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defaultThemeVersion="124226"/>
  <mc:AlternateContent xmlns:mc="http://schemas.openxmlformats.org/markup-compatibility/2006">
    <mc:Choice Requires="x15">
      <x15ac:absPath xmlns:x15ac="http://schemas.microsoft.com/office/spreadsheetml/2010/11/ac" url="https://carbonneutralperth.sharepoint.com/sites/Data/Shared Documents/Carbon Neutral/Shared/CONSULTING/5. Calculators/1. CN Calculators/2021 - 2022 Calculators/"/>
    </mc:Choice>
  </mc:AlternateContent>
  <xr:revisionPtr revIDLastSave="925" documentId="8_{4F7420AF-8697-4E95-AB38-FE30B16CB88A}" xr6:coauthVersionLast="47" xr6:coauthVersionMax="47" xr10:uidLastSave="{E7B9C941-2CDB-4E36-909E-C936FA63C51E}"/>
  <bookViews>
    <workbookView xWindow="-120" yWindow="-120" windowWidth="29040" windowHeight="15840" tabRatio="935" firstSheet="1" activeTab="3" xr2:uid="{00000000-000D-0000-FFFF-FFFF00000000}"/>
  </bookViews>
  <sheets>
    <sheet name="Start" sheetId="1" r:id="rId1"/>
    <sheet name="1. Fleet (L)     OR" sheetId="2" r:id="rId2"/>
    <sheet name="2. Fleet (km)" sheetId="3" r:id="rId3"/>
    <sheet name="3. Energy" sheetId="5" r:id="rId4"/>
    <sheet name="4. Fugitive" sheetId="13" r:id="rId5"/>
    <sheet name="5. Air Travel" sheetId="6" r:id="rId6"/>
    <sheet name="6. Waste" sheetId="7" r:id="rId7"/>
    <sheet name="7. Water" sheetId="14" r:id="rId8"/>
    <sheet name="8. Office consumables" sheetId="8" r:id="rId9"/>
    <sheet name="9. Staff travel" sheetId="9" r:id="rId10"/>
    <sheet name="10. Staff travel - other" sheetId="11" r:id="rId11"/>
    <sheet name="11. Freight" sheetId="15" r:id="rId12"/>
    <sheet name="12. Events" sheetId="10" r:id="rId13"/>
    <sheet name="13. Food" sheetId="16" r:id="rId14"/>
    <sheet name="TOTALS" sheetId="12" r:id="rId15"/>
    <sheet name="Notes" sheetId="17" r:id="rId16"/>
  </sheets>
  <definedNames>
    <definedName name="_xlnm._FilterDatabase" localSheetId="5" hidden="1">'5. Air Travel'!$D$86:$H$4281</definedName>
    <definedName name="_xlnm.Print_Area" localSheetId="3">'3. Energy'!$A$1:$O$58</definedName>
    <definedName name="_xlnm.Print_Area" localSheetId="5">'5. Air Travel'!$A$1:$S$70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5" i="5" l="1"/>
  <c r="F66" i="5"/>
  <c r="F67" i="5"/>
  <c r="F68" i="5"/>
  <c r="F69" i="5"/>
  <c r="F70" i="5"/>
  <c r="F71" i="5"/>
  <c r="F72" i="5"/>
  <c r="F73" i="5"/>
  <c r="F74" i="5"/>
  <c r="F75" i="5"/>
  <c r="F76" i="5"/>
  <c r="F77" i="5"/>
  <c r="F78" i="5"/>
  <c r="F79" i="5"/>
  <c r="F80" i="5"/>
  <c r="F64" i="5"/>
  <c r="H15" i="5"/>
  <c r="G13" i="3"/>
  <c r="J21" i="16"/>
  <c r="J10" i="16"/>
  <c r="H47" i="16"/>
  <c r="J37" i="16"/>
  <c r="J38" i="16"/>
  <c r="J39" i="16"/>
  <c r="J40" i="16"/>
  <c r="J41" i="16"/>
  <c r="J42" i="16"/>
  <c r="J43" i="16"/>
  <c r="J44" i="16"/>
  <c r="G56" i="10" s="1"/>
  <c r="J45" i="16"/>
  <c r="J46" i="16"/>
  <c r="J36" i="16"/>
  <c r="M23" i="10"/>
  <c r="G58" i="10"/>
  <c r="M19" i="10"/>
  <c r="M24" i="10"/>
  <c r="M30" i="10"/>
  <c r="G55" i="10"/>
  <c r="M37" i="10"/>
  <c r="H73" i="10"/>
  <c r="J49" i="16" l="1"/>
  <c r="G54" i="10" s="1"/>
  <c r="J47" i="16"/>
  <c r="I10" i="15" l="1"/>
  <c r="G10" i="15"/>
  <c r="I14" i="15"/>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12" i="9"/>
  <c r="I11" i="15"/>
  <c r="E51" i="15"/>
  <c r="I36" i="16"/>
  <c r="I74" i="15"/>
  <c r="J74" i="15"/>
  <c r="K74" i="15"/>
  <c r="L74" i="15"/>
  <c r="H74" i="15"/>
  <c r="I73" i="15"/>
  <c r="J73" i="15"/>
  <c r="K73" i="15"/>
  <c r="L73" i="15"/>
  <c r="H73" i="15"/>
  <c r="L72" i="15"/>
  <c r="K72" i="15"/>
  <c r="J72" i="15"/>
  <c r="I72" i="15"/>
  <c r="H72" i="15"/>
  <c r="N72" i="15" s="1"/>
  <c r="N73" i="15" l="1"/>
  <c r="N74" i="15"/>
  <c r="N75" i="15" s="1"/>
  <c r="M73" i="15" l="1"/>
  <c r="M72" i="15"/>
  <c r="M74" i="15"/>
  <c r="D62" i="8" l="1"/>
  <c r="E53" i="8"/>
  <c r="O11" i="6"/>
  <c r="H33" i="14" l="1"/>
  <c r="Q8" i="14" s="1"/>
  <c r="H148" i="14"/>
  <c r="H136" i="14"/>
  <c r="Q19" i="14" s="1"/>
  <c r="H132" i="14"/>
  <c r="H106" i="14"/>
  <c r="Q15" i="14" s="1"/>
  <c r="J106" i="14"/>
  <c r="H110" i="14"/>
  <c r="Q16" i="14" s="1"/>
  <c r="J110" i="14"/>
  <c r="H75" i="14"/>
  <c r="Q12" i="14" s="1"/>
  <c r="H72" i="14"/>
  <c r="Q11" i="14" s="1"/>
  <c r="J33" i="14"/>
  <c r="H68" i="14"/>
  <c r="H102" i="14"/>
  <c r="H116" i="14"/>
  <c r="J116" i="14"/>
  <c r="J148" i="14"/>
  <c r="H82" i="14"/>
  <c r="H60" i="14"/>
  <c r="H56" i="14"/>
  <c r="H55" i="14"/>
  <c r="H47" i="14"/>
  <c r="H62" i="14" l="1"/>
  <c r="K11" i="6"/>
  <c r="K95" i="5" l="1"/>
  <c r="L95" i="5" s="1"/>
  <c r="O85" i="5"/>
  <c r="O86" i="5" s="1"/>
  <c r="J87" i="5"/>
  <c r="F82" i="5" s="1"/>
  <c r="Q74" i="5"/>
  <c r="L64" i="5"/>
  <c r="E64" i="5" s="1"/>
  <c r="N64" i="5"/>
  <c r="G13" i="2"/>
  <c r="F8" i="12" l="1"/>
  <c r="N102" i="15"/>
  <c r="N101" i="15"/>
  <c r="N100" i="15"/>
  <c r="L83" i="15"/>
  <c r="L92" i="15" s="1"/>
  <c r="K83" i="15"/>
  <c r="K92" i="15" s="1"/>
  <c r="J83" i="15"/>
  <c r="J92" i="15" s="1"/>
  <c r="I83" i="15"/>
  <c r="H83" i="15"/>
  <c r="H92" i="15" s="1"/>
  <c r="L82" i="15"/>
  <c r="L91" i="15" s="1"/>
  <c r="K82" i="15"/>
  <c r="K91" i="15" s="1"/>
  <c r="J82" i="15"/>
  <c r="J91" i="15" s="1"/>
  <c r="I82" i="15"/>
  <c r="I91" i="15" s="1"/>
  <c r="H82" i="15"/>
  <c r="L81" i="15"/>
  <c r="L90" i="15" s="1"/>
  <c r="K81" i="15"/>
  <c r="K90" i="15" s="1"/>
  <c r="J81" i="15"/>
  <c r="J90" i="15" s="1"/>
  <c r="I81" i="15"/>
  <c r="I90" i="15" s="1"/>
  <c r="H81" i="15"/>
  <c r="E64" i="15"/>
  <c r="E63" i="15"/>
  <c r="E62" i="15"/>
  <c r="E61" i="15"/>
  <c r="E60" i="15"/>
  <c r="E59" i="15"/>
  <c r="I18" i="15" s="1"/>
  <c r="E58" i="15"/>
  <c r="E57" i="15"/>
  <c r="E56" i="15"/>
  <c r="I15" i="15" s="1"/>
  <c r="E55" i="15"/>
  <c r="E54" i="15"/>
  <c r="E53" i="15"/>
  <c r="E52" i="15"/>
  <c r="I27" i="15"/>
  <c r="I26" i="15"/>
  <c r="I25" i="15"/>
  <c r="I22" i="15"/>
  <c r="G22" i="15"/>
  <c r="I21" i="15"/>
  <c r="G21" i="15"/>
  <c r="G20" i="15"/>
  <c r="O20" i="15" s="1"/>
  <c r="I19" i="15"/>
  <c r="G19" i="15"/>
  <c r="G18" i="15"/>
  <c r="O18" i="15" s="1"/>
  <c r="I17" i="15"/>
  <c r="G17" i="15"/>
  <c r="G16" i="15"/>
  <c r="I16" i="15" s="1"/>
  <c r="G15" i="15"/>
  <c r="G14" i="15"/>
  <c r="I13" i="15"/>
  <c r="G13" i="15"/>
  <c r="G12" i="15"/>
  <c r="I12" i="15" s="1"/>
  <c r="G11" i="15"/>
  <c r="O10" i="15"/>
  <c r="H61" i="11"/>
  <c r="G61" i="11"/>
  <c r="H60" i="11"/>
  <c r="G60" i="11"/>
  <c r="H59" i="11"/>
  <c r="G59" i="11"/>
  <c r="H58" i="11"/>
  <c r="G58" i="11"/>
  <c r="H57" i="11"/>
  <c r="G57" i="11"/>
  <c r="H56" i="11"/>
  <c r="G56" i="11"/>
  <c r="H55" i="11"/>
  <c r="G55" i="11"/>
  <c r="H54" i="11"/>
  <c r="G54" i="11"/>
  <c r="H53" i="11"/>
  <c r="G53" i="11"/>
  <c r="H52" i="11"/>
  <c r="G52" i="11"/>
  <c r="H51" i="11"/>
  <c r="G51" i="11"/>
  <c r="H50" i="11"/>
  <c r="G50" i="11"/>
  <c r="H49" i="11"/>
  <c r="G49" i="11"/>
  <c r="H48" i="11"/>
  <c r="G48" i="11"/>
  <c r="H47" i="11"/>
  <c r="G47" i="11"/>
  <c r="H46" i="11"/>
  <c r="G46" i="11"/>
  <c r="H45" i="11"/>
  <c r="G45" i="11"/>
  <c r="H44" i="11"/>
  <c r="G44" i="11"/>
  <c r="H43" i="11"/>
  <c r="G43" i="11"/>
  <c r="H42" i="11"/>
  <c r="G42" i="11"/>
  <c r="H41" i="11"/>
  <c r="G41" i="11"/>
  <c r="H40" i="11"/>
  <c r="G40" i="11"/>
  <c r="H39" i="11"/>
  <c r="G39" i="11"/>
  <c r="H38" i="11"/>
  <c r="G38" i="11"/>
  <c r="H37" i="11"/>
  <c r="G37" i="11"/>
  <c r="H36" i="11"/>
  <c r="G36" i="11"/>
  <c r="H35" i="11"/>
  <c r="G35" i="11"/>
  <c r="H34" i="11"/>
  <c r="G34" i="11"/>
  <c r="H33" i="11"/>
  <c r="G33" i="11"/>
  <c r="H32" i="11"/>
  <c r="G32" i="11"/>
  <c r="H31" i="11"/>
  <c r="G31" i="11"/>
  <c r="H30" i="11"/>
  <c r="G30" i="11"/>
  <c r="H29" i="11"/>
  <c r="G29" i="11"/>
  <c r="H28" i="11"/>
  <c r="G28" i="11"/>
  <c r="H27" i="11"/>
  <c r="G27" i="11"/>
  <c r="H26" i="11"/>
  <c r="G26" i="11"/>
  <c r="H25" i="11"/>
  <c r="G25" i="11"/>
  <c r="H24" i="11"/>
  <c r="G24" i="11"/>
  <c r="H23" i="11"/>
  <c r="G23" i="11"/>
  <c r="H22" i="11"/>
  <c r="G22" i="11"/>
  <c r="H21" i="11"/>
  <c r="G21" i="11"/>
  <c r="H20" i="11"/>
  <c r="G20" i="11"/>
  <c r="H19" i="11"/>
  <c r="G19" i="11"/>
  <c r="H18" i="11"/>
  <c r="G18" i="11"/>
  <c r="H17" i="11"/>
  <c r="G17" i="11"/>
  <c r="H16" i="11"/>
  <c r="G16" i="11"/>
  <c r="H15" i="11"/>
  <c r="G15" i="11"/>
  <c r="H14" i="11"/>
  <c r="G14" i="11"/>
  <c r="H13" i="11"/>
  <c r="G13" i="11"/>
  <c r="G12" i="11"/>
  <c r="H12" i="11" s="1"/>
  <c r="G11" i="11"/>
  <c r="H11" i="11" s="1"/>
  <c r="H13" i="14"/>
  <c r="H14" i="14"/>
  <c r="H15" i="14"/>
  <c r="H16" i="14"/>
  <c r="H17" i="14"/>
  <c r="H18" i="14"/>
  <c r="H19" i="14"/>
  <c r="H90" i="15" l="1"/>
  <c r="N90" i="15" s="1"/>
  <c r="N81" i="15"/>
  <c r="I92" i="15"/>
  <c r="N92" i="15" s="1"/>
  <c r="N83" i="15"/>
  <c r="H91" i="15"/>
  <c r="N91" i="15" s="1"/>
  <c r="N82" i="15"/>
  <c r="I20" i="15"/>
  <c r="F5" i="15" s="1"/>
  <c r="N103" i="15"/>
  <c r="M100" i="15" s="1"/>
  <c r="E5" i="11"/>
  <c r="V60" i="6"/>
  <c r="F60" i="6" s="1"/>
  <c r="G60" i="6" s="1"/>
  <c r="U60" i="6"/>
  <c r="T60" i="6"/>
  <c r="S60" i="6"/>
  <c r="O60" i="6"/>
  <c r="N60" i="6"/>
  <c r="M60" i="6"/>
  <c r="L60" i="6"/>
  <c r="K60" i="6"/>
  <c r="V59" i="6"/>
  <c r="U59" i="6"/>
  <c r="T59" i="6"/>
  <c r="S59" i="6"/>
  <c r="O59" i="6"/>
  <c r="N59" i="6"/>
  <c r="M59" i="6"/>
  <c r="L59" i="6"/>
  <c r="K59" i="6"/>
  <c r="F59" i="6"/>
  <c r="G59" i="6" s="1"/>
  <c r="V58" i="6"/>
  <c r="U58" i="6"/>
  <c r="T58" i="6"/>
  <c r="S58" i="6"/>
  <c r="O58" i="6"/>
  <c r="N58" i="6"/>
  <c r="M58" i="6"/>
  <c r="L58" i="6"/>
  <c r="K58" i="6"/>
  <c r="F58" i="6"/>
  <c r="G58" i="6" s="1"/>
  <c r="V57" i="6"/>
  <c r="U57" i="6"/>
  <c r="T57" i="6"/>
  <c r="S57" i="6"/>
  <c r="F57" i="6" s="1"/>
  <c r="G57" i="6" s="1"/>
  <c r="O57" i="6"/>
  <c r="N57" i="6"/>
  <c r="M57" i="6"/>
  <c r="L57" i="6"/>
  <c r="K57" i="6"/>
  <c r="V56" i="6"/>
  <c r="F56" i="6" s="1"/>
  <c r="G56" i="6" s="1"/>
  <c r="U56" i="6"/>
  <c r="T56" i="6"/>
  <c r="S56" i="6"/>
  <c r="O56" i="6"/>
  <c r="N56" i="6"/>
  <c r="M56" i="6"/>
  <c r="L56" i="6"/>
  <c r="K56" i="6"/>
  <c r="V55" i="6"/>
  <c r="U55" i="6"/>
  <c r="T55" i="6"/>
  <c r="S55" i="6"/>
  <c r="O55" i="6"/>
  <c r="N55" i="6"/>
  <c r="M55" i="6"/>
  <c r="L55" i="6"/>
  <c r="K55" i="6"/>
  <c r="F55" i="6"/>
  <c r="G55" i="6" s="1"/>
  <c r="V54" i="6"/>
  <c r="U54" i="6"/>
  <c r="T54" i="6"/>
  <c r="S54" i="6"/>
  <c r="O54" i="6"/>
  <c r="N54" i="6"/>
  <c r="M54" i="6"/>
  <c r="L54" i="6"/>
  <c r="K54" i="6"/>
  <c r="F54" i="6"/>
  <c r="G54" i="6" s="1"/>
  <c r="V53" i="6"/>
  <c r="U53" i="6"/>
  <c r="T53" i="6"/>
  <c r="S53" i="6"/>
  <c r="F53" i="6" s="1"/>
  <c r="G53" i="6" s="1"/>
  <c r="O53" i="6"/>
  <c r="N53" i="6"/>
  <c r="M53" i="6"/>
  <c r="L53" i="6"/>
  <c r="K53" i="6"/>
  <c r="V52" i="6"/>
  <c r="F52" i="6" s="1"/>
  <c r="G52" i="6" s="1"/>
  <c r="U52" i="6"/>
  <c r="T52" i="6"/>
  <c r="S52" i="6"/>
  <c r="O52" i="6"/>
  <c r="N52" i="6"/>
  <c r="M52" i="6"/>
  <c r="L52" i="6"/>
  <c r="K52" i="6"/>
  <c r="V51" i="6"/>
  <c r="U51" i="6"/>
  <c r="T51" i="6"/>
  <c r="S51" i="6"/>
  <c r="O51" i="6"/>
  <c r="N51" i="6"/>
  <c r="M51" i="6"/>
  <c r="L51" i="6"/>
  <c r="K51" i="6"/>
  <c r="F51" i="6"/>
  <c r="G51" i="6" s="1"/>
  <c r="V50" i="6"/>
  <c r="U50" i="6"/>
  <c r="T50" i="6"/>
  <c r="S50" i="6"/>
  <c r="O50" i="6"/>
  <c r="N50" i="6"/>
  <c r="M50" i="6"/>
  <c r="L50" i="6"/>
  <c r="K50" i="6"/>
  <c r="F50" i="6"/>
  <c r="G50" i="6" s="1"/>
  <c r="V49" i="6"/>
  <c r="U49" i="6"/>
  <c r="T49" i="6"/>
  <c r="S49" i="6"/>
  <c r="O49" i="6"/>
  <c r="N49" i="6"/>
  <c r="M49" i="6"/>
  <c r="L49" i="6"/>
  <c r="K49" i="6"/>
  <c r="F49" i="6"/>
  <c r="G49" i="6" s="1"/>
  <c r="V48" i="6"/>
  <c r="F48" i="6" s="1"/>
  <c r="G48" i="6" s="1"/>
  <c r="U48" i="6"/>
  <c r="T48" i="6"/>
  <c r="S48" i="6"/>
  <c r="O48" i="6"/>
  <c r="N48" i="6"/>
  <c r="M48" i="6"/>
  <c r="L48" i="6"/>
  <c r="K48" i="6"/>
  <c r="V47" i="6"/>
  <c r="U47" i="6"/>
  <c r="T47" i="6"/>
  <c r="S47" i="6"/>
  <c r="O47" i="6"/>
  <c r="N47" i="6"/>
  <c r="M47" i="6"/>
  <c r="L47" i="6"/>
  <c r="K47" i="6"/>
  <c r="F47" i="6"/>
  <c r="G47" i="6" s="1"/>
  <c r="V46" i="6"/>
  <c r="U46" i="6"/>
  <c r="T46" i="6"/>
  <c r="S46" i="6"/>
  <c r="F46" i="6" s="1"/>
  <c r="G46" i="6" s="1"/>
  <c r="O46" i="6"/>
  <c r="N46" i="6"/>
  <c r="M46" i="6"/>
  <c r="L46" i="6"/>
  <c r="K46" i="6"/>
  <c r="V45" i="6"/>
  <c r="U45" i="6"/>
  <c r="T45" i="6"/>
  <c r="S45" i="6"/>
  <c r="O45" i="6"/>
  <c r="N45" i="6"/>
  <c r="M45" i="6"/>
  <c r="L45" i="6"/>
  <c r="K45" i="6"/>
  <c r="F45" i="6"/>
  <c r="G45" i="6" s="1"/>
  <c r="V44" i="6"/>
  <c r="F44" i="6" s="1"/>
  <c r="G44" i="6" s="1"/>
  <c r="U44" i="6"/>
  <c r="T44" i="6"/>
  <c r="S44" i="6"/>
  <c r="O44" i="6"/>
  <c r="N44" i="6"/>
  <c r="M44" i="6"/>
  <c r="L44" i="6"/>
  <c r="K44" i="6"/>
  <c r="V43" i="6"/>
  <c r="U43" i="6"/>
  <c r="T43" i="6"/>
  <c r="S43" i="6"/>
  <c r="O43" i="6"/>
  <c r="N43" i="6"/>
  <c r="M43" i="6"/>
  <c r="L43" i="6"/>
  <c r="K43" i="6"/>
  <c r="F43" i="6"/>
  <c r="G43" i="6" s="1"/>
  <c r="V42" i="6"/>
  <c r="U42" i="6"/>
  <c r="T42" i="6"/>
  <c r="S42" i="6"/>
  <c r="F42" i="6" s="1"/>
  <c r="G42" i="6" s="1"/>
  <c r="O42" i="6"/>
  <c r="N42" i="6"/>
  <c r="M42" i="6"/>
  <c r="L42" i="6"/>
  <c r="K42" i="6"/>
  <c r="V41" i="6"/>
  <c r="U41" i="6"/>
  <c r="T41" i="6"/>
  <c r="S41" i="6"/>
  <c r="O41" i="6"/>
  <c r="N41" i="6"/>
  <c r="M41" i="6"/>
  <c r="L41" i="6"/>
  <c r="K41" i="6"/>
  <c r="F41" i="6"/>
  <c r="G41" i="6" s="1"/>
  <c r="V40" i="6"/>
  <c r="U40" i="6"/>
  <c r="T40" i="6"/>
  <c r="S40" i="6"/>
  <c r="O40" i="6"/>
  <c r="N40" i="6"/>
  <c r="M40" i="6"/>
  <c r="L40" i="6"/>
  <c r="K40" i="6"/>
  <c r="F40" i="6"/>
  <c r="G40" i="6" s="1"/>
  <c r="V39" i="6"/>
  <c r="U39" i="6"/>
  <c r="T39" i="6"/>
  <c r="S39" i="6"/>
  <c r="O39" i="6"/>
  <c r="N39" i="6"/>
  <c r="M39" i="6"/>
  <c r="L39" i="6"/>
  <c r="K39" i="6"/>
  <c r="F39" i="6"/>
  <c r="G39" i="6" s="1"/>
  <c r="V38" i="6"/>
  <c r="U38" i="6"/>
  <c r="T38" i="6"/>
  <c r="S38" i="6"/>
  <c r="F38" i="6" s="1"/>
  <c r="G38" i="6" s="1"/>
  <c r="O38" i="6"/>
  <c r="N38" i="6"/>
  <c r="M38" i="6"/>
  <c r="L38" i="6"/>
  <c r="K38" i="6"/>
  <c r="V37" i="6"/>
  <c r="U37" i="6"/>
  <c r="T37" i="6"/>
  <c r="S37" i="6"/>
  <c r="O37" i="6"/>
  <c r="N37" i="6"/>
  <c r="M37" i="6"/>
  <c r="L37" i="6"/>
  <c r="K37" i="6"/>
  <c r="F37" i="6"/>
  <c r="G37" i="6" s="1"/>
  <c r="V36" i="6"/>
  <c r="U36" i="6"/>
  <c r="F36" i="6" s="1"/>
  <c r="G36" i="6" s="1"/>
  <c r="T36" i="6"/>
  <c r="S36" i="6"/>
  <c r="O36" i="6"/>
  <c r="N36" i="6"/>
  <c r="M36" i="6"/>
  <c r="L36" i="6"/>
  <c r="K36" i="6"/>
  <c r="V35" i="6"/>
  <c r="F35" i="6" s="1"/>
  <c r="G35" i="6" s="1"/>
  <c r="U35" i="6"/>
  <c r="T35" i="6"/>
  <c r="S35" i="6"/>
  <c r="O35" i="6"/>
  <c r="N35" i="6"/>
  <c r="M35" i="6"/>
  <c r="L35" i="6"/>
  <c r="K35" i="6"/>
  <c r="V34" i="6"/>
  <c r="U34" i="6"/>
  <c r="T34" i="6"/>
  <c r="S34" i="6"/>
  <c r="F34" i="6" s="1"/>
  <c r="G34" i="6" s="1"/>
  <c r="O34" i="6"/>
  <c r="N34" i="6"/>
  <c r="M34" i="6"/>
  <c r="L34" i="6"/>
  <c r="K34" i="6"/>
  <c r="V33" i="6"/>
  <c r="U33" i="6"/>
  <c r="T33" i="6"/>
  <c r="S33" i="6"/>
  <c r="F33" i="6" s="1"/>
  <c r="G33" i="6" s="1"/>
  <c r="O33" i="6"/>
  <c r="N33" i="6"/>
  <c r="M33" i="6"/>
  <c r="L33" i="6"/>
  <c r="K33" i="6"/>
  <c r="V32" i="6"/>
  <c r="U32" i="6"/>
  <c r="F32" i="6" s="1"/>
  <c r="G32" i="6" s="1"/>
  <c r="T32" i="6"/>
  <c r="S32" i="6"/>
  <c r="O32" i="6"/>
  <c r="N32" i="6"/>
  <c r="M32" i="6"/>
  <c r="L32" i="6"/>
  <c r="K32" i="6"/>
  <c r="V31" i="6"/>
  <c r="F31" i="6" s="1"/>
  <c r="G31" i="6" s="1"/>
  <c r="U31" i="6"/>
  <c r="T31" i="6"/>
  <c r="S31" i="6"/>
  <c r="O31" i="6"/>
  <c r="N31" i="6"/>
  <c r="M31" i="6"/>
  <c r="L31" i="6"/>
  <c r="K31" i="6"/>
  <c r="V30" i="6"/>
  <c r="U30" i="6"/>
  <c r="T30" i="6"/>
  <c r="S30" i="6"/>
  <c r="F30" i="6" s="1"/>
  <c r="G30" i="6" s="1"/>
  <c r="O30" i="6"/>
  <c r="N30" i="6"/>
  <c r="M30" i="6"/>
  <c r="L30" i="6"/>
  <c r="K30" i="6"/>
  <c r="V29" i="6"/>
  <c r="U29" i="6"/>
  <c r="T29" i="6"/>
  <c r="S29" i="6"/>
  <c r="F29" i="6" s="1"/>
  <c r="G29" i="6" s="1"/>
  <c r="O29" i="6"/>
  <c r="N29" i="6"/>
  <c r="M29" i="6"/>
  <c r="L29" i="6"/>
  <c r="K29" i="6"/>
  <c r="V28" i="6"/>
  <c r="U28" i="6"/>
  <c r="F28" i="6" s="1"/>
  <c r="G28" i="6" s="1"/>
  <c r="T28" i="6"/>
  <c r="S28" i="6"/>
  <c r="O28" i="6"/>
  <c r="N28" i="6"/>
  <c r="M28" i="6"/>
  <c r="L28" i="6"/>
  <c r="K28" i="6"/>
  <c r="V27" i="6"/>
  <c r="F27" i="6" s="1"/>
  <c r="G27" i="6" s="1"/>
  <c r="U27" i="6"/>
  <c r="T27" i="6"/>
  <c r="S27" i="6"/>
  <c r="O27" i="6"/>
  <c r="N27" i="6"/>
  <c r="M27" i="6"/>
  <c r="L27" i="6"/>
  <c r="K27" i="6"/>
  <c r="V26" i="6"/>
  <c r="U26" i="6"/>
  <c r="T26" i="6"/>
  <c r="S26" i="6"/>
  <c r="G26" i="6" s="1"/>
  <c r="O26" i="6"/>
  <c r="N26" i="6"/>
  <c r="M26" i="6"/>
  <c r="L26" i="6"/>
  <c r="K26" i="6"/>
  <c r="V25" i="6"/>
  <c r="U25" i="6"/>
  <c r="T25" i="6"/>
  <c r="S25" i="6"/>
  <c r="F25" i="6" s="1"/>
  <c r="G25" i="6" s="1"/>
  <c r="O25" i="6"/>
  <c r="N25" i="6"/>
  <c r="M25" i="6"/>
  <c r="L25" i="6"/>
  <c r="K25" i="6"/>
  <c r="V24" i="6"/>
  <c r="U24" i="6"/>
  <c r="F24" i="6" s="1"/>
  <c r="G24" i="6" s="1"/>
  <c r="T24" i="6"/>
  <c r="S24" i="6"/>
  <c r="O24" i="6"/>
  <c r="N24" i="6"/>
  <c r="M24" i="6"/>
  <c r="L24" i="6"/>
  <c r="K24" i="6"/>
  <c r="V23" i="6"/>
  <c r="F23" i="6" s="1"/>
  <c r="G23" i="6" s="1"/>
  <c r="U23" i="6"/>
  <c r="T23" i="6"/>
  <c r="S23" i="6"/>
  <c r="O23" i="6"/>
  <c r="N23" i="6"/>
  <c r="M23" i="6"/>
  <c r="L23" i="6"/>
  <c r="K23" i="6"/>
  <c r="V22" i="6"/>
  <c r="U22" i="6"/>
  <c r="T22" i="6"/>
  <c r="S22" i="6"/>
  <c r="F22" i="6" s="1"/>
  <c r="G22" i="6" s="1"/>
  <c r="O22" i="6"/>
  <c r="N22" i="6"/>
  <c r="M22" i="6"/>
  <c r="L22" i="6"/>
  <c r="K22" i="6"/>
  <c r="V21" i="6"/>
  <c r="U21" i="6"/>
  <c r="T21" i="6"/>
  <c r="S21" i="6"/>
  <c r="F21" i="6" s="1"/>
  <c r="G21" i="6" s="1"/>
  <c r="O21" i="6"/>
  <c r="N21" i="6"/>
  <c r="M21" i="6"/>
  <c r="L21" i="6"/>
  <c r="K21" i="6"/>
  <c r="V20" i="6"/>
  <c r="U20" i="6"/>
  <c r="F20" i="6" s="1"/>
  <c r="G20" i="6" s="1"/>
  <c r="T20" i="6"/>
  <c r="S20" i="6"/>
  <c r="O20" i="6"/>
  <c r="N20" i="6"/>
  <c r="M20" i="6"/>
  <c r="L20" i="6"/>
  <c r="K20" i="6"/>
  <c r="V19" i="6"/>
  <c r="F19" i="6" s="1"/>
  <c r="G19" i="6" s="1"/>
  <c r="U19" i="6"/>
  <c r="T19" i="6"/>
  <c r="S19" i="6"/>
  <c r="O19" i="6"/>
  <c r="N19" i="6"/>
  <c r="M19" i="6"/>
  <c r="L19" i="6"/>
  <c r="K19" i="6"/>
  <c r="V18" i="6"/>
  <c r="U18" i="6"/>
  <c r="T18" i="6"/>
  <c r="S18" i="6"/>
  <c r="F18" i="6" s="1"/>
  <c r="G18" i="6" s="1"/>
  <c r="O18" i="6"/>
  <c r="N18" i="6"/>
  <c r="M18" i="6"/>
  <c r="L18" i="6"/>
  <c r="K18" i="6"/>
  <c r="V17" i="6"/>
  <c r="U17" i="6"/>
  <c r="T17" i="6"/>
  <c r="S17" i="6"/>
  <c r="F17" i="6" s="1"/>
  <c r="G17" i="6" s="1"/>
  <c r="O17" i="6"/>
  <c r="N17" i="6"/>
  <c r="M17" i="6"/>
  <c r="L17" i="6"/>
  <c r="K17" i="6"/>
  <c r="V16" i="6"/>
  <c r="U16" i="6"/>
  <c r="T16" i="6"/>
  <c r="F16" i="6" s="1"/>
  <c r="G16" i="6" s="1"/>
  <c r="S16" i="6"/>
  <c r="O16" i="6"/>
  <c r="N16" i="6"/>
  <c r="M16" i="6"/>
  <c r="L16" i="6"/>
  <c r="K16" i="6"/>
  <c r="V15" i="6"/>
  <c r="G15" i="6" s="1"/>
  <c r="U15" i="6"/>
  <c r="T15" i="6"/>
  <c r="S15" i="6"/>
  <c r="N15" i="6"/>
  <c r="M15" i="6"/>
  <c r="L15" i="6"/>
  <c r="K15" i="6"/>
  <c r="O15" i="6" s="1"/>
  <c r="V14" i="6"/>
  <c r="U14" i="6"/>
  <c r="T14" i="6"/>
  <c r="S14" i="6"/>
  <c r="O14" i="6"/>
  <c r="N14" i="6"/>
  <c r="M14" i="6"/>
  <c r="L14" i="6"/>
  <c r="K14" i="6"/>
  <c r="V13" i="6"/>
  <c r="U13" i="6"/>
  <c r="T13" i="6"/>
  <c r="S13" i="6"/>
  <c r="O13" i="6"/>
  <c r="N13" i="6"/>
  <c r="M13" i="6"/>
  <c r="L13" i="6"/>
  <c r="K13" i="6"/>
  <c r="V12" i="6"/>
  <c r="U12" i="6"/>
  <c r="T12" i="6"/>
  <c r="S12" i="6"/>
  <c r="N12" i="6"/>
  <c r="M12" i="6"/>
  <c r="L12" i="6"/>
  <c r="K12" i="6"/>
  <c r="V11" i="6"/>
  <c r="U11" i="6"/>
  <c r="T11" i="6"/>
  <c r="S11" i="6"/>
  <c r="N11" i="6"/>
  <c r="M11" i="6"/>
  <c r="L11" i="6"/>
  <c r="F12" i="6" l="1"/>
  <c r="G12" i="6" s="1"/>
  <c r="F14" i="6"/>
  <c r="G14" i="6" s="1"/>
  <c r="F13" i="6"/>
  <c r="G13" i="6" s="1"/>
  <c r="F11" i="6"/>
  <c r="G11" i="6" s="1"/>
  <c r="O12" i="6"/>
  <c r="F103" i="15"/>
  <c r="F104" i="15" s="1"/>
  <c r="F105" i="15" s="1"/>
  <c r="M102" i="15"/>
  <c r="M101" i="15"/>
  <c r="F75" i="15"/>
  <c r="F76" i="15" s="1"/>
  <c r="E66" i="15" s="1"/>
  <c r="N84" i="15"/>
  <c r="F84" i="15" s="1"/>
  <c r="F85" i="15" s="1"/>
  <c r="E67" i="15" s="1"/>
  <c r="N93" i="15"/>
  <c r="F93" i="15" s="1"/>
  <c r="F94" i="15" s="1"/>
  <c r="I57" i="2"/>
  <c r="G62" i="2"/>
  <c r="G56" i="2"/>
  <c r="G5" i="6" l="1"/>
  <c r="M81" i="15"/>
  <c r="M82" i="15"/>
  <c r="F95" i="15"/>
  <c r="E68" i="15"/>
  <c r="M90" i="15"/>
  <c r="M91" i="15"/>
  <c r="M83" i="15"/>
  <c r="F86" i="15"/>
  <c r="M92" i="15"/>
  <c r="G55" i="2"/>
  <c r="D161" i="9"/>
  <c r="E161" i="9"/>
  <c r="D162" i="9"/>
  <c r="E162" i="9"/>
  <c r="D163" i="9"/>
  <c r="E163" i="9"/>
  <c r="D155" i="9"/>
  <c r="E155" i="9"/>
  <c r="D156" i="9"/>
  <c r="D157" i="9"/>
  <c r="D158" i="9"/>
  <c r="D159" i="9"/>
  <c r="E159" i="9"/>
  <c r="D160" i="9"/>
  <c r="E160" i="9"/>
  <c r="J12" i="8"/>
  <c r="J13" i="8"/>
  <c r="G12" i="8"/>
  <c r="O148" i="14"/>
  <c r="N148" i="14"/>
  <c r="H149" i="14" s="1"/>
  <c r="Q20" i="14" s="1"/>
  <c r="M148" i="14"/>
  <c r="J136" i="14"/>
  <c r="O132" i="14"/>
  <c r="N132" i="14"/>
  <c r="H133" i="14" s="1"/>
  <c r="Q18" i="14" s="1"/>
  <c r="M132" i="14"/>
  <c r="J132" i="14"/>
  <c r="O116" i="14"/>
  <c r="N116" i="14"/>
  <c r="H117" i="14" s="1"/>
  <c r="Q17" i="14" s="1"/>
  <c r="M116" i="14"/>
  <c r="G12" i="14"/>
  <c r="H12" i="14" s="1"/>
  <c r="N102" i="14"/>
  <c r="H103" i="14" s="1"/>
  <c r="Q14" i="14" s="1"/>
  <c r="J102" i="14"/>
  <c r="N82" i="14"/>
  <c r="H83" i="14" s="1"/>
  <c r="Q13" i="14" s="1"/>
  <c r="J82" i="14"/>
  <c r="J75" i="14"/>
  <c r="J72" i="14"/>
  <c r="O68" i="14"/>
  <c r="N68" i="14"/>
  <c r="H69" i="14" s="1"/>
  <c r="Q9" i="14" s="1"/>
  <c r="M68" i="14"/>
  <c r="J68" i="14"/>
  <c r="N60" i="14"/>
  <c r="J60" i="14"/>
  <c r="N56" i="14"/>
  <c r="J56" i="14"/>
  <c r="N55" i="14"/>
  <c r="J55" i="14"/>
  <c r="N47" i="14"/>
  <c r="J47" i="14"/>
  <c r="N42" i="14"/>
  <c r="J42" i="14"/>
  <c r="J83" i="14" l="1"/>
  <c r="J69" i="14"/>
  <c r="J62" i="14"/>
  <c r="J133" i="14"/>
  <c r="J149" i="14"/>
  <c r="F77" i="15"/>
  <c r="N62" i="14"/>
  <c r="H63" i="14" s="1"/>
  <c r="Q10" i="14" s="1"/>
  <c r="J103" i="14"/>
  <c r="J117" i="14"/>
  <c r="K169" i="3"/>
  <c r="E169" i="3" s="1"/>
  <c r="E156" i="9" s="1"/>
  <c r="K170" i="3"/>
  <c r="E170" i="3" s="1"/>
  <c r="E157" i="9" s="1"/>
  <c r="K171" i="3"/>
  <c r="E171" i="3" s="1"/>
  <c r="E158" i="9" s="1"/>
  <c r="J63" i="14" l="1"/>
  <c r="G11" i="14"/>
  <c r="H11" i="14" s="1"/>
  <c r="G19" i="14"/>
  <c r="G18" i="14"/>
  <c r="G17" i="14"/>
  <c r="G16" i="14"/>
  <c r="G15" i="14"/>
  <c r="G14" i="14"/>
  <c r="G13" i="14"/>
  <c r="F5" i="14" l="1"/>
  <c r="J13" i="13"/>
  <c r="I15" i="3" l="1"/>
  <c r="T63" i="10"/>
  <c r="O63" i="10"/>
  <c r="M63" i="10" s="1"/>
  <c r="O62" i="10"/>
  <c r="M62" i="10" s="1"/>
  <c r="T62" i="10"/>
  <c r="T61" i="10"/>
  <c r="O61" i="10"/>
  <c r="M61" i="10" s="1"/>
  <c r="O60" i="10"/>
  <c r="M60" i="10" s="1"/>
  <c r="O59" i="10"/>
  <c r="M59" i="10" s="1"/>
  <c r="T59" i="10"/>
  <c r="O58" i="10"/>
  <c r="M58" i="10" s="1"/>
  <c r="T57" i="10"/>
  <c r="O57" i="10"/>
  <c r="M57" i="10" s="1"/>
  <c r="O56" i="10"/>
  <c r="M56" i="10" s="1"/>
  <c r="O55" i="10"/>
  <c r="M55" i="10" s="1"/>
  <c r="T54" i="10"/>
  <c r="O54" i="10"/>
  <c r="M54" i="10" s="1"/>
  <c r="E78" i="10"/>
  <c r="E80" i="10" s="1"/>
  <c r="E81" i="10" s="1"/>
  <c r="M38" i="5" l="1"/>
  <c r="Q64" i="13"/>
  <c r="Q67" i="13" s="1"/>
  <c r="P64" i="13"/>
  <c r="R64" i="13"/>
  <c r="R67" i="13" s="1"/>
  <c r="O64" i="13"/>
  <c r="O67" i="13" s="1"/>
  <c r="D60" i="8"/>
  <c r="S67" i="13" l="1"/>
  <c r="F83" i="5" l="1"/>
  <c r="E79" i="10" l="1"/>
  <c r="F62" i="10"/>
  <c r="M34" i="10"/>
  <c r="M33" i="10"/>
  <c r="M29" i="10"/>
  <c r="M15" i="10"/>
  <c r="M14" i="10"/>
  <c r="M13" i="10"/>
  <c r="M12" i="10"/>
  <c r="M11" i="10"/>
  <c r="M10" i="10"/>
  <c r="F5" i="10" l="1"/>
  <c r="J11" i="16"/>
  <c r="J12" i="16"/>
  <c r="J13" i="16"/>
  <c r="J14" i="16"/>
  <c r="J15" i="16"/>
  <c r="J16" i="16"/>
  <c r="J18" i="16"/>
  <c r="J19" i="16"/>
  <c r="J20" i="16"/>
  <c r="F20" i="16"/>
  <c r="F21" i="16"/>
  <c r="F11" i="16"/>
  <c r="F12" i="16"/>
  <c r="F13" i="16"/>
  <c r="F14" i="16"/>
  <c r="F15" i="16"/>
  <c r="F16" i="16"/>
  <c r="F17" i="16"/>
  <c r="F18" i="16"/>
  <c r="F19" i="16"/>
  <c r="F10" i="16"/>
  <c r="I42" i="16"/>
  <c r="J13" i="9"/>
  <c r="I15" i="9"/>
  <c r="J15" i="9"/>
  <c r="K15" i="9"/>
  <c r="L15" i="9"/>
  <c r="M15" i="9"/>
  <c r="N15" i="9"/>
  <c r="I16" i="9"/>
  <c r="J16" i="9"/>
  <c r="K16" i="9"/>
  <c r="L16" i="9"/>
  <c r="M16" i="9"/>
  <c r="N16" i="9"/>
  <c r="I17" i="9"/>
  <c r="J17" i="9"/>
  <c r="K17" i="9"/>
  <c r="L17" i="9"/>
  <c r="M17" i="9"/>
  <c r="N17" i="9"/>
  <c r="I18" i="9"/>
  <c r="J18" i="9"/>
  <c r="K18" i="9"/>
  <c r="L18" i="9"/>
  <c r="M18" i="9"/>
  <c r="N18" i="9"/>
  <c r="I19" i="9"/>
  <c r="J19" i="9"/>
  <c r="K19" i="9"/>
  <c r="L19" i="9"/>
  <c r="M19" i="9"/>
  <c r="N19" i="9"/>
  <c r="I20" i="9"/>
  <c r="J20" i="9"/>
  <c r="K20" i="9"/>
  <c r="L20" i="9"/>
  <c r="M20" i="9"/>
  <c r="N20" i="9"/>
  <c r="I21" i="9"/>
  <c r="J21" i="9"/>
  <c r="K21" i="9"/>
  <c r="L21" i="9"/>
  <c r="M21" i="9"/>
  <c r="N21" i="9"/>
  <c r="I22" i="9"/>
  <c r="J22" i="9"/>
  <c r="K22" i="9"/>
  <c r="L22" i="9"/>
  <c r="M22" i="9"/>
  <c r="N22" i="9"/>
  <c r="I23" i="9"/>
  <c r="J23" i="9"/>
  <c r="K23" i="9"/>
  <c r="L23" i="9"/>
  <c r="M23" i="9"/>
  <c r="N23" i="9"/>
  <c r="I24" i="9"/>
  <c r="J24" i="9"/>
  <c r="K24" i="9"/>
  <c r="L24" i="9"/>
  <c r="M24" i="9"/>
  <c r="N24" i="9"/>
  <c r="I25" i="9"/>
  <c r="J25" i="9"/>
  <c r="K25" i="9"/>
  <c r="L25" i="9"/>
  <c r="M25" i="9"/>
  <c r="N25" i="9"/>
  <c r="I26" i="9"/>
  <c r="J26" i="9"/>
  <c r="K26" i="9"/>
  <c r="L26" i="9"/>
  <c r="M26" i="9"/>
  <c r="N26" i="9"/>
  <c r="I27" i="9"/>
  <c r="J27" i="9"/>
  <c r="K27" i="9"/>
  <c r="L27" i="9"/>
  <c r="M27" i="9"/>
  <c r="N27" i="9"/>
  <c r="I28" i="9"/>
  <c r="J28" i="9"/>
  <c r="K28" i="9"/>
  <c r="L28" i="9"/>
  <c r="M28" i="9"/>
  <c r="N28" i="9"/>
  <c r="I29" i="9"/>
  <c r="J29" i="9"/>
  <c r="K29" i="9"/>
  <c r="L29" i="9"/>
  <c r="M29" i="9"/>
  <c r="N29" i="9"/>
  <c r="I30" i="9"/>
  <c r="J30" i="9"/>
  <c r="K30" i="9"/>
  <c r="L30" i="9"/>
  <c r="M30" i="9"/>
  <c r="N30" i="9"/>
  <c r="I31" i="9"/>
  <c r="J31" i="9"/>
  <c r="K31" i="9"/>
  <c r="L31" i="9"/>
  <c r="M31" i="9"/>
  <c r="N31" i="9"/>
  <c r="I32" i="9"/>
  <c r="J32" i="9"/>
  <c r="K32" i="9"/>
  <c r="L32" i="9"/>
  <c r="M32" i="9"/>
  <c r="N32" i="9"/>
  <c r="I33" i="9"/>
  <c r="J33" i="9"/>
  <c r="K33" i="9"/>
  <c r="L33" i="9"/>
  <c r="M33" i="9"/>
  <c r="N33" i="9"/>
  <c r="I34" i="9"/>
  <c r="J34" i="9"/>
  <c r="K34" i="9"/>
  <c r="L34" i="9"/>
  <c r="M34" i="9"/>
  <c r="N34" i="9"/>
  <c r="I35" i="9"/>
  <c r="J35" i="9"/>
  <c r="K35" i="9"/>
  <c r="L35" i="9"/>
  <c r="M35" i="9"/>
  <c r="N35" i="9"/>
  <c r="I36" i="9"/>
  <c r="J36" i="9"/>
  <c r="K36" i="9"/>
  <c r="L36" i="9"/>
  <c r="M36" i="9"/>
  <c r="N36" i="9"/>
  <c r="I37" i="9"/>
  <c r="J37" i="9"/>
  <c r="K37" i="9"/>
  <c r="L37" i="9"/>
  <c r="M37" i="9"/>
  <c r="N37" i="9"/>
  <c r="I38" i="9"/>
  <c r="J38" i="9"/>
  <c r="K38" i="9"/>
  <c r="L38" i="9"/>
  <c r="M38" i="9"/>
  <c r="N38" i="9"/>
  <c r="I39" i="9"/>
  <c r="J39" i="9"/>
  <c r="K39" i="9"/>
  <c r="L39" i="9"/>
  <c r="M39" i="9"/>
  <c r="N39" i="9"/>
  <c r="I40" i="9"/>
  <c r="J40" i="9"/>
  <c r="K40" i="9"/>
  <c r="L40" i="9"/>
  <c r="M40" i="9"/>
  <c r="N40" i="9"/>
  <c r="I41" i="9"/>
  <c r="J41" i="9"/>
  <c r="K41" i="9"/>
  <c r="L41" i="9"/>
  <c r="M41" i="9"/>
  <c r="N41" i="9"/>
  <c r="I42" i="9"/>
  <c r="J42" i="9"/>
  <c r="K42" i="9"/>
  <c r="L42" i="9"/>
  <c r="M42" i="9"/>
  <c r="N42" i="9"/>
  <c r="I43" i="9"/>
  <c r="J43" i="9"/>
  <c r="K43" i="9"/>
  <c r="L43" i="9"/>
  <c r="M43" i="9"/>
  <c r="N43" i="9"/>
  <c r="I44" i="9"/>
  <c r="J44" i="9"/>
  <c r="K44" i="9"/>
  <c r="L44" i="9"/>
  <c r="M44" i="9"/>
  <c r="N44" i="9"/>
  <c r="I45" i="9"/>
  <c r="J45" i="9"/>
  <c r="K45" i="9"/>
  <c r="L45" i="9"/>
  <c r="M45" i="9"/>
  <c r="N45" i="9"/>
  <c r="I46" i="9"/>
  <c r="J46" i="9"/>
  <c r="K46" i="9"/>
  <c r="L46" i="9"/>
  <c r="M46" i="9"/>
  <c r="N46" i="9"/>
  <c r="I47" i="9"/>
  <c r="J47" i="9"/>
  <c r="K47" i="9"/>
  <c r="L47" i="9"/>
  <c r="M47" i="9"/>
  <c r="N47" i="9"/>
  <c r="I48" i="9"/>
  <c r="J48" i="9"/>
  <c r="K48" i="9"/>
  <c r="L48" i="9"/>
  <c r="M48" i="9"/>
  <c r="N48" i="9"/>
  <c r="I49" i="9"/>
  <c r="J49" i="9"/>
  <c r="K49" i="9"/>
  <c r="L49" i="9"/>
  <c r="M49" i="9"/>
  <c r="N49" i="9"/>
  <c r="I50" i="9"/>
  <c r="J50" i="9"/>
  <c r="K50" i="9"/>
  <c r="L50" i="9"/>
  <c r="M50" i="9"/>
  <c r="N50" i="9"/>
  <c r="I51" i="9"/>
  <c r="J51" i="9"/>
  <c r="K51" i="9"/>
  <c r="L51" i="9"/>
  <c r="M51" i="9"/>
  <c r="N51" i="9"/>
  <c r="I52" i="9"/>
  <c r="J52" i="9"/>
  <c r="K52" i="9"/>
  <c r="L52" i="9"/>
  <c r="M52" i="9"/>
  <c r="N52" i="9"/>
  <c r="I53" i="9"/>
  <c r="J53" i="9"/>
  <c r="K53" i="9"/>
  <c r="L53" i="9"/>
  <c r="M53" i="9"/>
  <c r="N53" i="9"/>
  <c r="I54" i="9"/>
  <c r="J54" i="9"/>
  <c r="K54" i="9"/>
  <c r="L54" i="9"/>
  <c r="M54" i="9"/>
  <c r="N54" i="9"/>
  <c r="I55" i="9"/>
  <c r="J55" i="9"/>
  <c r="K55" i="9"/>
  <c r="L55" i="9"/>
  <c r="M55" i="9"/>
  <c r="N55" i="9"/>
  <c r="I56" i="9"/>
  <c r="J56" i="9"/>
  <c r="K56" i="9"/>
  <c r="L56" i="9"/>
  <c r="M56" i="9"/>
  <c r="N56" i="9"/>
  <c r="I57" i="9"/>
  <c r="J57" i="9"/>
  <c r="K57" i="9"/>
  <c r="L57" i="9"/>
  <c r="M57" i="9"/>
  <c r="N57" i="9"/>
  <c r="I58" i="9"/>
  <c r="J58" i="9"/>
  <c r="K58" i="9"/>
  <c r="L58" i="9"/>
  <c r="M58" i="9"/>
  <c r="N58" i="9"/>
  <c r="I59" i="9"/>
  <c r="J59" i="9"/>
  <c r="K59" i="9"/>
  <c r="L59" i="9"/>
  <c r="M59" i="9"/>
  <c r="N59" i="9"/>
  <c r="I60" i="9"/>
  <c r="J60" i="9"/>
  <c r="K60" i="9"/>
  <c r="L60" i="9"/>
  <c r="M60" i="9"/>
  <c r="N60" i="9"/>
  <c r="J61" i="9"/>
  <c r="K61" i="9"/>
  <c r="L61" i="9"/>
  <c r="M61" i="9"/>
  <c r="N61" i="9"/>
  <c r="M12" i="9"/>
  <c r="N12" i="9"/>
  <c r="M13" i="9"/>
  <c r="L13" i="9"/>
  <c r="G130" i="9"/>
  <c r="H130" i="9"/>
  <c r="I130" i="9"/>
  <c r="J130" i="9"/>
  <c r="K130" i="9"/>
  <c r="L130" i="9"/>
  <c r="G131" i="9"/>
  <c r="H131" i="9"/>
  <c r="I131" i="9"/>
  <c r="J131" i="9"/>
  <c r="K131" i="9"/>
  <c r="L131" i="9"/>
  <c r="G132" i="9"/>
  <c r="H132" i="9"/>
  <c r="I132" i="9"/>
  <c r="J132" i="9"/>
  <c r="K132" i="9"/>
  <c r="L132" i="9"/>
  <c r="G133" i="9"/>
  <c r="H133" i="9"/>
  <c r="I133" i="9"/>
  <c r="J133" i="9"/>
  <c r="K133" i="9"/>
  <c r="L133" i="9"/>
  <c r="G134" i="9"/>
  <c r="H134" i="9"/>
  <c r="I134" i="9"/>
  <c r="J134" i="9"/>
  <c r="K134" i="9"/>
  <c r="L134" i="9"/>
  <c r="L135" i="9"/>
  <c r="G136" i="9"/>
  <c r="H136" i="9"/>
  <c r="I136" i="9"/>
  <c r="J136" i="9"/>
  <c r="K136" i="9"/>
  <c r="L136" i="9"/>
  <c r="H137" i="9"/>
  <c r="I137" i="9"/>
  <c r="J137" i="9"/>
  <c r="K137" i="9"/>
  <c r="L137" i="9"/>
  <c r="H129" i="9"/>
  <c r="I129" i="9"/>
  <c r="J129" i="9"/>
  <c r="K129" i="9"/>
  <c r="L129" i="9"/>
  <c r="G129" i="9"/>
  <c r="J12" i="9" s="1"/>
  <c r="D143" i="9"/>
  <c r="D144" i="9"/>
  <c r="D145" i="9"/>
  <c r="D146" i="9"/>
  <c r="D147" i="9"/>
  <c r="D148" i="9"/>
  <c r="D149" i="9"/>
  <c r="D150" i="9"/>
  <c r="D151" i="9"/>
  <c r="D152" i="9"/>
  <c r="D153" i="9"/>
  <c r="D154" i="9"/>
  <c r="D129" i="9"/>
  <c r="E129" i="9"/>
  <c r="D130" i="9"/>
  <c r="D131" i="9"/>
  <c r="D132" i="9"/>
  <c r="D133" i="9"/>
  <c r="D134" i="9"/>
  <c r="D135" i="9"/>
  <c r="D136" i="9"/>
  <c r="D137" i="9"/>
  <c r="D138" i="9"/>
  <c r="D139" i="9"/>
  <c r="D140" i="9"/>
  <c r="D141" i="9"/>
  <c r="D142" i="9"/>
  <c r="E128" i="9"/>
  <c r="D128" i="9"/>
  <c r="N14" i="9" l="1"/>
  <c r="G11" i="9"/>
  <c r="I14" i="9"/>
  <c r="I12" i="9"/>
  <c r="N13" i="9"/>
  <c r="M14" i="9"/>
  <c r="L14" i="9"/>
  <c r="K14" i="9"/>
  <c r="L12" i="9"/>
  <c r="J14" i="9"/>
  <c r="K12" i="9"/>
  <c r="K13" i="9"/>
  <c r="K22" i="5"/>
  <c r="K15" i="5"/>
  <c r="K106" i="5"/>
  <c r="M47" i="5" s="1"/>
  <c r="M44" i="5"/>
  <c r="K101" i="5"/>
  <c r="D8" i="3"/>
  <c r="M41" i="5"/>
  <c r="T58" i="10"/>
  <c r="T56" i="10"/>
  <c r="T55" i="10"/>
  <c r="G60" i="3"/>
  <c r="I60" i="3"/>
  <c r="J60" i="3"/>
  <c r="K60" i="3"/>
  <c r="L60" i="3"/>
  <c r="M60" i="3"/>
  <c r="N60" i="3"/>
  <c r="O60" i="3"/>
  <c r="P60" i="3"/>
  <c r="Q60" i="3"/>
  <c r="R60" i="3"/>
  <c r="S60" i="3"/>
  <c r="G61" i="3"/>
  <c r="I61" i="3"/>
  <c r="J61" i="3"/>
  <c r="K61" i="3"/>
  <c r="L61" i="3"/>
  <c r="M61" i="3"/>
  <c r="N61" i="3"/>
  <c r="O61" i="3"/>
  <c r="P61" i="3"/>
  <c r="Q61" i="3"/>
  <c r="R61" i="3"/>
  <c r="S61" i="3"/>
  <c r="G62" i="3"/>
  <c r="I62" i="3"/>
  <c r="J62" i="3"/>
  <c r="K62" i="3"/>
  <c r="L62" i="3"/>
  <c r="M62" i="3"/>
  <c r="N62" i="3"/>
  <c r="O62" i="3"/>
  <c r="P62" i="3"/>
  <c r="Q62" i="3"/>
  <c r="R62" i="3"/>
  <c r="S62" i="3"/>
  <c r="G63" i="3"/>
  <c r="I63" i="3"/>
  <c r="J63" i="3"/>
  <c r="K63" i="3"/>
  <c r="L63" i="3"/>
  <c r="M63" i="3"/>
  <c r="N63" i="3"/>
  <c r="O63" i="3"/>
  <c r="P63" i="3"/>
  <c r="Q63" i="3"/>
  <c r="R63" i="3"/>
  <c r="S63" i="3"/>
  <c r="G64" i="3"/>
  <c r="I64" i="3"/>
  <c r="J64" i="3"/>
  <c r="K64" i="3"/>
  <c r="L64" i="3"/>
  <c r="M64" i="3"/>
  <c r="N64" i="3"/>
  <c r="O64" i="3"/>
  <c r="P64" i="3"/>
  <c r="Q64" i="3"/>
  <c r="R64" i="3"/>
  <c r="S64" i="3"/>
  <c r="G65" i="3"/>
  <c r="I65" i="3"/>
  <c r="J65" i="3"/>
  <c r="K65" i="3"/>
  <c r="L65" i="3"/>
  <c r="M65" i="3"/>
  <c r="N65" i="3"/>
  <c r="O65" i="3"/>
  <c r="P65" i="3"/>
  <c r="Q65" i="3"/>
  <c r="R65" i="3"/>
  <c r="S65" i="3"/>
  <c r="G66" i="3"/>
  <c r="I66" i="3"/>
  <c r="J66" i="3"/>
  <c r="K66" i="3"/>
  <c r="L66" i="3"/>
  <c r="M66" i="3"/>
  <c r="N66" i="3"/>
  <c r="O66" i="3"/>
  <c r="P66" i="3"/>
  <c r="Q66" i="3"/>
  <c r="R66" i="3"/>
  <c r="S66" i="3"/>
  <c r="G67" i="3"/>
  <c r="I67" i="3"/>
  <c r="J67" i="3"/>
  <c r="K67" i="3"/>
  <c r="L67" i="3"/>
  <c r="M67" i="3"/>
  <c r="N67" i="3"/>
  <c r="O67" i="3"/>
  <c r="P67" i="3"/>
  <c r="Q67" i="3"/>
  <c r="R67" i="3"/>
  <c r="S67" i="3"/>
  <c r="G68" i="3"/>
  <c r="I68" i="3"/>
  <c r="J68" i="3"/>
  <c r="K68" i="3"/>
  <c r="L68" i="3"/>
  <c r="M68" i="3"/>
  <c r="N68" i="3"/>
  <c r="O68" i="3"/>
  <c r="P68" i="3"/>
  <c r="Q68" i="3"/>
  <c r="R68" i="3"/>
  <c r="S68" i="3"/>
  <c r="G69" i="3"/>
  <c r="I69" i="3"/>
  <c r="J69" i="3"/>
  <c r="K69" i="3"/>
  <c r="L69" i="3"/>
  <c r="M69" i="3"/>
  <c r="N69" i="3"/>
  <c r="O69" i="3"/>
  <c r="P69" i="3"/>
  <c r="Q69" i="3"/>
  <c r="R69" i="3"/>
  <c r="S69" i="3"/>
  <c r="G70" i="3"/>
  <c r="I70" i="3"/>
  <c r="J70" i="3"/>
  <c r="K70" i="3"/>
  <c r="L70" i="3"/>
  <c r="M70" i="3"/>
  <c r="N70" i="3"/>
  <c r="O70" i="3"/>
  <c r="P70" i="3"/>
  <c r="Q70" i="3"/>
  <c r="R70" i="3"/>
  <c r="S70" i="3"/>
  <c r="G71" i="3"/>
  <c r="I71" i="3"/>
  <c r="J71" i="3"/>
  <c r="K71" i="3"/>
  <c r="L71" i="3"/>
  <c r="M71" i="3"/>
  <c r="N71" i="3"/>
  <c r="O71" i="3"/>
  <c r="P71" i="3"/>
  <c r="Q71" i="3"/>
  <c r="R71" i="3"/>
  <c r="S71" i="3"/>
  <c r="G72" i="3"/>
  <c r="I72" i="3"/>
  <c r="J72" i="3"/>
  <c r="K72" i="3"/>
  <c r="L72" i="3"/>
  <c r="M72" i="3"/>
  <c r="N72" i="3"/>
  <c r="O72" i="3"/>
  <c r="P72" i="3"/>
  <c r="Q72" i="3"/>
  <c r="R72" i="3"/>
  <c r="S72" i="3"/>
  <c r="G73" i="3"/>
  <c r="I73" i="3"/>
  <c r="J73" i="3"/>
  <c r="K73" i="3"/>
  <c r="L73" i="3"/>
  <c r="M73" i="3"/>
  <c r="N73" i="3"/>
  <c r="O73" i="3"/>
  <c r="P73" i="3"/>
  <c r="Q73" i="3"/>
  <c r="R73" i="3"/>
  <c r="S73" i="3"/>
  <c r="G74" i="3"/>
  <c r="I74" i="3"/>
  <c r="J74" i="3"/>
  <c r="K74" i="3"/>
  <c r="L74" i="3"/>
  <c r="M74" i="3"/>
  <c r="N74" i="3"/>
  <c r="O74" i="3"/>
  <c r="P74" i="3"/>
  <c r="Q74" i="3"/>
  <c r="R74" i="3"/>
  <c r="S74" i="3"/>
  <c r="G75" i="3"/>
  <c r="I75" i="3"/>
  <c r="J75" i="3"/>
  <c r="K75" i="3"/>
  <c r="L75" i="3"/>
  <c r="M75" i="3"/>
  <c r="N75" i="3"/>
  <c r="O75" i="3"/>
  <c r="P75" i="3"/>
  <c r="Q75" i="3"/>
  <c r="R75" i="3"/>
  <c r="S75" i="3"/>
  <c r="G76" i="3"/>
  <c r="I76" i="3"/>
  <c r="J76" i="3"/>
  <c r="K76" i="3"/>
  <c r="L76" i="3"/>
  <c r="M76" i="3"/>
  <c r="N76" i="3"/>
  <c r="O76" i="3"/>
  <c r="P76" i="3"/>
  <c r="Q76" i="3"/>
  <c r="R76" i="3"/>
  <c r="S76" i="3"/>
  <c r="G77" i="3"/>
  <c r="I77" i="3"/>
  <c r="J77" i="3"/>
  <c r="K77" i="3"/>
  <c r="L77" i="3"/>
  <c r="M77" i="3"/>
  <c r="N77" i="3"/>
  <c r="O77" i="3"/>
  <c r="P77" i="3"/>
  <c r="Q77" i="3"/>
  <c r="R77" i="3"/>
  <c r="S77" i="3"/>
  <c r="G78" i="3"/>
  <c r="I78" i="3"/>
  <c r="J78" i="3"/>
  <c r="K78" i="3"/>
  <c r="L78" i="3"/>
  <c r="M78" i="3"/>
  <c r="N78" i="3"/>
  <c r="O78" i="3"/>
  <c r="P78" i="3"/>
  <c r="Q78" i="3"/>
  <c r="R78" i="3"/>
  <c r="S78" i="3"/>
  <c r="G79" i="3"/>
  <c r="I79" i="3"/>
  <c r="J79" i="3"/>
  <c r="K79" i="3"/>
  <c r="L79" i="3"/>
  <c r="M79" i="3"/>
  <c r="N79" i="3"/>
  <c r="O79" i="3"/>
  <c r="P79" i="3"/>
  <c r="Q79" i="3"/>
  <c r="R79" i="3"/>
  <c r="S79" i="3"/>
  <c r="G80" i="3"/>
  <c r="I80" i="3"/>
  <c r="J80" i="3"/>
  <c r="K80" i="3"/>
  <c r="L80" i="3"/>
  <c r="M80" i="3"/>
  <c r="N80" i="3"/>
  <c r="O80" i="3"/>
  <c r="P80" i="3"/>
  <c r="Q80" i="3"/>
  <c r="R80" i="3"/>
  <c r="S80" i="3"/>
  <c r="G81" i="3"/>
  <c r="I81" i="3"/>
  <c r="J81" i="3"/>
  <c r="K81" i="3"/>
  <c r="L81" i="3"/>
  <c r="M81" i="3"/>
  <c r="N81" i="3"/>
  <c r="O81" i="3"/>
  <c r="P81" i="3"/>
  <c r="Q81" i="3"/>
  <c r="R81" i="3"/>
  <c r="S81" i="3"/>
  <c r="G82" i="3"/>
  <c r="I82" i="3"/>
  <c r="J82" i="3"/>
  <c r="K82" i="3"/>
  <c r="L82" i="3"/>
  <c r="M82" i="3"/>
  <c r="N82" i="3"/>
  <c r="O82" i="3"/>
  <c r="P82" i="3"/>
  <c r="Q82" i="3"/>
  <c r="R82" i="3"/>
  <c r="S82" i="3"/>
  <c r="G83" i="3"/>
  <c r="I83" i="3"/>
  <c r="J83" i="3"/>
  <c r="K83" i="3"/>
  <c r="L83" i="3"/>
  <c r="M83" i="3"/>
  <c r="N83" i="3"/>
  <c r="O83" i="3"/>
  <c r="P83" i="3"/>
  <c r="Q83" i="3"/>
  <c r="R83" i="3"/>
  <c r="S83" i="3"/>
  <c r="G84" i="3"/>
  <c r="I84" i="3"/>
  <c r="J84" i="3"/>
  <c r="K84" i="3"/>
  <c r="L84" i="3"/>
  <c r="M84" i="3"/>
  <c r="N84" i="3"/>
  <c r="O84" i="3"/>
  <c r="P84" i="3"/>
  <c r="Q84" i="3"/>
  <c r="R84" i="3"/>
  <c r="S84" i="3"/>
  <c r="G85" i="3"/>
  <c r="I85" i="3"/>
  <c r="J85" i="3"/>
  <c r="K85" i="3"/>
  <c r="L85" i="3"/>
  <c r="M85" i="3"/>
  <c r="N85" i="3"/>
  <c r="O85" i="3"/>
  <c r="P85" i="3"/>
  <c r="Q85" i="3"/>
  <c r="R85" i="3"/>
  <c r="S85" i="3"/>
  <c r="G86" i="3"/>
  <c r="I86" i="3"/>
  <c r="J86" i="3"/>
  <c r="K86" i="3"/>
  <c r="L86" i="3"/>
  <c r="M86" i="3"/>
  <c r="N86" i="3"/>
  <c r="O86" i="3"/>
  <c r="P86" i="3"/>
  <c r="Q86" i="3"/>
  <c r="R86" i="3"/>
  <c r="S86" i="3"/>
  <c r="G87" i="3"/>
  <c r="I87" i="3"/>
  <c r="J87" i="3"/>
  <c r="K87" i="3"/>
  <c r="L87" i="3"/>
  <c r="M87" i="3"/>
  <c r="N87" i="3"/>
  <c r="O87" i="3"/>
  <c r="P87" i="3"/>
  <c r="Q87" i="3"/>
  <c r="R87" i="3"/>
  <c r="S87" i="3"/>
  <c r="G88" i="3"/>
  <c r="I88" i="3"/>
  <c r="J88" i="3"/>
  <c r="K88" i="3"/>
  <c r="L88" i="3"/>
  <c r="M88" i="3"/>
  <c r="N88" i="3"/>
  <c r="O88" i="3"/>
  <c r="P88" i="3"/>
  <c r="Q88" i="3"/>
  <c r="R88" i="3"/>
  <c r="S88" i="3"/>
  <c r="G89" i="3"/>
  <c r="I89" i="3"/>
  <c r="J89" i="3"/>
  <c r="K89" i="3"/>
  <c r="L89" i="3"/>
  <c r="M89" i="3"/>
  <c r="N89" i="3"/>
  <c r="O89" i="3"/>
  <c r="P89" i="3"/>
  <c r="Q89" i="3"/>
  <c r="R89" i="3"/>
  <c r="S89" i="3"/>
  <c r="G90" i="3"/>
  <c r="I90" i="3"/>
  <c r="J90" i="3"/>
  <c r="K90" i="3"/>
  <c r="L90" i="3"/>
  <c r="M90" i="3"/>
  <c r="N90" i="3"/>
  <c r="O90" i="3"/>
  <c r="P90" i="3"/>
  <c r="Q90" i="3"/>
  <c r="R90" i="3"/>
  <c r="S90" i="3"/>
  <c r="G91" i="3"/>
  <c r="I91" i="3"/>
  <c r="J91" i="3"/>
  <c r="K91" i="3"/>
  <c r="L91" i="3"/>
  <c r="M91" i="3"/>
  <c r="N91" i="3"/>
  <c r="O91" i="3"/>
  <c r="P91" i="3"/>
  <c r="Q91" i="3"/>
  <c r="R91" i="3"/>
  <c r="S91" i="3"/>
  <c r="G92" i="3"/>
  <c r="I92" i="3"/>
  <c r="J92" i="3"/>
  <c r="K92" i="3"/>
  <c r="L92" i="3"/>
  <c r="M92" i="3"/>
  <c r="N92" i="3"/>
  <c r="O92" i="3"/>
  <c r="P92" i="3"/>
  <c r="Q92" i="3"/>
  <c r="R92" i="3"/>
  <c r="S92" i="3"/>
  <c r="G93" i="3"/>
  <c r="I93" i="3"/>
  <c r="J93" i="3"/>
  <c r="K93" i="3"/>
  <c r="L93" i="3"/>
  <c r="M93" i="3"/>
  <c r="N93" i="3"/>
  <c r="O93" i="3"/>
  <c r="P93" i="3"/>
  <c r="Q93" i="3"/>
  <c r="R93" i="3"/>
  <c r="S93" i="3"/>
  <c r="G94" i="3"/>
  <c r="I94" i="3"/>
  <c r="J94" i="3"/>
  <c r="K94" i="3"/>
  <c r="L94" i="3"/>
  <c r="M94" i="3"/>
  <c r="N94" i="3"/>
  <c r="O94" i="3"/>
  <c r="P94" i="3"/>
  <c r="Q94" i="3"/>
  <c r="R94" i="3"/>
  <c r="S94" i="3"/>
  <c r="G95" i="3"/>
  <c r="I95" i="3"/>
  <c r="J95" i="3"/>
  <c r="K95" i="3"/>
  <c r="L95" i="3"/>
  <c r="M95" i="3"/>
  <c r="N95" i="3"/>
  <c r="O95" i="3"/>
  <c r="P95" i="3"/>
  <c r="Q95" i="3"/>
  <c r="R95" i="3"/>
  <c r="S95" i="3"/>
  <c r="G96" i="3"/>
  <c r="I96" i="3"/>
  <c r="J96" i="3"/>
  <c r="K96" i="3"/>
  <c r="L96" i="3"/>
  <c r="M96" i="3"/>
  <c r="N96" i="3"/>
  <c r="O96" i="3"/>
  <c r="P96" i="3"/>
  <c r="Q96" i="3"/>
  <c r="R96" i="3"/>
  <c r="S96" i="3"/>
  <c r="G97" i="3"/>
  <c r="I97" i="3"/>
  <c r="J97" i="3"/>
  <c r="K97" i="3"/>
  <c r="L97" i="3"/>
  <c r="M97" i="3"/>
  <c r="N97" i="3"/>
  <c r="O97" i="3"/>
  <c r="P97" i="3"/>
  <c r="Q97" i="3"/>
  <c r="R97" i="3"/>
  <c r="S97" i="3"/>
  <c r="G98" i="3"/>
  <c r="I98" i="3"/>
  <c r="J98" i="3"/>
  <c r="K98" i="3"/>
  <c r="L98" i="3"/>
  <c r="M98" i="3"/>
  <c r="N98" i="3"/>
  <c r="O98" i="3"/>
  <c r="P98" i="3"/>
  <c r="Q98" i="3"/>
  <c r="R98" i="3"/>
  <c r="S98" i="3"/>
  <c r="G99" i="3"/>
  <c r="I99" i="3"/>
  <c r="J99" i="3"/>
  <c r="K99" i="3"/>
  <c r="L99" i="3"/>
  <c r="M99" i="3"/>
  <c r="N99" i="3"/>
  <c r="O99" i="3"/>
  <c r="P99" i="3"/>
  <c r="Q99" i="3"/>
  <c r="R99" i="3"/>
  <c r="S99" i="3"/>
  <c r="G100" i="3"/>
  <c r="I100" i="3"/>
  <c r="J100" i="3"/>
  <c r="K100" i="3"/>
  <c r="L100" i="3"/>
  <c r="M100" i="3"/>
  <c r="N100" i="3"/>
  <c r="O100" i="3"/>
  <c r="P100" i="3"/>
  <c r="Q100" i="3"/>
  <c r="R100" i="3"/>
  <c r="S100" i="3"/>
  <c r="G101" i="3"/>
  <c r="I101" i="3"/>
  <c r="J101" i="3"/>
  <c r="K101" i="3"/>
  <c r="L101" i="3"/>
  <c r="M101" i="3"/>
  <c r="N101" i="3"/>
  <c r="O101" i="3"/>
  <c r="P101" i="3"/>
  <c r="Q101" i="3"/>
  <c r="R101" i="3"/>
  <c r="S101" i="3"/>
  <c r="G102" i="3"/>
  <c r="I102" i="3"/>
  <c r="J102" i="3"/>
  <c r="K102" i="3"/>
  <c r="L102" i="3"/>
  <c r="M102" i="3"/>
  <c r="N102" i="3"/>
  <c r="O102" i="3"/>
  <c r="P102" i="3"/>
  <c r="Q102" i="3"/>
  <c r="R102" i="3"/>
  <c r="S102" i="3"/>
  <c r="G103" i="3"/>
  <c r="I103" i="3"/>
  <c r="J103" i="3"/>
  <c r="K103" i="3"/>
  <c r="L103" i="3"/>
  <c r="M103" i="3"/>
  <c r="N103" i="3"/>
  <c r="O103" i="3"/>
  <c r="P103" i="3"/>
  <c r="Q103" i="3"/>
  <c r="R103" i="3"/>
  <c r="S103" i="3"/>
  <c r="G104" i="3"/>
  <c r="I104" i="3"/>
  <c r="J104" i="3"/>
  <c r="K104" i="3"/>
  <c r="L104" i="3"/>
  <c r="M104" i="3"/>
  <c r="N104" i="3"/>
  <c r="O104" i="3"/>
  <c r="P104" i="3"/>
  <c r="Q104" i="3"/>
  <c r="R104" i="3"/>
  <c r="S104" i="3"/>
  <c r="G105" i="3"/>
  <c r="I105" i="3"/>
  <c r="J105" i="3"/>
  <c r="K105" i="3"/>
  <c r="L105" i="3"/>
  <c r="M105" i="3"/>
  <c r="N105" i="3"/>
  <c r="O105" i="3"/>
  <c r="P105" i="3"/>
  <c r="Q105" i="3"/>
  <c r="R105" i="3"/>
  <c r="S105" i="3"/>
  <c r="G106" i="3"/>
  <c r="I106" i="3"/>
  <c r="J106" i="3"/>
  <c r="K106" i="3"/>
  <c r="L106" i="3"/>
  <c r="M106" i="3"/>
  <c r="N106" i="3"/>
  <c r="O106" i="3"/>
  <c r="P106" i="3"/>
  <c r="Q106" i="3"/>
  <c r="R106" i="3"/>
  <c r="S106" i="3"/>
  <c r="G107" i="3"/>
  <c r="I107" i="3"/>
  <c r="J107" i="3"/>
  <c r="K107" i="3"/>
  <c r="L107" i="3"/>
  <c r="M107" i="3"/>
  <c r="N107" i="3"/>
  <c r="O107" i="3"/>
  <c r="P107" i="3"/>
  <c r="Q107" i="3"/>
  <c r="R107" i="3"/>
  <c r="S107" i="3"/>
  <c r="G108" i="3"/>
  <c r="I108" i="3"/>
  <c r="J108" i="3"/>
  <c r="K108" i="3"/>
  <c r="L108" i="3"/>
  <c r="M108" i="3"/>
  <c r="N108" i="3"/>
  <c r="O108" i="3"/>
  <c r="P108" i="3"/>
  <c r="Q108" i="3"/>
  <c r="R108" i="3"/>
  <c r="S108" i="3"/>
  <c r="G109" i="3"/>
  <c r="I109" i="3"/>
  <c r="J109" i="3"/>
  <c r="K109" i="3"/>
  <c r="L109" i="3"/>
  <c r="M109" i="3"/>
  <c r="N109" i="3"/>
  <c r="O109" i="3"/>
  <c r="P109" i="3"/>
  <c r="Q109" i="3"/>
  <c r="R109" i="3"/>
  <c r="S109" i="3"/>
  <c r="G110" i="3"/>
  <c r="I110" i="3"/>
  <c r="J110" i="3"/>
  <c r="K110" i="3"/>
  <c r="L110" i="3"/>
  <c r="M110" i="3"/>
  <c r="N110" i="3"/>
  <c r="O110" i="3"/>
  <c r="P110" i="3"/>
  <c r="Q110" i="3"/>
  <c r="R110" i="3"/>
  <c r="S110" i="3"/>
  <c r="G111" i="3"/>
  <c r="I111" i="3"/>
  <c r="J111" i="3"/>
  <c r="K111" i="3"/>
  <c r="L111" i="3"/>
  <c r="M111" i="3"/>
  <c r="N111" i="3"/>
  <c r="O111" i="3"/>
  <c r="P111" i="3"/>
  <c r="Q111" i="3"/>
  <c r="R111" i="3"/>
  <c r="S111" i="3"/>
  <c r="G112" i="3"/>
  <c r="I112" i="3"/>
  <c r="J112" i="3"/>
  <c r="K112" i="3"/>
  <c r="L112" i="3"/>
  <c r="M112" i="3"/>
  <c r="N112" i="3"/>
  <c r="O112" i="3"/>
  <c r="P112" i="3"/>
  <c r="Q112" i="3"/>
  <c r="R112" i="3"/>
  <c r="S112" i="3"/>
  <c r="H62" i="2"/>
  <c r="I62" i="2"/>
  <c r="J62" i="2"/>
  <c r="K62" i="2"/>
  <c r="L62" i="2"/>
  <c r="M62" i="2"/>
  <c r="N62" i="2"/>
  <c r="O62" i="2"/>
  <c r="P62" i="2"/>
  <c r="G63" i="2"/>
  <c r="H63" i="2"/>
  <c r="I63" i="2"/>
  <c r="J63" i="2"/>
  <c r="K63" i="2"/>
  <c r="L63" i="2"/>
  <c r="M63" i="2"/>
  <c r="N63" i="2"/>
  <c r="O63" i="2"/>
  <c r="P63" i="2"/>
  <c r="G64" i="2"/>
  <c r="H64" i="2"/>
  <c r="I64" i="2"/>
  <c r="J64" i="2"/>
  <c r="K64" i="2"/>
  <c r="L64" i="2"/>
  <c r="M64" i="2"/>
  <c r="N64" i="2"/>
  <c r="O64" i="2"/>
  <c r="P64" i="2"/>
  <c r="G65" i="2"/>
  <c r="H65" i="2"/>
  <c r="I65" i="2"/>
  <c r="J65" i="2"/>
  <c r="K65" i="2"/>
  <c r="L65" i="2"/>
  <c r="M65" i="2"/>
  <c r="N65" i="2"/>
  <c r="O65" i="2"/>
  <c r="P65" i="2"/>
  <c r="G66" i="2"/>
  <c r="H66" i="2"/>
  <c r="I66" i="2"/>
  <c r="J66" i="2"/>
  <c r="K66" i="2"/>
  <c r="L66" i="2"/>
  <c r="M66" i="2"/>
  <c r="N66" i="2"/>
  <c r="O66" i="2"/>
  <c r="P66" i="2"/>
  <c r="G67" i="2"/>
  <c r="H67" i="2"/>
  <c r="I67" i="2"/>
  <c r="J67" i="2"/>
  <c r="K67" i="2"/>
  <c r="L67" i="2"/>
  <c r="M67" i="2"/>
  <c r="N67" i="2"/>
  <c r="O67" i="2"/>
  <c r="P67" i="2"/>
  <c r="G68" i="2"/>
  <c r="H68" i="2"/>
  <c r="I68" i="2"/>
  <c r="J68" i="2"/>
  <c r="K68" i="2"/>
  <c r="L68" i="2"/>
  <c r="M68" i="2"/>
  <c r="N68" i="2"/>
  <c r="O68" i="2"/>
  <c r="P68" i="2"/>
  <c r="G69" i="2"/>
  <c r="H69" i="2"/>
  <c r="I69" i="2"/>
  <c r="J69" i="2"/>
  <c r="K69" i="2"/>
  <c r="L69" i="2"/>
  <c r="M69" i="2"/>
  <c r="N69" i="2"/>
  <c r="O69" i="2"/>
  <c r="P69" i="2"/>
  <c r="G70" i="2"/>
  <c r="H70" i="2"/>
  <c r="I70" i="2"/>
  <c r="J70" i="2"/>
  <c r="K70" i="2"/>
  <c r="L70" i="2"/>
  <c r="M70" i="2"/>
  <c r="N70" i="2"/>
  <c r="O70" i="2"/>
  <c r="P70" i="2"/>
  <c r="G71" i="2"/>
  <c r="H71" i="2"/>
  <c r="I71" i="2"/>
  <c r="J71" i="2"/>
  <c r="K71" i="2"/>
  <c r="L71" i="2"/>
  <c r="M71" i="2"/>
  <c r="N71" i="2"/>
  <c r="O71" i="2"/>
  <c r="P71" i="2"/>
  <c r="G72" i="2"/>
  <c r="H72" i="2"/>
  <c r="I72" i="2"/>
  <c r="J72" i="2"/>
  <c r="K72" i="2"/>
  <c r="L72" i="2"/>
  <c r="M72" i="2"/>
  <c r="N72" i="2"/>
  <c r="O72" i="2"/>
  <c r="P72" i="2"/>
  <c r="G73" i="2"/>
  <c r="H73" i="2"/>
  <c r="I73" i="2"/>
  <c r="J73" i="2"/>
  <c r="K73" i="2"/>
  <c r="L73" i="2"/>
  <c r="M73" i="2"/>
  <c r="N73" i="2"/>
  <c r="O73" i="2"/>
  <c r="P73" i="2"/>
  <c r="G74" i="2"/>
  <c r="H74" i="2"/>
  <c r="I74" i="2"/>
  <c r="J74" i="2"/>
  <c r="K74" i="2"/>
  <c r="L74" i="2"/>
  <c r="M74" i="2"/>
  <c r="N74" i="2"/>
  <c r="O74" i="2"/>
  <c r="P74" i="2"/>
  <c r="G75" i="2"/>
  <c r="H75" i="2"/>
  <c r="I75" i="2"/>
  <c r="J75" i="2"/>
  <c r="K75" i="2"/>
  <c r="L75" i="2"/>
  <c r="M75" i="2"/>
  <c r="N75" i="2"/>
  <c r="O75" i="2"/>
  <c r="P75" i="2"/>
  <c r="G76" i="2"/>
  <c r="H76" i="2"/>
  <c r="I76" i="2"/>
  <c r="J76" i="2"/>
  <c r="K76" i="2"/>
  <c r="L76" i="2"/>
  <c r="M76" i="2"/>
  <c r="N76" i="2"/>
  <c r="O76" i="2"/>
  <c r="P76" i="2"/>
  <c r="G77" i="2"/>
  <c r="H77" i="2"/>
  <c r="I77" i="2"/>
  <c r="J77" i="2"/>
  <c r="K77" i="2"/>
  <c r="L77" i="2"/>
  <c r="M77" i="2"/>
  <c r="N77" i="2"/>
  <c r="O77" i="2"/>
  <c r="P77" i="2"/>
  <c r="G78" i="2"/>
  <c r="H78" i="2"/>
  <c r="I78" i="2"/>
  <c r="J78" i="2"/>
  <c r="K78" i="2"/>
  <c r="L78" i="2"/>
  <c r="M78" i="2"/>
  <c r="N78" i="2"/>
  <c r="O78" i="2"/>
  <c r="P78" i="2"/>
  <c r="G79" i="2"/>
  <c r="H79" i="2"/>
  <c r="I79" i="2"/>
  <c r="J79" i="2"/>
  <c r="K79" i="2"/>
  <c r="L79" i="2"/>
  <c r="M79" i="2"/>
  <c r="N79" i="2"/>
  <c r="O79" i="2"/>
  <c r="P79" i="2"/>
  <c r="G80" i="2"/>
  <c r="H80" i="2"/>
  <c r="I80" i="2"/>
  <c r="J80" i="2"/>
  <c r="K80" i="2"/>
  <c r="L80" i="2"/>
  <c r="M80" i="2"/>
  <c r="N80" i="2"/>
  <c r="O80" i="2"/>
  <c r="P80" i="2"/>
  <c r="G81" i="2"/>
  <c r="H81" i="2"/>
  <c r="I81" i="2"/>
  <c r="J81" i="2"/>
  <c r="K81" i="2"/>
  <c r="L81" i="2"/>
  <c r="M81" i="2"/>
  <c r="N81" i="2"/>
  <c r="O81" i="2"/>
  <c r="P81" i="2"/>
  <c r="G82" i="2"/>
  <c r="H82" i="2"/>
  <c r="I82" i="2"/>
  <c r="J82" i="2"/>
  <c r="K82" i="2"/>
  <c r="L82" i="2"/>
  <c r="M82" i="2"/>
  <c r="N82" i="2"/>
  <c r="O82" i="2"/>
  <c r="P82" i="2"/>
  <c r="G83" i="2"/>
  <c r="H83" i="2"/>
  <c r="I83" i="2"/>
  <c r="J83" i="2"/>
  <c r="K83" i="2"/>
  <c r="L83" i="2"/>
  <c r="M83" i="2"/>
  <c r="N83" i="2"/>
  <c r="O83" i="2"/>
  <c r="P83" i="2"/>
  <c r="G84" i="2"/>
  <c r="H84" i="2"/>
  <c r="I84" i="2"/>
  <c r="J84" i="2"/>
  <c r="K84" i="2"/>
  <c r="L84" i="2"/>
  <c r="M84" i="2"/>
  <c r="N84" i="2"/>
  <c r="O84" i="2"/>
  <c r="P84" i="2"/>
  <c r="G85" i="2"/>
  <c r="H85" i="2"/>
  <c r="I85" i="2"/>
  <c r="J85" i="2"/>
  <c r="K85" i="2"/>
  <c r="L85" i="2"/>
  <c r="M85" i="2"/>
  <c r="N85" i="2"/>
  <c r="O85" i="2"/>
  <c r="P85" i="2"/>
  <c r="G86" i="2"/>
  <c r="H86" i="2"/>
  <c r="I86" i="2"/>
  <c r="J86" i="2"/>
  <c r="K86" i="2"/>
  <c r="L86" i="2"/>
  <c r="M86" i="2"/>
  <c r="N86" i="2"/>
  <c r="O86" i="2"/>
  <c r="P86" i="2"/>
  <c r="G87" i="2"/>
  <c r="H87" i="2"/>
  <c r="I87" i="2"/>
  <c r="J87" i="2"/>
  <c r="K87" i="2"/>
  <c r="L87" i="2"/>
  <c r="M87" i="2"/>
  <c r="N87" i="2"/>
  <c r="O87" i="2"/>
  <c r="P87" i="2"/>
  <c r="G88" i="2"/>
  <c r="H88" i="2"/>
  <c r="I88" i="2"/>
  <c r="J88" i="2"/>
  <c r="K88" i="2"/>
  <c r="L88" i="2"/>
  <c r="M88" i="2"/>
  <c r="N88" i="2"/>
  <c r="O88" i="2"/>
  <c r="P88" i="2"/>
  <c r="G89" i="2"/>
  <c r="H89" i="2"/>
  <c r="I89" i="2"/>
  <c r="J89" i="2"/>
  <c r="K89" i="2"/>
  <c r="L89" i="2"/>
  <c r="M89" i="2"/>
  <c r="N89" i="2"/>
  <c r="O89" i="2"/>
  <c r="P89" i="2"/>
  <c r="G90" i="2"/>
  <c r="H90" i="2"/>
  <c r="I90" i="2"/>
  <c r="J90" i="2"/>
  <c r="K90" i="2"/>
  <c r="L90" i="2"/>
  <c r="M90" i="2"/>
  <c r="N90" i="2"/>
  <c r="O90" i="2"/>
  <c r="P90" i="2"/>
  <c r="G91" i="2"/>
  <c r="H91" i="2"/>
  <c r="I91" i="2"/>
  <c r="J91" i="2"/>
  <c r="K91" i="2"/>
  <c r="L91" i="2"/>
  <c r="M91" i="2"/>
  <c r="N91" i="2"/>
  <c r="O91" i="2"/>
  <c r="P91" i="2"/>
  <c r="G92" i="2"/>
  <c r="H92" i="2"/>
  <c r="I92" i="2"/>
  <c r="J92" i="2"/>
  <c r="K92" i="2"/>
  <c r="L92" i="2"/>
  <c r="M92" i="2"/>
  <c r="N92" i="2"/>
  <c r="O92" i="2"/>
  <c r="P92" i="2"/>
  <c r="G93" i="2"/>
  <c r="H93" i="2"/>
  <c r="I93" i="2"/>
  <c r="J93" i="2"/>
  <c r="K93" i="2"/>
  <c r="L93" i="2"/>
  <c r="M93" i="2"/>
  <c r="N93" i="2"/>
  <c r="O93" i="2"/>
  <c r="P93" i="2"/>
  <c r="G94" i="2"/>
  <c r="H94" i="2"/>
  <c r="I94" i="2"/>
  <c r="J94" i="2"/>
  <c r="K94" i="2"/>
  <c r="L94" i="2"/>
  <c r="M94" i="2"/>
  <c r="N94" i="2"/>
  <c r="O94" i="2"/>
  <c r="P94" i="2"/>
  <c r="G95" i="2"/>
  <c r="H95" i="2"/>
  <c r="I95" i="2"/>
  <c r="J95" i="2"/>
  <c r="K95" i="2"/>
  <c r="L95" i="2"/>
  <c r="M95" i="2"/>
  <c r="N95" i="2"/>
  <c r="O95" i="2"/>
  <c r="P95" i="2"/>
  <c r="G96" i="2"/>
  <c r="H96" i="2"/>
  <c r="I96" i="2"/>
  <c r="J96" i="2"/>
  <c r="K96" i="2"/>
  <c r="L96" i="2"/>
  <c r="M96" i="2"/>
  <c r="N96" i="2"/>
  <c r="O96" i="2"/>
  <c r="P96" i="2"/>
  <c r="G97" i="2"/>
  <c r="H97" i="2"/>
  <c r="I97" i="2"/>
  <c r="J97" i="2"/>
  <c r="K97" i="2"/>
  <c r="L97" i="2"/>
  <c r="M97" i="2"/>
  <c r="N97" i="2"/>
  <c r="O97" i="2"/>
  <c r="P97" i="2"/>
  <c r="G98" i="2"/>
  <c r="H98" i="2"/>
  <c r="I98" i="2"/>
  <c r="J98" i="2"/>
  <c r="K98" i="2"/>
  <c r="L98" i="2"/>
  <c r="M98" i="2"/>
  <c r="N98" i="2"/>
  <c r="O98" i="2"/>
  <c r="P98" i="2"/>
  <c r="G99" i="2"/>
  <c r="H99" i="2"/>
  <c r="I99" i="2"/>
  <c r="J99" i="2"/>
  <c r="K99" i="2"/>
  <c r="L99" i="2"/>
  <c r="M99" i="2"/>
  <c r="N99" i="2"/>
  <c r="O99" i="2"/>
  <c r="P99" i="2"/>
  <c r="G100" i="2"/>
  <c r="H100" i="2"/>
  <c r="I100" i="2"/>
  <c r="J100" i="2"/>
  <c r="K100" i="2"/>
  <c r="L100" i="2"/>
  <c r="M100" i="2"/>
  <c r="N100" i="2"/>
  <c r="O100" i="2"/>
  <c r="P100" i="2"/>
  <c r="G101" i="2"/>
  <c r="H101" i="2"/>
  <c r="I101" i="2"/>
  <c r="J101" i="2"/>
  <c r="K101" i="2"/>
  <c r="L101" i="2"/>
  <c r="M101" i="2"/>
  <c r="N101" i="2"/>
  <c r="O101" i="2"/>
  <c r="P101" i="2"/>
  <c r="G102" i="2"/>
  <c r="H102" i="2"/>
  <c r="I102" i="2"/>
  <c r="J102" i="2"/>
  <c r="K102" i="2"/>
  <c r="L102" i="2"/>
  <c r="M102" i="2"/>
  <c r="N102" i="2"/>
  <c r="O102" i="2"/>
  <c r="P102" i="2"/>
  <c r="G103" i="2"/>
  <c r="H103" i="2"/>
  <c r="I103" i="2"/>
  <c r="J103" i="2"/>
  <c r="K103" i="2"/>
  <c r="L103" i="2"/>
  <c r="M103" i="2"/>
  <c r="N103" i="2"/>
  <c r="O103" i="2"/>
  <c r="P103" i="2"/>
  <c r="G104" i="2"/>
  <c r="H104" i="2"/>
  <c r="I104" i="2"/>
  <c r="J104" i="2"/>
  <c r="K104" i="2"/>
  <c r="L104" i="2"/>
  <c r="M104" i="2"/>
  <c r="N104" i="2"/>
  <c r="O104" i="2"/>
  <c r="P104" i="2"/>
  <c r="G105" i="2"/>
  <c r="H105" i="2"/>
  <c r="I105" i="2"/>
  <c r="J105" i="2"/>
  <c r="K105" i="2"/>
  <c r="L105" i="2"/>
  <c r="M105" i="2"/>
  <c r="N105" i="2"/>
  <c r="O105" i="2"/>
  <c r="P105" i="2"/>
  <c r="G106" i="2"/>
  <c r="H106" i="2"/>
  <c r="I106" i="2"/>
  <c r="J106" i="2"/>
  <c r="K106" i="2"/>
  <c r="L106" i="2"/>
  <c r="M106" i="2"/>
  <c r="N106" i="2"/>
  <c r="O106" i="2"/>
  <c r="P106" i="2"/>
  <c r="G107" i="2"/>
  <c r="H107" i="2"/>
  <c r="I107" i="2"/>
  <c r="J107" i="2"/>
  <c r="K107" i="2"/>
  <c r="L107" i="2"/>
  <c r="M107" i="2"/>
  <c r="N107" i="2"/>
  <c r="O107" i="2"/>
  <c r="P107" i="2"/>
  <c r="G108" i="2"/>
  <c r="H108" i="2"/>
  <c r="I108" i="2"/>
  <c r="J108" i="2"/>
  <c r="K108" i="2"/>
  <c r="L108" i="2"/>
  <c r="M108" i="2"/>
  <c r="N108" i="2"/>
  <c r="O108" i="2"/>
  <c r="P108" i="2"/>
  <c r="G109" i="2"/>
  <c r="H109" i="2"/>
  <c r="I109" i="2"/>
  <c r="J109" i="2"/>
  <c r="K109" i="2"/>
  <c r="L109" i="2"/>
  <c r="M109" i="2"/>
  <c r="N109" i="2"/>
  <c r="O109" i="2"/>
  <c r="P109" i="2"/>
  <c r="G110" i="2"/>
  <c r="H110" i="2"/>
  <c r="I110" i="2"/>
  <c r="J110" i="2"/>
  <c r="K110" i="2"/>
  <c r="L110" i="2"/>
  <c r="M110" i="2"/>
  <c r="N110" i="2"/>
  <c r="O110" i="2"/>
  <c r="P110" i="2"/>
  <c r="G111" i="2"/>
  <c r="H111" i="2"/>
  <c r="I111" i="2"/>
  <c r="J111" i="2"/>
  <c r="K111" i="2"/>
  <c r="L111" i="2"/>
  <c r="M111" i="2"/>
  <c r="N111" i="2"/>
  <c r="O111" i="2"/>
  <c r="P111" i="2"/>
  <c r="G112" i="2"/>
  <c r="H112" i="2"/>
  <c r="I112" i="2"/>
  <c r="J112" i="2"/>
  <c r="K112" i="2"/>
  <c r="L112" i="2"/>
  <c r="M112" i="2"/>
  <c r="N112" i="2"/>
  <c r="O112" i="2"/>
  <c r="P112" i="2"/>
  <c r="M14" i="3"/>
  <c r="J15" i="3"/>
  <c r="K15" i="3"/>
  <c r="L15" i="3"/>
  <c r="M15" i="3"/>
  <c r="N15" i="3"/>
  <c r="J16" i="3"/>
  <c r="K16" i="3"/>
  <c r="L16" i="3"/>
  <c r="M16" i="3"/>
  <c r="N16" i="3"/>
  <c r="J17" i="3"/>
  <c r="K17" i="3"/>
  <c r="L17" i="3"/>
  <c r="M17" i="3"/>
  <c r="N17" i="3"/>
  <c r="J18" i="3"/>
  <c r="K18" i="3"/>
  <c r="L18" i="3"/>
  <c r="M18" i="3"/>
  <c r="N18" i="3"/>
  <c r="J19" i="3"/>
  <c r="K19" i="3"/>
  <c r="L19" i="3"/>
  <c r="M19" i="3"/>
  <c r="N19" i="3"/>
  <c r="J20" i="3"/>
  <c r="K20" i="3"/>
  <c r="L20" i="3"/>
  <c r="M20" i="3"/>
  <c r="N20" i="3"/>
  <c r="J21" i="3"/>
  <c r="K21" i="3"/>
  <c r="L21" i="3"/>
  <c r="M21" i="3"/>
  <c r="N21" i="3"/>
  <c r="J22" i="3"/>
  <c r="K22" i="3"/>
  <c r="L22" i="3"/>
  <c r="M22" i="3"/>
  <c r="N22" i="3"/>
  <c r="J23" i="3"/>
  <c r="K23" i="3"/>
  <c r="L23" i="3"/>
  <c r="M23" i="3"/>
  <c r="N23" i="3"/>
  <c r="J24" i="3"/>
  <c r="K24" i="3"/>
  <c r="L24" i="3"/>
  <c r="M24" i="3"/>
  <c r="N24" i="3"/>
  <c r="J25" i="3"/>
  <c r="K25" i="3"/>
  <c r="L25" i="3"/>
  <c r="M25" i="3"/>
  <c r="N25" i="3"/>
  <c r="J26" i="3"/>
  <c r="K26" i="3"/>
  <c r="L26" i="3"/>
  <c r="M26" i="3"/>
  <c r="N26" i="3"/>
  <c r="J27" i="3"/>
  <c r="K27" i="3"/>
  <c r="L27" i="3"/>
  <c r="M27" i="3"/>
  <c r="N27" i="3"/>
  <c r="J28" i="3"/>
  <c r="K28" i="3"/>
  <c r="L28" i="3"/>
  <c r="M28" i="3"/>
  <c r="N28" i="3"/>
  <c r="J29" i="3"/>
  <c r="K29" i="3"/>
  <c r="L29" i="3"/>
  <c r="M29" i="3"/>
  <c r="N29" i="3"/>
  <c r="J30" i="3"/>
  <c r="K30" i="3"/>
  <c r="L30" i="3"/>
  <c r="M30" i="3"/>
  <c r="N30" i="3"/>
  <c r="J31" i="3"/>
  <c r="K31" i="3"/>
  <c r="L31" i="3"/>
  <c r="M31" i="3"/>
  <c r="N31" i="3"/>
  <c r="J32" i="3"/>
  <c r="K32" i="3"/>
  <c r="L32" i="3"/>
  <c r="M32" i="3"/>
  <c r="N32" i="3"/>
  <c r="J33" i="3"/>
  <c r="K33" i="3"/>
  <c r="L33" i="3"/>
  <c r="M33" i="3"/>
  <c r="N33" i="3"/>
  <c r="J34" i="3"/>
  <c r="K34" i="3"/>
  <c r="L34" i="3"/>
  <c r="M34" i="3"/>
  <c r="N34" i="3"/>
  <c r="J35" i="3"/>
  <c r="K35" i="3"/>
  <c r="L35" i="3"/>
  <c r="M35" i="3"/>
  <c r="N35" i="3"/>
  <c r="J36" i="3"/>
  <c r="K36" i="3"/>
  <c r="L36" i="3"/>
  <c r="M36" i="3"/>
  <c r="N36" i="3"/>
  <c r="J37" i="3"/>
  <c r="K37" i="3"/>
  <c r="L37" i="3"/>
  <c r="M37" i="3"/>
  <c r="N37" i="3"/>
  <c r="J38" i="3"/>
  <c r="K38" i="3"/>
  <c r="L38" i="3"/>
  <c r="M38" i="3"/>
  <c r="N38" i="3"/>
  <c r="J39" i="3"/>
  <c r="K39" i="3"/>
  <c r="L39" i="3"/>
  <c r="M39" i="3"/>
  <c r="N39" i="3"/>
  <c r="J40" i="3"/>
  <c r="K40" i="3"/>
  <c r="L40" i="3"/>
  <c r="M40" i="3"/>
  <c r="N40" i="3"/>
  <c r="J41" i="3"/>
  <c r="K41" i="3"/>
  <c r="L41" i="3"/>
  <c r="M41" i="3"/>
  <c r="N41" i="3"/>
  <c r="J42" i="3"/>
  <c r="K42" i="3"/>
  <c r="L42" i="3"/>
  <c r="M42" i="3"/>
  <c r="N42" i="3"/>
  <c r="J43" i="3"/>
  <c r="K43" i="3"/>
  <c r="L43" i="3"/>
  <c r="M43" i="3"/>
  <c r="N43" i="3"/>
  <c r="J44" i="3"/>
  <c r="K44" i="3"/>
  <c r="L44" i="3"/>
  <c r="M44" i="3"/>
  <c r="N44" i="3"/>
  <c r="J45" i="3"/>
  <c r="K45" i="3"/>
  <c r="L45" i="3"/>
  <c r="M45" i="3"/>
  <c r="N45" i="3"/>
  <c r="J46" i="3"/>
  <c r="K46" i="3"/>
  <c r="L46" i="3"/>
  <c r="M46" i="3"/>
  <c r="N46" i="3"/>
  <c r="J47" i="3"/>
  <c r="K47" i="3"/>
  <c r="L47" i="3"/>
  <c r="M47" i="3"/>
  <c r="N47" i="3"/>
  <c r="J48" i="3"/>
  <c r="K48" i="3"/>
  <c r="L48" i="3"/>
  <c r="M48" i="3"/>
  <c r="N48" i="3"/>
  <c r="J49" i="3"/>
  <c r="K49" i="3"/>
  <c r="L49" i="3"/>
  <c r="M49" i="3"/>
  <c r="N49" i="3"/>
  <c r="J50" i="3"/>
  <c r="K50" i="3"/>
  <c r="L50" i="3"/>
  <c r="M50" i="3"/>
  <c r="N50" i="3"/>
  <c r="J51" i="3"/>
  <c r="K51" i="3"/>
  <c r="L51" i="3"/>
  <c r="M51" i="3"/>
  <c r="N51" i="3"/>
  <c r="J52" i="3"/>
  <c r="K52" i="3"/>
  <c r="L52" i="3"/>
  <c r="M52" i="3"/>
  <c r="N52" i="3"/>
  <c r="J53" i="3"/>
  <c r="K53" i="3"/>
  <c r="L53" i="3"/>
  <c r="M53" i="3"/>
  <c r="N53" i="3"/>
  <c r="J54" i="3"/>
  <c r="K54" i="3"/>
  <c r="L54" i="3"/>
  <c r="M54" i="3"/>
  <c r="N54" i="3"/>
  <c r="J55" i="3"/>
  <c r="K55" i="3"/>
  <c r="L55" i="3"/>
  <c r="M55" i="3"/>
  <c r="N55" i="3"/>
  <c r="J56" i="3"/>
  <c r="K56" i="3"/>
  <c r="L56" i="3"/>
  <c r="M56" i="3"/>
  <c r="N56" i="3"/>
  <c r="J57" i="3"/>
  <c r="K57" i="3"/>
  <c r="L57" i="3"/>
  <c r="M57" i="3"/>
  <c r="N57" i="3"/>
  <c r="J58" i="3"/>
  <c r="K58" i="3"/>
  <c r="L58" i="3"/>
  <c r="M58" i="3"/>
  <c r="N58" i="3"/>
  <c r="J59" i="3"/>
  <c r="K59" i="3"/>
  <c r="L59" i="3"/>
  <c r="M59" i="3"/>
  <c r="N59" i="3"/>
  <c r="K161" i="3"/>
  <c r="E161" i="3" s="1"/>
  <c r="E148" i="9" s="1"/>
  <c r="K162" i="3"/>
  <c r="E162" i="3" s="1"/>
  <c r="E149" i="9" s="1"/>
  <c r="K163" i="3"/>
  <c r="E163" i="3" s="1"/>
  <c r="E150" i="9" s="1"/>
  <c r="K164" i="3"/>
  <c r="E164" i="3" s="1"/>
  <c r="E151" i="9" s="1"/>
  <c r="K165" i="3"/>
  <c r="E165" i="3" s="1"/>
  <c r="E152" i="9" s="1"/>
  <c r="K166" i="3"/>
  <c r="E166" i="3" s="1"/>
  <c r="E153" i="9" s="1"/>
  <c r="K167" i="3"/>
  <c r="E167" i="3" s="1"/>
  <c r="E154" i="9" s="1"/>
  <c r="K143" i="3"/>
  <c r="E143" i="3" s="1"/>
  <c r="E130" i="9" s="1"/>
  <c r="K144" i="3"/>
  <c r="E144" i="3" s="1"/>
  <c r="E131" i="9" s="1"/>
  <c r="K145" i="3"/>
  <c r="E145" i="3" s="1"/>
  <c r="E132" i="9" s="1"/>
  <c r="K146" i="3"/>
  <c r="E146" i="3" s="1"/>
  <c r="E133" i="9" s="1"/>
  <c r="K147" i="3"/>
  <c r="E147" i="3" s="1"/>
  <c r="E134" i="9" s="1"/>
  <c r="K148" i="3"/>
  <c r="E148" i="3" s="1"/>
  <c r="E135" i="9" s="1"/>
  <c r="K149" i="3"/>
  <c r="E149" i="3" s="1"/>
  <c r="E136" i="9" s="1"/>
  <c r="K150" i="3"/>
  <c r="E150" i="3" s="1"/>
  <c r="E137" i="9" s="1"/>
  <c r="K151" i="3"/>
  <c r="E151" i="3" s="1"/>
  <c r="E138" i="9" s="1"/>
  <c r="K152" i="3"/>
  <c r="E152" i="3" s="1"/>
  <c r="E139" i="9" s="1"/>
  <c r="K153" i="3"/>
  <c r="E153" i="3" s="1"/>
  <c r="E140" i="9" s="1"/>
  <c r="K154" i="3"/>
  <c r="E154" i="3" s="1"/>
  <c r="E141" i="9" s="1"/>
  <c r="K155" i="3"/>
  <c r="E155" i="3" s="1"/>
  <c r="E142" i="9" s="1"/>
  <c r="K156" i="3"/>
  <c r="E156" i="3" s="1"/>
  <c r="E143" i="9" s="1"/>
  <c r="K157" i="3"/>
  <c r="E157" i="3" s="1"/>
  <c r="E144" i="9" s="1"/>
  <c r="K158" i="3"/>
  <c r="E158" i="3" s="1"/>
  <c r="E145" i="9" s="1"/>
  <c r="K159" i="3"/>
  <c r="E159" i="3" s="1"/>
  <c r="E146" i="9" s="1"/>
  <c r="K160" i="3"/>
  <c r="E160" i="3" s="1"/>
  <c r="E147" i="9" s="1"/>
  <c r="I47" i="3"/>
  <c r="O47" i="3"/>
  <c r="P47" i="3"/>
  <c r="Q47" i="3"/>
  <c r="R47" i="3"/>
  <c r="S47" i="3"/>
  <c r="I48" i="3"/>
  <c r="O48" i="3"/>
  <c r="P48" i="3"/>
  <c r="Q48" i="3"/>
  <c r="R48" i="3"/>
  <c r="S48" i="3"/>
  <c r="I49" i="3"/>
  <c r="O49" i="3"/>
  <c r="P49" i="3"/>
  <c r="Q49" i="3"/>
  <c r="R49" i="3"/>
  <c r="S49" i="3"/>
  <c r="I50" i="3"/>
  <c r="O50" i="3"/>
  <c r="P50" i="3"/>
  <c r="Q50" i="3"/>
  <c r="R50" i="3"/>
  <c r="S50" i="3"/>
  <c r="I51" i="3"/>
  <c r="O51" i="3"/>
  <c r="P51" i="3"/>
  <c r="Q51" i="3"/>
  <c r="R51" i="3"/>
  <c r="S51" i="3"/>
  <c r="I52" i="3"/>
  <c r="O52" i="3"/>
  <c r="P52" i="3"/>
  <c r="Q52" i="3"/>
  <c r="R52" i="3"/>
  <c r="S52" i="3"/>
  <c r="I53" i="3"/>
  <c r="O53" i="3"/>
  <c r="P53" i="3"/>
  <c r="Q53" i="3"/>
  <c r="R53" i="3"/>
  <c r="S53" i="3"/>
  <c r="I54" i="3"/>
  <c r="O54" i="3"/>
  <c r="P54" i="3"/>
  <c r="Q54" i="3"/>
  <c r="R54" i="3"/>
  <c r="S54" i="3"/>
  <c r="I55" i="3"/>
  <c r="O55" i="3"/>
  <c r="P55" i="3"/>
  <c r="Q55" i="3"/>
  <c r="R55" i="3"/>
  <c r="S55" i="3"/>
  <c r="I56" i="3"/>
  <c r="O56" i="3"/>
  <c r="P56" i="3"/>
  <c r="Q56" i="3"/>
  <c r="R56" i="3"/>
  <c r="S56" i="3"/>
  <c r="I57" i="3"/>
  <c r="O57" i="3"/>
  <c r="P57" i="3"/>
  <c r="Q57" i="3"/>
  <c r="R57" i="3"/>
  <c r="S57" i="3"/>
  <c r="I58" i="3"/>
  <c r="O58" i="3"/>
  <c r="P58" i="3"/>
  <c r="Q58" i="3"/>
  <c r="R58" i="3"/>
  <c r="S58" i="3"/>
  <c r="I59" i="3"/>
  <c r="O59" i="3"/>
  <c r="P59" i="3"/>
  <c r="Q59" i="3"/>
  <c r="R59" i="3"/>
  <c r="S59" i="3"/>
  <c r="D128" i="3"/>
  <c r="L14" i="3" s="1"/>
  <c r="E128" i="3"/>
  <c r="F128" i="3"/>
  <c r="G128" i="3"/>
  <c r="H128" i="3"/>
  <c r="I128" i="3"/>
  <c r="D129" i="3"/>
  <c r="E129" i="3"/>
  <c r="F129" i="3"/>
  <c r="G129" i="3"/>
  <c r="H129" i="3"/>
  <c r="I129" i="3"/>
  <c r="D130" i="3"/>
  <c r="E130" i="3"/>
  <c r="F130" i="3"/>
  <c r="G130" i="3"/>
  <c r="H130" i="3"/>
  <c r="I130" i="3"/>
  <c r="D131" i="3"/>
  <c r="E131" i="3"/>
  <c r="F131" i="3"/>
  <c r="G131" i="3"/>
  <c r="H131" i="3"/>
  <c r="I131" i="3"/>
  <c r="D132" i="3"/>
  <c r="E132" i="3"/>
  <c r="F132" i="3"/>
  <c r="G132" i="3"/>
  <c r="H132" i="3"/>
  <c r="I132" i="3"/>
  <c r="I133" i="3"/>
  <c r="D134" i="3"/>
  <c r="E134" i="3"/>
  <c r="F134" i="3"/>
  <c r="G134" i="3"/>
  <c r="H134" i="3"/>
  <c r="I134" i="3"/>
  <c r="E135" i="3"/>
  <c r="F135" i="3"/>
  <c r="G135" i="3"/>
  <c r="H135" i="3"/>
  <c r="I135" i="3"/>
  <c r="E127" i="3"/>
  <c r="F127" i="3"/>
  <c r="G127" i="3"/>
  <c r="H127" i="3"/>
  <c r="I127" i="3"/>
  <c r="D127" i="3"/>
  <c r="G22" i="2"/>
  <c r="H22" i="2"/>
  <c r="I22" i="2"/>
  <c r="J22" i="2"/>
  <c r="K22" i="2"/>
  <c r="L22" i="2"/>
  <c r="M22" i="2"/>
  <c r="N22" i="2"/>
  <c r="O22" i="2"/>
  <c r="P22" i="2"/>
  <c r="G23" i="2"/>
  <c r="H23" i="2"/>
  <c r="I23" i="2"/>
  <c r="J23" i="2"/>
  <c r="K23" i="2"/>
  <c r="L23" i="2"/>
  <c r="M23" i="2"/>
  <c r="N23" i="2"/>
  <c r="O23" i="2"/>
  <c r="P23" i="2"/>
  <c r="G24" i="2"/>
  <c r="H24" i="2"/>
  <c r="I24" i="2"/>
  <c r="J24" i="2"/>
  <c r="K24" i="2"/>
  <c r="L24" i="2"/>
  <c r="M24" i="2"/>
  <c r="N24" i="2"/>
  <c r="O24" i="2"/>
  <c r="P24" i="2" s="1"/>
  <c r="G25" i="2"/>
  <c r="H25" i="2"/>
  <c r="I25" i="2"/>
  <c r="J25" i="2"/>
  <c r="K25" i="2"/>
  <c r="L25" i="2"/>
  <c r="M25" i="2"/>
  <c r="P25" i="2" s="1"/>
  <c r="N25" i="2"/>
  <c r="O25" i="2"/>
  <c r="G26" i="2"/>
  <c r="H26" i="2"/>
  <c r="I26" i="2"/>
  <c r="J26" i="2"/>
  <c r="K26" i="2"/>
  <c r="L26" i="2"/>
  <c r="M26" i="2"/>
  <c r="P26" i="2" s="1"/>
  <c r="N26" i="2"/>
  <c r="O26" i="2"/>
  <c r="G27" i="2"/>
  <c r="H27" i="2"/>
  <c r="I27" i="2"/>
  <c r="J27" i="2"/>
  <c r="K27" i="2"/>
  <c r="L27" i="2"/>
  <c r="M27" i="2"/>
  <c r="P27" i="2" s="1"/>
  <c r="N27" i="2"/>
  <c r="O27" i="2"/>
  <c r="G28" i="2"/>
  <c r="L28" i="2" s="1"/>
  <c r="P28" i="2" s="1"/>
  <c r="H28" i="2"/>
  <c r="I28" i="2"/>
  <c r="J28" i="2"/>
  <c r="K28" i="2"/>
  <c r="M28" i="2"/>
  <c r="N28" i="2"/>
  <c r="O28" i="2"/>
  <c r="G29" i="2"/>
  <c r="L29" i="2" s="1"/>
  <c r="H29" i="2"/>
  <c r="I29" i="2"/>
  <c r="J29" i="2"/>
  <c r="K29" i="2"/>
  <c r="M29" i="2"/>
  <c r="O29" i="2"/>
  <c r="G30" i="2"/>
  <c r="L30" i="2" s="1"/>
  <c r="H30" i="2"/>
  <c r="I30" i="2"/>
  <c r="J30" i="2"/>
  <c r="K30" i="2"/>
  <c r="M30" i="2"/>
  <c r="O30" i="2"/>
  <c r="G31" i="2"/>
  <c r="L31" i="2" s="1"/>
  <c r="H31" i="2"/>
  <c r="I31" i="2"/>
  <c r="J31" i="2"/>
  <c r="K31" i="2"/>
  <c r="M31" i="2"/>
  <c r="O31" i="2"/>
  <c r="G32" i="2"/>
  <c r="H32" i="2"/>
  <c r="I32" i="2"/>
  <c r="J32" i="2"/>
  <c r="K32" i="2"/>
  <c r="L32" i="2"/>
  <c r="M32" i="2"/>
  <c r="N32" i="2"/>
  <c r="O32" i="2"/>
  <c r="P32" i="2"/>
  <c r="G33" i="2"/>
  <c r="H33" i="2"/>
  <c r="I33" i="2"/>
  <c r="J33" i="2"/>
  <c r="K33" i="2"/>
  <c r="L33" i="2"/>
  <c r="M33" i="2"/>
  <c r="N33" i="2"/>
  <c r="O33" i="2"/>
  <c r="P33" i="2"/>
  <c r="G34" i="2"/>
  <c r="H34" i="2"/>
  <c r="I34" i="2"/>
  <c r="J34" i="2"/>
  <c r="K34" i="2"/>
  <c r="L34" i="2"/>
  <c r="M34" i="2"/>
  <c r="N34" i="2"/>
  <c r="O34" i="2"/>
  <c r="P34" i="2" s="1"/>
  <c r="G35" i="2"/>
  <c r="H35" i="2"/>
  <c r="I35" i="2"/>
  <c r="J35" i="2"/>
  <c r="K35" i="2"/>
  <c r="L35" i="2"/>
  <c r="M35" i="2"/>
  <c r="P35" i="2" s="1"/>
  <c r="N35" i="2"/>
  <c r="O35" i="2"/>
  <c r="G36" i="2"/>
  <c r="H36" i="2"/>
  <c r="I36" i="2"/>
  <c r="J36" i="2"/>
  <c r="K36" i="2"/>
  <c r="L36" i="2"/>
  <c r="M36" i="2"/>
  <c r="P36" i="2" s="1"/>
  <c r="N36" i="2"/>
  <c r="O36" i="2"/>
  <c r="G37" i="2"/>
  <c r="L37" i="2" s="1"/>
  <c r="P37" i="2" s="1"/>
  <c r="H37" i="2"/>
  <c r="I37" i="2"/>
  <c r="J37" i="2"/>
  <c r="K37" i="2"/>
  <c r="M37" i="2"/>
  <c r="N37" i="2"/>
  <c r="O37" i="2"/>
  <c r="G38" i="2"/>
  <c r="L38" i="2" s="1"/>
  <c r="H38" i="2"/>
  <c r="I38" i="2"/>
  <c r="J38" i="2"/>
  <c r="K38" i="2"/>
  <c r="M38" i="2"/>
  <c r="O38" i="2"/>
  <c r="G39" i="2"/>
  <c r="L39" i="2" s="1"/>
  <c r="H39" i="2"/>
  <c r="I39" i="2"/>
  <c r="J39" i="2"/>
  <c r="K39" i="2"/>
  <c r="M39" i="2"/>
  <c r="O39" i="2"/>
  <c r="G40" i="2"/>
  <c r="L40" i="2" s="1"/>
  <c r="H40" i="2"/>
  <c r="I40" i="2"/>
  <c r="J40" i="2"/>
  <c r="K40" i="2"/>
  <c r="M40" i="2"/>
  <c r="O40" i="2"/>
  <c r="G41" i="2"/>
  <c r="L41" i="2" s="1"/>
  <c r="H41" i="2"/>
  <c r="I41" i="2"/>
  <c r="J41" i="2"/>
  <c r="K41" i="2"/>
  <c r="M41" i="2"/>
  <c r="O41" i="2"/>
  <c r="G42" i="2"/>
  <c r="H42" i="2"/>
  <c r="I42" i="2"/>
  <c r="J42" i="2"/>
  <c r="K42" i="2"/>
  <c r="L42" i="2"/>
  <c r="M42" i="2"/>
  <c r="N42" i="2"/>
  <c r="O42" i="2"/>
  <c r="P42" i="2"/>
  <c r="G43" i="2"/>
  <c r="H43" i="2"/>
  <c r="I43" i="2"/>
  <c r="J43" i="2"/>
  <c r="K43" i="2"/>
  <c r="L43" i="2"/>
  <c r="M43" i="2"/>
  <c r="N43" i="2"/>
  <c r="O43" i="2"/>
  <c r="P43" i="2"/>
  <c r="G44" i="2"/>
  <c r="H44" i="2"/>
  <c r="I44" i="2"/>
  <c r="J44" i="2"/>
  <c r="K44" i="2"/>
  <c r="L44" i="2"/>
  <c r="M44" i="2"/>
  <c r="N44" i="2"/>
  <c r="O44" i="2"/>
  <c r="P44" i="2"/>
  <c r="G45" i="2"/>
  <c r="H45" i="2"/>
  <c r="I45" i="2"/>
  <c r="J45" i="2"/>
  <c r="K45" i="2"/>
  <c r="L45" i="2"/>
  <c r="M45" i="2"/>
  <c r="N45" i="2"/>
  <c r="O45" i="2"/>
  <c r="P45" i="2"/>
  <c r="G46" i="2"/>
  <c r="H46" i="2"/>
  <c r="I46" i="2"/>
  <c r="J46" i="2"/>
  <c r="K46" i="2"/>
  <c r="L46" i="2"/>
  <c r="M46" i="2"/>
  <c r="N46" i="2"/>
  <c r="O46" i="2"/>
  <c r="P46" i="2"/>
  <c r="G47" i="2"/>
  <c r="H47" i="2"/>
  <c r="I47" i="2"/>
  <c r="J47" i="2"/>
  <c r="K47" i="2"/>
  <c r="L47" i="2"/>
  <c r="M47" i="2"/>
  <c r="N47" i="2"/>
  <c r="O47" i="2"/>
  <c r="P47" i="2"/>
  <c r="G48" i="2"/>
  <c r="H48" i="2"/>
  <c r="I48" i="2"/>
  <c r="J48" i="2"/>
  <c r="K48" i="2"/>
  <c r="L48" i="2"/>
  <c r="M48" i="2"/>
  <c r="N48" i="2"/>
  <c r="O48" i="2"/>
  <c r="P48" i="2"/>
  <c r="G49" i="2"/>
  <c r="H49" i="2"/>
  <c r="L49" i="2" s="1"/>
  <c r="I49" i="2"/>
  <c r="M49" i="2" s="1"/>
  <c r="J49" i="2"/>
  <c r="K49" i="2"/>
  <c r="N49" i="2"/>
  <c r="O49" i="2"/>
  <c r="G50" i="2"/>
  <c r="H50" i="2"/>
  <c r="I50" i="2"/>
  <c r="J50" i="2"/>
  <c r="K50" i="2"/>
  <c r="L50" i="2"/>
  <c r="M50" i="2"/>
  <c r="N50" i="2"/>
  <c r="O50" i="2"/>
  <c r="P50" i="2"/>
  <c r="G51" i="2"/>
  <c r="M51" i="2" s="1"/>
  <c r="H51" i="2"/>
  <c r="I51" i="2"/>
  <c r="J51" i="2"/>
  <c r="K51" i="2"/>
  <c r="L51" i="2"/>
  <c r="O51" i="2"/>
  <c r="G52" i="2"/>
  <c r="H52" i="2"/>
  <c r="I52" i="2"/>
  <c r="J52" i="2"/>
  <c r="K52" i="2"/>
  <c r="L52" i="2"/>
  <c r="M52" i="2"/>
  <c r="P52" i="2" s="1"/>
  <c r="N52" i="2"/>
  <c r="O52" i="2"/>
  <c r="G53" i="2"/>
  <c r="H53" i="2"/>
  <c r="I53" i="2"/>
  <c r="J53" i="2"/>
  <c r="K53" i="2"/>
  <c r="L53" i="2"/>
  <c r="M53" i="2"/>
  <c r="P53" i="2" s="1"/>
  <c r="N53" i="2"/>
  <c r="O53" i="2"/>
  <c r="G54" i="2"/>
  <c r="H54" i="2"/>
  <c r="I54" i="2"/>
  <c r="J54" i="2"/>
  <c r="K54" i="2"/>
  <c r="L54" i="2"/>
  <c r="M54" i="2"/>
  <c r="N54" i="2"/>
  <c r="O54" i="2"/>
  <c r="H55" i="2"/>
  <c r="I55" i="2"/>
  <c r="J55" i="2"/>
  <c r="N55" i="2" s="1"/>
  <c r="K55" i="2"/>
  <c r="M55" i="2"/>
  <c r="O55" i="2"/>
  <c r="H56" i="2"/>
  <c r="I56" i="2"/>
  <c r="M56" i="2" s="1"/>
  <c r="J56" i="2"/>
  <c r="K56" i="2"/>
  <c r="O56" i="2" s="1"/>
  <c r="G57" i="2"/>
  <c r="H57" i="2"/>
  <c r="M57" i="2"/>
  <c r="J57" i="2"/>
  <c r="K57" i="2"/>
  <c r="O57" i="2"/>
  <c r="G58" i="2"/>
  <c r="H58" i="2"/>
  <c r="I58" i="2"/>
  <c r="J58" i="2"/>
  <c r="K58" i="2"/>
  <c r="M58" i="2"/>
  <c r="O58" i="2"/>
  <c r="G59" i="2"/>
  <c r="H59" i="2"/>
  <c r="I59" i="2"/>
  <c r="J59" i="2"/>
  <c r="K59" i="2"/>
  <c r="L59" i="2"/>
  <c r="M59" i="2"/>
  <c r="P59" i="2" s="1"/>
  <c r="N59" i="2"/>
  <c r="O59" i="2"/>
  <c r="G60" i="2"/>
  <c r="H60" i="2"/>
  <c r="I60" i="2"/>
  <c r="J60" i="2"/>
  <c r="K60" i="2"/>
  <c r="L60" i="2"/>
  <c r="M60" i="2"/>
  <c r="P60" i="2" s="1"/>
  <c r="N60" i="2"/>
  <c r="O60" i="2"/>
  <c r="G61" i="2"/>
  <c r="L61" i="2" s="1"/>
  <c r="P61" i="2" s="1"/>
  <c r="H61" i="2"/>
  <c r="I61" i="2"/>
  <c r="J61" i="2"/>
  <c r="K61" i="2"/>
  <c r="M61" i="2"/>
  <c r="N61" i="2"/>
  <c r="O61" i="2"/>
  <c r="G12" i="2"/>
  <c r="H12" i="2"/>
  <c r="I12" i="2"/>
  <c r="J12" i="2"/>
  <c r="K12" i="2"/>
  <c r="G14" i="2"/>
  <c r="N14" i="2" s="1"/>
  <c r="H14" i="2"/>
  <c r="I14" i="2"/>
  <c r="J14" i="2"/>
  <c r="K14" i="2"/>
  <c r="G15" i="2"/>
  <c r="H15" i="2"/>
  <c r="I15" i="2"/>
  <c r="J15" i="2"/>
  <c r="K15" i="2"/>
  <c r="G16" i="2"/>
  <c r="H16" i="2"/>
  <c r="I16" i="2"/>
  <c r="J16" i="2"/>
  <c r="K16" i="2"/>
  <c r="L16" i="2"/>
  <c r="M16" i="2"/>
  <c r="N16" i="2"/>
  <c r="O16" i="2"/>
  <c r="G17" i="2"/>
  <c r="H17" i="2"/>
  <c r="I17" i="2"/>
  <c r="J17" i="2"/>
  <c r="K17" i="2"/>
  <c r="L17" i="2"/>
  <c r="M17" i="2"/>
  <c r="N17" i="2"/>
  <c r="O17" i="2"/>
  <c r="G18" i="2"/>
  <c r="H18" i="2"/>
  <c r="I18" i="2"/>
  <c r="J18" i="2"/>
  <c r="K18" i="2"/>
  <c r="L18" i="2"/>
  <c r="M18" i="2"/>
  <c r="P18" i="2" s="1"/>
  <c r="N18" i="2"/>
  <c r="O18" i="2"/>
  <c r="G19" i="2"/>
  <c r="H19" i="2"/>
  <c r="I19" i="2"/>
  <c r="J19" i="2"/>
  <c r="K19" i="2"/>
  <c r="L19" i="2"/>
  <c r="M19" i="2"/>
  <c r="P19" i="2" s="1"/>
  <c r="N19" i="2"/>
  <c r="O19" i="2"/>
  <c r="G20" i="2"/>
  <c r="L20" i="2" s="1"/>
  <c r="P20" i="2" s="1"/>
  <c r="H20" i="2"/>
  <c r="I20" i="2"/>
  <c r="J20" i="2"/>
  <c r="K20" i="2"/>
  <c r="M20" i="2"/>
  <c r="N20" i="2"/>
  <c r="O20" i="2"/>
  <c r="G21" i="2"/>
  <c r="L21" i="2" s="1"/>
  <c r="H21" i="2"/>
  <c r="I21" i="2"/>
  <c r="J21" i="2"/>
  <c r="K21" i="2"/>
  <c r="M21" i="2"/>
  <c r="O21" i="2"/>
  <c r="J13" i="2"/>
  <c r="I13" i="2"/>
  <c r="H13" i="2"/>
  <c r="L13" i="2" s="1"/>
  <c r="K13" i="2"/>
  <c r="H133" i="2"/>
  <c r="G133" i="2"/>
  <c r="F133" i="2"/>
  <c r="E133" i="2"/>
  <c r="K14" i="3" l="1"/>
  <c r="J12" i="3"/>
  <c r="M15" i="2"/>
  <c r="O15" i="2"/>
  <c r="L15" i="2"/>
  <c r="P17" i="2"/>
  <c r="P16" i="2"/>
  <c r="N51" i="2"/>
  <c r="P51" i="2" s="1"/>
  <c r="P49" i="2"/>
  <c r="M13" i="3"/>
  <c r="J13" i="3"/>
  <c r="L13" i="3"/>
  <c r="N13" i="3"/>
  <c r="K13" i="3"/>
  <c r="M12" i="2"/>
  <c r="N15" i="2"/>
  <c r="O14" i="2"/>
  <c r="M14" i="2"/>
  <c r="L14" i="2"/>
  <c r="N12" i="2"/>
  <c r="N14" i="3"/>
  <c r="J14" i="3"/>
  <c r="O12" i="2"/>
  <c r="L12" i="2"/>
  <c r="H135" i="9"/>
  <c r="J135" i="9"/>
  <c r="F133" i="3"/>
  <c r="I135" i="9"/>
  <c r="H133" i="3"/>
  <c r="K135" i="9"/>
  <c r="M13" i="2"/>
  <c r="G133" i="3"/>
  <c r="E133" i="3"/>
  <c r="N12" i="3"/>
  <c r="L12" i="3"/>
  <c r="M12" i="3"/>
  <c r="K12" i="3"/>
  <c r="L57" i="2"/>
  <c r="P54" i="2"/>
  <c r="L58" i="2"/>
  <c r="L56" i="2"/>
  <c r="L55" i="2"/>
  <c r="P55" i="2" s="1"/>
  <c r="N58" i="2"/>
  <c r="N57" i="2"/>
  <c r="P57" i="2" s="1"/>
  <c r="N56" i="2"/>
  <c r="P56" i="2" s="1"/>
  <c r="N41" i="2"/>
  <c r="P41" i="2" s="1"/>
  <c r="N40" i="2"/>
  <c r="P40" i="2" s="1"/>
  <c r="N39" i="2"/>
  <c r="P39" i="2" s="1"/>
  <c r="N38" i="2"/>
  <c r="P38" i="2" s="1"/>
  <c r="P31" i="2"/>
  <c r="N31" i="2"/>
  <c r="N30" i="2"/>
  <c r="P30" i="2" s="1"/>
  <c r="N29" i="2"/>
  <c r="P29" i="2" s="1"/>
  <c r="P21" i="2"/>
  <c r="N21" i="2"/>
  <c r="P15" i="2" l="1"/>
  <c r="P14" i="2"/>
  <c r="P12" i="2"/>
  <c r="P58" i="2"/>
  <c r="I13" i="3"/>
  <c r="O13" i="3" l="1"/>
  <c r="R13" i="3"/>
  <c r="Q13" i="3"/>
  <c r="P13" i="3"/>
  <c r="S13" i="3" l="1"/>
  <c r="I37" i="16"/>
  <c r="I38" i="16"/>
  <c r="I39" i="16"/>
  <c r="I40" i="16"/>
  <c r="I41" i="16"/>
  <c r="I43" i="16"/>
  <c r="J17" i="16" s="1"/>
  <c r="I44" i="16"/>
  <c r="I45" i="16"/>
  <c r="G57" i="10" s="1"/>
  <c r="I46" i="16"/>
  <c r="I61" i="9" l="1"/>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4" i="3"/>
  <c r="I14" i="3" s="1"/>
  <c r="G15" i="3"/>
  <c r="G16" i="3"/>
  <c r="I16" i="3" s="1"/>
  <c r="G21" i="7"/>
  <c r="J21" i="7" s="1"/>
  <c r="G21" i="3"/>
  <c r="I21" i="3" s="1"/>
  <c r="G26" i="3"/>
  <c r="I26" i="3" s="1"/>
  <c r="G31" i="3"/>
  <c r="I31" i="3" s="1"/>
  <c r="H16" i="5"/>
  <c r="L16" i="5"/>
  <c r="H17" i="5"/>
  <c r="L17" i="5"/>
  <c r="H14" i="5"/>
  <c r="H18" i="5"/>
  <c r="L18" i="5"/>
  <c r="H19" i="5"/>
  <c r="L19" i="5"/>
  <c r="H20" i="5"/>
  <c r="L20" i="5"/>
  <c r="H21" i="5"/>
  <c r="L21" i="5"/>
  <c r="H22" i="5"/>
  <c r="L22" i="5"/>
  <c r="H23" i="5"/>
  <c r="L23" i="5"/>
  <c r="H24" i="5"/>
  <c r="L24" i="5"/>
  <c r="H25" i="5"/>
  <c r="L25" i="5"/>
  <c r="H26" i="5"/>
  <c r="L26" i="5"/>
  <c r="H27" i="5"/>
  <c r="L27" i="5"/>
  <c r="H28" i="5"/>
  <c r="L28" i="5"/>
  <c r="H29" i="5"/>
  <c r="L29" i="5"/>
  <c r="H30" i="5"/>
  <c r="L30" i="5"/>
  <c r="H31" i="5"/>
  <c r="L31" i="5"/>
  <c r="H32" i="5"/>
  <c r="L32" i="5"/>
  <c r="H33" i="5"/>
  <c r="L33" i="5"/>
  <c r="H34" i="5"/>
  <c r="L34" i="5"/>
  <c r="E68" i="5"/>
  <c r="Q123" i="5"/>
  <c r="D88" i="5"/>
  <c r="D90" i="5" s="1"/>
  <c r="D89" i="5"/>
  <c r="K34" i="5"/>
  <c r="G34" i="5"/>
  <c r="K33" i="5"/>
  <c r="G33" i="5"/>
  <c r="K32" i="5"/>
  <c r="G32" i="5"/>
  <c r="K31" i="5"/>
  <c r="G31" i="5"/>
  <c r="K30" i="5"/>
  <c r="G30" i="5"/>
  <c r="K29" i="5"/>
  <c r="G29" i="5"/>
  <c r="K28" i="5"/>
  <c r="G28" i="5"/>
  <c r="K27" i="5"/>
  <c r="G27" i="5"/>
  <c r="K26" i="5"/>
  <c r="G26" i="5"/>
  <c r="K25" i="5"/>
  <c r="G25" i="5"/>
  <c r="K24" i="5"/>
  <c r="G24" i="5"/>
  <c r="K23" i="5"/>
  <c r="G23" i="5"/>
  <c r="G22" i="5"/>
  <c r="K21" i="5"/>
  <c r="G21" i="5"/>
  <c r="K20" i="5"/>
  <c r="G20" i="5"/>
  <c r="K19" i="5"/>
  <c r="G19" i="5"/>
  <c r="K18" i="5"/>
  <c r="G18" i="5"/>
  <c r="K17" i="5"/>
  <c r="G17" i="5"/>
  <c r="K16" i="5"/>
  <c r="G16" i="5"/>
  <c r="G15" i="5"/>
  <c r="K14" i="5"/>
  <c r="G14" i="5"/>
  <c r="G23" i="3"/>
  <c r="I23" i="3" s="1"/>
  <c r="G22" i="3"/>
  <c r="I22" i="3" s="1"/>
  <c r="G20" i="3"/>
  <c r="I20" i="3" s="1"/>
  <c r="G19" i="3"/>
  <c r="I19" i="3" s="1"/>
  <c r="G18" i="3"/>
  <c r="I18" i="3" s="1"/>
  <c r="G17" i="3"/>
  <c r="I17" i="3" s="1"/>
  <c r="V32" i="3"/>
  <c r="X13" i="3"/>
  <c r="G135" i="9"/>
  <c r="G59" i="3"/>
  <c r="G58" i="3"/>
  <c r="G57" i="3"/>
  <c r="G56" i="3"/>
  <c r="G55" i="3"/>
  <c r="G54" i="3"/>
  <c r="G53" i="3"/>
  <c r="G52" i="3"/>
  <c r="G51" i="3"/>
  <c r="G50" i="3"/>
  <c r="G49" i="3"/>
  <c r="G48" i="3"/>
  <c r="G47" i="3"/>
  <c r="G46" i="3"/>
  <c r="I46" i="3" s="1"/>
  <c r="G45" i="3"/>
  <c r="I45" i="3" s="1"/>
  <c r="G44" i="3"/>
  <c r="I44" i="3" s="1"/>
  <c r="G43" i="3"/>
  <c r="I43" i="3" s="1"/>
  <c r="G42" i="3"/>
  <c r="I42" i="3" s="1"/>
  <c r="G41" i="3"/>
  <c r="I41" i="3" s="1"/>
  <c r="G40" i="3"/>
  <c r="I40" i="3" s="1"/>
  <c r="G39" i="3"/>
  <c r="I39" i="3" s="1"/>
  <c r="G38" i="3"/>
  <c r="I38" i="3" s="1"/>
  <c r="G37" i="3"/>
  <c r="I37" i="3" s="1"/>
  <c r="G36" i="3"/>
  <c r="I36" i="3" s="1"/>
  <c r="G35" i="3"/>
  <c r="I35" i="3" s="1"/>
  <c r="G34" i="3"/>
  <c r="I34" i="3" s="1"/>
  <c r="G33" i="3"/>
  <c r="I33" i="3" s="1"/>
  <c r="G32" i="3"/>
  <c r="I32" i="3" s="1"/>
  <c r="G30" i="3"/>
  <c r="I30" i="3" s="1"/>
  <c r="G29" i="3"/>
  <c r="I29" i="3" s="1"/>
  <c r="G28" i="3"/>
  <c r="I28" i="3" s="1"/>
  <c r="G27" i="3"/>
  <c r="I27" i="3" s="1"/>
  <c r="G25" i="3"/>
  <c r="I25" i="3" s="1"/>
  <c r="G24" i="3"/>
  <c r="I24" i="3" s="1"/>
  <c r="J30" i="8"/>
  <c r="J33" i="8"/>
  <c r="I13" i="13"/>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J106" i="9"/>
  <c r="J62" i="9"/>
  <c r="J63" i="9"/>
  <c r="J64" i="9"/>
  <c r="J65" i="9"/>
  <c r="J66" i="9"/>
  <c r="K13" i="13"/>
  <c r="K14" i="13"/>
  <c r="K15" i="13"/>
  <c r="K16" i="13"/>
  <c r="K17" i="13"/>
  <c r="K18" i="13"/>
  <c r="K19" i="13"/>
  <c r="K20" i="13"/>
  <c r="K21" i="13"/>
  <c r="K22" i="13"/>
  <c r="K23" i="13"/>
  <c r="K24" i="13"/>
  <c r="K25" i="13"/>
  <c r="K26" i="13"/>
  <c r="K27" i="13"/>
  <c r="K28" i="13"/>
  <c r="K29" i="13"/>
  <c r="K30" i="13"/>
  <c r="K31" i="13"/>
  <c r="K32" i="13"/>
  <c r="K12" i="13"/>
  <c r="G9" i="8"/>
  <c r="J12" i="13"/>
  <c r="I12" i="13"/>
  <c r="G24" i="7"/>
  <c r="J24" i="7" s="1"/>
  <c r="G12" i="7"/>
  <c r="J12" i="7" s="1"/>
  <c r="J15" i="13"/>
  <c r="J16" i="13"/>
  <c r="J17" i="13"/>
  <c r="J18" i="13"/>
  <c r="J19" i="13"/>
  <c r="J20" i="13"/>
  <c r="J21" i="13"/>
  <c r="J22" i="13"/>
  <c r="J23" i="13"/>
  <c r="J24" i="13"/>
  <c r="J25" i="13"/>
  <c r="J26" i="13"/>
  <c r="J27" i="13"/>
  <c r="J28" i="13"/>
  <c r="J29" i="13"/>
  <c r="J30" i="13"/>
  <c r="J31" i="13"/>
  <c r="J32" i="13"/>
  <c r="J14" i="13"/>
  <c r="X27" i="9"/>
  <c r="V11" i="9"/>
  <c r="J9" i="12"/>
  <c r="F9" i="12"/>
  <c r="I13" i="9"/>
  <c r="R13" i="9" s="1"/>
  <c r="I14" i="13"/>
  <c r="L14" i="13"/>
  <c r="I15" i="13"/>
  <c r="L15" i="13"/>
  <c r="I16" i="13"/>
  <c r="I17" i="13"/>
  <c r="L17" i="13"/>
  <c r="I18" i="13"/>
  <c r="M18" i="13"/>
  <c r="I19" i="13"/>
  <c r="L19" i="13"/>
  <c r="I20" i="13"/>
  <c r="M20" i="13"/>
  <c r="I21" i="13"/>
  <c r="L21" i="13"/>
  <c r="I22" i="13"/>
  <c r="M22" i="13"/>
  <c r="I23" i="13"/>
  <c r="L23" i="13"/>
  <c r="I24" i="13"/>
  <c r="M24" i="13"/>
  <c r="I25" i="13"/>
  <c r="L25" i="13"/>
  <c r="I26" i="13"/>
  <c r="M26" i="13"/>
  <c r="I27" i="13"/>
  <c r="L27" i="13"/>
  <c r="I28" i="13"/>
  <c r="M28" i="13"/>
  <c r="I29" i="13"/>
  <c r="L29" i="13"/>
  <c r="I30" i="13"/>
  <c r="M30" i="13"/>
  <c r="I31" i="13"/>
  <c r="L31" i="13"/>
  <c r="I32" i="13"/>
  <c r="M32" i="13"/>
  <c r="V111" i="9"/>
  <c r="L128" i="9"/>
  <c r="K128" i="9"/>
  <c r="J128" i="9"/>
  <c r="I128" i="9"/>
  <c r="U21" i="9" s="1"/>
  <c r="H128" i="9"/>
  <c r="L127" i="9"/>
  <c r="K127" i="9"/>
  <c r="J127" i="9"/>
  <c r="I127" i="9"/>
  <c r="H127" i="9"/>
  <c r="G127" i="9"/>
  <c r="S111" i="9"/>
  <c r="R111" i="9"/>
  <c r="Q111" i="9"/>
  <c r="P111" i="9"/>
  <c r="O111" i="9"/>
  <c r="N111" i="9"/>
  <c r="M111" i="9"/>
  <c r="L111" i="9"/>
  <c r="K111" i="9"/>
  <c r="J111" i="9"/>
  <c r="I111" i="9"/>
  <c r="N110" i="9"/>
  <c r="M110" i="9"/>
  <c r="L110" i="9"/>
  <c r="K110" i="9"/>
  <c r="J110" i="9"/>
  <c r="I110" i="9"/>
  <c r="R110" i="9"/>
  <c r="S109" i="9"/>
  <c r="R109" i="9"/>
  <c r="Q109" i="9"/>
  <c r="P109" i="9"/>
  <c r="O109" i="9"/>
  <c r="N109" i="9"/>
  <c r="M109" i="9"/>
  <c r="L109" i="9"/>
  <c r="K109" i="9"/>
  <c r="J109" i="9"/>
  <c r="I109" i="9"/>
  <c r="S108" i="9"/>
  <c r="R108" i="9"/>
  <c r="Q108" i="9"/>
  <c r="P108" i="9"/>
  <c r="O108" i="9"/>
  <c r="N108" i="9"/>
  <c r="M108" i="9"/>
  <c r="L108" i="9"/>
  <c r="K108" i="9"/>
  <c r="J108" i="9"/>
  <c r="I108" i="9"/>
  <c r="S107" i="9"/>
  <c r="R107" i="9"/>
  <c r="Q107" i="9"/>
  <c r="P107" i="9"/>
  <c r="O107" i="9"/>
  <c r="N107" i="9"/>
  <c r="M107" i="9"/>
  <c r="L107" i="9"/>
  <c r="K107" i="9"/>
  <c r="J107" i="9"/>
  <c r="I107" i="9"/>
  <c r="S106" i="9"/>
  <c r="R106" i="9"/>
  <c r="Q106" i="9"/>
  <c r="P106" i="9"/>
  <c r="O106" i="9"/>
  <c r="N106" i="9"/>
  <c r="M106" i="9"/>
  <c r="L106" i="9"/>
  <c r="K106" i="9"/>
  <c r="I106" i="9"/>
  <c r="S105" i="9"/>
  <c r="R105" i="9"/>
  <c r="Q105" i="9"/>
  <c r="P105" i="9"/>
  <c r="O105" i="9"/>
  <c r="N105" i="9"/>
  <c r="M105" i="9"/>
  <c r="L105" i="9"/>
  <c r="K105" i="9"/>
  <c r="I105" i="9"/>
  <c r="S104" i="9"/>
  <c r="R104" i="9"/>
  <c r="Q104" i="9"/>
  <c r="P104" i="9"/>
  <c r="O104" i="9"/>
  <c r="N104" i="9"/>
  <c r="M104" i="9"/>
  <c r="L104" i="9"/>
  <c r="K104" i="9"/>
  <c r="I104" i="9"/>
  <c r="S103" i="9"/>
  <c r="R103" i="9"/>
  <c r="Q103" i="9"/>
  <c r="P103" i="9"/>
  <c r="O103" i="9"/>
  <c r="N103" i="9"/>
  <c r="M103" i="9"/>
  <c r="L103" i="9"/>
  <c r="K103" i="9"/>
  <c r="I103" i="9"/>
  <c r="S102" i="9"/>
  <c r="R102" i="9"/>
  <c r="Q102" i="9"/>
  <c r="P102" i="9"/>
  <c r="O102" i="9"/>
  <c r="N102" i="9"/>
  <c r="M102" i="9"/>
  <c r="L102" i="9"/>
  <c r="K102" i="9"/>
  <c r="I102" i="9"/>
  <c r="S101" i="9"/>
  <c r="R101" i="9"/>
  <c r="Q101" i="9"/>
  <c r="P101" i="9"/>
  <c r="O101" i="9"/>
  <c r="N101" i="9"/>
  <c r="M101" i="9"/>
  <c r="L101" i="9"/>
  <c r="K101" i="9"/>
  <c r="I101" i="9"/>
  <c r="S100" i="9"/>
  <c r="R100" i="9"/>
  <c r="Q100" i="9"/>
  <c r="P100" i="9"/>
  <c r="O100" i="9"/>
  <c r="N100" i="9"/>
  <c r="M100" i="9"/>
  <c r="L100" i="9"/>
  <c r="K100" i="9"/>
  <c r="I100" i="9"/>
  <c r="S99" i="9"/>
  <c r="R99" i="9"/>
  <c r="Q99" i="9"/>
  <c r="P99" i="9"/>
  <c r="O99" i="9"/>
  <c r="N99" i="9"/>
  <c r="M99" i="9"/>
  <c r="L99" i="9"/>
  <c r="K99" i="9"/>
  <c r="I99" i="9"/>
  <c r="N98" i="9"/>
  <c r="M98" i="9"/>
  <c r="L98" i="9"/>
  <c r="K98" i="9"/>
  <c r="I98" i="9"/>
  <c r="R98" i="9"/>
  <c r="S97" i="9"/>
  <c r="R97" i="9"/>
  <c r="Q97" i="9"/>
  <c r="P97" i="9"/>
  <c r="O97" i="9"/>
  <c r="N97" i="9"/>
  <c r="M97" i="9"/>
  <c r="L97" i="9"/>
  <c r="K97" i="9"/>
  <c r="I97" i="9"/>
  <c r="S96" i="9"/>
  <c r="R96" i="9"/>
  <c r="Q96" i="9"/>
  <c r="P96" i="9"/>
  <c r="O96" i="9"/>
  <c r="N96" i="9"/>
  <c r="M96" i="9"/>
  <c r="L96" i="9"/>
  <c r="K96" i="9"/>
  <c r="I96" i="9"/>
  <c r="S95" i="9"/>
  <c r="R95" i="9"/>
  <c r="Q95" i="9"/>
  <c r="P95" i="9"/>
  <c r="O95" i="9"/>
  <c r="N95" i="9"/>
  <c r="M95" i="9"/>
  <c r="L95" i="9"/>
  <c r="K95" i="9"/>
  <c r="I95" i="9"/>
  <c r="S94" i="9"/>
  <c r="R94" i="9"/>
  <c r="Q94" i="9"/>
  <c r="P94" i="9"/>
  <c r="O94" i="9"/>
  <c r="N94" i="9"/>
  <c r="M94" i="9"/>
  <c r="L94" i="9"/>
  <c r="K94" i="9"/>
  <c r="I94" i="9"/>
  <c r="S93" i="9"/>
  <c r="R93" i="9"/>
  <c r="Q93" i="9"/>
  <c r="P93" i="9"/>
  <c r="O93" i="9"/>
  <c r="N93" i="9"/>
  <c r="M93" i="9"/>
  <c r="L93" i="9"/>
  <c r="K93" i="9"/>
  <c r="I93" i="9"/>
  <c r="S92" i="9"/>
  <c r="R92" i="9"/>
  <c r="Q92" i="9"/>
  <c r="P92" i="9"/>
  <c r="O92" i="9"/>
  <c r="N92" i="9"/>
  <c r="M92" i="9"/>
  <c r="L92" i="9"/>
  <c r="K92" i="9"/>
  <c r="I92" i="9"/>
  <c r="S91" i="9"/>
  <c r="R91" i="9"/>
  <c r="Q91" i="9"/>
  <c r="P91" i="9"/>
  <c r="O91" i="9"/>
  <c r="N91" i="9"/>
  <c r="M91" i="9"/>
  <c r="L91" i="9"/>
  <c r="K91" i="9"/>
  <c r="I91" i="9"/>
  <c r="S90" i="9"/>
  <c r="R90" i="9"/>
  <c r="Q90" i="9"/>
  <c r="P90" i="9"/>
  <c r="O90" i="9"/>
  <c r="N90" i="9"/>
  <c r="M90" i="9"/>
  <c r="L90" i="9"/>
  <c r="K90" i="9"/>
  <c r="I90" i="9"/>
  <c r="S89" i="9"/>
  <c r="R89" i="9"/>
  <c r="Q89" i="9"/>
  <c r="P89" i="9"/>
  <c r="O89" i="9"/>
  <c r="N89" i="9"/>
  <c r="M89" i="9"/>
  <c r="L89" i="9"/>
  <c r="K89" i="9"/>
  <c r="I89" i="9"/>
  <c r="S88" i="9"/>
  <c r="R88" i="9"/>
  <c r="Q88" i="9"/>
  <c r="P88" i="9"/>
  <c r="O88" i="9"/>
  <c r="N88" i="9"/>
  <c r="M88" i="9"/>
  <c r="L88" i="9"/>
  <c r="K88" i="9"/>
  <c r="I88" i="9"/>
  <c r="S87" i="9"/>
  <c r="R87" i="9"/>
  <c r="Q87" i="9"/>
  <c r="P87" i="9"/>
  <c r="O87" i="9"/>
  <c r="N87" i="9"/>
  <c r="M87" i="9"/>
  <c r="L87" i="9"/>
  <c r="K87" i="9"/>
  <c r="I87" i="9"/>
  <c r="S86" i="9"/>
  <c r="R86" i="9"/>
  <c r="Q86" i="9"/>
  <c r="P86" i="9"/>
  <c r="O86" i="9"/>
  <c r="N86" i="9"/>
  <c r="M86" i="9"/>
  <c r="L86" i="9"/>
  <c r="K86" i="9"/>
  <c r="I86" i="9"/>
  <c r="S85" i="9"/>
  <c r="R85" i="9"/>
  <c r="Q85" i="9"/>
  <c r="P85" i="9"/>
  <c r="O85" i="9"/>
  <c r="N85" i="9"/>
  <c r="M85" i="9"/>
  <c r="L85" i="9"/>
  <c r="K85" i="9"/>
  <c r="I85" i="9"/>
  <c r="S84" i="9"/>
  <c r="R84" i="9"/>
  <c r="Q84" i="9"/>
  <c r="P84" i="9"/>
  <c r="O84" i="9"/>
  <c r="N84" i="9"/>
  <c r="M84" i="9"/>
  <c r="L84" i="9"/>
  <c r="K84" i="9"/>
  <c r="I84" i="9"/>
  <c r="S83" i="9"/>
  <c r="R83" i="9"/>
  <c r="Q83" i="9"/>
  <c r="P83" i="9"/>
  <c r="O83" i="9"/>
  <c r="N83" i="9"/>
  <c r="M83" i="9"/>
  <c r="L83" i="9"/>
  <c r="K83" i="9"/>
  <c r="I83" i="9"/>
  <c r="S82" i="9"/>
  <c r="R82" i="9"/>
  <c r="Q82" i="9"/>
  <c r="P82" i="9"/>
  <c r="O82" i="9"/>
  <c r="N82" i="9"/>
  <c r="M82" i="9"/>
  <c r="L82" i="9"/>
  <c r="K82" i="9"/>
  <c r="I82" i="9"/>
  <c r="S81" i="9"/>
  <c r="R81" i="9"/>
  <c r="Q81" i="9"/>
  <c r="P81" i="9"/>
  <c r="O81" i="9"/>
  <c r="N81" i="9"/>
  <c r="M81" i="9"/>
  <c r="L81" i="9"/>
  <c r="K81" i="9"/>
  <c r="I81" i="9"/>
  <c r="S79" i="9"/>
  <c r="R79" i="9"/>
  <c r="Q79" i="9"/>
  <c r="P79" i="9"/>
  <c r="O79" i="9"/>
  <c r="N79" i="9"/>
  <c r="M79" i="9"/>
  <c r="L79" i="9"/>
  <c r="K79" i="9"/>
  <c r="I79" i="9"/>
  <c r="S78" i="9"/>
  <c r="R78" i="9"/>
  <c r="Q78" i="9"/>
  <c r="P78" i="9"/>
  <c r="O78" i="9"/>
  <c r="N78" i="9"/>
  <c r="M78" i="9"/>
  <c r="L78" i="9"/>
  <c r="K78" i="9"/>
  <c r="I78" i="9"/>
  <c r="S77" i="9"/>
  <c r="R77" i="9"/>
  <c r="Q77" i="9"/>
  <c r="P77" i="9"/>
  <c r="O77" i="9"/>
  <c r="N77" i="9"/>
  <c r="M77" i="9"/>
  <c r="L77" i="9"/>
  <c r="K77" i="9"/>
  <c r="I77" i="9"/>
  <c r="S76" i="9"/>
  <c r="R76" i="9"/>
  <c r="Q76" i="9"/>
  <c r="P76" i="9"/>
  <c r="O76" i="9"/>
  <c r="N76" i="9"/>
  <c r="M76" i="9"/>
  <c r="L76" i="9"/>
  <c r="K76" i="9"/>
  <c r="I76" i="9"/>
  <c r="S75" i="9"/>
  <c r="R75" i="9"/>
  <c r="Q75" i="9"/>
  <c r="P75" i="9"/>
  <c r="O75" i="9"/>
  <c r="N75" i="9"/>
  <c r="M75" i="9"/>
  <c r="L75" i="9"/>
  <c r="K75" i="9"/>
  <c r="I75" i="9"/>
  <c r="S74" i="9"/>
  <c r="R74" i="9"/>
  <c r="Q74" i="9"/>
  <c r="P74" i="9"/>
  <c r="O74" i="9"/>
  <c r="N74" i="9"/>
  <c r="M74" i="9"/>
  <c r="L74" i="9"/>
  <c r="K74" i="9"/>
  <c r="I74" i="9"/>
  <c r="S73" i="9"/>
  <c r="R73" i="9"/>
  <c r="Q73" i="9"/>
  <c r="P73" i="9"/>
  <c r="O73" i="9"/>
  <c r="N73" i="9"/>
  <c r="M73" i="9"/>
  <c r="L73" i="9"/>
  <c r="K73" i="9"/>
  <c r="I73" i="9"/>
  <c r="S72" i="9"/>
  <c r="R72" i="9"/>
  <c r="Q72" i="9"/>
  <c r="P72" i="9"/>
  <c r="O72" i="9"/>
  <c r="N72" i="9"/>
  <c r="M72" i="9"/>
  <c r="L72" i="9"/>
  <c r="K72" i="9"/>
  <c r="I72" i="9"/>
  <c r="S71" i="9"/>
  <c r="R71" i="9"/>
  <c r="Q71" i="9"/>
  <c r="P71" i="9"/>
  <c r="O71" i="9"/>
  <c r="N71" i="9"/>
  <c r="M71" i="9"/>
  <c r="L71" i="9"/>
  <c r="K71" i="9"/>
  <c r="I71" i="9"/>
  <c r="S70" i="9"/>
  <c r="R70" i="9"/>
  <c r="Q70" i="9"/>
  <c r="P70" i="9"/>
  <c r="O70" i="9"/>
  <c r="N70" i="9"/>
  <c r="M70" i="9"/>
  <c r="L70" i="9"/>
  <c r="K70" i="9"/>
  <c r="I70" i="9"/>
  <c r="S69" i="9"/>
  <c r="R69" i="9"/>
  <c r="Q69" i="9"/>
  <c r="P69" i="9"/>
  <c r="O69" i="9"/>
  <c r="N69" i="9"/>
  <c r="M69" i="9"/>
  <c r="L69" i="9"/>
  <c r="K69" i="9"/>
  <c r="I69" i="9"/>
  <c r="S68" i="9"/>
  <c r="R68" i="9"/>
  <c r="Q68" i="9"/>
  <c r="P68" i="9"/>
  <c r="O68" i="9"/>
  <c r="N68" i="9"/>
  <c r="M68" i="9"/>
  <c r="L68" i="9"/>
  <c r="K68" i="9"/>
  <c r="I68" i="9"/>
  <c r="S67" i="9"/>
  <c r="R67" i="9"/>
  <c r="Q67" i="9"/>
  <c r="P67" i="9"/>
  <c r="O67" i="9"/>
  <c r="N67" i="9"/>
  <c r="M67" i="9"/>
  <c r="L67" i="9"/>
  <c r="K67" i="9"/>
  <c r="I67" i="9"/>
  <c r="N66" i="9"/>
  <c r="M66" i="9"/>
  <c r="L66" i="9"/>
  <c r="K66" i="9"/>
  <c r="I66" i="9"/>
  <c r="R66" i="9"/>
  <c r="S65" i="9"/>
  <c r="R65" i="9"/>
  <c r="Q65" i="9"/>
  <c r="P65" i="9"/>
  <c r="O65" i="9"/>
  <c r="N65" i="9"/>
  <c r="M65" i="9"/>
  <c r="L65" i="9"/>
  <c r="K65" i="9"/>
  <c r="I65" i="9"/>
  <c r="S64" i="9"/>
  <c r="R64" i="9"/>
  <c r="Q64" i="9"/>
  <c r="P64" i="9"/>
  <c r="O64" i="9"/>
  <c r="N64" i="9"/>
  <c r="M64" i="9"/>
  <c r="L64" i="9"/>
  <c r="K64" i="9"/>
  <c r="I64" i="9"/>
  <c r="S63" i="9"/>
  <c r="R63" i="9"/>
  <c r="Q63" i="9"/>
  <c r="P63" i="9"/>
  <c r="O63" i="9"/>
  <c r="N63" i="9"/>
  <c r="M63" i="9"/>
  <c r="L63" i="9"/>
  <c r="K63" i="9"/>
  <c r="I63" i="9"/>
  <c r="S62" i="9"/>
  <c r="R62" i="9"/>
  <c r="Q62" i="9"/>
  <c r="P62" i="9"/>
  <c r="O62" i="9"/>
  <c r="N62" i="9"/>
  <c r="M62" i="9"/>
  <c r="L62" i="9"/>
  <c r="K62" i="9"/>
  <c r="I62" i="9"/>
  <c r="R61" i="9"/>
  <c r="Q61" i="9"/>
  <c r="P61" i="9"/>
  <c r="O61" i="9"/>
  <c r="R60" i="9"/>
  <c r="Q60" i="9"/>
  <c r="P60" i="9"/>
  <c r="O60" i="9"/>
  <c r="R59" i="9"/>
  <c r="Q59" i="9"/>
  <c r="P59" i="9"/>
  <c r="O59" i="9"/>
  <c r="R58" i="9"/>
  <c r="Q58" i="9"/>
  <c r="P58" i="9"/>
  <c r="O58" i="9"/>
  <c r="R57" i="9"/>
  <c r="Q57" i="9"/>
  <c r="P57" i="9"/>
  <c r="O57" i="9"/>
  <c r="R56" i="9"/>
  <c r="Q56" i="9"/>
  <c r="P56" i="9"/>
  <c r="O56" i="9"/>
  <c r="R55" i="9"/>
  <c r="Q55" i="9"/>
  <c r="P55" i="9"/>
  <c r="O55" i="9"/>
  <c r="R54" i="9"/>
  <c r="Q54" i="9"/>
  <c r="P54" i="9"/>
  <c r="O54" i="9"/>
  <c r="R53" i="9"/>
  <c r="Q53" i="9"/>
  <c r="P53" i="9"/>
  <c r="O53" i="9"/>
  <c r="R52" i="9"/>
  <c r="Q52" i="9"/>
  <c r="P52" i="9"/>
  <c r="O52" i="9"/>
  <c r="R51" i="9"/>
  <c r="Q51" i="9"/>
  <c r="P51" i="9"/>
  <c r="O51" i="9"/>
  <c r="Q50" i="9"/>
  <c r="R49" i="9"/>
  <c r="Q49" i="9"/>
  <c r="P49" i="9"/>
  <c r="O49" i="9"/>
  <c r="R48" i="9"/>
  <c r="Q48" i="9"/>
  <c r="P48" i="9"/>
  <c r="O48" i="9"/>
  <c r="R47" i="9"/>
  <c r="Q47" i="9"/>
  <c r="P47" i="9"/>
  <c r="O47" i="9"/>
  <c r="R46" i="9"/>
  <c r="Q46" i="9"/>
  <c r="P46" i="9"/>
  <c r="O46" i="9"/>
  <c r="R45" i="9"/>
  <c r="Q45" i="9"/>
  <c r="P45" i="9"/>
  <c r="O45" i="9"/>
  <c r="R44" i="9"/>
  <c r="Q44" i="9"/>
  <c r="P44" i="9"/>
  <c r="O44" i="9"/>
  <c r="R43" i="9"/>
  <c r="Q43" i="9"/>
  <c r="P43" i="9"/>
  <c r="O43" i="9"/>
  <c r="R42" i="9"/>
  <c r="Q42" i="9"/>
  <c r="P42" i="9"/>
  <c r="O42" i="9"/>
  <c r="R41" i="9"/>
  <c r="Q41" i="9"/>
  <c r="P41" i="9"/>
  <c r="O41" i="9"/>
  <c r="R40" i="9"/>
  <c r="Q40" i="9"/>
  <c r="P40" i="9"/>
  <c r="O40" i="9"/>
  <c r="R39" i="9"/>
  <c r="Q39" i="9"/>
  <c r="P39" i="9"/>
  <c r="O39" i="9"/>
  <c r="R38" i="9"/>
  <c r="Q38" i="9"/>
  <c r="P38" i="9"/>
  <c r="O38" i="9"/>
  <c r="R37" i="9"/>
  <c r="Q37" i="9"/>
  <c r="P37" i="9"/>
  <c r="O37" i="9"/>
  <c r="R36" i="9"/>
  <c r="Q36" i="9"/>
  <c r="P36" i="9"/>
  <c r="O36" i="9"/>
  <c r="Q35" i="9"/>
  <c r="Q33" i="9"/>
  <c r="Q32" i="9"/>
  <c r="Q31" i="9"/>
  <c r="Q29" i="9"/>
  <c r="R26" i="9"/>
  <c r="P25" i="9"/>
  <c r="R24" i="9"/>
  <c r="O24" i="9"/>
  <c r="R23" i="9"/>
  <c r="R21" i="9"/>
  <c r="P20" i="9"/>
  <c r="R19" i="9"/>
  <c r="O66" i="9"/>
  <c r="Q66" i="9"/>
  <c r="P66" i="9"/>
  <c r="O110" i="9"/>
  <c r="Q110" i="9"/>
  <c r="P110" i="9"/>
  <c r="O98" i="9"/>
  <c r="Q98" i="9"/>
  <c r="P98" i="9"/>
  <c r="P50" i="9"/>
  <c r="R50" i="9"/>
  <c r="O50" i="9"/>
  <c r="Q28" i="9"/>
  <c r="R28" i="9"/>
  <c r="P28" i="9"/>
  <c r="R32" i="9"/>
  <c r="Q30" i="9"/>
  <c r="R30" i="9"/>
  <c r="P30" i="9"/>
  <c r="Q34" i="9"/>
  <c r="R34" i="9"/>
  <c r="P34" i="9"/>
  <c r="P17" i="9"/>
  <c r="R29" i="9"/>
  <c r="R31" i="9"/>
  <c r="R33" i="9"/>
  <c r="P29" i="9"/>
  <c r="P31" i="9"/>
  <c r="P33" i="9"/>
  <c r="O28" i="9"/>
  <c r="O29" i="9"/>
  <c r="O30" i="9"/>
  <c r="O31" i="9"/>
  <c r="O32" i="9"/>
  <c r="O33" i="9"/>
  <c r="O34" i="9"/>
  <c r="P35" i="9"/>
  <c r="R35" i="9"/>
  <c r="O35" i="9"/>
  <c r="Z11" i="9"/>
  <c r="E125" i="3"/>
  <c r="F125" i="3"/>
  <c r="G125" i="3"/>
  <c r="H125" i="3"/>
  <c r="I125" i="3"/>
  <c r="D125" i="3"/>
  <c r="E126" i="3"/>
  <c r="F126" i="3"/>
  <c r="U93" i="3" s="1"/>
  <c r="G126" i="3"/>
  <c r="H126" i="3"/>
  <c r="I126" i="3"/>
  <c r="S66" i="9"/>
  <c r="S110" i="9"/>
  <c r="S98" i="9"/>
  <c r="G12" i="3"/>
  <c r="I12" i="3" s="1"/>
  <c r="O13" i="2"/>
  <c r="N13" i="2"/>
  <c r="G10" i="8"/>
  <c r="J10" i="8" s="1"/>
  <c r="G11" i="8"/>
  <c r="G13" i="8"/>
  <c r="G13" i="7"/>
  <c r="J13" i="7" s="1"/>
  <c r="G14" i="7"/>
  <c r="J14" i="7" s="1"/>
  <c r="G15" i="7"/>
  <c r="J15" i="7" s="1"/>
  <c r="G16" i="7"/>
  <c r="J16" i="7" s="1"/>
  <c r="G17" i="7"/>
  <c r="J17" i="7" s="1"/>
  <c r="G19" i="7"/>
  <c r="J19" i="7" s="1"/>
  <c r="G22" i="7"/>
  <c r="J22" i="7" s="1"/>
  <c r="G18" i="7"/>
  <c r="J18" i="7" s="1"/>
  <c r="G20" i="7"/>
  <c r="J20" i="7" s="1"/>
  <c r="G23" i="7"/>
  <c r="J23" i="7" s="1"/>
  <c r="J25" i="8"/>
  <c r="G25" i="8"/>
  <c r="G21" i="8"/>
  <c r="D24" i="7"/>
  <c r="D23" i="7"/>
  <c r="D22" i="7"/>
  <c r="D20" i="7"/>
  <c r="D19" i="7"/>
  <c r="D18" i="7"/>
  <c r="D17" i="7"/>
  <c r="D16" i="7"/>
  <c r="D15" i="7"/>
  <c r="D14" i="7"/>
  <c r="D13" i="7"/>
  <c r="D12" i="7"/>
  <c r="V95" i="3"/>
  <c r="V34" i="3"/>
  <c r="V17" i="3"/>
  <c r="V101" i="3"/>
  <c r="V21" i="3"/>
  <c r="V25" i="3"/>
  <c r="V30" i="3"/>
  <c r="V89" i="3"/>
  <c r="V112" i="3"/>
  <c r="K11" i="9"/>
  <c r="P14" i="9"/>
  <c r="M15" i="13"/>
  <c r="M14" i="13"/>
  <c r="L16" i="13"/>
  <c r="L30" i="13"/>
  <c r="L28" i="13"/>
  <c r="L26" i="13"/>
  <c r="L24" i="13"/>
  <c r="L22" i="13"/>
  <c r="L20" i="13"/>
  <c r="L18" i="13"/>
  <c r="M31" i="13"/>
  <c r="M29" i="13"/>
  <c r="M27" i="13"/>
  <c r="M25" i="13"/>
  <c r="M23" i="13"/>
  <c r="M21" i="13"/>
  <c r="M19" i="13"/>
  <c r="M17" i="13"/>
  <c r="L32" i="13"/>
  <c r="P15" i="9"/>
  <c r="Q14" i="9"/>
  <c r="O23" i="9"/>
  <c r="Q12" i="9"/>
  <c r="Q26" i="9"/>
  <c r="O19" i="9"/>
  <c r="P26" i="9"/>
  <c r="Q21" i="9"/>
  <c r="Q15" i="9"/>
  <c r="Q20" i="9"/>
  <c r="Q24" i="9"/>
  <c r="R14" i="9"/>
  <c r="R12" i="9"/>
  <c r="Q16" i="9"/>
  <c r="O26" i="9"/>
  <c r="O27" i="9"/>
  <c r="R27" i="9"/>
  <c r="R16" i="9"/>
  <c r="O18" i="9"/>
  <c r="P19" i="9"/>
  <c r="O20" i="9"/>
  <c r="P21" i="9"/>
  <c r="O21" i="9"/>
  <c r="P16" i="9"/>
  <c r="R17" i="9"/>
  <c r="Q22" i="9"/>
  <c r="P23" i="9"/>
  <c r="S26" i="9"/>
  <c r="R15" i="9"/>
  <c r="O16" i="9"/>
  <c r="O17" i="9"/>
  <c r="Q17" i="9"/>
  <c r="R18" i="9"/>
  <c r="R22" i="9"/>
  <c r="Q23" i="9"/>
  <c r="P24" i="9"/>
  <c r="R25" i="9"/>
  <c r="P27" i="9"/>
  <c r="P12" i="9"/>
  <c r="O14" i="9"/>
  <c r="O15" i="9"/>
  <c r="S16" i="9"/>
  <c r="Q27" i="9"/>
  <c r="P22" i="9"/>
  <c r="R20" i="9"/>
  <c r="Q25" i="9"/>
  <c r="Q19" i="9"/>
  <c r="Q18" i="9"/>
  <c r="O25" i="9"/>
  <c r="S25" i="9" s="1"/>
  <c r="P18" i="9"/>
  <c r="O12" i="9"/>
  <c r="O22" i="9"/>
  <c r="S24" i="9"/>
  <c r="V98" i="3"/>
  <c r="V94" i="3"/>
  <c r="V27" i="3"/>
  <c r="V23" i="3"/>
  <c r="V19" i="3"/>
  <c r="V105" i="3"/>
  <c r="V12" i="3"/>
  <c r="V29" i="3"/>
  <c r="V88" i="3"/>
  <c r="X98" i="9"/>
  <c r="X12" i="9"/>
  <c r="X20" i="9"/>
  <c r="X28" i="9"/>
  <c r="X87" i="9"/>
  <c r="X95" i="9"/>
  <c r="X103" i="9"/>
  <c r="X104" i="9"/>
  <c r="X88" i="9"/>
  <c r="X21" i="9"/>
  <c r="Z12" i="3"/>
  <c r="V12" i="9"/>
  <c r="V14" i="9"/>
  <c r="V16" i="9"/>
  <c r="V18" i="9"/>
  <c r="V20" i="9"/>
  <c r="V22" i="9"/>
  <c r="V24" i="9"/>
  <c r="V26" i="9"/>
  <c r="V28" i="9"/>
  <c r="V30" i="9"/>
  <c r="V32" i="9"/>
  <c r="V34" i="9"/>
  <c r="V87" i="9"/>
  <c r="V89" i="9"/>
  <c r="V91" i="9"/>
  <c r="V93" i="9"/>
  <c r="V95" i="9"/>
  <c r="V97" i="9"/>
  <c r="V99" i="9"/>
  <c r="V101" i="9"/>
  <c r="V103" i="9"/>
  <c r="V105" i="9"/>
  <c r="V107" i="9"/>
  <c r="V109" i="9"/>
  <c r="V107" i="3"/>
  <c r="V110" i="3"/>
  <c r="V91" i="3"/>
  <c r="V33" i="3"/>
  <c r="V28" i="3"/>
  <c r="V26" i="3"/>
  <c r="V24" i="3"/>
  <c r="V22" i="3"/>
  <c r="V20" i="3"/>
  <c r="V99" i="3"/>
  <c r="V103" i="3"/>
  <c r="V96" i="3"/>
  <c r="V16" i="3"/>
  <c r="V18" i="3"/>
  <c r="Y11" i="9"/>
  <c r="X12" i="3"/>
  <c r="X21" i="3"/>
  <c r="X30" i="3"/>
  <c r="X92" i="3"/>
  <c r="V93" i="3"/>
  <c r="V87" i="3"/>
  <c r="V35" i="3"/>
  <c r="V31" i="3"/>
  <c r="V15" i="3"/>
  <c r="V14" i="3"/>
  <c r="V13" i="3"/>
  <c r="V100" i="3"/>
  <c r="V102" i="3"/>
  <c r="V104" i="3"/>
  <c r="V106" i="3"/>
  <c r="V97" i="3"/>
  <c r="V36" i="3"/>
  <c r="V90" i="3"/>
  <c r="V92" i="3"/>
  <c r="V109" i="3"/>
  <c r="V108" i="3"/>
  <c r="Q11" i="8" l="1"/>
  <c r="J11" i="8"/>
  <c r="J9" i="8"/>
  <c r="Q9" i="8"/>
  <c r="U105" i="3"/>
  <c r="M13" i="13"/>
  <c r="U100" i="9"/>
  <c r="L12" i="13"/>
  <c r="Q13" i="9"/>
  <c r="O13" i="9"/>
  <c r="S12" i="9"/>
  <c r="E79" i="5"/>
  <c r="S14" i="9"/>
  <c r="P13" i="9"/>
  <c r="U97" i="3"/>
  <c r="M32" i="5"/>
  <c r="M20" i="5"/>
  <c r="M34" i="5"/>
  <c r="M29" i="5"/>
  <c r="U17" i="3"/>
  <c r="U112" i="3"/>
  <c r="M33" i="5"/>
  <c r="M21" i="5"/>
  <c r="M19" i="5"/>
  <c r="M18" i="5"/>
  <c r="M27" i="5"/>
  <c r="M25" i="5"/>
  <c r="M12" i="13"/>
  <c r="U97" i="9"/>
  <c r="U106" i="3"/>
  <c r="U33" i="9"/>
  <c r="U19" i="9"/>
  <c r="U26" i="9"/>
  <c r="U101" i="9"/>
  <c r="U23" i="9"/>
  <c r="U25" i="9"/>
  <c r="D135" i="3"/>
  <c r="G137" i="9"/>
  <c r="S18" i="9"/>
  <c r="S13" i="9"/>
  <c r="S22" i="9"/>
  <c r="S19" i="9"/>
  <c r="S20" i="9"/>
  <c r="S27" i="9"/>
  <c r="S15" i="9"/>
  <c r="S34" i="9"/>
  <c r="S30" i="9"/>
  <c r="S28" i="9"/>
  <c r="S50" i="9"/>
  <c r="S52" i="9"/>
  <c r="S53" i="9"/>
  <c r="S54" i="9"/>
  <c r="S55" i="9"/>
  <c r="S56" i="9"/>
  <c r="S57" i="9"/>
  <c r="S58" i="9"/>
  <c r="S59" i="9"/>
  <c r="S60" i="9"/>
  <c r="S61" i="9"/>
  <c r="S17" i="9"/>
  <c r="S21" i="9"/>
  <c r="S35" i="9"/>
  <c r="S33" i="9"/>
  <c r="S31" i="9"/>
  <c r="S23" i="9"/>
  <c r="S36" i="9"/>
  <c r="S37" i="9"/>
  <c r="S38" i="9"/>
  <c r="S39" i="9"/>
  <c r="S40" i="9"/>
  <c r="S41" i="9"/>
  <c r="S42" i="9"/>
  <c r="S43" i="9"/>
  <c r="S44" i="9"/>
  <c r="S45" i="9"/>
  <c r="S46" i="9"/>
  <c r="S47" i="9"/>
  <c r="S48" i="9"/>
  <c r="S49" i="9"/>
  <c r="S51" i="9"/>
  <c r="S29" i="9"/>
  <c r="P32" i="9"/>
  <c r="S32" i="9" s="1"/>
  <c r="D133" i="3"/>
  <c r="E76" i="5"/>
  <c r="E74" i="5"/>
  <c r="M16" i="13"/>
  <c r="L14" i="5"/>
  <c r="M14" i="5" s="1"/>
  <c r="L13" i="13"/>
  <c r="P24" i="3"/>
  <c r="Q24" i="3"/>
  <c r="O24" i="3"/>
  <c r="R24" i="3"/>
  <c r="S24" i="3" s="1"/>
  <c r="O27" i="3"/>
  <c r="S27" i="3" s="1"/>
  <c r="Q27" i="3"/>
  <c r="P27" i="3"/>
  <c r="R27" i="3"/>
  <c r="P29" i="3"/>
  <c r="R29" i="3"/>
  <c r="O29" i="3"/>
  <c r="Q29" i="3"/>
  <c r="P32" i="3"/>
  <c r="O32" i="3"/>
  <c r="Q32" i="3"/>
  <c r="R32" i="3"/>
  <c r="S32" i="3" s="1"/>
  <c r="P34" i="3"/>
  <c r="O34" i="3"/>
  <c r="Q34" i="3"/>
  <c r="R34" i="3"/>
  <c r="S34" i="3" s="1"/>
  <c r="P36" i="3"/>
  <c r="O36" i="3"/>
  <c r="Q36" i="3"/>
  <c r="R36" i="3"/>
  <c r="S36" i="3" s="1"/>
  <c r="P38" i="3"/>
  <c r="O38" i="3"/>
  <c r="Q38" i="3"/>
  <c r="R38" i="3"/>
  <c r="S38" i="3" s="1"/>
  <c r="P40" i="3"/>
  <c r="O40" i="3"/>
  <c r="Q40" i="3"/>
  <c r="R40" i="3"/>
  <c r="S40" i="3" s="1"/>
  <c r="O46" i="3"/>
  <c r="S46" i="3" s="1"/>
  <c r="R46" i="3"/>
  <c r="P46" i="3"/>
  <c r="Q46" i="3"/>
  <c r="O18" i="3"/>
  <c r="P18" i="3"/>
  <c r="R18" i="3"/>
  <c r="Q18" i="3"/>
  <c r="S18" i="3" s="1"/>
  <c r="O20" i="3"/>
  <c r="P20" i="3"/>
  <c r="R20" i="3"/>
  <c r="Q20" i="3"/>
  <c r="S20" i="3" s="1"/>
  <c r="P23" i="3"/>
  <c r="R23" i="3"/>
  <c r="O23" i="3"/>
  <c r="S23" i="3" s="1"/>
  <c r="Q23" i="3"/>
  <c r="P26" i="3"/>
  <c r="Q26" i="3"/>
  <c r="O26" i="3"/>
  <c r="R26" i="3"/>
  <c r="O14" i="3"/>
  <c r="Q14" i="3"/>
  <c r="P14" i="3"/>
  <c r="R14" i="3"/>
  <c r="O25" i="3"/>
  <c r="Q25" i="3"/>
  <c r="P25" i="3"/>
  <c r="S25" i="3" s="1"/>
  <c r="R25" i="3"/>
  <c r="P28" i="3"/>
  <c r="O28" i="3"/>
  <c r="Q28" i="3"/>
  <c r="R28" i="3"/>
  <c r="S28" i="3" s="1"/>
  <c r="P30" i="3"/>
  <c r="O30" i="3"/>
  <c r="Q30" i="3"/>
  <c r="R30" i="3"/>
  <c r="S30" i="3" s="1"/>
  <c r="P33" i="3"/>
  <c r="R33" i="3"/>
  <c r="O33" i="3"/>
  <c r="Q33" i="3"/>
  <c r="P35" i="3"/>
  <c r="R35" i="3"/>
  <c r="O35" i="3"/>
  <c r="Q35" i="3"/>
  <c r="P37" i="3"/>
  <c r="R37" i="3"/>
  <c r="O37" i="3"/>
  <c r="Q37" i="3"/>
  <c r="P39" i="3"/>
  <c r="R39" i="3"/>
  <c r="O39" i="3"/>
  <c r="Q39" i="3"/>
  <c r="O17" i="3"/>
  <c r="R17" i="3"/>
  <c r="P17" i="3"/>
  <c r="Q17" i="3"/>
  <c r="O19" i="3"/>
  <c r="R19" i="3"/>
  <c r="P19" i="3"/>
  <c r="Q19" i="3"/>
  <c r="P22" i="3"/>
  <c r="O22" i="3"/>
  <c r="Q22" i="3"/>
  <c r="R22" i="3"/>
  <c r="S22" i="3" s="1"/>
  <c r="P31" i="3"/>
  <c r="R31" i="3"/>
  <c r="O31" i="3"/>
  <c r="Q31" i="3"/>
  <c r="O21" i="3"/>
  <c r="R21" i="3"/>
  <c r="P21" i="3"/>
  <c r="Q21" i="3"/>
  <c r="O16" i="3"/>
  <c r="P16" i="3"/>
  <c r="R16" i="3"/>
  <c r="Q16" i="3"/>
  <c r="P42" i="3"/>
  <c r="Q42" i="3"/>
  <c r="O42" i="3"/>
  <c r="R42" i="3"/>
  <c r="P44" i="3"/>
  <c r="Q44" i="3"/>
  <c r="O44" i="3"/>
  <c r="R44" i="3"/>
  <c r="O41" i="3"/>
  <c r="Q41" i="3"/>
  <c r="P41" i="3"/>
  <c r="R41" i="3"/>
  <c r="O43" i="3"/>
  <c r="Q43" i="3"/>
  <c r="P43" i="3"/>
  <c r="R43" i="3"/>
  <c r="O45" i="3"/>
  <c r="Q45" i="3"/>
  <c r="P45" i="3"/>
  <c r="R45" i="3"/>
  <c r="R15" i="3"/>
  <c r="Q15" i="3"/>
  <c r="U101" i="3"/>
  <c r="U108" i="3"/>
  <c r="Q12" i="3"/>
  <c r="R12" i="3"/>
  <c r="P12" i="3"/>
  <c r="O12" i="3"/>
  <c r="P15" i="3"/>
  <c r="O15" i="3"/>
  <c r="S15" i="3" s="1"/>
  <c r="U36" i="3"/>
  <c r="U102" i="3"/>
  <c r="U89" i="3"/>
  <c r="U20" i="3"/>
  <c r="U18" i="3"/>
  <c r="U30" i="3"/>
  <c r="U16" i="3"/>
  <c r="U87" i="3"/>
  <c r="U15" i="3"/>
  <c r="U104" i="3"/>
  <c r="U99" i="3"/>
  <c r="U14" i="3"/>
  <c r="U19" i="3"/>
  <c r="U28" i="3"/>
  <c r="X94" i="9"/>
  <c r="J11" i="9"/>
  <c r="Y17" i="9"/>
  <c r="P13" i="2"/>
  <c r="E72" i="5"/>
  <c r="E77" i="5"/>
  <c r="I47" i="16"/>
  <c r="H21" i="12"/>
  <c r="H18" i="12"/>
  <c r="M30" i="5"/>
  <c r="M28" i="5"/>
  <c r="M26" i="5"/>
  <c r="M24" i="5"/>
  <c r="M23" i="5"/>
  <c r="M16" i="5"/>
  <c r="Z19" i="9"/>
  <c r="Y108" i="9"/>
  <c r="Z32" i="9"/>
  <c r="I11" i="9"/>
  <c r="Y33" i="9"/>
  <c r="X93" i="3"/>
  <c r="X25" i="3"/>
  <c r="X102" i="3"/>
  <c r="X32" i="3"/>
  <c r="X101" i="3"/>
  <c r="X95" i="3"/>
  <c r="X90" i="3"/>
  <c r="V110" i="9"/>
  <c r="V108" i="9"/>
  <c r="V106" i="9"/>
  <c r="V104" i="9"/>
  <c r="V102" i="9"/>
  <c r="V100" i="9"/>
  <c r="V98" i="9"/>
  <c r="V96" i="9"/>
  <c r="V94" i="9"/>
  <c r="V92" i="9"/>
  <c r="V90" i="9"/>
  <c r="V88" i="9"/>
  <c r="V35" i="9"/>
  <c r="V33" i="9"/>
  <c r="V31" i="9"/>
  <c r="V29" i="9"/>
  <c r="V27" i="9"/>
  <c r="V25" i="9"/>
  <c r="V23" i="9"/>
  <c r="V21" i="9"/>
  <c r="V19" i="9"/>
  <c r="V17" i="9"/>
  <c r="V15" i="9"/>
  <c r="V13" i="9"/>
  <c r="U99" i="9"/>
  <c r="U89" i="9"/>
  <c r="U31" i="9"/>
  <c r="X29" i="3"/>
  <c r="X96" i="3"/>
  <c r="L11" i="9"/>
  <c r="M11" i="9"/>
  <c r="N11" i="9"/>
  <c r="Y102" i="9"/>
  <c r="Z93" i="9"/>
  <c r="M17" i="5"/>
  <c r="H23" i="12"/>
  <c r="M31" i="5"/>
  <c r="M22" i="5"/>
  <c r="Y34" i="9"/>
  <c r="Y21" i="9"/>
  <c r="Y23" i="9"/>
  <c r="Z90" i="9"/>
  <c r="Z14" i="9"/>
  <c r="Z24" i="9"/>
  <c r="Y30" i="9"/>
  <c r="Y94" i="9"/>
  <c r="Y107" i="9"/>
  <c r="Z25" i="9"/>
  <c r="Y103" i="9"/>
  <c r="Y29" i="9"/>
  <c r="U34" i="9"/>
  <c r="U102" i="9"/>
  <c r="U87" i="9"/>
  <c r="U11" i="9"/>
  <c r="U16" i="9"/>
  <c r="U28" i="9"/>
  <c r="U29" i="9"/>
  <c r="U106" i="9"/>
  <c r="U15" i="9"/>
  <c r="U111" i="9"/>
  <c r="U12" i="9"/>
  <c r="U94" i="9"/>
  <c r="U30" i="9"/>
  <c r="U110" i="9"/>
  <c r="U108" i="9"/>
  <c r="U92" i="9"/>
  <c r="U103" i="9"/>
  <c r="U93" i="9"/>
  <c r="U14" i="9"/>
  <c r="U13" i="9"/>
  <c r="U96" i="9"/>
  <c r="U98" i="9"/>
  <c r="U22" i="9"/>
  <c r="U24" i="9"/>
  <c r="U27" i="9"/>
  <c r="U105" i="9"/>
  <c r="Z100" i="9"/>
  <c r="Z95" i="9"/>
  <c r="Z29" i="9"/>
  <c r="Z104" i="9"/>
  <c r="Z101" i="9"/>
  <c r="Z22" i="9"/>
  <c r="Z20" i="9"/>
  <c r="Z23" i="9"/>
  <c r="Z26" i="9"/>
  <c r="Z30" i="9"/>
  <c r="Z99" i="9"/>
  <c r="Z108" i="9"/>
  <c r="Z33" i="9"/>
  <c r="Z103" i="9"/>
  <c r="Z94" i="9"/>
  <c r="Z105" i="9"/>
  <c r="Y12" i="3"/>
  <c r="X98" i="3"/>
  <c r="X27" i="3"/>
  <c r="X19" i="3"/>
  <c r="X17" i="3"/>
  <c r="Z27" i="9"/>
  <c r="Y19" i="9"/>
  <c r="Z28" i="9"/>
  <c r="Y111" i="9"/>
  <c r="U109" i="9"/>
  <c r="U91" i="9"/>
  <c r="U32" i="9"/>
  <c r="Z18" i="9"/>
  <c r="U95" i="9"/>
  <c r="Z91" i="9"/>
  <c r="X13" i="9"/>
  <c r="X96" i="9"/>
  <c r="Y25" i="9"/>
  <c r="X107" i="9"/>
  <c r="X91" i="9"/>
  <c r="X24" i="9"/>
  <c r="X31" i="9"/>
  <c r="X108" i="3"/>
  <c r="U104" i="9"/>
  <c r="Z97" i="9"/>
  <c r="X91" i="3"/>
  <c r="X103" i="3"/>
  <c r="X31" i="3"/>
  <c r="X105" i="3"/>
  <c r="X18" i="3"/>
  <c r="X97" i="3"/>
  <c r="X100" i="3"/>
  <c r="X22" i="3"/>
  <c r="X26" i="3"/>
  <c r="X33" i="3"/>
  <c r="X107" i="3"/>
  <c r="X99" i="3"/>
  <c r="X94" i="3"/>
  <c r="X35" i="3"/>
  <c r="X15" i="3"/>
  <c r="X112" i="3"/>
  <c r="X87" i="3"/>
  <c r="X14" i="3"/>
  <c r="X89" i="3"/>
  <c r="X16" i="3"/>
  <c r="X104" i="3"/>
  <c r="X20" i="3"/>
  <c r="X24" i="3"/>
  <c r="X28" i="3"/>
  <c r="X110" i="3"/>
  <c r="X109" i="3"/>
  <c r="X15" i="9"/>
  <c r="X35" i="9"/>
  <c r="X90" i="9"/>
  <c r="X14" i="9"/>
  <c r="X22" i="9"/>
  <c r="X30" i="9"/>
  <c r="X89" i="9"/>
  <c r="X97" i="9"/>
  <c r="X105" i="9"/>
  <c r="X100" i="9"/>
  <c r="X33" i="9"/>
  <c r="X17" i="9"/>
  <c r="X111" i="9"/>
  <c r="X19" i="9"/>
  <c r="X102" i="9"/>
  <c r="X106" i="9"/>
  <c r="X23" i="9"/>
  <c r="X18" i="9"/>
  <c r="X26" i="9"/>
  <c r="X34" i="9"/>
  <c r="X93" i="9"/>
  <c r="X101" i="9"/>
  <c r="X109" i="9"/>
  <c r="X108" i="9"/>
  <c r="X92" i="9"/>
  <c r="X25" i="9"/>
  <c r="X88" i="3"/>
  <c r="X23" i="3"/>
  <c r="X106" i="3"/>
  <c r="X36" i="3"/>
  <c r="Z21" i="9"/>
  <c r="Z111" i="9"/>
  <c r="Z35" i="9"/>
  <c r="Z88" i="9"/>
  <c r="U35" i="9"/>
  <c r="X11" i="9"/>
  <c r="U107" i="9"/>
  <c r="Z34" i="9"/>
  <c r="U88" i="9"/>
  <c r="U18" i="9"/>
  <c r="X29" i="9"/>
  <c r="X99" i="9"/>
  <c r="X32" i="9"/>
  <c r="X16" i="9"/>
  <c r="X34" i="3"/>
  <c r="U20" i="9"/>
  <c r="W14" i="3"/>
  <c r="U90" i="9"/>
  <c r="U17" i="9"/>
  <c r="W27" i="9"/>
  <c r="U103" i="3"/>
  <c r="U25" i="3"/>
  <c r="U12" i="3"/>
  <c r="U110" i="3"/>
  <c r="U13" i="3"/>
  <c r="U92" i="3"/>
  <c r="U22" i="3"/>
  <c r="U98" i="3"/>
  <c r="U96" i="3"/>
  <c r="U26" i="3"/>
  <c r="U24" i="3"/>
  <c r="U35" i="3"/>
  <c r="U88" i="3"/>
  <c r="U27" i="3"/>
  <c r="U90" i="3"/>
  <c r="U94" i="3"/>
  <c r="U33" i="3"/>
  <c r="U23" i="3"/>
  <c r="U21" i="3"/>
  <c r="U31" i="3"/>
  <c r="U32" i="3"/>
  <c r="U29" i="3"/>
  <c r="U107" i="3"/>
  <c r="X110" i="9"/>
  <c r="Z87" i="9"/>
  <c r="Y15" i="9"/>
  <c r="Y93" i="9"/>
  <c r="Y88" i="9"/>
  <c r="Y92" i="9"/>
  <c r="Y89" i="9"/>
  <c r="Y22" i="9"/>
  <c r="Y96" i="9"/>
  <c r="Y99" i="9"/>
  <c r="Y28" i="9"/>
  <c r="Y104" i="9"/>
  <c r="Y27" i="9"/>
  <c r="Y98" i="9"/>
  <c r="Y14" i="9"/>
  <c r="Y24" i="9"/>
  <c r="Y87" i="9"/>
  <c r="Y105" i="9"/>
  <c r="Y110" i="9"/>
  <c r="Y91" i="9"/>
  <c r="Y18" i="9"/>
  <c r="Y12" i="9"/>
  <c r="E65" i="5"/>
  <c r="L15" i="5" s="1"/>
  <c r="M15" i="5" s="1"/>
  <c r="E69" i="5"/>
  <c r="E73" i="5"/>
  <c r="E78" i="5"/>
  <c r="W25" i="3"/>
  <c r="W26" i="3"/>
  <c r="Y13" i="9"/>
  <c r="Z16" i="9"/>
  <c r="Y16" i="9"/>
  <c r="Z13" i="9"/>
  <c r="Y26" i="9"/>
  <c r="Z110" i="9"/>
  <c r="Y97" i="9"/>
  <c r="Y95" i="9"/>
  <c r="Z92" i="9"/>
  <c r="Z31" i="9"/>
  <c r="Y101" i="9"/>
  <c r="Y32" i="9"/>
  <c r="Y90" i="9"/>
  <c r="Z15" i="9"/>
  <c r="Z17" i="9"/>
  <c r="Z102" i="9"/>
  <c r="Y100" i="9"/>
  <c r="Z89" i="9"/>
  <c r="Y20" i="9"/>
  <c r="Y106" i="9"/>
  <c r="Z109" i="9"/>
  <c r="U91" i="3"/>
  <c r="U100" i="3"/>
  <c r="U95" i="3"/>
  <c r="U109" i="3"/>
  <c r="U34" i="3"/>
  <c r="E66" i="5"/>
  <c r="E70" i="5"/>
  <c r="E67" i="5"/>
  <c r="E71" i="5"/>
  <c r="E75" i="5"/>
  <c r="W22" i="3"/>
  <c r="W109" i="3"/>
  <c r="W96" i="3"/>
  <c r="W17" i="3"/>
  <c r="D5" i="7"/>
  <c r="H17" i="12" s="1"/>
  <c r="W30" i="9"/>
  <c r="W108" i="9"/>
  <c r="W88" i="9"/>
  <c r="W99" i="9"/>
  <c r="W97" i="3"/>
  <c r="W18" i="3"/>
  <c r="W92" i="3"/>
  <c r="W19" i="3"/>
  <c r="W99" i="3"/>
  <c r="W103" i="3"/>
  <c r="W98" i="3"/>
  <c r="W96" i="9"/>
  <c r="Y109" i="9"/>
  <c r="Z96" i="9"/>
  <c r="Y35" i="9"/>
  <c r="Z106" i="9"/>
  <c r="Z12" i="9"/>
  <c r="Z98" i="9"/>
  <c r="Z107" i="9"/>
  <c r="Y31" i="9"/>
  <c r="F5" i="16"/>
  <c r="H24" i="12" s="1"/>
  <c r="E5" i="13" l="1"/>
  <c r="J15" i="8"/>
  <c r="S12" i="3"/>
  <c r="H15" i="12"/>
  <c r="Z100" i="3"/>
  <c r="Y17" i="3"/>
  <c r="Z103" i="3"/>
  <c r="Y91" i="3"/>
  <c r="Z97" i="3"/>
  <c r="Y112" i="3"/>
  <c r="Y21" i="3"/>
  <c r="Y89" i="3"/>
  <c r="Y93" i="3"/>
  <c r="Y35" i="3"/>
  <c r="Y92" i="3"/>
  <c r="Z31" i="3"/>
  <c r="Y87" i="3"/>
  <c r="Z102" i="3"/>
  <c r="Y99" i="3"/>
  <c r="Z35" i="3"/>
  <c r="Y19" i="3"/>
  <c r="Z23" i="3"/>
  <c r="Z25" i="3"/>
  <c r="S14" i="3"/>
  <c r="Z107" i="3"/>
  <c r="Z13" i="3"/>
  <c r="Y100" i="3"/>
  <c r="Y94" i="3"/>
  <c r="Y109" i="3"/>
  <c r="Y20" i="3"/>
  <c r="Y106" i="3"/>
  <c r="Z28" i="3"/>
  <c r="Z15" i="3"/>
  <c r="Z93" i="3"/>
  <c r="Y90" i="3"/>
  <c r="Z101" i="3"/>
  <c r="Y30" i="3"/>
  <c r="Y103" i="3"/>
  <c r="Z29" i="3"/>
  <c r="Z95" i="3"/>
  <c r="Y26" i="3"/>
  <c r="Z91" i="3"/>
  <c r="Y24" i="3"/>
  <c r="Z36" i="3"/>
  <c r="Z17" i="3"/>
  <c r="Y104" i="3"/>
  <c r="Z98" i="3"/>
  <c r="Y102" i="3"/>
  <c r="Y32" i="3"/>
  <c r="Y29" i="3"/>
  <c r="Z90" i="3"/>
  <c r="Y27" i="3"/>
  <c r="Y96" i="3"/>
  <c r="Z106" i="3"/>
  <c r="Z92" i="3"/>
  <c r="Z18" i="3"/>
  <c r="Y98" i="3"/>
  <c r="Y36" i="3"/>
  <c r="Z94" i="3"/>
  <c r="Y105" i="3"/>
  <c r="Z99" i="3"/>
  <c r="Y110" i="3"/>
  <c r="Y15" i="3"/>
  <c r="Z109" i="3"/>
  <c r="Z34" i="3"/>
  <c r="Z33" i="3"/>
  <c r="Y25" i="3"/>
  <c r="Y16" i="3"/>
  <c r="Z19" i="3"/>
  <c r="Y88" i="3"/>
  <c r="Y108" i="3"/>
  <c r="Z30" i="3"/>
  <c r="Z32" i="3"/>
  <c r="Z108" i="3"/>
  <c r="Z14" i="3"/>
  <c r="Z89" i="3"/>
  <c r="Y107" i="3"/>
  <c r="Y31" i="3"/>
  <c r="Z88" i="3"/>
  <c r="Z26" i="3"/>
  <c r="Z96" i="3"/>
  <c r="Z24" i="3"/>
  <c r="Z87" i="3"/>
  <c r="Z105" i="3"/>
  <c r="Y33" i="3"/>
  <c r="Y13" i="3"/>
  <c r="Z16" i="3"/>
  <c r="Y97" i="3"/>
  <c r="Y101" i="3"/>
  <c r="Z27" i="3"/>
  <c r="Z22" i="3"/>
  <c r="Z104" i="3"/>
  <c r="Y34" i="3"/>
  <c r="Y22" i="3"/>
  <c r="Y28" i="3"/>
  <c r="Y95" i="3"/>
  <c r="Z20" i="3"/>
  <c r="Z21" i="3"/>
  <c r="Z110" i="3"/>
  <c r="Y23" i="3"/>
  <c r="E5" i="8"/>
  <c r="H19" i="12" s="1"/>
  <c r="F5" i="9"/>
  <c r="H20" i="12" s="1"/>
  <c r="R11" i="9"/>
  <c r="Y18" i="3"/>
  <c r="Y14" i="3"/>
  <c r="Z112" i="3"/>
  <c r="F5" i="5"/>
  <c r="H14" i="12" s="1"/>
  <c r="S31" i="3"/>
  <c r="S39" i="3"/>
  <c r="S37" i="3"/>
  <c r="S35" i="3"/>
  <c r="S33" i="3"/>
  <c r="S29" i="3"/>
  <c r="S44" i="3"/>
  <c r="S42" i="3"/>
  <c r="S16" i="3"/>
  <c r="S21" i="3"/>
  <c r="S19" i="3"/>
  <c r="S17" i="3"/>
  <c r="S26" i="3"/>
  <c r="S45" i="3"/>
  <c r="S43" i="3"/>
  <c r="S41" i="3"/>
  <c r="F5" i="2"/>
  <c r="H12" i="12" s="1"/>
  <c r="W101" i="3"/>
  <c r="W33" i="3"/>
  <c r="W91" i="3"/>
  <c r="W34" i="3"/>
  <c r="W102" i="3"/>
  <c r="W20" i="3"/>
  <c r="W32" i="3"/>
  <c r="W112" i="3"/>
  <c r="W100" i="3"/>
  <c r="W106" i="3"/>
  <c r="W21" i="3"/>
  <c r="W31" i="3"/>
  <c r="W15" i="3"/>
  <c r="O11" i="9"/>
  <c r="P11" i="9"/>
  <c r="W106" i="9"/>
  <c r="W109" i="9"/>
  <c r="W19" i="9"/>
  <c r="W103" i="9"/>
  <c r="Q11" i="9"/>
  <c r="W107" i="3"/>
  <c r="W30" i="3"/>
  <c r="W89" i="3"/>
  <c r="W23" i="3"/>
  <c r="W88" i="3"/>
  <c r="W24" i="3"/>
  <c r="W95" i="3"/>
  <c r="W35" i="9"/>
  <c r="W15" i="9"/>
  <c r="W26" i="9"/>
  <c r="W23" i="9"/>
  <c r="W104" i="9"/>
  <c r="W90" i="9"/>
  <c r="W110" i="9"/>
  <c r="W24" i="9"/>
  <c r="W89" i="9"/>
  <c r="W11" i="9"/>
  <c r="W18" i="9"/>
  <c r="W32" i="9"/>
  <c r="W13" i="9"/>
  <c r="W100" i="9"/>
  <c r="W29" i="9"/>
  <c r="W28" i="9"/>
  <c r="W94" i="9"/>
  <c r="W105" i="9"/>
  <c r="W20" i="9"/>
  <c r="W17" i="9"/>
  <c r="W91" i="9"/>
  <c r="W34" i="9"/>
  <c r="W16" i="9"/>
  <c r="W92" i="9"/>
  <c r="W107" i="9"/>
  <c r="W111" i="9"/>
  <c r="W97" i="9"/>
  <c r="W12" i="9"/>
  <c r="W33" i="9"/>
  <c r="W98" i="9"/>
  <c r="W93" i="9"/>
  <c r="W21" i="9"/>
  <c r="W101" i="9"/>
  <c r="W102" i="9"/>
  <c r="W31" i="9"/>
  <c r="W22" i="9"/>
  <c r="W25" i="9"/>
  <c r="W87" i="9"/>
  <c r="W95" i="9"/>
  <c r="W14" i="9"/>
  <c r="W93" i="3"/>
  <c r="W13" i="3"/>
  <c r="W36" i="3"/>
  <c r="W35" i="3"/>
  <c r="W108" i="3"/>
  <c r="W104" i="3"/>
  <c r="W29" i="3"/>
  <c r="W16" i="3"/>
  <c r="W12" i="3"/>
  <c r="W27" i="3"/>
  <c r="W87" i="3"/>
  <c r="W110" i="3"/>
  <c r="W94" i="3"/>
  <c r="W28" i="3"/>
  <c r="W90" i="3"/>
  <c r="W105" i="3"/>
  <c r="F5" i="3" l="1"/>
  <c r="H13" i="12" s="1"/>
  <c r="S11" i="9"/>
  <c r="H22" i="12"/>
  <c r="H16" i="12"/>
  <c r="H27" i="12" l="1"/>
  <c r="T60"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scottf</author>
  </authors>
  <commentList>
    <comment ref="G10" authorId="0" shapeId="0" xr:uid="{00000000-0006-0000-0200-000001000000}">
      <text>
        <r>
          <rPr>
            <sz val="9"/>
            <color rgb="FF000000"/>
            <rFont val="Tahoma"/>
            <family val="2"/>
          </rPr>
          <t xml:space="preserve">These cells can be manually over-written if more accurate fuel efficiency data is available e.g. Car logs or www.greenvehicleguide.gov.au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scottf</author>
  </authors>
  <commentList>
    <comment ref="L11" authorId="0" shapeId="0" xr:uid="{00000000-0006-0000-0500-000001000000}">
      <text>
        <r>
          <rPr>
            <sz val="9"/>
            <color rgb="FF000000"/>
            <rFont val="Tahoma"/>
            <family val="2"/>
          </rPr>
          <t xml:space="preserve">If your air conditioning / chiller plant and equipment is regularly serviced and refrigerant levels checked and topped up, then your refrigeration mechanic may be able to provide the actual weight of refrigerant replenished.
</t>
        </r>
        <r>
          <rPr>
            <sz val="9"/>
            <color rgb="FF000000"/>
            <rFont val="Tahoma"/>
            <family val="2"/>
          </rPr>
          <t xml:space="preserve">
</t>
        </r>
        <r>
          <rPr>
            <sz val="9"/>
            <color rgb="FF000000"/>
            <rFont val="Tahoma"/>
            <family val="2"/>
          </rPr>
          <t xml:space="preserve">This information should be entered here if available to provide a more accurate estimate of the actual contribution of the business.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Scott Favacho</author>
  </authors>
  <commentList>
    <comment ref="D10" authorId="0" shapeId="0" xr:uid="{312C4869-6B51-42E1-AE84-FA3A9FBE83FF}">
      <text>
        <r>
          <rPr>
            <sz val="9"/>
            <color rgb="FF000000"/>
            <rFont val="Tahoma"/>
            <family val="2"/>
          </rPr>
          <t xml:space="preserve">Find the IATA Code from the list below or from your airline ticket.
</t>
        </r>
      </text>
    </comment>
    <comment ref="E10" authorId="0" shapeId="0" xr:uid="{54A72438-0983-4A26-B2D7-595391F5BB70}">
      <text>
        <r>
          <rPr>
            <sz val="9"/>
            <color rgb="FF000000"/>
            <rFont val="Tahoma"/>
            <family val="2"/>
          </rPr>
          <t>Select the IATA Code  from the list below or from your airline ticket</t>
        </r>
      </text>
    </comment>
    <comment ref="F10" authorId="0" shapeId="0" xr:uid="{4FD16E35-4492-4A1D-8E8A-B0B447146629}">
      <text>
        <r>
          <rPr>
            <sz val="9"/>
            <color rgb="FF000000"/>
            <rFont val="Tahoma"/>
            <family val="2"/>
          </rPr>
          <t xml:space="preserve">Can be manually entered if IATA Code is not available from the drop down menu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benj</author>
    <author>scottf</author>
  </authors>
  <commentList>
    <comment ref="E12" authorId="0" shapeId="0" xr:uid="{00000000-0006-0000-0700-000001000000}">
      <text>
        <r>
          <rPr>
            <sz val="9"/>
            <color rgb="FF000000"/>
            <rFont val="Tahoma"/>
            <family val="2"/>
          </rPr>
          <t>Waste entered in Litres or Cubic Metres will first be converted to weight in tonnes before the emissions are calculated.</t>
        </r>
      </text>
    </comment>
    <comment ref="E20" authorId="0" shapeId="0" xr:uid="{00000000-0006-0000-0700-000002000000}">
      <text>
        <r>
          <rPr>
            <sz val="9"/>
            <color rgb="FF000000"/>
            <rFont val="Tahoma"/>
            <family val="2"/>
          </rPr>
          <t>Note - inert waste will not break down and produce methane. Therefore emissions from this category are zero.</t>
        </r>
      </text>
    </comment>
    <comment ref="E21" authorId="1" shapeId="0" xr:uid="{00000000-0006-0000-0700-000003000000}">
      <text>
        <r>
          <rPr>
            <sz val="9"/>
            <color rgb="FF000000"/>
            <rFont val="Tahoma"/>
            <family val="2"/>
          </rPr>
          <t xml:space="preserve">Waste from composting or biological treatment facilities can only be entered in weight (tonnes).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Scott Favacho</author>
  </authors>
  <commentList>
    <comment ref="J42" authorId="0" shapeId="0" xr:uid="{E1880CC4-40A7-4889-B054-F376233B2189}">
      <text>
        <r>
          <rPr>
            <sz val="9"/>
            <color indexed="81"/>
            <rFont val="Tahoma"/>
            <family val="2"/>
          </rPr>
          <t>2017/18 data used due to lack of 2018/19 data</t>
        </r>
        <r>
          <rPr>
            <sz val="9"/>
            <color indexed="81"/>
            <rFont val="Tahoma"/>
            <family val="2"/>
          </rPr>
          <t xml:space="preserve">
</t>
        </r>
      </text>
    </comment>
    <comment ref="N42" authorId="0" shapeId="0" xr:uid="{F5F2157C-290C-4489-A7F6-EEF9A9FA6734}">
      <text>
        <r>
          <rPr>
            <sz val="9"/>
            <color indexed="81"/>
            <rFont val="Tahoma"/>
            <family val="2"/>
          </rPr>
          <t>2017/18 data used due to lack of 2018/19 data</t>
        </r>
        <r>
          <rPr>
            <sz val="9"/>
            <color indexed="81"/>
            <rFont val="Tahoma"/>
            <family val="2"/>
          </rPr>
          <t xml:space="preserve">
</t>
        </r>
      </text>
    </comment>
    <comment ref="H47" authorId="0" shapeId="0" xr:uid="{949528FC-6C8E-4368-8FBA-FCAE0A55F174}">
      <text>
        <r>
          <rPr>
            <sz val="9"/>
            <color indexed="81"/>
            <rFont val="Tahoma"/>
            <family val="2"/>
          </rPr>
          <t>2017/18 data used due to lack of 2018/19 data</t>
        </r>
        <r>
          <rPr>
            <sz val="9"/>
            <color indexed="81"/>
            <rFont val="Tahoma"/>
            <family val="2"/>
          </rPr>
          <t xml:space="preserve">
</t>
        </r>
      </text>
    </comment>
    <comment ref="J47" authorId="0" shapeId="0" xr:uid="{FAC54FB9-88CB-4F15-B2DD-80DDB2E07DFC}">
      <text>
        <r>
          <rPr>
            <sz val="9"/>
            <color indexed="81"/>
            <rFont val="Tahoma"/>
            <family val="2"/>
          </rPr>
          <t>2017/18 data used due to lack of 2018/19 data</t>
        </r>
        <r>
          <rPr>
            <sz val="9"/>
            <color indexed="81"/>
            <rFont val="Tahoma"/>
            <family val="2"/>
          </rPr>
          <t xml:space="preserve">
</t>
        </r>
      </text>
    </comment>
    <comment ref="N47" authorId="0" shapeId="0" xr:uid="{B2EE3227-6F70-49C9-B313-1F28621DB32E}">
      <text>
        <r>
          <rPr>
            <sz val="9"/>
            <color indexed="81"/>
            <rFont val="Tahoma"/>
            <family val="2"/>
          </rPr>
          <t>2017/18 data used due to lack of 2018/19 data</t>
        </r>
        <r>
          <rPr>
            <sz val="9"/>
            <color indexed="81"/>
            <rFont val="Tahoma"/>
            <family val="2"/>
          </rPr>
          <t xml:space="preserve">
</t>
        </r>
      </text>
    </comment>
    <comment ref="H55" authorId="0" shapeId="0" xr:uid="{75568F70-6FFA-4974-8B71-39B322AAE67C}">
      <text>
        <r>
          <rPr>
            <sz val="9"/>
            <color indexed="81"/>
            <rFont val="Tahoma"/>
            <family val="2"/>
          </rPr>
          <t>2017/18 data used due to lack of 2018/19 data</t>
        </r>
        <r>
          <rPr>
            <sz val="9"/>
            <color indexed="81"/>
            <rFont val="Tahoma"/>
            <family val="2"/>
          </rPr>
          <t xml:space="preserve">
</t>
        </r>
      </text>
    </comment>
    <comment ref="J55" authorId="0" shapeId="0" xr:uid="{4B193272-7559-4B76-91C8-0F1B89F3EC8F}">
      <text>
        <r>
          <rPr>
            <sz val="9"/>
            <color indexed="81"/>
            <rFont val="Tahoma"/>
            <family val="2"/>
          </rPr>
          <t>2017/18 data used due to lack of 2018/19 data</t>
        </r>
        <r>
          <rPr>
            <sz val="9"/>
            <color indexed="81"/>
            <rFont val="Tahoma"/>
            <family val="2"/>
          </rPr>
          <t xml:space="preserve">
</t>
        </r>
      </text>
    </comment>
    <comment ref="N55" authorId="0" shapeId="0" xr:uid="{2118C5CB-B511-4DFF-BE48-72B1C53B217E}">
      <text>
        <r>
          <rPr>
            <sz val="9"/>
            <color indexed="81"/>
            <rFont val="Tahoma"/>
            <family val="2"/>
          </rPr>
          <t>2017/18 data used due to lack of 2018/19 data</t>
        </r>
        <r>
          <rPr>
            <sz val="9"/>
            <color indexed="81"/>
            <rFont val="Tahoma"/>
            <family val="2"/>
          </rPr>
          <t xml:space="preserve">
</t>
        </r>
      </text>
    </comment>
    <comment ref="H56" authorId="0" shapeId="0" xr:uid="{EE2491A1-87AD-4245-85EB-2AC6BABF58CD}">
      <text>
        <r>
          <rPr>
            <sz val="9"/>
            <color indexed="81"/>
            <rFont val="Tahoma"/>
            <family val="2"/>
          </rPr>
          <t>2017/18 data used due to lack of 2018/19 data</t>
        </r>
        <r>
          <rPr>
            <sz val="9"/>
            <color indexed="81"/>
            <rFont val="Tahoma"/>
            <family val="2"/>
          </rPr>
          <t xml:space="preserve">
</t>
        </r>
      </text>
    </comment>
    <comment ref="J56" authorId="0" shapeId="0" xr:uid="{77A94075-5B92-428B-B4CE-E6523DC2AC69}">
      <text>
        <r>
          <rPr>
            <sz val="9"/>
            <color indexed="81"/>
            <rFont val="Tahoma"/>
            <family val="2"/>
          </rPr>
          <t>2017/18 data used due to lack of 2018/19 data</t>
        </r>
        <r>
          <rPr>
            <sz val="9"/>
            <color indexed="81"/>
            <rFont val="Tahoma"/>
            <family val="2"/>
          </rPr>
          <t xml:space="preserve">
</t>
        </r>
      </text>
    </comment>
    <comment ref="N56" authorId="0" shapeId="0" xr:uid="{A3482E8A-5F2F-40E1-AD8F-01677E759AC1}">
      <text>
        <r>
          <rPr>
            <sz val="9"/>
            <color indexed="81"/>
            <rFont val="Tahoma"/>
            <family val="2"/>
          </rPr>
          <t>2017/18 data used due to lack of 2018/19 data</t>
        </r>
        <r>
          <rPr>
            <sz val="9"/>
            <color indexed="81"/>
            <rFont val="Tahoma"/>
            <family val="2"/>
          </rPr>
          <t xml:space="preserve">
</t>
        </r>
      </text>
    </comment>
    <comment ref="H60" authorId="0" shapeId="0" xr:uid="{E21F4312-922D-495F-BE19-EA93C0EA1504}">
      <text>
        <r>
          <rPr>
            <sz val="9"/>
            <color indexed="81"/>
            <rFont val="Tahoma"/>
            <family val="2"/>
          </rPr>
          <t>2017/18 data used due to lack of 2018/19 data</t>
        </r>
        <r>
          <rPr>
            <sz val="9"/>
            <color indexed="81"/>
            <rFont val="Tahoma"/>
            <family val="2"/>
          </rPr>
          <t xml:space="preserve">
</t>
        </r>
      </text>
    </comment>
    <comment ref="J60" authorId="0" shapeId="0" xr:uid="{1DF1E0ED-970E-436D-9979-DB1B05B095A0}">
      <text>
        <r>
          <rPr>
            <sz val="9"/>
            <color indexed="81"/>
            <rFont val="Tahoma"/>
            <family val="2"/>
          </rPr>
          <t>2017/18 data used due to lack of 2018/19 data</t>
        </r>
        <r>
          <rPr>
            <sz val="9"/>
            <color indexed="81"/>
            <rFont val="Tahoma"/>
            <family val="2"/>
          </rPr>
          <t xml:space="preserve">
</t>
        </r>
      </text>
    </comment>
    <comment ref="N60" authorId="0" shapeId="0" xr:uid="{15FF1651-B4E8-4F1C-B479-89DF375F5C59}">
      <text>
        <r>
          <rPr>
            <sz val="9"/>
            <color indexed="81"/>
            <rFont val="Tahoma"/>
            <family val="2"/>
          </rPr>
          <t>2017/18 data used due to lack of 2018/19 data</t>
        </r>
        <r>
          <rPr>
            <sz val="9"/>
            <color indexed="81"/>
            <rFont val="Tahoma"/>
            <family val="2"/>
          </rPr>
          <t xml:space="preserve">
</t>
        </r>
      </text>
    </comment>
    <comment ref="J88" authorId="0" shapeId="0" xr:uid="{8BDDB21A-3998-4306-8682-50ED56E22864}">
      <text>
        <r>
          <rPr>
            <sz val="9"/>
            <color indexed="81"/>
            <rFont val="Tahoma"/>
            <family val="2"/>
          </rPr>
          <t xml:space="preserve">Excluded
</t>
        </r>
      </text>
    </comment>
    <comment ref="J89" authorId="0" shapeId="0" xr:uid="{103F27A2-FDE3-4CB4-9A9E-18322229635C}">
      <text>
        <r>
          <rPr>
            <sz val="9"/>
            <color indexed="81"/>
            <rFont val="Tahoma"/>
            <family val="2"/>
          </rPr>
          <t xml:space="preserve">Excluded
</t>
        </r>
      </text>
    </comment>
    <comment ref="M89" authorId="0" shapeId="0" xr:uid="{6BCE5D5A-0579-45E8-9C5E-B99EDEE75990}">
      <text>
        <r>
          <rPr>
            <sz val="9"/>
            <color indexed="81"/>
            <rFont val="Tahoma"/>
            <family val="2"/>
          </rPr>
          <t xml:space="preserve">Excluded
</t>
        </r>
      </text>
    </comment>
    <comment ref="N89" authorId="0" shapeId="0" xr:uid="{F812A59F-0A58-46B5-9BBE-953333DAAAE2}">
      <text>
        <r>
          <rPr>
            <sz val="9"/>
            <color indexed="81"/>
            <rFont val="Tahoma"/>
            <family val="2"/>
          </rPr>
          <t xml:space="preserve">Excluded
</t>
        </r>
      </text>
    </comment>
    <comment ref="O89" authorId="0" shapeId="0" xr:uid="{49077D0F-E168-4E71-945D-BE78DB7E3B05}">
      <text>
        <r>
          <rPr>
            <sz val="9"/>
            <color indexed="81"/>
            <rFont val="Tahoma"/>
            <family val="2"/>
          </rPr>
          <t xml:space="preserve">Excluded
</t>
        </r>
      </text>
    </comment>
    <comment ref="J90" authorId="0" shapeId="0" xr:uid="{11FEE1E1-51BC-4DB7-A4EA-07FF49A5E214}">
      <text>
        <r>
          <rPr>
            <sz val="9"/>
            <color indexed="81"/>
            <rFont val="Tahoma"/>
            <family val="2"/>
          </rPr>
          <t xml:space="preserve">Excluded
</t>
        </r>
      </text>
    </comment>
    <comment ref="M90" authorId="0" shapeId="0" xr:uid="{A19513AF-3EEB-4721-A4F2-8FFE438308A5}">
      <text>
        <r>
          <rPr>
            <sz val="9"/>
            <color indexed="81"/>
            <rFont val="Tahoma"/>
            <family val="2"/>
          </rPr>
          <t xml:space="preserve">Excluded
</t>
        </r>
      </text>
    </comment>
    <comment ref="N90" authorId="0" shapeId="0" xr:uid="{BD5B23CA-9825-4B9E-A0DC-E6ADD6F6E05F}">
      <text>
        <r>
          <rPr>
            <sz val="9"/>
            <color indexed="81"/>
            <rFont val="Tahoma"/>
            <family val="2"/>
          </rPr>
          <t xml:space="preserve">Excluded
</t>
        </r>
      </text>
    </comment>
    <comment ref="O90" authorId="0" shapeId="0" xr:uid="{6F18F17C-A53B-4A46-94A0-671187CE0D21}">
      <text>
        <r>
          <rPr>
            <sz val="9"/>
            <color indexed="81"/>
            <rFont val="Tahoma"/>
            <family val="2"/>
          </rPr>
          <t xml:space="preserve">Excluded
</t>
        </r>
      </text>
    </comment>
    <comment ref="J91" authorId="0" shapeId="0" xr:uid="{60A6B9E3-C346-4FC2-BD1C-C6899DD22C00}">
      <text>
        <r>
          <rPr>
            <sz val="9"/>
            <color indexed="81"/>
            <rFont val="Tahoma"/>
            <family val="2"/>
          </rPr>
          <t xml:space="preserve">Excluded
</t>
        </r>
      </text>
    </comment>
    <comment ref="M91" authorId="0" shapeId="0" xr:uid="{C271D561-5A86-4261-BFE2-3600A0316351}">
      <text>
        <r>
          <rPr>
            <sz val="9"/>
            <color indexed="81"/>
            <rFont val="Tahoma"/>
            <family val="2"/>
          </rPr>
          <t xml:space="preserve">Excluded
</t>
        </r>
      </text>
    </comment>
    <comment ref="N91" authorId="0" shapeId="0" xr:uid="{C7EB84F7-5A56-4031-AAC9-06A00135E5CF}">
      <text>
        <r>
          <rPr>
            <sz val="9"/>
            <color indexed="81"/>
            <rFont val="Tahoma"/>
            <family val="2"/>
          </rPr>
          <t xml:space="preserve">Excluded
</t>
        </r>
      </text>
    </comment>
    <comment ref="O91" authorId="0" shapeId="0" xr:uid="{C855004D-911C-4A23-B4CF-099D81137B85}">
      <text>
        <r>
          <rPr>
            <sz val="9"/>
            <color indexed="81"/>
            <rFont val="Tahoma"/>
            <family val="2"/>
          </rPr>
          <t xml:space="preserve">Excluded
</t>
        </r>
      </text>
    </comment>
    <comment ref="J93" authorId="0" shapeId="0" xr:uid="{60162B92-A828-46EF-8929-F25294413768}">
      <text>
        <r>
          <rPr>
            <sz val="9"/>
            <color indexed="81"/>
            <rFont val="Tahoma"/>
            <family val="2"/>
          </rPr>
          <t xml:space="preserve">Excluded
</t>
        </r>
      </text>
    </comment>
    <comment ref="M93" authorId="0" shapeId="0" xr:uid="{C50BDB7E-6F2F-4D28-8CA8-17B2736FD732}">
      <text>
        <r>
          <rPr>
            <sz val="9"/>
            <color indexed="81"/>
            <rFont val="Tahoma"/>
            <family val="2"/>
          </rPr>
          <t xml:space="preserve">Excluded
</t>
        </r>
      </text>
    </comment>
    <comment ref="N93" authorId="0" shapeId="0" xr:uid="{44E42BB5-D49A-4616-AD88-3DB7F529F06A}">
      <text>
        <r>
          <rPr>
            <sz val="9"/>
            <color indexed="81"/>
            <rFont val="Tahoma"/>
            <family val="2"/>
          </rPr>
          <t xml:space="preserve">Excluded
</t>
        </r>
      </text>
    </comment>
    <comment ref="O93" authorId="0" shapeId="0" xr:uid="{3E122BDE-0623-4BEA-B669-77976BAB8840}">
      <text>
        <r>
          <rPr>
            <sz val="9"/>
            <color indexed="81"/>
            <rFont val="Tahoma"/>
            <family val="2"/>
          </rPr>
          <t xml:space="preserve">Excluded
</t>
        </r>
      </text>
    </comment>
    <comment ref="J97" authorId="0" shapeId="0" xr:uid="{E08B701E-4FDC-427B-9000-BD5D79696DC3}">
      <text>
        <r>
          <rPr>
            <sz val="9"/>
            <color indexed="81"/>
            <rFont val="Tahoma"/>
            <family val="2"/>
          </rPr>
          <t xml:space="preserve">Excluded
</t>
        </r>
      </text>
    </comment>
    <comment ref="M97" authorId="0" shapeId="0" xr:uid="{A06B0A11-36FD-400C-B13D-524F2E36D0A1}">
      <text>
        <r>
          <rPr>
            <sz val="9"/>
            <color indexed="81"/>
            <rFont val="Tahoma"/>
            <family val="2"/>
          </rPr>
          <t xml:space="preserve">Excluded
</t>
        </r>
      </text>
    </comment>
    <comment ref="N97" authorId="0" shapeId="0" xr:uid="{C94E48EB-D9CC-49D7-B83B-5395270E572C}">
      <text>
        <r>
          <rPr>
            <sz val="9"/>
            <color indexed="81"/>
            <rFont val="Tahoma"/>
            <family val="2"/>
          </rPr>
          <t xml:space="preserve">Excluded
</t>
        </r>
      </text>
    </comment>
    <comment ref="O97" authorId="0" shapeId="0" xr:uid="{CCDA1109-C697-4104-9729-79C7EAE7DEE8}">
      <text>
        <r>
          <rPr>
            <sz val="9"/>
            <color indexed="81"/>
            <rFont val="Tahoma"/>
            <family val="2"/>
          </rPr>
          <t xml:space="preserve">Excluded
</t>
        </r>
      </text>
    </comment>
    <comment ref="H110" authorId="0" shapeId="0" xr:uid="{06E9C50C-8474-43AE-84B8-F6F1C248768C}">
      <text>
        <r>
          <rPr>
            <sz val="9"/>
            <color indexed="81"/>
            <rFont val="Tahoma"/>
            <family val="2"/>
          </rPr>
          <t xml:space="preserve">Based on 2017/18 data
</t>
        </r>
      </text>
    </comment>
    <comment ref="J110" authorId="0" shapeId="0" xr:uid="{FE35F904-DCFB-47E0-A6C3-25F35971DECB}">
      <text>
        <r>
          <rPr>
            <sz val="9"/>
            <color indexed="81"/>
            <rFont val="Tahoma"/>
            <family val="2"/>
          </rPr>
          <t xml:space="preserve">Based on 2017/18 data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chrisd</author>
    <author>benj</author>
  </authors>
  <commentList>
    <comment ref="F9" authorId="0" shapeId="0" xr:uid="{00000000-0006-0000-0900-000001000000}">
      <text>
        <r>
          <rPr>
            <b/>
            <sz val="9"/>
            <color rgb="FF000000"/>
            <rFont val="Tahoma"/>
            <family val="2"/>
          </rPr>
          <t xml:space="preserve">500 sheets of 80gsm paper (1 ream x A4 office copy) weighs 2.5kg.
</t>
        </r>
        <r>
          <rPr>
            <b/>
            <sz val="9"/>
            <color rgb="FF000000"/>
            <rFont val="Tahoma"/>
            <family val="2"/>
          </rPr>
          <t xml:space="preserve">
</t>
        </r>
        <r>
          <rPr>
            <b/>
            <sz val="9"/>
            <color rgb="FF000000"/>
            <rFont val="Tahoma"/>
            <family val="2"/>
          </rPr>
          <t>1 ream A3 paper weighs 5.0kg</t>
        </r>
      </text>
    </comment>
    <comment ref="G21" authorId="0" shapeId="0" xr:uid="{00000000-0006-0000-0900-000002000000}">
      <text>
        <r>
          <rPr>
            <b/>
            <sz val="9"/>
            <color rgb="FF000000"/>
            <rFont val="Tahoma"/>
            <family val="2"/>
          </rPr>
          <t>Enter this information into the table above</t>
        </r>
      </text>
    </comment>
    <comment ref="J25" authorId="0" shapeId="0" xr:uid="{00000000-0006-0000-0900-000003000000}">
      <text>
        <r>
          <rPr>
            <b/>
            <sz val="9"/>
            <color rgb="FF000000"/>
            <rFont val="Tahoma"/>
            <family val="2"/>
          </rPr>
          <t>Enter this information into the table above</t>
        </r>
      </text>
    </comment>
    <comment ref="E30" authorId="1" shapeId="0" xr:uid="{00000000-0006-0000-0900-000004000000}">
      <text>
        <r>
          <rPr>
            <b/>
            <sz val="9"/>
            <color rgb="FF000000"/>
            <rFont val="Tahoma"/>
            <family val="2"/>
          </rPr>
          <t>Ink and Chemicals can be entered only by expenditure.</t>
        </r>
      </text>
    </comment>
    <comment ref="E33" authorId="1" shapeId="0" xr:uid="{00000000-0006-0000-0900-000005000000}">
      <text>
        <r>
          <rPr>
            <b/>
            <sz val="9"/>
            <color rgb="FF000000"/>
            <rFont val="Tahoma"/>
            <family val="2"/>
          </rPr>
          <t>Stationery &amp; Printing can be entered only by expenditure.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Georgiana Rogers</author>
  </authors>
  <commentList>
    <comment ref="G11" authorId="0" shapeId="0" xr:uid="{00000000-0006-0000-0A00-000001000000}">
      <text>
        <r>
          <rPr>
            <sz val="9"/>
            <color rgb="FF000000"/>
            <rFont val="Tahoma"/>
            <family val="2"/>
          </rPr>
          <t>These cells can be manually overwritten if more accurate fuel-efficiency data is available.  Eg car logs or www.greenvehicleguide.gov.au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scottf</author>
    <author>Julian Hernandez</author>
  </authors>
  <commentList>
    <comment ref="F71" authorId="0" shapeId="0" xr:uid="{0780F651-B9A5-4E66-AA9F-36408C34DA69}">
      <text>
        <r>
          <rPr>
            <b/>
            <sz val="9"/>
            <color indexed="81"/>
            <rFont val="Tahoma"/>
            <family val="2"/>
          </rPr>
          <t>Table 7 - L82</t>
        </r>
        <r>
          <rPr>
            <sz val="9"/>
            <color indexed="81"/>
            <rFont val="Tahoma"/>
            <family val="2"/>
          </rPr>
          <t xml:space="preserve">
</t>
        </r>
      </text>
    </comment>
    <comment ref="F72" authorId="0" shapeId="0" xr:uid="{F7BE2455-A132-4983-9740-BB9060D90B57}">
      <text>
        <r>
          <rPr>
            <b/>
            <sz val="9"/>
            <color indexed="81"/>
            <rFont val="Tahoma"/>
            <family val="2"/>
          </rPr>
          <t>Table 5</t>
        </r>
        <r>
          <rPr>
            <sz val="9"/>
            <color indexed="81"/>
            <rFont val="Tahoma"/>
            <family val="2"/>
          </rPr>
          <t xml:space="preserve">
B82
</t>
        </r>
      </text>
    </comment>
    <comment ref="F80" authorId="0" shapeId="0" xr:uid="{DF9C43A6-5683-4675-BEA0-B9BD6F8B06D5}">
      <text>
        <r>
          <rPr>
            <b/>
            <sz val="9"/>
            <color indexed="81"/>
            <rFont val="Tahoma"/>
            <family val="2"/>
          </rPr>
          <t>Table 7 - L83</t>
        </r>
        <r>
          <rPr>
            <sz val="9"/>
            <color indexed="81"/>
            <rFont val="Tahoma"/>
            <family val="2"/>
          </rPr>
          <t xml:space="preserve">
</t>
        </r>
      </text>
    </comment>
    <comment ref="F81" authorId="1" shapeId="0" xr:uid="{485DC077-6A6C-41DC-97A4-CE79021F8A80}">
      <text>
        <r>
          <rPr>
            <b/>
            <sz val="9"/>
            <color indexed="81"/>
            <rFont val="Tahoma"/>
            <family val="2"/>
          </rPr>
          <t>Julian Hernandez:</t>
        </r>
        <r>
          <rPr>
            <sz val="9"/>
            <color indexed="81"/>
            <rFont val="Tahoma"/>
            <family val="2"/>
          </rPr>
          <t xml:space="preserve">
table 5 B83
</t>
        </r>
      </text>
    </comment>
    <comment ref="F89" authorId="0" shapeId="0" xr:uid="{2014CC9F-D4D7-44A7-8E8E-3F98F9005154}">
      <text>
        <r>
          <rPr>
            <b/>
            <sz val="9"/>
            <color indexed="81"/>
            <rFont val="Tahoma"/>
            <family val="2"/>
          </rPr>
          <t xml:space="preserve">Table 7 - L84
</t>
        </r>
        <r>
          <rPr>
            <sz val="9"/>
            <color indexed="81"/>
            <rFont val="Tahoma"/>
            <family val="2"/>
          </rPr>
          <t xml:space="preserve">
</t>
        </r>
      </text>
    </comment>
    <comment ref="F90" authorId="0" shapeId="0" xr:uid="{1362507A-E87E-440F-B6F3-3832447AC09B}">
      <text>
        <r>
          <rPr>
            <sz val="9"/>
            <color indexed="81"/>
            <rFont val="Tahoma"/>
            <family val="2"/>
          </rPr>
          <t xml:space="preserve">low accuracy (+/-50%)
</t>
        </r>
      </text>
    </comment>
    <comment ref="F92" authorId="0" shapeId="0" xr:uid="{1C293557-4FD8-4D82-B939-E643AEC85FE4}">
      <text>
        <r>
          <rPr>
            <sz val="9"/>
            <color indexed="81"/>
            <rFont val="Tahoma"/>
            <family val="2"/>
          </rPr>
          <t xml:space="preserve">low accuracy (+/-50%)
</t>
        </r>
      </text>
    </comment>
    <comment ref="F99" authorId="0" shapeId="0" xr:uid="{4EF00E67-2D7E-4258-B351-40D5F42DBCF8}">
      <text>
        <r>
          <rPr>
            <b/>
            <sz val="9"/>
            <color indexed="81"/>
            <rFont val="Tahoma"/>
            <family val="2"/>
          </rPr>
          <t>Table 7 - L44</t>
        </r>
        <r>
          <rPr>
            <sz val="9"/>
            <color indexed="81"/>
            <rFont val="Tahoma"/>
            <family val="2"/>
          </rPr>
          <t xml:space="preserve">
</t>
        </r>
      </text>
    </comment>
    <comment ref="F100" authorId="0" shapeId="0" xr:uid="{9D394569-82EB-4739-975C-3E33A6C80A59}">
      <text>
        <r>
          <rPr>
            <sz val="9"/>
            <color indexed="81"/>
            <rFont val="Tahoma"/>
            <family val="2"/>
          </rPr>
          <t xml:space="preserve">low accuracy (+/-50%)
</t>
        </r>
      </text>
    </comment>
    <comment ref="F102" authorId="0" shapeId="0" xr:uid="{91410ABF-C617-4A10-9ED6-014AA6C89CEB}">
      <text>
        <r>
          <rPr>
            <sz val="9"/>
            <color indexed="81"/>
            <rFont val="Tahoma"/>
            <family val="2"/>
          </rPr>
          <t xml:space="preserve">low accuracy (+/-50%)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scottf</author>
  </authors>
  <commentList>
    <comment ref="J13" authorId="0" shapeId="0" xr:uid="{00000000-0006-0000-0D00-000001000000}">
      <text>
        <r>
          <rPr>
            <sz val="9"/>
            <color rgb="FF000000"/>
            <rFont val="Tahoma"/>
            <family val="2"/>
          </rPr>
          <t xml:space="preserve">based on average return flight Brisbane to Melbourne
</t>
        </r>
        <r>
          <rPr>
            <sz val="9"/>
            <color rgb="FF000000"/>
            <rFont val="Tahoma"/>
            <family val="2"/>
          </rPr>
          <t xml:space="preserve">
</t>
        </r>
        <r>
          <rPr>
            <sz val="9"/>
            <color rgb="FF000000"/>
            <rFont val="Tahoma"/>
            <family val="2"/>
          </rPr>
          <t>Includes RFI (see Air Travel tab)</t>
        </r>
      </text>
    </comment>
    <comment ref="J14" authorId="0" shapeId="0" xr:uid="{00000000-0006-0000-0D00-000002000000}">
      <text>
        <r>
          <rPr>
            <sz val="9"/>
            <color rgb="FF000000"/>
            <rFont val="Tahoma"/>
            <family val="2"/>
          </rPr>
          <t xml:space="preserve">based on average return flight from Kuala Lumpur to Sydney
</t>
        </r>
        <r>
          <rPr>
            <sz val="9"/>
            <color rgb="FF000000"/>
            <rFont val="Tahoma"/>
            <family val="2"/>
          </rPr>
          <t xml:space="preserve">
</t>
        </r>
        <r>
          <rPr>
            <sz val="9"/>
            <color rgb="FF000000"/>
            <rFont val="Tahoma"/>
            <family val="2"/>
          </rPr>
          <t xml:space="preserve">
</t>
        </r>
        <r>
          <rPr>
            <sz val="9"/>
            <color rgb="FF000000"/>
            <rFont val="Tahoma"/>
            <family val="2"/>
          </rPr>
          <t>Includes RFI (see Air Travel tab)</t>
        </r>
      </text>
    </comment>
    <comment ref="J15" authorId="0" shapeId="0" xr:uid="{00000000-0006-0000-0D00-000003000000}">
      <text>
        <r>
          <rPr>
            <sz val="9"/>
            <color rgb="FF000000"/>
            <rFont val="Tahoma"/>
            <family val="2"/>
          </rPr>
          <t xml:space="preserve">based on average return flight from London to Melbourne via Doha
</t>
        </r>
        <r>
          <rPr>
            <sz val="9"/>
            <color rgb="FF000000"/>
            <rFont val="Tahoma"/>
            <family val="2"/>
          </rPr>
          <t xml:space="preserve">
</t>
        </r>
        <r>
          <rPr>
            <sz val="9"/>
            <color rgb="FF000000"/>
            <rFont val="Tahoma"/>
            <family val="2"/>
          </rPr>
          <t xml:space="preserve">
</t>
        </r>
        <r>
          <rPr>
            <sz val="9"/>
            <color rgb="FF000000"/>
            <rFont val="Tahoma"/>
            <family val="2"/>
          </rPr>
          <t>Includes RFI (see Air Travel tab)</t>
        </r>
      </text>
    </comment>
    <comment ref="I19" authorId="0" shapeId="0" xr:uid="{00000000-0006-0000-0D00-000004000000}">
      <text>
        <r>
          <rPr>
            <sz val="9"/>
            <color rgb="FF000000"/>
            <rFont val="Tahoma"/>
            <family val="2"/>
          </rPr>
          <t xml:space="preserve">Australian hotel
</t>
        </r>
      </text>
    </comment>
    <comment ref="E24" authorId="0" shapeId="0" xr:uid="{00000000-0006-0000-0D00-000005000000}">
      <text>
        <r>
          <rPr>
            <sz val="9"/>
            <color rgb="FF000000"/>
            <rFont val="Tahoma"/>
            <family val="2"/>
          </rPr>
          <t xml:space="preserve">Do not include Green Power, Natural Power or other electricity derived from renewable energy
</t>
        </r>
      </text>
    </comment>
    <comment ref="D55" authorId="0" shapeId="0" xr:uid="{00000000-0006-0000-0D00-000006000000}">
      <text>
        <r>
          <rPr>
            <b/>
            <sz val="9"/>
            <color indexed="81"/>
            <rFont val="Tahoma"/>
            <family val="2"/>
          </rPr>
          <t>scottf:</t>
        </r>
        <r>
          <rPr>
            <sz val="9"/>
            <color indexed="81"/>
            <rFont val="Tahoma"/>
            <family val="2"/>
          </rPr>
          <t xml:space="preserve">
changed from direct to indirect Jan 2015</t>
        </r>
      </text>
    </comment>
  </commentList>
</comments>
</file>

<file path=xl/sharedStrings.xml><?xml version="1.0" encoding="utf-8"?>
<sst xmlns="http://schemas.openxmlformats.org/spreadsheetml/2006/main" count="47609" uniqueCount="14300">
  <si>
    <t>Emissions Calculator for Organisations: 2021</t>
  </si>
  <si>
    <t>Welcome - This calculator should be used for the 2021 calendar year or 2021/22 financial year</t>
  </si>
  <si>
    <t>© Copyright Carbon Neutral Pty Ltd, 2021</t>
  </si>
  <si>
    <t>Instructions: Enter data in the light green cells as appropriate.</t>
  </si>
  <si>
    <t>Name of company:</t>
  </si>
  <si>
    <t>Start date of emissions calculation:</t>
  </si>
  <si>
    <t>Short description of business:</t>
  </si>
  <si>
    <t>Period of estimation:</t>
  </si>
  <si>
    <t>Annual</t>
  </si>
  <si>
    <t>The results from this calculator may vary from other carbon calculators. This calculator uses updated emission factors and may include or exclude some embodied emissions that other calculators do not include. Emission factors can also vary.</t>
  </si>
  <si>
    <t>While reliable sources including the Commonwealth Department of Environment and Energy and the UK's Department for Business, Energy &amp; Industrial Strategy have been used to ensure the most current and factually correct information, Carbon Neutral does not accept any responsibility for the accuracy or completeness of this calculator, and shall not be liable for any loss or damage that may be occasioned directly or indirectly through the use of, or reliance on, the contents and results of this calculator.</t>
  </si>
  <si>
    <t xml:space="preserve">This calculator is designed to provide organisations with an estimation of greenhouse gas emissions associated with business related activities.  It should not be relied upon exclusively to determine the total emissions of an organisation. Where a more accurate understanding of an organisation's emissions is required for a 'carbon neutral' claim, Carbon Neutral recommends the organisation employ the services of  our consultancy team so that all appropriate business activities can be included where relevant. </t>
  </si>
  <si>
    <t>If you're having trouble with this calculator or would like more advanced assistance from our carbon consultancy team, call us on +61(0)8 9200 4424 or     1300 851 211</t>
  </si>
  <si>
    <t>* To continue, select the tabs below to enter your data and estimate your emissions.</t>
  </si>
  <si>
    <r>
      <rPr>
        <b/>
        <sz val="9"/>
        <color indexed="8"/>
        <rFont val="Trebuchet MS"/>
        <family val="2"/>
      </rPr>
      <t>** Please note.</t>
    </r>
    <r>
      <rPr>
        <sz val="9"/>
        <color indexed="8"/>
        <rFont val="Trebuchet MS"/>
        <family val="2"/>
      </rPr>
      <t xml:space="preserve"> Emissions factors change over time and calculations methodologies may also be updated. If it has been a long time since you were issued with this calculator, contact us to ensure you have the latest version.</t>
    </r>
  </si>
  <si>
    <r>
      <t xml:space="preserve">*** Example entries are marked in </t>
    </r>
    <r>
      <rPr>
        <sz val="9"/>
        <color indexed="10"/>
        <rFont val="Trebuchet MS"/>
        <family val="2"/>
      </rPr>
      <t xml:space="preserve">red in the spreadsheet.  </t>
    </r>
    <r>
      <rPr>
        <sz val="9"/>
        <rFont val="Trebuchet MS"/>
        <family val="2"/>
      </rPr>
      <t xml:space="preserve">It is suggested to </t>
    </r>
    <r>
      <rPr>
        <sz val="9"/>
        <color rgb="FFFF0000"/>
        <rFont val="Trebuchet MS"/>
        <family val="2"/>
      </rPr>
      <t>Show All Comments</t>
    </r>
    <r>
      <rPr>
        <sz val="9"/>
        <rFont val="Trebuchet MS"/>
        <family val="2"/>
      </rPr>
      <t xml:space="preserve"> (found under Review on command bar).</t>
    </r>
  </si>
  <si>
    <t>NOTES:</t>
  </si>
  <si>
    <t>Month</t>
  </si>
  <si>
    <t>Quarter</t>
  </si>
  <si>
    <t>Half Year</t>
  </si>
  <si>
    <t>Other</t>
  </si>
  <si>
    <t>Fleet (L)</t>
  </si>
  <si>
    <t>Total Emissions from Fleet - By Litres</t>
  </si>
  <si>
    <t>It is unnecessary to estimate fleet emissions using both Kilometres and Litres. To avoid double counting, use one sheet only (Tabs 1 or 2).</t>
  </si>
  <si>
    <t>Full Transport Fuel Cycle Emissions (Fuel Combustion and Fuel Extraction Emissions - scopes 1 and 3 included)</t>
  </si>
  <si>
    <t>Note: Litres is the most accurate method for calculation.</t>
  </si>
  <si>
    <t>Vehicle Make / Model</t>
  </si>
  <si>
    <t>Fuel</t>
  </si>
  <si>
    <t>Litres Used</t>
  </si>
  <si>
    <t xml:space="preserve">Energy Content Factor </t>
  </si>
  <si>
    <r>
      <t>CO</t>
    </r>
    <r>
      <rPr>
        <b/>
        <vertAlign val="subscript"/>
        <sz val="10"/>
        <rFont val="Trebuchet MS"/>
        <family val="2"/>
      </rPr>
      <t>2</t>
    </r>
    <r>
      <rPr>
        <b/>
        <sz val="10"/>
        <rFont val="Trebuchet MS"/>
        <family val="2"/>
      </rPr>
      <t xml:space="preserve"> Emission Factor </t>
    </r>
  </si>
  <si>
    <t xml:space="preserve">CH₄ Emission Factor </t>
  </si>
  <si>
    <t xml:space="preserve">N₂O Emission Factor </t>
  </si>
  <si>
    <t>Scope 3 Emission Factor</t>
  </si>
  <si>
    <t>CO₂ Emissions</t>
  </si>
  <si>
    <t xml:space="preserve">CH₄ Emissions </t>
  </si>
  <si>
    <t>N₂O Emissions</t>
  </si>
  <si>
    <t>Scope 3 Emissions</t>
  </si>
  <si>
    <t xml:space="preserve">Total Emissions </t>
  </si>
  <si>
    <t>(GJ/kL)</t>
  </si>
  <si>
    <t>(kg CO₂-e/GJ)</t>
  </si>
  <si>
    <t>(t CO₂-e)</t>
  </si>
  <si>
    <t>e.g. 2015 Ford - station wagon</t>
  </si>
  <si>
    <t>Petrol - post 2004 vehicle</t>
  </si>
  <si>
    <t>NOTES: Emission factors for post 2004 vehicles are used for gasoline (petrol), diesel, LPG and E10.</t>
  </si>
  <si>
    <t>Fuel Type</t>
  </si>
  <si>
    <t>Energy Content Factor</t>
  </si>
  <si>
    <t>CO2 EF</t>
  </si>
  <si>
    <t>CH4 EF</t>
  </si>
  <si>
    <t>N2O EF</t>
  </si>
  <si>
    <t>Scope 3</t>
  </si>
  <si>
    <t>(GJ / kL)</t>
  </si>
  <si>
    <t>(kg CO2-e/GJ)</t>
  </si>
  <si>
    <t>Petrol - general transport</t>
  </si>
  <si>
    <t>Diesel - post 2004 vehicle</t>
  </si>
  <si>
    <t>Diesel - general transport</t>
  </si>
  <si>
    <t>LPG - post 2004 vehicle</t>
  </si>
  <si>
    <t>LPG - general transport</t>
  </si>
  <si>
    <t>E10 (Ethanol 10%)</t>
  </si>
  <si>
    <t>Ethanol</t>
  </si>
  <si>
    <t>Biodiesel</t>
  </si>
  <si>
    <t xml:space="preserve">NGAF 2021 factors used </t>
  </si>
  <si>
    <t>Table 45 NGA factors (scope 3) and Table 4 (scope 1)</t>
  </si>
  <si>
    <t>Fleet (km)</t>
  </si>
  <si>
    <t>Total Emissions from Fleet - By Kilometres</t>
  </si>
  <si>
    <t>It is generally unnecessary to estimate fleet emissions using both Kilometres and Litres. To avoid double counting use one sheet only (Tabs 1 or 2).</t>
  </si>
  <si>
    <t>Engine</t>
  </si>
  <si>
    <t>Litres / 100 Kilometres (estimate only) *</t>
  </si>
  <si>
    <t>Kilometres Travelled</t>
  </si>
  <si>
    <t>Estimated Litres Used</t>
  </si>
  <si>
    <t xml:space="preserve">CO₂ Emission Factor </t>
  </si>
  <si>
    <t>e.g. Ford Fairlane</t>
  </si>
  <si>
    <t>Average passenger vehicle - petrol</t>
  </si>
  <si>
    <t>* The fuel efficiency of new vehicles can be found at www.greenvehicleguide.gov.au and can be used in place of default figures in this column</t>
  </si>
  <si>
    <t xml:space="preserve">NOTES: </t>
  </si>
  <si>
    <t>Update factors in Fleet(L) tab. These values are only cell references</t>
  </si>
  <si>
    <t>L/100km</t>
  </si>
  <si>
    <t>Make/Model</t>
  </si>
  <si>
    <t>ABS data</t>
  </si>
  <si>
    <t xml:space="preserve"> 19/20 = 10.7 petrol</t>
  </si>
  <si>
    <t>Average passenger vehicle - diesel</t>
  </si>
  <si>
    <t xml:space="preserve"> 19/20 = 10.7 diesel</t>
  </si>
  <si>
    <t>Petrol - Luxury SUV</t>
  </si>
  <si>
    <t>Range Rover, Lexus LX570</t>
  </si>
  <si>
    <t>Petrol - Large V8 Car; Heavy 4WD</t>
  </si>
  <si>
    <t>Toyota Hilux, Ford Ranger, Mitsubishi Triton</t>
  </si>
  <si>
    <t>Petrol -  Luxury Large Car</t>
  </si>
  <si>
    <t>Chrysler 300, BMW 7 series, Jaguar XJ</t>
  </si>
  <si>
    <t>Petrol - Large Car</t>
  </si>
  <si>
    <t>Holden Commodore, Kia Stinger, BMW 5 Series</t>
  </si>
  <si>
    <t>Petrol - Large SUV</t>
  </si>
  <si>
    <t>Kia Sorrento, Subaru Outback, Mazda CX-9</t>
  </si>
  <si>
    <t>Petrol - Medium SUV</t>
  </si>
  <si>
    <t>Hyundai Tucson, Honda CR-V, Kia Sportage</t>
  </si>
  <si>
    <t>Petrol - Small SUV</t>
  </si>
  <si>
    <t>Toyota CH-R, Nissan Qashqai, Honda HR-V</t>
  </si>
  <si>
    <t>Petrol - Medium Car</t>
  </si>
  <si>
    <t>Toyota Camry, Volkswagen Passat, Mazda 6</t>
  </si>
  <si>
    <t>Petrol - Small Car</t>
  </si>
  <si>
    <t xml:space="preserve">Volkswagen Golf, Hyundai30, Honda Civic </t>
  </si>
  <si>
    <t>Petrol - Light Car</t>
  </si>
  <si>
    <t>Mazda 2, Honda Jazz, Volkswagen Polo</t>
  </si>
  <si>
    <t>Petrol - Micro Car</t>
  </si>
  <si>
    <t>Holden Spark, Fiat 500, Mitsubishi Mirage</t>
  </si>
  <si>
    <t>Petrol - People Mover</t>
  </si>
  <si>
    <t>Kia Carnival, Honday Odyssey, Hyundai iMax</t>
  </si>
  <si>
    <t>Petrol - Sports</t>
  </si>
  <si>
    <t>Mazda MX5, Toyota 86, BMW Series 2</t>
  </si>
  <si>
    <t>Diesel - Luxury SUV</t>
  </si>
  <si>
    <t>Range Rover, Mercedes Benz GLS</t>
  </si>
  <si>
    <t>Diesel - Large V8 Car; Heavy 4WD</t>
  </si>
  <si>
    <t>Diesel -  Luxury Large Car</t>
  </si>
  <si>
    <t>Diesel - Large Car</t>
  </si>
  <si>
    <t>Mercedes Benz E Class, Volvo S90, BMW 5 Series</t>
  </si>
  <si>
    <t>Diesel - Large SUV</t>
  </si>
  <si>
    <t>Kia Sorrento, Subaru Outback</t>
  </si>
  <si>
    <t>Diesel - Medium SUV</t>
  </si>
  <si>
    <t>Diesel - Small SUV</t>
  </si>
  <si>
    <t>Nissan Qashqai</t>
  </si>
  <si>
    <t>Diesel - Medium Car</t>
  </si>
  <si>
    <t>Diesel - Small Car</t>
  </si>
  <si>
    <t>Diesel - Light Car</t>
  </si>
  <si>
    <t>Ford Fiesta</t>
  </si>
  <si>
    <t>Diesel - People Mover</t>
  </si>
  <si>
    <t>Kia Carnival, Hyundai iMax</t>
  </si>
  <si>
    <t>Diesel - Sports</t>
  </si>
  <si>
    <t>LPG large car</t>
  </si>
  <si>
    <t>Ford EcoLPi Falcon</t>
  </si>
  <si>
    <t>Hybrid SUV</t>
  </si>
  <si>
    <t>Porsche Cayenne, Volvo XC90, Nissan Pathfinder T1</t>
  </si>
  <si>
    <t>Hybrid Medium Car</t>
  </si>
  <si>
    <t>Toyota Camry</t>
  </si>
  <si>
    <t>Hybrid Small Car</t>
  </si>
  <si>
    <t>Toyota Corolla Hatch</t>
  </si>
  <si>
    <t>Motorcycle (&gt;999cc)</t>
  </si>
  <si>
    <t>Motorcycle (251cc - 999cc)</t>
  </si>
  <si>
    <t>Motorcycle (&lt;251cc)</t>
  </si>
  <si>
    <t>Scooter (&lt;125cc)</t>
  </si>
  <si>
    <t>Light commercial vehicle</t>
  </si>
  <si>
    <t xml:space="preserve"> 19/20 = 12.3</t>
  </si>
  <si>
    <t>Rigid truck</t>
  </si>
  <si>
    <t xml:space="preserve"> 19/20 = 28.7</t>
  </si>
  <si>
    <t>Articulated truck</t>
  </si>
  <si>
    <t xml:space="preserve"> 19/20 = 55.2</t>
  </si>
  <si>
    <t>Bus</t>
  </si>
  <si>
    <t xml:space="preserve"> 19/20 = 29.2</t>
  </si>
  <si>
    <t>Energy</t>
  </si>
  <si>
    <t>Total Emissions from Energy</t>
  </si>
  <si>
    <t>Emissions from Electricity and other Stationary Equipment Fuels (scopes 1, 2 &amp; 3 included)</t>
  </si>
  <si>
    <r>
      <rPr>
        <b/>
        <sz val="9"/>
        <color indexed="8"/>
        <rFont val="Trebuchet MS"/>
        <family val="2"/>
      </rPr>
      <t xml:space="preserve">Note : Green Power. </t>
    </r>
    <r>
      <rPr>
        <sz val="9"/>
        <color indexed="8"/>
        <rFont val="Trebuchet MS"/>
        <family val="2"/>
      </rPr>
      <t>Green Power is an accredited product available throughout most areas of Australia. Scope 2 emissions associated with Green Power use are zero.</t>
    </r>
  </si>
  <si>
    <t xml:space="preserve">kWh = kilowatt hours. Most electricity usage is calculated in kWh and may be expressed as "units" on electricity bills. </t>
  </si>
  <si>
    <t>MJ = mega joules. Gas usage can be reported in either kWh or MJ. One unit is typically taken to be 1kWh unless your gas retailer advises otherwise.</t>
  </si>
  <si>
    <t>Name/Description of Building</t>
  </si>
  <si>
    <t>Location</t>
  </si>
  <si>
    <t xml:space="preserve"> Electricity Usage (kWh)</t>
  </si>
  <si>
    <t>Emissions from Electricity 
(t CO₂-e) Scope 2 only</t>
  </si>
  <si>
    <t>Emissions from Electricity
(t CO₂-e)
Scope 2 &amp; 3</t>
  </si>
  <si>
    <t>Gas Usage
(kWh or MJ)</t>
  </si>
  <si>
    <t>Unit
(kWh or MJ)</t>
  </si>
  <si>
    <r>
      <t xml:space="preserve"> Direct Gas Emissions
(t CO</t>
    </r>
    <r>
      <rPr>
        <b/>
        <vertAlign val="subscript"/>
        <sz val="10"/>
        <color indexed="8"/>
        <rFont val="Trebuchet MS"/>
        <family val="2"/>
      </rPr>
      <t>2</t>
    </r>
    <r>
      <rPr>
        <b/>
        <sz val="10"/>
        <color indexed="8"/>
        <rFont val="Trebuchet MS"/>
        <family val="2"/>
      </rPr>
      <t>e)
Scope 1 only</t>
    </r>
  </si>
  <si>
    <r>
      <t>Emissions from Gas
(t CO</t>
    </r>
    <r>
      <rPr>
        <b/>
        <vertAlign val="subscript"/>
        <sz val="10"/>
        <color indexed="8"/>
        <rFont val="Trebuchet MS"/>
        <family val="2"/>
      </rPr>
      <t>2</t>
    </r>
    <r>
      <rPr>
        <b/>
        <sz val="10"/>
        <color indexed="8"/>
        <rFont val="Trebuchet MS"/>
        <family val="2"/>
      </rPr>
      <t>e)
Scope 1 &amp; 3</t>
    </r>
  </si>
  <si>
    <r>
      <t>Electricity &amp; GasTotal Emissions
(t CO</t>
    </r>
    <r>
      <rPr>
        <b/>
        <vertAlign val="subscript"/>
        <sz val="9"/>
        <color indexed="8"/>
        <rFont val="Trebuchet MS"/>
        <family val="2"/>
      </rPr>
      <t>2</t>
    </r>
    <r>
      <rPr>
        <b/>
        <sz val="9"/>
        <color indexed="8"/>
        <rFont val="Trebuchet MS"/>
        <family val="2"/>
      </rPr>
      <t>e)
Scopes 1, 2 &amp; 3</t>
    </r>
  </si>
  <si>
    <t>Comment</t>
  </si>
  <si>
    <t>e.g. administration bld</t>
  </si>
  <si>
    <t>Metro NSW</t>
  </si>
  <si>
    <t>kWh</t>
  </si>
  <si>
    <t>Based on supplier invoices</t>
  </si>
  <si>
    <t>Emissions from other Stationary Equipment Fuels</t>
  </si>
  <si>
    <t>Qty of wood burned (tonnes)*</t>
  </si>
  <si>
    <r>
      <t>Emissions from wood    (t CO</t>
    </r>
    <r>
      <rPr>
        <vertAlign val="subscript"/>
        <sz val="9"/>
        <color indexed="8"/>
        <rFont val="Trebuchet MS"/>
        <family val="2"/>
      </rPr>
      <t>2</t>
    </r>
    <r>
      <rPr>
        <sz val="9"/>
        <color indexed="8"/>
        <rFont val="Trebuchet MS"/>
        <family val="2"/>
      </rPr>
      <t>e)</t>
    </r>
  </si>
  <si>
    <t>Qty of LPG used (kg)</t>
  </si>
  <si>
    <r>
      <t>Emissions from     LPG    (t CO</t>
    </r>
    <r>
      <rPr>
        <vertAlign val="subscript"/>
        <sz val="9"/>
        <color indexed="8"/>
        <rFont val="Trebuchet MS"/>
        <family val="2"/>
      </rPr>
      <t>2</t>
    </r>
    <r>
      <rPr>
        <sz val="9"/>
        <color indexed="8"/>
        <rFont val="Trebuchet MS"/>
        <family val="2"/>
      </rPr>
      <t>e)</t>
    </r>
  </si>
  <si>
    <t>Qty of diesel used (kL)</t>
  </si>
  <si>
    <r>
      <t>Emissions from diesel    (t CO</t>
    </r>
    <r>
      <rPr>
        <vertAlign val="subscript"/>
        <sz val="9"/>
        <color indexed="8"/>
        <rFont val="Trebuchet MS"/>
        <family val="2"/>
      </rPr>
      <t>2</t>
    </r>
    <r>
      <rPr>
        <sz val="9"/>
        <color indexed="8"/>
        <rFont val="Trebuchet MS"/>
        <family val="2"/>
      </rPr>
      <t>e)</t>
    </r>
  </si>
  <si>
    <t>Qty of petrol used (kL)</t>
  </si>
  <si>
    <r>
      <t>Emissions from petrol    (t CO</t>
    </r>
    <r>
      <rPr>
        <vertAlign val="subscript"/>
        <sz val="9"/>
        <color indexed="8"/>
        <rFont val="Trebuchet MS"/>
        <family val="2"/>
      </rPr>
      <t>2</t>
    </r>
    <r>
      <rPr>
        <sz val="9"/>
        <color indexed="8"/>
        <rFont val="Trebuchet MS"/>
        <family val="2"/>
      </rPr>
      <t>e)</t>
    </r>
  </si>
  <si>
    <t>* excludes scope 3 emissions (not available)</t>
  </si>
  <si>
    <t>NOTES: Scope 3 natural gas emission factors for the NT and Tasmania are not available and have been excluded.</t>
  </si>
  <si>
    <t>Density of LPG is taken to be 0.51kg/L</t>
  </si>
  <si>
    <t>Gas Scope 1 and 3</t>
  </si>
  <si>
    <t>Electr Scope 2 and 3</t>
  </si>
  <si>
    <t xml:space="preserve">Electr Scope 2 </t>
  </si>
  <si>
    <t>Elec Scope 3</t>
  </si>
  <si>
    <t>Table 43</t>
  </si>
  <si>
    <t xml:space="preserve">Scope 1 &amp; 3 EF for gas (kgCO2e per kWh) </t>
  </si>
  <si>
    <t xml:space="preserve">EF for electricity (kgCO2e per kWh) </t>
  </si>
  <si>
    <t>Conversion Rate</t>
  </si>
  <si>
    <t>Scope 3 Gas  (kg CO2e per GJ)</t>
  </si>
  <si>
    <t>Scope 1 Gas (kg CO2e per kWh)</t>
  </si>
  <si>
    <t>Average</t>
  </si>
  <si>
    <t>Non-metro NSW</t>
  </si>
  <si>
    <t>MJ</t>
  </si>
  <si>
    <t>Metro ACT</t>
  </si>
  <si>
    <t>Non-metro ACT</t>
  </si>
  <si>
    <t>Metro Vic</t>
  </si>
  <si>
    <t>Non-metro Vic</t>
  </si>
  <si>
    <t>Metro Qld</t>
  </si>
  <si>
    <t>Non-metro Qld</t>
  </si>
  <si>
    <t>Metro SA</t>
  </si>
  <si>
    <t>Non-metro SA</t>
  </si>
  <si>
    <t>Metro WA (South West IS)</t>
  </si>
  <si>
    <t>Non-metro WA (South West IS)</t>
  </si>
  <si>
    <t>Non-metro WA (North West IS)</t>
  </si>
  <si>
    <t>Tas (metro or not-metro)</t>
  </si>
  <si>
    <t>NT (metro or not-metro)</t>
  </si>
  <si>
    <t>NT (Darwin Katherine IS)</t>
  </si>
  <si>
    <t>Aust. average (electricity only)</t>
  </si>
  <si>
    <t>Tables 5 and 46</t>
  </si>
  <si>
    <t>Wood</t>
  </si>
  <si>
    <t>LPG</t>
  </si>
  <si>
    <t>Table 1</t>
  </si>
  <si>
    <r>
      <t>CO</t>
    </r>
    <r>
      <rPr>
        <b/>
        <vertAlign val="subscript"/>
        <sz val="8"/>
        <color rgb="FF01B35E"/>
        <rFont val="Trebuchet MS"/>
        <family val="2"/>
      </rPr>
      <t>2</t>
    </r>
  </si>
  <si>
    <r>
      <t>CH</t>
    </r>
    <r>
      <rPr>
        <b/>
        <vertAlign val="subscript"/>
        <sz val="8"/>
        <color rgb="FF01B35E"/>
        <rFont val="Trebuchet MS"/>
        <family val="2"/>
      </rPr>
      <t>4</t>
    </r>
  </si>
  <si>
    <r>
      <t>N</t>
    </r>
    <r>
      <rPr>
        <b/>
        <vertAlign val="subscript"/>
        <sz val="10"/>
        <color rgb="FF01B35E"/>
        <rFont val="Trebuchet MS"/>
        <family val="2"/>
      </rPr>
      <t>2</t>
    </r>
    <r>
      <rPr>
        <b/>
        <sz val="10"/>
        <color rgb="FF01B35E"/>
        <rFont val="Trebuchet MS"/>
        <family val="2"/>
      </rPr>
      <t>O</t>
    </r>
  </si>
  <si>
    <t>TOTAL</t>
  </si>
  <si>
    <t>GJ/t</t>
  </si>
  <si>
    <r>
      <t>kg CO</t>
    </r>
    <r>
      <rPr>
        <b/>
        <vertAlign val="subscript"/>
        <sz val="8"/>
        <color rgb="FF01B35E"/>
        <rFont val="Trebuchet MS"/>
        <family val="2"/>
      </rPr>
      <t>2</t>
    </r>
    <r>
      <rPr>
        <b/>
        <sz val="8"/>
        <color rgb="FF01B35E"/>
        <rFont val="Trebuchet MS"/>
        <family val="2"/>
      </rPr>
      <t>‑e/GJ</t>
    </r>
  </si>
  <si>
    <r>
      <t>tCO</t>
    </r>
    <r>
      <rPr>
        <b/>
        <vertAlign val="subscript"/>
        <sz val="8"/>
        <color rgb="FF01B35E"/>
        <rFont val="Trebuchet MS"/>
        <family val="2"/>
      </rPr>
      <t>2</t>
    </r>
    <r>
      <rPr>
        <b/>
        <sz val="8"/>
        <color rgb="FF01B35E"/>
        <rFont val="Trebuchet MS"/>
        <family val="2"/>
      </rPr>
      <t>e/t</t>
    </r>
  </si>
  <si>
    <t>kwh</t>
  </si>
  <si>
    <t xml:space="preserve">Source:  National Greenhouse Accounts (NGA) Factors Sept 2021. Fuel Combustion Solid Fuels :Table 1. (Dry Wood) </t>
  </si>
  <si>
    <t xml:space="preserve">Weight (tonnes) x Energy content (GJ/kl) x EF (kg CO2e/GJ)/1000 = T CO2e emission </t>
  </si>
  <si>
    <t>Tables 3 and 45</t>
  </si>
  <si>
    <t>scope 3</t>
  </si>
  <si>
    <t>GJ/kL</t>
  </si>
  <si>
    <r>
      <t>tCO</t>
    </r>
    <r>
      <rPr>
        <b/>
        <vertAlign val="subscript"/>
        <sz val="8"/>
        <color rgb="FF01B35E"/>
        <rFont val="Trebuchet MS"/>
        <family val="2"/>
      </rPr>
      <t>2</t>
    </r>
    <r>
      <rPr>
        <b/>
        <sz val="8"/>
        <color rgb="FF01B35E"/>
        <rFont val="Trebuchet MS"/>
        <family val="2"/>
      </rPr>
      <t>e/kL</t>
    </r>
  </si>
  <si>
    <r>
      <t>tCO</t>
    </r>
    <r>
      <rPr>
        <b/>
        <vertAlign val="subscript"/>
        <sz val="8"/>
        <color rgb="FF01B35E"/>
        <rFont val="Trebuchet MS"/>
        <family val="2"/>
      </rPr>
      <t>2</t>
    </r>
    <r>
      <rPr>
        <b/>
        <sz val="8"/>
        <color rgb="FF01B35E"/>
        <rFont val="Trebuchet MS"/>
        <family val="2"/>
      </rPr>
      <t>e/kg</t>
    </r>
  </si>
  <si>
    <t>Diesel oil</t>
  </si>
  <si>
    <t>Gasoline</t>
  </si>
  <si>
    <t>Fugitive Emissions</t>
  </si>
  <si>
    <t>Total Emissions from Refrigeration and Chiller leaks</t>
  </si>
  <si>
    <t>Emissions from fugitive sources (scope 1)</t>
  </si>
  <si>
    <t>Name / Description of Building</t>
  </si>
  <si>
    <t>Type of Equipment</t>
  </si>
  <si>
    <t>Number of Units</t>
  </si>
  <si>
    <t>Avg. Refrigerant Charge (kg)</t>
  </si>
  <si>
    <t xml:space="preserve">Refrigerant Type                              </t>
  </si>
  <si>
    <t>Total Refrigerant Charge (kg)</t>
  </si>
  <si>
    <t>Annual Default Leakage Rate</t>
  </si>
  <si>
    <t>Glob al Warming Potential</t>
  </si>
  <si>
    <t>Leakage Mass (kg)</t>
  </si>
  <si>
    <t>Fugitive Emissions        (t CO₂-e)</t>
  </si>
  <si>
    <t>e.g. Administration building</t>
  </si>
  <si>
    <t>Commercial Air Conditioning - chillers</t>
  </si>
  <si>
    <t>R410A</t>
  </si>
  <si>
    <t>Table 32</t>
  </si>
  <si>
    <t>Annual Leakage Rates</t>
  </si>
  <si>
    <t>Table 30</t>
  </si>
  <si>
    <t>Gas</t>
  </si>
  <si>
    <t>GWP</t>
  </si>
  <si>
    <t>Source</t>
  </si>
  <si>
    <t>Type</t>
  </si>
  <si>
    <t>Default</t>
  </si>
  <si>
    <t>Carbon Dioxide</t>
  </si>
  <si>
    <t>NGA 2021</t>
  </si>
  <si>
    <t>Methane</t>
  </si>
  <si>
    <t>Commercial Refrigeration - Supermarket systems</t>
  </si>
  <si>
    <t>Nitrous Oxide</t>
  </si>
  <si>
    <t>Cold Storage &amp; Industrial Refrigeration</t>
  </si>
  <si>
    <t>Carbon tetrachloride</t>
  </si>
  <si>
    <t>UK Govt. 2020</t>
  </si>
  <si>
    <t>Montreal Protocol gases</t>
  </si>
  <si>
    <r>
      <t>Gas insulated swichgear &amp; circuit breaker applications (SF</t>
    </r>
    <r>
      <rPr>
        <sz val="8"/>
        <color rgb="FF01B35E"/>
        <rFont val="Trebuchet MS"/>
        <family val="2"/>
      </rPr>
      <t>6</t>
    </r>
    <r>
      <rPr>
        <sz val="11"/>
        <color rgb="FF01B35E"/>
        <rFont val="Trebuchet MS"/>
        <family val="2"/>
      </rPr>
      <t>)</t>
    </r>
  </si>
  <si>
    <t xml:space="preserve">CFC11/R11 </t>
  </si>
  <si>
    <t>CFC113</t>
  </si>
  <si>
    <t>CFC114</t>
  </si>
  <si>
    <t>CFC115</t>
  </si>
  <si>
    <t>CFC12/R12</t>
  </si>
  <si>
    <t>CFC13</t>
  </si>
  <si>
    <t xml:space="preserve">Dimethylether  </t>
  </si>
  <si>
    <t>Halon-1211</t>
  </si>
  <si>
    <t>Halon-1301</t>
  </si>
  <si>
    <t>Table 1: Sheep (g) Emission Factors (kg CO2-e/head/day)</t>
  </si>
  <si>
    <t>Halon-2402</t>
  </si>
  <si>
    <t>Rams</t>
  </si>
  <si>
    <t>Wethers</t>
  </si>
  <si>
    <t>Other ewes</t>
  </si>
  <si>
    <t>Lambs &amp; Hoggets</t>
  </si>
  <si>
    <t>HCFC123</t>
  </si>
  <si>
    <t>WA</t>
  </si>
  <si>
    <t>Spring</t>
  </si>
  <si>
    <t>HCFC124</t>
  </si>
  <si>
    <t>Summer</t>
  </si>
  <si>
    <t>HCFC141b</t>
  </si>
  <si>
    <t>Autumn</t>
  </si>
  <si>
    <t>HCFC142b</t>
  </si>
  <si>
    <t>Winter</t>
  </si>
  <si>
    <t>HCFC22/R22</t>
  </si>
  <si>
    <t>Annual average</t>
  </si>
  <si>
    <t>HCFC225ca</t>
  </si>
  <si>
    <t>HCFC225cb</t>
  </si>
  <si>
    <t>HFC-125</t>
  </si>
  <si>
    <t>HFC-134</t>
  </si>
  <si>
    <t>HFC-134a</t>
  </si>
  <si>
    <t>HFC-143</t>
  </si>
  <si>
    <t>HFC-143a</t>
  </si>
  <si>
    <t>HFC-152a</t>
  </si>
  <si>
    <t>HFC-227ea</t>
  </si>
  <si>
    <t>HFC-23</t>
  </si>
  <si>
    <t>HFC-236fa</t>
  </si>
  <si>
    <t>HFC-245ca</t>
  </si>
  <si>
    <t>HFC-32</t>
  </si>
  <si>
    <t>HFC-41</t>
  </si>
  <si>
    <t>HFC-43-10mee</t>
  </si>
  <si>
    <t>HFE-125</t>
  </si>
  <si>
    <t>HFE-134</t>
  </si>
  <si>
    <t>HFE-143a</t>
  </si>
  <si>
    <t>Fluorinated ethers</t>
  </si>
  <si>
    <t>HFE-236ca12 (HG-10)</t>
  </si>
  <si>
    <t>HFE-245cb2</t>
  </si>
  <si>
    <t>HFE-245fa2</t>
  </si>
  <si>
    <t>HFE-254cb2</t>
  </si>
  <si>
    <t>HFE-338pcc13 (HG-01)</t>
  </si>
  <si>
    <t>HFE-347mcc3</t>
  </si>
  <si>
    <t>HFE-347pcf2</t>
  </si>
  <si>
    <t>HFE-356pcc3</t>
  </si>
  <si>
    <t>HFE-43-10pccc124 (H-Galden1040x)</t>
  </si>
  <si>
    <t>HFE-449sl (HFE-7100)</t>
  </si>
  <si>
    <t>HFE-569sf2 (HFE-7200)</t>
  </si>
  <si>
    <t>Methyl bromide</t>
  </si>
  <si>
    <t xml:space="preserve">Methyl chloride  </t>
  </si>
  <si>
    <t>Other Refrigerant</t>
  </si>
  <si>
    <t>Methyl chloroform</t>
  </si>
  <si>
    <t xml:space="preserve">Methylene chloride  </t>
  </si>
  <si>
    <r>
      <t>Nitrogen trifluoride (NF</t>
    </r>
    <r>
      <rPr>
        <vertAlign val="subscript"/>
        <sz val="10"/>
        <color rgb="FF01B35E"/>
        <rFont val="Trebuchet MS"/>
        <family val="2"/>
      </rPr>
      <t>3</t>
    </r>
    <r>
      <rPr>
        <sz val="10"/>
        <color rgb="FF01B35E"/>
        <rFont val="Trebuchet MS"/>
        <family val="2"/>
      </rPr>
      <t>)</t>
    </r>
  </si>
  <si>
    <t>Other perfluorinated gases</t>
  </si>
  <si>
    <t>Perfluorobutane</t>
  </si>
  <si>
    <t>Perfluorocyclobutane</t>
  </si>
  <si>
    <t>Perfluoroethane (hexafluoroethane)</t>
  </si>
  <si>
    <t>Perfluorohexane</t>
  </si>
  <si>
    <t>Perfluoropentane</t>
  </si>
  <si>
    <t>Perfluoromethane</t>
  </si>
  <si>
    <t>Perfluoropropane</t>
  </si>
  <si>
    <t xml:space="preserve">PFPMIE  </t>
  </si>
  <si>
    <t xml:space="preserve">R1234yf </t>
  </si>
  <si>
    <t xml:space="preserve">R1234ze </t>
  </si>
  <si>
    <t>R22/HCFC22</t>
  </si>
  <si>
    <t>R290 = propane</t>
  </si>
  <si>
    <t>R404A</t>
  </si>
  <si>
    <t>Kyoto protocol- blends</t>
  </si>
  <si>
    <t>R407A</t>
  </si>
  <si>
    <t>R407C</t>
  </si>
  <si>
    <t>R407F</t>
  </si>
  <si>
    <t>R408A</t>
  </si>
  <si>
    <t>R502</t>
  </si>
  <si>
    <t>Montreal protocol - blends</t>
  </si>
  <si>
    <t>R507</t>
  </si>
  <si>
    <t>R508B</t>
  </si>
  <si>
    <t>R600A = isobutane</t>
  </si>
  <si>
    <r>
      <t>SF</t>
    </r>
    <r>
      <rPr>
        <sz val="8"/>
        <color rgb="FF01B35E"/>
        <rFont val="Trebuchet MS"/>
        <family val="2"/>
      </rPr>
      <t>6</t>
    </r>
    <r>
      <rPr>
        <sz val="11"/>
        <color rgb="FF01B35E"/>
        <rFont val="Trebuchet MS"/>
        <family val="2"/>
      </rPr>
      <t xml:space="preserve"> (Sulphur hexafluoride)</t>
    </r>
  </si>
  <si>
    <t xml:space="preserve">Trifluoromethyl sulphur pentafluoride  </t>
  </si>
  <si>
    <t>Air Travel</t>
  </si>
  <si>
    <t>Total Emissions from Air Travel - By Kilometres</t>
  </si>
  <si>
    <t>Yes</t>
  </si>
  <si>
    <t>No</t>
  </si>
  <si>
    <t>Emissions from Air Travel (scope 3 - direct and indirect emissions included)</t>
  </si>
  <si>
    <t>Latitude departure</t>
  </si>
  <si>
    <t>Longitude departure</t>
  </si>
  <si>
    <t>Latitude arrival</t>
  </si>
  <si>
    <t>Longitude arrival</t>
  </si>
  <si>
    <t>Departure airport             (IATA Code)</t>
  </si>
  <si>
    <t>Arrival airport              (IATA Code)</t>
  </si>
  <si>
    <t>Passenger distance (km)</t>
  </si>
  <si>
    <t>Flight length</t>
  </si>
  <si>
    <t>Cabin classification / Flight length</t>
  </si>
  <si>
    <t>No people</t>
  </si>
  <si>
    <t>Return flight    (Yes/No)</t>
  </si>
  <si>
    <r>
      <t>CO</t>
    </r>
    <r>
      <rPr>
        <b/>
        <vertAlign val="subscript"/>
        <sz val="8"/>
        <color indexed="8"/>
        <rFont val="Trebuchet MS"/>
        <family val="2"/>
      </rPr>
      <t>2</t>
    </r>
    <r>
      <rPr>
        <b/>
        <sz val="8"/>
        <color indexed="8"/>
        <rFont val="Trebuchet MS"/>
        <family val="2"/>
      </rPr>
      <t xml:space="preserve"> emission factor (kg/pkm) </t>
    </r>
  </si>
  <si>
    <r>
      <t>CH</t>
    </r>
    <r>
      <rPr>
        <b/>
        <vertAlign val="subscript"/>
        <sz val="8"/>
        <color indexed="8"/>
        <rFont val="Trebuchet MS"/>
        <family val="2"/>
      </rPr>
      <t>4</t>
    </r>
    <r>
      <rPr>
        <b/>
        <sz val="8"/>
        <color indexed="8"/>
        <rFont val="Trebuchet MS"/>
        <family val="2"/>
      </rPr>
      <t xml:space="preserve"> emission factor (kg/pkm)</t>
    </r>
  </si>
  <si>
    <r>
      <t>N</t>
    </r>
    <r>
      <rPr>
        <b/>
        <vertAlign val="subscript"/>
        <sz val="8"/>
        <color indexed="8"/>
        <rFont val="Trebuchet MS"/>
        <family val="2"/>
      </rPr>
      <t>2</t>
    </r>
    <r>
      <rPr>
        <b/>
        <sz val="8"/>
        <color indexed="8"/>
        <rFont val="Trebuchet MS"/>
        <family val="2"/>
      </rPr>
      <t>O emission factor (kg/pkm)</t>
    </r>
  </si>
  <si>
    <t>Indirect emission  factor  (per pkm)</t>
  </si>
  <si>
    <r>
      <t>Total  emissions                        (t CO</t>
    </r>
    <r>
      <rPr>
        <b/>
        <vertAlign val="subscript"/>
        <sz val="8"/>
        <color indexed="8"/>
        <rFont val="Trebuchet MS"/>
        <family val="2"/>
      </rPr>
      <t>2</t>
    </r>
    <r>
      <rPr>
        <b/>
        <sz val="8"/>
        <color indexed="8"/>
        <rFont val="Trebuchet MS"/>
        <family val="2"/>
      </rPr>
      <t>e)</t>
    </r>
  </si>
  <si>
    <t>(decimel degrees)</t>
  </si>
  <si>
    <r>
      <t xml:space="preserve">NOTES: </t>
    </r>
    <r>
      <rPr>
        <sz val="11"/>
        <rFont val="Trebuchet MS"/>
        <family val="2"/>
      </rPr>
      <t xml:space="preserve">Radiative forcing (RF) is a measure of the additional environmental impact of aviation.  These include emissions of nitrous oxides and water vapour when emitted at high altitude. Calculaions include the influence of radiative forcing (RF) in air travel emissions to capture the maximum climate impact of organisations’ travel habits. </t>
    </r>
  </si>
  <si>
    <t xml:space="preserve">If IATA airport codes are not available for the airport used, please login/register to the the Carbon Neutral online calculator, select ADVANCED tab where the distance between airports can be calculated  </t>
  </si>
  <si>
    <t>https://carbonneutral.com.au/carbon-calculator/</t>
  </si>
  <si>
    <t>Reference - UK Government GHG Conversion Factors for Company Reporting 2021</t>
  </si>
  <si>
    <r>
      <t>CO</t>
    </r>
    <r>
      <rPr>
        <b/>
        <vertAlign val="subscript"/>
        <sz val="8"/>
        <color rgb="FF01B35E"/>
        <rFont val="Trebuchet MS"/>
        <family val="2"/>
      </rPr>
      <t>2</t>
    </r>
    <r>
      <rPr>
        <b/>
        <sz val="8"/>
        <color rgb="FF01B35E"/>
        <rFont val="Trebuchet MS"/>
        <family val="2"/>
      </rPr>
      <t xml:space="preserve"> emission factor with RFI (kg/pkm) </t>
    </r>
  </si>
  <si>
    <r>
      <t>CO</t>
    </r>
    <r>
      <rPr>
        <b/>
        <vertAlign val="subscript"/>
        <sz val="8"/>
        <color rgb="FF01B35E"/>
        <rFont val="Trebuchet MS"/>
        <family val="2"/>
      </rPr>
      <t>2</t>
    </r>
    <r>
      <rPr>
        <b/>
        <sz val="8"/>
        <color rgb="FF01B35E"/>
        <rFont val="Trebuchet MS"/>
        <family val="2"/>
      </rPr>
      <t xml:space="preserve"> emission factor (kg/pkm) </t>
    </r>
  </si>
  <si>
    <r>
      <t>CH</t>
    </r>
    <r>
      <rPr>
        <b/>
        <vertAlign val="subscript"/>
        <sz val="8"/>
        <color rgb="FF01B35E"/>
        <rFont val="Trebuchet MS"/>
        <family val="2"/>
      </rPr>
      <t>4</t>
    </r>
    <r>
      <rPr>
        <b/>
        <sz val="8"/>
        <color rgb="FF01B35E"/>
        <rFont val="Trebuchet MS"/>
        <family val="2"/>
      </rPr>
      <t xml:space="preserve"> emission factor (kg/pkm)</t>
    </r>
  </si>
  <si>
    <r>
      <t>N</t>
    </r>
    <r>
      <rPr>
        <b/>
        <vertAlign val="subscript"/>
        <sz val="8"/>
        <color rgb="FF01B35E"/>
        <rFont val="Trebuchet MS"/>
        <family val="2"/>
      </rPr>
      <t>2</t>
    </r>
    <r>
      <rPr>
        <b/>
        <sz val="8"/>
        <color rgb="FF01B35E"/>
        <rFont val="Trebuchet MS"/>
        <family val="2"/>
      </rPr>
      <t>O emission factor (kg/pkm)</t>
    </r>
  </si>
  <si>
    <t>WTT emission factor                         (per pkm)</t>
  </si>
  <si>
    <t>Regional short haul (&lt;400km)</t>
  </si>
  <si>
    <t>All classes / Regional</t>
  </si>
  <si>
    <t>Domestic short haul (401 - 785km)</t>
  </si>
  <si>
    <t>All classes / Domestic</t>
  </si>
  <si>
    <t>Medium haul (785 - 3,700km)</t>
  </si>
  <si>
    <t>Avg class / Medium</t>
  </si>
  <si>
    <t>Economy</t>
  </si>
  <si>
    <t>Economy class / Medium</t>
  </si>
  <si>
    <t>Business</t>
  </si>
  <si>
    <t>Business class / Medium</t>
  </si>
  <si>
    <t>International long haul (&gt;3,700km)</t>
  </si>
  <si>
    <t>Avg class / Long</t>
  </si>
  <si>
    <t>Economy class / Long</t>
  </si>
  <si>
    <t>Premium Economy</t>
  </si>
  <si>
    <t>Premium econ. class / Long</t>
  </si>
  <si>
    <t>Business class / Long</t>
  </si>
  <si>
    <t>First</t>
  </si>
  <si>
    <t>First class / Long</t>
  </si>
  <si>
    <t xml:space="preserve">Use this list to find the Airport IATA code. Each column is searchable using the triangle filter button in the column heading. </t>
  </si>
  <si>
    <t>City</t>
  </si>
  <si>
    <t>IATA Code</t>
  </si>
  <si>
    <t>Country</t>
  </si>
  <si>
    <t>Airport Name</t>
  </si>
  <si>
    <t>AACHEN</t>
  </si>
  <si>
    <t>AAH</t>
  </si>
  <si>
    <t>GERMANY</t>
  </si>
  <si>
    <t>AACHEN MERZBRUCK</t>
  </si>
  <si>
    <t>AALBORG</t>
  </si>
  <si>
    <t>AAL</t>
  </si>
  <si>
    <t>DENMARK</t>
  </si>
  <si>
    <t>AALEN-HEIDENHEIM</t>
  </si>
  <si>
    <t>N/A</t>
  </si>
  <si>
    <t>AALEN HEIDENHEIM ELCHINGEN</t>
  </si>
  <si>
    <t>AARHUS</t>
  </si>
  <si>
    <t>AAR</t>
  </si>
  <si>
    <t>ABADAN</t>
  </si>
  <si>
    <t>ABD</t>
  </si>
  <si>
    <t>IRAN</t>
  </si>
  <si>
    <t>ABAKAN</t>
  </si>
  <si>
    <t>ABA</t>
  </si>
  <si>
    <t>RUSSIA</t>
  </si>
  <si>
    <t>ABBEVILLE</t>
  </si>
  <si>
    <t>FRANCE</t>
  </si>
  <si>
    <t>ABBOTSFORD</t>
  </si>
  <si>
    <t>YXX</t>
  </si>
  <si>
    <t>CANADA</t>
  </si>
  <si>
    <t>ABDANAN</t>
  </si>
  <si>
    <t>ABECHE</t>
  </si>
  <si>
    <t>AEH</t>
  </si>
  <si>
    <t>CHAD</t>
  </si>
  <si>
    <t>ABERDEEN</t>
  </si>
  <si>
    <t>ABZ</t>
  </si>
  <si>
    <t>UK</t>
  </si>
  <si>
    <t>DYCE</t>
  </si>
  <si>
    <t>APG</t>
  </si>
  <si>
    <t>USA</t>
  </si>
  <si>
    <t>PHILLIPS AAF</t>
  </si>
  <si>
    <t>ABHA</t>
  </si>
  <si>
    <t>AHB</t>
  </si>
  <si>
    <t>SAUDI ARABIA</t>
  </si>
  <si>
    <t>ABIDJAN</t>
  </si>
  <si>
    <t>ABJ</t>
  </si>
  <si>
    <t>IVORY COAST</t>
  </si>
  <si>
    <t>ABIDJAN FELIX HOUPHOUET BOIGNY INTERNATIONAL</t>
  </si>
  <si>
    <t>ABILENE</t>
  </si>
  <si>
    <t>ABI</t>
  </si>
  <si>
    <t>ABILENE RGNL</t>
  </si>
  <si>
    <t>DYS</t>
  </si>
  <si>
    <t>DYESS AFB</t>
  </si>
  <si>
    <t>ABQAIQ</t>
  </si>
  <si>
    <t>ABU DHABI</t>
  </si>
  <si>
    <t>AUH</t>
  </si>
  <si>
    <t>UNITED ARAB EMIRATES</t>
  </si>
  <si>
    <t>ABU DHABI INTERNATIONAL</t>
  </si>
  <si>
    <t>AZI</t>
  </si>
  <si>
    <t>BATEEN</t>
  </si>
  <si>
    <t>AL DHAFRA</t>
  </si>
  <si>
    <t>ABU SIMBEL</t>
  </si>
  <si>
    <t>ABS</t>
  </si>
  <si>
    <t>EGYPT</t>
  </si>
  <si>
    <t>ABUJA</t>
  </si>
  <si>
    <t>ABV</t>
  </si>
  <si>
    <t>NIGERIA</t>
  </si>
  <si>
    <t>ABUJA NNAMDI AZIKIWE INTERNATIONAL</t>
  </si>
  <si>
    <t>ABUMUSA I.</t>
  </si>
  <si>
    <t>ABUMUSA ISLAND</t>
  </si>
  <si>
    <t>ACAPULCO</t>
  </si>
  <si>
    <t>ACA</t>
  </si>
  <si>
    <t>MEXICO</t>
  </si>
  <si>
    <t>GENERAL JUAN N ALVAREZ INTERNATIONAL</t>
  </si>
  <si>
    <t>ACARIGUA</t>
  </si>
  <si>
    <t>AGV</t>
  </si>
  <si>
    <t>VENEZUELA</t>
  </si>
  <si>
    <t>OSWALDO GUEVARA MUJICA</t>
  </si>
  <si>
    <t>ACCRA</t>
  </si>
  <si>
    <t>ACC</t>
  </si>
  <si>
    <t>GHANA</t>
  </si>
  <si>
    <t>KOTOKA INTERNATIONAL</t>
  </si>
  <si>
    <t>ADAK ISLAND</t>
  </si>
  <si>
    <t>ADK</t>
  </si>
  <si>
    <t>ADAK</t>
  </si>
  <si>
    <t>ADANA</t>
  </si>
  <si>
    <t>ADA</t>
  </si>
  <si>
    <t>TURKEY</t>
  </si>
  <si>
    <t>INCIRLIK AB</t>
  </si>
  <si>
    <t>ADDIS ABABA</t>
  </si>
  <si>
    <t>ADD</t>
  </si>
  <si>
    <t>ETHIOPIA</t>
  </si>
  <si>
    <t>BOLE INTERNATIONAL</t>
  </si>
  <si>
    <t>LIDETA</t>
  </si>
  <si>
    <t>ADELAIDE</t>
  </si>
  <si>
    <t>ADL</t>
  </si>
  <si>
    <t>AUSTRALIA</t>
  </si>
  <si>
    <t>ADELAIDE INTERNATIONAL</t>
  </si>
  <si>
    <t>ADELAIDE PARAFIELD</t>
  </si>
  <si>
    <t>ADRAR</t>
  </si>
  <si>
    <t>AZR</t>
  </si>
  <si>
    <t>ALGERIA</t>
  </si>
  <si>
    <t>TOUAT CHEIKH SIDI MOHAMED BELKEBIR</t>
  </si>
  <si>
    <t>AFYON</t>
  </si>
  <si>
    <t>AFY</t>
  </si>
  <si>
    <t>AGADEZ</t>
  </si>
  <si>
    <t>AJY</t>
  </si>
  <si>
    <t>NIGER</t>
  </si>
  <si>
    <t>MANU DAYAK</t>
  </si>
  <si>
    <t>AGADIR</t>
  </si>
  <si>
    <t>AGA</t>
  </si>
  <si>
    <t>MOROCCO</t>
  </si>
  <si>
    <t>INEZGANE</t>
  </si>
  <si>
    <t>AGANA</t>
  </si>
  <si>
    <t>GUM</t>
  </si>
  <si>
    <t>MARIANA ISLANDS</t>
  </si>
  <si>
    <t>GUAM INTERNATIONAL</t>
  </si>
  <si>
    <t>AGARTALA</t>
  </si>
  <si>
    <t>IXA</t>
  </si>
  <si>
    <t>INDIA</t>
  </si>
  <si>
    <t>AGATTI ISLAND</t>
  </si>
  <si>
    <t>AGX</t>
  </si>
  <si>
    <t>AGATTI</t>
  </si>
  <si>
    <t>AGEN</t>
  </si>
  <si>
    <t>AGF</t>
  </si>
  <si>
    <t>LA GARENNE</t>
  </si>
  <si>
    <t>AGGENEYS</t>
  </si>
  <si>
    <t>AGZ</t>
  </si>
  <si>
    <t>SOUTH AFRICA</t>
  </si>
  <si>
    <t>AGHAJARI</t>
  </si>
  <si>
    <t>AGRA</t>
  </si>
  <si>
    <t>AGR</t>
  </si>
  <si>
    <t>AGRINION</t>
  </si>
  <si>
    <t>AGQ</t>
  </si>
  <si>
    <t>GREECE</t>
  </si>
  <si>
    <t>AGUADILLA</t>
  </si>
  <si>
    <t>BQN</t>
  </si>
  <si>
    <t>PUERTO RICO</t>
  </si>
  <si>
    <t>RAFAEL HERNANDEZ</t>
  </si>
  <si>
    <t>AGUASCALIENTES</t>
  </si>
  <si>
    <t>AGU</t>
  </si>
  <si>
    <t>JESUS TERAN INTERNATIONAL</t>
  </si>
  <si>
    <t>AHMEDABAD</t>
  </si>
  <si>
    <t>AMD</t>
  </si>
  <si>
    <t>AHWAZ</t>
  </si>
  <si>
    <t>AWZ</t>
  </si>
  <si>
    <t>AIN OUSSERA</t>
  </si>
  <si>
    <t>AIOUN EL ATROUSS</t>
  </si>
  <si>
    <t>IEO</t>
  </si>
  <si>
    <t>MAURITANIA</t>
  </si>
  <si>
    <t>AIRE-SUR-L'ADOUR</t>
  </si>
  <si>
    <t>AIRE SUR L ADOUR</t>
  </si>
  <si>
    <t>AITUTAKI</t>
  </si>
  <si>
    <t>AIT</t>
  </si>
  <si>
    <t>COOK ISLANDS</t>
  </si>
  <si>
    <t>AIX-LES-MILLES</t>
  </si>
  <si>
    <t>QXB</t>
  </si>
  <si>
    <t>AIX LES MILLES</t>
  </si>
  <si>
    <t>AIZWAL</t>
  </si>
  <si>
    <t>AJL</t>
  </si>
  <si>
    <t>AIZAWL</t>
  </si>
  <si>
    <t>AJACCIO</t>
  </si>
  <si>
    <t>AJA</t>
  </si>
  <si>
    <t>CORSE ISL.</t>
  </si>
  <si>
    <t>CAMPO DELL ORO</t>
  </si>
  <si>
    <t>AKHISAR</t>
  </si>
  <si>
    <t>AKITA</t>
  </si>
  <si>
    <t>AXT</t>
  </si>
  <si>
    <t>JAPAN</t>
  </si>
  <si>
    <t>AKOLA</t>
  </si>
  <si>
    <t>AKD</t>
  </si>
  <si>
    <t>AKRON</t>
  </si>
  <si>
    <t>AKR</t>
  </si>
  <si>
    <t>AKRON FULTON INTERNATIONAL</t>
  </si>
  <si>
    <t>AKROTIRI</t>
  </si>
  <si>
    <t>AKT</t>
  </si>
  <si>
    <t>CYPRUS</t>
  </si>
  <si>
    <t>AKTYUBINSK</t>
  </si>
  <si>
    <t>AKX</t>
  </si>
  <si>
    <t>AKURE</t>
  </si>
  <si>
    <t>AKUREYRI</t>
  </si>
  <si>
    <t>AEY</t>
  </si>
  <si>
    <t>ICELAND</t>
  </si>
  <si>
    <t>AL AIN</t>
  </si>
  <si>
    <t>AL AIN INTERNATIONAL</t>
  </si>
  <si>
    <t>AL HAMRA</t>
  </si>
  <si>
    <t>AL HAMRA AUX</t>
  </si>
  <si>
    <t>AL HOCIEMA</t>
  </si>
  <si>
    <t>AHU</t>
  </si>
  <si>
    <t>CHERIF EL IDRISSI</t>
  </si>
  <si>
    <t>AL-AHSA</t>
  </si>
  <si>
    <t>LEA</t>
  </si>
  <si>
    <t>AL AHSA</t>
  </si>
  <si>
    <t>ALAMOGORDO</t>
  </si>
  <si>
    <t>HMN</t>
  </si>
  <si>
    <t>HOLLOMAN AFB</t>
  </si>
  <si>
    <t>ALBACETE</t>
  </si>
  <si>
    <t>SPAIN</t>
  </si>
  <si>
    <t>ALBANY</t>
  </si>
  <si>
    <t>ALB</t>
  </si>
  <si>
    <t>ALBANY INTERNATIONAL</t>
  </si>
  <si>
    <t>ALBENGA</t>
  </si>
  <si>
    <t>ALL</t>
  </si>
  <si>
    <t>ITALY</t>
  </si>
  <si>
    <t>ALBERT</t>
  </si>
  <si>
    <t>BRAY</t>
  </si>
  <si>
    <t>ALBI</t>
  </si>
  <si>
    <t>LBI</t>
  </si>
  <si>
    <t>LE SEQUESTRE</t>
  </si>
  <si>
    <t>ALBURY</t>
  </si>
  <si>
    <t>ABX</t>
  </si>
  <si>
    <t>ALDAN</t>
  </si>
  <si>
    <t>ADH</t>
  </si>
  <si>
    <t>ADA MUNI</t>
  </si>
  <si>
    <t>ALEPPO</t>
  </si>
  <si>
    <t>ALP</t>
  </si>
  <si>
    <t>SYRIA</t>
  </si>
  <si>
    <t>ALEPPO INTERNATIONAL</t>
  </si>
  <si>
    <t>ALERT</t>
  </si>
  <si>
    <t>YLT</t>
  </si>
  <si>
    <t>ALES</t>
  </si>
  <si>
    <t>DEAUX</t>
  </si>
  <si>
    <t>ALESUND</t>
  </si>
  <si>
    <t>AES</t>
  </si>
  <si>
    <t>NORWAY</t>
  </si>
  <si>
    <t>VIGRA</t>
  </si>
  <si>
    <t>ALEXANDER BAY</t>
  </si>
  <si>
    <t>ALJ</t>
  </si>
  <si>
    <t>ALEXANDRA</t>
  </si>
  <si>
    <t>ALR</t>
  </si>
  <si>
    <t>NEW ZEALAND</t>
  </si>
  <si>
    <t>ALEXANDRIA</t>
  </si>
  <si>
    <t>AEX</t>
  </si>
  <si>
    <t>ALEXANDRIA INTERNATIONAL</t>
  </si>
  <si>
    <t>ALY</t>
  </si>
  <si>
    <t>ESF</t>
  </si>
  <si>
    <t>ESLER RGNL</t>
  </si>
  <si>
    <t>ALEXANDROUPOLIS</t>
  </si>
  <si>
    <t>AXD</t>
  </si>
  <si>
    <t>DIMOKRITOS</t>
  </si>
  <si>
    <t>ALGHERO</t>
  </si>
  <si>
    <t>AHO</t>
  </si>
  <si>
    <t>ALGIER</t>
  </si>
  <si>
    <t>ALG</t>
  </si>
  <si>
    <t>HOUARI BOUMEDIENE</t>
  </si>
  <si>
    <t>ALICANTE</t>
  </si>
  <si>
    <t>ALC</t>
  </si>
  <si>
    <t>ALICE</t>
  </si>
  <si>
    <t>ALI</t>
  </si>
  <si>
    <t>ALICE INTERNATIONAL</t>
  </si>
  <si>
    <t>ALICE SPRINGS</t>
  </si>
  <si>
    <t>ASP</t>
  </si>
  <si>
    <t>ALICE TOWN</t>
  </si>
  <si>
    <t>BIM</t>
  </si>
  <si>
    <t>BAHAMAS</t>
  </si>
  <si>
    <t>SOUTH BIMINI</t>
  </si>
  <si>
    <t>AL-JOUF</t>
  </si>
  <si>
    <t>AJO</t>
  </si>
  <si>
    <t>AL JOUF</t>
  </si>
  <si>
    <t>ALLAHABAD</t>
  </si>
  <si>
    <t>IXD</t>
  </si>
  <si>
    <t>ALLENDORF</t>
  </si>
  <si>
    <t>ALLENDORF EDER</t>
  </si>
  <si>
    <t>ALMA-ATA</t>
  </si>
  <si>
    <t>ALA</t>
  </si>
  <si>
    <t>KAZAKHSTAN</t>
  </si>
  <si>
    <t>ALMATY</t>
  </si>
  <si>
    <t>ALMEIRIM</t>
  </si>
  <si>
    <t>BRAZIL</t>
  </si>
  <si>
    <t>MONTE DOURADO</t>
  </si>
  <si>
    <t>ALMERIA</t>
  </si>
  <si>
    <t>LEI</t>
  </si>
  <si>
    <t>ALOFI</t>
  </si>
  <si>
    <t>HUE</t>
  </si>
  <si>
    <t>NIUE INTERNATIONAL</t>
  </si>
  <si>
    <t>ALONG</t>
  </si>
  <si>
    <t>ALOR SETAR</t>
  </si>
  <si>
    <t>AOR</t>
  </si>
  <si>
    <t>MALAYSIA</t>
  </si>
  <si>
    <t>SULTAN ABDUL HALIM</t>
  </si>
  <si>
    <t>ALPHONSE</t>
  </si>
  <si>
    <t>SEYCHELLES</t>
  </si>
  <si>
    <t>ALPINOPOLIS</t>
  </si>
  <si>
    <t>FURNAS</t>
  </si>
  <si>
    <t>ALPNACH</t>
  </si>
  <si>
    <t>SWITZERLAND</t>
  </si>
  <si>
    <t>ALTA</t>
  </si>
  <si>
    <t>ALF</t>
  </si>
  <si>
    <t>ALTA FLORESTA</t>
  </si>
  <si>
    <t>AFL</t>
  </si>
  <si>
    <t>ALTAMIRA</t>
  </si>
  <si>
    <t>ATM</t>
  </si>
  <si>
    <t>ALTENBURG</t>
  </si>
  <si>
    <t>AOC</t>
  </si>
  <si>
    <t>ALTENBURG NOBITZ</t>
  </si>
  <si>
    <t>ALTENRHEIN</t>
  </si>
  <si>
    <t>ACH</t>
  </si>
  <si>
    <t>ST GALLEN ALTENRHEIN</t>
  </si>
  <si>
    <t>ALTO PALENA</t>
  </si>
  <si>
    <t>WAP</t>
  </si>
  <si>
    <t>CHILE</t>
  </si>
  <si>
    <t>ALTOONA</t>
  </si>
  <si>
    <t>AOO</t>
  </si>
  <si>
    <t>ALTOONA BLAIR CO</t>
  </si>
  <si>
    <t>ALTUS</t>
  </si>
  <si>
    <t>LTS</t>
  </si>
  <si>
    <t>ALTUS AFB</t>
  </si>
  <si>
    <t>ALVERCA</t>
  </si>
  <si>
    <t>ACORES</t>
  </si>
  <si>
    <t>AMAMI</t>
  </si>
  <si>
    <t>ASJ</t>
  </si>
  <si>
    <t>AMAPA</t>
  </si>
  <si>
    <t>AMARILLO</t>
  </si>
  <si>
    <t>AMA</t>
  </si>
  <si>
    <t>AMARILLO INTERNATIONAL</t>
  </si>
  <si>
    <t>AMBATO</t>
  </si>
  <si>
    <t>ATF</t>
  </si>
  <si>
    <t>ECUADOR</t>
  </si>
  <si>
    <t>CHACHOAN</t>
  </si>
  <si>
    <t>AMBERIEU</t>
  </si>
  <si>
    <t>AMBERLEY</t>
  </si>
  <si>
    <t>ABM</t>
  </si>
  <si>
    <t>BAMAGA INJINOO</t>
  </si>
  <si>
    <t>AMBILOBE</t>
  </si>
  <si>
    <t>AMB</t>
  </si>
  <si>
    <t>MADAGASCAR</t>
  </si>
  <si>
    <t>AMBILOBE MAHAVAVY</t>
  </si>
  <si>
    <t>AMBON</t>
  </si>
  <si>
    <t>AMQ</t>
  </si>
  <si>
    <t>INDONESIA</t>
  </si>
  <si>
    <t>PATTIMURA</t>
  </si>
  <si>
    <t>AMENDOLA</t>
  </si>
  <si>
    <t>AMIENS</t>
  </si>
  <si>
    <t>GLISY</t>
  </si>
  <si>
    <t>AMILCAR CABRAL</t>
  </si>
  <si>
    <t>SID</t>
  </si>
  <si>
    <t>CAPE VERDE ISLANDS</t>
  </si>
  <si>
    <t>AMILCAR CABRAL INTERNATIONAL</t>
  </si>
  <si>
    <t>AMMAN</t>
  </si>
  <si>
    <t>ADJ</t>
  </si>
  <si>
    <t>JORDAN</t>
  </si>
  <si>
    <t>MARKA INTERNATIONAL</t>
  </si>
  <si>
    <t>AMM</t>
  </si>
  <si>
    <t>QUEEN ALIA INTERNATIONAL</t>
  </si>
  <si>
    <t>AMPAMPAMENA</t>
  </si>
  <si>
    <t>AMRITSAR</t>
  </si>
  <si>
    <t>ATQ</t>
  </si>
  <si>
    <t>AMSELE</t>
  </si>
  <si>
    <t>SWEDEN</t>
  </si>
  <si>
    <t>AMSTERDAM</t>
  </si>
  <si>
    <t>AMS</t>
  </si>
  <si>
    <t>NETHERLANDS</t>
  </si>
  <si>
    <t>SCHIPHOL</t>
  </si>
  <si>
    <t>ANAA</t>
  </si>
  <si>
    <t>AAA</t>
  </si>
  <si>
    <t>FRENCH POLYNESIA</t>
  </si>
  <si>
    <t>ANACO</t>
  </si>
  <si>
    <t>AAO</t>
  </si>
  <si>
    <t>ANADYR</t>
  </si>
  <si>
    <t>UGOLNY</t>
  </si>
  <si>
    <t>ANALALAVA</t>
  </si>
  <si>
    <t>HVA</t>
  </si>
  <si>
    <t>ANCENIS</t>
  </si>
  <si>
    <t>ANCHORAGE</t>
  </si>
  <si>
    <t>ANC</t>
  </si>
  <si>
    <t>TED STEVENS ANCHORAGE INTERNATIONAL</t>
  </si>
  <si>
    <t>EDF</t>
  </si>
  <si>
    <t>ELMENDORF AFB</t>
  </si>
  <si>
    <t>MRI</t>
  </si>
  <si>
    <t>MERRILL FLD</t>
  </si>
  <si>
    <t>ANCUD</t>
  </si>
  <si>
    <t>ZUD</t>
  </si>
  <si>
    <t>PUPELDE</t>
  </si>
  <si>
    <t>ANDAHUAYLAS</t>
  </si>
  <si>
    <t>ANS</t>
  </si>
  <si>
    <t>PERU</t>
  </si>
  <si>
    <t>ANDAPA</t>
  </si>
  <si>
    <t>ZWA</t>
  </si>
  <si>
    <t>ANDERSEN</t>
  </si>
  <si>
    <t>AND</t>
  </si>
  <si>
    <t>ANDERSON RGNL</t>
  </si>
  <si>
    <t>UAM</t>
  </si>
  <si>
    <t>ANDERSEN AFB</t>
  </si>
  <si>
    <t>ANDERSTORP</t>
  </si>
  <si>
    <t>ANDOAS</t>
  </si>
  <si>
    <t>ANDOYA</t>
  </si>
  <si>
    <t>ANX</t>
  </si>
  <si>
    <t>ANDRAVIDA</t>
  </si>
  <si>
    <t>PYR</t>
  </si>
  <si>
    <t>ANDROS TOWN</t>
  </si>
  <si>
    <t>ASD</t>
  </si>
  <si>
    <t>ANGELHOLM</t>
  </si>
  <si>
    <t>AGH</t>
  </si>
  <si>
    <t>ANGERS</t>
  </si>
  <si>
    <t>AVRILLE</t>
  </si>
  <si>
    <t>ANGOULEME</t>
  </si>
  <si>
    <t>ANG</t>
  </si>
  <si>
    <t>BRIE CHAMPNIERS</t>
  </si>
  <si>
    <t>ANJOUAN</t>
  </si>
  <si>
    <t>AJN</t>
  </si>
  <si>
    <t>COMOROS ISLANDS</t>
  </si>
  <si>
    <t>ANJOUAN OUANI</t>
  </si>
  <si>
    <t>ANKARA</t>
  </si>
  <si>
    <t>ANK</t>
  </si>
  <si>
    <t>ETIMESGUT</t>
  </si>
  <si>
    <t>ESB</t>
  </si>
  <si>
    <t>ESENBOGA</t>
  </si>
  <si>
    <t>AKINCI</t>
  </si>
  <si>
    <t>GUVERCINLIK</t>
  </si>
  <si>
    <t>ANKARA ACC/FIR/FIC</t>
  </si>
  <si>
    <t>ANKARA ACC</t>
  </si>
  <si>
    <t>ANKLAM</t>
  </si>
  <si>
    <t>ANNABA</t>
  </si>
  <si>
    <t>AAE</t>
  </si>
  <si>
    <t>ANNECY</t>
  </si>
  <si>
    <t>NCY</t>
  </si>
  <si>
    <t>MEYTHET</t>
  </si>
  <si>
    <t>ANNEMASSE</t>
  </si>
  <si>
    <t>QNJ</t>
  </si>
  <si>
    <t>ANNETTE ISLAND</t>
  </si>
  <si>
    <t>ANN</t>
  </si>
  <si>
    <t>ANNISTON</t>
  </si>
  <si>
    <t>ANB</t>
  </si>
  <si>
    <t>ANNISTON METROPOLITAN</t>
  </si>
  <si>
    <t>ANTA</t>
  </si>
  <si>
    <t>ATA</t>
  </si>
  <si>
    <t>COMMANDANTE FAP GERMAN ARIAS GRAZZIANI</t>
  </si>
  <si>
    <t>ANTALAHA</t>
  </si>
  <si>
    <t>ANM</t>
  </si>
  <si>
    <t>ANTALAHA ANTSIRABATO</t>
  </si>
  <si>
    <t>ANTALYA</t>
  </si>
  <si>
    <t>AYT</t>
  </si>
  <si>
    <t>ANTANANARIVO</t>
  </si>
  <si>
    <t>TNR</t>
  </si>
  <si>
    <t>ANTANANARIVO IVATO</t>
  </si>
  <si>
    <t>ANTIGUA</t>
  </si>
  <si>
    <t>ANU</t>
  </si>
  <si>
    <t>LEEWARD ISLANDS</t>
  </si>
  <si>
    <t>V C BIRD INTERNATIONAL</t>
  </si>
  <si>
    <t>ANTOFAGASTA</t>
  </si>
  <si>
    <t>ANF</t>
  </si>
  <si>
    <t>CERRO MORENO INTERNATIONAL</t>
  </si>
  <si>
    <t>ANTSIRANANA</t>
  </si>
  <si>
    <t>DIE</t>
  </si>
  <si>
    <t>ANTSIRANANA ARRACHART</t>
  </si>
  <si>
    <t>ANTSOHIHY</t>
  </si>
  <si>
    <t>WAI</t>
  </si>
  <si>
    <t>ANTSOHIHY AMBALABE</t>
  </si>
  <si>
    <t>ANTWERP</t>
  </si>
  <si>
    <t>ANR</t>
  </si>
  <si>
    <t>BELGIUM</t>
  </si>
  <si>
    <t>DEURNE</t>
  </si>
  <si>
    <t>ANURADHAPURA</t>
  </si>
  <si>
    <t>SRI LANKA</t>
  </si>
  <si>
    <t>AOMORI</t>
  </si>
  <si>
    <t>AOJ</t>
  </si>
  <si>
    <t>AOSTA</t>
  </si>
  <si>
    <t>APOLO</t>
  </si>
  <si>
    <t>APB</t>
  </si>
  <si>
    <t>BOLIVIA</t>
  </si>
  <si>
    <t>APT</t>
  </si>
  <si>
    <t>SAINT CHRISTOL</t>
  </si>
  <si>
    <t>AQABA</t>
  </si>
  <si>
    <t>AQJ</t>
  </si>
  <si>
    <t>AQABA INTERNATIONAL</t>
  </si>
  <si>
    <t>ARACAJU</t>
  </si>
  <si>
    <t>AJU</t>
  </si>
  <si>
    <t>SANTA MARIA</t>
  </si>
  <si>
    <t>ARACATUBA</t>
  </si>
  <si>
    <t>ARU</t>
  </si>
  <si>
    <t>ARAD</t>
  </si>
  <si>
    <t>ARW</t>
  </si>
  <si>
    <t>ROMANIA</t>
  </si>
  <si>
    <t>ARAK</t>
  </si>
  <si>
    <t>ARAR</t>
  </si>
  <si>
    <t>RAE</t>
  </si>
  <si>
    <t>ARARACUARA</t>
  </si>
  <si>
    <t>AQA</t>
  </si>
  <si>
    <t>ARARAQUARA</t>
  </si>
  <si>
    <t>ARAUCA</t>
  </si>
  <si>
    <t>AUC</t>
  </si>
  <si>
    <t>COLOMBIA</t>
  </si>
  <si>
    <t>SANTIAGO PEREZ</t>
  </si>
  <si>
    <t>ARBOGA</t>
  </si>
  <si>
    <t>ARCACHON</t>
  </si>
  <si>
    <t>XAC</t>
  </si>
  <si>
    <t>LA TESTE DE BUCH</t>
  </si>
  <si>
    <t>ARDABIL</t>
  </si>
  <si>
    <t>ARDMORE</t>
  </si>
  <si>
    <t>ADM</t>
  </si>
  <si>
    <t>ARDMORE MUNI</t>
  </si>
  <si>
    <t>AREQUIPA</t>
  </si>
  <si>
    <t>AQP</t>
  </si>
  <si>
    <t>RODRIGUEZ BALLON</t>
  </si>
  <si>
    <t>ARGYLE</t>
  </si>
  <si>
    <t>PORT AUGUSTA</t>
  </si>
  <si>
    <t>ARICA</t>
  </si>
  <si>
    <t>ARI</t>
  </si>
  <si>
    <t>CHACALLUTA</t>
  </si>
  <si>
    <t>ARMARI AIR FORCE BASE</t>
  </si>
  <si>
    <t>ESTONIA</t>
  </si>
  <si>
    <t>AMARI</t>
  </si>
  <si>
    <t>ARMENIA</t>
  </si>
  <si>
    <t>AXM</t>
  </si>
  <si>
    <t>EL EDEN</t>
  </si>
  <si>
    <t>ARMSTRONG</t>
  </si>
  <si>
    <t>YYW</t>
  </si>
  <si>
    <t>ARNOT POWER STATION</t>
  </si>
  <si>
    <t>ARNSBERG</t>
  </si>
  <si>
    <t>ZCA</t>
  </si>
  <si>
    <t>ARNSBERG MENDEN</t>
  </si>
  <si>
    <t>ARTHUR'S TOWN</t>
  </si>
  <si>
    <t>ARTHURS TOWN</t>
  </si>
  <si>
    <t>ARTIGAS</t>
  </si>
  <si>
    <t>ATI</t>
  </si>
  <si>
    <t>URUGUAY</t>
  </si>
  <si>
    <t>ARTIGAS INTERNATIONAL</t>
  </si>
  <si>
    <t>ARUSHA</t>
  </si>
  <si>
    <t>ARK</t>
  </si>
  <si>
    <t>TANZANIA</t>
  </si>
  <si>
    <t>ARUTUA</t>
  </si>
  <si>
    <t>AXR</t>
  </si>
  <si>
    <t>TUAMOTU ISLANDS</t>
  </si>
  <si>
    <t>ARVIDSJAUR</t>
  </si>
  <si>
    <t>AJR</t>
  </si>
  <si>
    <t>ARVIKA</t>
  </si>
  <si>
    <t>ARZANA</t>
  </si>
  <si>
    <t>ARZANAH</t>
  </si>
  <si>
    <t>ASAHIKAWA</t>
  </si>
  <si>
    <t>AKJ</t>
  </si>
  <si>
    <t>ASCENSION DE GUARAYOS</t>
  </si>
  <si>
    <t>ASHIYA</t>
  </si>
  <si>
    <t>ASHKHABAD</t>
  </si>
  <si>
    <t>ASB</t>
  </si>
  <si>
    <t>ASHGABAT</t>
  </si>
  <si>
    <t>ASSIS</t>
  </si>
  <si>
    <t>ASTRAKHAN</t>
  </si>
  <si>
    <t>ASF</t>
  </si>
  <si>
    <t>ASUNCION</t>
  </si>
  <si>
    <t>ASU</t>
  </si>
  <si>
    <t>PARAGUAY</t>
  </si>
  <si>
    <t>SILVIO PETTIROSSI INTERNATIONAL</t>
  </si>
  <si>
    <t>ASWAN</t>
  </si>
  <si>
    <t>ASW</t>
  </si>
  <si>
    <t>ASWAN INTERNATIONAL</t>
  </si>
  <si>
    <t>ASYUT</t>
  </si>
  <si>
    <t>ASYUT INTERNATIONAL</t>
  </si>
  <si>
    <t>ATALAYA</t>
  </si>
  <si>
    <t>ATAR</t>
  </si>
  <si>
    <t>ATR</t>
  </si>
  <si>
    <t>ATHENS</t>
  </si>
  <si>
    <t>HEW</t>
  </si>
  <si>
    <t>ATHINAI</t>
  </si>
  <si>
    <t>ATIKOKAN</t>
  </si>
  <si>
    <t>YIB</t>
  </si>
  <si>
    <t>ATIKOKAN MUNI</t>
  </si>
  <si>
    <t>ATLANTA</t>
  </si>
  <si>
    <t>ATL</t>
  </si>
  <si>
    <t>THE WILLIAM B HARTSFIELD ATLANTA INTERNATIONAL</t>
  </si>
  <si>
    <t>ATLANTIC CITY</t>
  </si>
  <si>
    <t>ACY</t>
  </si>
  <si>
    <t>ATLANTIC CITY INTERNATIONAL</t>
  </si>
  <si>
    <t>ATSUGI</t>
  </si>
  <si>
    <t>ATSUGI NAF</t>
  </si>
  <si>
    <t>AUBENAS-VALS-LANAS</t>
  </si>
  <si>
    <t>OBS</t>
  </si>
  <si>
    <t>VALS LANAS</t>
  </si>
  <si>
    <t>AUCH</t>
  </si>
  <si>
    <t>LAMOTHE</t>
  </si>
  <si>
    <t>AUCKLAND</t>
  </si>
  <si>
    <t>AKL</t>
  </si>
  <si>
    <t>AUCKLAND INTERNATIONAL</t>
  </si>
  <si>
    <t>AUGSBURG</t>
  </si>
  <si>
    <t>AGB</t>
  </si>
  <si>
    <t>AUGUSTA</t>
  </si>
  <si>
    <t>AUG</t>
  </si>
  <si>
    <t>AUGUSTA STATE</t>
  </si>
  <si>
    <t>AURANGABAD</t>
  </si>
  <si>
    <t>IXU</t>
  </si>
  <si>
    <t>AURILLAC</t>
  </si>
  <si>
    <t>AUR</t>
  </si>
  <si>
    <t>AUSTIN</t>
  </si>
  <si>
    <t>AUS</t>
  </si>
  <si>
    <t>AUSTIN BERGSTROM INTERNATIONAL</t>
  </si>
  <si>
    <t>AUTUN</t>
  </si>
  <si>
    <t>BELLEVUE</t>
  </si>
  <si>
    <t>AUXERRE</t>
  </si>
  <si>
    <t>AUF</t>
  </si>
  <si>
    <t>BRANCHES</t>
  </si>
  <si>
    <t>AVALON</t>
  </si>
  <si>
    <t>AVV</t>
  </si>
  <si>
    <t>AVARUA</t>
  </si>
  <si>
    <t>RAR</t>
  </si>
  <si>
    <t>RAROTONGA INTERNATIONAL</t>
  </si>
  <si>
    <t>AVIANO</t>
  </si>
  <si>
    <t>AVB</t>
  </si>
  <si>
    <t>AVIANO AB</t>
  </si>
  <si>
    <t>AVIGNON</t>
  </si>
  <si>
    <t>AVN</t>
  </si>
  <si>
    <t>CAUMONT</t>
  </si>
  <si>
    <t>AVILES</t>
  </si>
  <si>
    <t>OVD</t>
  </si>
  <si>
    <t>ASTURIAS</t>
  </si>
  <si>
    <t>AVORD</t>
  </si>
  <si>
    <t>AYACUCHO</t>
  </si>
  <si>
    <t>AYP</t>
  </si>
  <si>
    <t>CORONEL FAP ALFREDO MENDIVIL DUARTE</t>
  </si>
  <si>
    <t>AYDIN</t>
  </si>
  <si>
    <t>CILDIR</t>
  </si>
  <si>
    <t>AYOLAS</t>
  </si>
  <si>
    <t>JUAN DE AYOLAS</t>
  </si>
  <si>
    <t>AZENTKILYSZABADJA</t>
  </si>
  <si>
    <t>HUNGARY</t>
  </si>
  <si>
    <t>SZENTKIRALYSZABADJA</t>
  </si>
  <si>
    <t>BABELTHUAP</t>
  </si>
  <si>
    <t>ROR</t>
  </si>
  <si>
    <t>PALAU ISLAND</t>
  </si>
  <si>
    <t>BACAU</t>
  </si>
  <si>
    <t>BCM</t>
  </si>
  <si>
    <t>BACOLOD</t>
  </si>
  <si>
    <t>BCD</t>
  </si>
  <si>
    <t>PHILIPPINES</t>
  </si>
  <si>
    <t>BADAJOZ</t>
  </si>
  <si>
    <t>BJZ</t>
  </si>
  <si>
    <t>TALAVERA LA REAL</t>
  </si>
  <si>
    <t>BADEN-BADEN</t>
  </si>
  <si>
    <t>ZCC</t>
  </si>
  <si>
    <t>BADEN OOS</t>
  </si>
  <si>
    <t>BAFOUSSAM</t>
  </si>
  <si>
    <t>BFX</t>
  </si>
  <si>
    <t>CAMEROON</t>
  </si>
  <si>
    <t>BAGABAG</t>
  </si>
  <si>
    <t>BAGAN</t>
  </si>
  <si>
    <t>MYANMAR</t>
  </si>
  <si>
    <t>BAGE</t>
  </si>
  <si>
    <t>BGX</t>
  </si>
  <si>
    <t>COMANDANTE GUSTAVO KRAEMER</t>
  </si>
  <si>
    <t>BAGHDAD</t>
  </si>
  <si>
    <t>SDA</t>
  </si>
  <si>
    <t>IRAQ</t>
  </si>
  <si>
    <t>SADDAM INTERNATIONAL</t>
  </si>
  <si>
    <t>BAGHDOGRA</t>
  </si>
  <si>
    <t>IXB</t>
  </si>
  <si>
    <t>BAGDOGRA</t>
  </si>
  <si>
    <t>BAGNOLE-DE-L'ORNE</t>
  </si>
  <si>
    <t>COUTERNE</t>
  </si>
  <si>
    <t>BAGOTVILLE</t>
  </si>
  <si>
    <t>YBG</t>
  </si>
  <si>
    <t>BAGUIO</t>
  </si>
  <si>
    <t>BAG</t>
  </si>
  <si>
    <t>BAHAR DAR</t>
  </si>
  <si>
    <t>BJR</t>
  </si>
  <si>
    <t>BAHIR DAR</t>
  </si>
  <si>
    <t>BAHAWALPURE</t>
  </si>
  <si>
    <t>PAKISTAN</t>
  </si>
  <si>
    <t>BAHAWALPUR</t>
  </si>
  <si>
    <t>BAHIA BLANCA</t>
  </si>
  <si>
    <t>BHI</t>
  </si>
  <si>
    <t>ARGENTINA</t>
  </si>
  <si>
    <t>COMANDANTE ESPORA</t>
  </si>
  <si>
    <t>BAHIA SOLANO</t>
  </si>
  <si>
    <t>BSC</t>
  </si>
  <si>
    <t>JOSE CELESTINO MUTIS</t>
  </si>
  <si>
    <t>BAHIAS DEHUATULCO</t>
  </si>
  <si>
    <t>HUX</t>
  </si>
  <si>
    <t>BAHIAS DE HUATULCO INTERNATIONAL</t>
  </si>
  <si>
    <t>BAHRAIN</t>
  </si>
  <si>
    <t>BAH</t>
  </si>
  <si>
    <t>BAHRAIN INTERNATIONAL</t>
  </si>
  <si>
    <t>SHAIKH ISA</t>
  </si>
  <si>
    <t>BAIA MARE</t>
  </si>
  <si>
    <t>BAY</t>
  </si>
  <si>
    <t>TAUTII MAGHERAUS</t>
  </si>
  <si>
    <t>BAIDOA</t>
  </si>
  <si>
    <t>SOMALIA</t>
  </si>
  <si>
    <t>BAIE COMEAU</t>
  </si>
  <si>
    <t>YBC</t>
  </si>
  <si>
    <t>BAKEL</t>
  </si>
  <si>
    <t>BXE</t>
  </si>
  <si>
    <t>SENEGAL</t>
  </si>
  <si>
    <t>BAKER LAKE</t>
  </si>
  <si>
    <t>YBK</t>
  </si>
  <si>
    <t>BAKERSFIELD</t>
  </si>
  <si>
    <t>BFL</t>
  </si>
  <si>
    <t>MEADOWS FLD</t>
  </si>
  <si>
    <t>BAKHTARAN</t>
  </si>
  <si>
    <t>KSH</t>
  </si>
  <si>
    <t>SHAHID ASHRAFI ESFAHANI</t>
  </si>
  <si>
    <t>BAKSHI KA TALAB</t>
  </si>
  <si>
    <t>BAKU</t>
  </si>
  <si>
    <t>BAK</t>
  </si>
  <si>
    <t>BINA</t>
  </si>
  <si>
    <t>BALIKESIR</t>
  </si>
  <si>
    <t>BZI</t>
  </si>
  <si>
    <t>BALIKPAPAN</t>
  </si>
  <si>
    <t>BPN</t>
  </si>
  <si>
    <t>SEPINGGAN</t>
  </si>
  <si>
    <t>BALKHASH</t>
  </si>
  <si>
    <t>BALMACEDA</t>
  </si>
  <si>
    <t>BBA</t>
  </si>
  <si>
    <t>BALTIMORE</t>
  </si>
  <si>
    <t>BWI</t>
  </si>
  <si>
    <t>BALTIMORE WASHINGTON INTERNATIONAL</t>
  </si>
  <si>
    <t>BALURGHAT</t>
  </si>
  <si>
    <t>RGH</t>
  </si>
  <si>
    <t>BAM</t>
  </si>
  <si>
    <t>BAMAKO</t>
  </si>
  <si>
    <t>BKO</t>
  </si>
  <si>
    <t>MALI</t>
  </si>
  <si>
    <t>BAMAKO SENOU</t>
  </si>
  <si>
    <t>BAMBARI</t>
  </si>
  <si>
    <t>BBY</t>
  </si>
  <si>
    <t>CENTRAL AFRICAN REP.</t>
  </si>
  <si>
    <t>BAMBERG</t>
  </si>
  <si>
    <t>BAMBERG AAF</t>
  </si>
  <si>
    <t>BAMENDA</t>
  </si>
  <si>
    <t>BPC</t>
  </si>
  <si>
    <t>BANAK</t>
  </si>
  <si>
    <t>LKL</t>
  </si>
  <si>
    <t>BANANERA</t>
  </si>
  <si>
    <t>GUATEMALA</t>
  </si>
  <si>
    <t>BANDA ACEH</t>
  </si>
  <si>
    <t>BTJ</t>
  </si>
  <si>
    <t>SULTAN ISKANDARMUDA</t>
  </si>
  <si>
    <t>BANDAR ABBAS</t>
  </si>
  <si>
    <t>BND</t>
  </si>
  <si>
    <t>BANDAR ABBASS INTERNATIONAL</t>
  </si>
  <si>
    <t>HAVADARYA</t>
  </si>
  <si>
    <t>BANDAR LENGEH</t>
  </si>
  <si>
    <t>BDH</t>
  </si>
  <si>
    <t>BANDAR MAHSHAHR</t>
  </si>
  <si>
    <t>MRX</t>
  </si>
  <si>
    <t>MAHSHAHR</t>
  </si>
  <si>
    <t>BANDIRMA</t>
  </si>
  <si>
    <t>BDM</t>
  </si>
  <si>
    <t>BANDOUNDU</t>
  </si>
  <si>
    <t>FDU</t>
  </si>
  <si>
    <t>ZAIRE</t>
  </si>
  <si>
    <t>BANDUNDU</t>
  </si>
  <si>
    <t>BANDUNG</t>
  </si>
  <si>
    <t>BDO</t>
  </si>
  <si>
    <t>HUSEIN SASTRANEGARA</t>
  </si>
  <si>
    <t>BANE HOUEI SAY</t>
  </si>
  <si>
    <t>LAOS</t>
  </si>
  <si>
    <t>BAN HUOEISAY</t>
  </si>
  <si>
    <t>BANGALORE</t>
  </si>
  <si>
    <t>BLR</t>
  </si>
  <si>
    <t>BANGASSOU</t>
  </si>
  <si>
    <t>BGU</t>
  </si>
  <si>
    <t>BANGKOK</t>
  </si>
  <si>
    <t>BKK</t>
  </si>
  <si>
    <t>THAILAND</t>
  </si>
  <si>
    <t>BANGKOK INTERNATIONAL</t>
  </si>
  <si>
    <t>BANGOR</t>
  </si>
  <si>
    <t>BGR</t>
  </si>
  <si>
    <t>BANGOR INTERNATIONAL</t>
  </si>
  <si>
    <t>BANGUI</t>
  </si>
  <si>
    <t>BGF</t>
  </si>
  <si>
    <t>BANGUI M POKO</t>
  </si>
  <si>
    <t>BANJA LUKA</t>
  </si>
  <si>
    <t>BOSNIA-HERCEGOVINA</t>
  </si>
  <si>
    <t>BANJARMASIN</t>
  </si>
  <si>
    <t>BDJ</t>
  </si>
  <si>
    <t>SYAMSUDIN NOOR</t>
  </si>
  <si>
    <t>BANJUL</t>
  </si>
  <si>
    <t>BJL</t>
  </si>
  <si>
    <t>GAMBIA</t>
  </si>
  <si>
    <t>BANJUL INTERNATIONAL</t>
  </si>
  <si>
    <t>BANMAW</t>
  </si>
  <si>
    <t>BANNU</t>
  </si>
  <si>
    <t>BARACOA PLAYA</t>
  </si>
  <si>
    <t>BCA</t>
  </si>
  <si>
    <t>CUBA</t>
  </si>
  <si>
    <t>GUSTAVO RIZO</t>
  </si>
  <si>
    <t>PLAYA BARACOA</t>
  </si>
  <si>
    <t>BARAHONA</t>
  </si>
  <si>
    <t>BRX</t>
  </si>
  <si>
    <t>DOMINICAN REPUBLIC</t>
  </si>
  <si>
    <t>MARIA MONTEZ INTERNATIONAL</t>
  </si>
  <si>
    <t>BARBACENA</t>
  </si>
  <si>
    <t>MAJOR BRIGADEIRO DOORGAL BORGES</t>
  </si>
  <si>
    <t>BARCELONA</t>
  </si>
  <si>
    <t>BCN</t>
  </si>
  <si>
    <t>BLA</t>
  </si>
  <si>
    <t>GENERAL JOSE ANTONIO ANZOATEGUI INTERNATIONAL</t>
  </si>
  <si>
    <t>BARDUFOSS</t>
  </si>
  <si>
    <t>BDU</t>
  </si>
  <si>
    <t>BAREILLY</t>
  </si>
  <si>
    <t>BARI</t>
  </si>
  <si>
    <t>BRI</t>
  </si>
  <si>
    <t>PALESE MACCHIE</t>
  </si>
  <si>
    <t>BARINAS</t>
  </si>
  <si>
    <t>BNS</t>
  </si>
  <si>
    <t>BARKING SANDS</t>
  </si>
  <si>
    <t>BKH</t>
  </si>
  <si>
    <t>BARKING SANDS PMRF</t>
  </si>
  <si>
    <t>BARKSTON HEATH</t>
  </si>
  <si>
    <t>ENGLAND</t>
  </si>
  <si>
    <t>BARNAUL</t>
  </si>
  <si>
    <t>BAX</t>
  </si>
  <si>
    <t>BARODA</t>
  </si>
  <si>
    <t>BDQ</t>
  </si>
  <si>
    <t>VADODARA</t>
  </si>
  <si>
    <t>BARQUISIMETO</t>
  </si>
  <si>
    <t>BRM</t>
  </si>
  <si>
    <t>BARQUISIMETO INTERNATIONAL</t>
  </si>
  <si>
    <t>BARRA DEL COLORADO</t>
  </si>
  <si>
    <t>COSTA RICA</t>
  </si>
  <si>
    <t>BARRA DO GARCAS</t>
  </si>
  <si>
    <t>BARRANCABERMEJA</t>
  </si>
  <si>
    <t>EJA</t>
  </si>
  <si>
    <t>YARIGUIES</t>
  </si>
  <si>
    <t>BARRANQUILLA</t>
  </si>
  <si>
    <t>BAQ</t>
  </si>
  <si>
    <t>ERNESTO CORTISSOZ</t>
  </si>
  <si>
    <t>BARROW</t>
  </si>
  <si>
    <t>BRW</t>
  </si>
  <si>
    <t>WILEY POST WILL ROGERS MEM</t>
  </si>
  <si>
    <t>BARROW ISLAND</t>
  </si>
  <si>
    <t>BWF</t>
  </si>
  <si>
    <t>WALNEY ISLAND</t>
  </si>
  <si>
    <t>BARTER ISLAND</t>
  </si>
  <si>
    <t>BTI</t>
  </si>
  <si>
    <t>BARTER ISLAND LRRS</t>
  </si>
  <si>
    <t>BARTH</t>
  </si>
  <si>
    <t>BASCO</t>
  </si>
  <si>
    <t>BASRAH</t>
  </si>
  <si>
    <t>BSR</t>
  </si>
  <si>
    <t>BASRAH INTERNATIONAL</t>
  </si>
  <si>
    <t>BASSE TERRE</t>
  </si>
  <si>
    <t>SKB</t>
  </si>
  <si>
    <t>ST. KITTS &amp; NEVIS</t>
  </si>
  <si>
    <t>ROBERT L BRADSHAW</t>
  </si>
  <si>
    <t>BASTAK</t>
  </si>
  <si>
    <t>BASTIA</t>
  </si>
  <si>
    <t>BIA</t>
  </si>
  <si>
    <t>PORETTA</t>
  </si>
  <si>
    <t>BATA</t>
  </si>
  <si>
    <t>BSG</t>
  </si>
  <si>
    <t>EQUATORIAL GUINEA</t>
  </si>
  <si>
    <t>BATAM</t>
  </si>
  <si>
    <t>BTH</t>
  </si>
  <si>
    <t>HANG NADIM</t>
  </si>
  <si>
    <t>BATMAN</t>
  </si>
  <si>
    <t>BAL</t>
  </si>
  <si>
    <t>BATON ROUGE</t>
  </si>
  <si>
    <t>BTR</t>
  </si>
  <si>
    <t>BATON ROUGE METRO RYAN FLD</t>
  </si>
  <si>
    <t>BATOURI</t>
  </si>
  <si>
    <t>OUR</t>
  </si>
  <si>
    <t>BATSFJORD</t>
  </si>
  <si>
    <t>BJF</t>
  </si>
  <si>
    <t>BATTAMBANG</t>
  </si>
  <si>
    <t>CAMBODIA</t>
  </si>
  <si>
    <t>BATTICALOA</t>
  </si>
  <si>
    <t>BATU LICIN</t>
  </si>
  <si>
    <t>BAUCAU</t>
  </si>
  <si>
    <t>WEST TIMOR</t>
  </si>
  <si>
    <t>CAKUNG</t>
  </si>
  <si>
    <t>BAUDETTE</t>
  </si>
  <si>
    <t>BDE</t>
  </si>
  <si>
    <t>BAUDETTE INTERNATIONAL</t>
  </si>
  <si>
    <t>BAUMHOLDER</t>
  </si>
  <si>
    <t>BAUMHOLDER AAF</t>
  </si>
  <si>
    <t>BAURU</t>
  </si>
  <si>
    <t>BAU</t>
  </si>
  <si>
    <t>BAUTZEN</t>
  </si>
  <si>
    <t>BBJ</t>
  </si>
  <si>
    <t>BAYAMO</t>
  </si>
  <si>
    <t>BYM</t>
  </si>
  <si>
    <t>CARLOS MANUEL DE CESPEDES</t>
  </si>
  <si>
    <t>BAYREUTH</t>
  </si>
  <si>
    <t>BYU</t>
  </si>
  <si>
    <t>BEAUFORT</t>
  </si>
  <si>
    <t>NBC</t>
  </si>
  <si>
    <t>BEAUFORT MCAS</t>
  </si>
  <si>
    <t>BEAUMONT</t>
  </si>
  <si>
    <t>BPT</t>
  </si>
  <si>
    <t>SOUTHEAST TEXAS RGNL</t>
  </si>
  <si>
    <t>BEAUNE</t>
  </si>
  <si>
    <t>CHALLANGES</t>
  </si>
  <si>
    <t>BEAUVAIS</t>
  </si>
  <si>
    <t>BVA</t>
  </si>
  <si>
    <t>TILLE</t>
  </si>
  <si>
    <t>BEAUVECHAIN</t>
  </si>
  <si>
    <t>BEDFORD</t>
  </si>
  <si>
    <t>BED</t>
  </si>
  <si>
    <t>LAURENCE G HANSCOM FLD</t>
  </si>
  <si>
    <t>BEER-SHEBA</t>
  </si>
  <si>
    <t>BEV</t>
  </si>
  <si>
    <t>ISRAEL</t>
  </si>
  <si>
    <t>TEYMAN</t>
  </si>
  <si>
    <t>BEIJING</t>
  </si>
  <si>
    <t>PEK</t>
  </si>
  <si>
    <t>CHINA</t>
  </si>
  <si>
    <t>CAPITAL</t>
  </si>
  <si>
    <t>BEIRA</t>
  </si>
  <si>
    <t>BEW</t>
  </si>
  <si>
    <t>MOZAMBIQUE</t>
  </si>
  <si>
    <t>BEIRUT</t>
  </si>
  <si>
    <t>BEY</t>
  </si>
  <si>
    <t>LEBANON</t>
  </si>
  <si>
    <t>BEIRUT INTERNATIONAL</t>
  </si>
  <si>
    <t>BEJA (MADEIRA)</t>
  </si>
  <si>
    <t>BEJA</t>
  </si>
  <si>
    <t>BEJAJA</t>
  </si>
  <si>
    <t>BJA</t>
  </si>
  <si>
    <t>SOUMMAM</t>
  </si>
  <si>
    <t>BELEM</t>
  </si>
  <si>
    <t>BEL</t>
  </si>
  <si>
    <t>VAL DE CAES</t>
  </si>
  <si>
    <t>JULIO CESAR</t>
  </si>
  <si>
    <t>BELFAST</t>
  </si>
  <si>
    <t>BFS</t>
  </si>
  <si>
    <t>NORTH IRELAND</t>
  </si>
  <si>
    <t>ALDERGROVE</t>
  </si>
  <si>
    <t>BHD</t>
  </si>
  <si>
    <t>CITY</t>
  </si>
  <si>
    <t>BELGAUM</t>
  </si>
  <si>
    <t>IXG</t>
  </si>
  <si>
    <t>BELIZE CITY</t>
  </si>
  <si>
    <t>BZE</t>
  </si>
  <si>
    <t>BELIZE</t>
  </si>
  <si>
    <t>PHILIP S W GOLDSON INTERNATIONAL</t>
  </si>
  <si>
    <t>BELLEVILLE</t>
  </si>
  <si>
    <t>BLV</t>
  </si>
  <si>
    <t>SCOTT AFB MIDAMERICA</t>
  </si>
  <si>
    <t>BELLINGHAM</t>
  </si>
  <si>
    <t>BLI</t>
  </si>
  <si>
    <t>BELLINGHAM INTERNATIONAL</t>
  </si>
  <si>
    <t>BELO HORIZONTE</t>
  </si>
  <si>
    <t>CNF</t>
  </si>
  <si>
    <t>TANCREDO NEVES</t>
  </si>
  <si>
    <t>PLU</t>
  </si>
  <si>
    <t>PAMPULHA</t>
  </si>
  <si>
    <t>BENBECULA</t>
  </si>
  <si>
    <t>BEB</t>
  </si>
  <si>
    <t>BENGHAZI</t>
  </si>
  <si>
    <t>BEN</t>
  </si>
  <si>
    <t>LIBYA</t>
  </si>
  <si>
    <t>BENINA</t>
  </si>
  <si>
    <t>BENGKULU</t>
  </si>
  <si>
    <t>BKS</t>
  </si>
  <si>
    <t>PADANG KEMILING</t>
  </si>
  <si>
    <t>BENGUELA</t>
  </si>
  <si>
    <t>BUG</t>
  </si>
  <si>
    <t>ANGOLA</t>
  </si>
  <si>
    <t>BENIN</t>
  </si>
  <si>
    <t>BNI</t>
  </si>
  <si>
    <t>BENSON</t>
  </si>
  <si>
    <t>BEOGRAD</t>
  </si>
  <si>
    <t>BEG</t>
  </si>
  <si>
    <t>YUGOSLAVIA</t>
  </si>
  <si>
    <t>BEQUIA</t>
  </si>
  <si>
    <t>ST.VINCENT/GRENADINES</t>
  </si>
  <si>
    <t>J F MITCHELL</t>
  </si>
  <si>
    <t>BERBERA</t>
  </si>
  <si>
    <t>BBO</t>
  </si>
  <si>
    <t>BERBERATI</t>
  </si>
  <si>
    <t>BBT</t>
  </si>
  <si>
    <t>BERGAMO</t>
  </si>
  <si>
    <t>BGY</t>
  </si>
  <si>
    <t>BERGAMO ORIO AL SERIO</t>
  </si>
  <si>
    <t>BERGEN</t>
  </si>
  <si>
    <t>BGO</t>
  </si>
  <si>
    <t>BERGEN FLESLAND</t>
  </si>
  <si>
    <t>BERGERAC</t>
  </si>
  <si>
    <t>EGC</t>
  </si>
  <si>
    <t>ROUMANIERE</t>
  </si>
  <si>
    <t>BERLIN</t>
  </si>
  <si>
    <t>SXF</t>
  </si>
  <si>
    <t>SCHONEFELD</t>
  </si>
  <si>
    <t>THF</t>
  </si>
  <si>
    <t>TEMPELHOF</t>
  </si>
  <si>
    <t>TXL</t>
  </si>
  <si>
    <t>TEGEL</t>
  </si>
  <si>
    <t>BERMEJO</t>
  </si>
  <si>
    <t>BJO</t>
  </si>
  <si>
    <t>BERN</t>
  </si>
  <si>
    <t>BRN</t>
  </si>
  <si>
    <t>BERN BELP</t>
  </si>
  <si>
    <t>BERTRIX</t>
  </si>
  <si>
    <t>BERTRIX JEHONVILLE</t>
  </si>
  <si>
    <t>BESALAMPY</t>
  </si>
  <si>
    <t>BPY</t>
  </si>
  <si>
    <t>BESANCON-LA-VEZE</t>
  </si>
  <si>
    <t>LA VEZE</t>
  </si>
  <si>
    <t>BETHEL</t>
  </si>
  <si>
    <t>BET</t>
  </si>
  <si>
    <t>BETHLEHEM</t>
  </si>
  <si>
    <t>BETTLES</t>
  </si>
  <si>
    <t>BTT</t>
  </si>
  <si>
    <t>BEZIERS</t>
  </si>
  <si>
    <t>BZR</t>
  </si>
  <si>
    <t>VIAS</t>
  </si>
  <si>
    <t>BHAIRAWA</t>
  </si>
  <si>
    <t>BWA</t>
  </si>
  <si>
    <t>NEPAL</t>
  </si>
  <si>
    <t>BHAIRAHAWA</t>
  </si>
  <si>
    <t>BHATINDA</t>
  </si>
  <si>
    <t>BHAUNAGAR</t>
  </si>
  <si>
    <t>BHU</t>
  </si>
  <si>
    <t>BHAVNAGAR</t>
  </si>
  <si>
    <t>BHIWANI</t>
  </si>
  <si>
    <t>BHOPAL</t>
  </si>
  <si>
    <t>BHO</t>
  </si>
  <si>
    <t>BHUBANESWAR</t>
  </si>
  <si>
    <t>BBI</t>
  </si>
  <si>
    <t>BHUBANESHWAR</t>
  </si>
  <si>
    <t>BHUJ</t>
  </si>
  <si>
    <t>BHJ</t>
  </si>
  <si>
    <t>BIAK</t>
  </si>
  <si>
    <t>BIK</t>
  </si>
  <si>
    <t>FRANS KAISIEPO</t>
  </si>
  <si>
    <t>BIARRITZ-BAYONNE</t>
  </si>
  <si>
    <t>BIQ</t>
  </si>
  <si>
    <t>ANGLET</t>
  </si>
  <si>
    <t>BIBERACH</t>
  </si>
  <si>
    <t>BIBERACH AN DER RISS</t>
  </si>
  <si>
    <t>BIDAR</t>
  </si>
  <si>
    <t>BIG MOUNTAIN</t>
  </si>
  <si>
    <t>BIG MOUNTAIN AFS</t>
  </si>
  <si>
    <t>BIGGIN HILL</t>
  </si>
  <si>
    <t>BQH</t>
  </si>
  <si>
    <t>BIKANER</t>
  </si>
  <si>
    <t>NAL</t>
  </si>
  <si>
    <t>BILASPUR</t>
  </si>
  <si>
    <t>PAB</t>
  </si>
  <si>
    <t>BILBAO</t>
  </si>
  <si>
    <t>BIO</t>
  </si>
  <si>
    <t>BILLUND</t>
  </si>
  <si>
    <t>BLL</t>
  </si>
  <si>
    <t>BILOXI</t>
  </si>
  <si>
    <t>BIX</t>
  </si>
  <si>
    <t>KEESLER AFB</t>
  </si>
  <si>
    <t>BIMA</t>
  </si>
  <si>
    <t>BMU</t>
  </si>
  <si>
    <t>MUHAMMAD SALAHUDDIN</t>
  </si>
  <si>
    <t>BINTULU</t>
  </si>
  <si>
    <t>BTU</t>
  </si>
  <si>
    <t>BIR MOGHREIN</t>
  </si>
  <si>
    <t>BIRAO</t>
  </si>
  <si>
    <t>IRO</t>
  </si>
  <si>
    <t>BIRATNAGAR</t>
  </si>
  <si>
    <t>BIR</t>
  </si>
  <si>
    <t>BIRJAND</t>
  </si>
  <si>
    <t>XBJ</t>
  </si>
  <si>
    <t>BIRMINGHAM</t>
  </si>
  <si>
    <t>BHM</t>
  </si>
  <si>
    <t>BIRMINGHAM INTERNATIONAL</t>
  </si>
  <si>
    <t>BHX</t>
  </si>
  <si>
    <t>BISHA</t>
  </si>
  <si>
    <t>BHH</t>
  </si>
  <si>
    <t>BISHKEK</t>
  </si>
  <si>
    <t>FRU</t>
  </si>
  <si>
    <t>MANAS</t>
  </si>
  <si>
    <t>BISHO</t>
  </si>
  <si>
    <t>VIY</t>
  </si>
  <si>
    <t>BISKRA</t>
  </si>
  <si>
    <t>BSK</t>
  </si>
  <si>
    <t>BISSAU</t>
  </si>
  <si>
    <t>BXO</t>
  </si>
  <si>
    <t>GUINEA BISSAU</t>
  </si>
  <si>
    <t>BISSAU OSWALDO VIEIRA INTERNATIONAL</t>
  </si>
  <si>
    <t>BITAM</t>
  </si>
  <si>
    <t>BMM</t>
  </si>
  <si>
    <t>GABON</t>
  </si>
  <si>
    <t>BIZERTE</t>
  </si>
  <si>
    <t>TUNISIA</t>
  </si>
  <si>
    <t>SIDI AHMED AIR BASE</t>
  </si>
  <si>
    <t>BJORKVIK</t>
  </si>
  <si>
    <t>BLACKBUSHE</t>
  </si>
  <si>
    <t>BBS</t>
  </si>
  <si>
    <t>BLACKPOOL</t>
  </si>
  <si>
    <t>BLK</t>
  </si>
  <si>
    <t>BLAGOVESCHENSK</t>
  </si>
  <si>
    <t>BQS</t>
  </si>
  <si>
    <t>IGNATYEVO</t>
  </si>
  <si>
    <t>BLANTYRE</t>
  </si>
  <si>
    <t>BLZ</t>
  </si>
  <si>
    <t>MALAWI</t>
  </si>
  <si>
    <t>CHILEKA INTERNATIONAL</t>
  </si>
  <si>
    <t>BLIDA</t>
  </si>
  <si>
    <t>BLOEMFONTEIN</t>
  </si>
  <si>
    <t>BFN</t>
  </si>
  <si>
    <t>NEW TEMPE</t>
  </si>
  <si>
    <t>BLUEFIELDS</t>
  </si>
  <si>
    <t>BEF</t>
  </si>
  <si>
    <t>NICARAGUA</t>
  </si>
  <si>
    <t>BLYTHEVILLE</t>
  </si>
  <si>
    <t>BYH</t>
  </si>
  <si>
    <t>ARKANSAS INTERNATIONAL</t>
  </si>
  <si>
    <t>BOA VISTA</t>
  </si>
  <si>
    <t>BVB</t>
  </si>
  <si>
    <t>BVC</t>
  </si>
  <si>
    <t>RABIL</t>
  </si>
  <si>
    <t>BOBO-DIOULASSO</t>
  </si>
  <si>
    <t>BOY</t>
  </si>
  <si>
    <t>BURKINA FASO</t>
  </si>
  <si>
    <t>BOBO DIOULASSO</t>
  </si>
  <si>
    <t>BOCA RATON</t>
  </si>
  <si>
    <t>BCT</t>
  </si>
  <si>
    <t>BOCAS DEL TORO</t>
  </si>
  <si>
    <t>BOC</t>
  </si>
  <si>
    <t>PANAMA</t>
  </si>
  <si>
    <t>BODOE</t>
  </si>
  <si>
    <t>BOO</t>
  </si>
  <si>
    <t>BODO</t>
  </si>
  <si>
    <t>BOGOTA</t>
  </si>
  <si>
    <t>BOG</t>
  </si>
  <si>
    <t>ELDORADO INTERNATIONAL</t>
  </si>
  <si>
    <t>BOISE</t>
  </si>
  <si>
    <t>BOI</t>
  </si>
  <si>
    <t>BOISE AIR TERMINAL</t>
  </si>
  <si>
    <t>BOJNORD</t>
  </si>
  <si>
    <t>BOKARO</t>
  </si>
  <si>
    <t>BOLIVAR</t>
  </si>
  <si>
    <t>BOLOGNA</t>
  </si>
  <si>
    <t>BLQ</t>
  </si>
  <si>
    <t>BOLZANO</t>
  </si>
  <si>
    <t>BZO</t>
  </si>
  <si>
    <t>BOM JESUS DA LAPA</t>
  </si>
  <si>
    <t>LAZ</t>
  </si>
  <si>
    <t>BOMBAY</t>
  </si>
  <si>
    <t>BOM</t>
  </si>
  <si>
    <t>CHHATRAPATI SHIVAJI INTERNATIONAL</t>
  </si>
  <si>
    <t>MUMBAI JUHU</t>
  </si>
  <si>
    <t>BOMOEN</t>
  </si>
  <si>
    <t>BOEMOEN</t>
  </si>
  <si>
    <t>BORA BORA</t>
  </si>
  <si>
    <t>BOB</t>
  </si>
  <si>
    <t>BORDEAUX</t>
  </si>
  <si>
    <t>BOD</t>
  </si>
  <si>
    <t>MERIGNAC</t>
  </si>
  <si>
    <t>BORDJ EL AMRI</t>
  </si>
  <si>
    <t>BORKUM</t>
  </si>
  <si>
    <t>BMK</t>
  </si>
  <si>
    <t>BORLANGE</t>
  </si>
  <si>
    <t>BLE</t>
  </si>
  <si>
    <t>BOSCOMBE DOWN</t>
  </si>
  <si>
    <t>BOSTON</t>
  </si>
  <si>
    <t>BOS</t>
  </si>
  <si>
    <t>GENERAL EDWARD LAWRENCE LOGAN INTERNATIONAL</t>
  </si>
  <si>
    <t>BOTHAVILLE</t>
  </si>
  <si>
    <t>BOU SAADA</t>
  </si>
  <si>
    <t>BOU SFER</t>
  </si>
  <si>
    <t>BOUAKE</t>
  </si>
  <si>
    <t>BYK</t>
  </si>
  <si>
    <t>BOUAR</t>
  </si>
  <si>
    <t>BOP</t>
  </si>
  <si>
    <t>BOUFARIK</t>
  </si>
  <si>
    <t>BOURG</t>
  </si>
  <si>
    <t>XBK</t>
  </si>
  <si>
    <t>CEYZERIAT</t>
  </si>
  <si>
    <t>BOURGAS</t>
  </si>
  <si>
    <t>BOJ</t>
  </si>
  <si>
    <t>BULGARIA</t>
  </si>
  <si>
    <t>BURGAS</t>
  </si>
  <si>
    <t>BOURGES</t>
  </si>
  <si>
    <t>BOU</t>
  </si>
  <si>
    <t>BOURNEMOUTH</t>
  </si>
  <si>
    <t>BOH</t>
  </si>
  <si>
    <t>BRACKNELL</t>
  </si>
  <si>
    <t>BRACKNELL MET CENTER</t>
  </si>
  <si>
    <t>BRADSHAW FIELD</t>
  </si>
  <si>
    <t>BSF</t>
  </si>
  <si>
    <t>BRADSHAW AAF</t>
  </si>
  <si>
    <t>BRAGA</t>
  </si>
  <si>
    <t>BRAGANCA</t>
  </si>
  <si>
    <t>BGC</t>
  </si>
  <si>
    <t>BRAKPAN</t>
  </si>
  <si>
    <t>BRANDON</t>
  </si>
  <si>
    <t>YBR</t>
  </si>
  <si>
    <t>BRANDON MUNI</t>
  </si>
  <si>
    <t>BRASILIA</t>
  </si>
  <si>
    <t>BSB</t>
  </si>
  <si>
    <t>PRESIDENTE JUSCELINO KUBITSCHEK</t>
  </si>
  <si>
    <t>BRASSCHAAT</t>
  </si>
  <si>
    <t>BRAASCHAAT</t>
  </si>
  <si>
    <t>BRATISLAVA</t>
  </si>
  <si>
    <t>BTS</t>
  </si>
  <si>
    <t>SLOVAKIA</t>
  </si>
  <si>
    <t>M R STEFANIK</t>
  </si>
  <si>
    <t>BRATSK</t>
  </si>
  <si>
    <t>BTK</t>
  </si>
  <si>
    <t>BRAUNSCHWEIG</t>
  </si>
  <si>
    <t>BWE</t>
  </si>
  <si>
    <t>BRAZZAVILLE</t>
  </si>
  <si>
    <t>BZV</t>
  </si>
  <si>
    <t>CONGO</t>
  </si>
  <si>
    <t>BRAZZAVILLE MAYA MAYA</t>
  </si>
  <si>
    <t>BREMEN</t>
  </si>
  <si>
    <t>BRE</t>
  </si>
  <si>
    <t>BREMERHAVEN</t>
  </si>
  <si>
    <t>BRV</t>
  </si>
  <si>
    <t>BREST</t>
  </si>
  <si>
    <t>BES</t>
  </si>
  <si>
    <t>GUIPAVAS</t>
  </si>
  <si>
    <t>BRETIGNY-SUR-ORGE</t>
  </si>
  <si>
    <t>BRETIGNY SUR ORGE</t>
  </si>
  <si>
    <t>BRIA</t>
  </si>
  <si>
    <t>BIV</t>
  </si>
  <si>
    <t>BRIDGETOWN</t>
  </si>
  <si>
    <t>BGI</t>
  </si>
  <si>
    <t>BARBADOS</t>
  </si>
  <si>
    <t>GRANTLEY ADAMS INTERNATIONAL</t>
  </si>
  <si>
    <t>BRIENNE-LE CHATEAU</t>
  </si>
  <si>
    <t>BRIENNE LE CHATEAU</t>
  </si>
  <si>
    <t>BRINDISI</t>
  </si>
  <si>
    <t>BDS</t>
  </si>
  <si>
    <t>CASALE</t>
  </si>
  <si>
    <t>BRISBANE</t>
  </si>
  <si>
    <t>BNE</t>
  </si>
  <si>
    <t>BRISBANE INTERNATIONAL</t>
  </si>
  <si>
    <t>BRISBANE ARCHERFIELD</t>
  </si>
  <si>
    <t>BRISTOL</t>
  </si>
  <si>
    <t>BRS</t>
  </si>
  <si>
    <t>FZO</t>
  </si>
  <si>
    <t>BRISTOL FILTON</t>
  </si>
  <si>
    <t>BRIVE</t>
  </si>
  <si>
    <t>BVE</t>
  </si>
  <si>
    <t>LA ROCHE</t>
  </si>
  <si>
    <t>BRIZE NORTON</t>
  </si>
  <si>
    <t>BZZ</t>
  </si>
  <si>
    <t>BRONNOYSUND</t>
  </si>
  <si>
    <t>BNN</t>
  </si>
  <si>
    <t>BRONNOY</t>
  </si>
  <si>
    <t>BROUGH</t>
  </si>
  <si>
    <t>BROUGHTON ISLAND</t>
  </si>
  <si>
    <t>YVM</t>
  </si>
  <si>
    <t>QIKIQTARJUAQ</t>
  </si>
  <si>
    <t>BROWNSVILLE</t>
  </si>
  <si>
    <t>BRO</t>
  </si>
  <si>
    <t>BROWNSVILLE SOUTH PADRE ISLAND INTERNATIONAL</t>
  </si>
  <si>
    <t>BROYE-LES-PESMES</t>
  </si>
  <si>
    <t>BROYE LES PESMES</t>
  </si>
  <si>
    <t>BRUECKEBURG</t>
  </si>
  <si>
    <t>BUCKEBURG</t>
  </si>
  <si>
    <t>BRUEGGEN</t>
  </si>
  <si>
    <t>BGN</t>
  </si>
  <si>
    <t>BRUGGEN</t>
  </si>
  <si>
    <t>BRUNEI</t>
  </si>
  <si>
    <t>BWN</t>
  </si>
  <si>
    <t>BRUNEI INTERNATIONAL</t>
  </si>
  <si>
    <t>BRUSSELS</t>
  </si>
  <si>
    <t>BRU</t>
  </si>
  <si>
    <t>BRUSSELS NATL</t>
  </si>
  <si>
    <t>BRYAN</t>
  </si>
  <si>
    <t>CFD</t>
  </si>
  <si>
    <t>COULTER FLD</t>
  </si>
  <si>
    <t>BRYANSK</t>
  </si>
  <si>
    <t>BZK</t>
  </si>
  <si>
    <t>BUATTIFEL</t>
  </si>
  <si>
    <t>BU ATTIFEL</t>
  </si>
  <si>
    <t>BUCARAMANGA</t>
  </si>
  <si>
    <t>BGA</t>
  </si>
  <si>
    <t>PALONEGRO</t>
  </si>
  <si>
    <t>BUCHAREST</t>
  </si>
  <si>
    <t>BBU</t>
  </si>
  <si>
    <t>BANEASA</t>
  </si>
  <si>
    <t>OTP</t>
  </si>
  <si>
    <t>OTOPENI</t>
  </si>
  <si>
    <t>BUCKLEY</t>
  </si>
  <si>
    <t>BKF</t>
  </si>
  <si>
    <t>BUCKLEY AFB</t>
  </si>
  <si>
    <t>BUDAPEST</t>
  </si>
  <si>
    <t>BUD</t>
  </si>
  <si>
    <t>FERIHEGY</t>
  </si>
  <si>
    <t>BUECHEL</t>
  </si>
  <si>
    <t>BUCHEL</t>
  </si>
  <si>
    <t>BUENAVENTURA</t>
  </si>
  <si>
    <t>BUN</t>
  </si>
  <si>
    <t>GERARDO TOBAR LOPEZ</t>
  </si>
  <si>
    <t>BUENOS AIRES</t>
  </si>
  <si>
    <t>AEP</t>
  </si>
  <si>
    <t>AEROPARQUE JORGE NEWBERY</t>
  </si>
  <si>
    <t>DON TORCUATO</t>
  </si>
  <si>
    <t>BUFFALO</t>
  </si>
  <si>
    <t>BUF</t>
  </si>
  <si>
    <t>BUFFALO NIAGARA INTERNATIONAL</t>
  </si>
  <si>
    <t>BUFFALO NARROWS</t>
  </si>
  <si>
    <t>YVT</t>
  </si>
  <si>
    <t>BUJUMBURA</t>
  </si>
  <si>
    <t>BJM</t>
  </si>
  <si>
    <t>BURUNDI</t>
  </si>
  <si>
    <t>BUJUMBURA INTERNATIONAL</t>
  </si>
  <si>
    <t>BUKAVU/KAVUMU</t>
  </si>
  <si>
    <t>BKY</t>
  </si>
  <si>
    <t>BUKAVU KAVUMU</t>
  </si>
  <si>
    <t>BUKHARA</t>
  </si>
  <si>
    <t>BHK</t>
  </si>
  <si>
    <t>BULAWAYO</t>
  </si>
  <si>
    <t>BUQ</t>
  </si>
  <si>
    <t>ZIMBABWE</t>
  </si>
  <si>
    <t>JOSHUA MQABUKO NKOMO INTERNATIONAL</t>
  </si>
  <si>
    <t>BULLOCKS HARBOUR</t>
  </si>
  <si>
    <t>GREAT HARBOUR CAY</t>
  </si>
  <si>
    <t>BUNIA</t>
  </si>
  <si>
    <t>BUX</t>
  </si>
  <si>
    <t>BUOCHS</t>
  </si>
  <si>
    <t>BUOCHS AIRPORT</t>
  </si>
  <si>
    <t>BURBANK</t>
  </si>
  <si>
    <t>BUR</t>
  </si>
  <si>
    <t>BURBANK GLENDALE PASADENA</t>
  </si>
  <si>
    <t>BURG FEUERSTEIN</t>
  </si>
  <si>
    <t>BURGOS</t>
  </si>
  <si>
    <t>BURLINGTON</t>
  </si>
  <si>
    <t>BTV</t>
  </si>
  <si>
    <t>BURLINGTON INTERNATIONAL</t>
  </si>
  <si>
    <t>BURSA</t>
  </si>
  <si>
    <t>BTZ</t>
  </si>
  <si>
    <t>BURWASH</t>
  </si>
  <si>
    <t>YDB</t>
  </si>
  <si>
    <t>BUSAN</t>
  </si>
  <si>
    <t>KOREA</t>
  </si>
  <si>
    <t>PUSAN</t>
  </si>
  <si>
    <t>BUSH FIELD</t>
  </si>
  <si>
    <t>AGS</t>
  </si>
  <si>
    <t>AUGUSTA RGNL AT BUSH FLD</t>
  </si>
  <si>
    <t>BUSHEHR</t>
  </si>
  <si>
    <t>BUZ</t>
  </si>
  <si>
    <t>BUTA ZEGA</t>
  </si>
  <si>
    <t>BUTTERWORTH</t>
  </si>
  <si>
    <t>BYHOLMA</t>
  </si>
  <si>
    <t>CABALLOCOCHA</t>
  </si>
  <si>
    <t>CABINDA</t>
  </si>
  <si>
    <t>CAB</t>
  </si>
  <si>
    <t>CABO ROJO</t>
  </si>
  <si>
    <t>CABO VELAS</t>
  </si>
  <si>
    <t>CAEN</t>
  </si>
  <si>
    <t>CFR</t>
  </si>
  <si>
    <t>CARPIQUET</t>
  </si>
  <si>
    <t>CAGLIARI</t>
  </si>
  <si>
    <t>CAG</t>
  </si>
  <si>
    <t>ELMAS</t>
  </si>
  <si>
    <t>CAHORS</t>
  </si>
  <si>
    <t>LALBENQUE</t>
  </si>
  <si>
    <t>CAIBARIEN</t>
  </si>
  <si>
    <t>CAICARA DE ORINOCO</t>
  </si>
  <si>
    <t>CAIRNS</t>
  </si>
  <si>
    <t>CNS</t>
  </si>
  <si>
    <t>CAIRNS INTERNATIONAL</t>
  </si>
  <si>
    <t>CAIRO</t>
  </si>
  <si>
    <t>CAI</t>
  </si>
  <si>
    <t>CAIRO INTERNATIONAL</t>
  </si>
  <si>
    <t>CAIRO WEST</t>
  </si>
  <si>
    <t>CAJAMARCA</t>
  </si>
  <si>
    <t>MAJ GEN FAP ARMANDO REVOREDO IGLESIAS</t>
  </si>
  <si>
    <t>CALABAR</t>
  </si>
  <si>
    <t>CBQ</t>
  </si>
  <si>
    <t>CALABOZO</t>
  </si>
  <si>
    <t>CALAIS</t>
  </si>
  <si>
    <t>CQF</t>
  </si>
  <si>
    <t>CALAIS DUNKERQUE</t>
  </si>
  <si>
    <t>CALAMA</t>
  </si>
  <si>
    <t>CJC</t>
  </si>
  <si>
    <t>EL LOA</t>
  </si>
  <si>
    <t>CALBAYOG</t>
  </si>
  <si>
    <t>CALCUTTA</t>
  </si>
  <si>
    <t>CCU</t>
  </si>
  <si>
    <t>NETAJI SUBHASH CHANDRA BOSE INTERNATIONAL</t>
  </si>
  <si>
    <t>CALEXICO</t>
  </si>
  <si>
    <t>CXL</t>
  </si>
  <si>
    <t>CALEXICO INTERNATIONAL</t>
  </si>
  <si>
    <t>CALGARY</t>
  </si>
  <si>
    <t>YYC</t>
  </si>
  <si>
    <t>CALGARY INTERNATIONAL</t>
  </si>
  <si>
    <t>CALI</t>
  </si>
  <si>
    <t>CLO</t>
  </si>
  <si>
    <t>ALFONSO BONILLA ARAGON INTERNATIONAL</t>
  </si>
  <si>
    <t>CALICUT</t>
  </si>
  <si>
    <t>CCJ</t>
  </si>
  <si>
    <t>CALVI</t>
  </si>
  <si>
    <t>CLY</t>
  </si>
  <si>
    <t>SAINT CATHERINE</t>
  </si>
  <si>
    <t>CALVINIA</t>
  </si>
  <si>
    <t>CAMAGUEY</t>
  </si>
  <si>
    <t>CMW</t>
  </si>
  <si>
    <t>IGNACIO AGRAMONTE INTERNATIONAL</t>
  </si>
  <si>
    <t>CAMAXILO</t>
  </si>
  <si>
    <t>CAMBRAI</t>
  </si>
  <si>
    <t>EPINOY</t>
  </si>
  <si>
    <t>NIERGNIES</t>
  </si>
  <si>
    <t>CAMBRIDGE</t>
  </si>
  <si>
    <t>CBG</t>
  </si>
  <si>
    <t>CAMBRIDGE BAY</t>
  </si>
  <si>
    <t>YCB</t>
  </si>
  <si>
    <t>CAMDEN</t>
  </si>
  <si>
    <t>CDU</t>
  </si>
  <si>
    <t>CAMERI</t>
  </si>
  <si>
    <t>CAMIRI</t>
  </si>
  <si>
    <t>CAM</t>
  </si>
  <si>
    <t>CAMP SPRINGS</t>
  </si>
  <si>
    <t>ADW</t>
  </si>
  <si>
    <t>ANDREWS AFB</t>
  </si>
  <si>
    <t>CAMPBELL RIVER</t>
  </si>
  <si>
    <t>YBL</t>
  </si>
  <si>
    <t>CAMPECHE</t>
  </si>
  <si>
    <t>CPE</t>
  </si>
  <si>
    <t>INGENIERO ALBERTO ACUNA ONGAY INTERNATIONAL</t>
  </si>
  <si>
    <t>CAMPINAS</t>
  </si>
  <si>
    <t>VCP</t>
  </si>
  <si>
    <t>VIRACOPOS</t>
  </si>
  <si>
    <t>CAMPO GRANDE</t>
  </si>
  <si>
    <t>CGR</t>
  </si>
  <si>
    <t>CAMPOS</t>
  </si>
  <si>
    <t>CAW</t>
  </si>
  <si>
    <t>BARTOLOMEU LISANDRO</t>
  </si>
  <si>
    <t>CANAIMA</t>
  </si>
  <si>
    <t>CAJ</t>
  </si>
  <si>
    <t>CANAKKALE</t>
  </si>
  <si>
    <t>CANBERRA</t>
  </si>
  <si>
    <t>CBR</t>
  </si>
  <si>
    <t>CANCUN</t>
  </si>
  <si>
    <t>CUN</t>
  </si>
  <si>
    <t>CANCUN INTERNATIONAL</t>
  </si>
  <si>
    <t>CANEFIELD</t>
  </si>
  <si>
    <t>DCF</t>
  </si>
  <si>
    <t>DOMINICA</t>
  </si>
  <si>
    <t>CANNES</t>
  </si>
  <si>
    <t>CEQ</t>
  </si>
  <si>
    <t>MANDELIEU</t>
  </si>
  <si>
    <t>CANOUAN ISLAND</t>
  </si>
  <si>
    <t>CIW</t>
  </si>
  <si>
    <t>CANOUAN</t>
  </si>
  <si>
    <t>CANTON ISLAND</t>
  </si>
  <si>
    <t>CIS</t>
  </si>
  <si>
    <t>PHOENIX ISL.</t>
  </si>
  <si>
    <t>CANTON ISLAND AIRPORT</t>
  </si>
  <si>
    <t>CAP HAITIEN</t>
  </si>
  <si>
    <t>CAP</t>
  </si>
  <si>
    <t>HAITI</t>
  </si>
  <si>
    <t>CAP SKIRING</t>
  </si>
  <si>
    <t>CSK</t>
  </si>
  <si>
    <t>CAPE DORSET</t>
  </si>
  <si>
    <t>YTE</t>
  </si>
  <si>
    <t>CAPE LISBURNE</t>
  </si>
  <si>
    <t>LUR</t>
  </si>
  <si>
    <t>CAPE LISBURNE LRRS</t>
  </si>
  <si>
    <t>CAPE NEWENHAM</t>
  </si>
  <si>
    <t>EHM</t>
  </si>
  <si>
    <t>CAPE NEWENHAM LRRS</t>
  </si>
  <si>
    <t>CAPE ROMANZOF</t>
  </si>
  <si>
    <t>CAPE ROMANZOF LRRS</t>
  </si>
  <si>
    <t>CAPE TOWN</t>
  </si>
  <si>
    <t>CPT</t>
  </si>
  <si>
    <t>CAPE TOWN INTERNATIONAL</t>
  </si>
  <si>
    <t>CARACAS</t>
  </si>
  <si>
    <t>CCS</t>
  </si>
  <si>
    <t>SIMON BOLIVAR INTERNATIONAL</t>
  </si>
  <si>
    <t>OSCAR MACHADO ZULOAGA</t>
  </si>
  <si>
    <t>CARANSEBES</t>
  </si>
  <si>
    <t>CSB</t>
  </si>
  <si>
    <t>CARAVELAS</t>
  </si>
  <si>
    <t>CRQ</t>
  </si>
  <si>
    <t>CARCASSONNE</t>
  </si>
  <si>
    <t>CCF</t>
  </si>
  <si>
    <t>SALVAZA</t>
  </si>
  <si>
    <t>CARDIFF</t>
  </si>
  <si>
    <t>CWL</t>
  </si>
  <si>
    <t>WALES</t>
  </si>
  <si>
    <t>CAREPA</t>
  </si>
  <si>
    <t>ANTONIO ROLDAN BETANCOURT</t>
  </si>
  <si>
    <t>CARIBOU</t>
  </si>
  <si>
    <t>CAR</t>
  </si>
  <si>
    <t>CARIBOU MUNI</t>
  </si>
  <si>
    <t>CARLETONVILLE</t>
  </si>
  <si>
    <t>CARLISLE</t>
  </si>
  <si>
    <t>CAX</t>
  </si>
  <si>
    <t>CARLSBAD</t>
  </si>
  <si>
    <t>CNM</t>
  </si>
  <si>
    <t>CAVERN CITY AIR TERMINAL</t>
  </si>
  <si>
    <t>CARNICOBAR</t>
  </si>
  <si>
    <t>CAROLINA</t>
  </si>
  <si>
    <t>CLN</t>
  </si>
  <si>
    <t>CARORA</t>
  </si>
  <si>
    <t>CARPENTRAS</t>
  </si>
  <si>
    <t>CARRIZAL</t>
  </si>
  <si>
    <t>CAPITAN MANUEL RIOS GUARICO AIRBASE</t>
  </si>
  <si>
    <t>CARTAGENA</t>
  </si>
  <si>
    <t>CTG</t>
  </si>
  <si>
    <t>RAFAEL NUNEZ</t>
  </si>
  <si>
    <t>CARTAGO</t>
  </si>
  <si>
    <t>SANTA ANA</t>
  </si>
  <si>
    <t>CARUPANO</t>
  </si>
  <si>
    <t>CUP</t>
  </si>
  <si>
    <t>GENERAL JOSE FRANCISCO BERMUDEZ</t>
  </si>
  <si>
    <t>CASABLANCA</t>
  </si>
  <si>
    <t>CAS</t>
  </si>
  <si>
    <t>ANFA</t>
  </si>
  <si>
    <t>CMN</t>
  </si>
  <si>
    <t>MOHAMMED V</t>
  </si>
  <si>
    <t>CASCAIS</t>
  </si>
  <si>
    <t>CASCAVEL</t>
  </si>
  <si>
    <t>CAC</t>
  </si>
  <si>
    <t>CASEMENT</t>
  </si>
  <si>
    <t>IRELAND</t>
  </si>
  <si>
    <t>CASLAV</t>
  </si>
  <si>
    <t>CZECH REPUBLIC</t>
  </si>
  <si>
    <t>CASPER</t>
  </si>
  <si>
    <t>CPR</t>
  </si>
  <si>
    <t>NATRONA CO INTERNATIONAL</t>
  </si>
  <si>
    <t>CASSAGNES-BEGHONES</t>
  </si>
  <si>
    <t>CASSAGNES BEGONHES</t>
  </si>
  <si>
    <t>CASTILHO</t>
  </si>
  <si>
    <t>URUBUPUNGA</t>
  </si>
  <si>
    <t>CASTLEGAR</t>
  </si>
  <si>
    <t>YCG</t>
  </si>
  <si>
    <t>CASTRES</t>
  </si>
  <si>
    <t>DCM</t>
  </si>
  <si>
    <t>MAZAMET</t>
  </si>
  <si>
    <t>CASTRIES</t>
  </si>
  <si>
    <t>SLU</t>
  </si>
  <si>
    <t>ST. LUCIA ISLAND</t>
  </si>
  <si>
    <t>GEORGE F L CHARLES</t>
  </si>
  <si>
    <t>CASTRO</t>
  </si>
  <si>
    <t>GAMBOA</t>
  </si>
  <si>
    <t>CATAMARCA</t>
  </si>
  <si>
    <t>CTC</t>
  </si>
  <si>
    <t>CATANIA</t>
  </si>
  <si>
    <t>CTA</t>
  </si>
  <si>
    <t>CATANIA FONTANAROSSA</t>
  </si>
  <si>
    <t>CATARMAN</t>
  </si>
  <si>
    <t>CAUAYAN</t>
  </si>
  <si>
    <t>CAXIAS DO SUL</t>
  </si>
  <si>
    <t>CXJ</t>
  </si>
  <si>
    <t>CAMPO DOS BUGRES</t>
  </si>
  <si>
    <t>CAYENNE</t>
  </si>
  <si>
    <t>CAY</t>
  </si>
  <si>
    <t>FRENCH GUYANA</t>
  </si>
  <si>
    <t>ROCHAMBEAU</t>
  </si>
  <si>
    <t>CAYMAN BARAC</t>
  </si>
  <si>
    <t>CYB</t>
  </si>
  <si>
    <t>CAYMAN ISLANDS</t>
  </si>
  <si>
    <t>GERRARD SMITH INTERNATIONAL</t>
  </si>
  <si>
    <t>CAYO</t>
  </si>
  <si>
    <t>CYO</t>
  </si>
  <si>
    <t>VILO ACUNA</t>
  </si>
  <si>
    <t>CAZAUX</t>
  </si>
  <si>
    <t>CAZOMBO</t>
  </si>
  <si>
    <t>CAV</t>
  </si>
  <si>
    <t>CEBU</t>
  </si>
  <si>
    <t>CEB</t>
  </si>
  <si>
    <t>COTABATO</t>
  </si>
  <si>
    <t>CEDAR CITY</t>
  </si>
  <si>
    <t>CDC</t>
  </si>
  <si>
    <t>CEDAR CITY RGNL</t>
  </si>
  <si>
    <t>CELAYA</t>
  </si>
  <si>
    <t>CELLE</t>
  </si>
  <si>
    <t>ZCN</t>
  </si>
  <si>
    <t>CEPIN</t>
  </si>
  <si>
    <t>CROATIA</t>
  </si>
  <si>
    <t>CERKLJE</t>
  </si>
  <si>
    <t>SLOVENIA</t>
  </si>
  <si>
    <t>CERVIA</t>
  </si>
  <si>
    <t>CESKE BUDEJOVICE</t>
  </si>
  <si>
    <t>CHACHAPOYAS</t>
  </si>
  <si>
    <t>CHH</t>
  </si>
  <si>
    <t>CHAH BAHAR</t>
  </si>
  <si>
    <t>ZBR</t>
  </si>
  <si>
    <t>CHAITEN</t>
  </si>
  <si>
    <t>WCH</t>
  </si>
  <si>
    <t>CHALON</t>
  </si>
  <si>
    <t>XCD</t>
  </si>
  <si>
    <t>CHAMPFORGEUIL</t>
  </si>
  <si>
    <t>CHALONS</t>
  </si>
  <si>
    <t>VATRY</t>
  </si>
  <si>
    <t>CHALSGROVE</t>
  </si>
  <si>
    <t>CHALGROVE</t>
  </si>
  <si>
    <t>CHAMBERY</t>
  </si>
  <si>
    <t>CMF</t>
  </si>
  <si>
    <t>AIX LES BAINS</t>
  </si>
  <si>
    <t>CHALLES LES EAUX</t>
  </si>
  <si>
    <t>CHANDIGARH</t>
  </si>
  <si>
    <t>IXC</t>
  </si>
  <si>
    <t>CHANDRAGARHI</t>
  </si>
  <si>
    <t>CHANDRAGADHI</t>
  </si>
  <si>
    <t>CHANGCHA</t>
  </si>
  <si>
    <t>CSX</t>
  </si>
  <si>
    <t>HUANGHUA</t>
  </si>
  <si>
    <t>CHANGUINOLA</t>
  </si>
  <si>
    <t>CHX</t>
  </si>
  <si>
    <t>CAP MANUEL NINO INTERNATIONAL</t>
  </si>
  <si>
    <t>CHANIA</t>
  </si>
  <si>
    <t>CHQ</t>
  </si>
  <si>
    <t>SOUDA</t>
  </si>
  <si>
    <t>CHAPACURA</t>
  </si>
  <si>
    <t>CHIMORE</t>
  </si>
  <si>
    <t>CHAPECO</t>
  </si>
  <si>
    <t>XAP</t>
  </si>
  <si>
    <t>CHAPLEAU</t>
  </si>
  <si>
    <t>YLD</t>
  </si>
  <si>
    <t>CHARANA</t>
  </si>
  <si>
    <t>CHARDZHOU</t>
  </si>
  <si>
    <t>TURKMENABAT</t>
  </si>
  <si>
    <t>CHARLEROI</t>
  </si>
  <si>
    <t>CRL</t>
  </si>
  <si>
    <t>BRUSSELS SOUTH</t>
  </si>
  <si>
    <t>CHARLESTON</t>
  </si>
  <si>
    <t>CHS</t>
  </si>
  <si>
    <t>CHARLESTON AFB INTERNATIONAL</t>
  </si>
  <si>
    <t>CHARLESTOWN</t>
  </si>
  <si>
    <t>VANCE WINKWORTH AMORY INTERNATIONAL</t>
  </si>
  <si>
    <t>CHARLEVILLE</t>
  </si>
  <si>
    <t>CHARLEVILLE MEZIERES</t>
  </si>
  <si>
    <t>CHARLIEVILLE</t>
  </si>
  <si>
    <t>CTL</t>
  </si>
  <si>
    <t>CHARLO</t>
  </si>
  <si>
    <t>YCL</t>
  </si>
  <si>
    <t>CHARLOTTE</t>
  </si>
  <si>
    <t>CLT</t>
  </si>
  <si>
    <t>CHARLOTTE DOUGLAS INTERNATIONAL</t>
  </si>
  <si>
    <t>CHARLOTTETOWN</t>
  </si>
  <si>
    <t>YYG</t>
  </si>
  <si>
    <t>CHATEAUDUN</t>
  </si>
  <si>
    <t>CHATEAUROUX</t>
  </si>
  <si>
    <t>CHR</t>
  </si>
  <si>
    <t>DEOLS</t>
  </si>
  <si>
    <t>CHATHAM</t>
  </si>
  <si>
    <t>YCH</t>
  </si>
  <si>
    <t>MIRAMICHI</t>
  </si>
  <si>
    <t>CHATHAM ISLAND</t>
  </si>
  <si>
    <t>CHT</t>
  </si>
  <si>
    <t>CHATHAM ISLANDS</t>
  </si>
  <si>
    <t>CHATTANOOGA</t>
  </si>
  <si>
    <t>CHA</t>
  </si>
  <si>
    <t>LOVELL FLD</t>
  </si>
  <si>
    <t>CHEJU</t>
  </si>
  <si>
    <t>CJU</t>
  </si>
  <si>
    <t>JEJU INTERNATIONAL</t>
  </si>
  <si>
    <t>CHELYABINSK</t>
  </si>
  <si>
    <t>CEK</t>
  </si>
  <si>
    <t>BALANDINO</t>
  </si>
  <si>
    <t>CHENGDU</t>
  </si>
  <si>
    <t>CTU</t>
  </si>
  <si>
    <t>SHUANGLIU</t>
  </si>
  <si>
    <t>CHERBOURG</t>
  </si>
  <si>
    <t>CER</t>
  </si>
  <si>
    <t>MAUPERTUS</t>
  </si>
  <si>
    <t>CHERNOVTSK</t>
  </si>
  <si>
    <t>CHERNIVTSI</t>
  </si>
  <si>
    <t>CHERRY POINT</t>
  </si>
  <si>
    <t>NKT</t>
  </si>
  <si>
    <t>CHERRY POINT MCAS</t>
  </si>
  <si>
    <t>CHETUMAL</t>
  </si>
  <si>
    <t>CTM</t>
  </si>
  <si>
    <t>CHETUMAL INTERNATIONAL</t>
  </si>
  <si>
    <t>CHEYENNE</t>
  </si>
  <si>
    <t>CYS</t>
  </si>
  <si>
    <t>CHIANG RAI</t>
  </si>
  <si>
    <t>CHIANG KHAM</t>
  </si>
  <si>
    <t>CHIAYI</t>
  </si>
  <si>
    <t>CYI</t>
  </si>
  <si>
    <t>TAIWAN</t>
  </si>
  <si>
    <t>CHICAGO</t>
  </si>
  <si>
    <t>MDW</t>
  </si>
  <si>
    <t>CHICAGO MIDWAY INTERNATIONAL</t>
  </si>
  <si>
    <t>ORD</t>
  </si>
  <si>
    <t>CHICAGO OHARE INTERNATIONAL</t>
  </si>
  <si>
    <t>UGN</t>
  </si>
  <si>
    <t>WAUKEGAN RGNL</t>
  </si>
  <si>
    <t>CHICLAYO</t>
  </si>
  <si>
    <t>CIX</t>
  </si>
  <si>
    <t>CAPT JOSE ABELARDO QUINONES GONZALES</t>
  </si>
  <si>
    <t>CHICO</t>
  </si>
  <si>
    <t>CIC</t>
  </si>
  <si>
    <t>CHICO MUNI</t>
  </si>
  <si>
    <t>CHICOPEE FALLS</t>
  </si>
  <si>
    <t>CEF</t>
  </si>
  <si>
    <t>WESTOVER ARB METROPOLITAN</t>
  </si>
  <si>
    <t>CHIEVRES</t>
  </si>
  <si>
    <t>CHIEVRES AB</t>
  </si>
  <si>
    <t>CHIHUAHUA</t>
  </si>
  <si>
    <t>CUU</t>
  </si>
  <si>
    <t>GENERAL R FIERRO VILLALOBOS INTERNATIONAL</t>
  </si>
  <si>
    <t>CHILDRESS</t>
  </si>
  <si>
    <t>CDS</t>
  </si>
  <si>
    <t>CHILDRESS MUNI</t>
  </si>
  <si>
    <t>CHILE CHICO</t>
  </si>
  <si>
    <t>CCH</t>
  </si>
  <si>
    <t>CHILECITO</t>
  </si>
  <si>
    <t>CHILLAN</t>
  </si>
  <si>
    <t>GENERAL BERNARDO O HIGGINS</t>
  </si>
  <si>
    <t>CHILLIWACK</t>
  </si>
  <si>
    <t>YCW</t>
  </si>
  <si>
    <t>CHILPANCINGO</t>
  </si>
  <si>
    <t>CHIMBOTE</t>
  </si>
  <si>
    <t>CHM</t>
  </si>
  <si>
    <t>TENIENTE FAP JAIME A DE MONTR MORALES</t>
  </si>
  <si>
    <t>CHIMKENT</t>
  </si>
  <si>
    <t>CIT</t>
  </si>
  <si>
    <t>SHYMKENT</t>
  </si>
  <si>
    <t>CHIMOIO</t>
  </si>
  <si>
    <t>NID</t>
  </si>
  <si>
    <t>CHINA LAKE NAWS</t>
  </si>
  <si>
    <t>CHINGCHUAKANG</t>
  </si>
  <si>
    <t>CHING CHUAN KANG AB</t>
  </si>
  <si>
    <t>CHINHAE</t>
  </si>
  <si>
    <t>JINHAE</t>
  </si>
  <si>
    <t>CHINMEN</t>
  </si>
  <si>
    <t>KNH</t>
  </si>
  <si>
    <t>SHANG YI</t>
  </si>
  <si>
    <t>CHIOS</t>
  </si>
  <si>
    <t>JKH</t>
  </si>
  <si>
    <t>CHIREDZI</t>
  </si>
  <si>
    <t>BFO</t>
  </si>
  <si>
    <t>CHIREDZI BUFFALO RANGE</t>
  </si>
  <si>
    <t>CHITA</t>
  </si>
  <si>
    <t>HTA</t>
  </si>
  <si>
    <t>KADALA</t>
  </si>
  <si>
    <t>CHITATO</t>
  </si>
  <si>
    <t>PGI</t>
  </si>
  <si>
    <t>CHITOSE</t>
  </si>
  <si>
    <t>SPK</t>
  </si>
  <si>
    <t>CHITRAL</t>
  </si>
  <si>
    <t>CHITTAGONG</t>
  </si>
  <si>
    <t>CGP</t>
  </si>
  <si>
    <t>BANGLADESH</t>
  </si>
  <si>
    <t>SHAH AMANAT INTERNATIONAL</t>
  </si>
  <si>
    <t>CHIVENOR</t>
  </si>
  <si>
    <t>CHOLET</t>
  </si>
  <si>
    <t>CET</t>
  </si>
  <si>
    <t>LE PONTREAU</t>
  </si>
  <si>
    <t>CHONGJU</t>
  </si>
  <si>
    <t>CHEONGJU INTERNATIONAL</t>
  </si>
  <si>
    <t>CHONGQING</t>
  </si>
  <si>
    <t>CKG</t>
  </si>
  <si>
    <t>JIANGBEI</t>
  </si>
  <si>
    <t>CHOSMADAL</t>
  </si>
  <si>
    <t>CHOS MALAL</t>
  </si>
  <si>
    <t>CHOTEBOR</t>
  </si>
  <si>
    <t>CHRISTCHURCH</t>
  </si>
  <si>
    <t>CHC</t>
  </si>
  <si>
    <t>CHRISTCHURCH INTERNATIONAL</t>
  </si>
  <si>
    <t>CHRISTMAS ISLAND</t>
  </si>
  <si>
    <t>CHUB CAY</t>
  </si>
  <si>
    <t>CCZ</t>
  </si>
  <si>
    <t>CHUNCHON</t>
  </si>
  <si>
    <t>A 306</t>
  </si>
  <si>
    <t>CHUNG</t>
  </si>
  <si>
    <t>RMQ</t>
  </si>
  <si>
    <t>TAICHUNG</t>
  </si>
  <si>
    <t>CHURCH FENTON</t>
  </si>
  <si>
    <t>CHURCHILL</t>
  </si>
  <si>
    <t>YYQ</t>
  </si>
  <si>
    <t>CHUUK</t>
  </si>
  <si>
    <t>TKK</t>
  </si>
  <si>
    <t>MICRONESIA</t>
  </si>
  <si>
    <t>CHUUK INTERNATIONAL</t>
  </si>
  <si>
    <t>CIEGO DE AVILA</t>
  </si>
  <si>
    <t>AVI</t>
  </si>
  <si>
    <t>MAXIMO GOMEZ</t>
  </si>
  <si>
    <t>CIENFUEGOS</t>
  </si>
  <si>
    <t>CFG</t>
  </si>
  <si>
    <t>JAIME GONZALEZ</t>
  </si>
  <si>
    <t>CILACAP</t>
  </si>
  <si>
    <t>CXP</t>
  </si>
  <si>
    <t>TUNGGUL WULUNG</t>
  </si>
  <si>
    <t>CINCINNATI</t>
  </si>
  <si>
    <t>CVG</t>
  </si>
  <si>
    <t>CINCINNATI NORTHERN KENTUCKY INTERNATIONAL</t>
  </si>
  <si>
    <t>LUK</t>
  </si>
  <si>
    <t>CINCINNATI MUNI LUNKEN FLD</t>
  </si>
  <si>
    <t>CIREBON</t>
  </si>
  <si>
    <t>CBN</t>
  </si>
  <si>
    <t>PENGGUNG</t>
  </si>
  <si>
    <t>CIRO ALEGRIA</t>
  </si>
  <si>
    <t>CIUDAD ACUNA</t>
  </si>
  <si>
    <t>CIUDAD ACUNA INTERNATIONAL</t>
  </si>
  <si>
    <t>CIUDAD BOLIVAR</t>
  </si>
  <si>
    <t>CBL</t>
  </si>
  <si>
    <t>CIUDAD DEL CARMEN</t>
  </si>
  <si>
    <t>CME</t>
  </si>
  <si>
    <t>CIUDAD DEL CARMEN INTERNATIONAL</t>
  </si>
  <si>
    <t>CIUDAD JUAREZ</t>
  </si>
  <si>
    <t>CJS</t>
  </si>
  <si>
    <t>ABRAHAM GONZALEZ INTERNATIONAL</t>
  </si>
  <si>
    <t>CIUDAD MANTE</t>
  </si>
  <si>
    <t>MMC</t>
  </si>
  <si>
    <t>CIUDAD OBREGON</t>
  </si>
  <si>
    <t>CEN</t>
  </si>
  <si>
    <t>CIUDAD OBREGON INTERNATIONAL</t>
  </si>
  <si>
    <t>CIUDAD VICTORIA</t>
  </si>
  <si>
    <t>CVM</t>
  </si>
  <si>
    <t>CLARENCE BAIN</t>
  </si>
  <si>
    <t>CLARENCE A BAIN</t>
  </si>
  <si>
    <t>CLEAR MEWS</t>
  </si>
  <si>
    <t>CLEAR</t>
  </si>
  <si>
    <t>CLEMENTIA</t>
  </si>
  <si>
    <t>HACIENDA CLEMENTINA</t>
  </si>
  <si>
    <t>CLERMONT FERRAND</t>
  </si>
  <si>
    <t>CFE</t>
  </si>
  <si>
    <t>AUVERGNE</t>
  </si>
  <si>
    <t>CLEVELAND</t>
  </si>
  <si>
    <t>CLE</t>
  </si>
  <si>
    <t>CLEVELAND HOPKINS INTERNATIONAL</t>
  </si>
  <si>
    <t>CLOVIS</t>
  </si>
  <si>
    <t>CVS</t>
  </si>
  <si>
    <t>CANNON AFB</t>
  </si>
  <si>
    <t>CLUJ-NAPOCA</t>
  </si>
  <si>
    <t>CLJ</t>
  </si>
  <si>
    <t>SOMESENI</t>
  </si>
  <si>
    <t>CLYDE RIVER</t>
  </si>
  <si>
    <t>YCY</t>
  </si>
  <si>
    <t>COBAN</t>
  </si>
  <si>
    <t>CBV</t>
  </si>
  <si>
    <t>COBIJA</t>
  </si>
  <si>
    <t>CIJ</t>
  </si>
  <si>
    <t>CAPITAN ANIBAL ARAB</t>
  </si>
  <si>
    <t>COBURG</t>
  </si>
  <si>
    <t>COBURG BRANDENSTEINSEBENE</t>
  </si>
  <si>
    <t>COCA</t>
  </si>
  <si>
    <t>OCC</t>
  </si>
  <si>
    <t>FRANCISCO DE ORELLANA</t>
  </si>
  <si>
    <t>COCHABAMBA</t>
  </si>
  <si>
    <t>CBB</t>
  </si>
  <si>
    <t>JORGE WILSTERMAN</t>
  </si>
  <si>
    <t>COCHSTEDT</t>
  </si>
  <si>
    <t>COCHSTEDT SCHNEIDLINGEN</t>
  </si>
  <si>
    <t>COCKBURN TOWN</t>
  </si>
  <si>
    <t>ZSA</t>
  </si>
  <si>
    <t>SAN SALVADOR</t>
  </si>
  <si>
    <t>COCO BEACH</t>
  </si>
  <si>
    <t>COF</t>
  </si>
  <si>
    <t>PATRICK AFB</t>
  </si>
  <si>
    <t>COCO ISLAND</t>
  </si>
  <si>
    <t>COETIVY</t>
  </si>
  <si>
    <t>COFF'S HARBOUR</t>
  </si>
  <si>
    <t>CFS</t>
  </si>
  <si>
    <t>COFFS HARBOUR</t>
  </si>
  <si>
    <t>COGNAC</t>
  </si>
  <si>
    <t>CNG</t>
  </si>
  <si>
    <t>CHATEAUBERNARD</t>
  </si>
  <si>
    <t>COIMBA</t>
  </si>
  <si>
    <t>COIMBRA</t>
  </si>
  <si>
    <t>COIMBATORE</t>
  </si>
  <si>
    <t>CJB</t>
  </si>
  <si>
    <t>COLD BAY</t>
  </si>
  <si>
    <t>CDB</t>
  </si>
  <si>
    <t>COLD LAKE</t>
  </si>
  <si>
    <t>YOD</t>
  </si>
  <si>
    <t>COLEMAN</t>
  </si>
  <si>
    <t>COLEMAN AAF</t>
  </si>
  <si>
    <t>COLIMA</t>
  </si>
  <si>
    <t>CLQ</t>
  </si>
  <si>
    <t>COLLEGE STATION</t>
  </si>
  <si>
    <t>CLL</t>
  </si>
  <si>
    <t>EASTERWOOD FLD</t>
  </si>
  <si>
    <t>COLLIQUE</t>
  </si>
  <si>
    <t>COLMAR</t>
  </si>
  <si>
    <t>CMR</t>
  </si>
  <si>
    <t>HOUSSEN</t>
  </si>
  <si>
    <t>MEYENHEIM</t>
  </si>
  <si>
    <t>COLOGNE</t>
  </si>
  <si>
    <t>CGN</t>
  </si>
  <si>
    <t>KOLN BONN</t>
  </si>
  <si>
    <t>CAE</t>
  </si>
  <si>
    <t>COLUMBIA METROPOLITAN</t>
  </si>
  <si>
    <t>COLOMBO</t>
  </si>
  <si>
    <t>CMB</t>
  </si>
  <si>
    <t>BANDARANAIKE INTERNATIONAL</t>
  </si>
  <si>
    <t>RML</t>
  </si>
  <si>
    <t>COLOMBO RATMALANA</t>
  </si>
  <si>
    <t>COLOMBUS</t>
  </si>
  <si>
    <t>CBM</t>
  </si>
  <si>
    <t>COLUMBUS AFB</t>
  </si>
  <si>
    <t>COLONEL HILL</t>
  </si>
  <si>
    <t>COLONEL SUAREZ</t>
  </si>
  <si>
    <t>CORONEL SUAREZ</t>
  </si>
  <si>
    <t>COLONIA</t>
  </si>
  <si>
    <t>CYR</t>
  </si>
  <si>
    <t>LAGUNA DE LOS PATOS INTERNATIONAL</t>
  </si>
  <si>
    <t>COLORADO SPRINGS</t>
  </si>
  <si>
    <t>COS</t>
  </si>
  <si>
    <t>CITY OF COLORADO SPRINGS MUNI</t>
  </si>
  <si>
    <t>COLTISHALL</t>
  </si>
  <si>
    <t>CLF</t>
  </si>
  <si>
    <t>COLUMBIA</t>
  </si>
  <si>
    <t>COU</t>
  </si>
  <si>
    <t>COLUMBIA RGNL</t>
  </si>
  <si>
    <t>COLUMBUS</t>
  </si>
  <si>
    <t>CMH</t>
  </si>
  <si>
    <t>PORT COLUMBUS INTERNATIONAL</t>
  </si>
  <si>
    <t>LCK</t>
  </si>
  <si>
    <t>RICKENBACKER INTERNATIONAL</t>
  </si>
  <si>
    <t>COMODORO RIVADAVIA</t>
  </si>
  <si>
    <t>CRD</t>
  </si>
  <si>
    <t>COMOX</t>
  </si>
  <si>
    <t>YQQ</t>
  </si>
  <si>
    <t>CONCEICAO DO ARAGUAIA</t>
  </si>
  <si>
    <t>CDJ</t>
  </si>
  <si>
    <t>UNKNOWN</t>
  </si>
  <si>
    <t>CONCEPCION</t>
  </si>
  <si>
    <t>CCP</t>
  </si>
  <si>
    <t>CARRIEL SUR INTERNATIONAL</t>
  </si>
  <si>
    <t>CONCEPTION</t>
  </si>
  <si>
    <t>CEP</t>
  </si>
  <si>
    <t>TENIENTE COL CARMELO PERALTA</t>
  </si>
  <si>
    <t>CONCORDIA</t>
  </si>
  <si>
    <t>COC</t>
  </si>
  <si>
    <t>COMODORO PIERRESTEGUI</t>
  </si>
  <si>
    <t>CONDOTO</t>
  </si>
  <si>
    <t>COG</t>
  </si>
  <si>
    <t>MANDINGA</t>
  </si>
  <si>
    <t>CONGO TOWN</t>
  </si>
  <si>
    <t>CONINGSBY</t>
  </si>
  <si>
    <t>QCY</t>
  </si>
  <si>
    <t>CONNAUGHT</t>
  </si>
  <si>
    <t>NOC</t>
  </si>
  <si>
    <t>CONROE</t>
  </si>
  <si>
    <t>CXO</t>
  </si>
  <si>
    <t>MONTGOMERY CO</t>
  </si>
  <si>
    <t>CONSTANTA</t>
  </si>
  <si>
    <t>CND</t>
  </si>
  <si>
    <t>MIHAIL KOGALNICEANU</t>
  </si>
  <si>
    <t>CONSTANTINE</t>
  </si>
  <si>
    <t>CZL</t>
  </si>
  <si>
    <t>MOHAMED BOUDIAF INTERNATIONAL</t>
  </si>
  <si>
    <t>CONSTANZA</t>
  </si>
  <si>
    <t>COOCH-BEHAR</t>
  </si>
  <si>
    <t>COH</t>
  </si>
  <si>
    <t>COOCH BEHAR</t>
  </si>
  <si>
    <t>COOLANGATTA</t>
  </si>
  <si>
    <t>OOL</t>
  </si>
  <si>
    <t>GOLD COAST COOLANGATTA</t>
  </si>
  <si>
    <t>COPENHAGEN</t>
  </si>
  <si>
    <t>CPH</t>
  </si>
  <si>
    <t>KASTRUP</t>
  </si>
  <si>
    <t>RKE</t>
  </si>
  <si>
    <t>ROSKILDE</t>
  </si>
  <si>
    <t>COPIAPO</t>
  </si>
  <si>
    <t>CPO</t>
  </si>
  <si>
    <t>CHAMONATE</t>
  </si>
  <si>
    <t>COPPERMINE</t>
  </si>
  <si>
    <t>YCO</t>
  </si>
  <si>
    <t>KUGLUKTUK</t>
  </si>
  <si>
    <t>CORAL HARBOUR</t>
  </si>
  <si>
    <t>YZS</t>
  </si>
  <si>
    <t>FAIRMONT HOT SPRINGS</t>
  </si>
  <si>
    <t>CORDOBA</t>
  </si>
  <si>
    <t>COR</t>
  </si>
  <si>
    <t>AMBROSIO L V TARAVELLA</t>
  </si>
  <si>
    <t>ODB</t>
  </si>
  <si>
    <t>CORDOVA</t>
  </si>
  <si>
    <t>CDV</t>
  </si>
  <si>
    <t>MERLE K MUDHOLE SMITH</t>
  </si>
  <si>
    <t>CORK</t>
  </si>
  <si>
    <t>ORK</t>
  </si>
  <si>
    <t>CORLU</t>
  </si>
  <si>
    <t>CORO</t>
  </si>
  <si>
    <t>CZE</t>
  </si>
  <si>
    <t>JOSE LEONARDO CHIRINOS</t>
  </si>
  <si>
    <t>CORONATION</t>
  </si>
  <si>
    <t>YCT</t>
  </si>
  <si>
    <t>COROZAL</t>
  </si>
  <si>
    <t>CZU</t>
  </si>
  <si>
    <t>LAS BRUJAS</t>
  </si>
  <si>
    <t>CORPUS CHRISTI</t>
  </si>
  <si>
    <t>CRP</t>
  </si>
  <si>
    <t>CORPUS CHRISTI INTERNATIONAL</t>
  </si>
  <si>
    <t>CORRIENTES</t>
  </si>
  <si>
    <t>CNQ</t>
  </si>
  <si>
    <t>CORTE</t>
  </si>
  <si>
    <t>CORUMBA</t>
  </si>
  <si>
    <t>CMG</t>
  </si>
  <si>
    <t>CORUMBA INTERNATIONAL</t>
  </si>
  <si>
    <t>COSFORD</t>
  </si>
  <si>
    <t>COTO 47</t>
  </si>
  <si>
    <t>OTR</t>
  </si>
  <si>
    <t>COTONOU</t>
  </si>
  <si>
    <t>COO</t>
  </si>
  <si>
    <t>COTONOU CADJEHOUN</t>
  </si>
  <si>
    <t>COTTBUS</t>
  </si>
  <si>
    <t>COTTBUS DREWITZ</t>
  </si>
  <si>
    <t>COTTESMORE</t>
  </si>
  <si>
    <t>COTULLA</t>
  </si>
  <si>
    <t>COT</t>
  </si>
  <si>
    <t>COTULLA LA SALLE CO</t>
  </si>
  <si>
    <t>COULOMMIERS</t>
  </si>
  <si>
    <t>VOISINS</t>
  </si>
  <si>
    <t>COVENTRY</t>
  </si>
  <si>
    <t>CVT</t>
  </si>
  <si>
    <t>COVILHA</t>
  </si>
  <si>
    <t>COX'S BAZAR</t>
  </si>
  <si>
    <t>CXB</t>
  </si>
  <si>
    <t>COXS BAZAR</t>
  </si>
  <si>
    <t>COYHAIQUE</t>
  </si>
  <si>
    <t>GXQ</t>
  </si>
  <si>
    <t>TENIENTE VIDAL</t>
  </si>
  <si>
    <t>COZUMEL</t>
  </si>
  <si>
    <t>CZM</t>
  </si>
  <si>
    <t>COZUMEL INTERNATIONAL</t>
  </si>
  <si>
    <t>CRAIOVA</t>
  </si>
  <si>
    <t>CRA</t>
  </si>
  <si>
    <t>CRANBROOK</t>
  </si>
  <si>
    <t>YXC</t>
  </si>
  <si>
    <t>CRANFIELD</t>
  </si>
  <si>
    <t>CRANWELL</t>
  </si>
  <si>
    <t>CREIL</t>
  </si>
  <si>
    <t>CSF</t>
  </si>
  <si>
    <t>CRESTVIEW</t>
  </si>
  <si>
    <t>CEW</t>
  </si>
  <si>
    <t>BOB SIKES</t>
  </si>
  <si>
    <t>CRICIUMA</t>
  </si>
  <si>
    <t>FORQUILHINHA</t>
  </si>
  <si>
    <t>CROTONE</t>
  </si>
  <si>
    <t>CRV</t>
  </si>
  <si>
    <t>CRUIZIRO DO SUL</t>
  </si>
  <si>
    <t>CZS</t>
  </si>
  <si>
    <t>CRUZEIRO DO SUL</t>
  </si>
  <si>
    <t>CUAMBA</t>
  </si>
  <si>
    <t>FXO</t>
  </si>
  <si>
    <t>CUBI NAS</t>
  </si>
  <si>
    <t>GENERAL SANTOS</t>
  </si>
  <si>
    <t>CUCUTA</t>
  </si>
  <si>
    <t>CUC</t>
  </si>
  <si>
    <t>CAMILO DAZA</t>
  </si>
  <si>
    <t>CUDDAPAH</t>
  </si>
  <si>
    <t>CDP</t>
  </si>
  <si>
    <t>CUENCA</t>
  </si>
  <si>
    <t>CUE</t>
  </si>
  <si>
    <t>MARISCAL LAMAR</t>
  </si>
  <si>
    <t>CUERNAVACA</t>
  </si>
  <si>
    <t>CVJ</t>
  </si>
  <si>
    <t>CUERS</t>
  </si>
  <si>
    <t>PIERREFEU</t>
  </si>
  <si>
    <t>CUFAR</t>
  </si>
  <si>
    <t>CUIABA</t>
  </si>
  <si>
    <t>CGB</t>
  </si>
  <si>
    <t>MARECHAL RONDON</t>
  </si>
  <si>
    <t>CULDROSE</t>
  </si>
  <si>
    <t>CULIACAN</t>
  </si>
  <si>
    <t>CUL</t>
  </si>
  <si>
    <t>CULIACAN INTERNATIONAL</t>
  </si>
  <si>
    <t>CUMANA</t>
  </si>
  <si>
    <t>CUM</t>
  </si>
  <si>
    <t>ANTONIO JOSE DE SUCRE</t>
  </si>
  <si>
    <t>CUNAGUA</t>
  </si>
  <si>
    <t>JARDINES DEL RAY</t>
  </si>
  <si>
    <t>CURICO</t>
  </si>
  <si>
    <t>GENERAL FREIRE</t>
  </si>
  <si>
    <t>CURITIBA</t>
  </si>
  <si>
    <t>BFH</t>
  </si>
  <si>
    <t>BACACHERI</t>
  </si>
  <si>
    <t>CWB</t>
  </si>
  <si>
    <t>AFONSO PENA</t>
  </si>
  <si>
    <t>CURUZU CUATIA</t>
  </si>
  <si>
    <t>CUTBANK</t>
  </si>
  <si>
    <t>CTB</t>
  </si>
  <si>
    <t>CUT BANK MUNI</t>
  </si>
  <si>
    <t>CUTRALCO</t>
  </si>
  <si>
    <t>CUZCO</t>
  </si>
  <si>
    <t>CUZ</t>
  </si>
  <si>
    <t>VELAZCO ASTETE</t>
  </si>
  <si>
    <t>DAET</t>
  </si>
  <si>
    <t>DAGLI</t>
  </si>
  <si>
    <t>DAGALI</t>
  </si>
  <si>
    <t>DAHLEMER BINZ</t>
  </si>
  <si>
    <t>DAHRA</t>
  </si>
  <si>
    <t>DAKAR</t>
  </si>
  <si>
    <t>DKR</t>
  </si>
  <si>
    <t>LEOPOLD SEDAR SENGHOR INTERNATIONAL</t>
  </si>
  <si>
    <t>DALAMAN</t>
  </si>
  <si>
    <t>DLM</t>
  </si>
  <si>
    <t>DALBANDIN</t>
  </si>
  <si>
    <t>DALHART</t>
  </si>
  <si>
    <t>DHT</t>
  </si>
  <si>
    <t>DALHART MUNI</t>
  </si>
  <si>
    <t>DALIAN</t>
  </si>
  <si>
    <t>DLC</t>
  </si>
  <si>
    <t>ZHOUSHUIZI</t>
  </si>
  <si>
    <t>DALLAS</t>
  </si>
  <si>
    <t>DAL</t>
  </si>
  <si>
    <t>DALLAS LOVE FLD</t>
  </si>
  <si>
    <t>DALLAS-FORT WORTH</t>
  </si>
  <si>
    <t>DFW</t>
  </si>
  <si>
    <t>DALLAS FORT WORTH INTERNATIONAL</t>
  </si>
  <si>
    <t>DALOA</t>
  </si>
  <si>
    <t>DJO</t>
  </si>
  <si>
    <t>DAMAN</t>
  </si>
  <si>
    <t>NMB</t>
  </si>
  <si>
    <t>DAMASCUS</t>
  </si>
  <si>
    <t>DAM</t>
  </si>
  <si>
    <t>DAMASCUS INTERNATIONAL</t>
  </si>
  <si>
    <t>DAMAZIN</t>
  </si>
  <si>
    <t>SUDAN</t>
  </si>
  <si>
    <t>DAMBLAIN</t>
  </si>
  <si>
    <t>DAMMAM</t>
  </si>
  <si>
    <t>DMM</t>
  </si>
  <si>
    <t>KING FAHD INTERNATIONAL</t>
  </si>
  <si>
    <t>DANANG</t>
  </si>
  <si>
    <t>DAD</t>
  </si>
  <si>
    <t>VIET NAM</t>
  </si>
  <si>
    <t>DANANG INTERNATIONAL</t>
  </si>
  <si>
    <t>DAR ES SALAAM</t>
  </si>
  <si>
    <t>DAR</t>
  </si>
  <si>
    <t>DARAB</t>
  </si>
  <si>
    <t>DARAN</t>
  </si>
  <si>
    <t>HESA</t>
  </si>
  <si>
    <t>DAS ISLAND</t>
  </si>
  <si>
    <t>DASHT-E-NAZ</t>
  </si>
  <si>
    <t>SARI DASHT E NAZ</t>
  </si>
  <si>
    <t>DAUPHIN</t>
  </si>
  <si>
    <t>YDN</t>
  </si>
  <si>
    <t>DAUPHIN BARKER</t>
  </si>
  <si>
    <t>DAVID</t>
  </si>
  <si>
    <t>DAV</t>
  </si>
  <si>
    <t>ENRIQUE MALEK INTERNATIONAL</t>
  </si>
  <si>
    <t>DAWEI</t>
  </si>
  <si>
    <t>DAWSON</t>
  </si>
  <si>
    <t>YDA</t>
  </si>
  <si>
    <t>DAWSON CREEK</t>
  </si>
  <si>
    <t>YDQ</t>
  </si>
  <si>
    <t>DAYTON</t>
  </si>
  <si>
    <t>DAY</t>
  </si>
  <si>
    <t>JAMES M COX DAYTON INTERNATIONAL</t>
  </si>
  <si>
    <t>FFO</t>
  </si>
  <si>
    <t>WRIGHT PATTERSON AFB</t>
  </si>
  <si>
    <t>DE AAR</t>
  </si>
  <si>
    <t>DE AAR MILITARY</t>
  </si>
  <si>
    <t>DE KOOY</t>
  </si>
  <si>
    <t>DHR</t>
  </si>
  <si>
    <t>DEAD MAN'S CAY</t>
  </si>
  <si>
    <t>LGI</t>
  </si>
  <si>
    <t>DEADMANS CAY</t>
  </si>
  <si>
    <t>DEADHORSE</t>
  </si>
  <si>
    <t>SCC</t>
  </si>
  <si>
    <t>DEASE LAKE</t>
  </si>
  <si>
    <t>YDL</t>
  </si>
  <si>
    <t>DEAUVILLE</t>
  </si>
  <si>
    <t>DOL</t>
  </si>
  <si>
    <t>ST GATIEN</t>
  </si>
  <si>
    <t>DEBRE ZEIT</t>
  </si>
  <si>
    <t>HARAR MEDA</t>
  </si>
  <si>
    <t>DEBRECEN</t>
  </si>
  <si>
    <t>DEB</t>
  </si>
  <si>
    <t>DECIMOMANNU</t>
  </si>
  <si>
    <t>DCI</t>
  </si>
  <si>
    <t>DEELEN</t>
  </si>
  <si>
    <t>DEER LAKE</t>
  </si>
  <si>
    <t>YDF</t>
  </si>
  <si>
    <t>DEESA</t>
  </si>
  <si>
    <t>DEHRA DUN</t>
  </si>
  <si>
    <t>DED</t>
  </si>
  <si>
    <t>DEHRADUN</t>
  </si>
  <si>
    <t>DEIRE ZOR</t>
  </si>
  <si>
    <t>DEZ</t>
  </si>
  <si>
    <t>DEIR ZZOR</t>
  </si>
  <si>
    <t>DEKELIA</t>
  </si>
  <si>
    <t>TATOI</t>
  </si>
  <si>
    <t>DEL BAJIO</t>
  </si>
  <si>
    <t>BJX</t>
  </si>
  <si>
    <t>DE GUANAJUATO INTERNATIONAL</t>
  </si>
  <si>
    <t>DEL RIO</t>
  </si>
  <si>
    <t>DLF</t>
  </si>
  <si>
    <t>LAUGHLIN AFB</t>
  </si>
  <si>
    <t>DRT</t>
  </si>
  <si>
    <t>DEL RIO INTERNATIONAL</t>
  </si>
  <si>
    <t>DELHI</t>
  </si>
  <si>
    <t>DEL</t>
  </si>
  <si>
    <t>INDIRA GANDHI INTERNATIONAL</t>
  </si>
  <si>
    <t>SAFDARJUNG</t>
  </si>
  <si>
    <t>DELTA JUNCTION</t>
  </si>
  <si>
    <t>BIG</t>
  </si>
  <si>
    <t>ALLEN AAF</t>
  </si>
  <si>
    <t>DENIZLI</t>
  </si>
  <si>
    <t>DNZ</t>
  </si>
  <si>
    <t>CARDAK</t>
  </si>
  <si>
    <t>DENPASAR</t>
  </si>
  <si>
    <t>DPS</t>
  </si>
  <si>
    <t>BALI INTERNATIONAL</t>
  </si>
  <si>
    <t>DENVER</t>
  </si>
  <si>
    <t>DEN</t>
  </si>
  <si>
    <t>DENVER INTERNATIONAL</t>
  </si>
  <si>
    <t>DEPARIZO</t>
  </si>
  <si>
    <t>DAPARIJO</t>
  </si>
  <si>
    <t>DERA GHAZI KHAN</t>
  </si>
  <si>
    <t>DERA ISMAIL KHAN</t>
  </si>
  <si>
    <t>DERIDDER</t>
  </si>
  <si>
    <t>DRI</t>
  </si>
  <si>
    <t>BEAUREGARD PARISH</t>
  </si>
  <si>
    <t>DES MOINES</t>
  </si>
  <si>
    <t>DSM</t>
  </si>
  <si>
    <t>DES MOINES INTERNATIONAL</t>
  </si>
  <si>
    <t>DESROCHES</t>
  </si>
  <si>
    <t>DES</t>
  </si>
  <si>
    <t>DESSAU</t>
  </si>
  <si>
    <t>DETROIT</t>
  </si>
  <si>
    <t>DET</t>
  </si>
  <si>
    <t>DETROIT CITY</t>
  </si>
  <si>
    <t>DTW</t>
  </si>
  <si>
    <t>DETROIT METRO WAYNE CO</t>
  </si>
  <si>
    <t>YIP</t>
  </si>
  <si>
    <t>WILLOW RUN</t>
  </si>
  <si>
    <t>DEZFUL</t>
  </si>
  <si>
    <t>DHAHRAN</t>
  </si>
  <si>
    <t>DHA</t>
  </si>
  <si>
    <t>KING ABDULAZIZ AB</t>
  </si>
  <si>
    <t>DHAKA</t>
  </si>
  <si>
    <t>DAC</t>
  </si>
  <si>
    <t>ZIA INTERNATIONAL</t>
  </si>
  <si>
    <t>BASHER</t>
  </si>
  <si>
    <t>DHANBAD</t>
  </si>
  <si>
    <t>DBO</t>
  </si>
  <si>
    <t>DIEGO GARCIA ISLAND</t>
  </si>
  <si>
    <t>DIEGO GARCIA NSF</t>
  </si>
  <si>
    <t>DIEPHOLZ</t>
  </si>
  <si>
    <t>DIFFA</t>
  </si>
  <si>
    <t>DIJON</t>
  </si>
  <si>
    <t>DIJ</t>
  </si>
  <si>
    <t>LONGVIC</t>
  </si>
  <si>
    <t>DILI</t>
  </si>
  <si>
    <t>DIL</t>
  </si>
  <si>
    <t>EAST TIMOR</t>
  </si>
  <si>
    <t>COMORO (KOMORO) AIRPORT</t>
  </si>
  <si>
    <t>DILLINGHAM</t>
  </si>
  <si>
    <t>DLG</t>
  </si>
  <si>
    <t>HDH</t>
  </si>
  <si>
    <t>DINARD</t>
  </si>
  <si>
    <t>DNR</t>
  </si>
  <si>
    <t>PLEURTUIT</t>
  </si>
  <si>
    <t>DIRE DAWA</t>
  </si>
  <si>
    <t>DIR</t>
  </si>
  <si>
    <t>ABA TENNA DEJAZMATCH YILMA INTERNATIONAL</t>
  </si>
  <si>
    <t>DIRKOU</t>
  </si>
  <si>
    <t>DISHFORTH</t>
  </si>
  <si>
    <t>DIYABAKIR</t>
  </si>
  <si>
    <t>DIY</t>
  </si>
  <si>
    <t>DIYARBAKIR</t>
  </si>
  <si>
    <t>DJANET</t>
  </si>
  <si>
    <t>DJG</t>
  </si>
  <si>
    <t>TISKA</t>
  </si>
  <si>
    <t>DJERBA</t>
  </si>
  <si>
    <t>DJE</t>
  </si>
  <si>
    <t>ZARZIS</t>
  </si>
  <si>
    <t>DNEPROPETROVSK</t>
  </si>
  <si>
    <t>DNK</t>
  </si>
  <si>
    <t>DNIPROPETROVSK</t>
  </si>
  <si>
    <t>DODOMA</t>
  </si>
  <si>
    <t>DOD</t>
  </si>
  <si>
    <t>DOHA</t>
  </si>
  <si>
    <t>DOH</t>
  </si>
  <si>
    <t>QATAR</t>
  </si>
  <si>
    <t>DOHA INTERNATIONAL</t>
  </si>
  <si>
    <t>DOLE</t>
  </si>
  <si>
    <t>DLE</t>
  </si>
  <si>
    <t>TAVAUX</t>
  </si>
  <si>
    <t>DOLORES</t>
  </si>
  <si>
    <t>DOM</t>
  </si>
  <si>
    <t>MELVILLE HALL</t>
  </si>
  <si>
    <t>DONAUESCHINGEN</t>
  </si>
  <si>
    <t>ZQL</t>
  </si>
  <si>
    <t>DONAUESCHINGEN VILLINGEN</t>
  </si>
  <si>
    <t>DONEGAL</t>
  </si>
  <si>
    <t>DONETSK</t>
  </si>
  <si>
    <t>DOK</t>
  </si>
  <si>
    <t>DONGOLA</t>
  </si>
  <si>
    <t>DOG</t>
  </si>
  <si>
    <t>DORTMUND</t>
  </si>
  <si>
    <t>DTM</t>
  </si>
  <si>
    <t>DOTHAN</t>
  </si>
  <si>
    <t>DHN</t>
  </si>
  <si>
    <t>DOTHAN RGNL</t>
  </si>
  <si>
    <t>DOUALA</t>
  </si>
  <si>
    <t>DLA</t>
  </si>
  <si>
    <t>DOUGLAS</t>
  </si>
  <si>
    <t>DUG</t>
  </si>
  <si>
    <t>BISBEE DOUGLAS INTERNATIONAL</t>
  </si>
  <si>
    <t>DOVER</t>
  </si>
  <si>
    <t>DOV</t>
  </si>
  <si>
    <t>DOVER AFB</t>
  </si>
  <si>
    <t>DRACHTEN</t>
  </si>
  <si>
    <t>DRESDEN</t>
  </si>
  <si>
    <t>DRS</t>
  </si>
  <si>
    <t>DRYDEN</t>
  </si>
  <si>
    <t>YHD</t>
  </si>
  <si>
    <t>DRYDEN RGNL</t>
  </si>
  <si>
    <t>DUBAI</t>
  </si>
  <si>
    <t>DXB</t>
  </si>
  <si>
    <t>DUBAI INTERNATIONAL</t>
  </si>
  <si>
    <t>DUBBO</t>
  </si>
  <si>
    <t>DUBENDORF</t>
  </si>
  <si>
    <t>DUBLIN</t>
  </si>
  <si>
    <t>DUB</t>
  </si>
  <si>
    <t>DUBROVNIK</t>
  </si>
  <si>
    <t>DBV</t>
  </si>
  <si>
    <t>DUESSELDORF</t>
  </si>
  <si>
    <t>DUS</t>
  </si>
  <si>
    <t>DUSSELDORF</t>
  </si>
  <si>
    <t>DULUTH</t>
  </si>
  <si>
    <t>DLH</t>
  </si>
  <si>
    <t>DULUTH INTERNATIONAL</t>
  </si>
  <si>
    <t>DUMAGUETE</t>
  </si>
  <si>
    <t>DGT</t>
  </si>
  <si>
    <t>DUMAI</t>
  </si>
  <si>
    <t>DUM</t>
  </si>
  <si>
    <t>PINANG KAMPAI</t>
  </si>
  <si>
    <t>DUNCAN TOWN</t>
  </si>
  <si>
    <t>DUNDEE</t>
  </si>
  <si>
    <t>DND</t>
  </si>
  <si>
    <t>DUNDIGUL</t>
  </si>
  <si>
    <t>DUNEDIN</t>
  </si>
  <si>
    <t>DUD</t>
  </si>
  <si>
    <t>DUNHUANG</t>
  </si>
  <si>
    <t>DNH</t>
  </si>
  <si>
    <t>DUNHUANG AIRPORT</t>
  </si>
  <si>
    <t>DUNSFOLD</t>
  </si>
  <si>
    <t>DURANGO</t>
  </si>
  <si>
    <t>DGO</t>
  </si>
  <si>
    <t>DURANGO INTERNATIONAL</t>
  </si>
  <si>
    <t>DRO</t>
  </si>
  <si>
    <t>DURANGO LA PLATA CO</t>
  </si>
  <si>
    <t>DURAZNO</t>
  </si>
  <si>
    <t>SANTA BERNARDINA INTERNATIONAL</t>
  </si>
  <si>
    <t>DURBAN</t>
  </si>
  <si>
    <t>DUR</t>
  </si>
  <si>
    <t>DURBAN INTERNATIONAL</t>
  </si>
  <si>
    <t>VIR</t>
  </si>
  <si>
    <t>VIRGINIA</t>
  </si>
  <si>
    <t>DUSHANBE</t>
  </si>
  <si>
    <t>DYU</t>
  </si>
  <si>
    <t>DWAALBOOM</t>
  </si>
  <si>
    <t>DZAOUDZI</t>
  </si>
  <si>
    <t>DZA</t>
  </si>
  <si>
    <t>MAYOTTE ISLAND</t>
  </si>
  <si>
    <t>DZAOUDZI PAMANZI</t>
  </si>
  <si>
    <t>DZHEZKAZGAN</t>
  </si>
  <si>
    <t>DZH</t>
  </si>
  <si>
    <t>ZHEZKAZGAN</t>
  </si>
  <si>
    <t>EAGLE PASS</t>
  </si>
  <si>
    <t>EGP</t>
  </si>
  <si>
    <t>EAGLE PASS MUNI</t>
  </si>
  <si>
    <t>EARLTON</t>
  </si>
  <si>
    <t>YXR</t>
  </si>
  <si>
    <t>TIMISKAMING RGNL</t>
  </si>
  <si>
    <t>EAST LONDON</t>
  </si>
  <si>
    <t>ELS</t>
  </si>
  <si>
    <t>EAST MIDLANDS</t>
  </si>
  <si>
    <t>EMA</t>
  </si>
  <si>
    <t>EAST SALE</t>
  </si>
  <si>
    <t>EASTER ISLAND</t>
  </si>
  <si>
    <t>IPC</t>
  </si>
  <si>
    <t>MATAVERI INTERNATIONAL</t>
  </si>
  <si>
    <t>ECH-CHELIFF</t>
  </si>
  <si>
    <t>QAS</t>
  </si>
  <si>
    <t>ECH CHELIFF</t>
  </si>
  <si>
    <t>EDINBURGH</t>
  </si>
  <si>
    <t>EDI</t>
  </si>
  <si>
    <t>EDMONTON</t>
  </si>
  <si>
    <t>YED</t>
  </si>
  <si>
    <t>EDMONTON NAMAO</t>
  </si>
  <si>
    <t>YEG</t>
  </si>
  <si>
    <t>EDMONTON INTERNATIONAL</t>
  </si>
  <si>
    <t>YXD</t>
  </si>
  <si>
    <t>EDMONTON CITY CENTRE</t>
  </si>
  <si>
    <t>EDSON</t>
  </si>
  <si>
    <t>YET</t>
  </si>
  <si>
    <t>EDWARDS AFB</t>
  </si>
  <si>
    <t>EDW</t>
  </si>
  <si>
    <t>EGELSBACH</t>
  </si>
  <si>
    <t>EGGEBECK</t>
  </si>
  <si>
    <t>EGGEBEK</t>
  </si>
  <si>
    <t>EGGENFELDEN</t>
  </si>
  <si>
    <t>EGILSSTADIR</t>
  </si>
  <si>
    <t>EGS</t>
  </si>
  <si>
    <t>EINDHOVEN</t>
  </si>
  <si>
    <t>EIN</t>
  </si>
  <si>
    <t>EISENACH</t>
  </si>
  <si>
    <t>EISENACH KINDEL</t>
  </si>
  <si>
    <t>EISENHUETTENSTADT</t>
  </si>
  <si>
    <t>EISENHUTTENSTADT</t>
  </si>
  <si>
    <t>EL ARISH</t>
  </si>
  <si>
    <t>EL ARISH INTERNATIONAL</t>
  </si>
  <si>
    <t>EL BANCO</t>
  </si>
  <si>
    <t>LAS FLORES</t>
  </si>
  <si>
    <t>EL BEIDA</t>
  </si>
  <si>
    <t>EL BOLSON</t>
  </si>
  <si>
    <t>EHL</t>
  </si>
  <si>
    <t>EL BORMA</t>
  </si>
  <si>
    <t>EBM</t>
  </si>
  <si>
    <t>EL CARMEN</t>
  </si>
  <si>
    <t>EL CENTRO</t>
  </si>
  <si>
    <t>NJK</t>
  </si>
  <si>
    <t>EL CENTRO NAF</t>
  </si>
  <si>
    <t>EL DORADO</t>
  </si>
  <si>
    <t>ELD</t>
  </si>
  <si>
    <t>SOUTH ARKANSAS RGNL AT GOODWIN FLD</t>
  </si>
  <si>
    <t>EL FASHER</t>
  </si>
  <si>
    <t>ELF</t>
  </si>
  <si>
    <t>EL GOLEA</t>
  </si>
  <si>
    <t>ELG</t>
  </si>
  <si>
    <t>EL MAITEN</t>
  </si>
  <si>
    <t>EMX</t>
  </si>
  <si>
    <t>EL OBEID</t>
  </si>
  <si>
    <t>EBD</t>
  </si>
  <si>
    <t>EL PALOMAR</t>
  </si>
  <si>
    <t>EL PASO</t>
  </si>
  <si>
    <t>BIF</t>
  </si>
  <si>
    <t>BIGGS AAF</t>
  </si>
  <si>
    <t>ELP</t>
  </si>
  <si>
    <t>EL PASO INTERNATIONAL</t>
  </si>
  <si>
    <t>ELAT</t>
  </si>
  <si>
    <t>ETH</t>
  </si>
  <si>
    <t>EILAT</t>
  </si>
  <si>
    <t>ELAZIG</t>
  </si>
  <si>
    <t>EZS</t>
  </si>
  <si>
    <t>EL-BAHA</t>
  </si>
  <si>
    <t>ABT</t>
  </si>
  <si>
    <t>AL BAHA</t>
  </si>
  <si>
    <t>ELDORET</t>
  </si>
  <si>
    <t>EDL</t>
  </si>
  <si>
    <t>KENYA</t>
  </si>
  <si>
    <t>ELDORET INTERNATIONAL</t>
  </si>
  <si>
    <t>ELEFSIS</t>
  </si>
  <si>
    <t>EL-GORA</t>
  </si>
  <si>
    <t>EL GORA</t>
  </si>
  <si>
    <t>ELIZABETH CITY</t>
  </si>
  <si>
    <t>ECG</t>
  </si>
  <si>
    <t>ELIZABETH CITY CGAS RGNL</t>
  </si>
  <si>
    <t>ELKINS</t>
  </si>
  <si>
    <t>EKN</t>
  </si>
  <si>
    <t>ELKINS RANDOLPH CO JENNINGS RANDOLPH</t>
  </si>
  <si>
    <t>ELLISRAS</t>
  </si>
  <si>
    <t>ELL</t>
  </si>
  <si>
    <t>ELORZA</t>
  </si>
  <si>
    <t>EL-TOR</t>
  </si>
  <si>
    <t>ELT</t>
  </si>
  <si>
    <t>EL TOR</t>
  </si>
  <si>
    <t>EL-YOPAL</t>
  </si>
  <si>
    <t>EL YOPAL</t>
  </si>
  <si>
    <t>EMAM SHAHR</t>
  </si>
  <si>
    <t>SHAHROUD</t>
  </si>
  <si>
    <t>EMBABA</t>
  </si>
  <si>
    <t>EMDEN</t>
  </si>
  <si>
    <t>EME</t>
  </si>
  <si>
    <t>EMMABODA</t>
  </si>
  <si>
    <t>EMMEN</t>
  </si>
  <si>
    <t>ENDE</t>
  </si>
  <si>
    <t>ENE</t>
  </si>
  <si>
    <t>H HASAN AROEBOESMAN</t>
  </si>
  <si>
    <t>ENID</t>
  </si>
  <si>
    <t>END</t>
  </si>
  <si>
    <t>VANCE AFB</t>
  </si>
  <si>
    <t>ENIWETOK ISLAND</t>
  </si>
  <si>
    <t>1Z8</t>
  </si>
  <si>
    <t>MARSHALL ISLANDS</t>
  </si>
  <si>
    <t>ENEWETAK AUX AF</t>
  </si>
  <si>
    <t>ENNISKILLEN</t>
  </si>
  <si>
    <t>ENK</t>
  </si>
  <si>
    <t>ST ANGELO</t>
  </si>
  <si>
    <t>ENONTEKIO</t>
  </si>
  <si>
    <t>ENF</t>
  </si>
  <si>
    <t>FINLAND</t>
  </si>
  <si>
    <t>ENSCHEDE</t>
  </si>
  <si>
    <t>ENS</t>
  </si>
  <si>
    <t>TWENTHE</t>
  </si>
  <si>
    <t>ENSENADA</t>
  </si>
  <si>
    <t>ESE</t>
  </si>
  <si>
    <t>GENERAL ALBERTO L SALINAS C INTERNATIONAL</t>
  </si>
  <si>
    <t>ENTEBBE</t>
  </si>
  <si>
    <t>EBB</t>
  </si>
  <si>
    <t>UGANDA</t>
  </si>
  <si>
    <t>ENTEBBE INTERNATIONAL</t>
  </si>
  <si>
    <t>ENUGU</t>
  </si>
  <si>
    <t>ENU</t>
  </si>
  <si>
    <t>EPINAL</t>
  </si>
  <si>
    <t>EPL</t>
  </si>
  <si>
    <t>MIRECOURT</t>
  </si>
  <si>
    <t>ERDING</t>
  </si>
  <si>
    <t>EREGLI</t>
  </si>
  <si>
    <t>ERDEMIR</t>
  </si>
  <si>
    <t>ERFURT</t>
  </si>
  <si>
    <t>ERF</t>
  </si>
  <si>
    <t>ERMELO</t>
  </si>
  <si>
    <t>ER-RACHIDIA</t>
  </si>
  <si>
    <t>ERH</t>
  </si>
  <si>
    <t>MOULAY ALI CHERIF</t>
  </si>
  <si>
    <t>ERZINCAN</t>
  </si>
  <si>
    <t>ERC</t>
  </si>
  <si>
    <t>ERZURUM</t>
  </si>
  <si>
    <t>ERZ</t>
  </si>
  <si>
    <t>ESBJERG</t>
  </si>
  <si>
    <t>EBJ</t>
  </si>
  <si>
    <t>ESFAHAN</t>
  </si>
  <si>
    <t>ESFAHAN SHAHID BEHESHTI INTERNATIONAL</t>
  </si>
  <si>
    <t>SHAHID VATAN POUR AIR BASE</t>
  </si>
  <si>
    <t>ESKILSTUNA</t>
  </si>
  <si>
    <t>ESKIMO POINT</t>
  </si>
  <si>
    <t>YEK</t>
  </si>
  <si>
    <t>ARVIAT</t>
  </si>
  <si>
    <t>ESKISEHIR</t>
  </si>
  <si>
    <t>ESK</t>
  </si>
  <si>
    <t>ESKISSEHIR</t>
  </si>
  <si>
    <t>ANADOLU</t>
  </si>
  <si>
    <t>ESPINHO</t>
  </si>
  <si>
    <t>PORTUGAL</t>
  </si>
  <si>
    <t>ESQUEL</t>
  </si>
  <si>
    <t>EQS</t>
  </si>
  <si>
    <t>ESSADOUIRA</t>
  </si>
  <si>
    <t>ESSAOUIRA</t>
  </si>
  <si>
    <t>ESSEN</t>
  </si>
  <si>
    <t>ESS</t>
  </si>
  <si>
    <t>ESSEN MULHEIM</t>
  </si>
  <si>
    <t>ESTEVAN</t>
  </si>
  <si>
    <t>YEN</t>
  </si>
  <si>
    <t>ESTIMA</t>
  </si>
  <si>
    <t>ETAIN</t>
  </si>
  <si>
    <t>ROUVRES</t>
  </si>
  <si>
    <t>EURA</t>
  </si>
  <si>
    <t>EUREKA</t>
  </si>
  <si>
    <t>YEU</t>
  </si>
  <si>
    <t>EVENES</t>
  </si>
  <si>
    <t>EVE</t>
  </si>
  <si>
    <t>EVERETT</t>
  </si>
  <si>
    <t>PAE</t>
  </si>
  <si>
    <t>SNOHOMISH CO</t>
  </si>
  <si>
    <t>EVORA</t>
  </si>
  <si>
    <t>EVREUX</t>
  </si>
  <si>
    <t>FAUVILLE</t>
  </si>
  <si>
    <t>EXETER</t>
  </si>
  <si>
    <t>EXT</t>
  </si>
  <si>
    <t>EYN-SHEMER</t>
  </si>
  <si>
    <t>EYN SHEMER</t>
  </si>
  <si>
    <t>EYN-YAHAV</t>
  </si>
  <si>
    <t>EN YAHAV</t>
  </si>
  <si>
    <t>FAGERNES</t>
  </si>
  <si>
    <t>VDB</t>
  </si>
  <si>
    <t>FAGERNES LEIRIN</t>
  </si>
  <si>
    <t>FAIRBANKS</t>
  </si>
  <si>
    <t>EIL</t>
  </si>
  <si>
    <t>EIELSON AFB</t>
  </si>
  <si>
    <t>FAI</t>
  </si>
  <si>
    <t>FAIRBANKS INTERNATIONAL</t>
  </si>
  <si>
    <t>FAIRFIELD</t>
  </si>
  <si>
    <t>SUU</t>
  </si>
  <si>
    <t>TRAVIS AFB</t>
  </si>
  <si>
    <t>FAIRFORD</t>
  </si>
  <si>
    <t>FFD</t>
  </si>
  <si>
    <t>FAISALABAD</t>
  </si>
  <si>
    <t>LYP</t>
  </si>
  <si>
    <t>FAISALABAD INTERNATIONAL</t>
  </si>
  <si>
    <t>FAJARDO</t>
  </si>
  <si>
    <t>FAJ</t>
  </si>
  <si>
    <t>DIEGO JIMENEZ TORRES</t>
  </si>
  <si>
    <t>FAKARAVA</t>
  </si>
  <si>
    <t>FAV</t>
  </si>
  <si>
    <t>FALEOLO</t>
  </si>
  <si>
    <t>APW</t>
  </si>
  <si>
    <t>SAMOA</t>
  </si>
  <si>
    <t>FALEOLO INTERNATIONAL</t>
  </si>
  <si>
    <t>FALKOPING</t>
  </si>
  <si>
    <t>FALLFORS</t>
  </si>
  <si>
    <t>FALLON</t>
  </si>
  <si>
    <t>NFL</t>
  </si>
  <si>
    <t>FALLON NAS</t>
  </si>
  <si>
    <t>FALMOUTH</t>
  </si>
  <si>
    <t>FMH</t>
  </si>
  <si>
    <t>OTIS ANGB</t>
  </si>
  <si>
    <t>FANGATAU</t>
  </si>
  <si>
    <t>FARAFANGANA</t>
  </si>
  <si>
    <t>RVA</t>
  </si>
  <si>
    <t>FARANAH</t>
  </si>
  <si>
    <t>FAA</t>
  </si>
  <si>
    <t>GUINEA</t>
  </si>
  <si>
    <t>FARILA</t>
  </si>
  <si>
    <t>FARMINGTON</t>
  </si>
  <si>
    <t>FMN</t>
  </si>
  <si>
    <t>FOUR CORNERS RGNL</t>
  </si>
  <si>
    <t>FARNBOROUGH</t>
  </si>
  <si>
    <t>FAB</t>
  </si>
  <si>
    <t>FARO</t>
  </si>
  <si>
    <t>FAO</t>
  </si>
  <si>
    <t>ZFA</t>
  </si>
  <si>
    <t>FARQUHAR</t>
  </si>
  <si>
    <t>FASA</t>
  </si>
  <si>
    <t>FASSBERG</t>
  </si>
  <si>
    <t>FAYA-LARGEAU</t>
  </si>
  <si>
    <t>FYT</t>
  </si>
  <si>
    <t>FAYA LARGEAU</t>
  </si>
  <si>
    <t>FAYETTEVILLE</t>
  </si>
  <si>
    <t>FYV</t>
  </si>
  <si>
    <t>DRAKE FLD</t>
  </si>
  <si>
    <t>POB</t>
  </si>
  <si>
    <t>POPE AFB</t>
  </si>
  <si>
    <t>FENGNIN</t>
  </si>
  <si>
    <t>TTT</t>
  </si>
  <si>
    <t>FERNANDO DO NORONHA</t>
  </si>
  <si>
    <t>FEN</t>
  </si>
  <si>
    <t>FERNANDO DE NORONHA</t>
  </si>
  <si>
    <t>FEZ</t>
  </si>
  <si>
    <t>SAISS</t>
  </si>
  <si>
    <t>FIANARANTSOA</t>
  </si>
  <si>
    <t>WFI</t>
  </si>
  <si>
    <t>FICKSBURG</t>
  </si>
  <si>
    <t>FICKSBURG SENTRAOES</t>
  </si>
  <si>
    <t>FIGARI</t>
  </si>
  <si>
    <t>FSC</t>
  </si>
  <si>
    <t>SUD CORSE</t>
  </si>
  <si>
    <t>FILADELFIA</t>
  </si>
  <si>
    <t>FINCA 10</t>
  </si>
  <si>
    <t>NUEVO PALMAR SUR</t>
  </si>
  <si>
    <t>FINCA 63</t>
  </si>
  <si>
    <t>FIRA</t>
  </si>
  <si>
    <t>FIG</t>
  </si>
  <si>
    <t>FRIA</t>
  </si>
  <si>
    <t>FIRENZE</t>
  </si>
  <si>
    <t>FLR</t>
  </si>
  <si>
    <t>PERETOLA</t>
  </si>
  <si>
    <t>FLENSBURG</t>
  </si>
  <si>
    <t>FLENSBURG SCHAFERHAUS</t>
  </si>
  <si>
    <t>FLIN FLON</t>
  </si>
  <si>
    <t>YFO</t>
  </si>
  <si>
    <t>FLORENCE</t>
  </si>
  <si>
    <t>FLO</t>
  </si>
  <si>
    <t>FLORENCE RGNL</t>
  </si>
  <si>
    <t>FLORENCIA</t>
  </si>
  <si>
    <t>FLA</t>
  </si>
  <si>
    <t>GUSTAVO ARTUNDUAGA PAREDES</t>
  </si>
  <si>
    <t>FLORENNES</t>
  </si>
  <si>
    <t>FLORES (FLORES ISL.)</t>
  </si>
  <si>
    <t>FLW</t>
  </si>
  <si>
    <t>FLORES</t>
  </si>
  <si>
    <t>FLORIANOPOLIS</t>
  </si>
  <si>
    <t>FLN</t>
  </si>
  <si>
    <t>HERCILIO LUZ</t>
  </si>
  <si>
    <t>FLORIDA</t>
  </si>
  <si>
    <t>FLORIDABLANCA</t>
  </si>
  <si>
    <t>BASA AB</t>
  </si>
  <si>
    <t>FLORO</t>
  </si>
  <si>
    <t>FRO</t>
  </si>
  <si>
    <t>FOGGIA</t>
  </si>
  <si>
    <t>FOG</t>
  </si>
  <si>
    <t>GINO LISA</t>
  </si>
  <si>
    <t>FORDE</t>
  </si>
  <si>
    <t>BRINGELAND</t>
  </si>
  <si>
    <t>FORESTVILLE</t>
  </si>
  <si>
    <t>FORLI</t>
  </si>
  <si>
    <t>FRL</t>
  </si>
  <si>
    <t>FORMOSA</t>
  </si>
  <si>
    <t>FMA</t>
  </si>
  <si>
    <t>FORT BENNING</t>
  </si>
  <si>
    <t>LSF</t>
  </si>
  <si>
    <t>LAWSON AAF</t>
  </si>
  <si>
    <t>FORT CARSON</t>
  </si>
  <si>
    <t>FCS</t>
  </si>
  <si>
    <t>BUTTS AAF</t>
  </si>
  <si>
    <t>FORT CHIPEWYAN</t>
  </si>
  <si>
    <t>YPY</t>
  </si>
  <si>
    <t>FORT DODGE</t>
  </si>
  <si>
    <t>FOD</t>
  </si>
  <si>
    <t>FORT DODGE RGNL</t>
  </si>
  <si>
    <t>FORT DRUM</t>
  </si>
  <si>
    <t>GTB</t>
  </si>
  <si>
    <t>WHEELER SACK AAF</t>
  </si>
  <si>
    <t>FORT EUSTIS</t>
  </si>
  <si>
    <t>FAF</t>
  </si>
  <si>
    <t>FELKER AAF</t>
  </si>
  <si>
    <t>FORT HOOD</t>
  </si>
  <si>
    <t>HLR</t>
  </si>
  <si>
    <t>HOOD AAF</t>
  </si>
  <si>
    <t>FORT HUACHUCA</t>
  </si>
  <si>
    <t>FHU</t>
  </si>
  <si>
    <t>SIERRA VISTA MUNI LIBBY AAF</t>
  </si>
  <si>
    <t>FORT IRWIN</t>
  </si>
  <si>
    <t>BYS</t>
  </si>
  <si>
    <t>BICYCLE LAKE AAF</t>
  </si>
  <si>
    <t>FORT KNOX</t>
  </si>
  <si>
    <t>FTK</t>
  </si>
  <si>
    <t>GODMAN AAF</t>
  </si>
  <si>
    <t>FORT LAUDERDALE</t>
  </si>
  <si>
    <t>FLL</t>
  </si>
  <si>
    <t>FORT LAUDERDALE HOLLYWOOD INTERNATIONAL</t>
  </si>
  <si>
    <t>FXE</t>
  </si>
  <si>
    <t>FORT LAUDERDALE EXECUTIVE</t>
  </si>
  <si>
    <t>FORT LEAVENWORTH</t>
  </si>
  <si>
    <t>FLV</t>
  </si>
  <si>
    <t>SHERMAN AAF</t>
  </si>
  <si>
    <t>FORT LEONARDWOOD</t>
  </si>
  <si>
    <t>TBN</t>
  </si>
  <si>
    <t>WAYNESVILLE RGNL ARPT AT FORNEY FLD</t>
  </si>
  <si>
    <t>FORT LEWIS</t>
  </si>
  <si>
    <t>GRF</t>
  </si>
  <si>
    <t>GRAY AAF</t>
  </si>
  <si>
    <t>FORT MCMURRAY</t>
  </si>
  <si>
    <t>YMM</t>
  </si>
  <si>
    <t>FORT MCPHERSON</t>
  </si>
  <si>
    <t>ZFM</t>
  </si>
  <si>
    <t>FORT MEADE</t>
  </si>
  <si>
    <t>TIPTON</t>
  </si>
  <si>
    <t>FORT MYERS</t>
  </si>
  <si>
    <t>FMY</t>
  </si>
  <si>
    <t>PAGE FLD</t>
  </si>
  <si>
    <t>RSW</t>
  </si>
  <si>
    <t>SOUTHWEST FLORIDA INTERNATIONAL</t>
  </si>
  <si>
    <t>FORT NELSON</t>
  </si>
  <si>
    <t>YYE</t>
  </si>
  <si>
    <t>FORT POLK</t>
  </si>
  <si>
    <t>POE</t>
  </si>
  <si>
    <t>POLK AAF</t>
  </si>
  <si>
    <t>FORT RESOLUTION</t>
  </si>
  <si>
    <t>YFR</t>
  </si>
  <si>
    <t>FORT RICHARDSON</t>
  </si>
  <si>
    <t>BRYANT AHP</t>
  </si>
  <si>
    <t>FORT RILEY</t>
  </si>
  <si>
    <t>FRI</t>
  </si>
  <si>
    <t>MARSHALL AAF</t>
  </si>
  <si>
    <t>FORT SAINT JOHN</t>
  </si>
  <si>
    <t>YXJ</t>
  </si>
  <si>
    <t>FORT ST JOHN</t>
  </si>
  <si>
    <t>FORT SILL</t>
  </si>
  <si>
    <t>FSI</t>
  </si>
  <si>
    <t>HENRY POST AAF</t>
  </si>
  <si>
    <t>FORT SIMPSON</t>
  </si>
  <si>
    <t>YFS</t>
  </si>
  <si>
    <t>FORT SMITH</t>
  </si>
  <si>
    <t>FSM</t>
  </si>
  <si>
    <t>FORT SMITH RGNL</t>
  </si>
  <si>
    <t>YSM</t>
  </si>
  <si>
    <t>FORT WAINWRIGHT</t>
  </si>
  <si>
    <t>AIN</t>
  </si>
  <si>
    <t>WAINWRIGHT AS</t>
  </si>
  <si>
    <t>FBK</t>
  </si>
  <si>
    <t>WAINWRIGHT AAF</t>
  </si>
  <si>
    <t>FORT WORTH</t>
  </si>
  <si>
    <t>FTW</t>
  </si>
  <si>
    <t>FORT WORTH MEACHAM INTERNATIONAL</t>
  </si>
  <si>
    <t>FORT YUKON</t>
  </si>
  <si>
    <t>FYU</t>
  </si>
  <si>
    <t>FORTALEZA</t>
  </si>
  <si>
    <t>FOR</t>
  </si>
  <si>
    <t>PINTO MARTINS INTERNATIONAL</t>
  </si>
  <si>
    <t>FORT-DE-FRANCE</t>
  </si>
  <si>
    <t>FDF</t>
  </si>
  <si>
    <t>ANTILLES</t>
  </si>
  <si>
    <t>LE LAMENTIN</t>
  </si>
  <si>
    <t>FOUMBAN</t>
  </si>
  <si>
    <t>FOM</t>
  </si>
  <si>
    <t>FOUMBAN NKOUNJA</t>
  </si>
  <si>
    <t>FOWLMERE</t>
  </si>
  <si>
    <t>SHEFFIELD CITY</t>
  </si>
  <si>
    <t>FOZ DO IGUACU</t>
  </si>
  <si>
    <t>IGU</t>
  </si>
  <si>
    <t>CATARATAS INTERNATIONAL</t>
  </si>
  <si>
    <t>FRANCA</t>
  </si>
  <si>
    <t>FRC</t>
  </si>
  <si>
    <t>FRANCEVILLE</t>
  </si>
  <si>
    <t>MVB</t>
  </si>
  <si>
    <t>FRANCEVILLE MVENGUE</t>
  </si>
  <si>
    <t>FRANCISCO MENDEZ</t>
  </si>
  <si>
    <t>RAI</t>
  </si>
  <si>
    <t>FRANCISCO MENDES</t>
  </si>
  <si>
    <t>FRANCISTOWN</t>
  </si>
  <si>
    <t>FRW</t>
  </si>
  <si>
    <t>BOTSWANA</t>
  </si>
  <si>
    <t>FRANKFURT</t>
  </si>
  <si>
    <t>FRA</t>
  </si>
  <si>
    <t>FRANKFURT MAIN</t>
  </si>
  <si>
    <t>FREDERICTON</t>
  </si>
  <si>
    <t>YFC</t>
  </si>
  <si>
    <t>FREEPORT</t>
  </si>
  <si>
    <t>FPO</t>
  </si>
  <si>
    <t>GRAND BAHAMA INTERNATIONAL</t>
  </si>
  <si>
    <t>FREETOWN</t>
  </si>
  <si>
    <t>FNA</t>
  </si>
  <si>
    <t>SIERRA LEONE</t>
  </si>
  <si>
    <t>FREETOWN LUNGI</t>
  </si>
  <si>
    <t>FREIBURG</t>
  </si>
  <si>
    <t>FRESNO</t>
  </si>
  <si>
    <t>FAT</t>
  </si>
  <si>
    <t>FRESNO YOSEMITE INTERNATIONAL</t>
  </si>
  <si>
    <t>FRIEDRICHSHAFEN</t>
  </si>
  <si>
    <t>FDH</t>
  </si>
  <si>
    <t>FRITZLAR</t>
  </si>
  <si>
    <t>FRONTEIRA</t>
  </si>
  <si>
    <t>FUERSTENFELDBRUCK</t>
  </si>
  <si>
    <t>FEL</t>
  </si>
  <si>
    <t>FURSTENFELDBRUCK</t>
  </si>
  <si>
    <t>FUERTE GRAL ROCA</t>
  </si>
  <si>
    <t>GENERAL ROCA</t>
  </si>
  <si>
    <t>FUERTEVENTURA</t>
  </si>
  <si>
    <t>FUE</t>
  </si>
  <si>
    <t>CANARY ISLANDS</t>
  </si>
  <si>
    <t>FUJEIRAH</t>
  </si>
  <si>
    <t>FJR</t>
  </si>
  <si>
    <t>FUJAIRAH INTERNATIONAL</t>
  </si>
  <si>
    <t>FUKUE</t>
  </si>
  <si>
    <t>FUJ</t>
  </si>
  <si>
    <t>FUKUI</t>
  </si>
  <si>
    <t>FUKUOKA</t>
  </si>
  <si>
    <t>FUK</t>
  </si>
  <si>
    <t>FUNAFUTI</t>
  </si>
  <si>
    <t>FUN</t>
  </si>
  <si>
    <t>TUVALU ISLAND</t>
  </si>
  <si>
    <t>FUNAFUTI INTERNATIONAL AIRPORT</t>
  </si>
  <si>
    <t>FUTEMA</t>
  </si>
  <si>
    <t>FUTENMA MCAS</t>
  </si>
  <si>
    <t>FUZHOU</t>
  </si>
  <si>
    <t>FOC</t>
  </si>
  <si>
    <t>CHANGLE</t>
  </si>
  <si>
    <t>GABERONE</t>
  </si>
  <si>
    <t>GBE</t>
  </si>
  <si>
    <t>SIR SERETSE KHAMA INTERNATIONAL</t>
  </si>
  <si>
    <t>GABES</t>
  </si>
  <si>
    <t>GAE</t>
  </si>
  <si>
    <t>GACHSARAN</t>
  </si>
  <si>
    <t>GAFSA</t>
  </si>
  <si>
    <t>GAF</t>
  </si>
  <si>
    <t>GAGE</t>
  </si>
  <si>
    <t>GAG</t>
  </si>
  <si>
    <t>GAINESVILLE</t>
  </si>
  <si>
    <t>GNV</t>
  </si>
  <si>
    <t>GAINESVILLE RGNL</t>
  </si>
  <si>
    <t>GALAPAGOS</t>
  </si>
  <si>
    <t>GPS</t>
  </si>
  <si>
    <t>GALAPAGOS I. (ECUADOR</t>
  </si>
  <si>
    <t>SEYMOUR</t>
  </si>
  <si>
    <t>GALENA</t>
  </si>
  <si>
    <t>GAL</t>
  </si>
  <si>
    <t>EDWARD G PITKA SR</t>
  </si>
  <si>
    <t>GALLIVARE</t>
  </si>
  <si>
    <t>GEV</t>
  </si>
  <si>
    <t>GALOYA</t>
  </si>
  <si>
    <t>GOY</t>
  </si>
  <si>
    <t>AMPARAI</t>
  </si>
  <si>
    <t>GALVESTON</t>
  </si>
  <si>
    <t>GLS</t>
  </si>
  <si>
    <t>SCHOLES INTERNATIONAL AT GALVESTON</t>
  </si>
  <si>
    <t>GALWAY</t>
  </si>
  <si>
    <t>GWY</t>
  </si>
  <si>
    <t>GAMBELLA</t>
  </si>
  <si>
    <t>GMB</t>
  </si>
  <si>
    <t>GANDER</t>
  </si>
  <si>
    <t>YQX</t>
  </si>
  <si>
    <t>GANDER INTERNATIONAL</t>
  </si>
  <si>
    <t>GAO</t>
  </si>
  <si>
    <t>GAQ</t>
  </si>
  <si>
    <t>GARDEN CITY</t>
  </si>
  <si>
    <t>GCK</t>
  </si>
  <si>
    <t>GARDEN CITY RGNL</t>
  </si>
  <si>
    <t>GARISSA</t>
  </si>
  <si>
    <t>GAS</t>
  </si>
  <si>
    <t>GAROUA</t>
  </si>
  <si>
    <t>GOU</t>
  </si>
  <si>
    <t>GASPE</t>
  </si>
  <si>
    <t>YGP</t>
  </si>
  <si>
    <t>GASSIM</t>
  </si>
  <si>
    <t>ELQ</t>
  </si>
  <si>
    <t>GATINEAU</t>
  </si>
  <si>
    <t>YND</t>
  </si>
  <si>
    <t>GAUHATI</t>
  </si>
  <si>
    <t>GUWAHATI INTERNATIONAL</t>
  </si>
  <si>
    <t>GAVLE</t>
  </si>
  <si>
    <t>GVX</t>
  </si>
  <si>
    <t>GAVLE SANDVIKEN</t>
  </si>
  <si>
    <t>GAYA</t>
  </si>
  <si>
    <t>GAY</t>
  </si>
  <si>
    <t>GAZIANTEP</t>
  </si>
  <si>
    <t>GZT</t>
  </si>
  <si>
    <t>OGUZELI</t>
  </si>
  <si>
    <t>GBADOLITE</t>
  </si>
  <si>
    <t>BDT</t>
  </si>
  <si>
    <t>GDANSK</t>
  </si>
  <si>
    <t>GDN</t>
  </si>
  <si>
    <t>POLAND</t>
  </si>
  <si>
    <t>REBIECHOWO</t>
  </si>
  <si>
    <t>GEILENKIRCHEN</t>
  </si>
  <si>
    <t>GKE</t>
  </si>
  <si>
    <t>GEMENA</t>
  </si>
  <si>
    <t>GMA</t>
  </si>
  <si>
    <t>GENERAL PICO</t>
  </si>
  <si>
    <t>GENEVA</t>
  </si>
  <si>
    <t>GVA</t>
  </si>
  <si>
    <t>GENEVA COINTRIN</t>
  </si>
  <si>
    <t>GENOA</t>
  </si>
  <si>
    <t>GOA</t>
  </si>
  <si>
    <t>GENOVA SESTRI</t>
  </si>
  <si>
    <t>GEORGE</t>
  </si>
  <si>
    <t>GRJ</t>
  </si>
  <si>
    <t>GEORGETOWN</t>
  </si>
  <si>
    <t>GCM</t>
  </si>
  <si>
    <t>OWEN ROBERTS INTERNATIONAL</t>
  </si>
  <si>
    <t>GERALDTON</t>
  </si>
  <si>
    <t>YGQ</t>
  </si>
  <si>
    <t>GERALDTON GREENSTONE REGIONAL</t>
  </si>
  <si>
    <t>GERONA</t>
  </si>
  <si>
    <t>GRO</t>
  </si>
  <si>
    <t>GIRONA</t>
  </si>
  <si>
    <t>GHADAMES</t>
  </si>
  <si>
    <t>LTD</t>
  </si>
  <si>
    <t>GHADAMES EAST</t>
  </si>
  <si>
    <t>GHARDAIA</t>
  </si>
  <si>
    <t>GHA</t>
  </si>
  <si>
    <t>NOUMERATE</t>
  </si>
  <si>
    <t>GHAT</t>
  </si>
  <si>
    <t>GHT</t>
  </si>
  <si>
    <t>GHAZVIN</t>
  </si>
  <si>
    <t>GHEDI</t>
  </si>
  <si>
    <t>GHESHM I.</t>
  </si>
  <si>
    <t>DAYRESTAN</t>
  </si>
  <si>
    <t>GHRISS</t>
  </si>
  <si>
    <t>MUW</t>
  </si>
  <si>
    <t>GIALLO</t>
  </si>
  <si>
    <t>WAREHOUSE 59E</t>
  </si>
  <si>
    <t>GIBRALTAR</t>
  </si>
  <si>
    <t>GIB</t>
  </si>
  <si>
    <t>GIEBELSTADT</t>
  </si>
  <si>
    <t>GHF</t>
  </si>
  <si>
    <t>GIEBELSTADT AAF</t>
  </si>
  <si>
    <t>GIFU</t>
  </si>
  <si>
    <t>GILGIT</t>
  </si>
  <si>
    <t>GIL</t>
  </si>
  <si>
    <t>GILLAM</t>
  </si>
  <si>
    <t>YGX</t>
  </si>
  <si>
    <t>GILZE-RIJEN</t>
  </si>
  <si>
    <t>GILZE RIJEN</t>
  </si>
  <si>
    <t>GIMO</t>
  </si>
  <si>
    <t>GIOIA DEL COLLE</t>
  </si>
  <si>
    <t>GIRARDOT</t>
  </si>
  <si>
    <t>SANTIAGO VILA</t>
  </si>
  <si>
    <t>GISBORNE</t>
  </si>
  <si>
    <t>GIS</t>
  </si>
  <si>
    <t>GISENYI</t>
  </si>
  <si>
    <t>GYI</t>
  </si>
  <si>
    <t>RWANDA</t>
  </si>
  <si>
    <t>GIYANI</t>
  </si>
  <si>
    <t>GIZAN</t>
  </si>
  <si>
    <t>GIZ</t>
  </si>
  <si>
    <t>JAZAN</t>
  </si>
  <si>
    <t>GJOA HAVEN</t>
  </si>
  <si>
    <t>YHK</t>
  </si>
  <si>
    <t>GLASGOW</t>
  </si>
  <si>
    <t>GLA</t>
  </si>
  <si>
    <t>GLENTANNER</t>
  </si>
  <si>
    <t>MON</t>
  </si>
  <si>
    <t>GOI</t>
  </si>
  <si>
    <t>GOBERNADOR GORDILLO</t>
  </si>
  <si>
    <t>CHAMICAL</t>
  </si>
  <si>
    <t>GODOLLO</t>
  </si>
  <si>
    <t>GODTHAAB</t>
  </si>
  <si>
    <t>GOH</t>
  </si>
  <si>
    <t>GREENLAND</t>
  </si>
  <si>
    <t>NUUK</t>
  </si>
  <si>
    <t>GOIANIA</t>
  </si>
  <si>
    <t>GYN</t>
  </si>
  <si>
    <t>SANTA GENOVEVA</t>
  </si>
  <si>
    <t>GOLBANDI</t>
  </si>
  <si>
    <t>ASALOYEH</t>
  </si>
  <si>
    <t>GOLDSBORO</t>
  </si>
  <si>
    <t>GSB</t>
  </si>
  <si>
    <t>SEYMOUR JOHNSON AFB</t>
  </si>
  <si>
    <t>GOLFITO</t>
  </si>
  <si>
    <t>GLF</t>
  </si>
  <si>
    <t>GOLOUCHESTERSHIRE</t>
  </si>
  <si>
    <t>GLO</t>
  </si>
  <si>
    <t>GLOUCESTERSHIRE</t>
  </si>
  <si>
    <t>GOMA</t>
  </si>
  <si>
    <t>GOM</t>
  </si>
  <si>
    <t>GOMEL</t>
  </si>
  <si>
    <t>GME</t>
  </si>
  <si>
    <t>GONDAR</t>
  </si>
  <si>
    <t>GDQ</t>
  </si>
  <si>
    <t>GONDER</t>
  </si>
  <si>
    <t>GOOSE BAY</t>
  </si>
  <si>
    <t>YYR</t>
  </si>
  <si>
    <t>GORAKHPUR</t>
  </si>
  <si>
    <t>YOP</t>
  </si>
  <si>
    <t>GORE BAY</t>
  </si>
  <si>
    <t>YZE</t>
  </si>
  <si>
    <t>GORE BAY MANITOULIN</t>
  </si>
  <si>
    <t>GORGAN</t>
  </si>
  <si>
    <t>GORNA ORECHOVICA</t>
  </si>
  <si>
    <t>GOZ</t>
  </si>
  <si>
    <t>GORNA ORYAHOVITSA</t>
  </si>
  <si>
    <t>GOROKA</t>
  </si>
  <si>
    <t>GKA</t>
  </si>
  <si>
    <t>PAPUA NEW GUINEA</t>
  </si>
  <si>
    <t>GORONTALO</t>
  </si>
  <si>
    <t>GTO</t>
  </si>
  <si>
    <t>JALALUDDIN</t>
  </si>
  <si>
    <t>GOTHA OST</t>
  </si>
  <si>
    <t>GWW</t>
  </si>
  <si>
    <t>GOLDSBORO WAYNE MUNI</t>
  </si>
  <si>
    <t>GOTHENBORG</t>
  </si>
  <si>
    <t>GOT</t>
  </si>
  <si>
    <t>LANDVETTER</t>
  </si>
  <si>
    <t>GSE</t>
  </si>
  <si>
    <t>SAVE</t>
  </si>
  <si>
    <t>GOVERNOR'S HARBOR</t>
  </si>
  <si>
    <t>GHB</t>
  </si>
  <si>
    <t>GOVERNORS HARBOUR</t>
  </si>
  <si>
    <t>GOYA</t>
  </si>
  <si>
    <t>GRACIOSA ISLAND</t>
  </si>
  <si>
    <t>GRW</t>
  </si>
  <si>
    <t>GRACIOSA</t>
  </si>
  <si>
    <t>GRAFENWOEHR</t>
  </si>
  <si>
    <t>GRAFENWOHR AAF</t>
  </si>
  <si>
    <t>GRAHAMSTOWN</t>
  </si>
  <si>
    <t>GRAN CANARIA</t>
  </si>
  <si>
    <t>LPA</t>
  </si>
  <si>
    <t>GRANADA</t>
  </si>
  <si>
    <t>GRX</t>
  </si>
  <si>
    <t>ARMILLA</t>
  </si>
  <si>
    <t>GRAND FORKS</t>
  </si>
  <si>
    <t>GFK</t>
  </si>
  <si>
    <t>GRAND FORKS INTERNATIONAL</t>
  </si>
  <si>
    <t>GRAND RAPIDS</t>
  </si>
  <si>
    <t>GRR</t>
  </si>
  <si>
    <t>GERALD R FORD INTERNATIONAL</t>
  </si>
  <si>
    <t>GRAND-BOURG</t>
  </si>
  <si>
    <t>MARIE GALANTE</t>
  </si>
  <si>
    <t>GRANDE PRAIRIE</t>
  </si>
  <si>
    <t>YQU</t>
  </si>
  <si>
    <t>GRANDVIEW</t>
  </si>
  <si>
    <t>GVW</t>
  </si>
  <si>
    <t>RICHARDS GEBAUR MEMORIAL</t>
  </si>
  <si>
    <t>GRANT COUNTY AIRPORT</t>
  </si>
  <si>
    <t>MWH</t>
  </si>
  <si>
    <t>GRANT CO INTERNATIONAL</t>
  </si>
  <si>
    <t>GRANTS</t>
  </si>
  <si>
    <t>GNT</t>
  </si>
  <si>
    <t>GRANTS MILAN MUNI</t>
  </si>
  <si>
    <t>GRANVILLE</t>
  </si>
  <si>
    <t>GRAZ</t>
  </si>
  <si>
    <t>GRZ</t>
  </si>
  <si>
    <t>AUSTRIA</t>
  </si>
  <si>
    <t>GRAZ MIL/CIV</t>
  </si>
  <si>
    <t>GRAZZANISE</t>
  </si>
  <si>
    <t>GREAT EXUMA</t>
  </si>
  <si>
    <t>GGT</t>
  </si>
  <si>
    <t>EXUMA INTERNATIONAL</t>
  </si>
  <si>
    <t>GREAT FALLS</t>
  </si>
  <si>
    <t>GTF</t>
  </si>
  <si>
    <t>GREAT FALLS INTERNATIONAL</t>
  </si>
  <si>
    <t>GREEN BAY</t>
  </si>
  <si>
    <t>GRB</t>
  </si>
  <si>
    <t>AUSTIN STRAUBEL INTERNATIONAL</t>
  </si>
  <si>
    <t>GREEN ISLAND</t>
  </si>
  <si>
    <t>GNI</t>
  </si>
  <si>
    <t>GREENVILE</t>
  </si>
  <si>
    <t>GVT</t>
  </si>
  <si>
    <t>MAJORS</t>
  </si>
  <si>
    <t>GREENWOOD</t>
  </si>
  <si>
    <t>GWO</t>
  </si>
  <si>
    <t>GREENWOOD LEFLORE</t>
  </si>
  <si>
    <t>YZX</t>
  </si>
  <si>
    <t>GRENCHEN</t>
  </si>
  <si>
    <t>GRENOBLE</t>
  </si>
  <si>
    <t>GNB</t>
  </si>
  <si>
    <t>SAINT GEOIRS</t>
  </si>
  <si>
    <t>GREYTOWN</t>
  </si>
  <si>
    <t>GROBNIK</t>
  </si>
  <si>
    <t>GROBNICKO POLJE</t>
  </si>
  <si>
    <t>GRONHOLT</t>
  </si>
  <si>
    <t>GRONHOLT HILLEROD</t>
  </si>
  <si>
    <t>GRONINGEN</t>
  </si>
  <si>
    <t>GRQ</t>
  </si>
  <si>
    <t>EELDE</t>
  </si>
  <si>
    <t>GROSSETO</t>
  </si>
  <si>
    <t>GRS</t>
  </si>
  <si>
    <t>GROTTAGLIE</t>
  </si>
  <si>
    <t>TAR</t>
  </si>
  <si>
    <t>GUADALAJARA</t>
  </si>
  <si>
    <t>GDL</t>
  </si>
  <si>
    <t>DON MIGUEL Y HIDALGO INTERNATIONAL</t>
  </si>
  <si>
    <t>GUAJARA-MIRIM</t>
  </si>
  <si>
    <t>GUAJARA MIRIM</t>
  </si>
  <si>
    <t>GUALAQUIZA</t>
  </si>
  <si>
    <t>GUALEGUAYCHU</t>
  </si>
  <si>
    <t>GHU</t>
  </si>
  <si>
    <t>GUANAJA</t>
  </si>
  <si>
    <t>GJA</t>
  </si>
  <si>
    <t>HONDURAS</t>
  </si>
  <si>
    <t>GUANARE</t>
  </si>
  <si>
    <t>GUQ</t>
  </si>
  <si>
    <t>GUANGZHOU</t>
  </si>
  <si>
    <t>CAN</t>
  </si>
  <si>
    <t>BAIYUN</t>
  </si>
  <si>
    <t>GUANTANAMO</t>
  </si>
  <si>
    <t>MARIANA GRAJALES</t>
  </si>
  <si>
    <t>GUANTANAMO BAY NS</t>
  </si>
  <si>
    <t>GUAPI</t>
  </si>
  <si>
    <t>GPI</t>
  </si>
  <si>
    <t>GUAPILES</t>
  </si>
  <si>
    <t>GUARATINGUETA</t>
  </si>
  <si>
    <t>GUASDUALITO</t>
  </si>
  <si>
    <t>GUATEMALA CITY</t>
  </si>
  <si>
    <t>GUA</t>
  </si>
  <si>
    <t>LA AURORA</t>
  </si>
  <si>
    <t>GUAYANA</t>
  </si>
  <si>
    <t>PZO</t>
  </si>
  <si>
    <t>GENERAL MANUEL CARLOS PIAR</t>
  </si>
  <si>
    <t>GUAYAQUIL</t>
  </si>
  <si>
    <t>GYE</t>
  </si>
  <si>
    <t>GUAYARAMERIN</t>
  </si>
  <si>
    <t>GYA</t>
  </si>
  <si>
    <t>CAP DE AV EMILIO BELTRAN</t>
  </si>
  <si>
    <t>GUAYMARAL</t>
  </si>
  <si>
    <t>GUAYMAS</t>
  </si>
  <si>
    <t>GYM</t>
  </si>
  <si>
    <t>GENERAL JOSE MARIA YANEZ INTERNATIONAL</t>
  </si>
  <si>
    <t>GUERNSEY</t>
  </si>
  <si>
    <t>GCI</t>
  </si>
  <si>
    <t>GUERNSEY ISLD.</t>
  </si>
  <si>
    <t>GUETERSLOH</t>
  </si>
  <si>
    <t>GUT</t>
  </si>
  <si>
    <t>GUTERSLOH</t>
  </si>
  <si>
    <t>GUIDONIA</t>
  </si>
  <si>
    <t>GUILIN</t>
  </si>
  <si>
    <t>KWL</t>
  </si>
  <si>
    <t>LIANGJIANG</t>
  </si>
  <si>
    <t>GUIRIA</t>
  </si>
  <si>
    <t>GUI</t>
  </si>
  <si>
    <t>GUISCRIFF-SCAER</t>
  </si>
  <si>
    <t>SCAER</t>
  </si>
  <si>
    <t>GUIUAN</t>
  </si>
  <si>
    <t>GULKANA</t>
  </si>
  <si>
    <t>GKN</t>
  </si>
  <si>
    <t>GULU</t>
  </si>
  <si>
    <t>GUNA</t>
  </si>
  <si>
    <t>GUNUNG SITOLI</t>
  </si>
  <si>
    <t>GNS</t>
  </si>
  <si>
    <t>BINAKA</t>
  </si>
  <si>
    <t>GURIAT</t>
  </si>
  <si>
    <t>URY</t>
  </si>
  <si>
    <t>GUSAU</t>
  </si>
  <si>
    <t>QUS</t>
  </si>
  <si>
    <t>GWADAR</t>
  </si>
  <si>
    <t>GWD</t>
  </si>
  <si>
    <t>GWALIOR</t>
  </si>
  <si>
    <t>GWL</t>
  </si>
  <si>
    <t>GWERT</t>
  </si>
  <si>
    <t>GWE</t>
  </si>
  <si>
    <t>GWERU THORNHILL</t>
  </si>
  <si>
    <t>GWINN</t>
  </si>
  <si>
    <t>SAWYER INTERNATIONAL</t>
  </si>
  <si>
    <t>HA'APAI</t>
  </si>
  <si>
    <t>HPA</t>
  </si>
  <si>
    <t>TONGA</t>
  </si>
  <si>
    <t>HAAPAI</t>
  </si>
  <si>
    <t>HACHIJOJIMA</t>
  </si>
  <si>
    <t>HAC</t>
  </si>
  <si>
    <t>HACHINOE</t>
  </si>
  <si>
    <t>HACHINOHE</t>
  </si>
  <si>
    <t>HAFR AL-BATIN</t>
  </si>
  <si>
    <t>AQI</t>
  </si>
  <si>
    <t>QAISUMAH</t>
  </si>
  <si>
    <t>HAGFORS</t>
  </si>
  <si>
    <t>HAGSHULT</t>
  </si>
  <si>
    <t>HAGUENAU</t>
  </si>
  <si>
    <t>HAHN</t>
  </si>
  <si>
    <t>HHN</t>
  </si>
  <si>
    <t>FRANKFURT HAHN</t>
  </si>
  <si>
    <t>HAIFA</t>
  </si>
  <si>
    <t>HFA</t>
  </si>
  <si>
    <t>HAIL</t>
  </si>
  <si>
    <t>HAS</t>
  </si>
  <si>
    <t>HAILAR</t>
  </si>
  <si>
    <t>HLD</t>
  </si>
  <si>
    <t>DONGSHAN</t>
  </si>
  <si>
    <t>HAKODATE</t>
  </si>
  <si>
    <t>HKD</t>
  </si>
  <si>
    <t>HALFPENNY GREEN</t>
  </si>
  <si>
    <t>WOLVERHAMPTON</t>
  </si>
  <si>
    <t>HALIFAX</t>
  </si>
  <si>
    <t>YAW</t>
  </si>
  <si>
    <t>SHEARWATER</t>
  </si>
  <si>
    <t>YHZ</t>
  </si>
  <si>
    <t>HALIFAX INTERNATIONAL</t>
  </si>
  <si>
    <t>HALL BEACH</t>
  </si>
  <si>
    <t>YUX</t>
  </si>
  <si>
    <t>HALLE</t>
  </si>
  <si>
    <t>HALLE OPPIN</t>
  </si>
  <si>
    <t>HALLI</t>
  </si>
  <si>
    <t>KEV</t>
  </si>
  <si>
    <t>HALLVIKEN</t>
  </si>
  <si>
    <t>HALMSTAD</t>
  </si>
  <si>
    <t>HAD</t>
  </si>
  <si>
    <t>HAMADAN</t>
  </si>
  <si>
    <t>HAMAMATSU</t>
  </si>
  <si>
    <t>HAMAR</t>
  </si>
  <si>
    <t>HMR</t>
  </si>
  <si>
    <t>STAFSBERG</t>
  </si>
  <si>
    <t>HAMBURG</t>
  </si>
  <si>
    <t>HAM</t>
  </si>
  <si>
    <t>XFW</t>
  </si>
  <si>
    <t>HAMBURG FINKENWERDER</t>
  </si>
  <si>
    <t>HAMEENKYRO</t>
  </si>
  <si>
    <t>HAMILTON</t>
  </si>
  <si>
    <t>HLZ</t>
  </si>
  <si>
    <t>YHM</t>
  </si>
  <si>
    <t>HAMPTON</t>
  </si>
  <si>
    <t>LFI</t>
  </si>
  <si>
    <t>LANGLEY AFB</t>
  </si>
  <si>
    <t>HANA</t>
  </si>
  <si>
    <t>HNM</t>
  </si>
  <si>
    <t>HANAMAKI</t>
  </si>
  <si>
    <t>HNA</t>
  </si>
  <si>
    <t>HANAU</t>
  </si>
  <si>
    <t>ZNF</t>
  </si>
  <si>
    <t>HANAU AAF</t>
  </si>
  <si>
    <t>HANGZHOU</t>
  </si>
  <si>
    <t>HGH</t>
  </si>
  <si>
    <t>XIAOSHAN</t>
  </si>
  <si>
    <t>HANKO</t>
  </si>
  <si>
    <t>HANNOVER</t>
  </si>
  <si>
    <t>HAJ</t>
  </si>
  <si>
    <t>HANOI</t>
  </si>
  <si>
    <t>HAN</t>
  </si>
  <si>
    <t>NOIBAI INTERNATIONAL</t>
  </si>
  <si>
    <t>HAO ISLAND</t>
  </si>
  <si>
    <t>HOI</t>
  </si>
  <si>
    <t>HAO</t>
  </si>
  <si>
    <t>HARARE</t>
  </si>
  <si>
    <t>HRE</t>
  </si>
  <si>
    <t>HARARE INTERNATIONAL</t>
  </si>
  <si>
    <t>HARARE CHARLES PRINCE</t>
  </si>
  <si>
    <t>HARBIN</t>
  </si>
  <si>
    <t>HRB</t>
  </si>
  <si>
    <t>TAIPING</t>
  </si>
  <si>
    <t>HARGEISA</t>
  </si>
  <si>
    <t>HGA</t>
  </si>
  <si>
    <t>HARLINGEN</t>
  </si>
  <si>
    <t>HRL</t>
  </si>
  <si>
    <t>VALLEY INTERNATIONAL</t>
  </si>
  <si>
    <t>HARMONY</t>
  </si>
  <si>
    <t>HARRISBURG</t>
  </si>
  <si>
    <t>MDT</t>
  </si>
  <si>
    <t>HARRISBURG INTERNATIONAL</t>
  </si>
  <si>
    <t>HARRISMITH</t>
  </si>
  <si>
    <t>HARRISON</t>
  </si>
  <si>
    <t>HRO</t>
  </si>
  <si>
    <t>BOONE CO</t>
  </si>
  <si>
    <t>HARTFORD</t>
  </si>
  <si>
    <t>HFD</t>
  </si>
  <si>
    <t>HARTFORD BRAINARD</t>
  </si>
  <si>
    <t>HASSFURT</t>
  </si>
  <si>
    <t>HASSFURT SCHWEINFURT</t>
  </si>
  <si>
    <t>HASSI-MESSAOUD</t>
  </si>
  <si>
    <t>HME</t>
  </si>
  <si>
    <t>OUED IRARA</t>
  </si>
  <si>
    <t>HASSLOSA</t>
  </si>
  <si>
    <t>HASTINGS</t>
  </si>
  <si>
    <t>HGS</t>
  </si>
  <si>
    <t>HASVIK</t>
  </si>
  <si>
    <t>HAA</t>
  </si>
  <si>
    <t>HATFIELD</t>
  </si>
  <si>
    <t>HTF</t>
  </si>
  <si>
    <t>HAUGESUND</t>
  </si>
  <si>
    <t>HAU</t>
  </si>
  <si>
    <t>HAUGESUND KARMOY</t>
  </si>
  <si>
    <t>HAVANA</t>
  </si>
  <si>
    <t>HAV</t>
  </si>
  <si>
    <t>JOSE MARTI INTERNATIONAL</t>
  </si>
  <si>
    <t>HAVERFORDWEST</t>
  </si>
  <si>
    <t>HAVRE</t>
  </si>
  <si>
    <t>HVR</t>
  </si>
  <si>
    <t>HAVRE CITY CO</t>
  </si>
  <si>
    <t>HAWARDEN</t>
  </si>
  <si>
    <t>CEG</t>
  </si>
  <si>
    <t>HAWTHORNE</t>
  </si>
  <si>
    <t>HHR</t>
  </si>
  <si>
    <t>JACK NORTHROP FLD HAWTHORNE MUNI</t>
  </si>
  <si>
    <t>HAY RIVER</t>
  </si>
  <si>
    <t>YHY</t>
  </si>
  <si>
    <t>HAZTOR</t>
  </si>
  <si>
    <t>HATZOR</t>
  </si>
  <si>
    <t>HEDE</t>
  </si>
  <si>
    <t>HEDLANDA</t>
  </si>
  <si>
    <t>HEDEN</t>
  </si>
  <si>
    <t>HEFEI</t>
  </si>
  <si>
    <t>HFE</t>
  </si>
  <si>
    <t>LUOGANG</t>
  </si>
  <si>
    <t>HEHO</t>
  </si>
  <si>
    <t>HEH</t>
  </si>
  <si>
    <t>HEIBRON</t>
  </si>
  <si>
    <t>HEILBRON</t>
  </si>
  <si>
    <t>HEIDELBERG</t>
  </si>
  <si>
    <t>GHC</t>
  </si>
  <si>
    <t>QHD</t>
  </si>
  <si>
    <t>HEIDELBERG AAF</t>
  </si>
  <si>
    <t>HELENA</t>
  </si>
  <si>
    <t>HLN</t>
  </si>
  <si>
    <t>HELENA RGNL</t>
  </si>
  <si>
    <t>HELSINKI</t>
  </si>
  <si>
    <t>HEL</t>
  </si>
  <si>
    <t>HELSINKI VANTAA</t>
  </si>
  <si>
    <t>HEM</t>
  </si>
  <si>
    <t>HELSINKI MALMI</t>
  </si>
  <si>
    <t>HEMAVAN</t>
  </si>
  <si>
    <t>HENDRIK VERWOERDDAM</t>
  </si>
  <si>
    <t>GARIEP DAM</t>
  </si>
  <si>
    <t>HERAKLION</t>
  </si>
  <si>
    <t>HER</t>
  </si>
  <si>
    <t>NIKOS KAZANTZAKIS</t>
  </si>
  <si>
    <t>HERAT</t>
  </si>
  <si>
    <t>HEA</t>
  </si>
  <si>
    <t>AFGHANISTAN</t>
  </si>
  <si>
    <t>HERINGSDORF</t>
  </si>
  <si>
    <t>HERMOSILLO</t>
  </si>
  <si>
    <t>HMO</t>
  </si>
  <si>
    <t>GENERAL IGNACIO P GARCIA INTERNATIONAL</t>
  </si>
  <si>
    <t>HEWANDORRA</t>
  </si>
  <si>
    <t>UVF</t>
  </si>
  <si>
    <t>HEWANORRA INTERNATIONAL</t>
  </si>
  <si>
    <t>HIBBING</t>
  </si>
  <si>
    <t>HIB</t>
  </si>
  <si>
    <t>CHISHOLM HIBBING</t>
  </si>
  <si>
    <t>HICKORY</t>
  </si>
  <si>
    <t>HKY</t>
  </si>
  <si>
    <t>HICKORY RGNL</t>
  </si>
  <si>
    <t>HIERRO</t>
  </si>
  <si>
    <t>VDE</t>
  </si>
  <si>
    <t>HIGH LEVEL</t>
  </si>
  <si>
    <t>YOJ</t>
  </si>
  <si>
    <t>HIGUEROTE</t>
  </si>
  <si>
    <t>HILDESHEIM</t>
  </si>
  <si>
    <t>HILO</t>
  </si>
  <si>
    <t>ITO</t>
  </si>
  <si>
    <t>HILO INTERNATIONAL</t>
  </si>
  <si>
    <t>HIRAKUD</t>
  </si>
  <si>
    <t>HIROSHIMA</t>
  </si>
  <si>
    <t>HIJ</t>
  </si>
  <si>
    <t>HISSAR</t>
  </si>
  <si>
    <t>HIVA-OA</t>
  </si>
  <si>
    <t>ATUONA</t>
  </si>
  <si>
    <t>HO CHI MINH CITY</t>
  </si>
  <si>
    <t>SGN</t>
  </si>
  <si>
    <t>TANSONNHAT INTERNATIONAL</t>
  </si>
  <si>
    <t>HOBART</t>
  </si>
  <si>
    <t>HBA</t>
  </si>
  <si>
    <t>HBR</t>
  </si>
  <si>
    <t>HOBART MUNI</t>
  </si>
  <si>
    <t>HOBBS</t>
  </si>
  <si>
    <t>HOB</t>
  </si>
  <si>
    <t>LEA CO RGNL</t>
  </si>
  <si>
    <t>HOEDSPRUIT</t>
  </si>
  <si>
    <t>HDS</t>
  </si>
  <si>
    <t>HOEDSPRUIT AFS</t>
  </si>
  <si>
    <t>HOF</t>
  </si>
  <si>
    <t>HOQ</t>
  </si>
  <si>
    <t>HOF PLAUEN</t>
  </si>
  <si>
    <t>HOFN</t>
  </si>
  <si>
    <t>HFN</t>
  </si>
  <si>
    <t>HORNAFJORDUR</t>
  </si>
  <si>
    <t>HOFU</t>
  </si>
  <si>
    <t>HOHENFELS</t>
  </si>
  <si>
    <t>HOHENFELS AAF</t>
  </si>
  <si>
    <t>HOHN</t>
  </si>
  <si>
    <t>HOKITIKA</t>
  </si>
  <si>
    <t>HKK</t>
  </si>
  <si>
    <t>HOLGUIN</t>
  </si>
  <si>
    <t>HOG</t>
  </si>
  <si>
    <t>FRANK PAIS</t>
  </si>
  <si>
    <t>HOLLYWOOD</t>
  </si>
  <si>
    <t>HWO</t>
  </si>
  <si>
    <t>NORTH PERRY</t>
  </si>
  <si>
    <t>HOLMAN ISLAND</t>
  </si>
  <si>
    <t>YHI</t>
  </si>
  <si>
    <t>HOLMAN</t>
  </si>
  <si>
    <t>HOLZDORF</t>
  </si>
  <si>
    <t>HOMER</t>
  </si>
  <si>
    <t>HOM</t>
  </si>
  <si>
    <t>HOMESTEAD</t>
  </si>
  <si>
    <t>HST</t>
  </si>
  <si>
    <t>HOMESTEAD ARB</t>
  </si>
  <si>
    <t>HON</t>
  </si>
  <si>
    <t>HONG KONG</t>
  </si>
  <si>
    <t>HKG</t>
  </si>
  <si>
    <t>HONG KONG INTERNATIONAL</t>
  </si>
  <si>
    <t>HONINGTON</t>
  </si>
  <si>
    <t>BEQ</t>
  </si>
  <si>
    <t>HONOLULU</t>
  </si>
  <si>
    <t>HNL</t>
  </si>
  <si>
    <t>HONOLULU INTERNATIONAL</t>
  </si>
  <si>
    <t>HOPKINSVILLE</t>
  </si>
  <si>
    <t>HOP</t>
  </si>
  <si>
    <t>CAMPBELL AAF</t>
  </si>
  <si>
    <t>HOPSTEN</t>
  </si>
  <si>
    <t>HORTA</t>
  </si>
  <si>
    <t>HOR</t>
  </si>
  <si>
    <t>HOTAN</t>
  </si>
  <si>
    <t>HTN</t>
  </si>
  <si>
    <t>HOUGHTON LAKE</t>
  </si>
  <si>
    <t>HTL</t>
  </si>
  <si>
    <t>ROSCOMMON CO</t>
  </si>
  <si>
    <t>HOULTON</t>
  </si>
  <si>
    <t>HUL</t>
  </si>
  <si>
    <t>HOULTON INTERNATIONAL</t>
  </si>
  <si>
    <t>HOUSTON</t>
  </si>
  <si>
    <t>EFD</t>
  </si>
  <si>
    <t>ELLINGTON FLD</t>
  </si>
  <si>
    <t>HOU</t>
  </si>
  <si>
    <t>WILLIAM P HOBBY</t>
  </si>
  <si>
    <t>IAH</t>
  </si>
  <si>
    <t>GEORGE BUSH INTCNTL HOUSTON</t>
  </si>
  <si>
    <t>HOWARD</t>
  </si>
  <si>
    <t>HOW</t>
  </si>
  <si>
    <t>HOWARD AFB</t>
  </si>
  <si>
    <t>HPA-AN</t>
  </si>
  <si>
    <t>HPA AN</t>
  </si>
  <si>
    <t>HRADEC KRALOVE</t>
  </si>
  <si>
    <t>HSINCHU</t>
  </si>
  <si>
    <t>HUAHINE ISLAND</t>
  </si>
  <si>
    <t>HUH</t>
  </si>
  <si>
    <t>HUAHINE</t>
  </si>
  <si>
    <t>HUALIEN</t>
  </si>
  <si>
    <t>HUN</t>
  </si>
  <si>
    <t>HUAMBO</t>
  </si>
  <si>
    <t>NOV</t>
  </si>
  <si>
    <t>HUANUCO</t>
  </si>
  <si>
    <t>ALFEREZ FAP D F FERNANDINI</t>
  </si>
  <si>
    <t>HUDIKSVALL</t>
  </si>
  <si>
    <t>HUV</t>
  </si>
  <si>
    <t>HUDSON BAY</t>
  </si>
  <si>
    <t>YHB</t>
  </si>
  <si>
    <t>HUHHOT</t>
  </si>
  <si>
    <t>BAITA</t>
  </si>
  <si>
    <t>HULTSFRED</t>
  </si>
  <si>
    <t>HLF</t>
  </si>
  <si>
    <t>HUMBERSIDE</t>
  </si>
  <si>
    <t>HUY</t>
  </si>
  <si>
    <t>HUNTER AAF</t>
  </si>
  <si>
    <t>SVN</t>
  </si>
  <si>
    <t>HURGHADA</t>
  </si>
  <si>
    <t>HRG</t>
  </si>
  <si>
    <t>HURGHADA INTERNATIONAL</t>
  </si>
  <si>
    <t>HURON</t>
  </si>
  <si>
    <t>HURON RGNL</t>
  </si>
  <si>
    <t>HUSAVIK</t>
  </si>
  <si>
    <t>HZK</t>
  </si>
  <si>
    <t>HWANGE NATIONAL PARK</t>
  </si>
  <si>
    <t>WKM</t>
  </si>
  <si>
    <t>HYAKURI</t>
  </si>
  <si>
    <t>HYDERABAD</t>
  </si>
  <si>
    <t>HDD</t>
  </si>
  <si>
    <t>HYD</t>
  </si>
  <si>
    <t>HYERES</t>
  </si>
  <si>
    <t>TLN</t>
  </si>
  <si>
    <t>HYVINKAA</t>
  </si>
  <si>
    <t>IASI</t>
  </si>
  <si>
    <t>IAS</t>
  </si>
  <si>
    <t>IAUARETE</t>
  </si>
  <si>
    <t>IBA</t>
  </si>
  <si>
    <t>IBADAN</t>
  </si>
  <si>
    <t>IBAGUE</t>
  </si>
  <si>
    <t>IBE</t>
  </si>
  <si>
    <t>PERALES</t>
  </si>
  <si>
    <t>IBARRA</t>
  </si>
  <si>
    <t>ATAHUALPA</t>
  </si>
  <si>
    <t>IBERIA</t>
  </si>
  <si>
    <t>IBIZA</t>
  </si>
  <si>
    <t>IBZ</t>
  </si>
  <si>
    <t>IDRE</t>
  </si>
  <si>
    <t>IEJIMA</t>
  </si>
  <si>
    <t>IE SHIMA AUX AB</t>
  </si>
  <si>
    <t>IFRANE</t>
  </si>
  <si>
    <t>IGUAZU FALLS</t>
  </si>
  <si>
    <t>IGR</t>
  </si>
  <si>
    <t>CATARATAS DEL IGUAZU</t>
  </si>
  <si>
    <t>IKI</t>
  </si>
  <si>
    <t>ILAM</t>
  </si>
  <si>
    <t>ILE D'YEU</t>
  </si>
  <si>
    <t>ILE D YEU</t>
  </si>
  <si>
    <t>ILES DE LA MADELEINE</t>
  </si>
  <si>
    <t>YGR</t>
  </si>
  <si>
    <t>ILHEUS</t>
  </si>
  <si>
    <t>IOS</t>
  </si>
  <si>
    <t>ILIAMNA</t>
  </si>
  <si>
    <t>ILI</t>
  </si>
  <si>
    <t>ILLIZI</t>
  </si>
  <si>
    <t>VVZ</t>
  </si>
  <si>
    <t>ILO</t>
  </si>
  <si>
    <t>ILOILO</t>
  </si>
  <si>
    <t>ILORIN</t>
  </si>
  <si>
    <t>ILR</t>
  </si>
  <si>
    <t>IMMOLA</t>
  </si>
  <si>
    <t>IMPERATRIZ</t>
  </si>
  <si>
    <t>IMP</t>
  </si>
  <si>
    <t>IMPERIAL</t>
  </si>
  <si>
    <t>IPL</t>
  </si>
  <si>
    <t>IMPERIAL CO</t>
  </si>
  <si>
    <t>IMPFONDO</t>
  </si>
  <si>
    <t>ION</t>
  </si>
  <si>
    <t>IMPHAL</t>
  </si>
  <si>
    <t>IMF</t>
  </si>
  <si>
    <t>IN SALAH</t>
  </si>
  <si>
    <t>INZ</t>
  </si>
  <si>
    <t>INDIAN MOUNTAINS</t>
  </si>
  <si>
    <t>UTO</t>
  </si>
  <si>
    <t>INDIAN MOUNTAIN LRRS</t>
  </si>
  <si>
    <t>INDIAN SPRINGS</t>
  </si>
  <si>
    <t>INS</t>
  </si>
  <si>
    <t>INDIAN SPRINGS AF AUX</t>
  </si>
  <si>
    <t>INDIANAPOLIS</t>
  </si>
  <si>
    <t>IND</t>
  </si>
  <si>
    <t>INDIANAPOLIS INTERNATIONAL</t>
  </si>
  <si>
    <t>INDORE</t>
  </si>
  <si>
    <t>IDR</t>
  </si>
  <si>
    <t>DEVI AHILYABAI HOLKAR</t>
  </si>
  <si>
    <t>INGOLSTADT</t>
  </si>
  <si>
    <t>INGOLSTADT MANCHING</t>
  </si>
  <si>
    <t>INHAMBANE</t>
  </si>
  <si>
    <t>INH</t>
  </si>
  <si>
    <t>INNSBRUCK</t>
  </si>
  <si>
    <t>INN</t>
  </si>
  <si>
    <t>INTERLAKEN</t>
  </si>
  <si>
    <t>INTERNATIONAL FALLS</t>
  </si>
  <si>
    <t>INL</t>
  </si>
  <si>
    <t>FALLS INTERNATIONAL</t>
  </si>
  <si>
    <t>INUVIK</t>
  </si>
  <si>
    <t>YEV</t>
  </si>
  <si>
    <t>INUVIK MIKE ZUBKO</t>
  </si>
  <si>
    <t>INVERCARGILL</t>
  </si>
  <si>
    <t>IVC</t>
  </si>
  <si>
    <t>INVERNESS</t>
  </si>
  <si>
    <t>INV</t>
  </si>
  <si>
    <t>IOANNINA</t>
  </si>
  <si>
    <t>IOA</t>
  </si>
  <si>
    <t>IPATINGA</t>
  </si>
  <si>
    <t>IPN</t>
  </si>
  <si>
    <t>USIMINAS</t>
  </si>
  <si>
    <t>IPIALES</t>
  </si>
  <si>
    <t>IPI</t>
  </si>
  <si>
    <t>SAN LUIS</t>
  </si>
  <si>
    <t>IPOH</t>
  </si>
  <si>
    <t>IPH</t>
  </si>
  <si>
    <t>SULTAN AZLAN SHAH</t>
  </si>
  <si>
    <t>IQALUIT</t>
  </si>
  <si>
    <t>YFB</t>
  </si>
  <si>
    <t>IQUIQUE</t>
  </si>
  <si>
    <t>IQQ</t>
  </si>
  <si>
    <t>DIEGO ARACENA INTERNATIONAL</t>
  </si>
  <si>
    <t>IQUITOS</t>
  </si>
  <si>
    <t>IQT</t>
  </si>
  <si>
    <t>CORONEL FAP FRANCISCO SECADA VIGNETTA</t>
  </si>
  <si>
    <t>IRAN SHAHR</t>
  </si>
  <si>
    <t>IRINGA</t>
  </si>
  <si>
    <t>IRI</t>
  </si>
  <si>
    <t>IRKUTSK</t>
  </si>
  <si>
    <t>IKT</t>
  </si>
  <si>
    <t>IRUMA</t>
  </si>
  <si>
    <t>ISAFJORDUR</t>
  </si>
  <si>
    <t>IFJ</t>
  </si>
  <si>
    <t>ISHIGAKI</t>
  </si>
  <si>
    <t>ISG</t>
  </si>
  <si>
    <t>ISHURDI</t>
  </si>
  <si>
    <t>IRD</t>
  </si>
  <si>
    <t>ISIOLO</t>
  </si>
  <si>
    <t>ISIRO</t>
  </si>
  <si>
    <t>IRP</t>
  </si>
  <si>
    <t>ISIRO MATARI</t>
  </si>
  <si>
    <t>ISKENDERUN</t>
  </si>
  <si>
    <t>ISLA DE COCHE</t>
  </si>
  <si>
    <t>ANDRES MIGUEL SALAZAR MARCANO</t>
  </si>
  <si>
    <t>ISLA MUJERES</t>
  </si>
  <si>
    <t>ISJ</t>
  </si>
  <si>
    <t>ISLA REY JORGE</t>
  </si>
  <si>
    <t>ANTARCTICA</t>
  </si>
  <si>
    <t>TENIENTE RODOLFO MARSH MARTIN</t>
  </si>
  <si>
    <t>ISLAMABAD</t>
  </si>
  <si>
    <t>ISB</t>
  </si>
  <si>
    <t>CHAKLALA</t>
  </si>
  <si>
    <t>ISLAS DEL CISNE</t>
  </si>
  <si>
    <t>ISLAY</t>
  </si>
  <si>
    <t>ILY</t>
  </si>
  <si>
    <t>ISLE OF MAN</t>
  </si>
  <si>
    <t>IOM</t>
  </si>
  <si>
    <t>ISLIP</t>
  </si>
  <si>
    <t>ISP</t>
  </si>
  <si>
    <t>LONG ISLAND MAC ARTHUR</t>
  </si>
  <si>
    <t>ISPARTA</t>
  </si>
  <si>
    <t>ISTANBUL</t>
  </si>
  <si>
    <t>IST</t>
  </si>
  <si>
    <t>ATATURK</t>
  </si>
  <si>
    <t>SAMANDIRA</t>
  </si>
  <si>
    <t>ISTRES</t>
  </si>
  <si>
    <t>LE TUBE</t>
  </si>
  <si>
    <t>ITAIPU</t>
  </si>
  <si>
    <t>ITAITUBA</t>
  </si>
  <si>
    <t>CACHIMBO</t>
  </si>
  <si>
    <t>ITACOATIARA</t>
  </si>
  <si>
    <t>ITUMBIARA</t>
  </si>
  <si>
    <t>HIDROELETRICA</t>
  </si>
  <si>
    <t>ITZEHOE</t>
  </si>
  <si>
    <t>ITZEHOE HUNGRIGER WOLF</t>
  </si>
  <si>
    <t>IVALO</t>
  </si>
  <si>
    <t>IVL</t>
  </si>
  <si>
    <t>IWAKUNI</t>
  </si>
  <si>
    <t>IWAKUNI MCAS</t>
  </si>
  <si>
    <t>IWOJIMA</t>
  </si>
  <si>
    <t>IWO</t>
  </si>
  <si>
    <t>IWO JIMA</t>
  </si>
  <si>
    <t>IZMIR</t>
  </si>
  <si>
    <t>ADB</t>
  </si>
  <si>
    <t>ADNAN MENDERES</t>
  </si>
  <si>
    <t>IGL</t>
  </si>
  <si>
    <t>CIGLI</t>
  </si>
  <si>
    <t>EFES</t>
  </si>
  <si>
    <t>GAZIEMIR</t>
  </si>
  <si>
    <t>KAKLIC</t>
  </si>
  <si>
    <t>IZTEPEC</t>
  </si>
  <si>
    <t>IXTEPEC</t>
  </si>
  <si>
    <t>IZUMO</t>
  </si>
  <si>
    <t>IZO</t>
  </si>
  <si>
    <t>JABALPUR</t>
  </si>
  <si>
    <t>JLR</t>
  </si>
  <si>
    <t>JACARE-ACANGA</t>
  </si>
  <si>
    <t>JACAREACANGA</t>
  </si>
  <si>
    <t>JACKSON</t>
  </si>
  <si>
    <t>JAN</t>
  </si>
  <si>
    <t>JACKSON INTERNATIONAL</t>
  </si>
  <si>
    <t>MKL</t>
  </si>
  <si>
    <t>MC KELLAR SIPES RGNL</t>
  </si>
  <si>
    <t>JACKSONVILLE</t>
  </si>
  <si>
    <t>JAX</t>
  </si>
  <si>
    <t>JACKSONVILLE INTERNATIONAL</t>
  </si>
  <si>
    <t>LRF</t>
  </si>
  <si>
    <t>LITTLE ROCK AFB</t>
  </si>
  <si>
    <t>NCA</t>
  </si>
  <si>
    <t>NEW RIVER MCAS</t>
  </si>
  <si>
    <t>NIP</t>
  </si>
  <si>
    <t>JACKSONVILLE NAS</t>
  </si>
  <si>
    <t>NZC</t>
  </si>
  <si>
    <t>CECIL FLD</t>
  </si>
  <si>
    <t>JACOBSBAD</t>
  </si>
  <si>
    <t>SHAHBAZ AB</t>
  </si>
  <si>
    <t>JAFFNA</t>
  </si>
  <si>
    <t>JAF</t>
  </si>
  <si>
    <t>KANKESANTURAI</t>
  </si>
  <si>
    <t>JAHROM</t>
  </si>
  <si>
    <t>JAIPUR</t>
  </si>
  <si>
    <t>JAI</t>
  </si>
  <si>
    <t>JAISALMER</t>
  </si>
  <si>
    <t>JSA</t>
  </si>
  <si>
    <t>JAKARTA</t>
  </si>
  <si>
    <t>CGK</t>
  </si>
  <si>
    <t>SOEKARNO HATTA INTERNATIONAL</t>
  </si>
  <si>
    <t>HLP</t>
  </si>
  <si>
    <t>HALIM PERDANAKUSUMA INTERNATIONAL</t>
  </si>
  <si>
    <t>PCB</t>
  </si>
  <si>
    <t>PONDOK CABE</t>
  </si>
  <si>
    <t>JAKOBSHAVN</t>
  </si>
  <si>
    <t>JAV</t>
  </si>
  <si>
    <t>JACOBSHAVN</t>
  </si>
  <si>
    <t>JALALABAD</t>
  </si>
  <si>
    <t>JAA</t>
  </si>
  <si>
    <t>JALAPA</t>
  </si>
  <si>
    <t>LENCERO</t>
  </si>
  <si>
    <t>JAMBI</t>
  </si>
  <si>
    <t>DJB</t>
  </si>
  <si>
    <t>SULTAN THAHA</t>
  </si>
  <si>
    <t>JAMMU</t>
  </si>
  <si>
    <t>IXJ</t>
  </si>
  <si>
    <t>JAMNAGAR</t>
  </si>
  <si>
    <t>JGA</t>
  </si>
  <si>
    <t>JAMSHEDPUR</t>
  </si>
  <si>
    <t>IXW</t>
  </si>
  <si>
    <t>JANAKPUR</t>
  </si>
  <si>
    <t>JAQUE</t>
  </si>
  <si>
    <t>JASK</t>
  </si>
  <si>
    <t>JAUJA</t>
  </si>
  <si>
    <t>JAYAPURA</t>
  </si>
  <si>
    <t>DJJ</t>
  </si>
  <si>
    <t>SENTANI</t>
  </si>
  <si>
    <t>JEBEL DHANA</t>
  </si>
  <si>
    <t>JEDDAH</t>
  </si>
  <si>
    <t>JED</t>
  </si>
  <si>
    <t>KING ABDULAZIZ INTERNATIONAL</t>
  </si>
  <si>
    <t>KING FAISAL NAVAL BASE</t>
  </si>
  <si>
    <t>JENA</t>
  </si>
  <si>
    <t>JENA SCHONGLEINA</t>
  </si>
  <si>
    <t>JEREZ</t>
  </si>
  <si>
    <t>XRY</t>
  </si>
  <si>
    <t>JERSEY</t>
  </si>
  <si>
    <t>JER</t>
  </si>
  <si>
    <t>JERUSALEM</t>
  </si>
  <si>
    <t>JRS</t>
  </si>
  <si>
    <t>JERUSALEM/ATAROT</t>
  </si>
  <si>
    <t>JESSORE</t>
  </si>
  <si>
    <t>JSR</t>
  </si>
  <si>
    <t>JEVER</t>
  </si>
  <si>
    <t>JEYPORE</t>
  </si>
  <si>
    <t>JHANSI</t>
  </si>
  <si>
    <t>JHARSUGUDA</t>
  </si>
  <si>
    <t>JHUNJU</t>
  </si>
  <si>
    <t>JEONJU</t>
  </si>
  <si>
    <t>JIAMUSI</t>
  </si>
  <si>
    <t>JIJEL</t>
  </si>
  <si>
    <t>GJL</t>
  </si>
  <si>
    <t>JIMMA</t>
  </si>
  <si>
    <t>JIM</t>
  </si>
  <si>
    <t>ABA SEGUD</t>
  </si>
  <si>
    <t>JINGDEZHEN</t>
  </si>
  <si>
    <t>JDZ</t>
  </si>
  <si>
    <t>JINGDEZHEN AIRPORT</t>
  </si>
  <si>
    <t>JINGHONGGASA</t>
  </si>
  <si>
    <t>GASA</t>
  </si>
  <si>
    <t>JIROFT</t>
  </si>
  <si>
    <t>JIWANI</t>
  </si>
  <si>
    <t>JOAO PESSOA</t>
  </si>
  <si>
    <t>JPA</t>
  </si>
  <si>
    <t>INTL. PRES. CASTRO PINTO</t>
  </si>
  <si>
    <t>JODHPUR</t>
  </si>
  <si>
    <t>JOH</t>
  </si>
  <si>
    <t>JOENKOEPING</t>
  </si>
  <si>
    <t>JKG</t>
  </si>
  <si>
    <t>JONKOPING</t>
  </si>
  <si>
    <t>JOENSUU</t>
  </si>
  <si>
    <t>JOE</t>
  </si>
  <si>
    <t>JOHANNESBURG</t>
  </si>
  <si>
    <t>GCJ</t>
  </si>
  <si>
    <t>GRAND CENTRAL</t>
  </si>
  <si>
    <t>HCS</t>
  </si>
  <si>
    <t>RAND</t>
  </si>
  <si>
    <t>HLA</t>
  </si>
  <si>
    <t>LANSERIA</t>
  </si>
  <si>
    <t>JNB</t>
  </si>
  <si>
    <t>JOHANNESBURG INTERNATIONAL</t>
  </si>
  <si>
    <t>JOHNSTON ISLAND</t>
  </si>
  <si>
    <t>JON</t>
  </si>
  <si>
    <t>JOHNSTON ATOLL</t>
  </si>
  <si>
    <t>JOHOR BAHRU</t>
  </si>
  <si>
    <t>JHB</t>
  </si>
  <si>
    <t>SULTAN ISMAIL</t>
  </si>
  <si>
    <t>JOIGNY</t>
  </si>
  <si>
    <t>JOINVILLE</t>
  </si>
  <si>
    <t>JOI</t>
  </si>
  <si>
    <t>JOKKMOKK</t>
  </si>
  <si>
    <t>JONESBORO</t>
  </si>
  <si>
    <t>JBR</t>
  </si>
  <si>
    <t>JONESBORO MUNI</t>
  </si>
  <si>
    <t>JORHAT</t>
  </si>
  <si>
    <t>JRH</t>
  </si>
  <si>
    <t>JOS</t>
  </si>
  <si>
    <t>JOSE C. PAZ</t>
  </si>
  <si>
    <t>MARIANO MORENO</t>
  </si>
  <si>
    <t>JOSE DE SAN MARTIN</t>
  </si>
  <si>
    <t>JSM</t>
  </si>
  <si>
    <t>JOSE PANGANIBAN</t>
  </si>
  <si>
    <t>LARAP</t>
  </si>
  <si>
    <t>JUANJUI</t>
  </si>
  <si>
    <t>JJI</t>
  </si>
  <si>
    <t>JUBA</t>
  </si>
  <si>
    <t>JUB</t>
  </si>
  <si>
    <t>JUBAIL</t>
  </si>
  <si>
    <t>JUIZ DE FORA</t>
  </si>
  <si>
    <t>JDF</t>
  </si>
  <si>
    <t>FRANCISCO DE ASSIS</t>
  </si>
  <si>
    <t>JUJUY</t>
  </si>
  <si>
    <t>JUJ</t>
  </si>
  <si>
    <t>JULIACA</t>
  </si>
  <si>
    <t>JUL</t>
  </si>
  <si>
    <t>JUNEAU</t>
  </si>
  <si>
    <t>JNU</t>
  </si>
  <si>
    <t>JUNEAU INTERNATIONAL</t>
  </si>
  <si>
    <t>JUNIN</t>
  </si>
  <si>
    <t>JWANENG</t>
  </si>
  <si>
    <t>JWA</t>
  </si>
  <si>
    <t>JYVASKYLA</t>
  </si>
  <si>
    <t>JYV</t>
  </si>
  <si>
    <t>KABUL</t>
  </si>
  <si>
    <t>KBL</t>
  </si>
  <si>
    <t>KABUL INTERNATIONAL</t>
  </si>
  <si>
    <t>KADENA</t>
  </si>
  <si>
    <t>DNA</t>
  </si>
  <si>
    <t>KADENA AB</t>
  </si>
  <si>
    <t>KADUNA</t>
  </si>
  <si>
    <t>KAD</t>
  </si>
  <si>
    <t>KAEDI</t>
  </si>
  <si>
    <t>KED</t>
  </si>
  <si>
    <t>KAGOSHIMA</t>
  </si>
  <si>
    <t>KOJ</t>
  </si>
  <si>
    <t>KAHULUI</t>
  </si>
  <si>
    <t>OGG</t>
  </si>
  <si>
    <t>KAILASHAHAR</t>
  </si>
  <si>
    <t>IXH</t>
  </si>
  <si>
    <t>KAIMANA</t>
  </si>
  <si>
    <t>KNG</t>
  </si>
  <si>
    <t>KAITAIA</t>
  </si>
  <si>
    <t>KAT</t>
  </si>
  <si>
    <t>KAJAANI</t>
  </si>
  <si>
    <t>KAJ</t>
  </si>
  <si>
    <t>KAKAMEGA</t>
  </si>
  <si>
    <t>KALABO</t>
  </si>
  <si>
    <t>ZAMBIA</t>
  </si>
  <si>
    <t>KALALEH</t>
  </si>
  <si>
    <t>KALAMATA</t>
  </si>
  <si>
    <t>KLX</t>
  </si>
  <si>
    <t>KALAY</t>
  </si>
  <si>
    <t>KALEMIE</t>
  </si>
  <si>
    <t>FMI</t>
  </si>
  <si>
    <t>KALGOORLIE</t>
  </si>
  <si>
    <t>KGI</t>
  </si>
  <si>
    <t>KALGOORLIE BOULDER</t>
  </si>
  <si>
    <t>KALIBO</t>
  </si>
  <si>
    <t>KLO</t>
  </si>
  <si>
    <t>KALININGRAD</t>
  </si>
  <si>
    <t>KGD</t>
  </si>
  <si>
    <t>KHRABROVO</t>
  </si>
  <si>
    <t>KALIXFORS</t>
  </si>
  <si>
    <t>KALKMAR</t>
  </si>
  <si>
    <t>KLR</t>
  </si>
  <si>
    <t>KALMAR</t>
  </si>
  <si>
    <t>KAMALPUR</t>
  </si>
  <si>
    <t>KAMARANG</t>
  </si>
  <si>
    <t>KAR</t>
  </si>
  <si>
    <t>GUYANA</t>
  </si>
  <si>
    <t>KAMEMBE</t>
  </si>
  <si>
    <t>KME</t>
  </si>
  <si>
    <t>KAMENZ</t>
  </si>
  <si>
    <t>KAMINA BASE</t>
  </si>
  <si>
    <t>KMN</t>
  </si>
  <si>
    <t>KAMISHLI</t>
  </si>
  <si>
    <t>KAMISHLY</t>
  </si>
  <si>
    <t>KAMLOOPS</t>
  </si>
  <si>
    <t>YKA</t>
  </si>
  <si>
    <t>KAMP</t>
  </si>
  <si>
    <t>KAMP LINTFORT</t>
  </si>
  <si>
    <t>KAMUELA</t>
  </si>
  <si>
    <t>MUE</t>
  </si>
  <si>
    <t>WAIMEA KOHALA</t>
  </si>
  <si>
    <t>KANANGA</t>
  </si>
  <si>
    <t>KGA</t>
  </si>
  <si>
    <t>KANAZAWA</t>
  </si>
  <si>
    <t>KMQ</t>
  </si>
  <si>
    <t>KOMATSU</t>
  </si>
  <si>
    <t>KANDAHAR</t>
  </si>
  <si>
    <t>KDH</t>
  </si>
  <si>
    <t>KANDLA</t>
  </si>
  <si>
    <t>IXY</t>
  </si>
  <si>
    <t>KANEOHE BAY</t>
  </si>
  <si>
    <t>NGF</t>
  </si>
  <si>
    <t>KANEOHE BAY MCAF</t>
  </si>
  <si>
    <t>KANGNUNG</t>
  </si>
  <si>
    <t>KAG</t>
  </si>
  <si>
    <t>GANGNEUNG</t>
  </si>
  <si>
    <t>KANKAKEE</t>
  </si>
  <si>
    <t>IKK</t>
  </si>
  <si>
    <t>GREATER KANKAKEE</t>
  </si>
  <si>
    <t>KANO</t>
  </si>
  <si>
    <t>KAN</t>
  </si>
  <si>
    <t>KANO MALLAM AMINU INTERNATIONAL</t>
  </si>
  <si>
    <t>KANOYA</t>
  </si>
  <si>
    <t>KANPUR</t>
  </si>
  <si>
    <t>KNU</t>
  </si>
  <si>
    <t>KANPUR CHAKERI</t>
  </si>
  <si>
    <t>KANSAS CITY</t>
  </si>
  <si>
    <t>MCI</t>
  </si>
  <si>
    <t>KANSAS CITY INTERNATIONAL</t>
  </si>
  <si>
    <t>KAOHSIUNG</t>
  </si>
  <si>
    <t>KHH</t>
  </si>
  <si>
    <t>KAOHSIUNG INTERNATIONAL</t>
  </si>
  <si>
    <t>KAOLACK</t>
  </si>
  <si>
    <t>KLC</t>
  </si>
  <si>
    <t>KAPOSVAR</t>
  </si>
  <si>
    <t>KAPUSKASING</t>
  </si>
  <si>
    <t>YYU</t>
  </si>
  <si>
    <t>KARACHI</t>
  </si>
  <si>
    <t>KHI</t>
  </si>
  <si>
    <t>JINNAH INTERNATIONAL</t>
  </si>
  <si>
    <t>MASROOR</t>
  </si>
  <si>
    <t>KARDLA</t>
  </si>
  <si>
    <t>KARIBA</t>
  </si>
  <si>
    <t>KAB</t>
  </si>
  <si>
    <t>KARIBA INTERNATIONAL</t>
  </si>
  <si>
    <t>KARLOVY VARY</t>
  </si>
  <si>
    <t>KLV</t>
  </si>
  <si>
    <t>KARLSBORG</t>
  </si>
  <si>
    <t>KARLSKOGA</t>
  </si>
  <si>
    <t>KSK</t>
  </si>
  <si>
    <t>KARLSRUHE</t>
  </si>
  <si>
    <t>KARLSRUHE FORCHHEIM</t>
  </si>
  <si>
    <t>KARONGA</t>
  </si>
  <si>
    <t>KGJ</t>
  </si>
  <si>
    <t>KARPATHOS</t>
  </si>
  <si>
    <t>AOK</t>
  </si>
  <si>
    <t>KARRATHA</t>
  </si>
  <si>
    <t>KTA</t>
  </si>
  <si>
    <t>KARS</t>
  </si>
  <si>
    <t>KARUP</t>
  </si>
  <si>
    <t>KRP</t>
  </si>
  <si>
    <t>KASANE</t>
  </si>
  <si>
    <t>BBK</t>
  </si>
  <si>
    <t>KASHI</t>
  </si>
  <si>
    <t>KHG</t>
  </si>
  <si>
    <t>KASOMPE</t>
  </si>
  <si>
    <t>KASOS</t>
  </si>
  <si>
    <t>KSJ</t>
  </si>
  <si>
    <t>KASSALA</t>
  </si>
  <si>
    <t>KSL</t>
  </si>
  <si>
    <t>KASSEL</t>
  </si>
  <si>
    <t>KSF</t>
  </si>
  <si>
    <t>KASSEL CALDEN</t>
  </si>
  <si>
    <t>KASTAMONU</t>
  </si>
  <si>
    <t>KASTELI</t>
  </si>
  <si>
    <t>KASTORIA</t>
  </si>
  <si>
    <t>KSO</t>
  </si>
  <si>
    <t>ARISTOTELIS</t>
  </si>
  <si>
    <t>KASUNGU</t>
  </si>
  <si>
    <t>KATHMANDU</t>
  </si>
  <si>
    <t>KTM</t>
  </si>
  <si>
    <t>TRIBHUVAN INTERNATIONAL</t>
  </si>
  <si>
    <t>KATOWICE</t>
  </si>
  <si>
    <t>KTW</t>
  </si>
  <si>
    <t>PYRZOWICE</t>
  </si>
  <si>
    <t>MUCHOWIEC</t>
  </si>
  <si>
    <t>KAUHAJOKI</t>
  </si>
  <si>
    <t>KAUHAVA</t>
  </si>
  <si>
    <t>KAU</t>
  </si>
  <si>
    <t>KAUKURA ATOLL</t>
  </si>
  <si>
    <t>KKR</t>
  </si>
  <si>
    <t>KAUKURA</t>
  </si>
  <si>
    <t>KAVALA</t>
  </si>
  <si>
    <t>KVA</t>
  </si>
  <si>
    <t>MEGAS ALEXANDROS INTERNATIONAL</t>
  </si>
  <si>
    <t>AMIGDHALEON</t>
  </si>
  <si>
    <t>KAWTHOUNG</t>
  </si>
  <si>
    <t>KAYES</t>
  </si>
  <si>
    <t>KYS</t>
  </si>
  <si>
    <t>KAYSERI</t>
  </si>
  <si>
    <t>ASR</t>
  </si>
  <si>
    <t>ERKILET</t>
  </si>
  <si>
    <t>KAZAN</t>
  </si>
  <si>
    <t>KZN</t>
  </si>
  <si>
    <t>KECSKEMET</t>
  </si>
  <si>
    <t>KEDOUGOU</t>
  </si>
  <si>
    <t>KGG</t>
  </si>
  <si>
    <t>KEFFALLINIA</t>
  </si>
  <si>
    <t>EFL</t>
  </si>
  <si>
    <t>KEFALLINIA</t>
  </si>
  <si>
    <t>KEFLAVIK</t>
  </si>
  <si>
    <t>KEF</t>
  </si>
  <si>
    <t>KEFLAVIK NAS</t>
  </si>
  <si>
    <t>KELOWNA</t>
  </si>
  <si>
    <t>YLW</t>
  </si>
  <si>
    <t>KEMI</t>
  </si>
  <si>
    <t>KEM</t>
  </si>
  <si>
    <t>KEMI TORNIO</t>
  </si>
  <si>
    <t>KEMIJARVI</t>
  </si>
  <si>
    <t>KEMOROVO</t>
  </si>
  <si>
    <t>KEJ</t>
  </si>
  <si>
    <t>KEMEROVO</t>
  </si>
  <si>
    <t>KENAI</t>
  </si>
  <si>
    <t>ENA</t>
  </si>
  <si>
    <t>KENAI MUNI</t>
  </si>
  <si>
    <t>KENDALL-TAMIAMI</t>
  </si>
  <si>
    <t>TMB</t>
  </si>
  <si>
    <t>KENDALL TAMIAMI EXECUTIVE</t>
  </si>
  <si>
    <t>KENDARI</t>
  </si>
  <si>
    <t>KDI</t>
  </si>
  <si>
    <t>WOLTER MONGINSIDI</t>
  </si>
  <si>
    <t>KENGTUNG</t>
  </si>
  <si>
    <t>KET</t>
  </si>
  <si>
    <t>KENORA</t>
  </si>
  <si>
    <t>YQK</t>
  </si>
  <si>
    <t>KENTIRA</t>
  </si>
  <si>
    <t>NNA</t>
  </si>
  <si>
    <t>KENITRA</t>
  </si>
  <si>
    <t>KERIKERI</t>
  </si>
  <si>
    <t>KKE</t>
  </si>
  <si>
    <t>KERKYRA/CORFU</t>
  </si>
  <si>
    <t>CFU</t>
  </si>
  <si>
    <t>IOANNIS KAPODISTRIAS INTERNATIONAL</t>
  </si>
  <si>
    <t>KERMAN</t>
  </si>
  <si>
    <t>KER</t>
  </si>
  <si>
    <t>KERRY</t>
  </si>
  <si>
    <t>KIR</t>
  </si>
  <si>
    <t>KERTEH</t>
  </si>
  <si>
    <t>KTE</t>
  </si>
  <si>
    <t>KESHOD</t>
  </si>
  <si>
    <t>IXK</t>
  </si>
  <si>
    <t>KETAPANG</t>
  </si>
  <si>
    <t>KTG</t>
  </si>
  <si>
    <t>RAHADI USMAN</t>
  </si>
  <si>
    <t>KETCHIKAN</t>
  </si>
  <si>
    <t>KTN</t>
  </si>
  <si>
    <t>KETCHIKAN INTERNATIONAL</t>
  </si>
  <si>
    <t>KEY WEST</t>
  </si>
  <si>
    <t>EYW</t>
  </si>
  <si>
    <t>KEY WEST INTERNATIONAL</t>
  </si>
  <si>
    <t>NQX</t>
  </si>
  <si>
    <t>KEY WEST NAS</t>
  </si>
  <si>
    <t>KHABAROVSK</t>
  </si>
  <si>
    <t>KHV</t>
  </si>
  <si>
    <t>NOVY</t>
  </si>
  <si>
    <t>KHAJURAHO</t>
  </si>
  <si>
    <t>HJR</t>
  </si>
  <si>
    <t>KHARAN</t>
  </si>
  <si>
    <t>KHARK ISLAND</t>
  </si>
  <si>
    <t>KHARKOV</t>
  </si>
  <si>
    <t>KHMELNYTSKYI</t>
  </si>
  <si>
    <t>KHARTOUM</t>
  </si>
  <si>
    <t>KRT</t>
  </si>
  <si>
    <t>KHASAB</t>
  </si>
  <si>
    <t>KHS</t>
  </si>
  <si>
    <t>OMAN</t>
  </si>
  <si>
    <t>KHORRAM ABAD</t>
  </si>
  <si>
    <t>KHORAM ABAD</t>
  </si>
  <si>
    <t>KHUZDHAR</t>
  </si>
  <si>
    <t>KHUZDAR</t>
  </si>
  <si>
    <t>KICHINAU FIR/ACC/COM</t>
  </si>
  <si>
    <t>KIV</t>
  </si>
  <si>
    <t>MOLDOVA</t>
  </si>
  <si>
    <t>CHISINAU</t>
  </si>
  <si>
    <t>KIEL</t>
  </si>
  <si>
    <t>KEL</t>
  </si>
  <si>
    <t>KIEL HOLTENAU</t>
  </si>
  <si>
    <t>KIEV</t>
  </si>
  <si>
    <t>IEV</t>
  </si>
  <si>
    <t>ZHULIANY</t>
  </si>
  <si>
    <t>KBP</t>
  </si>
  <si>
    <t>BORYSPIL</t>
  </si>
  <si>
    <t>KIFFA</t>
  </si>
  <si>
    <t>KFA</t>
  </si>
  <si>
    <t>KIGALI</t>
  </si>
  <si>
    <t>KGL</t>
  </si>
  <si>
    <t>KIGALI INTERNATIONAL</t>
  </si>
  <si>
    <t>KIKALA</t>
  </si>
  <si>
    <t>KIIKALA</t>
  </si>
  <si>
    <t>KIKWIT</t>
  </si>
  <si>
    <t>KKW</t>
  </si>
  <si>
    <t>KILIMANJARO</t>
  </si>
  <si>
    <t>JRO</t>
  </si>
  <si>
    <t>KILIMANJARO INTERNATIONAL</t>
  </si>
  <si>
    <t>KILLEEN</t>
  </si>
  <si>
    <t>GRK</t>
  </si>
  <si>
    <t>ROBERT GRAY AAF</t>
  </si>
  <si>
    <t>KIMBERLEY</t>
  </si>
  <si>
    <t>KIM</t>
  </si>
  <si>
    <t>KIMHAE</t>
  </si>
  <si>
    <t>PUS</t>
  </si>
  <si>
    <t>GIMHAE INTERNATIONAL</t>
  </si>
  <si>
    <t>KINDERSLEY</t>
  </si>
  <si>
    <t>YKY</t>
  </si>
  <si>
    <t>KINDU</t>
  </si>
  <si>
    <t>KND</t>
  </si>
  <si>
    <t>KING KHALID MIL.CITY</t>
  </si>
  <si>
    <t>HBT</t>
  </si>
  <si>
    <t>KING KHALED MILITARY CITY</t>
  </si>
  <si>
    <t>KING SALMON</t>
  </si>
  <si>
    <t>AKN</t>
  </si>
  <si>
    <t>KINGSTON</t>
  </si>
  <si>
    <t>KIN</t>
  </si>
  <si>
    <t>JAMAICA</t>
  </si>
  <si>
    <t>NORMAN MANLEY INTERNATIONAL</t>
  </si>
  <si>
    <t>KTP</t>
  </si>
  <si>
    <t>TINSON PEN</t>
  </si>
  <si>
    <t>YGK</t>
  </si>
  <si>
    <t>KINGSTOWN</t>
  </si>
  <si>
    <t>SVD</t>
  </si>
  <si>
    <t>E T JOSHUA</t>
  </si>
  <si>
    <t>KINGSVILLE</t>
  </si>
  <si>
    <t>NQI</t>
  </si>
  <si>
    <t>KINGSVILLE NAS</t>
  </si>
  <si>
    <t>KINSHASA</t>
  </si>
  <si>
    <t>FIH</t>
  </si>
  <si>
    <t>KINSHASA NDJILI INTERNATIONAL</t>
  </si>
  <si>
    <t>NLO</t>
  </si>
  <si>
    <t>KINSHASA NDOLO</t>
  </si>
  <si>
    <t>KIRITIMATI</t>
  </si>
  <si>
    <t>CXI</t>
  </si>
  <si>
    <t>KIRIBATI</t>
  </si>
  <si>
    <t>KIRKENES</t>
  </si>
  <si>
    <t>KKN</t>
  </si>
  <si>
    <t>KIRKENES HOYBUKTMOEN</t>
  </si>
  <si>
    <t>KIRKWALL</t>
  </si>
  <si>
    <t>KOI</t>
  </si>
  <si>
    <t>SCOTLAND</t>
  </si>
  <si>
    <t>KIROVOGRAD</t>
  </si>
  <si>
    <t>KGO</t>
  </si>
  <si>
    <t>KIRTLAND A.F.B.</t>
  </si>
  <si>
    <t>ABQ</t>
  </si>
  <si>
    <t>ALBUQUERQUE INTERNATIONAL SUNPORT</t>
  </si>
  <si>
    <t>KIRUNA</t>
  </si>
  <si>
    <t>KRN</t>
  </si>
  <si>
    <t>KISANGANI</t>
  </si>
  <si>
    <t>FKI</t>
  </si>
  <si>
    <t>KISANGANI SIMISINI</t>
  </si>
  <si>
    <t>KISARAZU</t>
  </si>
  <si>
    <t>KISH ISLAND</t>
  </si>
  <si>
    <t>KIH</t>
  </si>
  <si>
    <t>KISMAYU</t>
  </si>
  <si>
    <t>KMU</t>
  </si>
  <si>
    <t>KISIMAYU</t>
  </si>
  <si>
    <t>KISUMU</t>
  </si>
  <si>
    <t>KIS</t>
  </si>
  <si>
    <t>KITADAITO</t>
  </si>
  <si>
    <t>KTD</t>
  </si>
  <si>
    <t>KITAKYUSHU</t>
  </si>
  <si>
    <t>KKJ</t>
  </si>
  <si>
    <t>KITALE</t>
  </si>
  <si>
    <t>KTL</t>
  </si>
  <si>
    <t>KITEE</t>
  </si>
  <si>
    <t>KITHIRA</t>
  </si>
  <si>
    <t>KIT</t>
  </si>
  <si>
    <t>KITONA BASE</t>
  </si>
  <si>
    <t>KITTILA</t>
  </si>
  <si>
    <t>KTT</t>
  </si>
  <si>
    <t>KITZINGEN</t>
  </si>
  <si>
    <t>KITZINGEN AAF</t>
  </si>
  <si>
    <t>KJELLER</t>
  </si>
  <si>
    <t>KLAGENFURT</t>
  </si>
  <si>
    <t>KLU</t>
  </si>
  <si>
    <t>KLAGENFURT(AUS-AFB)</t>
  </si>
  <si>
    <t>KLEIAT</t>
  </si>
  <si>
    <t>RENE MOUAWAD</t>
  </si>
  <si>
    <t>KLEINE BROGEL</t>
  </si>
  <si>
    <t>KLEINSEE</t>
  </si>
  <si>
    <t>KLZ</t>
  </si>
  <si>
    <t>KLERKSDORP</t>
  </si>
  <si>
    <t>KLUANG</t>
  </si>
  <si>
    <t>KNISLINGE</t>
  </si>
  <si>
    <t>KNOBNOSTER</t>
  </si>
  <si>
    <t>SZL</t>
  </si>
  <si>
    <t>WHITEMAN AFB</t>
  </si>
  <si>
    <t>KNOXVILLE</t>
  </si>
  <si>
    <t>TYS</t>
  </si>
  <si>
    <t>MC GHEE TYSON</t>
  </si>
  <si>
    <t>KOBLENZ</t>
  </si>
  <si>
    <t>ZNV</t>
  </si>
  <si>
    <t>KOBLENZ WINNINGEN</t>
  </si>
  <si>
    <t>KOCHI</t>
  </si>
  <si>
    <t>KCZ</t>
  </si>
  <si>
    <t>KODIAK</t>
  </si>
  <si>
    <t>ADQ</t>
  </si>
  <si>
    <t>KOETHEN</t>
  </si>
  <si>
    <t>KOTHEN</t>
  </si>
  <si>
    <t>KOHNAN</t>
  </si>
  <si>
    <t>KOKSIJDE</t>
  </si>
  <si>
    <t>KOLDA</t>
  </si>
  <si>
    <t>KDA</t>
  </si>
  <si>
    <t>KOLDING</t>
  </si>
  <si>
    <t>KOLDING VAMDRUP</t>
  </si>
  <si>
    <t>KOLHAPUR</t>
  </si>
  <si>
    <t>KLH</t>
  </si>
  <si>
    <t>KOLWEZI</t>
  </si>
  <si>
    <t>KWZ</t>
  </si>
  <si>
    <t>KOMATI POWER STATION</t>
  </si>
  <si>
    <t>KOMATIPOORT</t>
  </si>
  <si>
    <t>KOMPONG CHNANG</t>
  </si>
  <si>
    <t>KAMPONG CHHNANG</t>
  </si>
  <si>
    <t>KONA</t>
  </si>
  <si>
    <t>KOA</t>
  </si>
  <si>
    <t>KONA INTERNATIONAL AT KEAHOLE</t>
  </si>
  <si>
    <t>KONE</t>
  </si>
  <si>
    <t>KNQ</t>
  </si>
  <si>
    <t>NEW CALEDONIA</t>
  </si>
  <si>
    <t>KONYA</t>
  </si>
  <si>
    <t>KYA</t>
  </si>
  <si>
    <t>KOPASKER</t>
  </si>
  <si>
    <t>OPA</t>
  </si>
  <si>
    <t>KORHOGO</t>
  </si>
  <si>
    <t>HGO</t>
  </si>
  <si>
    <t>KORTRIJK-VEVELGEM</t>
  </si>
  <si>
    <t>QKT</t>
  </si>
  <si>
    <t>WEVELGEM</t>
  </si>
  <si>
    <t>KOS</t>
  </si>
  <si>
    <t>KGS</t>
  </si>
  <si>
    <t>KOSICE</t>
  </si>
  <si>
    <t>KSC</t>
  </si>
  <si>
    <t>KOSRAE</t>
  </si>
  <si>
    <t>KSA</t>
  </si>
  <si>
    <t>KOSTA</t>
  </si>
  <si>
    <t>KOSZALIN</t>
  </si>
  <si>
    <t>ZEGRZE POMORSKIE</t>
  </si>
  <si>
    <t>KOTA</t>
  </si>
  <si>
    <t>KTU</t>
  </si>
  <si>
    <t>KOTA BAHRU</t>
  </si>
  <si>
    <t>KBR</t>
  </si>
  <si>
    <t>SULTAN ISMAIL PETRA</t>
  </si>
  <si>
    <t>KOTA KINABALU</t>
  </si>
  <si>
    <t>BKI</t>
  </si>
  <si>
    <t>KOTA KINABALU INTERNATIONAL</t>
  </si>
  <si>
    <t>KOTAKOLI</t>
  </si>
  <si>
    <t>KOTZEBUE</t>
  </si>
  <si>
    <t>OTZ</t>
  </si>
  <si>
    <t>RALPH WIEN MEM</t>
  </si>
  <si>
    <t>KOUMAC</t>
  </si>
  <si>
    <t>KOC</t>
  </si>
  <si>
    <t>KOZANI</t>
  </si>
  <si>
    <t>KZI</t>
  </si>
  <si>
    <t>FILIPPOS</t>
  </si>
  <si>
    <t>KRAKOW</t>
  </si>
  <si>
    <t>KRK</t>
  </si>
  <si>
    <t>BALICE JP II INTERNATIONAL AIRPORT</t>
  </si>
  <si>
    <t>KRALENDIJK</t>
  </si>
  <si>
    <t>BON</t>
  </si>
  <si>
    <t>FLAMINGO</t>
  </si>
  <si>
    <t>KRAMFORS</t>
  </si>
  <si>
    <t>KRF</t>
  </si>
  <si>
    <t>KRAMFORS SOLLEFTEA</t>
  </si>
  <si>
    <t>KRASNODAR</t>
  </si>
  <si>
    <t>KRR</t>
  </si>
  <si>
    <t>PASHKOVSKY</t>
  </si>
  <si>
    <t>KRASNOVODSK</t>
  </si>
  <si>
    <t>KRW</t>
  </si>
  <si>
    <t>TURKMENBASHI AIRPORT</t>
  </si>
  <si>
    <t>KRBI</t>
  </si>
  <si>
    <t>KRABI</t>
  </si>
  <si>
    <t>KRIEL</t>
  </si>
  <si>
    <t>KRISTIANSAND</t>
  </si>
  <si>
    <t>KRS</t>
  </si>
  <si>
    <t>KRISTIANSAND KJEVIK</t>
  </si>
  <si>
    <t>KRISTIANSTAD</t>
  </si>
  <si>
    <t>KID</t>
  </si>
  <si>
    <t>KRISTIANSUND</t>
  </si>
  <si>
    <t>KSU</t>
  </si>
  <si>
    <t>KRISTIANSUND KVERNBERGET</t>
  </si>
  <si>
    <t>KROONSTAD</t>
  </si>
  <si>
    <t>KRUGERSDORP</t>
  </si>
  <si>
    <t>KRUSA-PADBORG</t>
  </si>
  <si>
    <t>KRUSA PADBORG</t>
  </si>
  <si>
    <t>KRUUNUPYY</t>
  </si>
  <si>
    <t>KOK</t>
  </si>
  <si>
    <t>KUALA LUMPUR</t>
  </si>
  <si>
    <t>KUL</t>
  </si>
  <si>
    <t>KUALA LUMPUR INTERNATIONAL</t>
  </si>
  <si>
    <t>KUALA TERENGGANU</t>
  </si>
  <si>
    <t>TGG</t>
  </si>
  <si>
    <t>SULTAN MAHMUD</t>
  </si>
  <si>
    <t>KUANTAN</t>
  </si>
  <si>
    <t>KUA</t>
  </si>
  <si>
    <t>KUBBE</t>
  </si>
  <si>
    <t>KUCHING</t>
  </si>
  <si>
    <t>KCH</t>
  </si>
  <si>
    <t>KUCHING INTERNATIONAL</t>
  </si>
  <si>
    <t>KUFRA</t>
  </si>
  <si>
    <t>AKF</t>
  </si>
  <si>
    <t>KUITO</t>
  </si>
  <si>
    <t>SVP</t>
  </si>
  <si>
    <t>KULU</t>
  </si>
  <si>
    <t>KUU</t>
  </si>
  <si>
    <t>KULLU MANALI</t>
  </si>
  <si>
    <t>KULUSUK</t>
  </si>
  <si>
    <t>KUS</t>
  </si>
  <si>
    <t>KUMAMOTO</t>
  </si>
  <si>
    <t>KMJ</t>
  </si>
  <si>
    <t>KUMEJIMA</t>
  </si>
  <si>
    <t>UEO</t>
  </si>
  <si>
    <t>KUNDUZ</t>
  </si>
  <si>
    <t>UND</t>
  </si>
  <si>
    <t>KUNMING</t>
  </si>
  <si>
    <t>KMG</t>
  </si>
  <si>
    <t>WUJIABA</t>
  </si>
  <si>
    <t>KUNOVICE</t>
  </si>
  <si>
    <t>KUNSAN</t>
  </si>
  <si>
    <t>KUB</t>
  </si>
  <si>
    <t>KUNSAN AB</t>
  </si>
  <si>
    <t>KUNUNURRA</t>
  </si>
  <si>
    <t>KNX</t>
  </si>
  <si>
    <t>KUOPIO</t>
  </si>
  <si>
    <t>KUO</t>
  </si>
  <si>
    <t>KUPANG</t>
  </si>
  <si>
    <t>KOE</t>
  </si>
  <si>
    <t>EL TARI</t>
  </si>
  <si>
    <t>KURESSAARE</t>
  </si>
  <si>
    <t>KURGAN</t>
  </si>
  <si>
    <t>KRO</t>
  </si>
  <si>
    <t>KURUMAN</t>
  </si>
  <si>
    <t>JOHAN PIENAAR</t>
  </si>
  <si>
    <t>KUSTANAY</t>
  </si>
  <si>
    <t>KTQ</t>
  </si>
  <si>
    <t>KOSTANAY</t>
  </si>
  <si>
    <t>KUTAHYA</t>
  </si>
  <si>
    <t>KUUJJUARARAPIK</t>
  </si>
  <si>
    <t>YGW</t>
  </si>
  <si>
    <t>KUUJJUARAPIK</t>
  </si>
  <si>
    <t>KUUSAMO</t>
  </si>
  <si>
    <t>KAO</t>
  </si>
  <si>
    <t>KUWAIT</t>
  </si>
  <si>
    <t>KWI</t>
  </si>
  <si>
    <t>KUWAIT INTERNATIONAL</t>
  </si>
  <si>
    <t>KWAJALEIN</t>
  </si>
  <si>
    <t>KWA</t>
  </si>
  <si>
    <t>BUCHOLZ AAF</t>
  </si>
  <si>
    <t>DYESS AAF</t>
  </si>
  <si>
    <t>KWANGJU</t>
  </si>
  <si>
    <t>KWJ</t>
  </si>
  <si>
    <t>GWANGJU</t>
  </si>
  <si>
    <t>KYAUKPYU</t>
  </si>
  <si>
    <t>KYP</t>
  </si>
  <si>
    <t>KYRITZ</t>
  </si>
  <si>
    <t>KYUNGJU</t>
  </si>
  <si>
    <t>R 806</t>
  </si>
  <si>
    <t>LA BAULE</t>
  </si>
  <si>
    <t>ESCOUBLAC</t>
  </si>
  <si>
    <t>LA CEIBA</t>
  </si>
  <si>
    <t>LCE</t>
  </si>
  <si>
    <t>GOLOSON INTERNATIONAL</t>
  </si>
  <si>
    <t>LA COLOMA</t>
  </si>
  <si>
    <t>LCL</t>
  </si>
  <si>
    <t>LA CORUNA</t>
  </si>
  <si>
    <t>LCG</t>
  </si>
  <si>
    <t>A CORUNA</t>
  </si>
  <si>
    <t>LA CUMBRE</t>
  </si>
  <si>
    <t>LA FRIA</t>
  </si>
  <si>
    <t>LFR</t>
  </si>
  <si>
    <t>LA GRANDE RIVIERE</t>
  </si>
  <si>
    <t>YGL</t>
  </si>
  <si>
    <t>LA JULIA</t>
  </si>
  <si>
    <t>HACIENDA LA JULIA</t>
  </si>
  <si>
    <t>LA MINA</t>
  </si>
  <si>
    <t>LA ORCHILA</t>
  </si>
  <si>
    <t>LA PALMA</t>
  </si>
  <si>
    <t>CAP RAMON XATRUCH</t>
  </si>
  <si>
    <t>LA PAZ</t>
  </si>
  <si>
    <t>LAP</t>
  </si>
  <si>
    <t>GENERAL MANUEL MARQUEZ DE LEON INTERNATIONAL</t>
  </si>
  <si>
    <t>LPB</t>
  </si>
  <si>
    <t>EL ALTO INTERNATIONAL</t>
  </si>
  <si>
    <t>LA PLATA</t>
  </si>
  <si>
    <t>LA QUIACA</t>
  </si>
  <si>
    <t>LA RIOJA</t>
  </si>
  <si>
    <t>IRJ</t>
  </si>
  <si>
    <t>LA ROCHELLE</t>
  </si>
  <si>
    <t>LRH</t>
  </si>
  <si>
    <t>LHERM</t>
  </si>
  <si>
    <t>LA ROCHE-SUR-YON</t>
  </si>
  <si>
    <t>EDM</t>
  </si>
  <si>
    <t>LES AJONCS</t>
  </si>
  <si>
    <t>LA ROMANA</t>
  </si>
  <si>
    <t>LRM</t>
  </si>
  <si>
    <t>LA ROMANA INTERNATIONAL</t>
  </si>
  <si>
    <t>LA RONGE</t>
  </si>
  <si>
    <t>YVC</t>
  </si>
  <si>
    <t>LA SERENA</t>
  </si>
  <si>
    <t>LSC</t>
  </si>
  <si>
    <t>LA FLORIDA</t>
  </si>
  <si>
    <t>LAAGE</t>
  </si>
  <si>
    <t>RLG</t>
  </si>
  <si>
    <t>LAARBRUCH</t>
  </si>
  <si>
    <t>LRC</t>
  </si>
  <si>
    <t>LABE</t>
  </si>
  <si>
    <t>LEK</t>
  </si>
  <si>
    <t>LABOULAYE</t>
  </si>
  <si>
    <t>LABUAN</t>
  </si>
  <si>
    <t>LBU</t>
  </si>
  <si>
    <t>LABUHAN BAJO</t>
  </si>
  <si>
    <t>LBJ</t>
  </si>
  <si>
    <t>MUTIARA II</t>
  </si>
  <si>
    <t>LADAG</t>
  </si>
  <si>
    <t>CGY</t>
  </si>
  <si>
    <t>CAGAYAN DE ORO</t>
  </si>
  <si>
    <t>LADYBRAND</t>
  </si>
  <si>
    <t>LADYSMITH</t>
  </si>
  <si>
    <t>LAY</t>
  </si>
  <si>
    <t>LAESO</t>
  </si>
  <si>
    <t>LAFAYETTE</t>
  </si>
  <si>
    <t>LFT</t>
  </si>
  <si>
    <t>LAFAYETTE RGNL</t>
  </si>
  <si>
    <t>LAGHOUAT</t>
  </si>
  <si>
    <t>LOO</t>
  </si>
  <si>
    <t>LAGO AGRIO</t>
  </si>
  <si>
    <t>LGQ</t>
  </si>
  <si>
    <t>LAGO ARGENTINO</t>
  </si>
  <si>
    <t>ING</t>
  </si>
  <si>
    <t>LAGOA SANTA</t>
  </si>
  <si>
    <t>LAGOS</t>
  </si>
  <si>
    <t>LOS</t>
  </si>
  <si>
    <t>LAGOS MURTALA MUHAMMED</t>
  </si>
  <si>
    <t>LAHAD DATU</t>
  </si>
  <si>
    <t>LDU</t>
  </si>
  <si>
    <t>LAHANIA-KAPALUA</t>
  </si>
  <si>
    <t>JHM</t>
  </si>
  <si>
    <t>KAPALUA</t>
  </si>
  <si>
    <t>LAHORE</t>
  </si>
  <si>
    <t>LHE</t>
  </si>
  <si>
    <t>ALLAMA IQBAL INTERNATIONAL</t>
  </si>
  <si>
    <t>WALTON</t>
  </si>
  <si>
    <t>LAJES</t>
  </si>
  <si>
    <t>LAGES</t>
  </si>
  <si>
    <t>LAJES (TERCEIRA ISLAND)</t>
  </si>
  <si>
    <t>TER</t>
  </si>
  <si>
    <t>LAKE CHARLES</t>
  </si>
  <si>
    <t>LCH</t>
  </si>
  <si>
    <t>LAKE CHARLES RGNL</t>
  </si>
  <si>
    <t>LAKE MANYARA</t>
  </si>
  <si>
    <t>LAKEHURST</t>
  </si>
  <si>
    <t>NEL</t>
  </si>
  <si>
    <t>LAKEHURST NAES</t>
  </si>
  <si>
    <t>LAKENHEATH</t>
  </si>
  <si>
    <t>LALIBELLA</t>
  </si>
  <si>
    <t>LLI</t>
  </si>
  <si>
    <t>LAMBARENE</t>
  </si>
  <si>
    <t>LBQ</t>
  </si>
  <si>
    <t>LAMBASA</t>
  </si>
  <si>
    <t>LMG</t>
  </si>
  <si>
    <t>FIJI</t>
  </si>
  <si>
    <t>LABASA</t>
  </si>
  <si>
    <t>LAMERD</t>
  </si>
  <si>
    <t>LAMEZIA</t>
  </si>
  <si>
    <t>SUF</t>
  </si>
  <si>
    <t>LAMEZIA TERME</t>
  </si>
  <si>
    <t>LAMPANG</t>
  </si>
  <si>
    <t>LPT</t>
  </si>
  <si>
    <t>LAMPEDUSA</t>
  </si>
  <si>
    <t>LMP</t>
  </si>
  <si>
    <t>LAMU</t>
  </si>
  <si>
    <t>LAU</t>
  </si>
  <si>
    <t>LAMU MANDA</t>
  </si>
  <si>
    <t>LANAI</t>
  </si>
  <si>
    <t>LNY</t>
  </si>
  <si>
    <t>LANDIVISIAU</t>
  </si>
  <si>
    <t>LANDSBERG</t>
  </si>
  <si>
    <t>LANDSBERG LECH</t>
  </si>
  <si>
    <t>LANDSKRONA</t>
  </si>
  <si>
    <t>JLD</t>
  </si>
  <si>
    <t>LANGEBAANWEG</t>
  </si>
  <si>
    <t>LANGENLEBARN</t>
  </si>
  <si>
    <t>TULLN</t>
  </si>
  <si>
    <t>LANGGUR</t>
  </si>
  <si>
    <t>DUMATUBIN</t>
  </si>
  <si>
    <t>LANNION</t>
  </si>
  <si>
    <t>LAI</t>
  </si>
  <si>
    <t>LANSING</t>
  </si>
  <si>
    <t>LAN</t>
  </si>
  <si>
    <t>CAPITAL CITY</t>
  </si>
  <si>
    <t>LANVEDOC</t>
  </si>
  <si>
    <t>POULMIC</t>
  </si>
  <si>
    <t>LANYU</t>
  </si>
  <si>
    <t>KYD</t>
  </si>
  <si>
    <t>LANYWA</t>
  </si>
  <si>
    <t>LANZEROTE</t>
  </si>
  <si>
    <t>ACE</t>
  </si>
  <si>
    <t>LANZAROTE</t>
  </si>
  <si>
    <t>LANZHOU</t>
  </si>
  <si>
    <t>ZGC</t>
  </si>
  <si>
    <t>ZHONGCHUAN</t>
  </si>
  <si>
    <t>LAPPEENRANTA</t>
  </si>
  <si>
    <t>LPP</t>
  </si>
  <si>
    <t>LAR</t>
  </si>
  <si>
    <t>LAREDO</t>
  </si>
  <si>
    <t>LRD</t>
  </si>
  <si>
    <t>LAREDO INTERNATIONAL</t>
  </si>
  <si>
    <t>LARISSA</t>
  </si>
  <si>
    <t>LRA</t>
  </si>
  <si>
    <t>LARISA</t>
  </si>
  <si>
    <t>LARNACA</t>
  </si>
  <si>
    <t>LCA</t>
  </si>
  <si>
    <t>LAS HERAS</t>
  </si>
  <si>
    <t>LAS LOMITAS</t>
  </si>
  <si>
    <t>ALFEREZ ARMANDO RODRIGUEZ</t>
  </si>
  <si>
    <t>LAS PALMAS</t>
  </si>
  <si>
    <t>LAS TUNAS</t>
  </si>
  <si>
    <t>VTU</t>
  </si>
  <si>
    <t>HERMANOS AMEIJEIRAS</t>
  </si>
  <si>
    <t>LAS VEGAS</t>
  </si>
  <si>
    <t>LAS</t>
  </si>
  <si>
    <t>MC CARRAN INTERNATIONAL</t>
  </si>
  <si>
    <t>LSV</t>
  </si>
  <si>
    <t>NELLIS AFB</t>
  </si>
  <si>
    <t>LASHAM</t>
  </si>
  <si>
    <t>QLA</t>
  </si>
  <si>
    <t>LASHIO</t>
  </si>
  <si>
    <t>LSH</t>
  </si>
  <si>
    <t>LASTOURVILLE</t>
  </si>
  <si>
    <t>LTL</t>
  </si>
  <si>
    <t>LATACUNGA</t>
  </si>
  <si>
    <t>COTOPAXI INTERNATIONAL</t>
  </si>
  <si>
    <t>LATAKIA</t>
  </si>
  <si>
    <t>LTK</t>
  </si>
  <si>
    <t>BASSEL AL ASSAD INTERNATIONAL</t>
  </si>
  <si>
    <t>LATINA</t>
  </si>
  <si>
    <t>QLT</t>
  </si>
  <si>
    <t>LAUNCESTON</t>
  </si>
  <si>
    <t>LST</t>
  </si>
  <si>
    <t>LAUPHEIM</t>
  </si>
  <si>
    <t>LAVAL</t>
  </si>
  <si>
    <t>LVA</t>
  </si>
  <si>
    <t>ENTRAMMES</t>
  </si>
  <si>
    <t>LAVAN ISLAND</t>
  </si>
  <si>
    <t>LAZARD CARDENAS</t>
  </si>
  <si>
    <t>LZC</t>
  </si>
  <si>
    <t>LAZARO CARDENAS</t>
  </si>
  <si>
    <t>LE CASTELLET</t>
  </si>
  <si>
    <t>CTT</t>
  </si>
  <si>
    <t>LE HAVRE</t>
  </si>
  <si>
    <t>LEH</t>
  </si>
  <si>
    <t>OCTEVILLE</t>
  </si>
  <si>
    <t>LE LUC</t>
  </si>
  <si>
    <t>LE CANNET</t>
  </si>
  <si>
    <t>LE MANS</t>
  </si>
  <si>
    <t>LME</t>
  </si>
  <si>
    <t>ARNAGE</t>
  </si>
  <si>
    <t>LE PUY</t>
  </si>
  <si>
    <t>LPY</t>
  </si>
  <si>
    <t>LOUDES</t>
  </si>
  <si>
    <t>LE TOURQUET</t>
  </si>
  <si>
    <t>LTQ</t>
  </si>
  <si>
    <t>LE TOUQUET PARIS PLAGE</t>
  </si>
  <si>
    <t>LEARMONTH</t>
  </si>
  <si>
    <t>LECCE</t>
  </si>
  <si>
    <t>LCC</t>
  </si>
  <si>
    <t>LECHFELD</t>
  </si>
  <si>
    <t>LEEDS</t>
  </si>
  <si>
    <t>LBA</t>
  </si>
  <si>
    <t>LEEDS BRADFORD</t>
  </si>
  <si>
    <t>LEEMING</t>
  </si>
  <si>
    <t>LEER</t>
  </si>
  <si>
    <t>LEER PAPENBURG</t>
  </si>
  <si>
    <t>LEEUWARDEN</t>
  </si>
  <si>
    <t>LWR</t>
  </si>
  <si>
    <t>LEGAZPI</t>
  </si>
  <si>
    <t>LGP</t>
  </si>
  <si>
    <t>PAGADIAN</t>
  </si>
  <si>
    <t>IXL</t>
  </si>
  <si>
    <t>LEICESTER</t>
  </si>
  <si>
    <t>LEIPZIG</t>
  </si>
  <si>
    <t>LEJ</t>
  </si>
  <si>
    <t>LEIPZIG HALLE</t>
  </si>
  <si>
    <t>LELYSTAD</t>
  </si>
  <si>
    <t>LEMOORE</t>
  </si>
  <si>
    <t>NLC</t>
  </si>
  <si>
    <t>LEMOORE NAS</t>
  </si>
  <si>
    <t>LEMWERDER</t>
  </si>
  <si>
    <t>LEM</t>
  </si>
  <si>
    <t>LEON</t>
  </si>
  <si>
    <t>FANOR URROZ</t>
  </si>
  <si>
    <t>LEROS</t>
  </si>
  <si>
    <t>LRS</t>
  </si>
  <si>
    <t>LES EPLATURES</t>
  </si>
  <si>
    <t>LETHBRIDGE</t>
  </si>
  <si>
    <t>YQL</t>
  </si>
  <si>
    <t>LETHEM</t>
  </si>
  <si>
    <t>LTM</t>
  </si>
  <si>
    <t>LETICIA</t>
  </si>
  <si>
    <t>LET</t>
  </si>
  <si>
    <t>ALFREDO VASQUEZ COBO</t>
  </si>
  <si>
    <t>LEUCHARS</t>
  </si>
  <si>
    <t>ADX</t>
  </si>
  <si>
    <t>LEUTKIRCH</t>
  </si>
  <si>
    <t>LEUTKIRCH UNTERZEIL</t>
  </si>
  <si>
    <t>LEVALDIGI</t>
  </si>
  <si>
    <t>CUF</t>
  </si>
  <si>
    <t>LEZIGNAN-CORBIERES</t>
  </si>
  <si>
    <t>LEZIGNAN CORBIERES</t>
  </si>
  <si>
    <t>LHASA</t>
  </si>
  <si>
    <t>LXA</t>
  </si>
  <si>
    <t>LHASA AIRPORT</t>
  </si>
  <si>
    <t>LHOK SUKON</t>
  </si>
  <si>
    <t>LIBERIA</t>
  </si>
  <si>
    <t>LIR</t>
  </si>
  <si>
    <t>DANIEL ODUBER QUIROS INTERNATIONAL</t>
  </si>
  <si>
    <t>LIBOURNE</t>
  </si>
  <si>
    <t>ARTIGUES DE LUSSAC</t>
  </si>
  <si>
    <t>LIBREVILLE</t>
  </si>
  <si>
    <t>LBV</t>
  </si>
  <si>
    <t>LIBREVILLE LEON M BA</t>
  </si>
  <si>
    <t>LICHINGA</t>
  </si>
  <si>
    <t>VXC</t>
  </si>
  <si>
    <t>LICHTENBURG</t>
  </si>
  <si>
    <t>LIDKOPING</t>
  </si>
  <si>
    <t>LDK</t>
  </si>
  <si>
    <t>LIEGE</t>
  </si>
  <si>
    <t>LGG</t>
  </si>
  <si>
    <t>LIFOU</t>
  </si>
  <si>
    <t>LIF</t>
  </si>
  <si>
    <t>OUANAHAM</t>
  </si>
  <si>
    <t>LIHUE</t>
  </si>
  <si>
    <t>LIH</t>
  </si>
  <si>
    <t>LILABARI</t>
  </si>
  <si>
    <t>IXI</t>
  </si>
  <si>
    <t>LILLE</t>
  </si>
  <si>
    <t>LIL</t>
  </si>
  <si>
    <t>LESQUIN</t>
  </si>
  <si>
    <t>LIMA</t>
  </si>
  <si>
    <t>LIM</t>
  </si>
  <si>
    <t>JORGE CHAVEZ INTERNATIONAL</t>
  </si>
  <si>
    <t>LIMNOS</t>
  </si>
  <si>
    <t>LXS</t>
  </si>
  <si>
    <t>LIMOGES</t>
  </si>
  <si>
    <t>LIG</t>
  </si>
  <si>
    <t>BELLEGARDE</t>
  </si>
  <si>
    <t>LIMON</t>
  </si>
  <si>
    <t>LIO</t>
  </si>
  <si>
    <t>LIMON INTERNATIONAL</t>
  </si>
  <si>
    <t>LINCOLN</t>
  </si>
  <si>
    <t>LNK</t>
  </si>
  <si>
    <t>LINCOLN MUNI</t>
  </si>
  <si>
    <t>LINDEN</t>
  </si>
  <si>
    <t>LINDTORP</t>
  </si>
  <si>
    <t>LINE</t>
  </si>
  <si>
    <t>LINGAYEN</t>
  </si>
  <si>
    <t>LINKOEPING</t>
  </si>
  <si>
    <t>LPI</t>
  </si>
  <si>
    <t>SAAB</t>
  </si>
  <si>
    <t>MALMEN</t>
  </si>
  <si>
    <t>LINS</t>
  </si>
  <si>
    <t>LIP</t>
  </si>
  <si>
    <t>LINTON-ON-OUSE</t>
  </si>
  <si>
    <t>LINTON ON OUSE</t>
  </si>
  <si>
    <t>LINZ</t>
  </si>
  <si>
    <t>LNZ</t>
  </si>
  <si>
    <t>HORSCHING INTERNATIONAL AIRPORT (AUS - AFB)</t>
  </si>
  <si>
    <t>LIPA</t>
  </si>
  <si>
    <t>FERNANDO AB</t>
  </si>
  <si>
    <t>LISALA</t>
  </si>
  <si>
    <t>LIQ</t>
  </si>
  <si>
    <t>LISBON</t>
  </si>
  <si>
    <t>LIS</t>
  </si>
  <si>
    <t>LISBOA</t>
  </si>
  <si>
    <t>LISBON MET OFFICE</t>
  </si>
  <si>
    <t>LISTA</t>
  </si>
  <si>
    <t>FAN</t>
  </si>
  <si>
    <t>LITTLE ROCK</t>
  </si>
  <si>
    <t>LIT</t>
  </si>
  <si>
    <t>ADAMS FLD</t>
  </si>
  <si>
    <t>LIVERPOOL</t>
  </si>
  <si>
    <t>LPL</t>
  </si>
  <si>
    <t>LIVINGSTONE</t>
  </si>
  <si>
    <t>LVI</t>
  </si>
  <si>
    <t>LJUBLIANA</t>
  </si>
  <si>
    <t>LJU</t>
  </si>
  <si>
    <t>LJUBLJANA</t>
  </si>
  <si>
    <t>LJUNGBY</t>
  </si>
  <si>
    <t>FERINGE</t>
  </si>
  <si>
    <t>LLANBEDR</t>
  </si>
  <si>
    <t>LLOYDMINSTER</t>
  </si>
  <si>
    <t>YLL</t>
  </si>
  <si>
    <t>LOBITO</t>
  </si>
  <si>
    <t>LODWAR</t>
  </si>
  <si>
    <t>LOK</t>
  </si>
  <si>
    <t>LODZ</t>
  </si>
  <si>
    <t>LUBLINEK</t>
  </si>
  <si>
    <t>LOEI</t>
  </si>
  <si>
    <t>LOE</t>
  </si>
  <si>
    <t>LOIKAW</t>
  </si>
  <si>
    <t>LOKICHOGGIO</t>
  </si>
  <si>
    <t>LOMA LARGA</t>
  </si>
  <si>
    <t>LOME</t>
  </si>
  <si>
    <t>LFW</t>
  </si>
  <si>
    <t>TOGO</t>
  </si>
  <si>
    <t>LOME TOKOIN</t>
  </si>
  <si>
    <t>LOMPOC</t>
  </si>
  <si>
    <t>VBG</t>
  </si>
  <si>
    <t>VANDENBERG AFB</t>
  </si>
  <si>
    <t>LONDON</t>
  </si>
  <si>
    <t>LCY</t>
  </si>
  <si>
    <t>LGW</t>
  </si>
  <si>
    <t>GATWICK</t>
  </si>
  <si>
    <t>LHR</t>
  </si>
  <si>
    <t>ENGALND</t>
  </si>
  <si>
    <t>HEATHROW</t>
  </si>
  <si>
    <t>LTN</t>
  </si>
  <si>
    <t>LUTON</t>
  </si>
  <si>
    <t>STN</t>
  </si>
  <si>
    <t>STANSTED</t>
  </si>
  <si>
    <t>YXU</t>
  </si>
  <si>
    <t>LONDONDERRY</t>
  </si>
  <si>
    <t>LDY</t>
  </si>
  <si>
    <t>LONDONDERRY EGLINTON</t>
  </si>
  <si>
    <t>LONDRINA</t>
  </si>
  <si>
    <t>LDB</t>
  </si>
  <si>
    <t>LONG BEACH</t>
  </si>
  <si>
    <t>LGB</t>
  </si>
  <si>
    <t>LONGTANG</t>
  </si>
  <si>
    <t>LUNGTANG</t>
  </si>
  <si>
    <t>LONGVIEW</t>
  </si>
  <si>
    <t>GGG</t>
  </si>
  <si>
    <t>EAST TEXAS RGNL</t>
  </si>
  <si>
    <t>LOP BURI</t>
  </si>
  <si>
    <t>KHOK KATHIAM</t>
  </si>
  <si>
    <t>LORETO</t>
  </si>
  <si>
    <t>LTO</t>
  </si>
  <si>
    <t>LORETO INTERNATIONAL</t>
  </si>
  <si>
    <t>LORIENT</t>
  </si>
  <si>
    <t>LRT</t>
  </si>
  <si>
    <t>LANN BIHOUE</t>
  </si>
  <si>
    <t>LOS ANGELES</t>
  </si>
  <si>
    <t>LAX</t>
  </si>
  <si>
    <t>LOS ANGELES INTERNATIONAL</t>
  </si>
  <si>
    <t>LSQ</t>
  </si>
  <si>
    <t>MARIA DOLORES</t>
  </si>
  <si>
    <t>LOS BRASILES</t>
  </si>
  <si>
    <t>LOS CHILES</t>
  </si>
  <si>
    <t>LOS MOCHIS</t>
  </si>
  <si>
    <t>LMM</t>
  </si>
  <si>
    <t>VALLE DEL FUERTE INTERNATIONAL</t>
  </si>
  <si>
    <t>LOSSIEMOUTH</t>
  </si>
  <si>
    <t>LMO</t>
  </si>
  <si>
    <t>LOUDIMA</t>
  </si>
  <si>
    <t>DIS</t>
  </si>
  <si>
    <t>DOLISIE</t>
  </si>
  <si>
    <t>LOUIS TRICHARDT</t>
  </si>
  <si>
    <t>LCD</t>
  </si>
  <si>
    <t>LOUIS TRICHARDT AFB</t>
  </si>
  <si>
    <t>LOUISIANA</t>
  </si>
  <si>
    <t>ARA</t>
  </si>
  <si>
    <t>ACADIANA REGIONAL</t>
  </si>
  <si>
    <t>LOUISVILLE</t>
  </si>
  <si>
    <t>LOU</t>
  </si>
  <si>
    <t>BOWMAN FLD</t>
  </si>
  <si>
    <t>LOYANGALANI</t>
  </si>
  <si>
    <t>LOY</t>
  </si>
  <si>
    <t>LOYENGALANI</t>
  </si>
  <si>
    <t>LUANDA</t>
  </si>
  <si>
    <t>LAD</t>
  </si>
  <si>
    <t>LUANDA 4 DE FEVEREIRO</t>
  </si>
  <si>
    <t>LUANG PRABANG</t>
  </si>
  <si>
    <t>LPQ</t>
  </si>
  <si>
    <t>LUBBOCK</t>
  </si>
  <si>
    <t>LBB</t>
  </si>
  <si>
    <t>LUBBOCK INTERNATIONAL</t>
  </si>
  <si>
    <t>LUBUMASHI</t>
  </si>
  <si>
    <t>FBM</t>
  </si>
  <si>
    <t>LUBUMBASHI INTERNATIONAL</t>
  </si>
  <si>
    <t>LUCKNOW</t>
  </si>
  <si>
    <t>LKO</t>
  </si>
  <si>
    <t>LUDHIAHA</t>
  </si>
  <si>
    <t>LUH</t>
  </si>
  <si>
    <t>LUDHIANA</t>
  </si>
  <si>
    <t>LUEBECK</t>
  </si>
  <si>
    <t>LBC</t>
  </si>
  <si>
    <t>LUBECK BLANKENSEE</t>
  </si>
  <si>
    <t>LUENA</t>
  </si>
  <si>
    <t>LUO</t>
  </si>
  <si>
    <t>LUFKIN</t>
  </si>
  <si>
    <t>LFK</t>
  </si>
  <si>
    <t>ANGELINA CO</t>
  </si>
  <si>
    <t>LUGANO</t>
  </si>
  <si>
    <t>LUG</t>
  </si>
  <si>
    <t>LULEA</t>
  </si>
  <si>
    <t>LLA</t>
  </si>
  <si>
    <t>KALLAX</t>
  </si>
  <si>
    <t>LUMBO</t>
  </si>
  <si>
    <t>LUNEVILLE</t>
  </si>
  <si>
    <t>CROISMARE</t>
  </si>
  <si>
    <t>LURE</t>
  </si>
  <si>
    <t>MALBOUHANS</t>
  </si>
  <si>
    <t>LUSAKA</t>
  </si>
  <si>
    <t>LUN</t>
  </si>
  <si>
    <t>LUSAKA INTERNATIONAL</t>
  </si>
  <si>
    <t>LUWUK</t>
  </si>
  <si>
    <t>LUW</t>
  </si>
  <si>
    <t>BUBUNG</t>
  </si>
  <si>
    <t>LUXEMBURG</t>
  </si>
  <si>
    <t>LUX</t>
  </si>
  <si>
    <t>FINDEL INTERNATIONAL AIRPORT</t>
  </si>
  <si>
    <t>LUXEUIL</t>
  </si>
  <si>
    <t>SAINT SAUVEUR</t>
  </si>
  <si>
    <t>LUXOR</t>
  </si>
  <si>
    <t>LXR</t>
  </si>
  <si>
    <t>LUXOR INTERNATIONAL</t>
  </si>
  <si>
    <t>LVOV</t>
  </si>
  <si>
    <t>LWO</t>
  </si>
  <si>
    <t>LVIV</t>
  </si>
  <si>
    <t>LYCKSELE</t>
  </si>
  <si>
    <t>LYC</t>
  </si>
  <si>
    <t>LYDD</t>
  </si>
  <si>
    <t>LYX</t>
  </si>
  <si>
    <t>LYNEHAM</t>
  </si>
  <si>
    <t>LYE</t>
  </si>
  <si>
    <t>LYNN LAKE</t>
  </si>
  <si>
    <t>YYL</t>
  </si>
  <si>
    <t>LYON</t>
  </si>
  <si>
    <t>LYN</t>
  </si>
  <si>
    <t>BRON</t>
  </si>
  <si>
    <t>LYS</t>
  </si>
  <si>
    <t>SAINT EXUPERY</t>
  </si>
  <si>
    <t>MAASTRICHT</t>
  </si>
  <si>
    <t>MST</t>
  </si>
  <si>
    <t>MACAPA</t>
  </si>
  <si>
    <t>MCP</t>
  </si>
  <si>
    <t>MACARA</t>
  </si>
  <si>
    <t>J M VELASCO IBARRA</t>
  </si>
  <si>
    <t>MACAS</t>
  </si>
  <si>
    <t>XMS</t>
  </si>
  <si>
    <t>MACAU</t>
  </si>
  <si>
    <t>MFM</t>
  </si>
  <si>
    <t>MACAU INTERNATIONAL</t>
  </si>
  <si>
    <t>MACEIO</t>
  </si>
  <si>
    <t>MCZ</t>
  </si>
  <si>
    <t>ZUMBI DOS PALMARES</t>
  </si>
  <si>
    <t>MACENTA</t>
  </si>
  <si>
    <t>MCA</t>
  </si>
  <si>
    <t>MACHALA</t>
  </si>
  <si>
    <t>MCH</t>
  </si>
  <si>
    <t>GENERAL SERRANO</t>
  </si>
  <si>
    <t>MACKAY</t>
  </si>
  <si>
    <t>MKY</t>
  </si>
  <si>
    <t>MACKMINNVILLE</t>
  </si>
  <si>
    <t>MMV</t>
  </si>
  <si>
    <t>MC MINNVILLE MUNI</t>
  </si>
  <si>
    <t>MACON</t>
  </si>
  <si>
    <t>MCN</t>
  </si>
  <si>
    <t>MIDDLE GEORGIA RGNL</t>
  </si>
  <si>
    <t>MNM</t>
  </si>
  <si>
    <t>MENOMINEE MARINETTE TWIN CO</t>
  </si>
  <si>
    <t>QNX</t>
  </si>
  <si>
    <t>CHARNAY</t>
  </si>
  <si>
    <t>WRB</t>
  </si>
  <si>
    <t>ROBINS AFB</t>
  </si>
  <si>
    <t>MADANG</t>
  </si>
  <si>
    <t>MAG</t>
  </si>
  <si>
    <t>MADINAH</t>
  </si>
  <si>
    <t>MED</t>
  </si>
  <si>
    <t>PRINCE MOHAMMAD BIN ABDULAZIZ</t>
  </si>
  <si>
    <t>MADISON</t>
  </si>
  <si>
    <t>MSN</t>
  </si>
  <si>
    <t>DANE CO RGNL TRUAX FLD</t>
  </si>
  <si>
    <t>MADIUN</t>
  </si>
  <si>
    <t>ISWAHYUDI</t>
  </si>
  <si>
    <t>MADRAS</t>
  </si>
  <si>
    <t>MAA</t>
  </si>
  <si>
    <t>CHENNAI INTERNATIONAL</t>
  </si>
  <si>
    <t>MADRID</t>
  </si>
  <si>
    <t>MAD</t>
  </si>
  <si>
    <t>BARAJAS</t>
  </si>
  <si>
    <t>CUATRO VIENTOS</t>
  </si>
  <si>
    <t>GETAFE</t>
  </si>
  <si>
    <t>MADRID MET CENTER</t>
  </si>
  <si>
    <t>TOJ</t>
  </si>
  <si>
    <t>TORREJON</t>
  </si>
  <si>
    <t>MADURAI</t>
  </si>
  <si>
    <t>IXM</t>
  </si>
  <si>
    <t>MAFIKENG</t>
  </si>
  <si>
    <t>MFK</t>
  </si>
  <si>
    <t>MAFIKENG NORTH</t>
  </si>
  <si>
    <t>MAFRAQ</t>
  </si>
  <si>
    <t>OMF</t>
  </si>
  <si>
    <t>KING HUSSEIN</t>
  </si>
  <si>
    <t>MAGADAN</t>
  </si>
  <si>
    <t>GDX</t>
  </si>
  <si>
    <t>SOKOL</t>
  </si>
  <si>
    <t>MAGANGUE</t>
  </si>
  <si>
    <t>MGN</t>
  </si>
  <si>
    <t>BARACOA</t>
  </si>
  <si>
    <t>MAGDALENA</t>
  </si>
  <si>
    <t>MGD</t>
  </si>
  <si>
    <t>MAGDEBURG</t>
  </si>
  <si>
    <t>MAGNETIOGORSK</t>
  </si>
  <si>
    <t>MQF</t>
  </si>
  <si>
    <t>MAGNITOGORSK</t>
  </si>
  <si>
    <t>MAHAJANGA</t>
  </si>
  <si>
    <t>MJN</t>
  </si>
  <si>
    <t>MAHAJANGA PHILIBERT TSIRANANA</t>
  </si>
  <si>
    <t>MAHE</t>
  </si>
  <si>
    <t>SEZ</t>
  </si>
  <si>
    <t>SEYCHELLES INTERNATIONAL</t>
  </si>
  <si>
    <t>MAHMOOD ABAD</t>
  </si>
  <si>
    <t>MAHMUDABAD</t>
  </si>
  <si>
    <t>MAIDUGURI</t>
  </si>
  <si>
    <t>MIU</t>
  </si>
  <si>
    <t>MAIMAMA</t>
  </si>
  <si>
    <t>MMZ</t>
  </si>
  <si>
    <t>MAIMANA</t>
  </si>
  <si>
    <t>MAINZ</t>
  </si>
  <si>
    <t>MAINZ FINTHEN</t>
  </si>
  <si>
    <t>MAIO</t>
  </si>
  <si>
    <t>MMO</t>
  </si>
  <si>
    <t>MAJUBA POWER STATION</t>
  </si>
  <si>
    <t>MAJURO</t>
  </si>
  <si>
    <t>MAJ</t>
  </si>
  <si>
    <t>MARSHALL ISLANDS INTERNATIONAL</t>
  </si>
  <si>
    <t>MAKABANA</t>
  </si>
  <si>
    <t>KMK</t>
  </si>
  <si>
    <t>MAKALE</t>
  </si>
  <si>
    <t>MQX</t>
  </si>
  <si>
    <t>MEKELE</t>
  </si>
  <si>
    <t>PONGTIKU</t>
  </si>
  <si>
    <t>MAKEMO</t>
  </si>
  <si>
    <t>MKP</t>
  </si>
  <si>
    <t>MAKHACHKALA</t>
  </si>
  <si>
    <t>MCX</t>
  </si>
  <si>
    <t>UYTASH</t>
  </si>
  <si>
    <t>MAKOKOU</t>
  </si>
  <si>
    <t>MKU</t>
  </si>
  <si>
    <t>MAKOUA</t>
  </si>
  <si>
    <t>MKJ</t>
  </si>
  <si>
    <t>MAKUNG</t>
  </si>
  <si>
    <t>MZG</t>
  </si>
  <si>
    <t>MAKURDI</t>
  </si>
  <si>
    <t>MDI</t>
  </si>
  <si>
    <t>MALABO</t>
  </si>
  <si>
    <t>SSG</t>
  </si>
  <si>
    <t>MALACCA</t>
  </si>
  <si>
    <t>MKZ</t>
  </si>
  <si>
    <t>MALACKY</t>
  </si>
  <si>
    <t>MALAGA</t>
  </si>
  <si>
    <t>AGP</t>
  </si>
  <si>
    <t>MALAKAL</t>
  </si>
  <si>
    <t>MAK</t>
  </si>
  <si>
    <t>MALALANE</t>
  </si>
  <si>
    <t>MALELANE</t>
  </si>
  <si>
    <t>MALANG</t>
  </si>
  <si>
    <t>MLG</t>
  </si>
  <si>
    <t>ABDUL RACHMAN SALEH</t>
  </si>
  <si>
    <t>MALANJE</t>
  </si>
  <si>
    <t>MEG</t>
  </si>
  <si>
    <t>MALARGUE</t>
  </si>
  <si>
    <t>LGS</t>
  </si>
  <si>
    <t>MALATYA</t>
  </si>
  <si>
    <t>MLX</t>
  </si>
  <si>
    <t>ERHAC</t>
  </si>
  <si>
    <t>MALDONADO</t>
  </si>
  <si>
    <t>CAPITAN CORBETA C A CURBELO INTERNATIONAL</t>
  </si>
  <si>
    <t>MALE</t>
  </si>
  <si>
    <t>MLE</t>
  </si>
  <si>
    <t>MALDIVES</t>
  </si>
  <si>
    <t>MALE INTERNATIONAL</t>
  </si>
  <si>
    <t>MALINDI</t>
  </si>
  <si>
    <t>MYD</t>
  </si>
  <si>
    <t>MALMOE</t>
  </si>
  <si>
    <t>MMX</t>
  </si>
  <si>
    <t>STURUP</t>
  </si>
  <si>
    <t>MALTA</t>
  </si>
  <si>
    <t>MLA</t>
  </si>
  <si>
    <t>LUQA</t>
  </si>
  <si>
    <t>MALTA ACC</t>
  </si>
  <si>
    <t>MAMBURAO</t>
  </si>
  <si>
    <t>MAN</t>
  </si>
  <si>
    <t>MJC</t>
  </si>
  <si>
    <t>MANADO</t>
  </si>
  <si>
    <t>MDC</t>
  </si>
  <si>
    <t>SAM RATULANGI</t>
  </si>
  <si>
    <t>MANAGUA</t>
  </si>
  <si>
    <t>MGA</t>
  </si>
  <si>
    <t>MANAGUA INTERNATIONAL</t>
  </si>
  <si>
    <t>MANAKARA</t>
  </si>
  <si>
    <t>WVK</t>
  </si>
  <si>
    <t>MANAKARA SUD</t>
  </si>
  <si>
    <t>MANANARA</t>
  </si>
  <si>
    <t>WMR</t>
  </si>
  <si>
    <t>MANANARA AVARATRA</t>
  </si>
  <si>
    <t>MANANJARY</t>
  </si>
  <si>
    <t>MNJ</t>
  </si>
  <si>
    <t>MANAPOURI</t>
  </si>
  <si>
    <t>TEU</t>
  </si>
  <si>
    <t>MANAUS</t>
  </si>
  <si>
    <t>MAO</t>
  </si>
  <si>
    <t>EDUARDO GOMES INTERNATIONAL</t>
  </si>
  <si>
    <t>PONTA PELADA</t>
  </si>
  <si>
    <t>MANCHESTER</t>
  </si>
  <si>
    <t>MANDALAY</t>
  </si>
  <si>
    <t>MDL</t>
  </si>
  <si>
    <t>MANDALAY INTERNATIONAL</t>
  </si>
  <si>
    <t>MANDERA</t>
  </si>
  <si>
    <t>NDE</t>
  </si>
  <si>
    <t>MANGALORE</t>
  </si>
  <si>
    <t>IXE</t>
  </si>
  <si>
    <t>MANGLA</t>
  </si>
  <si>
    <t>MANGOCHI</t>
  </si>
  <si>
    <t>MARIANNA MUNI</t>
  </si>
  <si>
    <t>MANICORE</t>
  </si>
  <si>
    <t>MANIHI</t>
  </si>
  <si>
    <t>XMH</t>
  </si>
  <si>
    <t>MANILA</t>
  </si>
  <si>
    <t>MNL</t>
  </si>
  <si>
    <t>MALABANG</t>
  </si>
  <si>
    <t>NINOY AQUINO INTERNATIONAL</t>
  </si>
  <si>
    <t>MANIWAKI</t>
  </si>
  <si>
    <t>YMW</t>
  </si>
  <si>
    <t>MANIZALES</t>
  </si>
  <si>
    <t>MZL</t>
  </si>
  <si>
    <t>LA NUBIA</t>
  </si>
  <si>
    <t>MANNHEIM</t>
  </si>
  <si>
    <t>MHG</t>
  </si>
  <si>
    <t>MANNHEIM CITY</t>
  </si>
  <si>
    <t>MANOKWARI</t>
  </si>
  <si>
    <t>MKW</t>
  </si>
  <si>
    <t>RENDANI</t>
  </si>
  <si>
    <t>MANSA</t>
  </si>
  <si>
    <t>MANSTON</t>
  </si>
  <si>
    <t>MSE</t>
  </si>
  <si>
    <t>MANTA</t>
  </si>
  <si>
    <t>MEC</t>
  </si>
  <si>
    <t>ELOY ALFARO INTERNATIONAL</t>
  </si>
  <si>
    <t>MANZANILLO</t>
  </si>
  <si>
    <t>MZO</t>
  </si>
  <si>
    <t>SIERRA MAESTRA</t>
  </si>
  <si>
    <t>ZLO</t>
  </si>
  <si>
    <t>PLAYA DE ORO INTERNATIONAL</t>
  </si>
  <si>
    <t>MANZINI</t>
  </si>
  <si>
    <t>MTS</t>
  </si>
  <si>
    <t>SWAZILAND</t>
  </si>
  <si>
    <t>MATSAPHA</t>
  </si>
  <si>
    <t>MAPUTO</t>
  </si>
  <si>
    <t>MPM</t>
  </si>
  <si>
    <t>MAR DEL PLATA</t>
  </si>
  <si>
    <t>MDQ</t>
  </si>
  <si>
    <t>MARABA</t>
  </si>
  <si>
    <t>MAB</t>
  </si>
  <si>
    <t>MARACAIBO</t>
  </si>
  <si>
    <t>MAR</t>
  </si>
  <si>
    <t>LA CHINITA INTERNATIONAL</t>
  </si>
  <si>
    <t>EL LIBERTADOR AB</t>
  </si>
  <si>
    <t>MARACAY</t>
  </si>
  <si>
    <t>MARISCAL SUCRE</t>
  </si>
  <si>
    <t>MARADI</t>
  </si>
  <si>
    <t>MFG</t>
  </si>
  <si>
    <t>MARAGHEH</t>
  </si>
  <si>
    <t>SAHAND</t>
  </si>
  <si>
    <t>MARAGROSA</t>
  </si>
  <si>
    <t>MARAMBIO BASE</t>
  </si>
  <si>
    <t>BASE MARAMBIO</t>
  </si>
  <si>
    <t>MARATHON</t>
  </si>
  <si>
    <t>MARBLE HALL</t>
  </si>
  <si>
    <t>MARCOS JUAREZ</t>
  </si>
  <si>
    <t>MARE</t>
  </si>
  <si>
    <t>MEE</t>
  </si>
  <si>
    <t>MARGATE</t>
  </si>
  <si>
    <t>MGH</t>
  </si>
  <si>
    <t>MARHAM</t>
  </si>
  <si>
    <t>KNF</t>
  </si>
  <si>
    <t>MARIBO</t>
  </si>
  <si>
    <t>LOLLAND FALSTER MARIBO</t>
  </si>
  <si>
    <t>MARIBOR</t>
  </si>
  <si>
    <t>MBX</t>
  </si>
  <si>
    <t>MARIEHAMN</t>
  </si>
  <si>
    <t>MHQ</t>
  </si>
  <si>
    <t>MARIEL</t>
  </si>
  <si>
    <t>MARIETTA</t>
  </si>
  <si>
    <t>MGE</t>
  </si>
  <si>
    <t>DOBBINS ARB</t>
  </si>
  <si>
    <t>MARILIA</t>
  </si>
  <si>
    <t>MARINA DI CAMPO</t>
  </si>
  <si>
    <t>EBA</t>
  </si>
  <si>
    <t>MARINDUQUE</t>
  </si>
  <si>
    <t>MARINGA</t>
  </si>
  <si>
    <t>MGF</t>
  </si>
  <si>
    <t>MARIQUITA</t>
  </si>
  <si>
    <t>MARISCAL ESTIGARRIBIA</t>
  </si>
  <si>
    <t>DR LUIS MARIA ARGANA INTERNATIONAL</t>
  </si>
  <si>
    <t>MARMANDE</t>
  </si>
  <si>
    <t>VIRAZEIL</t>
  </si>
  <si>
    <t>MAROANTSETRA</t>
  </si>
  <si>
    <t>WMN</t>
  </si>
  <si>
    <t>MAROOCHYDORE</t>
  </si>
  <si>
    <t>MCY</t>
  </si>
  <si>
    <t>MAROOCHYDORE SUNSHINE COAST</t>
  </si>
  <si>
    <t>MAROUA</t>
  </si>
  <si>
    <t>MVR</t>
  </si>
  <si>
    <t>MAROUA SALAK</t>
  </si>
  <si>
    <t>MARQUETTE</t>
  </si>
  <si>
    <t>MQT</t>
  </si>
  <si>
    <t>MARRAKECH</t>
  </si>
  <si>
    <t>RAK</t>
  </si>
  <si>
    <t>MENARA</t>
  </si>
  <si>
    <t>MARRUPA</t>
  </si>
  <si>
    <t>MARSA BREGA</t>
  </si>
  <si>
    <t>MARSABIT</t>
  </si>
  <si>
    <t>RBT</t>
  </si>
  <si>
    <t>MARSEILLE</t>
  </si>
  <si>
    <t>MRS</t>
  </si>
  <si>
    <t>PROVENCE</t>
  </si>
  <si>
    <t>MARSH HARBOR</t>
  </si>
  <si>
    <t>MHH</t>
  </si>
  <si>
    <t>MARSH HARBOUR</t>
  </si>
  <si>
    <t>MARTINICA</t>
  </si>
  <si>
    <t>MARUDI</t>
  </si>
  <si>
    <t>MUR</t>
  </si>
  <si>
    <t>MARY ESTHER</t>
  </si>
  <si>
    <t>HRT</t>
  </si>
  <si>
    <t>HURLBURT FLD</t>
  </si>
  <si>
    <t>MARYSVILLE</t>
  </si>
  <si>
    <t>BAB</t>
  </si>
  <si>
    <t>BEALE AFB</t>
  </si>
  <si>
    <t>MASAMBA</t>
  </si>
  <si>
    <t>ANDI JEMMA</t>
  </si>
  <si>
    <t>MASBATE</t>
  </si>
  <si>
    <t>NOP</t>
  </si>
  <si>
    <t>MACTAN INTERNATIONAL</t>
  </si>
  <si>
    <t>MASERU</t>
  </si>
  <si>
    <t>MSU</t>
  </si>
  <si>
    <t>LESOTHO</t>
  </si>
  <si>
    <t>MOSHOESHOE I INTERNATIONAL</t>
  </si>
  <si>
    <t>MEJAMETALANA</t>
  </si>
  <si>
    <t>MASIRAH</t>
  </si>
  <si>
    <t>MSH</t>
  </si>
  <si>
    <t>MASJED SOLEIMAN</t>
  </si>
  <si>
    <t>QMJ</t>
  </si>
  <si>
    <t>SHAHID ASYAEE</t>
  </si>
  <si>
    <t>MASSENA</t>
  </si>
  <si>
    <t>MSS</t>
  </si>
  <si>
    <t>MASSENA INTERNATIONAL RICHARDS FLD</t>
  </si>
  <si>
    <t>MASTERTON</t>
  </si>
  <si>
    <t>MRO</t>
  </si>
  <si>
    <t>MASVINGO</t>
  </si>
  <si>
    <t>MVZ</t>
  </si>
  <si>
    <t>MATADI</t>
  </si>
  <si>
    <t>MAT</t>
  </si>
  <si>
    <t>MATADI TSHIMPI</t>
  </si>
  <si>
    <t>MATAGAMI</t>
  </si>
  <si>
    <t>YNM</t>
  </si>
  <si>
    <t>MATAIVA</t>
  </si>
  <si>
    <t>MVT</t>
  </si>
  <si>
    <t>MATAMOROS</t>
  </si>
  <si>
    <t>MAM</t>
  </si>
  <si>
    <t>GENERAL SERVANDO CANALES INTERNATIONAL</t>
  </si>
  <si>
    <t>MATARAM</t>
  </si>
  <si>
    <t>AMI</t>
  </si>
  <si>
    <t>SELAPARANG</t>
  </si>
  <si>
    <t>MATSU</t>
  </si>
  <si>
    <t>MZW</t>
  </si>
  <si>
    <t>MATSUMOTO</t>
  </si>
  <si>
    <t>MMJ</t>
  </si>
  <si>
    <t>MATSUSHIMA</t>
  </si>
  <si>
    <t>MATSUYAMA</t>
  </si>
  <si>
    <t>MYJ</t>
  </si>
  <si>
    <t>MATTHEW TOWN</t>
  </si>
  <si>
    <t>IGA</t>
  </si>
  <si>
    <t>MATURIN</t>
  </si>
  <si>
    <t>MUN</t>
  </si>
  <si>
    <t>MAUBEUGE</t>
  </si>
  <si>
    <t>ELESMES</t>
  </si>
  <si>
    <t>MAUMERE</t>
  </si>
  <si>
    <t>MOF</t>
  </si>
  <si>
    <t>WAI OTI</t>
  </si>
  <si>
    <t>MAUN</t>
  </si>
  <si>
    <t>MUB</t>
  </si>
  <si>
    <t>MAUPITI</t>
  </si>
  <si>
    <t>MAU</t>
  </si>
  <si>
    <t>MAWLAMYINE</t>
  </si>
  <si>
    <t>MAYAGUANA</t>
  </si>
  <si>
    <t>MYG</t>
  </si>
  <si>
    <t>MAYAGUEZ</t>
  </si>
  <si>
    <t>MAZ</t>
  </si>
  <si>
    <t>EUGENIO MARIA DE HOSTOS</t>
  </si>
  <si>
    <t>MAYO</t>
  </si>
  <si>
    <t>YMA</t>
  </si>
  <si>
    <t>MAZAR-I-SHARIF</t>
  </si>
  <si>
    <t>MZR</t>
  </si>
  <si>
    <t>MAZAR I SHARIF</t>
  </si>
  <si>
    <t>MAZATLAN</t>
  </si>
  <si>
    <t>MZT</t>
  </si>
  <si>
    <t>GENERAL RAFAEL BUELNA INTERNATIONAL</t>
  </si>
  <si>
    <t>MAZUFFARPUR</t>
  </si>
  <si>
    <t>MUZAFFARPUR</t>
  </si>
  <si>
    <t>MBANDAKA</t>
  </si>
  <si>
    <t>MDK</t>
  </si>
  <si>
    <t>M'BANZA-CONGO</t>
  </si>
  <si>
    <t>SSY</t>
  </si>
  <si>
    <t>MBANZA CONGO</t>
  </si>
  <si>
    <t>MBUJI-MAYI</t>
  </si>
  <si>
    <t>MJM</t>
  </si>
  <si>
    <t>MBUJI MAYI</t>
  </si>
  <si>
    <t>MCALESTER</t>
  </si>
  <si>
    <t>MLC</t>
  </si>
  <si>
    <t>MC ALESTER RGNL</t>
  </si>
  <si>
    <t>MCALLEN</t>
  </si>
  <si>
    <t>MFE</t>
  </si>
  <si>
    <t>MC ALLEN MILLER INTERNATIONAL</t>
  </si>
  <si>
    <t>MCGRATH</t>
  </si>
  <si>
    <t>MCG</t>
  </si>
  <si>
    <t>MC GRATH</t>
  </si>
  <si>
    <t>MEADOW LAKE</t>
  </si>
  <si>
    <t>YLJ</t>
  </si>
  <si>
    <t>MECHERIA</t>
  </si>
  <si>
    <t>MEDAN</t>
  </si>
  <si>
    <t>MES</t>
  </si>
  <si>
    <t>POLONIA</t>
  </si>
  <si>
    <t>MEDELLIN</t>
  </si>
  <si>
    <t>EOH</t>
  </si>
  <si>
    <t>OLAYA HERRERA</t>
  </si>
  <si>
    <t>MEDICINE HAT</t>
  </si>
  <si>
    <t>YXH</t>
  </si>
  <si>
    <t>MEGARA</t>
  </si>
  <si>
    <t>MEGIDO AIRSTRIP</t>
  </si>
  <si>
    <t>MEGIDDO</t>
  </si>
  <si>
    <t>MEINERZHAGEN</t>
  </si>
  <si>
    <t>MEIRINGEN</t>
  </si>
  <si>
    <t>MEKNES</t>
  </si>
  <si>
    <t>MEK</t>
  </si>
  <si>
    <t>BASSATINE</t>
  </si>
  <si>
    <t>MELBOURNE</t>
  </si>
  <si>
    <t>MBW</t>
  </si>
  <si>
    <t>MELBOURNE MOORABBIN</t>
  </si>
  <si>
    <t>MEB</t>
  </si>
  <si>
    <t>MELBOURNE ESSENDON</t>
  </si>
  <si>
    <t>MEL</t>
  </si>
  <si>
    <t>MELBOURNE INTERNATIONAL</t>
  </si>
  <si>
    <t>MLB</t>
  </si>
  <si>
    <t>MELILLA</t>
  </si>
  <si>
    <t>MLN</t>
  </si>
  <si>
    <t>SPANISH NORTH AFRICA</t>
  </si>
  <si>
    <t>MELO</t>
  </si>
  <si>
    <t>MLZ</t>
  </si>
  <si>
    <t>CERRO LARGO</t>
  </si>
  <si>
    <t>MELUN</t>
  </si>
  <si>
    <t>VILLAROCHE</t>
  </si>
  <si>
    <t>MEMANBETSU</t>
  </si>
  <si>
    <t>MMB</t>
  </si>
  <si>
    <t>MEMMINGEN</t>
  </si>
  <si>
    <t>MEMPHIS</t>
  </si>
  <si>
    <t>MEM</t>
  </si>
  <si>
    <t>MEMPHIS INTERNATIONAL</t>
  </si>
  <si>
    <t>MENDE</t>
  </si>
  <si>
    <t>MEN</t>
  </si>
  <si>
    <t>BRENOUX</t>
  </si>
  <si>
    <t>MENDIG</t>
  </si>
  <si>
    <t>MENDOZA</t>
  </si>
  <si>
    <t>MDZ</t>
  </si>
  <si>
    <t>EL PLUMERILLO</t>
  </si>
  <si>
    <t>MENDOZA AEROPARQUE</t>
  </si>
  <si>
    <t>MENGEN</t>
  </si>
  <si>
    <t>MENGEN HOHENTENGEN</t>
  </si>
  <si>
    <t>MENKIJARVI</t>
  </si>
  <si>
    <t>MENONGUE</t>
  </si>
  <si>
    <t>SPP</t>
  </si>
  <si>
    <t>MENORCA</t>
  </si>
  <si>
    <t>MAH</t>
  </si>
  <si>
    <t>MERAUKE</t>
  </si>
  <si>
    <t>MKQ</t>
  </si>
  <si>
    <t>MOPAH</t>
  </si>
  <si>
    <t>MERCED</t>
  </si>
  <si>
    <t>MER</t>
  </si>
  <si>
    <t>CASTLE</t>
  </si>
  <si>
    <t>MERCEDES</t>
  </si>
  <si>
    <t>MERIDA</t>
  </si>
  <si>
    <t>MID</t>
  </si>
  <si>
    <t>LICENCIADO MANUEL CRECENCIO REJON INTERNATIONAL</t>
  </si>
  <si>
    <t>MRD</t>
  </si>
  <si>
    <t>ALBERTO CARNEVALLI</t>
  </si>
  <si>
    <t>JUAN PABLO PEREZ ALFONSO</t>
  </si>
  <si>
    <t>MERIDIAN</t>
  </si>
  <si>
    <t>NMM</t>
  </si>
  <si>
    <t>MERIDIAN NAS</t>
  </si>
  <si>
    <t>MERSA-MATRUH</t>
  </si>
  <si>
    <t>MUH</t>
  </si>
  <si>
    <t>MERSA MATRUH</t>
  </si>
  <si>
    <t>MERU</t>
  </si>
  <si>
    <t>MULIKA</t>
  </si>
  <si>
    <t>MERVILLE</t>
  </si>
  <si>
    <t>CALONNE</t>
  </si>
  <si>
    <t>MERZIFON</t>
  </si>
  <si>
    <t>MZH</t>
  </si>
  <si>
    <t>MESSINA</t>
  </si>
  <si>
    <t>MEZ</t>
  </si>
  <si>
    <t>METZ</t>
  </si>
  <si>
    <t>ETZ</t>
  </si>
  <si>
    <t>METZ NANCY LORRAINE</t>
  </si>
  <si>
    <t>MZM</t>
  </si>
  <si>
    <t>FRESCATY</t>
  </si>
  <si>
    <t>METZADA</t>
  </si>
  <si>
    <t>MTZ</t>
  </si>
  <si>
    <t>BAR YEHUDA</t>
  </si>
  <si>
    <t>MEXICALI</t>
  </si>
  <si>
    <t>MXL</t>
  </si>
  <si>
    <t>GENERAL RODOLFO SANCHEZ TABOADA INTERNATIONAL</t>
  </si>
  <si>
    <t>MEXICO CITY</t>
  </si>
  <si>
    <t>MEX</t>
  </si>
  <si>
    <t>LICENCIADO BENITO JUAREZ INTERNATIONAL</t>
  </si>
  <si>
    <t>MFUWE</t>
  </si>
  <si>
    <t>MFU</t>
  </si>
  <si>
    <t>MIAMI</t>
  </si>
  <si>
    <t>MIA</t>
  </si>
  <si>
    <t>MIAMI INTERNATIONAL</t>
  </si>
  <si>
    <t>OPF</t>
  </si>
  <si>
    <t>OPA LOCKA</t>
  </si>
  <si>
    <t>TNT</t>
  </si>
  <si>
    <t>DADE COLLIER TRAINING AND TRANSITION</t>
  </si>
  <si>
    <t>MIANDRIVAZO</t>
  </si>
  <si>
    <t>ZVA</t>
  </si>
  <si>
    <t>MIANWALI</t>
  </si>
  <si>
    <t>MIDDELBURG</t>
  </si>
  <si>
    <t>MIDDLETON ISLAND</t>
  </si>
  <si>
    <t>MIDLAND</t>
  </si>
  <si>
    <t>MAF</t>
  </si>
  <si>
    <t>MIDLAND INTERNATIONAL</t>
  </si>
  <si>
    <t>MIDWAY</t>
  </si>
  <si>
    <t>MDY</t>
  </si>
  <si>
    <t>MIDWAY ISLAND</t>
  </si>
  <si>
    <t>MIDWAY ATOLL</t>
  </si>
  <si>
    <t>MIELEC</t>
  </si>
  <si>
    <t>MIHO</t>
  </si>
  <si>
    <t>YGJ</t>
  </si>
  <si>
    <t>MIKKELI</t>
  </si>
  <si>
    <t>MIK</t>
  </si>
  <si>
    <t>MILAN</t>
  </si>
  <si>
    <t>LIN</t>
  </si>
  <si>
    <t>LINATE</t>
  </si>
  <si>
    <t>MILANO</t>
  </si>
  <si>
    <t>MXP</t>
  </si>
  <si>
    <t>MALPENSA</t>
  </si>
  <si>
    <t>BRESSO</t>
  </si>
  <si>
    <t>MILDENHALL</t>
  </si>
  <si>
    <t>MHZ</t>
  </si>
  <si>
    <t>MILLAU</t>
  </si>
  <si>
    <t>LARZAC</t>
  </si>
  <si>
    <t>MILLINGTON</t>
  </si>
  <si>
    <t>NQA</t>
  </si>
  <si>
    <t>MILLINGTON MUNI</t>
  </si>
  <si>
    <t>MILLINOCKET</t>
  </si>
  <si>
    <t>MLT</t>
  </si>
  <si>
    <t>MILLINOCKET MUNI</t>
  </si>
  <si>
    <t>MILLVILLE</t>
  </si>
  <si>
    <t>MIV</t>
  </si>
  <si>
    <t>MILLVILLE MUNI</t>
  </si>
  <si>
    <t>MILTON</t>
  </si>
  <si>
    <t>NSE</t>
  </si>
  <si>
    <t>WHITING FLD NAS NORTH</t>
  </si>
  <si>
    <t>MILWAUKEE</t>
  </si>
  <si>
    <t>MKE</t>
  </si>
  <si>
    <t>GENERAL MITCHELL INTERNATIONAL</t>
  </si>
  <si>
    <t>MIMIZAN</t>
  </si>
  <si>
    <t>MINAMI DAITO</t>
  </si>
  <si>
    <t>MMD</t>
  </si>
  <si>
    <t>MINAMI TORI SHIMA</t>
  </si>
  <si>
    <t>MINAMI TORISHIMA</t>
  </si>
  <si>
    <t>MINATITLAN</t>
  </si>
  <si>
    <t>MTT</t>
  </si>
  <si>
    <t>MINERAL WELLS</t>
  </si>
  <si>
    <t>MWL</t>
  </si>
  <si>
    <t>MINERALNYE VODY</t>
  </si>
  <si>
    <t>MRV</t>
  </si>
  <si>
    <t>MINERALNYYE VODY</t>
  </si>
  <si>
    <t>MINNA</t>
  </si>
  <si>
    <t>MXJ</t>
  </si>
  <si>
    <t>MINNA NEW</t>
  </si>
  <si>
    <t>MINNEAPOLIS</t>
  </si>
  <si>
    <t>MSP</t>
  </si>
  <si>
    <t>MINNEAPOLIS ST PAUL INTERNATIONAL</t>
  </si>
  <si>
    <t>MINOT</t>
  </si>
  <si>
    <t>MIB</t>
  </si>
  <si>
    <t>MINOT AFB</t>
  </si>
  <si>
    <t>MOT</t>
  </si>
  <si>
    <t>MINOT INTERNATIONAL</t>
  </si>
  <si>
    <t>MINSK</t>
  </si>
  <si>
    <t>MHP</t>
  </si>
  <si>
    <t>MINSK 1</t>
  </si>
  <si>
    <t>MINSK 2</t>
  </si>
  <si>
    <t>MSQ</t>
  </si>
  <si>
    <t>MIQUELON</t>
  </si>
  <si>
    <t>MIR PUR KHAS</t>
  </si>
  <si>
    <t>MIRPUR KHAS NORTH</t>
  </si>
  <si>
    <t>MIRAMAR</t>
  </si>
  <si>
    <t>NKX</t>
  </si>
  <si>
    <t>MIRAMAR MCAS</t>
  </si>
  <si>
    <t>MIRANSHAH</t>
  </si>
  <si>
    <t>MIRAM SHAH</t>
  </si>
  <si>
    <t>MIRI</t>
  </si>
  <si>
    <t>MYY</t>
  </si>
  <si>
    <t>MISAWA</t>
  </si>
  <si>
    <t>MSJ</t>
  </si>
  <si>
    <t>MISAWA AB</t>
  </si>
  <si>
    <t>MITU</t>
  </si>
  <si>
    <t>MVP</t>
  </si>
  <si>
    <t>FABIO ALBERTO LEON BENTLEY</t>
  </si>
  <si>
    <t>MITZIC</t>
  </si>
  <si>
    <t>MZC</t>
  </si>
  <si>
    <t>MIYAKE JIMA</t>
  </si>
  <si>
    <t>MMY</t>
  </si>
  <si>
    <t>MIYAKEJIMA</t>
  </si>
  <si>
    <t>MIYAKO</t>
  </si>
  <si>
    <t>MIYAZAKI</t>
  </si>
  <si>
    <t>KMI</t>
  </si>
  <si>
    <t>MKUZE</t>
  </si>
  <si>
    <t>MKUZI</t>
  </si>
  <si>
    <t>MMABATHO</t>
  </si>
  <si>
    <t>MBO</t>
  </si>
  <si>
    <t>MNICHOVO HRADISTE</t>
  </si>
  <si>
    <t>MOA</t>
  </si>
  <si>
    <t>ORESTES ACOSTA</t>
  </si>
  <si>
    <t>MOANDA</t>
  </si>
  <si>
    <t>MFF</t>
  </si>
  <si>
    <t>MOBILE</t>
  </si>
  <si>
    <t>BFM</t>
  </si>
  <si>
    <t>MOBILE DOWNTOWN</t>
  </si>
  <si>
    <t>MOB</t>
  </si>
  <si>
    <t>MOBILE RGNL</t>
  </si>
  <si>
    <t>MOCAMEDES</t>
  </si>
  <si>
    <t>NAMIBE</t>
  </si>
  <si>
    <t>MOCIMBOA DA PRAIA</t>
  </si>
  <si>
    <t>MZB</t>
  </si>
  <si>
    <t>MOCORD</t>
  </si>
  <si>
    <t>DIX SEPT ROSADO</t>
  </si>
  <si>
    <t>MODESTO</t>
  </si>
  <si>
    <t>MOD</t>
  </si>
  <si>
    <t>MODESTO CITY CO HARRY SHAM</t>
  </si>
  <si>
    <t>MOENCHENGLADBACH</t>
  </si>
  <si>
    <t>MGL</t>
  </si>
  <si>
    <t>MONCHENGLADBACH</t>
  </si>
  <si>
    <t>MOENJODARO</t>
  </si>
  <si>
    <t>MJD</t>
  </si>
  <si>
    <t>MOGADISHU</t>
  </si>
  <si>
    <t>MGQ</t>
  </si>
  <si>
    <t>MOHANBARI</t>
  </si>
  <si>
    <t>MOH</t>
  </si>
  <si>
    <t>DIBRUGARH</t>
  </si>
  <si>
    <t>MOHED</t>
  </si>
  <si>
    <t>STORUMAN</t>
  </si>
  <si>
    <t>MOHELI</t>
  </si>
  <si>
    <t>NWA</t>
  </si>
  <si>
    <t>MOHELI BANDAR ES SALAM</t>
  </si>
  <si>
    <t>MOHOLM</t>
  </si>
  <si>
    <t>MOKPO</t>
  </si>
  <si>
    <t>MOLDE</t>
  </si>
  <si>
    <t>MOL</t>
  </si>
  <si>
    <t>ARO</t>
  </si>
  <si>
    <t>MOLLIS</t>
  </si>
  <si>
    <t>MOLOKAI</t>
  </si>
  <si>
    <t>MKK</t>
  </si>
  <si>
    <t>MOMBASA</t>
  </si>
  <si>
    <t>MBA</t>
  </si>
  <si>
    <t>MOI INTERNATIONAL</t>
  </si>
  <si>
    <t>MOMEIK</t>
  </si>
  <si>
    <t>MONA</t>
  </si>
  <si>
    <t>MONASTIR</t>
  </si>
  <si>
    <t>MIR</t>
  </si>
  <si>
    <t>HABIB BOURGUIBA INTERNATIONAL</t>
  </si>
  <si>
    <t>MONBETSU</t>
  </si>
  <si>
    <t>MBE</t>
  </si>
  <si>
    <t>MONCLOVA</t>
  </si>
  <si>
    <t>LOV</t>
  </si>
  <si>
    <t>MONCLOVA INTERNATIONAL</t>
  </si>
  <si>
    <t>MONCTON</t>
  </si>
  <si>
    <t>YQM</t>
  </si>
  <si>
    <t>GREATER MONCTON INTERNATIONAL</t>
  </si>
  <si>
    <t>MONG HSAT</t>
  </si>
  <si>
    <t>MOG</t>
  </si>
  <si>
    <t>MONGHSAT</t>
  </si>
  <si>
    <t>MONGU</t>
  </si>
  <si>
    <t>MONROE</t>
  </si>
  <si>
    <t>MLU</t>
  </si>
  <si>
    <t>MONROE RGNL</t>
  </si>
  <si>
    <t>MONROVIA</t>
  </si>
  <si>
    <t>MLW</t>
  </si>
  <si>
    <t>MONROVIA SPRIGGS PAYNE</t>
  </si>
  <si>
    <t>ROB</t>
  </si>
  <si>
    <t>MONROVIA ROBERTS INTERNATIONAL</t>
  </si>
  <si>
    <t>MONT JOLI</t>
  </si>
  <si>
    <t>YYY</t>
  </si>
  <si>
    <t>MONTALVO</t>
  </si>
  <si>
    <t>MONTAUBAN</t>
  </si>
  <si>
    <t>MONTBELIARD</t>
  </si>
  <si>
    <t>COURCELLES</t>
  </si>
  <si>
    <t>MONT-DE-MARSAN</t>
  </si>
  <si>
    <t>MONT DE MARSAN</t>
  </si>
  <si>
    <t>MONTE CASEROS</t>
  </si>
  <si>
    <t>MONTE REAL</t>
  </si>
  <si>
    <t>MONTEGO BAY</t>
  </si>
  <si>
    <t>MBJ</t>
  </si>
  <si>
    <t>SANGSTER INTERNATIONAL</t>
  </si>
  <si>
    <t>MONTERIA</t>
  </si>
  <si>
    <t>MTR</t>
  </si>
  <si>
    <t>LOS GARZONES</t>
  </si>
  <si>
    <t>MONTERREY</t>
  </si>
  <si>
    <t>MTY</t>
  </si>
  <si>
    <t>GENERAL MARIANO ESCOBEDO INTERNATIONAL</t>
  </si>
  <si>
    <t>NTR</t>
  </si>
  <si>
    <t>DEL NORTE INTERNATIONAL</t>
  </si>
  <si>
    <t>MONTES CLAROS</t>
  </si>
  <si>
    <t>MOC</t>
  </si>
  <si>
    <t>MONTEVIDEO</t>
  </si>
  <si>
    <t>MVD</t>
  </si>
  <si>
    <t>ANGEL S ADAMI</t>
  </si>
  <si>
    <t>CARRASCO INTERNATIONAL</t>
  </si>
  <si>
    <t>MONTGOMERY</t>
  </si>
  <si>
    <t>MXF</t>
  </si>
  <si>
    <t>MAXWELL AFB</t>
  </si>
  <si>
    <t>MONTICHIARI</t>
  </si>
  <si>
    <t>VBS</t>
  </si>
  <si>
    <t>MONTIJO</t>
  </si>
  <si>
    <t>MONTLUCON</t>
  </si>
  <si>
    <t>MCU</t>
  </si>
  <si>
    <t>DOMERAT</t>
  </si>
  <si>
    <t>MONTLUCON-GUERET</t>
  </si>
  <si>
    <t>MONTLUCON GUERET</t>
  </si>
  <si>
    <t>MONTPELIER</t>
  </si>
  <si>
    <t>MPV</t>
  </si>
  <si>
    <t>EDWARD F KNAPP STATE</t>
  </si>
  <si>
    <t>MONTPELLIER</t>
  </si>
  <si>
    <t>MPL</t>
  </si>
  <si>
    <t>MEDITERRANEE</t>
  </si>
  <si>
    <t>MONTREAL</t>
  </si>
  <si>
    <t>YHU</t>
  </si>
  <si>
    <t>ST HUBERT</t>
  </si>
  <si>
    <t>YMX</t>
  </si>
  <si>
    <t>MONTREAL INTERNATIONAL MIRABEL</t>
  </si>
  <si>
    <t>YUL</t>
  </si>
  <si>
    <t>MONTREAL INTERNATIONAL DORVAL</t>
  </si>
  <si>
    <t>MOOREA</t>
  </si>
  <si>
    <t>MOZ</t>
  </si>
  <si>
    <t>TEMAE</t>
  </si>
  <si>
    <t>MOOSE JAW</t>
  </si>
  <si>
    <t>YMJ</t>
  </si>
  <si>
    <t>MOOSONEE</t>
  </si>
  <si>
    <t>YMO</t>
  </si>
  <si>
    <t>MOPTI</t>
  </si>
  <si>
    <t>MZI</t>
  </si>
  <si>
    <t>MOPTI AMBODEDJO</t>
  </si>
  <si>
    <t>MOQUEGUA</t>
  </si>
  <si>
    <t>CESAR TORQUE PODESTA</t>
  </si>
  <si>
    <t>MORA</t>
  </si>
  <si>
    <t>MXX</t>
  </si>
  <si>
    <t>MORELIA</t>
  </si>
  <si>
    <t>MLM</t>
  </si>
  <si>
    <t>GENERAL FRANCISCO J MUJICA</t>
  </si>
  <si>
    <t>MORLAIX</t>
  </si>
  <si>
    <t>MXN</t>
  </si>
  <si>
    <t>PLOUJEAN</t>
  </si>
  <si>
    <t>MOROMBE</t>
  </si>
  <si>
    <t>MXM</t>
  </si>
  <si>
    <t>MORON</t>
  </si>
  <si>
    <t>MORONDAVA</t>
  </si>
  <si>
    <t>MOQ</t>
  </si>
  <si>
    <t>MORONI</t>
  </si>
  <si>
    <t>HAH</t>
  </si>
  <si>
    <t>MORONI HAHAIA</t>
  </si>
  <si>
    <t>YVA</t>
  </si>
  <si>
    <t>MORONI ICONI</t>
  </si>
  <si>
    <t>MOSCOW</t>
  </si>
  <si>
    <t>SVO</t>
  </si>
  <si>
    <t>SHEREMETYEVO</t>
  </si>
  <si>
    <t>VKO</t>
  </si>
  <si>
    <t>VNUKOVO</t>
  </si>
  <si>
    <t>MOSHI</t>
  </si>
  <si>
    <t>QSI</t>
  </si>
  <si>
    <t>MOSJOEN</t>
  </si>
  <si>
    <t>MJF</t>
  </si>
  <si>
    <t>KJAERSTAD</t>
  </si>
  <si>
    <t>MOSTAR</t>
  </si>
  <si>
    <t>OMO</t>
  </si>
  <si>
    <t>MOULINS</t>
  </si>
  <si>
    <t>XMU</t>
  </si>
  <si>
    <t>MONTBEUGNY</t>
  </si>
  <si>
    <t>MOUNDOU</t>
  </si>
  <si>
    <t>MQQ</t>
  </si>
  <si>
    <t>MOUNT CLEMENS</t>
  </si>
  <si>
    <t>MTC</t>
  </si>
  <si>
    <t>SELFRIDGE ANGB</t>
  </si>
  <si>
    <t>MOUNT COOK</t>
  </si>
  <si>
    <t>GTN</t>
  </si>
  <si>
    <t>MOUNT HAGEN</t>
  </si>
  <si>
    <t>HGU</t>
  </si>
  <si>
    <t>MOUNT ISA</t>
  </si>
  <si>
    <t>ISA</t>
  </si>
  <si>
    <t>MOUNT PLEASANT</t>
  </si>
  <si>
    <t>MPN</t>
  </si>
  <si>
    <t>FALKLAND ISLANDS</t>
  </si>
  <si>
    <t>MOUNTAIN HOME</t>
  </si>
  <si>
    <t>MUO</t>
  </si>
  <si>
    <t>MOUNTAIN HOME AFB</t>
  </si>
  <si>
    <t>MOUNTAIN VIEW</t>
  </si>
  <si>
    <t>NUQ</t>
  </si>
  <si>
    <t>MOFFETT FEDERAL AFLD</t>
  </si>
  <si>
    <t>MOYALE LOWER</t>
  </si>
  <si>
    <t>OYL</t>
  </si>
  <si>
    <t>MOYOBAMBA</t>
  </si>
  <si>
    <t>MTWARA</t>
  </si>
  <si>
    <t>MYW</t>
  </si>
  <si>
    <t>MUANDA</t>
  </si>
  <si>
    <t>MNB</t>
  </si>
  <si>
    <t>MUDANJIANG</t>
  </si>
  <si>
    <t>HAILANG</t>
  </si>
  <si>
    <t>MUEDA</t>
  </si>
  <si>
    <t>MUEHLHAUSEN</t>
  </si>
  <si>
    <t>MERSEBURG</t>
  </si>
  <si>
    <t>MUENSTER/OSNABRUECK</t>
  </si>
  <si>
    <t>FMO</t>
  </si>
  <si>
    <t>MUNSTER OSNABRUCK</t>
  </si>
  <si>
    <t>MUFULIRA</t>
  </si>
  <si>
    <t>MUIR</t>
  </si>
  <si>
    <t>MUI</t>
  </si>
  <si>
    <t>MUIR AAF</t>
  </si>
  <si>
    <t>MUKO MUKO</t>
  </si>
  <si>
    <t>MULHOUSE</t>
  </si>
  <si>
    <t>MLH</t>
  </si>
  <si>
    <t>BALE MULHOUSE</t>
  </si>
  <si>
    <t>MULTAN</t>
  </si>
  <si>
    <t>MUX</t>
  </si>
  <si>
    <t>MULTAN INTERNATIONAL</t>
  </si>
  <si>
    <t>MUNICH</t>
  </si>
  <si>
    <t>MUC</t>
  </si>
  <si>
    <t>MURCIA</t>
  </si>
  <si>
    <t>MJV</t>
  </si>
  <si>
    <t>MURCIA SAN JAVIER</t>
  </si>
  <si>
    <t>ALCANTARILLA</t>
  </si>
  <si>
    <t>MURMANSK</t>
  </si>
  <si>
    <t>MMK</t>
  </si>
  <si>
    <t>MURUROA</t>
  </si>
  <si>
    <t>MURUROA ATOLL</t>
  </si>
  <si>
    <t>MUS</t>
  </si>
  <si>
    <t>MUSCAT</t>
  </si>
  <si>
    <t>MCT</t>
  </si>
  <si>
    <t>SEEB INTERNATIONAL</t>
  </si>
  <si>
    <t>MUSKOGEE</t>
  </si>
  <si>
    <t>MKO</t>
  </si>
  <si>
    <t>DAVIS FLD</t>
  </si>
  <si>
    <t>MUSKOKA</t>
  </si>
  <si>
    <t>YQA</t>
  </si>
  <si>
    <t>MUSTIQUE</t>
  </si>
  <si>
    <t>MQS</t>
  </si>
  <si>
    <t>MUTARE</t>
  </si>
  <si>
    <t>UTA</t>
  </si>
  <si>
    <t>MUTARE GRAND REEF</t>
  </si>
  <si>
    <t>MUTOKO</t>
  </si>
  <si>
    <t>MUZAFFARABAD</t>
  </si>
  <si>
    <t>MWADUI</t>
  </si>
  <si>
    <t>MWANZA</t>
  </si>
  <si>
    <t>MWZ</t>
  </si>
  <si>
    <t>MYEIK</t>
  </si>
  <si>
    <t>MGZ</t>
  </si>
  <si>
    <t>MYITKYINA</t>
  </si>
  <si>
    <t>MYT</t>
  </si>
  <si>
    <t>MYKONOS</t>
  </si>
  <si>
    <t>JMK</t>
  </si>
  <si>
    <t>MIKONOS</t>
  </si>
  <si>
    <t>MYRTLE BEACH</t>
  </si>
  <si>
    <t>MYR</t>
  </si>
  <si>
    <t>MYRTLE BEACH INTERNATIONAL</t>
  </si>
  <si>
    <t>MYTILINI</t>
  </si>
  <si>
    <t>MJT</t>
  </si>
  <si>
    <t>MITILINI</t>
  </si>
  <si>
    <t>MZUZU</t>
  </si>
  <si>
    <t>ZZU</t>
  </si>
  <si>
    <t>NABIRE</t>
  </si>
  <si>
    <t>NBX</t>
  </si>
  <si>
    <t>NACALA</t>
  </si>
  <si>
    <t>MNC</t>
  </si>
  <si>
    <t>NADOR</t>
  </si>
  <si>
    <t>TAOUIMA</t>
  </si>
  <si>
    <t>NADZAB</t>
  </si>
  <si>
    <t>LAE</t>
  </si>
  <si>
    <t>NAGA</t>
  </si>
  <si>
    <t>NAGARJUNSAGAR</t>
  </si>
  <si>
    <t>NAGARJUNA SAGAR</t>
  </si>
  <si>
    <t>NAGASAKI</t>
  </si>
  <si>
    <t>NGS</t>
  </si>
  <si>
    <t>NAGOYA</t>
  </si>
  <si>
    <t>NGO</t>
  </si>
  <si>
    <t>NAGPUR</t>
  </si>
  <si>
    <t>NAG</t>
  </si>
  <si>
    <t>NAHA</t>
  </si>
  <si>
    <t>OKA</t>
  </si>
  <si>
    <t>NAINITAL</t>
  </si>
  <si>
    <t>PGH</t>
  </si>
  <si>
    <t>PANTNAGAR</t>
  </si>
  <si>
    <t>NAIROBI</t>
  </si>
  <si>
    <t>NAIROBI EASTLEIGH</t>
  </si>
  <si>
    <t>WIL</t>
  </si>
  <si>
    <t>NAIROBI WILSON</t>
  </si>
  <si>
    <t>NAIVASHA</t>
  </si>
  <si>
    <t>NAKASHIBETSU</t>
  </si>
  <si>
    <t>SHB</t>
  </si>
  <si>
    <t>NAKHON PATHOM</t>
  </si>
  <si>
    <t>KAMPHAENG SAEN</t>
  </si>
  <si>
    <t>NAKHON PHANOM</t>
  </si>
  <si>
    <t>KOP</t>
  </si>
  <si>
    <t>NAKHON RATCHASIMA</t>
  </si>
  <si>
    <t>NAK</t>
  </si>
  <si>
    <t>KHORAT</t>
  </si>
  <si>
    <t>NAKHON SAWAN</t>
  </si>
  <si>
    <t>TAKHLI</t>
  </si>
  <si>
    <t>NAKHON SI THAMMARAT</t>
  </si>
  <si>
    <t>NST</t>
  </si>
  <si>
    <t>CHA IAN</t>
  </si>
  <si>
    <t>NAKINA</t>
  </si>
  <si>
    <t>NAMEST</t>
  </si>
  <si>
    <t>NAMPONG</t>
  </si>
  <si>
    <t>NAMPULA</t>
  </si>
  <si>
    <t>APL</t>
  </si>
  <si>
    <t>NAMSANG</t>
  </si>
  <si>
    <t>NANAIMO</t>
  </si>
  <si>
    <t>YCD</t>
  </si>
  <si>
    <t>NANCHANG</t>
  </si>
  <si>
    <t>KHN</t>
  </si>
  <si>
    <t>NANCHANG AIRPORT</t>
  </si>
  <si>
    <t>NANCY</t>
  </si>
  <si>
    <t>ENC</t>
  </si>
  <si>
    <t>ESSEY</t>
  </si>
  <si>
    <t>OCHEY</t>
  </si>
  <si>
    <t>NANDI</t>
  </si>
  <si>
    <t>NAN</t>
  </si>
  <si>
    <t>NADI INTERNATIONAL</t>
  </si>
  <si>
    <t>NANGAPINOH</t>
  </si>
  <si>
    <t>NANGA PINOH I</t>
  </si>
  <si>
    <t>NANGIS</t>
  </si>
  <si>
    <t>LES LOGES</t>
  </si>
  <si>
    <t>NANISIVIK</t>
  </si>
  <si>
    <t>YSR</t>
  </si>
  <si>
    <t>NANJING</t>
  </si>
  <si>
    <t>NKG</t>
  </si>
  <si>
    <t>LU KOU AIRPORT</t>
  </si>
  <si>
    <t>NANKI-SHIRAHAMA</t>
  </si>
  <si>
    <t>SHM</t>
  </si>
  <si>
    <t>NANKI SHIRAHAMA</t>
  </si>
  <si>
    <t>NANNING</t>
  </si>
  <si>
    <t>NNG</t>
  </si>
  <si>
    <t>WUXU</t>
  </si>
  <si>
    <t>NANTES</t>
  </si>
  <si>
    <t>NTE</t>
  </si>
  <si>
    <t>NANTES ATLANTIQUE</t>
  </si>
  <si>
    <t>NANTUCKET</t>
  </si>
  <si>
    <t>ACK</t>
  </si>
  <si>
    <t>NANTUCKET MEM</t>
  </si>
  <si>
    <t>NANYUKI</t>
  </si>
  <si>
    <t>NYK</t>
  </si>
  <si>
    <t>NAPLES</t>
  </si>
  <si>
    <t>NAP</t>
  </si>
  <si>
    <t>CAPODICHINO</t>
  </si>
  <si>
    <t>NAPUKA ISLAND</t>
  </si>
  <si>
    <t>NAU</t>
  </si>
  <si>
    <t>NAPUKA</t>
  </si>
  <si>
    <t>NARATHIWAT</t>
  </si>
  <si>
    <t>NAW</t>
  </si>
  <si>
    <t>NARSSARSSUAQ</t>
  </si>
  <si>
    <t>UAK</t>
  </si>
  <si>
    <t>NARSARSUAQ</t>
  </si>
  <si>
    <t>NASHVILLE</t>
  </si>
  <si>
    <t>BNA</t>
  </si>
  <si>
    <t>NASHVILLE INTERNATIONAL</t>
  </si>
  <si>
    <t>NASIK ROAD</t>
  </si>
  <si>
    <t>ISK</t>
  </si>
  <si>
    <t>NASSAU</t>
  </si>
  <si>
    <t>NAS</t>
  </si>
  <si>
    <t>NASSAU INTERNATIONAL</t>
  </si>
  <si>
    <t>NATAL</t>
  </si>
  <si>
    <t>NAT</t>
  </si>
  <si>
    <t>AUGUSTO SEVERO</t>
  </si>
  <si>
    <t>NATASHQUAN</t>
  </si>
  <si>
    <t>YNA</t>
  </si>
  <si>
    <t>NATUNA</t>
  </si>
  <si>
    <t>RANAI</t>
  </si>
  <si>
    <t>NAUSHKI</t>
  </si>
  <si>
    <t>NUSHKI</t>
  </si>
  <si>
    <t>NAUSORI</t>
  </si>
  <si>
    <t>SUV</t>
  </si>
  <si>
    <t>NAUSORI INTERNATIONAL</t>
  </si>
  <si>
    <t>NAVEGANTES</t>
  </si>
  <si>
    <t>NVT</t>
  </si>
  <si>
    <t>NAVEGANTES ITAJAI</t>
  </si>
  <si>
    <t>NAWABSHAH</t>
  </si>
  <si>
    <t>WNS</t>
  </si>
  <si>
    <t>NAWAPARA</t>
  </si>
  <si>
    <t>NAZCA</t>
  </si>
  <si>
    <t>NASCA</t>
  </si>
  <si>
    <t>N'DELE</t>
  </si>
  <si>
    <t>NDL</t>
  </si>
  <si>
    <t>NDELE</t>
  </si>
  <si>
    <t>N'DJAMENA</t>
  </si>
  <si>
    <t>NDJ</t>
  </si>
  <si>
    <t>NDJAMENA</t>
  </si>
  <si>
    <t>NDOLA</t>
  </si>
  <si>
    <t>NLA</t>
  </si>
  <si>
    <t>NEA ANGHIALOS</t>
  </si>
  <si>
    <t>VOL</t>
  </si>
  <si>
    <t>NEA ANCHIALOS</t>
  </si>
  <si>
    <t>NECOCHEA</t>
  </si>
  <si>
    <t>NEGAGE</t>
  </si>
  <si>
    <t>GXG</t>
  </si>
  <si>
    <t>NEIVA</t>
  </si>
  <si>
    <t>NVA</t>
  </si>
  <si>
    <t>BENITO SALAS</t>
  </si>
  <si>
    <t>NEJRAN</t>
  </si>
  <si>
    <t>EAM</t>
  </si>
  <si>
    <t>NELSON</t>
  </si>
  <si>
    <t>NSN</t>
  </si>
  <si>
    <t>NELSPRUIT</t>
  </si>
  <si>
    <t>NLP</t>
  </si>
  <si>
    <t>NEMA</t>
  </si>
  <si>
    <t>EMN</t>
  </si>
  <si>
    <t>NEPALGUNJ</t>
  </si>
  <si>
    <t>NERLERIT INAAT</t>
  </si>
  <si>
    <t>NERLERIT INAAT CONSTABLE PYNT</t>
  </si>
  <si>
    <t>NEUBRANDENBURG</t>
  </si>
  <si>
    <t>BRANDIS WALDPOLENZ</t>
  </si>
  <si>
    <t>NEUBURG</t>
  </si>
  <si>
    <t>NEUQUEN</t>
  </si>
  <si>
    <t>NQN</t>
  </si>
  <si>
    <t>PRESIDENTE PERON</t>
  </si>
  <si>
    <t>NEVATIM</t>
  </si>
  <si>
    <t>NEVATIM AB</t>
  </si>
  <si>
    <t>NEVERS</t>
  </si>
  <si>
    <t>NVS</t>
  </si>
  <si>
    <t>FOURCHAMBAULT</t>
  </si>
  <si>
    <t>NEVSEHIR</t>
  </si>
  <si>
    <t>KAPADOKYA</t>
  </si>
  <si>
    <t>NEW BERN</t>
  </si>
  <si>
    <t>EWN</t>
  </si>
  <si>
    <t>CRAVEN CO RGNL</t>
  </si>
  <si>
    <t>NEW BIGHT</t>
  </si>
  <si>
    <t>NEW ORLEANS</t>
  </si>
  <si>
    <t>MSY</t>
  </si>
  <si>
    <t>LOUIS ARMSTRONG NEW ORLEANS INTERNATIONAL</t>
  </si>
  <si>
    <t>NBG</t>
  </si>
  <si>
    <t>NEW ORLEANS NAS JRB</t>
  </si>
  <si>
    <t>NEW PLYMOUTH</t>
  </si>
  <si>
    <t>NPL</t>
  </si>
  <si>
    <t>NEW YORK</t>
  </si>
  <si>
    <t>JFK</t>
  </si>
  <si>
    <t>JOHN F KENNEDY INTERNATIONAL</t>
  </si>
  <si>
    <t>LGA</t>
  </si>
  <si>
    <t>LA GUARDIA</t>
  </si>
  <si>
    <t>NEWARK</t>
  </si>
  <si>
    <t>EWR</t>
  </si>
  <si>
    <t>NEWARK LIBERTY INTERNATIONAL</t>
  </si>
  <si>
    <t>NEWBURGH</t>
  </si>
  <si>
    <t>SWF</t>
  </si>
  <si>
    <t>STEWART INTERNATIONAL</t>
  </si>
  <si>
    <t>NEWCASTLE</t>
  </si>
  <si>
    <t>NCL</t>
  </si>
  <si>
    <t>NCS</t>
  </si>
  <si>
    <t>NEWPORT NEWS</t>
  </si>
  <si>
    <t>PHF</t>
  </si>
  <si>
    <t>NEWPORT NEWS WILLIAMSBURG INTERNATIONAL</t>
  </si>
  <si>
    <t>NEWQUAI</t>
  </si>
  <si>
    <t>NQY</t>
  </si>
  <si>
    <t>ST MAWGAN</t>
  </si>
  <si>
    <t>N'GAOUNDERE</t>
  </si>
  <si>
    <t>NGE</t>
  </si>
  <si>
    <t>NGAOUNDERE</t>
  </si>
  <si>
    <t>NGERENGERE</t>
  </si>
  <si>
    <t>N'GIVA</t>
  </si>
  <si>
    <t>NGV</t>
  </si>
  <si>
    <t>NGIVA</t>
  </si>
  <si>
    <t>NHATRANG</t>
  </si>
  <si>
    <t>NHA</t>
  </si>
  <si>
    <t>NHA TRANG AIRPORT</t>
  </si>
  <si>
    <t>NIAGARA FALLS</t>
  </si>
  <si>
    <t>IAG</t>
  </si>
  <si>
    <t>NIAGARA FALLS INTERNATIONAL</t>
  </si>
  <si>
    <t>NIAMEY</t>
  </si>
  <si>
    <t>NIM</t>
  </si>
  <si>
    <t>DIORI HAMANI</t>
  </si>
  <si>
    <t>NIATOUGOU</t>
  </si>
  <si>
    <t>LRL</t>
  </si>
  <si>
    <t>NIAMTOUGOU</t>
  </si>
  <si>
    <t>NICARO</t>
  </si>
  <si>
    <t>NICE</t>
  </si>
  <si>
    <t>NCE</t>
  </si>
  <si>
    <t>COTE D AZUR</t>
  </si>
  <si>
    <t>NIEDERSTETTEN</t>
  </si>
  <si>
    <t>NIKOLAEVSK-NA-AMURE</t>
  </si>
  <si>
    <t>NIKOLAEVSK</t>
  </si>
  <si>
    <t>NIMES</t>
  </si>
  <si>
    <t>FNI</t>
  </si>
  <si>
    <t>GARONS</t>
  </si>
  <si>
    <t>NINBO</t>
  </si>
  <si>
    <t>NGB</t>
  </si>
  <si>
    <t>LISHE</t>
  </si>
  <si>
    <t>NINIOP</t>
  </si>
  <si>
    <t>SINOP</t>
  </si>
  <si>
    <t>NIORO</t>
  </si>
  <si>
    <t>NIX</t>
  </si>
  <si>
    <t>NIORT</t>
  </si>
  <si>
    <t>NIT</t>
  </si>
  <si>
    <t>SOUCHE</t>
  </si>
  <si>
    <t>NIZHNEVARTOVSK</t>
  </si>
  <si>
    <t>NJC</t>
  </si>
  <si>
    <t>NOERVENICH</t>
  </si>
  <si>
    <t>NORVENICH</t>
  </si>
  <si>
    <t>NOGALES</t>
  </si>
  <si>
    <t>NOG</t>
  </si>
  <si>
    <t>NOGALES INTERNATIONAL</t>
  </si>
  <si>
    <t>OLS</t>
  </si>
  <si>
    <t>NOME</t>
  </si>
  <si>
    <t>OME</t>
  </si>
  <si>
    <t>NORDERNEY</t>
  </si>
  <si>
    <t>NRD</t>
  </si>
  <si>
    <t>NORDHOLZ</t>
  </si>
  <si>
    <t>NORFOLK</t>
  </si>
  <si>
    <t>NGU</t>
  </si>
  <si>
    <t>NORFOLK NS</t>
  </si>
  <si>
    <t>ORF</t>
  </si>
  <si>
    <t>NORFOLK INTERNATIONAL</t>
  </si>
  <si>
    <t>NORFOLK ISLAND</t>
  </si>
  <si>
    <t>NLK</t>
  </si>
  <si>
    <t>NORFOLK ISLAND INTERNATIONAL</t>
  </si>
  <si>
    <t>NORMAN WELLS</t>
  </si>
  <si>
    <t>YVQ</t>
  </si>
  <si>
    <t>NORMAN'S CAY</t>
  </si>
  <si>
    <t>NORMANS CAY</t>
  </si>
  <si>
    <t>NORRKOEPING</t>
  </si>
  <si>
    <t>BRAVALLA</t>
  </si>
  <si>
    <t>NRK</t>
  </si>
  <si>
    <t>KUNGSANGEN</t>
  </si>
  <si>
    <t>NORTH BATTLEFORD</t>
  </si>
  <si>
    <t>YQW</t>
  </si>
  <si>
    <t>NORTH BAY</t>
  </si>
  <si>
    <t>YYB</t>
  </si>
  <si>
    <t>NORTH CAICOS</t>
  </si>
  <si>
    <t>TURKS &amp; CAICOS I.</t>
  </si>
  <si>
    <t>NORTH ELEUTHERA</t>
  </si>
  <si>
    <t>ELH</t>
  </si>
  <si>
    <t>NORTH WEALD</t>
  </si>
  <si>
    <t>NORTHOLT</t>
  </si>
  <si>
    <t>NHT</t>
  </si>
  <si>
    <t>NORTHOLT RAF</t>
  </si>
  <si>
    <t>NORTHWAY</t>
  </si>
  <si>
    <t>ORT</t>
  </si>
  <si>
    <t>NORWICH</t>
  </si>
  <si>
    <t>NWI</t>
  </si>
  <si>
    <t>NOSARA BEACH</t>
  </si>
  <si>
    <t>NOB</t>
  </si>
  <si>
    <t>NOSARA</t>
  </si>
  <si>
    <t>NOSHAHR</t>
  </si>
  <si>
    <t>NOSY-BE</t>
  </si>
  <si>
    <t>NOS</t>
  </si>
  <si>
    <t>NOSY BE FASCENE</t>
  </si>
  <si>
    <t>NOTODDEN</t>
  </si>
  <si>
    <t>NOTTINGHAM</t>
  </si>
  <si>
    <t>NOUADHIBOU</t>
  </si>
  <si>
    <t>NDB</t>
  </si>
  <si>
    <t>NOUAKSCHOTT</t>
  </si>
  <si>
    <t>NKC</t>
  </si>
  <si>
    <t>NOUAKCHOTT</t>
  </si>
  <si>
    <t>NOUMEA</t>
  </si>
  <si>
    <t>GEA</t>
  </si>
  <si>
    <t>NOUMEA MAGENTA</t>
  </si>
  <si>
    <t>NOU</t>
  </si>
  <si>
    <t>LA TONTOUTA</t>
  </si>
  <si>
    <t>NUERNBERG</t>
  </si>
  <si>
    <t>NUE</t>
  </si>
  <si>
    <t>NURNBERG</t>
  </si>
  <si>
    <t>NUEVA GERONA</t>
  </si>
  <si>
    <t>GER</t>
  </si>
  <si>
    <t>RAFAEL PEREZ</t>
  </si>
  <si>
    <t>NUEVO CASAS GRANDES</t>
  </si>
  <si>
    <t>NUEVO LAREDO</t>
  </si>
  <si>
    <t>NLD</t>
  </si>
  <si>
    <t>QUETZALCOATL INTERNATIONAL</t>
  </si>
  <si>
    <t>NUKU HIVA</t>
  </si>
  <si>
    <t>NHV</t>
  </si>
  <si>
    <t>NUKUS</t>
  </si>
  <si>
    <t>NCU</t>
  </si>
  <si>
    <t>NUMMELA</t>
  </si>
  <si>
    <t>NYALA</t>
  </si>
  <si>
    <t>UYL</t>
  </si>
  <si>
    <t>NYERI</t>
  </si>
  <si>
    <t>NYE</t>
  </si>
  <si>
    <t>NYIRREGYHAZA</t>
  </si>
  <si>
    <t>NYIREGYHAZA</t>
  </si>
  <si>
    <t>NYLSTROOM</t>
  </si>
  <si>
    <t>NYUTABARU</t>
  </si>
  <si>
    <t>N'ZEREKORE</t>
  </si>
  <si>
    <t>NZE</t>
  </si>
  <si>
    <t>NZEREKORE</t>
  </si>
  <si>
    <t>OAKEY</t>
  </si>
  <si>
    <t>OAKLAND</t>
  </si>
  <si>
    <t>OAK</t>
  </si>
  <si>
    <t>METROPOLITAN OAKLAND INTERNATIONAL</t>
  </si>
  <si>
    <t>OAMARU</t>
  </si>
  <si>
    <t>OAM</t>
  </si>
  <si>
    <t>OAXACA</t>
  </si>
  <si>
    <t>OAX</t>
  </si>
  <si>
    <t>XOXOCOTLAN INTERNATIONAL</t>
  </si>
  <si>
    <t>OBERA</t>
  </si>
  <si>
    <t>OBERPFAFFENHOFEN</t>
  </si>
  <si>
    <t>OBF</t>
  </si>
  <si>
    <t>OBIDOS TIRIOS</t>
  </si>
  <si>
    <t>TIRIOS</t>
  </si>
  <si>
    <t>OBIHIRO</t>
  </si>
  <si>
    <t>OBO</t>
  </si>
  <si>
    <t>OCANA</t>
  </si>
  <si>
    <t>OCV</t>
  </si>
  <si>
    <t>AGUAS CLARAS</t>
  </si>
  <si>
    <t>OCEANA</t>
  </si>
  <si>
    <t>NTU</t>
  </si>
  <si>
    <t>OCEANA NAS</t>
  </si>
  <si>
    <t>OCHO RIOS</t>
  </si>
  <si>
    <t>OCJ</t>
  </si>
  <si>
    <t>BOSCOBEL</t>
  </si>
  <si>
    <t>OCSENY</t>
  </si>
  <si>
    <t>ODENSE</t>
  </si>
  <si>
    <t>ODE</t>
  </si>
  <si>
    <t>ODESSA</t>
  </si>
  <si>
    <t>ODS</t>
  </si>
  <si>
    <t>ODESA</t>
  </si>
  <si>
    <t>ODIHAM</t>
  </si>
  <si>
    <t>ODH</t>
  </si>
  <si>
    <t>OGDEN</t>
  </si>
  <si>
    <t>HIF</t>
  </si>
  <si>
    <t>HILL AFB</t>
  </si>
  <si>
    <t>OGDENSBURG</t>
  </si>
  <si>
    <t>OGS</t>
  </si>
  <si>
    <t>OGDENSBURG INTERNATIONAL</t>
  </si>
  <si>
    <t>OHAKEA</t>
  </si>
  <si>
    <t>OHRID</t>
  </si>
  <si>
    <t>OHD</t>
  </si>
  <si>
    <t>FORMER MACEDONIA</t>
  </si>
  <si>
    <t>OIOIAPOQUE</t>
  </si>
  <si>
    <t>OIAPOQUE</t>
  </si>
  <si>
    <t>OITA</t>
  </si>
  <si>
    <t>OIT</t>
  </si>
  <si>
    <t>OKARA</t>
  </si>
  <si>
    <t>OKAYAMA</t>
  </si>
  <si>
    <t>OKJ</t>
  </si>
  <si>
    <t>OKHA</t>
  </si>
  <si>
    <t>OKI ISLAND</t>
  </si>
  <si>
    <t>OKI</t>
  </si>
  <si>
    <t>OKIERABU</t>
  </si>
  <si>
    <t>OKLAHOMA CITY</t>
  </si>
  <si>
    <t>OKC</t>
  </si>
  <si>
    <t>WILL ROGERS WORLD</t>
  </si>
  <si>
    <t>TIK</t>
  </si>
  <si>
    <t>TINKER AFB</t>
  </si>
  <si>
    <t>OKONDJA</t>
  </si>
  <si>
    <t>OKN</t>
  </si>
  <si>
    <t>OLAVARRIA</t>
  </si>
  <si>
    <t>OLBIA</t>
  </si>
  <si>
    <t>OLB</t>
  </si>
  <si>
    <t>OLBIA COSTA SMERALDA</t>
  </si>
  <si>
    <t>OLD CROW</t>
  </si>
  <si>
    <t>YOC</t>
  </si>
  <si>
    <t>OLIKTOK POINT</t>
  </si>
  <si>
    <t>OLI</t>
  </si>
  <si>
    <t>OLIKTOK LRRS</t>
  </si>
  <si>
    <t>OMAHA</t>
  </si>
  <si>
    <t>OFF</t>
  </si>
  <si>
    <t>OFFUTT AFB</t>
  </si>
  <si>
    <t>OMA</t>
  </si>
  <si>
    <t>EPPLEY AFLD</t>
  </si>
  <si>
    <t>OMBOUE HOSPIAL</t>
  </si>
  <si>
    <t>OMB</t>
  </si>
  <si>
    <t>OMBOUE HOPITAL</t>
  </si>
  <si>
    <t>OMIDYEH</t>
  </si>
  <si>
    <t>OMIDIYEH</t>
  </si>
  <si>
    <t>OMSK</t>
  </si>
  <si>
    <t>OMS</t>
  </si>
  <si>
    <t>TSENTRALNY</t>
  </si>
  <si>
    <t>ONTARIO</t>
  </si>
  <si>
    <t>ONT</t>
  </si>
  <si>
    <t>ONTARIO INTERNATIONAL</t>
  </si>
  <si>
    <t>OPOLU</t>
  </si>
  <si>
    <t>UPP</t>
  </si>
  <si>
    <t>UPOLU</t>
  </si>
  <si>
    <t>OPTAND</t>
  </si>
  <si>
    <t>ORADEA</t>
  </si>
  <si>
    <t>OMR</t>
  </si>
  <si>
    <t>ORAN</t>
  </si>
  <si>
    <t>ORA</t>
  </si>
  <si>
    <t>ORN</t>
  </si>
  <si>
    <t>ES SENIA</t>
  </si>
  <si>
    <t>TAF</t>
  </si>
  <si>
    <t>TAFARAOUI</t>
  </si>
  <si>
    <t>ORANGE</t>
  </si>
  <si>
    <t>CARITAT</t>
  </si>
  <si>
    <t>ORANJESTAD</t>
  </si>
  <si>
    <t>AUA</t>
  </si>
  <si>
    <t>ARUBA</t>
  </si>
  <si>
    <t>REINA BEATRIX INTERNATIONAL</t>
  </si>
  <si>
    <t>EUX</t>
  </si>
  <si>
    <t>F D ROOSEVELT</t>
  </si>
  <si>
    <t>ORAPA</t>
  </si>
  <si>
    <t>ORP</t>
  </si>
  <si>
    <t>OREBRO</t>
  </si>
  <si>
    <t>ORB</t>
  </si>
  <si>
    <t>ORENBURG</t>
  </si>
  <si>
    <t>REN</t>
  </si>
  <si>
    <t>ORIXIMINA</t>
  </si>
  <si>
    <t>TROMBETAS</t>
  </si>
  <si>
    <t>ORLAND</t>
  </si>
  <si>
    <t>OLA</t>
  </si>
  <si>
    <t>ORLANDO</t>
  </si>
  <si>
    <t>MCO</t>
  </si>
  <si>
    <t>ORLANDO INTERNATIONAL</t>
  </si>
  <si>
    <t>ORL</t>
  </si>
  <si>
    <t>EXECUTIVE</t>
  </si>
  <si>
    <t>ORLEANS</t>
  </si>
  <si>
    <t>ST DENIS DE L HOTEL</t>
  </si>
  <si>
    <t>ORE</t>
  </si>
  <si>
    <t>BRICY</t>
  </si>
  <si>
    <t>ORMARA</t>
  </si>
  <si>
    <t>ORW</t>
  </si>
  <si>
    <t>ORMOC</t>
  </si>
  <si>
    <t>ORNSKOLDSVIK</t>
  </si>
  <si>
    <t>OER</t>
  </si>
  <si>
    <t>ORSA</t>
  </si>
  <si>
    <t>ORURO</t>
  </si>
  <si>
    <t>JUAN MENDOZA</t>
  </si>
  <si>
    <t>OSAKA</t>
  </si>
  <si>
    <t>ITM</t>
  </si>
  <si>
    <t>OSAKA INTERNATIONAL</t>
  </si>
  <si>
    <t>YAO</t>
  </si>
  <si>
    <t>OSAN</t>
  </si>
  <si>
    <t>OSN</t>
  </si>
  <si>
    <t>OSAN AB</t>
  </si>
  <si>
    <t>OSCODA</t>
  </si>
  <si>
    <t>OSCODA WURTSMITH</t>
  </si>
  <si>
    <t>OSH</t>
  </si>
  <si>
    <t>OSS</t>
  </si>
  <si>
    <t>OSHIMA</t>
  </si>
  <si>
    <t>OIM</t>
  </si>
  <si>
    <t>OSIJEK</t>
  </si>
  <si>
    <t>OSI</t>
  </si>
  <si>
    <t>OSKARSHAMN</t>
  </si>
  <si>
    <t>OSK</t>
  </si>
  <si>
    <t>OSLO</t>
  </si>
  <si>
    <t>FBU</t>
  </si>
  <si>
    <t>OSLO FORNEBU</t>
  </si>
  <si>
    <t>OSL</t>
  </si>
  <si>
    <t>OSLO GARDERMOEN</t>
  </si>
  <si>
    <t>OSORNO</t>
  </si>
  <si>
    <t>ZOS</t>
  </si>
  <si>
    <t>CANAL BAJO CARLOS HOTT SIEBERT</t>
  </si>
  <si>
    <t>OSTEND</t>
  </si>
  <si>
    <t>OST</t>
  </si>
  <si>
    <t>OOSTENDE</t>
  </si>
  <si>
    <t>OSTERSUND</t>
  </si>
  <si>
    <t>OSD</t>
  </si>
  <si>
    <t>FROSON</t>
  </si>
  <si>
    <t>OSTRAVA</t>
  </si>
  <si>
    <t>OSR</t>
  </si>
  <si>
    <t>MOSNOV</t>
  </si>
  <si>
    <t>OTTAWA</t>
  </si>
  <si>
    <t>YOW</t>
  </si>
  <si>
    <t>OTTAWA MACDONALD CARTIER INTERNATIONAL</t>
  </si>
  <si>
    <t>OTU</t>
  </si>
  <si>
    <t>OUAGADOUGOU</t>
  </si>
  <si>
    <t>OUA</t>
  </si>
  <si>
    <t>OUARGLA</t>
  </si>
  <si>
    <t>OGX</t>
  </si>
  <si>
    <t>OUARZAZATE</t>
  </si>
  <si>
    <t>OZZ</t>
  </si>
  <si>
    <t>OUDTSHOORN</t>
  </si>
  <si>
    <t>DUH</t>
  </si>
  <si>
    <t>OUESSANT</t>
  </si>
  <si>
    <t>OUESSO</t>
  </si>
  <si>
    <t>OUE</t>
  </si>
  <si>
    <t>OUJDA</t>
  </si>
  <si>
    <t>OUD</t>
  </si>
  <si>
    <t>ANGADS</t>
  </si>
  <si>
    <t>OULU</t>
  </si>
  <si>
    <t>OUL</t>
  </si>
  <si>
    <t>OUVEA</t>
  </si>
  <si>
    <t>UVE</t>
  </si>
  <si>
    <t>OUVEA OULOUP</t>
  </si>
  <si>
    <t>OVAR</t>
  </si>
  <si>
    <t>OVDA</t>
  </si>
  <si>
    <t>VDA</t>
  </si>
  <si>
    <t>OVERBERG</t>
  </si>
  <si>
    <t>OWANDO</t>
  </si>
  <si>
    <t>FTX</t>
  </si>
  <si>
    <t>OXFORD</t>
  </si>
  <si>
    <t>OXF</t>
  </si>
  <si>
    <t>KIDLINGTON</t>
  </si>
  <si>
    <t>OYEM</t>
  </si>
  <si>
    <t>OYE</t>
  </si>
  <si>
    <t>OZUKI</t>
  </si>
  <si>
    <t>PACHUCA</t>
  </si>
  <si>
    <t>PCA</t>
  </si>
  <si>
    <t>INGENIERO JUAN GUILLERMO VILLASANA</t>
  </si>
  <si>
    <t>PADANG</t>
  </si>
  <si>
    <t>PDG</t>
  </si>
  <si>
    <t>TABING</t>
  </si>
  <si>
    <t>PADANG SIDEMPUAN</t>
  </si>
  <si>
    <t>AEK GODANG</t>
  </si>
  <si>
    <t>PADERBORN</t>
  </si>
  <si>
    <t>PAD</t>
  </si>
  <si>
    <t>PADERBORN LIPPSTADT</t>
  </si>
  <si>
    <t>PADOVA</t>
  </si>
  <si>
    <t>QPA</t>
  </si>
  <si>
    <t>PAGO PAGO</t>
  </si>
  <si>
    <t>PPG</t>
  </si>
  <si>
    <t>PAGO PAGO INTERNATIONAL</t>
  </si>
  <si>
    <t>PAILTON</t>
  </si>
  <si>
    <t>KEMBLE</t>
  </si>
  <si>
    <t>PAKSE</t>
  </si>
  <si>
    <t>PKZ</t>
  </si>
  <si>
    <t>PALA</t>
  </si>
  <si>
    <t>PLF</t>
  </si>
  <si>
    <t>PALACIOS</t>
  </si>
  <si>
    <t>PSX</t>
  </si>
  <si>
    <t>PALACIOS MUNI</t>
  </si>
  <si>
    <t>PALANGKARAYA</t>
  </si>
  <si>
    <t>PKY</t>
  </si>
  <si>
    <t>TJILIK RIWUT</t>
  </si>
  <si>
    <t>PALEMBANG</t>
  </si>
  <si>
    <t>PLM</t>
  </si>
  <si>
    <t>SULTAN MAHMUD BADARUDDIN II</t>
  </si>
  <si>
    <t>PALERMO</t>
  </si>
  <si>
    <t>PMO</t>
  </si>
  <si>
    <t>BOCCADIFALCO</t>
  </si>
  <si>
    <t>PALM SPRINGS</t>
  </si>
  <si>
    <t>PSP</t>
  </si>
  <si>
    <t>PALM SPRINGS INTERNATIONAL</t>
  </si>
  <si>
    <t>PALMA DE MALLORCA</t>
  </si>
  <si>
    <t>PMI</t>
  </si>
  <si>
    <t>PALMAR SUR</t>
  </si>
  <si>
    <t>PMZ</t>
  </si>
  <si>
    <t>PALMARITO</t>
  </si>
  <si>
    <t>PALMDALE</t>
  </si>
  <si>
    <t>PMD</t>
  </si>
  <si>
    <t>PALMDALE PROD FLT TEST INSTL AF PLT 42</t>
  </si>
  <si>
    <t>PALMER</t>
  </si>
  <si>
    <t>PAQ</t>
  </si>
  <si>
    <t>PALMER MUNI</t>
  </si>
  <si>
    <t>PALMERSTON NORTH</t>
  </si>
  <si>
    <t>PMR</t>
  </si>
  <si>
    <t>PALMYRA</t>
  </si>
  <si>
    <t>PMS</t>
  </si>
  <si>
    <t>PALU</t>
  </si>
  <si>
    <t>PLW</t>
  </si>
  <si>
    <t>MUTIARA</t>
  </si>
  <si>
    <t>PAMIERS</t>
  </si>
  <si>
    <t>LES PUJOLS</t>
  </si>
  <si>
    <t>PAMPLONA</t>
  </si>
  <si>
    <t>PNA</t>
  </si>
  <si>
    <t>PANAGARH</t>
  </si>
  <si>
    <t>PAC</t>
  </si>
  <si>
    <t>MARCOS A GELABERT INTERNATIONAL</t>
  </si>
  <si>
    <t>PANAMA CITY</t>
  </si>
  <si>
    <t>PAM</t>
  </si>
  <si>
    <t>TYNDALL AFB</t>
  </si>
  <si>
    <t>PTY</t>
  </si>
  <si>
    <t>TOCUMEN INTERNATIONAL</t>
  </si>
  <si>
    <t>PANDORA</t>
  </si>
  <si>
    <t>PANGKAL PINANG</t>
  </si>
  <si>
    <t>PGK</t>
  </si>
  <si>
    <t>DEPATI AMIR</t>
  </si>
  <si>
    <t>PANGKALAN BUN</t>
  </si>
  <si>
    <t>PKN</t>
  </si>
  <si>
    <t>ISKANDAR</t>
  </si>
  <si>
    <t>PANGNIRTUNG</t>
  </si>
  <si>
    <t>YXP</t>
  </si>
  <si>
    <t>PANJGUR</t>
  </si>
  <si>
    <t>PJG</t>
  </si>
  <si>
    <t>PANTELLERIA</t>
  </si>
  <si>
    <t>PNL</t>
  </si>
  <si>
    <t>PAPA</t>
  </si>
  <si>
    <t>PAPHOS</t>
  </si>
  <si>
    <t>PFO</t>
  </si>
  <si>
    <t>PAPHOS INTERNATIONAL</t>
  </si>
  <si>
    <t>PARACHINAR</t>
  </si>
  <si>
    <t>PARAGUANA</t>
  </si>
  <si>
    <t>LSP</t>
  </si>
  <si>
    <t>JOSEFA CAMEJO</t>
  </si>
  <si>
    <t>PARAKOU</t>
  </si>
  <si>
    <t>PKO</t>
  </si>
  <si>
    <t>PARAMARIBO</t>
  </si>
  <si>
    <t>ORG</t>
  </si>
  <si>
    <t>SURINAM</t>
  </si>
  <si>
    <t>ZORG EN HOOP</t>
  </si>
  <si>
    <t>PARANA</t>
  </si>
  <si>
    <t>PRA</t>
  </si>
  <si>
    <t>GENERAL URQUIZA</t>
  </si>
  <si>
    <t>PARAPARAUMU</t>
  </si>
  <si>
    <t>PPQ</t>
  </si>
  <si>
    <t>PARCHIM</t>
  </si>
  <si>
    <t>SZW</t>
  </si>
  <si>
    <t>SCHWERIN PARCHIM</t>
  </si>
  <si>
    <t>PARDUBICE</t>
  </si>
  <si>
    <t>PED</t>
  </si>
  <si>
    <t>PARIS</t>
  </si>
  <si>
    <t>CDG</t>
  </si>
  <si>
    <t>CHARLES DE GAULLE</t>
  </si>
  <si>
    <t>LBG</t>
  </si>
  <si>
    <t>LE BOURGET</t>
  </si>
  <si>
    <t>ORY</t>
  </si>
  <si>
    <t>ORLY</t>
  </si>
  <si>
    <t>PARMA</t>
  </si>
  <si>
    <t>PMF</t>
  </si>
  <si>
    <t>PARNAIBA</t>
  </si>
  <si>
    <t>PARNU</t>
  </si>
  <si>
    <t>PARO</t>
  </si>
  <si>
    <t>PBH</t>
  </si>
  <si>
    <t>BHUTAN</t>
  </si>
  <si>
    <t>PARSABAD</t>
  </si>
  <si>
    <t>PARSABADE MOGHAN</t>
  </si>
  <si>
    <t>PARYS</t>
  </si>
  <si>
    <t>PASIGHAT</t>
  </si>
  <si>
    <t>IXT</t>
  </si>
  <si>
    <t>PASNI</t>
  </si>
  <si>
    <t>PSI</t>
  </si>
  <si>
    <t>PASO DE LOS LIBRES</t>
  </si>
  <si>
    <t>AOL</t>
  </si>
  <si>
    <t>PASSO FUNDO</t>
  </si>
  <si>
    <t>PFB</t>
  </si>
  <si>
    <t>LAURO KURTZ</t>
  </si>
  <si>
    <t>PASTO</t>
  </si>
  <si>
    <t>PSO</t>
  </si>
  <si>
    <t>ANTONIO NARINO</t>
  </si>
  <si>
    <t>PATHANKOT</t>
  </si>
  <si>
    <t>IXP</t>
  </si>
  <si>
    <t>PATHEIN</t>
  </si>
  <si>
    <t>PATIALA</t>
  </si>
  <si>
    <t>PATINA</t>
  </si>
  <si>
    <t>PAT</t>
  </si>
  <si>
    <t>PATNA</t>
  </si>
  <si>
    <t>PATRAS</t>
  </si>
  <si>
    <t>GPA</t>
  </si>
  <si>
    <t>ARAXOS</t>
  </si>
  <si>
    <t>PATREKSFJORDUR</t>
  </si>
  <si>
    <t>PFJ</t>
  </si>
  <si>
    <t>PATTANI</t>
  </si>
  <si>
    <t>PAN</t>
  </si>
  <si>
    <t>PATTIJOKI</t>
  </si>
  <si>
    <t>RAAHE PATTIJOKI</t>
  </si>
  <si>
    <t>PATUXENT RIVER</t>
  </si>
  <si>
    <t>NHK</t>
  </si>
  <si>
    <t>PATUXENT RIVER NAS</t>
  </si>
  <si>
    <t>PAU</t>
  </si>
  <si>
    <t>PUF</t>
  </si>
  <si>
    <t>PAU PYRENEES</t>
  </si>
  <si>
    <t>PAULO ALFONSO</t>
  </si>
  <si>
    <t>PAV</t>
  </si>
  <si>
    <t>PAULO AFONSO</t>
  </si>
  <si>
    <t>PAYA LEBAR</t>
  </si>
  <si>
    <t>QPG</t>
  </si>
  <si>
    <t>SINGAPORE</t>
  </si>
  <si>
    <t>PAYERNE</t>
  </si>
  <si>
    <t>PAYSANDU</t>
  </si>
  <si>
    <t>PDU</t>
  </si>
  <si>
    <t>TYDEO LARRE BORGES INTERNATIONAL</t>
  </si>
  <si>
    <t>PEACE RIVER</t>
  </si>
  <si>
    <t>YPE</t>
  </si>
  <si>
    <t>PEDERNALES</t>
  </si>
  <si>
    <t>PEHUAJO</t>
  </si>
  <si>
    <t>COMODORO P ZANNI</t>
  </si>
  <si>
    <t>PEKANBARU</t>
  </si>
  <si>
    <t>PKU</t>
  </si>
  <si>
    <t>SULTAN SYARIF KASIM II</t>
  </si>
  <si>
    <t>PELLY BAY</t>
  </si>
  <si>
    <t>YBB</t>
  </si>
  <si>
    <t>KUGAARUK</t>
  </si>
  <si>
    <t>PELOTAS</t>
  </si>
  <si>
    <t>PET</t>
  </si>
  <si>
    <t>PEMBA</t>
  </si>
  <si>
    <t>PMA</t>
  </si>
  <si>
    <t>POL</t>
  </si>
  <si>
    <t>PEMBINA</t>
  </si>
  <si>
    <t>PEMBINA MUNI</t>
  </si>
  <si>
    <t>PENANG</t>
  </si>
  <si>
    <t>PEN</t>
  </si>
  <si>
    <t>PENANG INTERNATIONAL</t>
  </si>
  <si>
    <t>PENDORO</t>
  </si>
  <si>
    <t>PENDOPO</t>
  </si>
  <si>
    <t>PENSACOLA</t>
  </si>
  <si>
    <t>NPA</t>
  </si>
  <si>
    <t>PENSACOLA NAS</t>
  </si>
  <si>
    <t>PNS</t>
  </si>
  <si>
    <t>PENSACOLA RGNL</t>
  </si>
  <si>
    <t>PENTICTON</t>
  </si>
  <si>
    <t>YYF</t>
  </si>
  <si>
    <t>PENZA</t>
  </si>
  <si>
    <t>PEZ</t>
  </si>
  <si>
    <t>PLEASANTON MUNI</t>
  </si>
  <si>
    <t>PEREIRA</t>
  </si>
  <si>
    <t>PEI</t>
  </si>
  <si>
    <t>MATECANA</t>
  </si>
  <si>
    <t>PERIGUEUX</t>
  </si>
  <si>
    <t>PGX</t>
  </si>
  <si>
    <t>BASSILLAC</t>
  </si>
  <si>
    <t>PERM</t>
  </si>
  <si>
    <t>PEE</t>
  </si>
  <si>
    <t>BOLSHOYE SAVINO</t>
  </si>
  <si>
    <t>PERONNE</t>
  </si>
  <si>
    <t>PERONNE ST QUENTIN</t>
  </si>
  <si>
    <t>PERPIGNAN</t>
  </si>
  <si>
    <t>PGF</t>
  </si>
  <si>
    <t>RIVESALTES</t>
  </si>
  <si>
    <t>PERTH</t>
  </si>
  <si>
    <t>JAD</t>
  </si>
  <si>
    <t>PERTH JANDAKOT</t>
  </si>
  <si>
    <t>PER</t>
  </si>
  <si>
    <t>PERTH INTERNATIONAL</t>
  </si>
  <si>
    <t>GUS</t>
  </si>
  <si>
    <t>GRISSOM ARB</t>
  </si>
  <si>
    <t>PERUGIA</t>
  </si>
  <si>
    <t>PEG</t>
  </si>
  <si>
    <t>PESCARA</t>
  </si>
  <si>
    <t>PSR</t>
  </si>
  <si>
    <t>PESHAWAR</t>
  </si>
  <si>
    <t>PEW</t>
  </si>
  <si>
    <t>PETAWAWA</t>
  </si>
  <si>
    <t>YWA</t>
  </si>
  <si>
    <t>PETERBOROUGH</t>
  </si>
  <si>
    <t>CONINGTON</t>
  </si>
  <si>
    <t>YPQ</t>
  </si>
  <si>
    <t>PETROLINA</t>
  </si>
  <si>
    <t>PNZ</t>
  </si>
  <si>
    <t>PETROLINE 10</t>
  </si>
  <si>
    <t>PUMP STATION 10</t>
  </si>
  <si>
    <t>PETROLINE 3</t>
  </si>
  <si>
    <t>PUMP STATION 3</t>
  </si>
  <si>
    <t>PETROLINE 6</t>
  </si>
  <si>
    <t>PUMP STATION 6</t>
  </si>
  <si>
    <t>PETROPAVLOVSK</t>
  </si>
  <si>
    <t>PKC</t>
  </si>
  <si>
    <t>YELIZOVO</t>
  </si>
  <si>
    <t>PEVEK</t>
  </si>
  <si>
    <t>PEVEK FIR</t>
  </si>
  <si>
    <t>PHALABORWA</t>
  </si>
  <si>
    <t>PHW</t>
  </si>
  <si>
    <t>PHALSBOURG</t>
  </si>
  <si>
    <t>BOURSCHEID</t>
  </si>
  <si>
    <t>PHETCHABUN</t>
  </si>
  <si>
    <t>LOM SAK</t>
  </si>
  <si>
    <t>PHILADELPHIA</t>
  </si>
  <si>
    <t>PHL</t>
  </si>
  <si>
    <t>PHILADELPHIA INTERNATIONAL</t>
  </si>
  <si>
    <t>PNE</t>
  </si>
  <si>
    <t>NORTHEAST PHILADELPHIA</t>
  </si>
  <si>
    <t>PHILIPSBURG</t>
  </si>
  <si>
    <t>SXM</t>
  </si>
  <si>
    <t>PRINCESS JULIANA INTERNATIONAL</t>
  </si>
  <si>
    <t>PHITSANULOK</t>
  </si>
  <si>
    <t>PHS</t>
  </si>
  <si>
    <t>PHNOM-PENH</t>
  </si>
  <si>
    <t>PNH</t>
  </si>
  <si>
    <t>POCHENTONG INTERNATIONAL</t>
  </si>
  <si>
    <t>PHOENIX</t>
  </si>
  <si>
    <t>LUF</t>
  </si>
  <si>
    <t>LUKE AFB</t>
  </si>
  <si>
    <t>PHX</t>
  </si>
  <si>
    <t>PHOENIX SKY HARBOR INTERNATIONAL</t>
  </si>
  <si>
    <t>PHONG SAVANH</t>
  </si>
  <si>
    <t>PHONESAVANH</t>
  </si>
  <si>
    <t>PHRAE</t>
  </si>
  <si>
    <t>PRH</t>
  </si>
  <si>
    <t>PHUKET</t>
  </si>
  <si>
    <t>HKT</t>
  </si>
  <si>
    <t>PHUKET INTERNATIONAL</t>
  </si>
  <si>
    <t>PIACENZA</t>
  </si>
  <si>
    <t>QPZ</t>
  </si>
  <si>
    <t>PICKLE LAKE</t>
  </si>
  <si>
    <t>YPL</t>
  </si>
  <si>
    <t>PICO</t>
  </si>
  <si>
    <t>PIX</t>
  </si>
  <si>
    <t>PIEDRAS NEGRAS</t>
  </si>
  <si>
    <t>PDS</t>
  </si>
  <si>
    <t>PIEDRAS NEGRAS INTERNATIONAL</t>
  </si>
  <si>
    <t>PIESTANY</t>
  </si>
  <si>
    <t>PZY</t>
  </si>
  <si>
    <t>PIETERMARITZBURG</t>
  </si>
  <si>
    <t>PZB</t>
  </si>
  <si>
    <t>PIETERSBURG</t>
  </si>
  <si>
    <t>PIETERSBURG INTERNATIONAL</t>
  </si>
  <si>
    <t>PTG</t>
  </si>
  <si>
    <t>PIETERSBURG MUNI</t>
  </si>
  <si>
    <t>PIIKAJARVI</t>
  </si>
  <si>
    <t>PILANESBERG</t>
  </si>
  <si>
    <t>NTY</t>
  </si>
  <si>
    <t>PILAR</t>
  </si>
  <si>
    <t>CARLOS MIGUEL JIMENEZ</t>
  </si>
  <si>
    <t>PINAR DEL RIO NORTE</t>
  </si>
  <si>
    <t>PINAR DEL RIO</t>
  </si>
  <si>
    <t>PINE BLUFF</t>
  </si>
  <si>
    <t>PBF</t>
  </si>
  <si>
    <t>GRIDER FLD</t>
  </si>
  <si>
    <t>PINGTUNG</t>
  </si>
  <si>
    <t>PINGTUNG NORTH</t>
  </si>
  <si>
    <t>PIF</t>
  </si>
  <si>
    <t>PINGTUNG SOUTH</t>
  </si>
  <si>
    <t>PIRACUNUNGA</t>
  </si>
  <si>
    <t>QPS</t>
  </si>
  <si>
    <t>CAMPO FONTENELLE</t>
  </si>
  <si>
    <t>PISA</t>
  </si>
  <si>
    <t>PSA</t>
  </si>
  <si>
    <t>PISCO</t>
  </si>
  <si>
    <t>PIO</t>
  </si>
  <si>
    <t>PITALITO</t>
  </si>
  <si>
    <t>PITEA</t>
  </si>
  <si>
    <t>PITT MEADOWS</t>
  </si>
  <si>
    <t>PITTSBURGH (PENNSYLVA)</t>
  </si>
  <si>
    <t>PIT</t>
  </si>
  <si>
    <t>PITTSBURGH INTERNATIONAL</t>
  </si>
  <si>
    <t>PIURA</t>
  </si>
  <si>
    <t>PIU</t>
  </si>
  <si>
    <t>CAPITAN CONCHA</t>
  </si>
  <si>
    <t>PLAISANCE</t>
  </si>
  <si>
    <t>MRU</t>
  </si>
  <si>
    <t>MAURITIUS</t>
  </si>
  <si>
    <t>SIR SEEWOOSAGUR RAMGOOLAM INTERNATIONAL</t>
  </si>
  <si>
    <t>PLATTSBURGH</t>
  </si>
  <si>
    <t>PBG</t>
  </si>
  <si>
    <t>PLATTSBURGH INTERNATIONAL</t>
  </si>
  <si>
    <t>PLETTENBERG BAY</t>
  </si>
  <si>
    <t>PLOVDIV</t>
  </si>
  <si>
    <t>PDV</t>
  </si>
  <si>
    <t>PLYMOUTH</t>
  </si>
  <si>
    <t>MNI</t>
  </si>
  <si>
    <t>MONTSERRAT ISLAND</t>
  </si>
  <si>
    <t>SANTEE COOPER RGNL</t>
  </si>
  <si>
    <t>PLH</t>
  </si>
  <si>
    <t>POCOS DE CALDAS</t>
  </si>
  <si>
    <t>POO</t>
  </si>
  <si>
    <t>PODGORICA</t>
  </si>
  <si>
    <t>TGD</t>
  </si>
  <si>
    <t>POHANG</t>
  </si>
  <si>
    <t>KPO</t>
  </si>
  <si>
    <t>POHNPEI</t>
  </si>
  <si>
    <t>PNI</t>
  </si>
  <si>
    <t>POHNPEI INTERNATIONAL</t>
  </si>
  <si>
    <t>POINT BARROW</t>
  </si>
  <si>
    <t>ST GEORGE</t>
  </si>
  <si>
    <t>POINT COOK</t>
  </si>
  <si>
    <t>POINT LAY</t>
  </si>
  <si>
    <t>PIZ</t>
  </si>
  <si>
    <t>POINT LAY LRRS</t>
  </si>
  <si>
    <t>POINT MUGU</t>
  </si>
  <si>
    <t>NTD</t>
  </si>
  <si>
    <t>POINT MUGU NAS</t>
  </si>
  <si>
    <t>POINT SALINES</t>
  </si>
  <si>
    <t>GND</t>
  </si>
  <si>
    <t>GRENADA</t>
  </si>
  <si>
    <t>POINT SALINES INTERNATIONAL</t>
  </si>
  <si>
    <t>POINTE-A-PITRE</t>
  </si>
  <si>
    <t>PTP</t>
  </si>
  <si>
    <t>LE RAIZET</t>
  </si>
  <si>
    <t>POINTE-NOIRE</t>
  </si>
  <si>
    <t>PNR</t>
  </si>
  <si>
    <t>POINTE NOIRE</t>
  </si>
  <si>
    <t>POITIERS</t>
  </si>
  <si>
    <t>PIS</t>
  </si>
  <si>
    <t>BIARD</t>
  </si>
  <si>
    <t>POKHARA</t>
  </si>
  <si>
    <t>PKR</t>
  </si>
  <si>
    <t>POLYARNY</t>
  </si>
  <si>
    <t>POMFRET</t>
  </si>
  <si>
    <t>PONCA CITY</t>
  </si>
  <si>
    <t>PNC</t>
  </si>
  <si>
    <t>PONCA CITY MUNI</t>
  </si>
  <si>
    <t>PONCE</t>
  </si>
  <si>
    <t>PSE</t>
  </si>
  <si>
    <t>MERCEDITA</t>
  </si>
  <si>
    <t>POND INLET</t>
  </si>
  <si>
    <t>YIO</t>
  </si>
  <si>
    <t>PONGGALUKU</t>
  </si>
  <si>
    <t>PONTA DELGADA</t>
  </si>
  <si>
    <t>PDL</t>
  </si>
  <si>
    <t>PONTA GROSSA</t>
  </si>
  <si>
    <t>PONTA PORA</t>
  </si>
  <si>
    <t>PMG</t>
  </si>
  <si>
    <t>PONTARLIER</t>
  </si>
  <si>
    <t>PONTIANAK</t>
  </si>
  <si>
    <t>PNK</t>
  </si>
  <si>
    <t>SUPADIO</t>
  </si>
  <si>
    <t>PONTIVY</t>
  </si>
  <si>
    <t>PONTOISE</t>
  </si>
  <si>
    <t>POX</t>
  </si>
  <si>
    <t>CORMEILLES EN VEXIN</t>
  </si>
  <si>
    <t>POPAYAN</t>
  </si>
  <si>
    <t>PPN</t>
  </si>
  <si>
    <t>GUILLERMO LEON VALENCIA</t>
  </si>
  <si>
    <t>POPRAD</t>
  </si>
  <si>
    <t>TAT</t>
  </si>
  <si>
    <t>TATRY</t>
  </si>
  <si>
    <t>POPTUN</t>
  </si>
  <si>
    <t>PORBANDAR</t>
  </si>
  <si>
    <t>PBD</t>
  </si>
  <si>
    <t>PORI</t>
  </si>
  <si>
    <t>POR</t>
  </si>
  <si>
    <t>PORLAMAR</t>
  </si>
  <si>
    <t>PMV</t>
  </si>
  <si>
    <t>DEL CARIBE INTERNATIONAL GEN SANTAGO MARINO</t>
  </si>
  <si>
    <t>PORT ANGELES</t>
  </si>
  <si>
    <t>NOW</t>
  </si>
  <si>
    <t>PORT ANGELES CGAS</t>
  </si>
  <si>
    <t>PORT ANTONIO</t>
  </si>
  <si>
    <t>POT</t>
  </si>
  <si>
    <t>KEN JONES</t>
  </si>
  <si>
    <t>PORT BLAIR</t>
  </si>
  <si>
    <t>IXZ</t>
  </si>
  <si>
    <t>PORT ELIZABETH</t>
  </si>
  <si>
    <t>PLZ</t>
  </si>
  <si>
    <t>PORT GENTIL</t>
  </si>
  <si>
    <t>POG</t>
  </si>
  <si>
    <t>PORT HARDY</t>
  </si>
  <si>
    <t>YZT</t>
  </si>
  <si>
    <t>PORT HARTCOURT</t>
  </si>
  <si>
    <t>PHC</t>
  </si>
  <si>
    <t>PORT HARCOURT INTERNATIONAL</t>
  </si>
  <si>
    <t>PORT HEDLAND</t>
  </si>
  <si>
    <t>PHE</t>
  </si>
  <si>
    <t>PORT HEDLAND INTERNATIONAL</t>
  </si>
  <si>
    <t>PORT HURON</t>
  </si>
  <si>
    <t>PHN</t>
  </si>
  <si>
    <t>ST CLAIR CO INTERNATIONAL</t>
  </si>
  <si>
    <t>PORT MENIER</t>
  </si>
  <si>
    <t>YPN</t>
  </si>
  <si>
    <t>PORT MOLLER</t>
  </si>
  <si>
    <t>PML</t>
  </si>
  <si>
    <t>PLATINUM</t>
  </si>
  <si>
    <t>PORT MORESBY</t>
  </si>
  <si>
    <t>POM</t>
  </si>
  <si>
    <t>PORT MORESBY JACKSONS INTERNATIONAL</t>
  </si>
  <si>
    <t>PORT SAID</t>
  </si>
  <si>
    <t>PSD</t>
  </si>
  <si>
    <t>PORT SAINT JOHNS</t>
  </si>
  <si>
    <t>PORT ST JOHNS</t>
  </si>
  <si>
    <t>PORT SUDAN</t>
  </si>
  <si>
    <t>PZU</t>
  </si>
  <si>
    <t>PORTAGE-LA-PRAIRIE</t>
  </si>
  <si>
    <t>YPG</t>
  </si>
  <si>
    <t>SOUTHPORT</t>
  </si>
  <si>
    <t>PORT-AU-PRINCE</t>
  </si>
  <si>
    <t>PAP</t>
  </si>
  <si>
    <t>PORT AU PRINCE INTERNATIONAL</t>
  </si>
  <si>
    <t>PORTIMAO</t>
  </si>
  <si>
    <t>PORTLAND</t>
  </si>
  <si>
    <t>PDX</t>
  </si>
  <si>
    <t>PORTLAND INTERNATIONAL</t>
  </si>
  <si>
    <t>PWM</t>
  </si>
  <si>
    <t>PORTLAND INTERNATIONAL JETPORT</t>
  </si>
  <si>
    <t>PORTO</t>
  </si>
  <si>
    <t>OPO</t>
  </si>
  <si>
    <t>PORTO ALEGRE</t>
  </si>
  <si>
    <t>CANOAS</t>
  </si>
  <si>
    <t>POA</t>
  </si>
  <si>
    <t>SALGADO FILHO</t>
  </si>
  <si>
    <t>PORTO AMBOIM</t>
  </si>
  <si>
    <t>PBN</t>
  </si>
  <si>
    <t>PORTO NACIONAL</t>
  </si>
  <si>
    <t>PNB</t>
  </si>
  <si>
    <t>PORTO SANTO</t>
  </si>
  <si>
    <t>PXO</t>
  </si>
  <si>
    <t>MADEIRA</t>
  </si>
  <si>
    <t>PORTO VELHO</t>
  </si>
  <si>
    <t>PVH</t>
  </si>
  <si>
    <t>GOVERNADOR JORGE TEIXEIRA DE OLIVEIRA</t>
  </si>
  <si>
    <t>PORT-OF-SPAIN</t>
  </si>
  <si>
    <t>POS</t>
  </si>
  <si>
    <t>TRINIDAD &amp; TOBAGO</t>
  </si>
  <si>
    <t>PIARCO</t>
  </si>
  <si>
    <t>PORTOROZ</t>
  </si>
  <si>
    <t>POW</t>
  </si>
  <si>
    <t>PORTOVIEJO</t>
  </si>
  <si>
    <t>PVO</t>
  </si>
  <si>
    <t>REALES TAMARINDOS</t>
  </si>
  <si>
    <t>PORT-VILA</t>
  </si>
  <si>
    <t>VLI</t>
  </si>
  <si>
    <t>VANUATU</t>
  </si>
  <si>
    <t>PORT VILA BAUERFIELD</t>
  </si>
  <si>
    <t>PORVENIR</t>
  </si>
  <si>
    <t>CAPITAN FUENTES MARTINEZ</t>
  </si>
  <si>
    <t>POSADAS</t>
  </si>
  <si>
    <t>PSS</t>
  </si>
  <si>
    <t>POSO</t>
  </si>
  <si>
    <t>PSJ</t>
  </si>
  <si>
    <t>KASIGUNCU</t>
  </si>
  <si>
    <t>POTCHEFSTROOM</t>
  </si>
  <si>
    <t>POTGIETERSRUS</t>
  </si>
  <si>
    <t>POTOSI</t>
  </si>
  <si>
    <t>POI</t>
  </si>
  <si>
    <t>CAPITAN NICOLAS ROJAS</t>
  </si>
  <si>
    <t>POZA RICO</t>
  </si>
  <si>
    <t>PAZ</t>
  </si>
  <si>
    <t>TAJIN</t>
  </si>
  <si>
    <t>POZNAN</t>
  </si>
  <si>
    <t>POZ</t>
  </si>
  <si>
    <t>LAWICA</t>
  </si>
  <si>
    <t>PRACHIN BURI</t>
  </si>
  <si>
    <t>WATTHANA NAKHON</t>
  </si>
  <si>
    <t>PRACHUAP KHIRI KHAN</t>
  </si>
  <si>
    <t>HHQ</t>
  </si>
  <si>
    <t>HUA HIN</t>
  </si>
  <si>
    <t>PRAGUE</t>
  </si>
  <si>
    <t>PRG</t>
  </si>
  <si>
    <t>RUZYNE</t>
  </si>
  <si>
    <t>PRAHA</t>
  </si>
  <si>
    <t>KBELY</t>
  </si>
  <si>
    <t>PRASLIN</t>
  </si>
  <si>
    <t>PRI</t>
  </si>
  <si>
    <t>PRATICA DI MARE</t>
  </si>
  <si>
    <t>PREROV</t>
  </si>
  <si>
    <t>PRV</t>
  </si>
  <si>
    <t>PRESCHEN</t>
  </si>
  <si>
    <t>PRESCOTT</t>
  </si>
  <si>
    <t>PRC</t>
  </si>
  <si>
    <t>ERNEST A LOVE FLD</t>
  </si>
  <si>
    <t>PRESIDENCIA R.S.PENA</t>
  </si>
  <si>
    <t>TERMAL</t>
  </si>
  <si>
    <t>PRESIDENT PRUDENTE</t>
  </si>
  <si>
    <t>PPB</t>
  </si>
  <si>
    <t>PRESIDENTE PRUDENTE</t>
  </si>
  <si>
    <t>PRESQUE ISLE</t>
  </si>
  <si>
    <t>PQI</t>
  </si>
  <si>
    <t>NORTHERN MAINE RGNL AT PRESQUE ISLE</t>
  </si>
  <si>
    <t>PRESTWICK</t>
  </si>
  <si>
    <t>PIK</t>
  </si>
  <si>
    <t>PRETORIA</t>
  </si>
  <si>
    <t>PRY</t>
  </si>
  <si>
    <t>WONDERBOOM</t>
  </si>
  <si>
    <t>PREVEZA</t>
  </si>
  <si>
    <t>PVK</t>
  </si>
  <si>
    <t>AKTIO</t>
  </si>
  <si>
    <t>PRIBRAM</t>
  </si>
  <si>
    <t>PRINCE ALBERT</t>
  </si>
  <si>
    <t>YPA</t>
  </si>
  <si>
    <t>PRINCE ALBERT GLASS FIELD</t>
  </si>
  <si>
    <t>PRINCE GEORGE</t>
  </si>
  <si>
    <t>YXS</t>
  </si>
  <si>
    <t>PRINCE PUPERT</t>
  </si>
  <si>
    <t>YPR</t>
  </si>
  <si>
    <t>PRINCE RUPERT</t>
  </si>
  <si>
    <t>PRINCETON</t>
  </si>
  <si>
    <t>PNM</t>
  </si>
  <si>
    <t>PRINCETON MUNI</t>
  </si>
  <si>
    <t>YDC</t>
  </si>
  <si>
    <t>PRINCIPE</t>
  </si>
  <si>
    <t>PCP</t>
  </si>
  <si>
    <t>SAO TOME &amp; PRINCIPE</t>
  </si>
  <si>
    <t>PRISTINA</t>
  </si>
  <si>
    <t>PRN</t>
  </si>
  <si>
    <t>PROPRIANO</t>
  </si>
  <si>
    <t>PROSSERPINE</t>
  </si>
  <si>
    <t>PPP</t>
  </si>
  <si>
    <t>PROSERPINE WHITSUNDAY COAST</t>
  </si>
  <si>
    <t>PROVIDENCE</t>
  </si>
  <si>
    <t>PVD</t>
  </si>
  <si>
    <t>THEODORE FRANCIS GREEN STATE</t>
  </si>
  <si>
    <t>PROVIDENCIA</t>
  </si>
  <si>
    <t>PVA</t>
  </si>
  <si>
    <t>EL EMBRUJO</t>
  </si>
  <si>
    <t>PROVIDENCIALES</t>
  </si>
  <si>
    <t>PLS</t>
  </si>
  <si>
    <t>PROVIDENIYA BAY</t>
  </si>
  <si>
    <t>PVS</t>
  </si>
  <si>
    <t>PUCALLPA</t>
  </si>
  <si>
    <t>PCL</t>
  </si>
  <si>
    <t>CAP FAP DAVID AVENZUR RENGIFO</t>
  </si>
  <si>
    <t>PUDASJARVI</t>
  </si>
  <si>
    <t>PUEBLA</t>
  </si>
  <si>
    <t>PBC</t>
  </si>
  <si>
    <t>HERMANOS SERDAN INTERNATIONAL</t>
  </si>
  <si>
    <t>PUEBLO MEMORIAL</t>
  </si>
  <si>
    <t>PUB</t>
  </si>
  <si>
    <t>PUEBLO MEM</t>
  </si>
  <si>
    <t>PUERTO ASIS</t>
  </si>
  <si>
    <t>PUU</t>
  </si>
  <si>
    <t>TRES DE MAYO</t>
  </si>
  <si>
    <t>PUERTO AYACUCHO</t>
  </si>
  <si>
    <t>PYH</t>
  </si>
  <si>
    <t>CASIQUE ARAMARE</t>
  </si>
  <si>
    <t>PUERTO BARRIOS</t>
  </si>
  <si>
    <t>PUERTO BOLIVAR</t>
  </si>
  <si>
    <t>PUERTO CABELLO</t>
  </si>
  <si>
    <t>PBL</t>
  </si>
  <si>
    <t>GENERAL BARTOLOME SALOM INTERNATIONAL</t>
  </si>
  <si>
    <t>PUERTO CABEZAS</t>
  </si>
  <si>
    <t>PUZ</t>
  </si>
  <si>
    <t>PUERTO CARRENO</t>
  </si>
  <si>
    <t>PCR</t>
  </si>
  <si>
    <t>PUERTO DESEADO</t>
  </si>
  <si>
    <t>PUD</t>
  </si>
  <si>
    <t>PUERTO ESCONDIDO</t>
  </si>
  <si>
    <t>PXM</t>
  </si>
  <si>
    <t>PUERTO ESPERANZA</t>
  </si>
  <si>
    <t>PUERTO LEMPIRA</t>
  </si>
  <si>
    <t>PEU</t>
  </si>
  <si>
    <t>PUERTO MADRYN</t>
  </si>
  <si>
    <t>PMY</t>
  </si>
  <si>
    <t>EL TEHUELCHE</t>
  </si>
  <si>
    <t>PUERTO MALDONADO</t>
  </si>
  <si>
    <t>PEM</t>
  </si>
  <si>
    <t>PADRE ALDAMIZ</t>
  </si>
  <si>
    <t>PUERTO MONTT</t>
  </si>
  <si>
    <t>PMC</t>
  </si>
  <si>
    <t>EL TEPUAL INTERNATIONAL</t>
  </si>
  <si>
    <t>PUERTO PLATA</t>
  </si>
  <si>
    <t>POP</t>
  </si>
  <si>
    <t>GREGORIO LUPERON INTERNATIONAL</t>
  </si>
  <si>
    <t>PUERTO PRINCESA</t>
  </si>
  <si>
    <t>PPS</t>
  </si>
  <si>
    <t>PUERTO SUAREZ</t>
  </si>
  <si>
    <t>PSZ</t>
  </si>
  <si>
    <t>CAP DE AV SALVADOR OGAYA G</t>
  </si>
  <si>
    <t>PUERTO VALLARTA</t>
  </si>
  <si>
    <t>PVR</t>
  </si>
  <si>
    <t>LICENCIADO GUSTAVO DIAZ ORDAZ INTERNATIONAL</t>
  </si>
  <si>
    <t>PUERTO WILLIAMS</t>
  </si>
  <si>
    <t>GUARDIAMARINA ZANARTU</t>
  </si>
  <si>
    <t>PUKA PUKA</t>
  </si>
  <si>
    <t>PKP</t>
  </si>
  <si>
    <t>PUKAKI</t>
  </si>
  <si>
    <t>PULA</t>
  </si>
  <si>
    <t>PUY</t>
  </si>
  <si>
    <t>PULAU</t>
  </si>
  <si>
    <t>LGK</t>
  </si>
  <si>
    <t>LANGKAWI INTERNATIONAL</t>
  </si>
  <si>
    <t>PULAU PIOMAN</t>
  </si>
  <si>
    <t>PULAU TIOMAN</t>
  </si>
  <si>
    <t>PULLENSHOPE</t>
  </si>
  <si>
    <t>HENDRINA</t>
  </si>
  <si>
    <t>PUNE</t>
  </si>
  <si>
    <t>PNQ</t>
  </si>
  <si>
    <t>PUNTA ARENAS</t>
  </si>
  <si>
    <t>PUQ</t>
  </si>
  <si>
    <t>CARLOS IBANEZ DEL CAMPO INTERNATIONAL</t>
  </si>
  <si>
    <t>PUNTA CANA</t>
  </si>
  <si>
    <t>PUJ</t>
  </si>
  <si>
    <t>PUNTA CANA INTERNATIONAL</t>
  </si>
  <si>
    <t>PUNTA DEL ESTE</t>
  </si>
  <si>
    <t>PDP</t>
  </si>
  <si>
    <t>EL JAGUEL INTERNATIONAL</t>
  </si>
  <si>
    <t>PUNTA INDIO</t>
  </si>
  <si>
    <t>PUNTA PENASCO</t>
  </si>
  <si>
    <t>PPE</t>
  </si>
  <si>
    <t>PURNEA</t>
  </si>
  <si>
    <t>PUTAO</t>
  </si>
  <si>
    <t>PBU</t>
  </si>
  <si>
    <t>PUTUSIBAU</t>
  </si>
  <si>
    <t>PANGSUMA</t>
  </si>
  <si>
    <t>PYAY</t>
  </si>
  <si>
    <t>PYHASALMI</t>
  </si>
  <si>
    <t>PYONGTAEK</t>
  </si>
  <si>
    <t>A 511</t>
  </si>
  <si>
    <t>PYONGYANG</t>
  </si>
  <si>
    <t>FNJ</t>
  </si>
  <si>
    <t>PYONGYANG / SUNAN (CAPITAL) AIRPORT</t>
  </si>
  <si>
    <t>QASIM</t>
  </si>
  <si>
    <t>QINGDAO</t>
  </si>
  <si>
    <t>TAO</t>
  </si>
  <si>
    <t>LIUTING</t>
  </si>
  <si>
    <t>QUANTICO</t>
  </si>
  <si>
    <t>NYG</t>
  </si>
  <si>
    <t>QUANTICO MCAF</t>
  </si>
  <si>
    <t>QUEBEC</t>
  </si>
  <si>
    <t>YQB</t>
  </si>
  <si>
    <t>QUEBEC JEAN LESAGE INTERNATIONAL</t>
  </si>
  <si>
    <t>QUEENSTOWN</t>
  </si>
  <si>
    <t>UTW</t>
  </si>
  <si>
    <t>QUEENSTOWN INTERNATIONAL</t>
  </si>
  <si>
    <t>ZQN</t>
  </si>
  <si>
    <t>QUELIMANE</t>
  </si>
  <si>
    <t>UEL</t>
  </si>
  <si>
    <t>QUEPOS</t>
  </si>
  <si>
    <t>XQP</t>
  </si>
  <si>
    <t>QUEPOS MANAGUA</t>
  </si>
  <si>
    <t>QUERETARO</t>
  </si>
  <si>
    <t>QRO</t>
  </si>
  <si>
    <t>INGENIERO F ESPINOZA GUTIERREZ INTERNATIONAL</t>
  </si>
  <si>
    <t>QUESNEL</t>
  </si>
  <si>
    <t>YQZ</t>
  </si>
  <si>
    <t>QUETTA</t>
  </si>
  <si>
    <t>UET</t>
  </si>
  <si>
    <t>QUEZALTENANGO</t>
  </si>
  <si>
    <t>QUIBDO</t>
  </si>
  <si>
    <t>UIB</t>
  </si>
  <si>
    <t>EL CARANO</t>
  </si>
  <si>
    <t>QUIMPER</t>
  </si>
  <si>
    <t>UIP</t>
  </si>
  <si>
    <t>PLUGUFFAN</t>
  </si>
  <si>
    <t>QUITO</t>
  </si>
  <si>
    <t>UIO</t>
  </si>
  <si>
    <t>MARISCAL SUCRE INTERNATIONAL</t>
  </si>
  <si>
    <t>QUUJJUAQ</t>
  </si>
  <si>
    <t>YVP</t>
  </si>
  <si>
    <t>KUUJJUAQ</t>
  </si>
  <si>
    <t>RABAT</t>
  </si>
  <si>
    <t>RBA</t>
  </si>
  <si>
    <t>SALE</t>
  </si>
  <si>
    <t>RABIGH</t>
  </si>
  <si>
    <t>RADA</t>
  </si>
  <si>
    <t>RAFHA</t>
  </si>
  <si>
    <t>RAH</t>
  </si>
  <si>
    <t>RAFSANJAN</t>
  </si>
  <si>
    <t>RAHIM YAR KHAN</t>
  </si>
  <si>
    <t>RYK</t>
  </si>
  <si>
    <t>SHAIKH ZAYED</t>
  </si>
  <si>
    <t>RAIATEA ISLAND</t>
  </si>
  <si>
    <t>RFP</t>
  </si>
  <si>
    <t>UTUROA</t>
  </si>
  <si>
    <t>RAIBARELLI</t>
  </si>
  <si>
    <t>FURSATGANJ</t>
  </si>
  <si>
    <t>RAIPUR</t>
  </si>
  <si>
    <t>RPR</t>
  </si>
  <si>
    <t>RAJAHMUNDRY</t>
  </si>
  <si>
    <t>RJA</t>
  </si>
  <si>
    <t>RAJKOT</t>
  </si>
  <si>
    <t>RAJ</t>
  </si>
  <si>
    <t>RAJSHAHI</t>
  </si>
  <si>
    <t>RJH</t>
  </si>
  <si>
    <t>RALEIGH-DURHAM</t>
  </si>
  <si>
    <t>RDU</t>
  </si>
  <si>
    <t>RALEIGH DURHAM INTERNATIONAL</t>
  </si>
  <si>
    <t>RAMAT DAVID</t>
  </si>
  <si>
    <t>RAMON</t>
  </si>
  <si>
    <t>RAMSAR</t>
  </si>
  <si>
    <t>RZR</t>
  </si>
  <si>
    <t>RAMSTEIN</t>
  </si>
  <si>
    <t>RMS</t>
  </si>
  <si>
    <t>RAMSTEIN AB</t>
  </si>
  <si>
    <t>RANCAGUA</t>
  </si>
  <si>
    <t>DE LA INDEPENDENCIA</t>
  </si>
  <si>
    <t>RANCHI</t>
  </si>
  <si>
    <t>IXR</t>
  </si>
  <si>
    <t>BIRSA MUNDA</t>
  </si>
  <si>
    <t>RANCHO MURIETA</t>
  </si>
  <si>
    <t>RIU</t>
  </si>
  <si>
    <t>RANGIROA</t>
  </si>
  <si>
    <t>RGI</t>
  </si>
  <si>
    <t>RANKIN INLET</t>
  </si>
  <si>
    <t>YRT</t>
  </si>
  <si>
    <t>RANONG</t>
  </si>
  <si>
    <t>RANTASALMI</t>
  </si>
  <si>
    <t>RAPID CITY</t>
  </si>
  <si>
    <t>RCA</t>
  </si>
  <si>
    <t>ELLSWORTH AFB</t>
  </si>
  <si>
    <t>RARON</t>
  </si>
  <si>
    <t>RAS AL KHAIMAH</t>
  </si>
  <si>
    <t>RKT</t>
  </si>
  <si>
    <t>RAS AL KHAIMAH INTERNATIONAL</t>
  </si>
  <si>
    <t>RAS LANOUF V 40</t>
  </si>
  <si>
    <t>RAS LANUF OIL</t>
  </si>
  <si>
    <t>RAS TANAJIB</t>
  </si>
  <si>
    <t>RAS TANURA</t>
  </si>
  <si>
    <t>RASH MISHAB</t>
  </si>
  <si>
    <t>RAS MISHAB</t>
  </si>
  <si>
    <t>RASHT</t>
  </si>
  <si>
    <t>RAS</t>
  </si>
  <si>
    <t>RAWALA KOT</t>
  </si>
  <si>
    <t>RAZ</t>
  </si>
  <si>
    <t>RAWALAKOT</t>
  </si>
  <si>
    <t>RAYONG</t>
  </si>
  <si>
    <t>UTP</t>
  </si>
  <si>
    <t>U TAPHAO INTERNATIONAL</t>
  </si>
  <si>
    <t>RAYSKALA</t>
  </si>
  <si>
    <t>REAO</t>
  </si>
  <si>
    <t>REA</t>
  </si>
  <si>
    <t>RECHLIN-LAERZ</t>
  </si>
  <si>
    <t>RECHLIN LARZ</t>
  </si>
  <si>
    <t>RECIFE</t>
  </si>
  <si>
    <t>REC</t>
  </si>
  <si>
    <t>GUARARAPES</t>
  </si>
  <si>
    <t>RECONQUISTA</t>
  </si>
  <si>
    <t>RED DEER INDUSTRIAL</t>
  </si>
  <si>
    <t>YQF</t>
  </si>
  <si>
    <t>RED DEER REGIONAL</t>
  </si>
  <si>
    <t>RED RIVER</t>
  </si>
  <si>
    <t>RDR</t>
  </si>
  <si>
    <t>GRAND FORKS AFB</t>
  </si>
  <si>
    <t>REDSTONE</t>
  </si>
  <si>
    <t>HUA</t>
  </si>
  <si>
    <t>REDSTONE AAF</t>
  </si>
  <si>
    <t>REGGAN</t>
  </si>
  <si>
    <t>REGGANE</t>
  </si>
  <si>
    <t>REGGIO CALABRIA</t>
  </si>
  <si>
    <t>REG</t>
  </si>
  <si>
    <t>REGINA</t>
  </si>
  <si>
    <t>YQR</t>
  </si>
  <si>
    <t>REGINA INTERNATIONAL</t>
  </si>
  <si>
    <t>REIMS</t>
  </si>
  <si>
    <t>PRUNAY</t>
  </si>
  <si>
    <t>RHE</t>
  </si>
  <si>
    <t>CHAMPAGNE</t>
  </si>
  <si>
    <t>RELIZANE</t>
  </si>
  <si>
    <t>REMADA</t>
  </si>
  <si>
    <t>RENDSBURG</t>
  </si>
  <si>
    <t>RENDSBURG SCHACHTHOLM</t>
  </si>
  <si>
    <t>RENGAT</t>
  </si>
  <si>
    <t>RGT</t>
  </si>
  <si>
    <t>JAPURA</t>
  </si>
  <si>
    <t>RENNES</t>
  </si>
  <si>
    <t>RNS</t>
  </si>
  <si>
    <t>ST JACQUES</t>
  </si>
  <si>
    <t>RENO</t>
  </si>
  <si>
    <t>RNO</t>
  </si>
  <si>
    <t>RENO TAHOE INTERNATIONAL</t>
  </si>
  <si>
    <t>REPULSE BAY</t>
  </si>
  <si>
    <t>YUT</t>
  </si>
  <si>
    <t>RESISTENCIA</t>
  </si>
  <si>
    <t>RES</t>
  </si>
  <si>
    <t>RESOLUTE</t>
  </si>
  <si>
    <t>YRB</t>
  </si>
  <si>
    <t>RESOLUTE BAY</t>
  </si>
  <si>
    <t>RETALHULEU</t>
  </si>
  <si>
    <t>REUS</t>
  </si>
  <si>
    <t>REU</t>
  </si>
  <si>
    <t>REYES</t>
  </si>
  <si>
    <t>REYKJAVIK</t>
  </si>
  <si>
    <t>RKV</t>
  </si>
  <si>
    <t>REYNOSA</t>
  </si>
  <si>
    <t>REX</t>
  </si>
  <si>
    <t>GENERAL LUCIO BLANCO INTERNATIONAL</t>
  </si>
  <si>
    <t>RHEINE-BRENTLANGE</t>
  </si>
  <si>
    <t>RHEINE BENTLAGE</t>
  </si>
  <si>
    <t>RHODOS</t>
  </si>
  <si>
    <t>MARITSA</t>
  </si>
  <si>
    <t>RHO</t>
  </si>
  <si>
    <t>DIAGORAS</t>
  </si>
  <si>
    <t>RIBEIRAO PRETO</t>
  </si>
  <si>
    <t>RAO</t>
  </si>
  <si>
    <t>LEITE LOPES</t>
  </si>
  <si>
    <t>RIBERALTA</t>
  </si>
  <si>
    <t>RIB</t>
  </si>
  <si>
    <t>CAP DE AV SELIN ZEITUN LOPEZ</t>
  </si>
  <si>
    <t>RICHARD'S BAY</t>
  </si>
  <si>
    <t>RCB</t>
  </si>
  <si>
    <t>RICHARDS BAY</t>
  </si>
  <si>
    <t>RICHMOND</t>
  </si>
  <si>
    <t>RCM</t>
  </si>
  <si>
    <t>RIC</t>
  </si>
  <si>
    <t>RICHMOND INTERNATIONAL</t>
  </si>
  <si>
    <t>RIESA</t>
  </si>
  <si>
    <t>RIESA GOHLIS</t>
  </si>
  <si>
    <t>RIJEKA</t>
  </si>
  <si>
    <t>RJK</t>
  </si>
  <si>
    <t>RIMINI</t>
  </si>
  <si>
    <t>RMI</t>
  </si>
  <si>
    <t>RIO BRANCO</t>
  </si>
  <si>
    <t>RBR</t>
  </si>
  <si>
    <t>PRESIDENTE MEDICI</t>
  </si>
  <si>
    <t>RIO CUARTO</t>
  </si>
  <si>
    <t>RCU</t>
  </si>
  <si>
    <t>RIO CUARTO AREA DE MATERIAL</t>
  </si>
  <si>
    <t>RIO DE JANEIRO</t>
  </si>
  <si>
    <t>GIG</t>
  </si>
  <si>
    <t>GALEAO ANTONIO CARLOS JOBIM</t>
  </si>
  <si>
    <t>CAMPO DELIO JARDIM DE MATTOS</t>
  </si>
  <si>
    <t>SDU</t>
  </si>
  <si>
    <t>SANTOS DUMONT</t>
  </si>
  <si>
    <t>STU</t>
  </si>
  <si>
    <t>SANTA CRUZ</t>
  </si>
  <si>
    <t>RIO GALLEGOS</t>
  </si>
  <si>
    <t>RGL</t>
  </si>
  <si>
    <t>RIO GRANDE</t>
  </si>
  <si>
    <t>RGA</t>
  </si>
  <si>
    <t>RIG</t>
  </si>
  <si>
    <t>RIO HACHA</t>
  </si>
  <si>
    <t>RCH</t>
  </si>
  <si>
    <t>ALMIRANTE PADILLA</t>
  </si>
  <si>
    <t>RIO NEGRO</t>
  </si>
  <si>
    <t>MDE</t>
  </si>
  <si>
    <t>JOSE MARIA CORDOVA</t>
  </si>
  <si>
    <t>RIO TURBIO</t>
  </si>
  <si>
    <t>RYO</t>
  </si>
  <si>
    <t>EL TURBIO</t>
  </si>
  <si>
    <t>RIOBAMBA</t>
  </si>
  <si>
    <t>CHIMBORAZO</t>
  </si>
  <si>
    <t>RISALPUR</t>
  </si>
  <si>
    <t>RISHIRI ISLAND</t>
  </si>
  <si>
    <t>RIS</t>
  </si>
  <si>
    <t>RISHIRI</t>
  </si>
  <si>
    <t>RIVERA</t>
  </si>
  <si>
    <t>RVY</t>
  </si>
  <si>
    <t>RIVERA INTERNATIONAL</t>
  </si>
  <si>
    <t>RIVERSIDE</t>
  </si>
  <si>
    <t>RAL</t>
  </si>
  <si>
    <t>RIVERSIDE MUNI</t>
  </si>
  <si>
    <t>RIV</t>
  </si>
  <si>
    <t>MARCH ARB</t>
  </si>
  <si>
    <t>RIVIERE DU LOUP</t>
  </si>
  <si>
    <t>YRI</t>
  </si>
  <si>
    <t>RIVOLTO</t>
  </si>
  <si>
    <t>RIYADH</t>
  </si>
  <si>
    <t>RUH</t>
  </si>
  <si>
    <t>KING KHALED INTERNATIONAL</t>
  </si>
  <si>
    <t>ROADTOWN/BEEF ISLAND</t>
  </si>
  <si>
    <t>EIS</t>
  </si>
  <si>
    <t>VIRGIN ISL.</t>
  </si>
  <si>
    <t>TERRANCE B LETTSOME INTERNATIONAL</t>
  </si>
  <si>
    <t>ROANNE</t>
  </si>
  <si>
    <t>RNE</t>
  </si>
  <si>
    <t>RENAISON</t>
  </si>
  <si>
    <t>ROATAN</t>
  </si>
  <si>
    <t>RTB</t>
  </si>
  <si>
    <t>ROBERTSON</t>
  </si>
  <si>
    <t>ROBERVAL</t>
  </si>
  <si>
    <t>YRJ</t>
  </si>
  <si>
    <t>ROBINSON</t>
  </si>
  <si>
    <t>RBM</t>
  </si>
  <si>
    <t>ROBINSON AAF</t>
  </si>
  <si>
    <t>ROBORE</t>
  </si>
  <si>
    <t>ROCHEFORT</t>
  </si>
  <si>
    <t>RCO</t>
  </si>
  <si>
    <t>ST AGNANT</t>
  </si>
  <si>
    <t>ROCHESTER</t>
  </si>
  <si>
    <t>ROC</t>
  </si>
  <si>
    <t>GREATER ROCHESTER INTERNATIONAL</t>
  </si>
  <si>
    <t>ROCK SOUND</t>
  </si>
  <si>
    <t>RSD</t>
  </si>
  <si>
    <t>ROCKHAMPTON</t>
  </si>
  <si>
    <t>ROK</t>
  </si>
  <si>
    <t>ROCKY MOUNTAIN HOUSE</t>
  </si>
  <si>
    <t>YRM</t>
  </si>
  <si>
    <t>RODEZ</t>
  </si>
  <si>
    <t>RDZ</t>
  </si>
  <si>
    <t>MARCILLAC</t>
  </si>
  <si>
    <t>RODRIGUEZ ISLAND</t>
  </si>
  <si>
    <t>RRG</t>
  </si>
  <si>
    <t>PLAINE CORAIL</t>
  </si>
  <si>
    <t>ROMBLON</t>
  </si>
  <si>
    <t>TAMBLER</t>
  </si>
  <si>
    <t>ROME</t>
  </si>
  <si>
    <t>CIA</t>
  </si>
  <si>
    <t>CIAMPINO</t>
  </si>
  <si>
    <t>FCO</t>
  </si>
  <si>
    <t>FIUMICINO</t>
  </si>
  <si>
    <t>ITALIAN MET OFFICE</t>
  </si>
  <si>
    <t>URBE</t>
  </si>
  <si>
    <t>RME</t>
  </si>
  <si>
    <t>GRIFFISS AIRPARK</t>
  </si>
  <si>
    <t>RONCHI DE LEGIONARI</t>
  </si>
  <si>
    <t>TRS</t>
  </si>
  <si>
    <t>RONCHI DEI LEGIONARI</t>
  </si>
  <si>
    <t>RONNE</t>
  </si>
  <si>
    <t>RNN</t>
  </si>
  <si>
    <t>BORNHOLM RONNE</t>
  </si>
  <si>
    <t>RONNEBY</t>
  </si>
  <si>
    <t>RNB</t>
  </si>
  <si>
    <t>ROOSEVELT ROADS</t>
  </si>
  <si>
    <t>NRR</t>
  </si>
  <si>
    <t>ROOSEVELT ROADS NS</t>
  </si>
  <si>
    <t>ROROS</t>
  </si>
  <si>
    <t>RRS</t>
  </si>
  <si>
    <t>ROEROS</t>
  </si>
  <si>
    <t>ROSARIO</t>
  </si>
  <si>
    <t>ROS</t>
  </si>
  <si>
    <t>ROSENTHAL</t>
  </si>
  <si>
    <t>ROSENTHAL FIELD PLOSSEN</t>
  </si>
  <si>
    <t>ROSH PINA</t>
  </si>
  <si>
    <t>RPN</t>
  </si>
  <si>
    <t>MAHANAIM I BEN YAAKOV</t>
  </si>
  <si>
    <t>ROSTOV</t>
  </si>
  <si>
    <t>ROV</t>
  </si>
  <si>
    <t>ROSTOV NA DONU</t>
  </si>
  <si>
    <t>ROSWELL</t>
  </si>
  <si>
    <t>ROW</t>
  </si>
  <si>
    <t>ROSWELL INDUSTRIAL AIR CENTER</t>
  </si>
  <si>
    <t>ROTA</t>
  </si>
  <si>
    <t>ROTA NS</t>
  </si>
  <si>
    <t>ROP</t>
  </si>
  <si>
    <t>ROTA INTERNATIONAL</t>
  </si>
  <si>
    <t>ROTH</t>
  </si>
  <si>
    <t>ROTHENBURG/OL</t>
  </si>
  <si>
    <t>ROTHENBURG GORLITZ</t>
  </si>
  <si>
    <t>ROTORUA</t>
  </si>
  <si>
    <t>ROT</t>
  </si>
  <si>
    <t>ROTTERDAM</t>
  </si>
  <si>
    <t>RTM</t>
  </si>
  <si>
    <t>ROUEN</t>
  </si>
  <si>
    <t>URO</t>
  </si>
  <si>
    <t>VALLEE DE SEINE</t>
  </si>
  <si>
    <t>ROURKELA</t>
  </si>
  <si>
    <t>RRK</t>
  </si>
  <si>
    <t>ROUYN</t>
  </si>
  <si>
    <t>YUY</t>
  </si>
  <si>
    <t>ROUYN NORANDA</t>
  </si>
  <si>
    <t>ROVANIEMI</t>
  </si>
  <si>
    <t>RVN</t>
  </si>
  <si>
    <t>ROXAS</t>
  </si>
  <si>
    <t>ROYAN</t>
  </si>
  <si>
    <t>RYN</t>
  </si>
  <si>
    <t>MEDIS</t>
  </si>
  <si>
    <t>RURRENABAQUE</t>
  </si>
  <si>
    <t>RBQ</t>
  </si>
  <si>
    <t>RURUTU</t>
  </si>
  <si>
    <t>RUR</t>
  </si>
  <si>
    <t>RUSTENBURG</t>
  </si>
  <si>
    <t>RUTENG</t>
  </si>
  <si>
    <t>RTG</t>
  </si>
  <si>
    <t>SATAR TACIK</t>
  </si>
  <si>
    <t>RYGGE</t>
  </si>
  <si>
    <t>RZESZOW</t>
  </si>
  <si>
    <t>RZE</t>
  </si>
  <si>
    <t>JASIONKA</t>
  </si>
  <si>
    <t>SAANEN</t>
  </si>
  <si>
    <t>SAARBRUECKEN</t>
  </si>
  <si>
    <t>SCN</t>
  </si>
  <si>
    <t>SAARBRUCKEN</t>
  </si>
  <si>
    <t>SABANG</t>
  </si>
  <si>
    <t>SBG</t>
  </si>
  <si>
    <t>MAIMUN SALEH</t>
  </si>
  <si>
    <t>SACE</t>
  </si>
  <si>
    <t>SACHON</t>
  </si>
  <si>
    <t>SACHEON AB</t>
  </si>
  <si>
    <t>SACHS HARBOUR</t>
  </si>
  <si>
    <t>YSY</t>
  </si>
  <si>
    <t>SACRAMENTO</t>
  </si>
  <si>
    <t>MCC</t>
  </si>
  <si>
    <t>MC CLELLAN AFLD</t>
  </si>
  <si>
    <t>MHR</t>
  </si>
  <si>
    <t>SACRAMENTO MATHER</t>
  </si>
  <si>
    <t>SAC</t>
  </si>
  <si>
    <t>SACRAMENTO EXECUTIVE</t>
  </si>
  <si>
    <t>SMF</t>
  </si>
  <si>
    <t>SACRAMENTO INTERNATIONAL</t>
  </si>
  <si>
    <t>SAHARANPUR</t>
  </si>
  <si>
    <t>SARSAWA</t>
  </si>
  <si>
    <t>SAHIWAL</t>
  </si>
  <si>
    <t>SAIDPUR</t>
  </si>
  <si>
    <t>SPD</t>
  </si>
  <si>
    <t>SAIDU SHARIF</t>
  </si>
  <si>
    <t>SDT</t>
  </si>
  <si>
    <t>SAINTE MARIE</t>
  </si>
  <si>
    <t>SMS</t>
  </si>
  <si>
    <t>SAIPAN</t>
  </si>
  <si>
    <t>SPN</t>
  </si>
  <si>
    <t>SAIPAN INTERNATIONAL</t>
  </si>
  <si>
    <t>SAIQ</t>
  </si>
  <si>
    <t>OMAN MET OFFICE</t>
  </si>
  <si>
    <t>SAKON NAKHON</t>
  </si>
  <si>
    <t>SNO</t>
  </si>
  <si>
    <t>SALALAH</t>
  </si>
  <si>
    <t>SLL</t>
  </si>
  <si>
    <t>SALAMANCA</t>
  </si>
  <si>
    <t>SLM</t>
  </si>
  <si>
    <t>SALDANHA</t>
  </si>
  <si>
    <t>SALDANHA VREDENBURG</t>
  </si>
  <si>
    <t>SALEKHARD</t>
  </si>
  <si>
    <t>SALEM</t>
  </si>
  <si>
    <t>SALERNO</t>
  </si>
  <si>
    <t>PONTECAGNANO</t>
  </si>
  <si>
    <t>SALINAS</t>
  </si>
  <si>
    <t>SNC</t>
  </si>
  <si>
    <t>GENERAL ULPIANO PAEZ</t>
  </si>
  <si>
    <t>SALISBURY</t>
  </si>
  <si>
    <t>SBY</t>
  </si>
  <si>
    <t>SALISBURY OCEAN CITY WICOMICO RGNL</t>
  </si>
  <si>
    <t>SALON</t>
  </si>
  <si>
    <t>SALT LAKE CITY</t>
  </si>
  <si>
    <t>SLC</t>
  </si>
  <si>
    <t>SALT LAKE CITY INTERNATIONAL</t>
  </si>
  <si>
    <t>SALTA</t>
  </si>
  <si>
    <t>SLA</t>
  </si>
  <si>
    <t>SALTILLO</t>
  </si>
  <si>
    <t>SLW</t>
  </si>
  <si>
    <t>PLAN DE GUADALUPE INTERNATIONAL</t>
  </si>
  <si>
    <t>SALTO</t>
  </si>
  <si>
    <t>STY</t>
  </si>
  <si>
    <t>NUEVA HESPERIDES INTERNATIONAL</t>
  </si>
  <si>
    <t>SALTSY</t>
  </si>
  <si>
    <t>BALTI</t>
  </si>
  <si>
    <t>SALVADOR</t>
  </si>
  <si>
    <t>SSA</t>
  </si>
  <si>
    <t>DEPUTADO LUIS EDUARDO MAGALHAES</t>
  </si>
  <si>
    <t>SALZBURG</t>
  </si>
  <si>
    <t>SZG</t>
  </si>
  <si>
    <t>SAMANA</t>
  </si>
  <si>
    <t>ARROYO BARRIL</t>
  </si>
  <si>
    <t>SAMARA</t>
  </si>
  <si>
    <t>KBY</t>
  </si>
  <si>
    <t>KURUMOCH</t>
  </si>
  <si>
    <t>SAMARINDA</t>
  </si>
  <si>
    <t>SRI</t>
  </si>
  <si>
    <t>TEMINDUNG</t>
  </si>
  <si>
    <t>SAMARKAND</t>
  </si>
  <si>
    <t>SKD</t>
  </si>
  <si>
    <t>SAMBAVA</t>
  </si>
  <si>
    <t>SVB</t>
  </si>
  <si>
    <t>SAMBAVA SUD</t>
  </si>
  <si>
    <t>SAMEDAN</t>
  </si>
  <si>
    <t>SMV</t>
  </si>
  <si>
    <t>SAMOS</t>
  </si>
  <si>
    <t>SMI</t>
  </si>
  <si>
    <t>SAMPIT</t>
  </si>
  <si>
    <t>HASAN</t>
  </si>
  <si>
    <t>SAMSUN</t>
  </si>
  <si>
    <t>SSX</t>
  </si>
  <si>
    <t>SAMSUN AIRPORT</t>
  </si>
  <si>
    <t>SAN ANDRES ISLAND</t>
  </si>
  <si>
    <t>ADZ</t>
  </si>
  <si>
    <t>GUSTAVO ROJAS PINILLA</t>
  </si>
  <si>
    <t>SAN ANDROS</t>
  </si>
  <si>
    <t>SAQ</t>
  </si>
  <si>
    <t>SAN ANGELO</t>
  </si>
  <si>
    <t>SJT</t>
  </si>
  <si>
    <t>SAN ANGELO RGNL MATHIS FLD</t>
  </si>
  <si>
    <t>SAN ANTONIO</t>
  </si>
  <si>
    <t>RND</t>
  </si>
  <si>
    <t>RANDOLPH AFB</t>
  </si>
  <si>
    <t>SAT</t>
  </si>
  <si>
    <t>SAN ANTONIO INTERNATIONAL</t>
  </si>
  <si>
    <t>SKF</t>
  </si>
  <si>
    <t>LACKLAND AFB KELLY FLD ANNEX</t>
  </si>
  <si>
    <t>SVZ</t>
  </si>
  <si>
    <t>SAN ANTONIO DEL TACHIRA</t>
  </si>
  <si>
    <t>SAN ANTONIO DE BANOS</t>
  </si>
  <si>
    <t>SAN ANTONIO DE LOS BANOS</t>
  </si>
  <si>
    <t>SAN BORJA</t>
  </si>
  <si>
    <t>SRJ</t>
  </si>
  <si>
    <t>CAPITAN GERMAN QUIROGA G</t>
  </si>
  <si>
    <t>SAN CARLOS</t>
  </si>
  <si>
    <t>SAN CARLOS DE BARILOCH</t>
  </si>
  <si>
    <t>BRC</t>
  </si>
  <si>
    <t>SAN CARLOS DE BARILOCHE</t>
  </si>
  <si>
    <t>SAN CRISTOBAL</t>
  </si>
  <si>
    <t>PARAMILLO</t>
  </si>
  <si>
    <t>SAN DIEGO</t>
  </si>
  <si>
    <t>NZY</t>
  </si>
  <si>
    <t>NORTH ISLAND NAS</t>
  </si>
  <si>
    <t>SAN</t>
  </si>
  <si>
    <t>SAN DIEGO INTERNATIONAL LINDBERGH FLD</t>
  </si>
  <si>
    <t>SAN FELIPE</t>
  </si>
  <si>
    <t>SFH</t>
  </si>
  <si>
    <t>SUB TENIENTE NESTOR ARIAS</t>
  </si>
  <si>
    <t>SAN FERNANDO</t>
  </si>
  <si>
    <t>SAN FERNANDO DE APURE</t>
  </si>
  <si>
    <t>SFD</t>
  </si>
  <si>
    <t>SAN FERNANDO DEATABAPO</t>
  </si>
  <si>
    <t>SAN FERNANDO DE ATABAPO</t>
  </si>
  <si>
    <t>SAN FILIPE</t>
  </si>
  <si>
    <t>SAN FRANCISCO</t>
  </si>
  <si>
    <t>SFO</t>
  </si>
  <si>
    <t>SAN FRANCISCO INTERNATIONAL</t>
  </si>
  <si>
    <t>SAN IGNACIO DE MOXOS</t>
  </si>
  <si>
    <t>SAN IGNACIO DE VELASCO</t>
  </si>
  <si>
    <t>CAP AV JUAN COCHAMANIDIS SAUCEDO</t>
  </si>
  <si>
    <t>SAN ISIDORO</t>
  </si>
  <si>
    <t>SAN ISIDRO AB</t>
  </si>
  <si>
    <t>SAN JOAQUIN</t>
  </si>
  <si>
    <t>SJB</t>
  </si>
  <si>
    <t>SAN JOSE</t>
  </si>
  <si>
    <t>TOBIAS BOLANOS INTERNATIONAL</t>
  </si>
  <si>
    <t>SJC</t>
  </si>
  <si>
    <t>NORMAN Y MINETA SAN JOSE INTERNATIONAL</t>
  </si>
  <si>
    <t>SJI</t>
  </si>
  <si>
    <t>ANTIQUE</t>
  </si>
  <si>
    <t>SJO</t>
  </si>
  <si>
    <t>JUAN SANTAMARIA INTERNATIONAL</t>
  </si>
  <si>
    <t>SAN JOSE DEL CABO</t>
  </si>
  <si>
    <t>SJD</t>
  </si>
  <si>
    <t>LOS CABOS INTERNATIONAL</t>
  </si>
  <si>
    <t>SAN JOSE DEL GUAVIARE</t>
  </si>
  <si>
    <t>SJE</t>
  </si>
  <si>
    <t>JORGE E GONZALEZ TORRES</t>
  </si>
  <si>
    <t>SAN JUAN</t>
  </si>
  <si>
    <t>SAN JUAN DE MARCONA</t>
  </si>
  <si>
    <t>SIG</t>
  </si>
  <si>
    <t>FERNANDO LUIS RIBAS DOMINICCI</t>
  </si>
  <si>
    <t>SJU</t>
  </si>
  <si>
    <t>LUIS MUNOZ MARIN INTERNATIONAL</t>
  </si>
  <si>
    <t>SAN JUAN DE LOS MORROS</t>
  </si>
  <si>
    <t>SAN JULIAN</t>
  </si>
  <si>
    <t>UAQ</t>
  </si>
  <si>
    <t>ULA</t>
  </si>
  <si>
    <t>SAN JUSTO</t>
  </si>
  <si>
    <t>AEROCLUB ARGENTINO</t>
  </si>
  <si>
    <t>LUQ</t>
  </si>
  <si>
    <t>SPB</t>
  </si>
  <si>
    <t>SCAPPOOSE INDUSTRIAL AIRPARK</t>
  </si>
  <si>
    <t>SAN LUIS POTOSI</t>
  </si>
  <si>
    <t>SLP</t>
  </si>
  <si>
    <t>PONCIANO ARRIAGA INTERNATIONAL</t>
  </si>
  <si>
    <t>SAN MARTIN DES ANDES</t>
  </si>
  <si>
    <t>CPC</t>
  </si>
  <si>
    <t>AVIADOR C CAMPOS</t>
  </si>
  <si>
    <t>SAN MATHIAS</t>
  </si>
  <si>
    <t>SAN MATIAS</t>
  </si>
  <si>
    <t>SAN PEDRO</t>
  </si>
  <si>
    <t>SPY</t>
  </si>
  <si>
    <t>SAN PEDRO SULA</t>
  </si>
  <si>
    <t>SAP</t>
  </si>
  <si>
    <t>LA MESA INTERNATIONAL</t>
  </si>
  <si>
    <t>SAN RAFAEL</t>
  </si>
  <si>
    <t>AFA</t>
  </si>
  <si>
    <t>SAN RAMON</t>
  </si>
  <si>
    <t>EL SALVADOR</t>
  </si>
  <si>
    <t>ILOPANGO INTERNATIONAL</t>
  </si>
  <si>
    <t>SAL</t>
  </si>
  <si>
    <t>EL SALVADOR INTERNATIONAL</t>
  </si>
  <si>
    <t>SAN SEBASTIAN</t>
  </si>
  <si>
    <t>EAS</t>
  </si>
  <si>
    <t>SAN TOME</t>
  </si>
  <si>
    <t>SOM</t>
  </si>
  <si>
    <t>SAN VINCENTE DE CAGUAN</t>
  </si>
  <si>
    <t>SVI</t>
  </si>
  <si>
    <t>EDUARDO FALLA SOLANO</t>
  </si>
  <si>
    <t>SAN VITO DE JABA</t>
  </si>
  <si>
    <t>SAN VITO DE JAVA</t>
  </si>
  <si>
    <t>SANANDAJ</t>
  </si>
  <si>
    <t>SDG</t>
  </si>
  <si>
    <t>SANCTI SPIRITUS</t>
  </si>
  <si>
    <t>SANDNESSJOEN</t>
  </si>
  <si>
    <t>SSJ</t>
  </si>
  <si>
    <t>STOKKA</t>
  </si>
  <si>
    <t>SANDSPIT</t>
  </si>
  <si>
    <t>YZP</t>
  </si>
  <si>
    <t>SANDTOFT</t>
  </si>
  <si>
    <t>SANDUSKY</t>
  </si>
  <si>
    <t>SKY</t>
  </si>
  <si>
    <t>GRIFFING SANDUSKY</t>
  </si>
  <si>
    <t>SANDY POINT</t>
  </si>
  <si>
    <t>SANGLEY POINT</t>
  </si>
  <si>
    <t>SURIGAO</t>
  </si>
  <si>
    <t>SANLIURFA</t>
  </si>
  <si>
    <t>SANTA ANA DEL YACUMA</t>
  </si>
  <si>
    <t>SNA</t>
  </si>
  <si>
    <t>JOHN WAYNE ARPT ORANGE CO</t>
  </si>
  <si>
    <t>SANTA BARBARA</t>
  </si>
  <si>
    <t>SANTA BARBARA DE BARINAS</t>
  </si>
  <si>
    <t>SBO</t>
  </si>
  <si>
    <t>EMANUEL CO</t>
  </si>
  <si>
    <t>STB</t>
  </si>
  <si>
    <t>SANTA BARBARA DEL ZULIA</t>
  </si>
  <si>
    <t>SANTA CLARA</t>
  </si>
  <si>
    <t>SANTA CLARA DE GUAPILES</t>
  </si>
  <si>
    <t>SNU</t>
  </si>
  <si>
    <t>ABEL SANTAMARIA</t>
  </si>
  <si>
    <t>RZA</t>
  </si>
  <si>
    <t>VVI</t>
  </si>
  <si>
    <t>VIRU VIRU INTERNATIONAL</t>
  </si>
  <si>
    <t>SANTA CRUZ DE LA PALMA</t>
  </si>
  <si>
    <t>SPC</t>
  </si>
  <si>
    <t>SANTA FE</t>
  </si>
  <si>
    <t>SAF</t>
  </si>
  <si>
    <t>SANTA FE MUNI</t>
  </si>
  <si>
    <t>SFN</t>
  </si>
  <si>
    <t>SAUCE VIEJO</t>
  </si>
  <si>
    <t>SANTA LUCIA</t>
  </si>
  <si>
    <t>ROBERTO YAGUERO</t>
  </si>
  <si>
    <t>SANTA MARIA (ISLAND)</t>
  </si>
  <si>
    <t>SMA</t>
  </si>
  <si>
    <t>SANTA MARTA</t>
  </si>
  <si>
    <t>SMR</t>
  </si>
  <si>
    <t>SIMON BOLIVAR</t>
  </si>
  <si>
    <t>SANTA ROSA</t>
  </si>
  <si>
    <t>VICTOR LARREA</t>
  </si>
  <si>
    <t>RSA</t>
  </si>
  <si>
    <t>SANTA TERESITA</t>
  </si>
  <si>
    <t>SANTANDER</t>
  </si>
  <si>
    <t>SDR</t>
  </si>
  <si>
    <t>SANTAREM</t>
  </si>
  <si>
    <t>STM</t>
  </si>
  <si>
    <t>SANTIAGO</t>
  </si>
  <si>
    <t>EL BOSQUE</t>
  </si>
  <si>
    <t>EULOGIO SANCHEZ</t>
  </si>
  <si>
    <t>RUBEN CANTU</t>
  </si>
  <si>
    <t>SCL</t>
  </si>
  <si>
    <t>ARTURO MERINO BENITEZ INTERNATIONAL</t>
  </si>
  <si>
    <t>SCQ</t>
  </si>
  <si>
    <t>STI</t>
  </si>
  <si>
    <t>CIBAO INTERNATIONAL</t>
  </si>
  <si>
    <t>ULC</t>
  </si>
  <si>
    <t>LOS CERRILLOS</t>
  </si>
  <si>
    <t>SANTIAGO DE CUBA</t>
  </si>
  <si>
    <t>SCU</t>
  </si>
  <si>
    <t>ANTONIO MACEO INTERNATIONAL</t>
  </si>
  <si>
    <t>SANTIAGO DEL ESTERO</t>
  </si>
  <si>
    <t>SDE</t>
  </si>
  <si>
    <t>SANTO</t>
  </si>
  <si>
    <t>SANTO PEKOA INTERNATIONAL</t>
  </si>
  <si>
    <t>SANTO ANGELO</t>
  </si>
  <si>
    <t>GEL</t>
  </si>
  <si>
    <t>SANTO DOMINGO</t>
  </si>
  <si>
    <t>HEX</t>
  </si>
  <si>
    <t>HERRERA INTERNATIONAL</t>
  </si>
  <si>
    <t>SANTO DOMINGO LOS COLORADOS</t>
  </si>
  <si>
    <t>SDQ</t>
  </si>
  <si>
    <t>LAS AMERICAS INTERNATIONAL</t>
  </si>
  <si>
    <t>STD</t>
  </si>
  <si>
    <t>MAYOR BUENAVENTURA VIVAS</t>
  </si>
  <si>
    <t>SANTORINI</t>
  </si>
  <si>
    <t>JTR</t>
  </si>
  <si>
    <t>SANTOS</t>
  </si>
  <si>
    <t>SSZ</t>
  </si>
  <si>
    <t>SANTOS AIR BASE</t>
  </si>
  <si>
    <t>SAO GABRIEL</t>
  </si>
  <si>
    <t>SAO GABRIEL DA CACHOEIRA</t>
  </si>
  <si>
    <t>SAO JORGE ISLAND</t>
  </si>
  <si>
    <t>SJZ</t>
  </si>
  <si>
    <t>SAO JORGE</t>
  </si>
  <si>
    <t>SAO JOSE DO RIO PRETO</t>
  </si>
  <si>
    <t>SJP</t>
  </si>
  <si>
    <t>SAO JOSE DOS CAMPOS</t>
  </si>
  <si>
    <t>SJK</t>
  </si>
  <si>
    <t>SAO LUIS</t>
  </si>
  <si>
    <t>SLZ</t>
  </si>
  <si>
    <t>MARECHAL CUNHA MACHADO</t>
  </si>
  <si>
    <t>SAO NOCOLAU ISLAND</t>
  </si>
  <si>
    <t>SNE</t>
  </si>
  <si>
    <t>PREGUICA</t>
  </si>
  <si>
    <t>SAO PAULO</t>
  </si>
  <si>
    <t>CGH</t>
  </si>
  <si>
    <t>CONGONHAS</t>
  </si>
  <si>
    <t>GRU</t>
  </si>
  <si>
    <t>GUARULHOS</t>
  </si>
  <si>
    <t>MARTE</t>
  </si>
  <si>
    <t>SAO PEDRO DA ALDEIA</t>
  </si>
  <si>
    <t>SAO TOME</t>
  </si>
  <si>
    <t>TMS</t>
  </si>
  <si>
    <t>SAO TOME INTERNATIONAL</t>
  </si>
  <si>
    <t>SAO VICENTE ISLAND</t>
  </si>
  <si>
    <t>VXE</t>
  </si>
  <si>
    <t>SAO PEDRO</t>
  </si>
  <si>
    <t>SAPPORO</t>
  </si>
  <si>
    <t>CTS</t>
  </si>
  <si>
    <t>CHITOSE INTERNATIONAL AIRPORT</t>
  </si>
  <si>
    <t>SARAJEVO</t>
  </si>
  <si>
    <t>SJJ</t>
  </si>
  <si>
    <t>SARAKHS</t>
  </si>
  <si>
    <t>SARAVENA</t>
  </si>
  <si>
    <t>RVE</t>
  </si>
  <si>
    <t>LOS COLONIZADORES</t>
  </si>
  <si>
    <t>SARGODHA</t>
  </si>
  <si>
    <t>SARH</t>
  </si>
  <si>
    <t>SRH</t>
  </si>
  <si>
    <t>SARMELLEK</t>
  </si>
  <si>
    <t>BALATON</t>
  </si>
  <si>
    <t>SARNIA</t>
  </si>
  <si>
    <t>YZR</t>
  </si>
  <si>
    <t>CHRIS HADFIELD</t>
  </si>
  <si>
    <t>SASKATOON</t>
  </si>
  <si>
    <t>YXE</t>
  </si>
  <si>
    <t>SASKATOON J G DIEFENBAKER INTERNATIONAL</t>
  </si>
  <si>
    <t>SATENAS</t>
  </si>
  <si>
    <t>SATTNA</t>
  </si>
  <si>
    <t>SATU MARE</t>
  </si>
  <si>
    <t>SUJ</t>
  </si>
  <si>
    <t>SAULT SAINTE MARIE</t>
  </si>
  <si>
    <t>YAM</t>
  </si>
  <si>
    <t>SAULT STE MARIE</t>
  </si>
  <si>
    <t>SAUMUR</t>
  </si>
  <si>
    <t>ST FLORENT</t>
  </si>
  <si>
    <t>SAURIMO</t>
  </si>
  <si>
    <t>VHC</t>
  </si>
  <si>
    <t>SAVANNAH</t>
  </si>
  <si>
    <t>SAV</t>
  </si>
  <si>
    <t>SAVANNAH HILTON HEAD INTERNATIONAL</t>
  </si>
  <si>
    <t>SAVANNAKHET</t>
  </si>
  <si>
    <t>ZVK</t>
  </si>
  <si>
    <t>SAVONLINNA</t>
  </si>
  <si>
    <t>SVL</t>
  </si>
  <si>
    <t>SCAMPTON</t>
  </si>
  <si>
    <t>SCARBOROUGH</t>
  </si>
  <si>
    <t>TAB</t>
  </si>
  <si>
    <t>CROWN POINT</t>
  </si>
  <si>
    <t>SCATSTA</t>
  </si>
  <si>
    <t>SDZ</t>
  </si>
  <si>
    <t>SCHEFFERVILLE</t>
  </si>
  <si>
    <t>YKL</t>
  </si>
  <si>
    <t>SCHLESWIG</t>
  </si>
  <si>
    <t>SCHOENHAGEN</t>
  </si>
  <si>
    <t>SCHONHAGEN</t>
  </si>
  <si>
    <t>SCHWAEBISCH HALL</t>
  </si>
  <si>
    <t>SCHWABISCH HALL HESSENTAL</t>
  </si>
  <si>
    <t>SEATTLE</t>
  </si>
  <si>
    <t>BFI</t>
  </si>
  <si>
    <t>BOEING FLD KING CO INTERNATIONAL</t>
  </si>
  <si>
    <t>SEA</t>
  </si>
  <si>
    <t>SEATTLE TACOMA INTERNATIONAL</t>
  </si>
  <si>
    <t>SEBHA</t>
  </si>
  <si>
    <t>SEB</t>
  </si>
  <si>
    <t>SECUNDA</t>
  </si>
  <si>
    <t>SEK KONG</t>
  </si>
  <si>
    <t>SELANPAA</t>
  </si>
  <si>
    <t>SELEBI-PHIKWE</t>
  </si>
  <si>
    <t>PKW</t>
  </si>
  <si>
    <t>SELEBI PHIKWE</t>
  </si>
  <si>
    <t>SELIBABI</t>
  </si>
  <si>
    <t>SEY</t>
  </si>
  <si>
    <t>SELIBADY</t>
  </si>
  <si>
    <t>SELMA</t>
  </si>
  <si>
    <t>SEM</t>
  </si>
  <si>
    <t>CRAIG FLD</t>
  </si>
  <si>
    <t>SEMARANG</t>
  </si>
  <si>
    <t>SRG</t>
  </si>
  <si>
    <t>ACHMAD YANI</t>
  </si>
  <si>
    <t>SEMBAWANG</t>
  </si>
  <si>
    <t>SEMIPLATINSK</t>
  </si>
  <si>
    <t>PLX</t>
  </si>
  <si>
    <t>SEMIPALATINSK</t>
  </si>
  <si>
    <t>SEMNAN</t>
  </si>
  <si>
    <t>SENDAI</t>
  </si>
  <si>
    <t>SDJ</t>
  </si>
  <si>
    <t>SEO DE URGEL</t>
  </si>
  <si>
    <t>LEU</t>
  </si>
  <si>
    <t>SEOUL</t>
  </si>
  <si>
    <t>GMP</t>
  </si>
  <si>
    <t>GIMPO</t>
  </si>
  <si>
    <t>SEOUL EAST</t>
  </si>
  <si>
    <t>SSN</t>
  </si>
  <si>
    <t>SEOUL AB</t>
  </si>
  <si>
    <t>SEPAH</t>
  </si>
  <si>
    <t>BADR AIR BASE</t>
  </si>
  <si>
    <t>SEPT-ILES</t>
  </si>
  <si>
    <t>YZV</t>
  </si>
  <si>
    <t>SEPT ILES</t>
  </si>
  <si>
    <t>SETIF</t>
  </si>
  <si>
    <t>GSF</t>
  </si>
  <si>
    <t>SETIF AIN ARNAT</t>
  </si>
  <si>
    <t>SEVILLA</t>
  </si>
  <si>
    <t>OZP</t>
  </si>
  <si>
    <t>MORON AB</t>
  </si>
  <si>
    <t>SVQ</t>
  </si>
  <si>
    <t>SFAX</t>
  </si>
  <si>
    <t>SFA</t>
  </si>
  <si>
    <t>THYNA</t>
  </si>
  <si>
    <t>SHAHR ABAD</t>
  </si>
  <si>
    <t>SOGA</t>
  </si>
  <si>
    <t>SHANGHAI</t>
  </si>
  <si>
    <t>SHA</t>
  </si>
  <si>
    <t>HONGQIAO INTERNATIONAL</t>
  </si>
  <si>
    <t>SHANNON</t>
  </si>
  <si>
    <t>SNN</t>
  </si>
  <si>
    <t>SHANTE</t>
  </si>
  <si>
    <t>SHANTOU</t>
  </si>
  <si>
    <t>SWA</t>
  </si>
  <si>
    <t>WAI SHA AIRPORT</t>
  </si>
  <si>
    <t>SHAPAJA</t>
  </si>
  <si>
    <t>SWIDWIN</t>
  </si>
  <si>
    <t>SHARJAH</t>
  </si>
  <si>
    <t>SHJ</t>
  </si>
  <si>
    <t>SHARJAH INTERNATIONAL</t>
  </si>
  <si>
    <t>SHARURAH</t>
  </si>
  <si>
    <t>SHW</t>
  </si>
  <si>
    <t>SHAWBURY</t>
  </si>
  <si>
    <t>SHEBERGHAN</t>
  </si>
  <si>
    <t>SHEMYA</t>
  </si>
  <si>
    <t>SYA</t>
  </si>
  <si>
    <t>EARECKSON AS</t>
  </si>
  <si>
    <t>SHENZHEN</t>
  </si>
  <si>
    <t>SZX</t>
  </si>
  <si>
    <t>BAOAN</t>
  </si>
  <si>
    <t>SHERBROOKE</t>
  </si>
  <si>
    <t>YSC</t>
  </si>
  <si>
    <t>SHEVCHENKO</t>
  </si>
  <si>
    <t>AKTAU</t>
  </si>
  <si>
    <t>SHIJIAZHUANG</t>
  </si>
  <si>
    <t>ZHENGDING</t>
  </si>
  <si>
    <t>SHIMLA</t>
  </si>
  <si>
    <t>SHIMOFUSA</t>
  </si>
  <si>
    <t>SHIMOJISHIMA</t>
  </si>
  <si>
    <t>SHI</t>
  </si>
  <si>
    <t>SHINDAND</t>
  </si>
  <si>
    <t>SHIRAZ</t>
  </si>
  <si>
    <t>SYZ</t>
  </si>
  <si>
    <t>SHIRAZ SHAHID DASTGHAIB INTERNATIONAL</t>
  </si>
  <si>
    <t>SHOLAPUR</t>
  </si>
  <si>
    <t>SSE</t>
  </si>
  <si>
    <t>SHONAI</t>
  </si>
  <si>
    <t>SHOREHAM BY SEA</t>
  </si>
  <si>
    <t>ESH</t>
  </si>
  <si>
    <t>SHOREHAM</t>
  </si>
  <si>
    <t>SHOREKOTE</t>
  </si>
  <si>
    <t>RAFIQUI</t>
  </si>
  <si>
    <t>SHREVEPORT</t>
  </si>
  <si>
    <t>BAD</t>
  </si>
  <si>
    <t>BARKSDALE AFB</t>
  </si>
  <si>
    <t>SHV</t>
  </si>
  <si>
    <t>SHREVEPORT RGNL</t>
  </si>
  <si>
    <t>SIBIU</t>
  </si>
  <si>
    <t>SBZ</t>
  </si>
  <si>
    <t>SIBOLGA</t>
  </si>
  <si>
    <t>PINANG SORE</t>
  </si>
  <si>
    <t>SIBU</t>
  </si>
  <si>
    <t>SBW</t>
  </si>
  <si>
    <t>SIDI BEL ABBES</t>
  </si>
  <si>
    <t>SIDI IFINI</t>
  </si>
  <si>
    <t>SII</t>
  </si>
  <si>
    <t>SIDI IFNI</t>
  </si>
  <si>
    <t>SIEGERLAND</t>
  </si>
  <si>
    <t>SIEM-REAP</t>
  </si>
  <si>
    <t>REP</t>
  </si>
  <si>
    <t>SIEM REAP</t>
  </si>
  <si>
    <t>SIENA</t>
  </si>
  <si>
    <t>SAY</t>
  </si>
  <si>
    <t>AMPUGNANO</t>
  </si>
  <si>
    <t>SIGLUFJORDUR</t>
  </si>
  <si>
    <t>SIJ</t>
  </si>
  <si>
    <t>SIGLUFJORDHUR</t>
  </si>
  <si>
    <t>SIGONELLA</t>
  </si>
  <si>
    <t>NSY</t>
  </si>
  <si>
    <t>SIGUANEA</t>
  </si>
  <si>
    <t>SIIRT</t>
  </si>
  <si>
    <t>SILCHAR</t>
  </si>
  <si>
    <t>IXS</t>
  </si>
  <si>
    <t>SIMARA</t>
  </si>
  <si>
    <t>SIF</t>
  </si>
  <si>
    <t>SIMFEROPOL</t>
  </si>
  <si>
    <t>SIP</t>
  </si>
  <si>
    <t>SIMPANG</t>
  </si>
  <si>
    <t>SINDAL</t>
  </si>
  <si>
    <t>SIN</t>
  </si>
  <si>
    <t>SINGAPORE CHANGI</t>
  </si>
  <si>
    <t>XSP</t>
  </si>
  <si>
    <t>SELETAR</t>
  </si>
  <si>
    <t>SINGKEP</t>
  </si>
  <si>
    <t>SIQ</t>
  </si>
  <si>
    <t>DABO</t>
  </si>
  <si>
    <t>SINTANG</t>
  </si>
  <si>
    <t>SQC</t>
  </si>
  <si>
    <t>SUSILO</t>
  </si>
  <si>
    <t>SINTRA</t>
  </si>
  <si>
    <t>SINT-TRUIDEN</t>
  </si>
  <si>
    <t>ST TRUIDEN</t>
  </si>
  <si>
    <t>SIOFOK</t>
  </si>
  <si>
    <t>KILITI</t>
  </si>
  <si>
    <t>SION</t>
  </si>
  <si>
    <t>SIR</t>
  </si>
  <si>
    <t>SIOUX CITY</t>
  </si>
  <si>
    <t>SUX</t>
  </si>
  <si>
    <t>SIOUX GATEWAY COL BUD DAY FLD</t>
  </si>
  <si>
    <t>SIOUX LOOKOUT</t>
  </si>
  <si>
    <t>YXL</t>
  </si>
  <si>
    <t>SIRI ISLAND</t>
  </si>
  <si>
    <t>SIRRI ISLAND</t>
  </si>
  <si>
    <t>SIRJAN</t>
  </si>
  <si>
    <t>SISHEN</t>
  </si>
  <si>
    <t>SIS</t>
  </si>
  <si>
    <t>SITIA</t>
  </si>
  <si>
    <t>JSH</t>
  </si>
  <si>
    <t>SITKA</t>
  </si>
  <si>
    <t>SIT</t>
  </si>
  <si>
    <t>SITKA ROCKY GUTIERREZ</t>
  </si>
  <si>
    <t>SITTWE</t>
  </si>
  <si>
    <t>AKY</t>
  </si>
  <si>
    <t>SIVAS</t>
  </si>
  <si>
    <t>VAS</t>
  </si>
  <si>
    <t>SIVRIHISAR</t>
  </si>
  <si>
    <t>SKAGWAY</t>
  </si>
  <si>
    <t>SGY</t>
  </si>
  <si>
    <t>SKARDU</t>
  </si>
  <si>
    <t>SKELLEFTEA</t>
  </si>
  <si>
    <t>SFT</t>
  </si>
  <si>
    <t>SKIATHOS</t>
  </si>
  <si>
    <t>JSI</t>
  </si>
  <si>
    <t>SKIEN</t>
  </si>
  <si>
    <t>SKE</t>
  </si>
  <si>
    <t>SKIEN GEITERYGGEN</t>
  </si>
  <si>
    <t>SKIROS</t>
  </si>
  <si>
    <t>SKU</t>
  </si>
  <si>
    <t>SKYROS</t>
  </si>
  <si>
    <t>SKIVE</t>
  </si>
  <si>
    <t>SKOPJE</t>
  </si>
  <si>
    <t>SKP</t>
  </si>
  <si>
    <t>SKOVDE</t>
  </si>
  <si>
    <t>KVB</t>
  </si>
  <si>
    <t>SKRYDSTRUP</t>
  </si>
  <si>
    <t>SKS</t>
  </si>
  <si>
    <t>SKUKUZA</t>
  </si>
  <si>
    <t>SZK</t>
  </si>
  <si>
    <t>SLAVE LAKE</t>
  </si>
  <si>
    <t>YZH</t>
  </si>
  <si>
    <t>SLIAC</t>
  </si>
  <si>
    <t>SLD</t>
  </si>
  <si>
    <t>SLIGO</t>
  </si>
  <si>
    <t>SXL</t>
  </si>
  <si>
    <t>SLOVENJ GRADEC</t>
  </si>
  <si>
    <t>SLUPSK</t>
  </si>
  <si>
    <t>OSP</t>
  </si>
  <si>
    <t>REDZIKOWO</t>
  </si>
  <si>
    <t>SMITHERS</t>
  </si>
  <si>
    <t>YYD</t>
  </si>
  <si>
    <t>SMITHFIELD</t>
  </si>
  <si>
    <t>SFZ</t>
  </si>
  <si>
    <t>NORTH CENTRAL STATE</t>
  </si>
  <si>
    <t>SOBESLAV</t>
  </si>
  <si>
    <t>SOCHI</t>
  </si>
  <si>
    <t>AER</t>
  </si>
  <si>
    <t>SODANKYLA</t>
  </si>
  <si>
    <t>SOT</t>
  </si>
  <si>
    <t>SOENDERBORG</t>
  </si>
  <si>
    <t>SGD</t>
  </si>
  <si>
    <t>SONDERBORG</t>
  </si>
  <si>
    <t>SOEST</t>
  </si>
  <si>
    <t>FINSTERWALDE SCHACKSDORF</t>
  </si>
  <si>
    <t>SOESTERBERG</t>
  </si>
  <si>
    <t>UTC</t>
  </si>
  <si>
    <t>SOFIA</t>
  </si>
  <si>
    <t>SOF</t>
  </si>
  <si>
    <t>SOGNDAL</t>
  </si>
  <si>
    <t>SOG</t>
  </si>
  <si>
    <t>SOGNDAL HAUKASEN</t>
  </si>
  <si>
    <t>SOKCH'O</t>
  </si>
  <si>
    <t>SHO</t>
  </si>
  <si>
    <t>SOKCHO</t>
  </si>
  <si>
    <t>SOKOTO</t>
  </si>
  <si>
    <t>SKO</t>
  </si>
  <si>
    <t>SADIQ ABUBAKAR III INTERNATIONAL</t>
  </si>
  <si>
    <t>SOLENZARA</t>
  </si>
  <si>
    <t>SOZ</t>
  </si>
  <si>
    <t>SOLO CITY</t>
  </si>
  <si>
    <t>SOC</t>
  </si>
  <si>
    <t>ADI SUMARMO WIRYOKUSUMO</t>
  </si>
  <si>
    <t>SON BONET</t>
  </si>
  <si>
    <t>SONDRESTROM</t>
  </si>
  <si>
    <t>SFJ</t>
  </si>
  <si>
    <t>KANGERLUSSUAQ SONDRE STROMFJORD</t>
  </si>
  <si>
    <t>SONGKHLA</t>
  </si>
  <si>
    <t>HDY</t>
  </si>
  <si>
    <t>HAT YAI INTERNATIONAL</t>
  </si>
  <si>
    <t>SONGO</t>
  </si>
  <si>
    <t>SORKJOSEN</t>
  </si>
  <si>
    <t>SOJ</t>
  </si>
  <si>
    <t>SOROAKO</t>
  </si>
  <si>
    <t>SORONG</t>
  </si>
  <si>
    <t>SOQ</t>
  </si>
  <si>
    <t>JEFMAN</t>
  </si>
  <si>
    <t>SOROTI</t>
  </si>
  <si>
    <t>SRT</t>
  </si>
  <si>
    <t>SOUTH CAICOS</t>
  </si>
  <si>
    <t>XSC</t>
  </si>
  <si>
    <t>SOUTHAMPTON</t>
  </si>
  <si>
    <t>SOU</t>
  </si>
  <si>
    <t>SOUTHDOWNS</t>
  </si>
  <si>
    <t>KIW</t>
  </si>
  <si>
    <t>SOUTHEND</t>
  </si>
  <si>
    <t>SEN</t>
  </si>
  <si>
    <t>SOYO</t>
  </si>
  <si>
    <t>SZA</t>
  </si>
  <si>
    <t>SPANGDAHLEM</t>
  </si>
  <si>
    <t>SPM</t>
  </si>
  <si>
    <t>SPANGDAHLEM AB</t>
  </si>
  <si>
    <t>SPARREVOHN</t>
  </si>
  <si>
    <t>SVW</t>
  </si>
  <si>
    <t>SPARREVOHN LRRS</t>
  </si>
  <si>
    <t>SPARTI</t>
  </si>
  <si>
    <t>SPENCE BAY</t>
  </si>
  <si>
    <t>YYH</t>
  </si>
  <si>
    <t>TALOYOAK</t>
  </si>
  <si>
    <t>SPEYER</t>
  </si>
  <si>
    <t>ZQC</t>
  </si>
  <si>
    <t>SPLIT</t>
  </si>
  <si>
    <t>SPU</t>
  </si>
  <si>
    <t>SPOKANE</t>
  </si>
  <si>
    <t>GEG</t>
  </si>
  <si>
    <t>SPOKANE INTERNATIONAL</t>
  </si>
  <si>
    <t>SFF</t>
  </si>
  <si>
    <t>FELTS FLD</t>
  </si>
  <si>
    <t>SKA</t>
  </si>
  <si>
    <t>FAIRCHILD AFB</t>
  </si>
  <si>
    <t>SPRING POINT</t>
  </si>
  <si>
    <t>AXP</t>
  </si>
  <si>
    <t>SPRINGBOK</t>
  </si>
  <si>
    <t>SBU</t>
  </si>
  <si>
    <t>SPRINGS</t>
  </si>
  <si>
    <t>SRINAGAR</t>
  </si>
  <si>
    <t>SXR</t>
  </si>
  <si>
    <t>ST. ANTHONY</t>
  </si>
  <si>
    <t>YAY</t>
  </si>
  <si>
    <t>ST ANTHONY</t>
  </si>
  <si>
    <t>ST. ATHAN</t>
  </si>
  <si>
    <t>ST ATHAN</t>
  </si>
  <si>
    <t>ST. CATHERINE</t>
  </si>
  <si>
    <t>SKV</t>
  </si>
  <si>
    <t>ST CATHERINE INTERNATIONAL</t>
  </si>
  <si>
    <t>ST. CRIOX ISLAND</t>
  </si>
  <si>
    <t>STX</t>
  </si>
  <si>
    <t>HENRY E ROHLSEN</t>
  </si>
  <si>
    <t>ST. JEAN</t>
  </si>
  <si>
    <t>YJN</t>
  </si>
  <si>
    <t>ST JEAN</t>
  </si>
  <si>
    <t>ST. JOHN</t>
  </si>
  <si>
    <t>YSJ</t>
  </si>
  <si>
    <t>SAINT JOHN</t>
  </si>
  <si>
    <t>ST. JOHN'S</t>
  </si>
  <si>
    <t>YYT</t>
  </si>
  <si>
    <t>ST JOHNS INTERNATIONAL</t>
  </si>
  <si>
    <t>ST. LOUIS</t>
  </si>
  <si>
    <t>STL</t>
  </si>
  <si>
    <t>LAMBERT ST LOUIS INTERNATIONAL</t>
  </si>
  <si>
    <t>XLS</t>
  </si>
  <si>
    <t>SAINT LOUIS</t>
  </si>
  <si>
    <t>ST. MARTIN</t>
  </si>
  <si>
    <t>SFG</t>
  </si>
  <si>
    <t>GRAND CASE</t>
  </si>
  <si>
    <t>ST. PAUL ISLAND</t>
  </si>
  <si>
    <t>SNP</t>
  </si>
  <si>
    <t>ST PAUL ISLAND</t>
  </si>
  <si>
    <t>ST. PETERSBURG</t>
  </si>
  <si>
    <t>LED</t>
  </si>
  <si>
    <t>PULKOVO</t>
  </si>
  <si>
    <t>PIE</t>
  </si>
  <si>
    <t>ST PETERSBURG CLEARWATER INTERNATIONAL</t>
  </si>
  <si>
    <t>SPG</t>
  </si>
  <si>
    <t>ALBERT WHITTED</t>
  </si>
  <si>
    <t>ST. THOMAS</t>
  </si>
  <si>
    <t>STT</t>
  </si>
  <si>
    <t>CYRIL E KING</t>
  </si>
  <si>
    <t>ST.-BARTHELEMY</t>
  </si>
  <si>
    <t>SBH</t>
  </si>
  <si>
    <t>GUSTAVIA/ST.BARTHEL</t>
  </si>
  <si>
    <t>ST.-BRIEUC ARMOR</t>
  </si>
  <si>
    <t>SBK</t>
  </si>
  <si>
    <t>ARMOR</t>
  </si>
  <si>
    <t>ST.-DENIS</t>
  </si>
  <si>
    <t>RUN</t>
  </si>
  <si>
    <t>REUNION ISLAND</t>
  </si>
  <si>
    <t>ST DENIS GILLOT</t>
  </si>
  <si>
    <t>ST.-DIZIER</t>
  </si>
  <si>
    <t>ST.-ETIENNE</t>
  </si>
  <si>
    <t>EBU</t>
  </si>
  <si>
    <t>BOUTHEON</t>
  </si>
  <si>
    <t>ST.-FLOUR</t>
  </si>
  <si>
    <t>COLTINES</t>
  </si>
  <si>
    <t>ST.-GEORGES OYAPOCK</t>
  </si>
  <si>
    <t>ST GEORGES DE L OYAPOCK</t>
  </si>
  <si>
    <t>ST.-GIRONS</t>
  </si>
  <si>
    <t>ANTICHAN</t>
  </si>
  <si>
    <t>ST.-NAZAIRE</t>
  </si>
  <si>
    <t>SNR</t>
  </si>
  <si>
    <t>MONTOIR</t>
  </si>
  <si>
    <t>ST.-PIERRE</t>
  </si>
  <si>
    <t>FSP</t>
  </si>
  <si>
    <t>ST. PIERRE &amp; MIQUELON</t>
  </si>
  <si>
    <t>ST PIERRE</t>
  </si>
  <si>
    <t>ZSE</t>
  </si>
  <si>
    <t>ST PIERRE PIERREFONDS</t>
  </si>
  <si>
    <t>ST.-SIMON</t>
  </si>
  <si>
    <t>CLASTRES</t>
  </si>
  <si>
    <t>ST.-YAN</t>
  </si>
  <si>
    <t>SAINT YAN</t>
  </si>
  <si>
    <t>STADTLOHN</t>
  </si>
  <si>
    <t>STADTLOHN VREDEN</t>
  </si>
  <si>
    <t>STANIEL CAY</t>
  </si>
  <si>
    <t>STANLEY</t>
  </si>
  <si>
    <t>STARA ZAGORA</t>
  </si>
  <si>
    <t>STAUNING</t>
  </si>
  <si>
    <t>STA</t>
  </si>
  <si>
    <t>STAVANGER</t>
  </si>
  <si>
    <t>SVG</t>
  </si>
  <si>
    <t>STAVANGER SOLA</t>
  </si>
  <si>
    <t>STAVROPOL</t>
  </si>
  <si>
    <t>STW</t>
  </si>
  <si>
    <t>SHPAKOVSKOYE</t>
  </si>
  <si>
    <t>STEFANOVIKION</t>
  </si>
  <si>
    <t>STELLA MARIS</t>
  </si>
  <si>
    <t>SML</t>
  </si>
  <si>
    <t>STENDAL</t>
  </si>
  <si>
    <t>STENDAL BORSTEL</t>
  </si>
  <si>
    <t>STEPHEN'S ISLAND</t>
  </si>
  <si>
    <t>SOUTH POLE STATION</t>
  </si>
  <si>
    <t>STEPHENVILLE</t>
  </si>
  <si>
    <t>YJT</t>
  </si>
  <si>
    <t>STOCKHOLM</t>
  </si>
  <si>
    <t>ARN</t>
  </si>
  <si>
    <t>ARLANDA</t>
  </si>
  <si>
    <t>BMA</t>
  </si>
  <si>
    <t>BROMMA</t>
  </si>
  <si>
    <t>BARKARBY</t>
  </si>
  <si>
    <t>TULLINGE</t>
  </si>
  <si>
    <t>NYO</t>
  </si>
  <si>
    <t>SKAVSTA</t>
  </si>
  <si>
    <t>STOCKTON</t>
  </si>
  <si>
    <t>SCK</t>
  </si>
  <si>
    <t>STOCKTON METROPOLITAN</t>
  </si>
  <si>
    <t>STORD</t>
  </si>
  <si>
    <t>SRP</t>
  </si>
  <si>
    <t>SOERSTOKKEN</t>
  </si>
  <si>
    <t>STORNOWAY</t>
  </si>
  <si>
    <t>SYY</t>
  </si>
  <si>
    <t>STRANGNAS</t>
  </si>
  <si>
    <t>STRASSBOURG</t>
  </si>
  <si>
    <t>SXB</t>
  </si>
  <si>
    <t>ENTZHEIM</t>
  </si>
  <si>
    <t>STRATFORD</t>
  </si>
  <si>
    <t>BDR</t>
  </si>
  <si>
    <t>IGOR I SIKORSKY MEM</t>
  </si>
  <si>
    <t>STRAUBING</t>
  </si>
  <si>
    <t>STRAUSBERG</t>
  </si>
  <si>
    <t>STUNG TRENG</t>
  </si>
  <si>
    <t>STUTTGART</t>
  </si>
  <si>
    <t>STR</t>
  </si>
  <si>
    <t>SUAI</t>
  </si>
  <si>
    <t>COVALIMA</t>
  </si>
  <si>
    <t>SUCEAVA</t>
  </si>
  <si>
    <t>SCV</t>
  </si>
  <si>
    <t>SALCEA</t>
  </si>
  <si>
    <t>SUCRE</t>
  </si>
  <si>
    <t>SRE</t>
  </si>
  <si>
    <t>JUANA AZURDUY DE PADILLA</t>
  </si>
  <si>
    <t>SUDBURY</t>
  </si>
  <si>
    <t>YSB</t>
  </si>
  <si>
    <t>SUHL</t>
  </si>
  <si>
    <t>GROSSENHAIN</t>
  </si>
  <si>
    <t>SUI</t>
  </si>
  <si>
    <t>SUL</t>
  </si>
  <si>
    <t>SUKHUMI</t>
  </si>
  <si>
    <t>GEORGIA</t>
  </si>
  <si>
    <t>SUKHUMI DRANDA</t>
  </si>
  <si>
    <t>SUKKUR</t>
  </si>
  <si>
    <t>SKZ</t>
  </si>
  <si>
    <t>SULAYEL</t>
  </si>
  <si>
    <t>SLF</t>
  </si>
  <si>
    <t>SUMBAWA</t>
  </si>
  <si>
    <t>SWG</t>
  </si>
  <si>
    <t>SUMBAWA BESAR</t>
  </si>
  <si>
    <t>SUMBURGH</t>
  </si>
  <si>
    <t>LSI</t>
  </si>
  <si>
    <t>SUMMERSIDE</t>
  </si>
  <si>
    <t>YSU</t>
  </si>
  <si>
    <t>SUMTER</t>
  </si>
  <si>
    <t>SSC</t>
  </si>
  <si>
    <t>SHAW AFB</t>
  </si>
  <si>
    <t>SUNDSVALL</t>
  </si>
  <si>
    <t>SDL</t>
  </si>
  <si>
    <t>SUNDSVALL HARNOSAND</t>
  </si>
  <si>
    <t>SUNYANI</t>
  </si>
  <si>
    <t>NYI</t>
  </si>
  <si>
    <t>SURABAYA</t>
  </si>
  <si>
    <t>SUB</t>
  </si>
  <si>
    <t>JUANDA</t>
  </si>
  <si>
    <t>SURAT</t>
  </si>
  <si>
    <t>STV</t>
  </si>
  <si>
    <t>SURAT THANI</t>
  </si>
  <si>
    <t>SAMUI</t>
  </si>
  <si>
    <t>SURGUT</t>
  </si>
  <si>
    <t>SGC</t>
  </si>
  <si>
    <t>SURIN</t>
  </si>
  <si>
    <t>SUWON</t>
  </si>
  <si>
    <t>SVALBARD</t>
  </si>
  <si>
    <t>LYR</t>
  </si>
  <si>
    <t>SVALBARD LONGYEAR</t>
  </si>
  <si>
    <t>SVARTNES</t>
  </si>
  <si>
    <t>SVEG</t>
  </si>
  <si>
    <t>EVG</t>
  </si>
  <si>
    <t>SVERDLOVSK</t>
  </si>
  <si>
    <t>SVX</t>
  </si>
  <si>
    <t>KOLTSOVO</t>
  </si>
  <si>
    <t>SWANSEA</t>
  </si>
  <si>
    <t>SWS</t>
  </si>
  <si>
    <t>SWARTKOP</t>
  </si>
  <si>
    <t>SWIFT CURRENT</t>
  </si>
  <si>
    <t>YYN</t>
  </si>
  <si>
    <t>SYDNEY</t>
  </si>
  <si>
    <t>BWU</t>
  </si>
  <si>
    <t>SYDNEY BANKSTOWN</t>
  </si>
  <si>
    <t>SYD</t>
  </si>
  <si>
    <t>KINGSFORD SMITH INTERNATIONAL AIRPORT</t>
  </si>
  <si>
    <t>YQY</t>
  </si>
  <si>
    <t>SYKTYVKAR</t>
  </si>
  <si>
    <t>SCW</t>
  </si>
  <si>
    <t>SYLHET OSMANI</t>
  </si>
  <si>
    <t>ZYL</t>
  </si>
  <si>
    <t>OSMANY INTERNATIONAL</t>
  </si>
  <si>
    <t>SYRACUSE</t>
  </si>
  <si>
    <t>SYR</t>
  </si>
  <si>
    <t>SYRACUSE HANCOCK INTERNATIONAL</t>
  </si>
  <si>
    <t>SYROS</t>
  </si>
  <si>
    <t>SZCZECHIN</t>
  </si>
  <si>
    <t>DABIE</t>
  </si>
  <si>
    <t>SZZ</t>
  </si>
  <si>
    <t>GOLENIOW</t>
  </si>
  <si>
    <t>SZOLNOK</t>
  </si>
  <si>
    <t>TABAS</t>
  </si>
  <si>
    <t>TABATINGA</t>
  </si>
  <si>
    <t>TBT</t>
  </si>
  <si>
    <t>TABITEUEA NORTH</t>
  </si>
  <si>
    <t>TBF</t>
  </si>
  <si>
    <t>TABRIZ</t>
  </si>
  <si>
    <t>TBZ</t>
  </si>
  <si>
    <t>TABRIZ INTERNATIONAL</t>
  </si>
  <si>
    <t>TABUK</t>
  </si>
  <si>
    <t>TUU</t>
  </si>
  <si>
    <t>TACHILEK</t>
  </si>
  <si>
    <t>THL</t>
  </si>
  <si>
    <t>TACLOBAN</t>
  </si>
  <si>
    <t>TAC</t>
  </si>
  <si>
    <t>DANIEL Z ROMUALDEZ</t>
  </si>
  <si>
    <t>TACNA</t>
  </si>
  <si>
    <t>TCQ</t>
  </si>
  <si>
    <t>CORONEL FAP CARLOS CIRIANI SANTA ROSA</t>
  </si>
  <si>
    <t>TACOMA</t>
  </si>
  <si>
    <t>TCM</t>
  </si>
  <si>
    <t>MC CHORD AFB</t>
  </si>
  <si>
    <t>TACUAREMBO</t>
  </si>
  <si>
    <t>TAW</t>
  </si>
  <si>
    <t>TAEGU</t>
  </si>
  <si>
    <t>TAE</t>
  </si>
  <si>
    <t>DAEGU AB</t>
  </si>
  <si>
    <t>TAHOUA</t>
  </si>
  <si>
    <t>THZ</t>
  </si>
  <si>
    <t>TAHUNA</t>
  </si>
  <si>
    <t>TAIF</t>
  </si>
  <si>
    <t>TIF</t>
  </si>
  <si>
    <t>TAINAN</t>
  </si>
  <si>
    <t>TNN</t>
  </si>
  <si>
    <t>TAIPEI</t>
  </si>
  <si>
    <t>TPE</t>
  </si>
  <si>
    <t>CHIANG KAI SHEK INTERNATIONAL</t>
  </si>
  <si>
    <t>TSA</t>
  </si>
  <si>
    <t>SUNGSHAN</t>
  </si>
  <si>
    <t>TAITUNG</t>
  </si>
  <si>
    <t>CHIHHONG</t>
  </si>
  <si>
    <t>TAIYUAN</t>
  </si>
  <si>
    <t>TYN</t>
  </si>
  <si>
    <t>WUSU</t>
  </si>
  <si>
    <t>TAK</t>
  </si>
  <si>
    <t>KHUAN PHUMIPHON</t>
  </si>
  <si>
    <t>MAE SOT</t>
  </si>
  <si>
    <t>TAKAMATSU</t>
  </si>
  <si>
    <t>TAKAPOTO</t>
  </si>
  <si>
    <t>TKP</t>
  </si>
  <si>
    <t>TAKAROA</t>
  </si>
  <si>
    <t>TKX</t>
  </si>
  <si>
    <t>TAKORADI</t>
  </si>
  <si>
    <t>TKD</t>
  </si>
  <si>
    <t>TALARA</t>
  </si>
  <si>
    <t>EL PATO AB</t>
  </si>
  <si>
    <t>TYL</t>
  </si>
  <si>
    <t>CAPITAN MONTES</t>
  </si>
  <si>
    <t>TALHAR</t>
  </si>
  <si>
    <t>BDN</t>
  </si>
  <si>
    <t>TALKEETNA</t>
  </si>
  <si>
    <t>TKA</t>
  </si>
  <si>
    <t>TALLAHASSEE</t>
  </si>
  <si>
    <t>TLH</t>
  </si>
  <si>
    <t>TALLAHASSEE RGNL</t>
  </si>
  <si>
    <t>TALLINN-ULEMISTE INTERNATIONAL</t>
  </si>
  <si>
    <t>TLL</t>
  </si>
  <si>
    <t>TALLINN</t>
  </si>
  <si>
    <t>TALUQAN</t>
  </si>
  <si>
    <t>TALULQAN</t>
  </si>
  <si>
    <t>TAMALE</t>
  </si>
  <si>
    <t>TML</t>
  </si>
  <si>
    <t>TAMANRASSET</t>
  </si>
  <si>
    <t>TMR</t>
  </si>
  <si>
    <t>TAMBACOUNDA</t>
  </si>
  <si>
    <t>TUD</t>
  </si>
  <si>
    <t>TAMBARAM</t>
  </si>
  <si>
    <t>TAME</t>
  </si>
  <si>
    <t>TME</t>
  </si>
  <si>
    <t>TAMPA</t>
  </si>
  <si>
    <t>MCF</t>
  </si>
  <si>
    <t>MACDILL AFB</t>
  </si>
  <si>
    <t>TPA</t>
  </si>
  <si>
    <t>TAMPA INTERNATIONAL</t>
  </si>
  <si>
    <t>TAMPERE</t>
  </si>
  <si>
    <t>TMP</t>
  </si>
  <si>
    <t>TAMPERE PIRKKALA</t>
  </si>
  <si>
    <t>TAMPICO</t>
  </si>
  <si>
    <t>TAM</t>
  </si>
  <si>
    <t>GENERAL FRANCISCO JAVIER MINA INTERNATIONAL</t>
  </si>
  <si>
    <t>TAMUIN</t>
  </si>
  <si>
    <t>TSL</t>
  </si>
  <si>
    <t>TAMWORTH</t>
  </si>
  <si>
    <t>TMW</t>
  </si>
  <si>
    <t>TAN TAN</t>
  </si>
  <si>
    <t>TTA</t>
  </si>
  <si>
    <t>PLAGE BLANCHE</t>
  </si>
  <si>
    <t>TANAGRA</t>
  </si>
  <si>
    <t>TANANA</t>
  </si>
  <si>
    <t>TAL</t>
  </si>
  <si>
    <t>RALPH M CALHOUN</t>
  </si>
  <si>
    <t>TANCOS</t>
  </si>
  <si>
    <t>TANDIL</t>
  </si>
  <si>
    <t>TDL</t>
  </si>
  <si>
    <t>TANEGASHIMA</t>
  </si>
  <si>
    <t>TNE</t>
  </si>
  <si>
    <t>TANGA</t>
  </si>
  <si>
    <t>TGT</t>
  </si>
  <si>
    <t>TANGER</t>
  </si>
  <si>
    <t>TNG</t>
  </si>
  <si>
    <t>IBN BATOUTA</t>
  </si>
  <si>
    <t>TANGERANG</t>
  </si>
  <si>
    <t>BUDIARTO</t>
  </si>
  <si>
    <t>TANJORE</t>
  </si>
  <si>
    <t>TANJUNG KARANG</t>
  </si>
  <si>
    <t>RADIN INTEN II</t>
  </si>
  <si>
    <t>TANJUNG PANDAN</t>
  </si>
  <si>
    <t>TJQ</t>
  </si>
  <si>
    <t>H AS HANANDJOEDDIN</t>
  </si>
  <si>
    <t>TANJUNG PINANG</t>
  </si>
  <si>
    <t>TNJ</t>
  </si>
  <si>
    <t>KIJANG</t>
  </si>
  <si>
    <t>TANJUNG REDEP</t>
  </si>
  <si>
    <t>KALIMARU</t>
  </si>
  <si>
    <t>TANJUNG SANTAN</t>
  </si>
  <si>
    <t>TANOUT</t>
  </si>
  <si>
    <t>TAOYUAN</t>
  </si>
  <si>
    <t>TAPACHULA</t>
  </si>
  <si>
    <t>TAP</t>
  </si>
  <si>
    <t>TAPACHULA INTERNATIONAL</t>
  </si>
  <si>
    <t>TARAKEN</t>
  </si>
  <si>
    <t>TRK</t>
  </si>
  <si>
    <t>JUWATA</t>
  </si>
  <si>
    <t>TARAPOA</t>
  </si>
  <si>
    <t>TPC</t>
  </si>
  <si>
    <t>TARAPOTO</t>
  </si>
  <si>
    <t>TPP</t>
  </si>
  <si>
    <t>TARAUACA</t>
  </si>
  <si>
    <t>TARAWA</t>
  </si>
  <si>
    <t>TRW</t>
  </si>
  <si>
    <t>BONRIKI INTERNATIONAL</t>
  </si>
  <si>
    <t>TARBES</t>
  </si>
  <si>
    <t>LDE</t>
  </si>
  <si>
    <t>LOURDES</t>
  </si>
  <si>
    <t>TARIJA</t>
  </si>
  <si>
    <t>TJA</t>
  </si>
  <si>
    <t>CAPITAN ORIEL LEA PLAZA</t>
  </si>
  <si>
    <t>TARTAGAL</t>
  </si>
  <si>
    <t>GENERAL ENRIQUE MOSCONI TARTAGAL</t>
  </si>
  <si>
    <t>TARTU-ULENURME</t>
  </si>
  <si>
    <t>TARTU</t>
  </si>
  <si>
    <t>TASHKENT</t>
  </si>
  <si>
    <t>TAS</t>
  </si>
  <si>
    <t>UZBEKISTAN</t>
  </si>
  <si>
    <t>YUZHNY</t>
  </si>
  <si>
    <t>TASIKMALAYA</t>
  </si>
  <si>
    <t>CIBEUREUM</t>
  </si>
  <si>
    <t>TASZAR</t>
  </si>
  <si>
    <t>TATALINA</t>
  </si>
  <si>
    <t>TLJ</t>
  </si>
  <si>
    <t>TATALINA LRRS</t>
  </si>
  <si>
    <t>TATEYAMA</t>
  </si>
  <si>
    <t>TAUNGOO</t>
  </si>
  <si>
    <t>TAUPO</t>
  </si>
  <si>
    <t>TUO</t>
  </si>
  <si>
    <t>TAURA</t>
  </si>
  <si>
    <t>TAURANGA</t>
  </si>
  <si>
    <t>TRG</t>
  </si>
  <si>
    <t>TAWAU</t>
  </si>
  <si>
    <t>TWU</t>
  </si>
  <si>
    <t>TBILISI</t>
  </si>
  <si>
    <t>TBS</t>
  </si>
  <si>
    <t>LOCHINI</t>
  </si>
  <si>
    <t>TCHIBANGA</t>
  </si>
  <si>
    <t>TCH</t>
  </si>
  <si>
    <t>TEBESSA</t>
  </si>
  <si>
    <t>TEE</t>
  </si>
  <si>
    <t>CHEIKH LARBI TEBESSI</t>
  </si>
  <si>
    <t>TEESSIDE</t>
  </si>
  <si>
    <t>MME</t>
  </si>
  <si>
    <t>TEFE</t>
  </si>
  <si>
    <t>TFF</t>
  </si>
  <si>
    <t>TEGUCIGALPA</t>
  </si>
  <si>
    <t>TGU</t>
  </si>
  <si>
    <t>TONCONTIN INTERNATIONAL</t>
  </si>
  <si>
    <t>TEHERAN</t>
  </si>
  <si>
    <t>DOSHAN TAPPEH</t>
  </si>
  <si>
    <t>GHALE MORGHI</t>
  </si>
  <si>
    <t>THR</t>
  </si>
  <si>
    <t>MEHRABAD INTERNATIONAL</t>
  </si>
  <si>
    <t>TEHUACAN</t>
  </si>
  <si>
    <t>TCN</t>
  </si>
  <si>
    <t>TEISKO</t>
  </si>
  <si>
    <t>TELA</t>
  </si>
  <si>
    <t>TEA</t>
  </si>
  <si>
    <t>TEL-AVIV</t>
  </si>
  <si>
    <t>SDV</t>
  </si>
  <si>
    <t>SDE DOV</t>
  </si>
  <si>
    <t>TLV</t>
  </si>
  <si>
    <t>BEN GURION</t>
  </si>
  <si>
    <t>TEL-AVIV FIR/CTA/UTA</t>
  </si>
  <si>
    <t>TELEMACO BORBA</t>
  </si>
  <si>
    <t>TELERGMA</t>
  </si>
  <si>
    <t>TELERGHMA</t>
  </si>
  <si>
    <t>TEL-NOF</t>
  </si>
  <si>
    <t>TEL NOV</t>
  </si>
  <si>
    <t>TEMUCO</t>
  </si>
  <si>
    <t>ZCO</t>
  </si>
  <si>
    <t>MAQUEHUE</t>
  </si>
  <si>
    <t>TENA</t>
  </si>
  <si>
    <t>MAYOR GALO TORRES</t>
  </si>
  <si>
    <t>TENERIFE</t>
  </si>
  <si>
    <t>TFN</t>
  </si>
  <si>
    <t>TENERIFE NORTE</t>
  </si>
  <si>
    <t>TFS</t>
  </si>
  <si>
    <t>TENERIFE SUR</t>
  </si>
  <si>
    <t>TENGAH</t>
  </si>
  <si>
    <t>TEODORO SAMPAIO</t>
  </si>
  <si>
    <t>USINA PORTO PRIMAVERA</t>
  </si>
  <si>
    <t>TEPIC</t>
  </si>
  <si>
    <t>TPQ</t>
  </si>
  <si>
    <t>TERBELA</t>
  </si>
  <si>
    <t>TARBELA DAM</t>
  </si>
  <si>
    <t>TERESINA</t>
  </si>
  <si>
    <t>THE</t>
  </si>
  <si>
    <t>SENADOR PETRONIO PORTELLA</t>
  </si>
  <si>
    <t>TERMEZ</t>
  </si>
  <si>
    <t>TERNATE</t>
  </si>
  <si>
    <t>TTE</t>
  </si>
  <si>
    <t>BABULLAH</t>
  </si>
  <si>
    <t>TERNHILL</t>
  </si>
  <si>
    <t>TERRACE</t>
  </si>
  <si>
    <t>YXT</t>
  </si>
  <si>
    <t>TERRE HAUTE</t>
  </si>
  <si>
    <t>HUF</t>
  </si>
  <si>
    <t>TERRE HAUTE INTERNATIONAL HULMAN FLD</t>
  </si>
  <si>
    <t>TESLIN</t>
  </si>
  <si>
    <t>YZW</t>
  </si>
  <si>
    <t>TESSALIT</t>
  </si>
  <si>
    <t>TETE</t>
  </si>
  <si>
    <t>TET</t>
  </si>
  <si>
    <t>TETE CHINGOZI</t>
  </si>
  <si>
    <t>TETERBORO</t>
  </si>
  <si>
    <t>TEB</t>
  </si>
  <si>
    <t>TETOUAN</t>
  </si>
  <si>
    <t>TTU</t>
  </si>
  <si>
    <t>SANIAT RMEL</t>
  </si>
  <si>
    <t>TEXARKANA</t>
  </si>
  <si>
    <t>TXK</t>
  </si>
  <si>
    <t>TEXARKANA RGNL WEBB FLD</t>
  </si>
  <si>
    <t>THABA NCHU</t>
  </si>
  <si>
    <t>TCU</t>
  </si>
  <si>
    <t>BOPHUTHATSWANA</t>
  </si>
  <si>
    <t>THANDWE</t>
  </si>
  <si>
    <t>SNW</t>
  </si>
  <si>
    <t>THE VALLEY</t>
  </si>
  <si>
    <t>AXA</t>
  </si>
  <si>
    <t>ANGUILLA ISL.</t>
  </si>
  <si>
    <t>WALLBLAKE</t>
  </si>
  <si>
    <t>THESSALONIKI</t>
  </si>
  <si>
    <t>SKG</t>
  </si>
  <si>
    <t>MAKEDONIA</t>
  </si>
  <si>
    <t>THISTED</t>
  </si>
  <si>
    <t>TED</t>
  </si>
  <si>
    <t>THOHOYANDOU</t>
  </si>
  <si>
    <t>THY</t>
  </si>
  <si>
    <t>P R MPHEPHU</t>
  </si>
  <si>
    <t>THOMPSON</t>
  </si>
  <si>
    <t>YTH</t>
  </si>
  <si>
    <t>THULE</t>
  </si>
  <si>
    <t>THU</t>
  </si>
  <si>
    <t>THULE AIR BASE</t>
  </si>
  <si>
    <t>THUMAMAH</t>
  </si>
  <si>
    <t>THUMRAIT</t>
  </si>
  <si>
    <t>TTH</t>
  </si>
  <si>
    <t>THUNDER BAY</t>
  </si>
  <si>
    <t>YQT</t>
  </si>
  <si>
    <t>TIANJIN</t>
  </si>
  <si>
    <t>TSN</t>
  </si>
  <si>
    <t>BINHAI</t>
  </si>
  <si>
    <t>TIARET</t>
  </si>
  <si>
    <t>TID</t>
  </si>
  <si>
    <t>BOU CHEKIF</t>
  </si>
  <si>
    <t>TICHANG</t>
  </si>
  <si>
    <t>YICHANG</t>
  </si>
  <si>
    <t>TIDJIKJA</t>
  </si>
  <si>
    <t>TIY</t>
  </si>
  <si>
    <t>TIJUANA</t>
  </si>
  <si>
    <t>TIJ</t>
  </si>
  <si>
    <t>GENERAL ABELARDO L RODRIGUEZ INTERNATIONAL</t>
  </si>
  <si>
    <t>TIKEHAU</t>
  </si>
  <si>
    <t>TIH</t>
  </si>
  <si>
    <t>TIKO</t>
  </si>
  <si>
    <t>TKC</t>
  </si>
  <si>
    <t>TILREMPT</t>
  </si>
  <si>
    <t>HRM</t>
  </si>
  <si>
    <t>HASSI R MEL</t>
  </si>
  <si>
    <t>TIMARU</t>
  </si>
  <si>
    <t>TIU</t>
  </si>
  <si>
    <t>TIMIKA</t>
  </si>
  <si>
    <t>TIM</t>
  </si>
  <si>
    <t>MOSES KILANGIN</t>
  </si>
  <si>
    <t>TIMIMOUN</t>
  </si>
  <si>
    <t>TMX</t>
  </si>
  <si>
    <t>TIMISOARA</t>
  </si>
  <si>
    <t>TSR</t>
  </si>
  <si>
    <t>GIARMATA</t>
  </si>
  <si>
    <t>TIMMINS</t>
  </si>
  <si>
    <t>YTS</t>
  </si>
  <si>
    <t>TIN CITY</t>
  </si>
  <si>
    <t>TNC</t>
  </si>
  <si>
    <t>TIN CITY LRRS</t>
  </si>
  <si>
    <t>TINDOUF</t>
  </si>
  <si>
    <t>TIN</t>
  </si>
  <si>
    <t>TINGO MARIA</t>
  </si>
  <si>
    <t>TGI</t>
  </si>
  <si>
    <t>TINOGASTA</t>
  </si>
  <si>
    <t>TIRANA</t>
  </si>
  <si>
    <t>TIA</t>
  </si>
  <si>
    <t>ALBANIA</t>
  </si>
  <si>
    <t>TIRANA RINAS</t>
  </si>
  <si>
    <t>TIREE</t>
  </si>
  <si>
    <t>TRE</t>
  </si>
  <si>
    <t>TIRGU MURES</t>
  </si>
  <si>
    <t>TGM</t>
  </si>
  <si>
    <t>VIDRASAU</t>
  </si>
  <si>
    <t>TIRUCHCHIRAPPALLI</t>
  </si>
  <si>
    <t>TRZ</t>
  </si>
  <si>
    <t>TIRUCHIRAPPALLI</t>
  </si>
  <si>
    <t>TIRUPETI</t>
  </si>
  <si>
    <t>TIR</t>
  </si>
  <si>
    <t>TIRUPATI</t>
  </si>
  <si>
    <t>TIVAT</t>
  </si>
  <si>
    <t>TIV</t>
  </si>
  <si>
    <t>TLAXCALA</t>
  </si>
  <si>
    <t>TXA</t>
  </si>
  <si>
    <t>TLEMCEN</t>
  </si>
  <si>
    <t>TLM</t>
  </si>
  <si>
    <t>ZENATA</t>
  </si>
  <si>
    <t>TOAMASINA</t>
  </si>
  <si>
    <t>TMM</t>
  </si>
  <si>
    <t>TOBOLSK</t>
  </si>
  <si>
    <t>TOX</t>
  </si>
  <si>
    <t>CABOOL MEM</t>
  </si>
  <si>
    <t>TOFINO</t>
  </si>
  <si>
    <t>YAZ</t>
  </si>
  <si>
    <t>TOKACHI</t>
  </si>
  <si>
    <t>TOKAT</t>
  </si>
  <si>
    <t>TOKOL</t>
  </si>
  <si>
    <t>TOKUNOSHIMA</t>
  </si>
  <si>
    <t>TKN</t>
  </si>
  <si>
    <t>TOKUSHIMA</t>
  </si>
  <si>
    <t>TKS</t>
  </si>
  <si>
    <t>TOKYO</t>
  </si>
  <si>
    <t>HND</t>
  </si>
  <si>
    <t>TOKYO INTERNATIONAL</t>
  </si>
  <si>
    <t>CHOFU</t>
  </si>
  <si>
    <t>NRT</t>
  </si>
  <si>
    <t>NEW TOKYO INTERNATIONAL</t>
  </si>
  <si>
    <t>TOLAGNARO</t>
  </si>
  <si>
    <t>FTU</t>
  </si>
  <si>
    <t>TOLIARA</t>
  </si>
  <si>
    <t>TLE</t>
  </si>
  <si>
    <t>TOLUCA</t>
  </si>
  <si>
    <t>TLC</t>
  </si>
  <si>
    <t>LICENCIADO ADOLFO LOPEZ MATEOS INTERNATIONAL</t>
  </si>
  <si>
    <t>TOMBOUCTOU</t>
  </si>
  <si>
    <t>TOM</t>
  </si>
  <si>
    <t>TOMMY'S FIELD</t>
  </si>
  <si>
    <t>TOMMYS FLD</t>
  </si>
  <si>
    <t>TONGATAPU</t>
  </si>
  <si>
    <t>TBU</t>
  </si>
  <si>
    <t>FUA AMOTU INTERNATIONAL</t>
  </si>
  <si>
    <t>TONOPAH</t>
  </si>
  <si>
    <t>TONOPAH TEST RANGE</t>
  </si>
  <si>
    <t>TOPCLIFFE</t>
  </si>
  <si>
    <t>TOPEKA</t>
  </si>
  <si>
    <t>FOE</t>
  </si>
  <si>
    <t>FORBES FLD</t>
  </si>
  <si>
    <t>TOPEL</t>
  </si>
  <si>
    <t>TORINO</t>
  </si>
  <si>
    <t>TRN</t>
  </si>
  <si>
    <t>TORONTO</t>
  </si>
  <si>
    <t>YKZ</t>
  </si>
  <si>
    <t>BUTTONVILLE MUNI</t>
  </si>
  <si>
    <t>YTZ</t>
  </si>
  <si>
    <t>CITY CENTRE</t>
  </si>
  <si>
    <t>YYZ</t>
  </si>
  <si>
    <t>LESTER B PEARSON INTERNATIONAL</t>
  </si>
  <si>
    <t>YZD</t>
  </si>
  <si>
    <t>DOWNSVIEW</t>
  </si>
  <si>
    <t>TORP</t>
  </si>
  <si>
    <t>TRF</t>
  </si>
  <si>
    <t>TORREON</t>
  </si>
  <si>
    <t>TRC</t>
  </si>
  <si>
    <t>TORREON INTERNATIONAL</t>
  </si>
  <si>
    <t>TORSBY</t>
  </si>
  <si>
    <t>TORTOLI</t>
  </si>
  <si>
    <t>TTB</t>
  </si>
  <si>
    <t>TOTEGEGIE</t>
  </si>
  <si>
    <t>GMR</t>
  </si>
  <si>
    <t>TOTO</t>
  </si>
  <si>
    <t>TOTTORI</t>
  </si>
  <si>
    <t>TTJ</t>
  </si>
  <si>
    <t>TOUGGOURT</t>
  </si>
  <si>
    <t>TGR</t>
  </si>
  <si>
    <t>SIDI MAHDI</t>
  </si>
  <si>
    <t>TOUHO</t>
  </si>
  <si>
    <t>TOU</t>
  </si>
  <si>
    <t>TOUL</t>
  </si>
  <si>
    <t>ROSIERES</t>
  </si>
  <si>
    <t>TOULOUSE</t>
  </si>
  <si>
    <t>FRANCAZAL</t>
  </si>
  <si>
    <t>LASBORDES</t>
  </si>
  <si>
    <t>MONTAUDRAN</t>
  </si>
  <si>
    <t>TLS</t>
  </si>
  <si>
    <t>BLAGNAC</t>
  </si>
  <si>
    <t>TOURS</t>
  </si>
  <si>
    <t>TUF</t>
  </si>
  <si>
    <t>VAL DE LOIRE</t>
  </si>
  <si>
    <t>TOUSSOUS-LE-NOBLE</t>
  </si>
  <si>
    <t>TNF</t>
  </si>
  <si>
    <t>TOUSSUS LE NOBLE</t>
  </si>
  <si>
    <t>TOWNSVILLE</t>
  </si>
  <si>
    <t>TSV</t>
  </si>
  <si>
    <t>TOYAMA</t>
  </si>
  <si>
    <t>TOY</t>
  </si>
  <si>
    <t>TOZEUR</t>
  </si>
  <si>
    <t>TOE</t>
  </si>
  <si>
    <t>NEFTA</t>
  </si>
  <si>
    <t>TRABZON</t>
  </si>
  <si>
    <t>TZX</t>
  </si>
  <si>
    <t>TRANG</t>
  </si>
  <si>
    <t>TST</t>
  </si>
  <si>
    <t>TRAPANI</t>
  </si>
  <si>
    <t>TPS</t>
  </si>
  <si>
    <t>TRAPANI BIRGI</t>
  </si>
  <si>
    <t>TREASURE CAY</t>
  </si>
  <si>
    <t>TCB</t>
  </si>
  <si>
    <t>TRELEW</t>
  </si>
  <si>
    <t>REL</t>
  </si>
  <si>
    <t>ALMIRANTE ZAR</t>
  </si>
  <si>
    <t>TRENCIN</t>
  </si>
  <si>
    <t>TRENTON</t>
  </si>
  <si>
    <t>TTN</t>
  </si>
  <si>
    <t>TRENTON MERCER</t>
  </si>
  <si>
    <t>YTR</t>
  </si>
  <si>
    <t>TRES ARROYOS</t>
  </si>
  <si>
    <t>TREVISO</t>
  </si>
  <si>
    <t>ISTRANA</t>
  </si>
  <si>
    <t>TSF</t>
  </si>
  <si>
    <t>TRIER</t>
  </si>
  <si>
    <t>ZQF</t>
  </si>
  <si>
    <t>TRIER FOHREN</t>
  </si>
  <si>
    <t>TRINCIOMALEE</t>
  </si>
  <si>
    <t>TRR</t>
  </si>
  <si>
    <t>CHINA BAY</t>
  </si>
  <si>
    <t>TRINIDAD</t>
  </si>
  <si>
    <t>ALBERTO DELGADO</t>
  </si>
  <si>
    <t>TDA</t>
  </si>
  <si>
    <t>TDD</t>
  </si>
  <si>
    <t>TTE AV JORGE HENRICH ARAUZ</t>
  </si>
  <si>
    <t>TRIPOLI</t>
  </si>
  <si>
    <t>TIP</t>
  </si>
  <si>
    <t>TRIPOLI INTERNATIONAL</t>
  </si>
  <si>
    <t>TRIPOLIS</t>
  </si>
  <si>
    <t>TRIVANDRUM</t>
  </si>
  <si>
    <t>TRV</t>
  </si>
  <si>
    <t>THIRUVANANTHAPURAM INTERNATIONAL</t>
  </si>
  <si>
    <t>TROLLHATTAN</t>
  </si>
  <si>
    <t>THN</t>
  </si>
  <si>
    <t>TROLLHATTAN VANERSBORG</t>
  </si>
  <si>
    <t>TROMSO</t>
  </si>
  <si>
    <t>TOS</t>
  </si>
  <si>
    <t>TRONDHEIM</t>
  </si>
  <si>
    <t>TRD</t>
  </si>
  <si>
    <t>TRONDHEIM VAERNES</t>
  </si>
  <si>
    <t>TROYES</t>
  </si>
  <si>
    <t>QYR</t>
  </si>
  <si>
    <t>BARBEREY</t>
  </si>
  <si>
    <t>TRUJILLO</t>
  </si>
  <si>
    <t>TRU</t>
  </si>
  <si>
    <t>CAPITAN CARLOS MARTINEZ DE PINILLOS</t>
  </si>
  <si>
    <t>TRUTH OR CONSEQUENCES</t>
  </si>
  <si>
    <t>TCS</t>
  </si>
  <si>
    <t>TRUTH OR CONSEQUENCES MUNI</t>
  </si>
  <si>
    <t>TSELINOGRAD</t>
  </si>
  <si>
    <t>TSE</t>
  </si>
  <si>
    <t>ASTANA</t>
  </si>
  <si>
    <t>TSOYING</t>
  </si>
  <si>
    <t>TSUIKI</t>
  </si>
  <si>
    <t>TSUSHIMA</t>
  </si>
  <si>
    <t>TSJ</t>
  </si>
  <si>
    <t>TUBUAI</t>
  </si>
  <si>
    <t>TUB</t>
  </si>
  <si>
    <t>TUCSON</t>
  </si>
  <si>
    <t>DMA</t>
  </si>
  <si>
    <t>DAVIS MONTHAN AFB</t>
  </si>
  <si>
    <t>TUS</t>
  </si>
  <si>
    <t>TUCSON INTERNATIONAL</t>
  </si>
  <si>
    <t>TUCUMAN</t>
  </si>
  <si>
    <t>TUC</t>
  </si>
  <si>
    <t>TENIENTE BENJAMIN MATIENZO</t>
  </si>
  <si>
    <t>TUCUMCARI</t>
  </si>
  <si>
    <t>TCC</t>
  </si>
  <si>
    <t>TUCUMCARI MUNI</t>
  </si>
  <si>
    <t>TUCUPITA</t>
  </si>
  <si>
    <t>TUV</t>
  </si>
  <si>
    <t>TUCURUI</t>
  </si>
  <si>
    <t>TUR</t>
  </si>
  <si>
    <t>TUGUEGARAO</t>
  </si>
  <si>
    <t>TUKTOYAKTUK</t>
  </si>
  <si>
    <t>YUB</t>
  </si>
  <si>
    <t>TULCAN</t>
  </si>
  <si>
    <t>TUA</t>
  </si>
  <si>
    <t>EL ROSAL TENIENTE MANTILLA</t>
  </si>
  <si>
    <t>TULCEA</t>
  </si>
  <si>
    <t>TCE</t>
  </si>
  <si>
    <t>CATALOI</t>
  </si>
  <si>
    <t>TULSA</t>
  </si>
  <si>
    <t>TUL</t>
  </si>
  <si>
    <t>TULSA INTERNATIONAL</t>
  </si>
  <si>
    <t>TULUA</t>
  </si>
  <si>
    <t>ULQ</t>
  </si>
  <si>
    <t>FARFAN</t>
  </si>
  <si>
    <t>TUMACO</t>
  </si>
  <si>
    <t>TCO</t>
  </si>
  <si>
    <t>TUMBES</t>
  </si>
  <si>
    <t>TBP</t>
  </si>
  <si>
    <t>PEDRO CANGA</t>
  </si>
  <si>
    <t>TUMEREMO</t>
  </si>
  <si>
    <t>TUNIS</t>
  </si>
  <si>
    <t>TUN</t>
  </si>
  <si>
    <t>CARTHAGE</t>
  </si>
  <si>
    <t>TURAIF</t>
  </si>
  <si>
    <t>TUI</t>
  </si>
  <si>
    <t>TURANY</t>
  </si>
  <si>
    <t>BRQ</t>
  </si>
  <si>
    <t>TURBO</t>
  </si>
  <si>
    <t>TRB</t>
  </si>
  <si>
    <t>GONZALO MEJIA</t>
  </si>
  <si>
    <t>TURBAT INTERNATIONAL</t>
  </si>
  <si>
    <t>TUREIA</t>
  </si>
  <si>
    <t>TURIN</t>
  </si>
  <si>
    <t>AERITALIA</t>
  </si>
  <si>
    <t>TURKU</t>
  </si>
  <si>
    <t>TKU</t>
  </si>
  <si>
    <t>TURTMANN</t>
  </si>
  <si>
    <t>TURWESTON</t>
  </si>
  <si>
    <t>TUSTIN</t>
  </si>
  <si>
    <t>NTK</t>
  </si>
  <si>
    <t>TUSTIN MCAF</t>
  </si>
  <si>
    <t>TUTUKA</t>
  </si>
  <si>
    <t>TUTUKA POWER STATION</t>
  </si>
  <si>
    <t>TUXPAN</t>
  </si>
  <si>
    <t>ZAPOTILTIC</t>
  </si>
  <si>
    <t>TUXTLA GUTIERREZ</t>
  </si>
  <si>
    <t>TGZ</t>
  </si>
  <si>
    <t>FRANCISCO SARABIA</t>
  </si>
  <si>
    <t>TVER</t>
  </si>
  <si>
    <t>KLD</t>
  </si>
  <si>
    <t>MIGALOVO</t>
  </si>
  <si>
    <t>TWENTY NINE PALMS</t>
  </si>
  <si>
    <t>NXP</t>
  </si>
  <si>
    <t>TWENTYNINE PALMS EAF</t>
  </si>
  <si>
    <t>TYLER</t>
  </si>
  <si>
    <t>TYR</t>
  </si>
  <si>
    <t>TYLER POUNDS RGNL</t>
  </si>
  <si>
    <t>TYPHOON WARNING CTR</t>
  </si>
  <si>
    <t>GUAM JOINT TYPHOON CENTER</t>
  </si>
  <si>
    <t>TZANEEN</t>
  </si>
  <si>
    <t>LTA</t>
  </si>
  <si>
    <t>UBERABA</t>
  </si>
  <si>
    <t>UBA</t>
  </si>
  <si>
    <t>UBERLANDIA</t>
  </si>
  <si>
    <t>UDI</t>
  </si>
  <si>
    <t>UDAIPUR</t>
  </si>
  <si>
    <t>UDR</t>
  </si>
  <si>
    <t>UDBINA</t>
  </si>
  <si>
    <t>UDON THANI</t>
  </si>
  <si>
    <t>UTH</t>
  </si>
  <si>
    <t>UFA</t>
  </si>
  <si>
    <t>UIGE</t>
  </si>
  <si>
    <t>UGO</t>
  </si>
  <si>
    <t>UJUNG PANDANG</t>
  </si>
  <si>
    <t>UPG</t>
  </si>
  <si>
    <t>HASANUDDIN</t>
  </si>
  <si>
    <t>ULAN BATOR</t>
  </si>
  <si>
    <t>ULN</t>
  </si>
  <si>
    <t>MONGOLIA</t>
  </si>
  <si>
    <t>BUYANT UKHAA</t>
  </si>
  <si>
    <t>ULAN-UDE</t>
  </si>
  <si>
    <t>UUD</t>
  </si>
  <si>
    <t>MUKHINO</t>
  </si>
  <si>
    <t>ULONGWE</t>
  </si>
  <si>
    <t>ULRICHEN</t>
  </si>
  <si>
    <t>ULSAN</t>
  </si>
  <si>
    <t>USN</t>
  </si>
  <si>
    <t>ULUNDI</t>
  </si>
  <si>
    <t>ULD</t>
  </si>
  <si>
    <t>PRINCE MANGOSUTHU BUTHELEZI</t>
  </si>
  <si>
    <t>UMEA</t>
  </si>
  <si>
    <t>UME</t>
  </si>
  <si>
    <t>UMTATA</t>
  </si>
  <si>
    <t>UTT</t>
  </si>
  <si>
    <t>UNALAKLEET</t>
  </si>
  <si>
    <t>UNK</t>
  </si>
  <si>
    <t>UNALASKA</t>
  </si>
  <si>
    <t>DUT</t>
  </si>
  <si>
    <t>UPINGTON</t>
  </si>
  <si>
    <t>UTN</t>
  </si>
  <si>
    <t>UPPSALA</t>
  </si>
  <si>
    <t>URALSK</t>
  </si>
  <si>
    <t>URA</t>
  </si>
  <si>
    <t>URSEL</t>
  </si>
  <si>
    <t>URUAPAN</t>
  </si>
  <si>
    <t>UPN</t>
  </si>
  <si>
    <t>LICENCIADO Y GEN IGNACIO LOPEZ RAYON</t>
  </si>
  <si>
    <t>URUGUAIANA</t>
  </si>
  <si>
    <t>URG</t>
  </si>
  <si>
    <t>RUBEM BERTA</t>
  </si>
  <si>
    <t>URUMQI</t>
  </si>
  <si>
    <t>URC</t>
  </si>
  <si>
    <t>DIWOPU</t>
  </si>
  <si>
    <t>USAK</t>
  </si>
  <si>
    <t>USHUAIA</t>
  </si>
  <si>
    <t>USH</t>
  </si>
  <si>
    <t>USHUAIA MALVINAS ARGENTINAS</t>
  </si>
  <si>
    <t>USSEL</t>
  </si>
  <si>
    <t>THALAMY</t>
  </si>
  <si>
    <t>UTKELA</t>
  </si>
  <si>
    <t>UTTARADIT</t>
  </si>
  <si>
    <t>UTTI</t>
  </si>
  <si>
    <t>QVY</t>
  </si>
  <si>
    <t>VAASA</t>
  </si>
  <si>
    <t>VAA</t>
  </si>
  <si>
    <t>VAERLOSE</t>
  </si>
  <si>
    <t>VAGAR</t>
  </si>
  <si>
    <t>FAE</t>
  </si>
  <si>
    <t>FAROE ISL.</t>
  </si>
  <si>
    <t>VAL D'OR</t>
  </si>
  <si>
    <t>YVO</t>
  </si>
  <si>
    <t>VAL D OR</t>
  </si>
  <si>
    <t>VALDEZ</t>
  </si>
  <si>
    <t>VDZ</t>
  </si>
  <si>
    <t>VALDEZ PIONEER FIELD</t>
  </si>
  <si>
    <t>VALDIVIA</t>
  </si>
  <si>
    <t>ZAL</t>
  </si>
  <si>
    <t>PICHOY</t>
  </si>
  <si>
    <t>VALDOSTA</t>
  </si>
  <si>
    <t>VAD</t>
  </si>
  <si>
    <t>MOODY AFB</t>
  </si>
  <si>
    <t>VALENCE</t>
  </si>
  <si>
    <t>VAF</t>
  </si>
  <si>
    <t>CHABEUIL</t>
  </si>
  <si>
    <t>VALENCIA</t>
  </si>
  <si>
    <t>VLC</t>
  </si>
  <si>
    <t>VLN</t>
  </si>
  <si>
    <t>ARTURO MICHELENA INTERNATIONAL</t>
  </si>
  <si>
    <t>VALENCIENNES</t>
  </si>
  <si>
    <t>DENAIN</t>
  </si>
  <si>
    <t>VALERA</t>
  </si>
  <si>
    <t>VLV</t>
  </si>
  <si>
    <t>DR ANTONIO NICOLAS BRICENO</t>
  </si>
  <si>
    <t>VALKENBURG</t>
  </si>
  <si>
    <t>LID</t>
  </si>
  <si>
    <t>VALLADOLID</t>
  </si>
  <si>
    <t>VLL</t>
  </si>
  <si>
    <t>VALLE DE LA PASCUA</t>
  </si>
  <si>
    <t>VDP</t>
  </si>
  <si>
    <t>VALLEDUPAR</t>
  </si>
  <si>
    <t>VUP</t>
  </si>
  <si>
    <t>ALFONSO LOPEZ PUMAREJO</t>
  </si>
  <si>
    <t>VALLENAR</t>
  </si>
  <si>
    <t>VALLEY</t>
  </si>
  <si>
    <t>VALPARAISO</t>
  </si>
  <si>
    <t>VPS</t>
  </si>
  <si>
    <t>EGLIN AFB</t>
  </si>
  <si>
    <t>VAN</t>
  </si>
  <si>
    <t>VANCOUVER</t>
  </si>
  <si>
    <t>YVR</t>
  </si>
  <si>
    <t>VANCOUVER INTERNATIONAL</t>
  </si>
  <si>
    <t>VANDEL</t>
  </si>
  <si>
    <t>VANDERBIJLPARK</t>
  </si>
  <si>
    <t>VANNES</t>
  </si>
  <si>
    <t>VNE</t>
  </si>
  <si>
    <t>MEUCON</t>
  </si>
  <si>
    <t>VARADERO</t>
  </si>
  <si>
    <t>VRA</t>
  </si>
  <si>
    <t>JUAN GUALBERTO GOMEZ INTERNATIONAL</t>
  </si>
  <si>
    <t>VARANASI</t>
  </si>
  <si>
    <t>VNS</t>
  </si>
  <si>
    <t>VARAZDIN</t>
  </si>
  <si>
    <t>VARGINHA</t>
  </si>
  <si>
    <t>VAG</t>
  </si>
  <si>
    <t>MAJOR BRIGADEIRO TROMPOWSKY</t>
  </si>
  <si>
    <t>VARKAUS</t>
  </si>
  <si>
    <t>VRK</t>
  </si>
  <si>
    <t>VARNA</t>
  </si>
  <si>
    <t>VAR</t>
  </si>
  <si>
    <t>VASTERAS</t>
  </si>
  <si>
    <t>VST</t>
  </si>
  <si>
    <t>VAVA'U</t>
  </si>
  <si>
    <t>VAV</t>
  </si>
  <si>
    <t>VAVAU INTERNATIONAL</t>
  </si>
  <si>
    <t>VAXJO</t>
  </si>
  <si>
    <t>VXO</t>
  </si>
  <si>
    <t>KRONOBERG</t>
  </si>
  <si>
    <t>VENICE</t>
  </si>
  <si>
    <t>VCE</t>
  </si>
  <si>
    <t>VENEZIA TESSERA</t>
  </si>
  <si>
    <t>VERA CRUZ</t>
  </si>
  <si>
    <t>VER</t>
  </si>
  <si>
    <t>GENERAL HERIBERTO JARA INTERNATIONAL</t>
  </si>
  <si>
    <t>VERDUN</t>
  </si>
  <si>
    <t>LE ROZELIER</t>
  </si>
  <si>
    <t>VEREENIGING</t>
  </si>
  <si>
    <t>VERMILLION</t>
  </si>
  <si>
    <t>YVG</t>
  </si>
  <si>
    <t>VERMILION</t>
  </si>
  <si>
    <t>VERO BEACH</t>
  </si>
  <si>
    <t>VRB</t>
  </si>
  <si>
    <t>VERO BEACH MUNI</t>
  </si>
  <si>
    <t>VERONA</t>
  </si>
  <si>
    <t>VERONA BOSCOMANTICO</t>
  </si>
  <si>
    <t>VESIVEHMAA</t>
  </si>
  <si>
    <t>LAHTI VESIVEHMAA</t>
  </si>
  <si>
    <t>VESOUL-FROTEY</t>
  </si>
  <si>
    <t>FROTEY</t>
  </si>
  <si>
    <t>VESTHIMMERLAND</t>
  </si>
  <si>
    <t>AARS</t>
  </si>
  <si>
    <t>VESTMANNAEYJAR</t>
  </si>
  <si>
    <t>VEY</t>
  </si>
  <si>
    <t>VICENZA</t>
  </si>
  <si>
    <t>VIC</t>
  </si>
  <si>
    <t>VICHY</t>
  </si>
  <si>
    <t>VHY</t>
  </si>
  <si>
    <t>CHARMEIL</t>
  </si>
  <si>
    <t>VICTORIA</t>
  </si>
  <si>
    <t>YYJ</t>
  </si>
  <si>
    <t>VICTORIA INTERNATIONAL</t>
  </si>
  <si>
    <t>VICTORIA FALLS</t>
  </si>
  <si>
    <t>VFA</t>
  </si>
  <si>
    <t>VICTORIA FALLS INTERNATIONAL</t>
  </si>
  <si>
    <t>VICTORVILLE</t>
  </si>
  <si>
    <t>VCV</t>
  </si>
  <si>
    <t>SOUTHERN CALIFORNIA LOGISTICS</t>
  </si>
  <si>
    <t>VIDSEL</t>
  </si>
  <si>
    <t>VIEDMA</t>
  </si>
  <si>
    <t>VDM</t>
  </si>
  <si>
    <t>GOBERNADOR CASTELLO</t>
  </si>
  <si>
    <t>VIENNA</t>
  </si>
  <si>
    <t>VIENNA MET CENTER</t>
  </si>
  <si>
    <t>VIE</t>
  </si>
  <si>
    <t>SCHWECHAT</t>
  </si>
  <si>
    <t>VIENTIANE</t>
  </si>
  <si>
    <t>VTE</t>
  </si>
  <si>
    <t>WATTAY INTERNATIONAL</t>
  </si>
  <si>
    <t>VIGAN</t>
  </si>
  <si>
    <t>VIGO</t>
  </si>
  <si>
    <t>VGO</t>
  </si>
  <si>
    <t>VIJAYAWADA</t>
  </si>
  <si>
    <t>VGA</t>
  </si>
  <si>
    <t>VILA REAL</t>
  </si>
  <si>
    <t>VRL</t>
  </si>
  <si>
    <t>VILANKULU</t>
  </si>
  <si>
    <t>VNX</t>
  </si>
  <si>
    <t>VILANKULO</t>
  </si>
  <si>
    <t>VILEFRANCE</t>
  </si>
  <si>
    <t>XVF</t>
  </si>
  <si>
    <t>TARARE</t>
  </si>
  <si>
    <t>VILHELMINA</t>
  </si>
  <si>
    <t>VHM</t>
  </si>
  <si>
    <t>VILHENA</t>
  </si>
  <si>
    <t>BVH</t>
  </si>
  <si>
    <t>VILLA DOLORES</t>
  </si>
  <si>
    <t>VDR</t>
  </si>
  <si>
    <t>VILLA GESELL</t>
  </si>
  <si>
    <t>VLG</t>
  </si>
  <si>
    <t>VILLA REYNOLDS</t>
  </si>
  <si>
    <t>VILLACOUBLAY</t>
  </si>
  <si>
    <t>VELIZY</t>
  </si>
  <si>
    <t>VILLAFRANCA</t>
  </si>
  <si>
    <t>VRN</t>
  </si>
  <si>
    <t>VILLAHERMOSA</t>
  </si>
  <si>
    <t>VSA</t>
  </si>
  <si>
    <t>C P A CARLOS ROVIROSA INTERNATIONAL</t>
  </si>
  <si>
    <t>VILLAVICENCIO</t>
  </si>
  <si>
    <t>VVC</t>
  </si>
  <si>
    <t>VANGUARDIA</t>
  </si>
  <si>
    <t>VILLENEUVE-SUR-LOT</t>
  </si>
  <si>
    <t>VILLENEUVE SUR LOT</t>
  </si>
  <si>
    <t>VILSECK</t>
  </si>
  <si>
    <t>VILSECK AAF</t>
  </si>
  <si>
    <t>VILSHOFEN</t>
  </si>
  <si>
    <t>VIRAC</t>
  </si>
  <si>
    <t>VISBY</t>
  </si>
  <si>
    <t>VBY</t>
  </si>
  <si>
    <t>VISEU</t>
  </si>
  <si>
    <t>VISHAKHAPATNAM</t>
  </si>
  <si>
    <t>VTZ</t>
  </si>
  <si>
    <t>VITEBSK</t>
  </si>
  <si>
    <t>VTB</t>
  </si>
  <si>
    <t>VITERBO</t>
  </si>
  <si>
    <t>VITORIA</t>
  </si>
  <si>
    <t>VIT</t>
  </si>
  <si>
    <t>VIX</t>
  </si>
  <si>
    <t>GOIABEIRAS</t>
  </si>
  <si>
    <t>VITORIA DA CONQUISTA</t>
  </si>
  <si>
    <t>VLADIVOSTOK</t>
  </si>
  <si>
    <t>VVO</t>
  </si>
  <si>
    <t>KNEVICHI</t>
  </si>
  <si>
    <t>VODOCHODY</t>
  </si>
  <si>
    <t>VOHEMAR</t>
  </si>
  <si>
    <t>VOH</t>
  </si>
  <si>
    <t>VOHIMARINA</t>
  </si>
  <si>
    <t>VOLGOGRAD</t>
  </si>
  <si>
    <t>VOG</t>
  </si>
  <si>
    <t>GUMRAK</t>
  </si>
  <si>
    <t>VORONEZH</t>
  </si>
  <si>
    <t>VOZ</t>
  </si>
  <si>
    <t>CHERTOVITSKOYE</t>
  </si>
  <si>
    <t>VREDENDAL</t>
  </si>
  <si>
    <t>VRSAC</t>
  </si>
  <si>
    <t>VRYBURG</t>
  </si>
  <si>
    <t>VRU</t>
  </si>
  <si>
    <t>VRYHEID</t>
  </si>
  <si>
    <t>VYD</t>
  </si>
  <si>
    <t>WABUSH</t>
  </si>
  <si>
    <t>YWK</t>
  </si>
  <si>
    <t>WACO</t>
  </si>
  <si>
    <t>ACT</t>
  </si>
  <si>
    <t>WACO RGNL</t>
  </si>
  <si>
    <t>CNW</t>
  </si>
  <si>
    <t>TSTC WACO</t>
  </si>
  <si>
    <t>WADDINGTON</t>
  </si>
  <si>
    <t>WTN</t>
  </si>
  <si>
    <t>WADI-AL-DAWASIR</t>
  </si>
  <si>
    <t>WADI AL DAWASIR</t>
  </si>
  <si>
    <t>WAGGA WAGGA</t>
  </si>
  <si>
    <t>WGA</t>
  </si>
  <si>
    <t>WAIKABUBAK</t>
  </si>
  <si>
    <t>TAMBOLAKA</t>
  </si>
  <si>
    <t>WAINGAPU</t>
  </si>
  <si>
    <t>WGP</t>
  </si>
  <si>
    <t>MAU HAU</t>
  </si>
  <si>
    <t>WAIOURU</t>
  </si>
  <si>
    <t>WAIROA</t>
  </si>
  <si>
    <t>WAJIR</t>
  </si>
  <si>
    <t>WJR</t>
  </si>
  <si>
    <t>WAKKANAI</t>
  </si>
  <si>
    <t>WKJ</t>
  </si>
  <si>
    <t>WALLIS</t>
  </si>
  <si>
    <t>WLS</t>
  </si>
  <si>
    <t>WALLIS &amp; FUTUNA</t>
  </si>
  <si>
    <t>HIHIFO</t>
  </si>
  <si>
    <t>WALLOPS ISLAND</t>
  </si>
  <si>
    <t>WAL</t>
  </si>
  <si>
    <t>WALLOPS FLIGHT FACILITY</t>
  </si>
  <si>
    <t>WAMENA</t>
  </si>
  <si>
    <t>WMX</t>
  </si>
  <si>
    <t>WANA</t>
  </si>
  <si>
    <t>WANAKA</t>
  </si>
  <si>
    <t>WKA</t>
  </si>
  <si>
    <t>WANG AN</t>
  </si>
  <si>
    <t>WOT</t>
  </si>
  <si>
    <t>WANGANUI</t>
  </si>
  <si>
    <t>WAG</t>
  </si>
  <si>
    <t>WARANGAL</t>
  </si>
  <si>
    <t>WARSAW</t>
  </si>
  <si>
    <t>WAW</t>
  </si>
  <si>
    <t>OKECIE</t>
  </si>
  <si>
    <t>WARTON</t>
  </si>
  <si>
    <t>WASHINGTON</t>
  </si>
  <si>
    <t>DCA</t>
  </si>
  <si>
    <t>RONALD REAGAN WASHINGTON NATIONAL</t>
  </si>
  <si>
    <t>IAD</t>
  </si>
  <si>
    <t>WASHINGTON DULLES INTERNATIONAL</t>
  </si>
  <si>
    <t>WATERFORD</t>
  </si>
  <si>
    <t>WAT</t>
  </si>
  <si>
    <t>WATERKLOOF</t>
  </si>
  <si>
    <t>WATERKLOOF AFB</t>
  </si>
  <si>
    <t>WATERLOO</t>
  </si>
  <si>
    <t>YKF</t>
  </si>
  <si>
    <t>WATERLOO RGNL</t>
  </si>
  <si>
    <t>WATERTOWN</t>
  </si>
  <si>
    <t>ART</t>
  </si>
  <si>
    <t>WATERTOWN INTERNATIONAL</t>
  </si>
  <si>
    <t>WATSON LAKE</t>
  </si>
  <si>
    <t>YQH</t>
  </si>
  <si>
    <t>WATTISHAM</t>
  </si>
  <si>
    <t>WAU</t>
  </si>
  <si>
    <t>WUU</t>
  </si>
  <si>
    <t>WEELDE</t>
  </si>
  <si>
    <t>WEERT</t>
  </si>
  <si>
    <t>BUDEL</t>
  </si>
  <si>
    <t>WEIPA</t>
  </si>
  <si>
    <t>WEI</t>
  </si>
  <si>
    <t>WEJH</t>
  </si>
  <si>
    <t>EJH</t>
  </si>
  <si>
    <t>WELKOM</t>
  </si>
  <si>
    <t>WEL</t>
  </si>
  <si>
    <t>WELLINGTON</t>
  </si>
  <si>
    <t>WLG</t>
  </si>
  <si>
    <t>WELLINGTON INTERNATIONAL</t>
  </si>
  <si>
    <t>WELS</t>
  </si>
  <si>
    <t>WENDOVER</t>
  </si>
  <si>
    <t>ENV</t>
  </si>
  <si>
    <t>WESSELSBRUNN</t>
  </si>
  <si>
    <t>WESSELSBRON</t>
  </si>
  <si>
    <t>WEST CHICAGO</t>
  </si>
  <si>
    <t>DPA</t>
  </si>
  <si>
    <t>DU PAGE</t>
  </si>
  <si>
    <t>WEST END</t>
  </si>
  <si>
    <t>WTD</t>
  </si>
  <si>
    <t>WEST FREUGH</t>
  </si>
  <si>
    <t>WEST HAMPTON BEACH</t>
  </si>
  <si>
    <t>FOK</t>
  </si>
  <si>
    <t>THE FRANCIS S GABRESKI</t>
  </si>
  <si>
    <t>WEST PALM BEACH</t>
  </si>
  <si>
    <t>LNA</t>
  </si>
  <si>
    <t>PALM BEACH CO PARK</t>
  </si>
  <si>
    <t>PBI</t>
  </si>
  <si>
    <t>PALM BEACH INTERNATIONAL</t>
  </si>
  <si>
    <t>WEST TINIAN</t>
  </si>
  <si>
    <t>TNI</t>
  </si>
  <si>
    <t>WESTERLAND</t>
  </si>
  <si>
    <t>GWT</t>
  </si>
  <si>
    <t>WESTERLAND SYLT</t>
  </si>
  <si>
    <t>WESTPORT</t>
  </si>
  <si>
    <t>WSZ</t>
  </si>
  <si>
    <t>WEWAK</t>
  </si>
  <si>
    <t>WWK</t>
  </si>
  <si>
    <t>WEWAK INTERNATIONAL</t>
  </si>
  <si>
    <t>WEYDON</t>
  </si>
  <si>
    <t>MCMURDO STATION</t>
  </si>
  <si>
    <t>WHAKATANE</t>
  </si>
  <si>
    <t>WHK</t>
  </si>
  <si>
    <t>WHANGAREI</t>
  </si>
  <si>
    <t>WRE</t>
  </si>
  <si>
    <t>WHEELER AFB.</t>
  </si>
  <si>
    <t>WHEELER AAF</t>
  </si>
  <si>
    <t>WHENUAPAI</t>
  </si>
  <si>
    <t>WHIDBEY ISLAND</t>
  </si>
  <si>
    <t>NUW</t>
  </si>
  <si>
    <t>WHIDBEY ISLAND NAS</t>
  </si>
  <si>
    <t>WHITE PLAINS</t>
  </si>
  <si>
    <t>HPN</t>
  </si>
  <si>
    <t>WESTCHESTER CO</t>
  </si>
  <si>
    <t>WHITE SANDS</t>
  </si>
  <si>
    <t>WSD</t>
  </si>
  <si>
    <t>CONDRON AAF</t>
  </si>
  <si>
    <t>WHITECOURT</t>
  </si>
  <si>
    <t>YZU</t>
  </si>
  <si>
    <t>WHITEHORSE</t>
  </si>
  <si>
    <t>YXY</t>
  </si>
  <si>
    <t>WHITEHORSE INTERNATIONAL</t>
  </si>
  <si>
    <t>WHOK SEUMAWE</t>
  </si>
  <si>
    <t>MALIKUS SALEH</t>
  </si>
  <si>
    <t>WIARTON</t>
  </si>
  <si>
    <t>YVV</t>
  </si>
  <si>
    <t>WICHITA</t>
  </si>
  <si>
    <t>IAB</t>
  </si>
  <si>
    <t>MC CONNELL AFB</t>
  </si>
  <si>
    <t>ICT</t>
  </si>
  <si>
    <t>WICHITA MID CONTINENT</t>
  </si>
  <si>
    <t>WICHITA FALLS</t>
  </si>
  <si>
    <t>SPS</t>
  </si>
  <si>
    <t>SHEPPARD AFB WICHITA FALLS MUNI</t>
  </si>
  <si>
    <t>WICK</t>
  </si>
  <si>
    <t>WIC</t>
  </si>
  <si>
    <t>WIDE AWAKE</t>
  </si>
  <si>
    <t>ASCENSION AUX AF</t>
  </si>
  <si>
    <t>WIENER NEUSTADT OST</t>
  </si>
  <si>
    <t>WIENER NEUSTADT EAST</t>
  </si>
  <si>
    <t>WIESBADEN</t>
  </si>
  <si>
    <t>WIESBADEN AAF</t>
  </si>
  <si>
    <t>WIGRAM</t>
  </si>
  <si>
    <t>WILDWOOD</t>
  </si>
  <si>
    <t>WWD</t>
  </si>
  <si>
    <t>CAPE MAY CO</t>
  </si>
  <si>
    <t>WILHELMSHAVEN</t>
  </si>
  <si>
    <t>WVN</t>
  </si>
  <si>
    <t>WILHELMSHAVEN MARIENSIEL</t>
  </si>
  <si>
    <t>WILLEMSTAD</t>
  </si>
  <si>
    <t>CUR</t>
  </si>
  <si>
    <t>HATO</t>
  </si>
  <si>
    <t>WILLIAMS LAKE</t>
  </si>
  <si>
    <t>YWL</t>
  </si>
  <si>
    <t>WILLIAMSPORT</t>
  </si>
  <si>
    <t>IPT</t>
  </si>
  <si>
    <t>WILLIAMSPORT RGNL</t>
  </si>
  <si>
    <t>WILLISTON</t>
  </si>
  <si>
    <t>ISN</t>
  </si>
  <si>
    <t>SLOULIN FLD INTERNATIONAL</t>
  </si>
  <si>
    <t>WILLOW GROVE</t>
  </si>
  <si>
    <t>NXX</t>
  </si>
  <si>
    <t>WILLOW GROVE NAS JRB</t>
  </si>
  <si>
    <t>WILMINGTON</t>
  </si>
  <si>
    <t>ILG</t>
  </si>
  <si>
    <t>NEW CASTLE CO</t>
  </si>
  <si>
    <t>ILM</t>
  </si>
  <si>
    <t>WILMINGTON INTERNATIONAL</t>
  </si>
  <si>
    <t>WINDSOR</t>
  </si>
  <si>
    <t>YQG</t>
  </si>
  <si>
    <t>WINDSOR LOCKS</t>
  </si>
  <si>
    <t>BDL</t>
  </si>
  <si>
    <t>BRADLEY INTERNATIONAL</t>
  </si>
  <si>
    <t>WINK</t>
  </si>
  <si>
    <t>INK</t>
  </si>
  <si>
    <t>WINKLER CO</t>
  </si>
  <si>
    <t>WINNIPEG</t>
  </si>
  <si>
    <t>YAV</t>
  </si>
  <si>
    <t>WINNIPEG ST ANDREWS</t>
  </si>
  <si>
    <t>YWG</t>
  </si>
  <si>
    <t>WINNIPEG INTERNATIONAL</t>
  </si>
  <si>
    <t>WINSTON-SALEM</t>
  </si>
  <si>
    <t>INT</t>
  </si>
  <si>
    <t>SMITH REYNOLDS</t>
  </si>
  <si>
    <t>WIRAWILA</t>
  </si>
  <si>
    <t>WITBANK</t>
  </si>
  <si>
    <t>WITTERING</t>
  </si>
  <si>
    <t>WITTMUNDHAFEN</t>
  </si>
  <si>
    <t>WOENSDRECHT</t>
  </si>
  <si>
    <t>WOE</t>
  </si>
  <si>
    <t>WONJU</t>
  </si>
  <si>
    <t>WOODBOURNE</t>
  </si>
  <si>
    <t>BHE</t>
  </si>
  <si>
    <t>WOODFORT</t>
  </si>
  <si>
    <t>MANCHESTER WOODFORD</t>
  </si>
  <si>
    <t>WOODVALE</t>
  </si>
  <si>
    <t>WOOMERA</t>
  </si>
  <si>
    <t>UMR</t>
  </si>
  <si>
    <t>WORMS</t>
  </si>
  <si>
    <t>WRIGHT</t>
  </si>
  <si>
    <t>LHW</t>
  </si>
  <si>
    <t>WRIGHT AAF</t>
  </si>
  <si>
    <t>WRIGHTSTOWN</t>
  </si>
  <si>
    <t>WRI</t>
  </si>
  <si>
    <t>MC GUIRE AFB</t>
  </si>
  <si>
    <t>WRIGLEY</t>
  </si>
  <si>
    <t>YWY</t>
  </si>
  <si>
    <t>WROCLAW</t>
  </si>
  <si>
    <t>WRO</t>
  </si>
  <si>
    <t>STRACHOWICE</t>
  </si>
  <si>
    <t>WUHAN</t>
  </si>
  <si>
    <t>WUH</t>
  </si>
  <si>
    <t>TIANHE</t>
  </si>
  <si>
    <t>WUNSTORF</t>
  </si>
  <si>
    <t>WYTON</t>
  </si>
  <si>
    <t>XANGONGO</t>
  </si>
  <si>
    <t>XGN</t>
  </si>
  <si>
    <t>XIAMEN</t>
  </si>
  <si>
    <t>XMN</t>
  </si>
  <si>
    <t>GAOQI</t>
  </si>
  <si>
    <t>XI'AN</t>
  </si>
  <si>
    <t>XIY</t>
  </si>
  <si>
    <t>XIANYANG</t>
  </si>
  <si>
    <t>XICHANG</t>
  </si>
  <si>
    <t>XIC</t>
  </si>
  <si>
    <t>QINGSHAN</t>
  </si>
  <si>
    <t>YA LA</t>
  </si>
  <si>
    <t>YALA</t>
  </si>
  <si>
    <t>YAIZU</t>
  </si>
  <si>
    <t>SHIZUHAMA</t>
  </si>
  <si>
    <t>YAKUSHIMA</t>
  </si>
  <si>
    <t>KUM</t>
  </si>
  <si>
    <t>YAKUTAT</t>
  </si>
  <si>
    <t>YAK</t>
  </si>
  <si>
    <t>YAKUTSK</t>
  </si>
  <si>
    <t>YKS</t>
  </si>
  <si>
    <t>YALINGA</t>
  </si>
  <si>
    <t>AIG</t>
  </si>
  <si>
    <t>YALOVA</t>
  </si>
  <si>
    <t>YAMAGATA</t>
  </si>
  <si>
    <t>GAJ</t>
  </si>
  <si>
    <t>YAMAGUCHI</t>
  </si>
  <si>
    <t>UBJ</t>
  </si>
  <si>
    <t>YAMAGUCHI UBE</t>
  </si>
  <si>
    <t>YAMOUSSOUKRO</t>
  </si>
  <si>
    <t>ASK</t>
  </si>
  <si>
    <t>YANGKU</t>
  </si>
  <si>
    <t>YANGYANG INTERNATIONAL</t>
  </si>
  <si>
    <t>YANGON</t>
  </si>
  <si>
    <t>RGN</t>
  </si>
  <si>
    <t>YANGON INTERNATIONAL</t>
  </si>
  <si>
    <t>YANJI</t>
  </si>
  <si>
    <t>YANTAI</t>
  </si>
  <si>
    <t>YNT</t>
  </si>
  <si>
    <t>LAISHAN</t>
  </si>
  <si>
    <t>YAOUNDE</t>
  </si>
  <si>
    <t>YAP</t>
  </si>
  <si>
    <t>YAP INTERNATIONAL</t>
  </si>
  <si>
    <t>YAZD</t>
  </si>
  <si>
    <t>AZD</t>
  </si>
  <si>
    <t>YAZD SHAHID SADOOGHI</t>
  </si>
  <si>
    <t>YECHON</t>
  </si>
  <si>
    <t>YEC</t>
  </si>
  <si>
    <t>YECHEON</t>
  </si>
  <si>
    <t>YELLOWKNIFE</t>
  </si>
  <si>
    <t>YZF</t>
  </si>
  <si>
    <t>YENBO</t>
  </si>
  <si>
    <t>YNB</t>
  </si>
  <si>
    <t>YENISEHIR</t>
  </si>
  <si>
    <t>YEOSU</t>
  </si>
  <si>
    <t>RSU</t>
  </si>
  <si>
    <t>YEOVILTON</t>
  </si>
  <si>
    <t>YEO</t>
  </si>
  <si>
    <t>YEREVAN</t>
  </si>
  <si>
    <t>EVN</t>
  </si>
  <si>
    <t>ZVARTNOTS</t>
  </si>
  <si>
    <t>YLIVIESKA-RAUDASKYLA</t>
  </si>
  <si>
    <t>YLIVIESKA</t>
  </si>
  <si>
    <t>YOGYAKARTA</t>
  </si>
  <si>
    <t>JOG</t>
  </si>
  <si>
    <t>ADI SUTJIPTO</t>
  </si>
  <si>
    <t>YOKOTA</t>
  </si>
  <si>
    <t>OKO</t>
  </si>
  <si>
    <t>YOKOTA AB</t>
  </si>
  <si>
    <t>YOLA</t>
  </si>
  <si>
    <t>YOL</t>
  </si>
  <si>
    <t>YONAGUNI JIMA</t>
  </si>
  <si>
    <t>OGN</t>
  </si>
  <si>
    <t>YONAGUNI</t>
  </si>
  <si>
    <t>YORKTON</t>
  </si>
  <si>
    <t>YQV</t>
  </si>
  <si>
    <t>YORKTON MUNI</t>
  </si>
  <si>
    <t>YORON</t>
  </si>
  <si>
    <t>RNJ</t>
  </si>
  <si>
    <t>YOUNGSTOWN</t>
  </si>
  <si>
    <t>YNG</t>
  </si>
  <si>
    <t>YOUNGSTOWN WARREN RGNL</t>
  </si>
  <si>
    <t>YSTERPLAAT</t>
  </si>
  <si>
    <t>YUMA</t>
  </si>
  <si>
    <t>YUM</t>
  </si>
  <si>
    <t>YUMA MCAS YUMA INTERNATIONAL</t>
  </si>
  <si>
    <t>YURIMAGUAS</t>
  </si>
  <si>
    <t>YMS</t>
  </si>
  <si>
    <t>MOISES BENZAQUEN RENGIFO</t>
  </si>
  <si>
    <t>YUZHNO-SAKHALINSK</t>
  </si>
  <si>
    <t>UUS</t>
  </si>
  <si>
    <t>KHOMUTOVO</t>
  </si>
  <si>
    <t>ZABOL</t>
  </si>
  <si>
    <t>ZACATECAS</t>
  </si>
  <si>
    <t>ZCL</t>
  </si>
  <si>
    <t>GENERAL LEOBARDO C RUIZ INTERNATIONAL</t>
  </si>
  <si>
    <t>ZADAR</t>
  </si>
  <si>
    <t>ZAD</t>
  </si>
  <si>
    <t>ZAGREB</t>
  </si>
  <si>
    <t>ZAG</t>
  </si>
  <si>
    <t>ZAHEDAN</t>
  </si>
  <si>
    <t>ZAH</t>
  </si>
  <si>
    <t>ZAHEDAN INTERNATIONAL</t>
  </si>
  <si>
    <t>ZAKYNTHOS</t>
  </si>
  <si>
    <t>ZTH</t>
  </si>
  <si>
    <t>ZAKINTHOS DIONYSIOS SOLOMOS</t>
  </si>
  <si>
    <t>ZAMA</t>
  </si>
  <si>
    <t>KASTNER AAF</t>
  </si>
  <si>
    <t>ZAMBEZI</t>
  </si>
  <si>
    <t>ZAMBOANGA</t>
  </si>
  <si>
    <t>ZAM</t>
  </si>
  <si>
    <t>ZAMBOANGA INTERNATIONAL</t>
  </si>
  <si>
    <t>ZAMORA</t>
  </si>
  <si>
    <t>ZMM</t>
  </si>
  <si>
    <t>ZANDERY</t>
  </si>
  <si>
    <t>PBM</t>
  </si>
  <si>
    <t>JOHAN A PENGEL INTERNATIONAL</t>
  </si>
  <si>
    <t>ZANJAN</t>
  </si>
  <si>
    <t>ZANZIBAR</t>
  </si>
  <si>
    <t>ZNZ</t>
  </si>
  <si>
    <t>ZAPOPAN</t>
  </si>
  <si>
    <t>ZARAGOZA</t>
  </si>
  <si>
    <t>ZAZ</t>
  </si>
  <si>
    <t>ZARAGOZA AB</t>
  </si>
  <si>
    <t>ZARGHAN</t>
  </si>
  <si>
    <t>ZARGAN</t>
  </si>
  <si>
    <t>ZARIA</t>
  </si>
  <si>
    <t>ZAR</t>
  </si>
  <si>
    <t>ZARZAITINE</t>
  </si>
  <si>
    <t>IAM</t>
  </si>
  <si>
    <t>IN AMENAS</t>
  </si>
  <si>
    <t>ZEERUST</t>
  </si>
  <si>
    <t>ZELLA 74</t>
  </si>
  <si>
    <t>ZELTWEG</t>
  </si>
  <si>
    <t>ZERO</t>
  </si>
  <si>
    <t>ZHENGZHOU</t>
  </si>
  <si>
    <t>CGO</t>
  </si>
  <si>
    <t>XINZHENG</t>
  </si>
  <si>
    <t>ZHOB</t>
  </si>
  <si>
    <t>PZH</t>
  </si>
  <si>
    <t>ZIELONA GORA</t>
  </si>
  <si>
    <t>IEG</t>
  </si>
  <si>
    <t>BABIMOST</t>
  </si>
  <si>
    <t>ZIGUINCHOR</t>
  </si>
  <si>
    <t>ZIG</t>
  </si>
  <si>
    <t>ZIHUATANEJO</t>
  </si>
  <si>
    <t>ZIH</t>
  </si>
  <si>
    <t>IXTAPA ZIHUATANEJO INTERNATIONAL</t>
  </si>
  <si>
    <t>ZILINA</t>
  </si>
  <si>
    <t>ZINDER</t>
  </si>
  <si>
    <t>ZND</t>
  </si>
  <si>
    <t>ZIRKU</t>
  </si>
  <si>
    <t>ZISCO</t>
  </si>
  <si>
    <t>ZOERSEL</t>
  </si>
  <si>
    <t>ZONGULDAK</t>
  </si>
  <si>
    <t>CAYCUMA</t>
  </si>
  <si>
    <t>ZUNI PUEBLO</t>
  </si>
  <si>
    <t>ZUN</t>
  </si>
  <si>
    <t>BLACK ROCK</t>
  </si>
  <si>
    <t>ZURICH</t>
  </si>
  <si>
    <t>ZURICH MET</t>
  </si>
  <si>
    <t>ZRH</t>
  </si>
  <si>
    <t>ZURICH AREA</t>
  </si>
  <si>
    <t>REICHENBACH</t>
  </si>
  <si>
    <t>ZUTENDAAL</t>
  </si>
  <si>
    <t>ZVISHAVANE</t>
  </si>
  <si>
    <t>ZWEIBRUECKEN</t>
  </si>
  <si>
    <t>ZWEIBRUCKEN</t>
  </si>
  <si>
    <t>source:</t>
  </si>
  <si>
    <t>https://www.partow.net/miscellaneous/airportdatabase/</t>
  </si>
  <si>
    <t>Accessed on:</t>
  </si>
  <si>
    <t>Deleted entries with no airport names. Changed Taichung IATA code to RMQ</t>
  </si>
  <si>
    <t>Column5</t>
  </si>
  <si>
    <t>ICAO Code</t>
  </si>
  <si>
    <t>Column4</t>
  </si>
  <si>
    <t>Column3</t>
  </si>
  <si>
    <t>Column2</t>
  </si>
  <si>
    <t>Lat Deg</t>
  </si>
  <si>
    <t>Column1</t>
  </si>
  <si>
    <t>Lat Minutes</t>
  </si>
  <si>
    <t>Lat Sec</t>
  </si>
  <si>
    <t>Lat D Dir</t>
  </si>
  <si>
    <t>Long Deg</t>
  </si>
  <si>
    <t>Long Minutes</t>
  </si>
  <si>
    <t>Long Sec</t>
  </si>
  <si>
    <t>Long Dir</t>
  </si>
  <si>
    <t>Altitude (m)</t>
  </si>
  <si>
    <t>Lat (dec deg)</t>
  </si>
  <si>
    <t>Long (dec deg)</t>
  </si>
  <si>
    <t>PKMA</t>
  </si>
  <si>
    <t>N</t>
  </si>
  <si>
    <t>E</t>
  </si>
  <si>
    <t>NTGA</t>
  </si>
  <si>
    <t>S</t>
  </si>
  <si>
    <t>W</t>
  </si>
  <si>
    <t>DABB</t>
  </si>
  <si>
    <t>EDKA</t>
  </si>
  <si>
    <t>EKYT</t>
  </si>
  <si>
    <t>SVAN</t>
  </si>
  <si>
    <t>EKAH</t>
  </si>
  <si>
    <t>UNAA</t>
  </si>
  <si>
    <t>OIAA</t>
  </si>
  <si>
    <t>KABI</t>
  </si>
  <si>
    <t>DIAP</t>
  </si>
  <si>
    <t>YBAM</t>
  </si>
  <si>
    <t>KIKR</t>
  </si>
  <si>
    <t>HEBL</t>
  </si>
  <si>
    <t>OEBA</t>
  </si>
  <si>
    <t>DNAA</t>
  </si>
  <si>
    <t>YMAY</t>
  </si>
  <si>
    <t>EGPD</t>
  </si>
  <si>
    <t>MMAA</t>
  </si>
  <si>
    <t>DGAA</t>
  </si>
  <si>
    <t>GCRR</t>
  </si>
  <si>
    <t>LSZR</t>
  </si>
  <si>
    <t>KACK</t>
  </si>
  <si>
    <t>KACT</t>
  </si>
  <si>
    <t>KACY</t>
  </si>
  <si>
    <t>LTAF</t>
  </si>
  <si>
    <t>LTAG</t>
  </si>
  <si>
    <t>LTBJ</t>
  </si>
  <si>
    <t>HAAB</t>
  </si>
  <si>
    <t>UEEA</t>
  </si>
  <si>
    <t>OJAM</t>
  </si>
  <si>
    <t>PADK</t>
  </si>
  <si>
    <t>YPAD</t>
  </si>
  <si>
    <t>KADM</t>
  </si>
  <si>
    <t>PADQ</t>
  </si>
  <si>
    <t>KADW</t>
  </si>
  <si>
    <t>EGQL</t>
  </si>
  <si>
    <t>SKSP</t>
  </si>
  <si>
    <t>FTTC</t>
  </si>
  <si>
    <t>SABE</t>
  </si>
  <si>
    <t>URSS</t>
  </si>
  <si>
    <t>ENAL</t>
  </si>
  <si>
    <t>KAEX</t>
  </si>
  <si>
    <t>BIAR</t>
  </si>
  <si>
    <t>SAMR</t>
  </si>
  <si>
    <t>SBAT</t>
  </si>
  <si>
    <t>LTAH</t>
  </si>
  <si>
    <t>GMAA</t>
  </si>
  <si>
    <t>EDMA</t>
  </si>
  <si>
    <t>LFBA</t>
  </si>
  <si>
    <t>ESDB</t>
  </si>
  <si>
    <t>LEMG</t>
  </si>
  <si>
    <t>LGAG</t>
  </si>
  <si>
    <t>VIAG</t>
  </si>
  <si>
    <t>KAGS</t>
  </si>
  <si>
    <t>MMAS</t>
  </si>
  <si>
    <t>SVAC</t>
  </si>
  <si>
    <t>VOAT</t>
  </si>
  <si>
    <t>FAAG</t>
  </si>
  <si>
    <t>OEAB</t>
  </si>
  <si>
    <t>LIEA</t>
  </si>
  <si>
    <t>GMTA</t>
  </si>
  <si>
    <t>FEFY</t>
  </si>
  <si>
    <t>PAWT</t>
  </si>
  <si>
    <t>NCAI</t>
  </si>
  <si>
    <t>LFKJ</t>
  </si>
  <si>
    <t>VEAZ</t>
  </si>
  <si>
    <t>FMCV</t>
  </si>
  <si>
    <t>OESK</t>
  </si>
  <si>
    <t>ESNX</t>
  </si>
  <si>
    <t>SBAR</t>
  </si>
  <si>
    <t>DRZA</t>
  </si>
  <si>
    <t>VAAK</t>
  </si>
  <si>
    <t>HLKF</t>
  </si>
  <si>
    <t>RJEC</t>
  </si>
  <si>
    <t>NZAA</t>
  </si>
  <si>
    <t>PAKN</t>
  </si>
  <si>
    <t>KAKR</t>
  </si>
  <si>
    <t>DNAK</t>
  </si>
  <si>
    <t>LCRA</t>
  </si>
  <si>
    <t>UATT</t>
  </si>
  <si>
    <t>VYSW</t>
  </si>
  <si>
    <t>UAAA</t>
  </si>
  <si>
    <t>KALB</t>
  </si>
  <si>
    <t>LEAL</t>
  </si>
  <si>
    <t>ENAT</t>
  </si>
  <si>
    <t>DAAG</t>
  </si>
  <si>
    <t>KALI</t>
  </si>
  <si>
    <t>FAAB</t>
  </si>
  <si>
    <t>LIMG</t>
  </si>
  <si>
    <t>OSAP</t>
  </si>
  <si>
    <t>NZLX</t>
  </si>
  <si>
    <t>HEAX</t>
  </si>
  <si>
    <t>KAMA</t>
  </si>
  <si>
    <t>FMNE</t>
  </si>
  <si>
    <t>VAAH</t>
  </si>
  <si>
    <t>WRRA</t>
  </si>
  <si>
    <t>OJAI</t>
  </si>
  <si>
    <t>WAPP</t>
  </si>
  <si>
    <t>EHAM</t>
  </si>
  <si>
    <t>KANB</t>
  </si>
  <si>
    <t>PANC</t>
  </si>
  <si>
    <t>KAND</t>
  </si>
  <si>
    <t>SCFA</t>
  </si>
  <si>
    <t>LFBU</t>
  </si>
  <si>
    <t>LTAD</t>
  </si>
  <si>
    <t>FMNH</t>
  </si>
  <si>
    <t>PANT</t>
  </si>
  <si>
    <t>EBAW</t>
  </si>
  <si>
    <t>SPHY</t>
  </si>
  <si>
    <t>TAPA</t>
  </si>
  <si>
    <t>ENAN</t>
  </si>
  <si>
    <t>EDAC</t>
  </si>
  <si>
    <t>RJSA</t>
  </si>
  <si>
    <t>LGKP</t>
  </si>
  <si>
    <t>SARL</t>
  </si>
  <si>
    <t>KAOO</t>
  </si>
  <si>
    <t>WMKA</t>
  </si>
  <si>
    <t>SLAP</t>
  </si>
  <si>
    <t>KAPG</t>
  </si>
  <si>
    <t>FQNP</t>
  </si>
  <si>
    <t>NSFA</t>
  </si>
  <si>
    <t>SBAQ</t>
  </si>
  <si>
    <t>OEPA</t>
  </si>
  <si>
    <t>OJAQ</t>
  </si>
  <si>
    <t>SPQU</t>
  </si>
  <si>
    <t>KARA</t>
  </si>
  <si>
    <t>SCAR</t>
  </si>
  <si>
    <t>HTAR</t>
  </si>
  <si>
    <t>ESSA</t>
  </si>
  <si>
    <t>KART</t>
  </si>
  <si>
    <t>SBAU</t>
  </si>
  <si>
    <t>LRAR</t>
  </si>
  <si>
    <t>UTAA</t>
  </si>
  <si>
    <t>MYAF</t>
  </si>
  <si>
    <t>URWA</t>
  </si>
  <si>
    <t>RJKA</t>
  </si>
  <si>
    <t>DIYO</t>
  </si>
  <si>
    <t>YBAS</t>
  </si>
  <si>
    <t>LTAU</t>
  </si>
  <si>
    <t>SGAS</t>
  </si>
  <si>
    <t>HESN</t>
  </si>
  <si>
    <t>SPHZ</t>
  </si>
  <si>
    <t>SEAM</t>
  </si>
  <si>
    <t>SUAG</t>
  </si>
  <si>
    <t>KATL</t>
  </si>
  <si>
    <t>SBHT</t>
  </si>
  <si>
    <t>VIAR</t>
  </si>
  <si>
    <t>GQPA</t>
  </si>
  <si>
    <t>TNCA</t>
  </si>
  <si>
    <t>SKUC</t>
  </si>
  <si>
    <t>LFLA</t>
  </si>
  <si>
    <t>KAUG</t>
  </si>
  <si>
    <t>OMAA</t>
  </si>
  <si>
    <t>LFLW</t>
  </si>
  <si>
    <t>KAUS</t>
  </si>
  <si>
    <t>MUCA</t>
  </si>
  <si>
    <t>LFMV</t>
  </si>
  <si>
    <t>YMAV</t>
  </si>
  <si>
    <t>OIAW</t>
  </si>
  <si>
    <t>TQPF</t>
  </si>
  <si>
    <t>LGAL</t>
  </si>
  <si>
    <t>SKAR</t>
  </si>
  <si>
    <t>MYAP</t>
  </si>
  <si>
    <t>NTGU</t>
  </si>
  <si>
    <t>RJSK</t>
  </si>
  <si>
    <t>SPHO</t>
  </si>
  <si>
    <t>LTAI</t>
  </si>
  <si>
    <t>OIYY</t>
  </si>
  <si>
    <t>OMAD</t>
  </si>
  <si>
    <t>DAUA</t>
  </si>
  <si>
    <t>KBAB</t>
  </si>
  <si>
    <t>KBAD</t>
  </si>
  <si>
    <t>RPUB</t>
  </si>
  <si>
    <t>OBBI</t>
  </si>
  <si>
    <t>UBBB</t>
  </si>
  <si>
    <t>LTCJ</t>
  </si>
  <si>
    <t>SKBQ</t>
  </si>
  <si>
    <t>SBBU</t>
  </si>
  <si>
    <t>UNBB</t>
  </si>
  <si>
    <t>LRBM</t>
  </si>
  <si>
    <t>SCBA</t>
  </si>
  <si>
    <t>VEBS</t>
  </si>
  <si>
    <t>EDAB</t>
  </si>
  <si>
    <t>FBKE</t>
  </si>
  <si>
    <t>HCMI</t>
  </si>
  <si>
    <t>EGLK</t>
  </si>
  <si>
    <t>FEFT</t>
  </si>
  <si>
    <t>LRBS</t>
  </si>
  <si>
    <t>FEFM</t>
  </si>
  <si>
    <t>MUBA</t>
  </si>
  <si>
    <t>RPVB</t>
  </si>
  <si>
    <t>LRBC</t>
  </si>
  <si>
    <t>LEBL</t>
  </si>
  <si>
    <t>KBCT</t>
  </si>
  <si>
    <t>KBDE</t>
  </si>
  <si>
    <t>OIBL</t>
  </si>
  <si>
    <t>WRBB</t>
  </si>
  <si>
    <t>KBDL</t>
  </si>
  <si>
    <t>LTBG</t>
  </si>
  <si>
    <t>OPTH</t>
  </si>
  <si>
    <t>WIIB</t>
  </si>
  <si>
    <t>VABO</t>
  </si>
  <si>
    <t>KBDR</t>
  </si>
  <si>
    <t>LIBR</t>
  </si>
  <si>
    <t>FZFD</t>
  </si>
  <si>
    <t>ENDU</t>
  </si>
  <si>
    <t>EGPL</t>
  </si>
  <si>
    <t>KBED</t>
  </si>
  <si>
    <t>MNBL</t>
  </si>
  <si>
    <t>LYBE</t>
  </si>
  <si>
    <t>SBBE</t>
  </si>
  <si>
    <t>HLLB</t>
  </si>
  <si>
    <t>EGXH</t>
  </si>
  <si>
    <t>LFRB</t>
  </si>
  <si>
    <t>PABE</t>
  </si>
  <si>
    <t>LLBS</t>
  </si>
  <si>
    <t>FQBR</t>
  </si>
  <si>
    <t>OLBA</t>
  </si>
  <si>
    <t>SBBI</t>
  </si>
  <si>
    <t>KBFI</t>
  </si>
  <si>
    <t>KBFL</t>
  </si>
  <si>
    <t>KBFM</t>
  </si>
  <si>
    <t>FABL</t>
  </si>
  <si>
    <t>FVCZ</t>
  </si>
  <si>
    <t>EGAA</t>
  </si>
  <si>
    <t>FKKU</t>
  </si>
  <si>
    <t>SKBG</t>
  </si>
  <si>
    <t>LPBG</t>
  </si>
  <si>
    <t>FEFF</t>
  </si>
  <si>
    <t>TBPB</t>
  </si>
  <si>
    <t>ETUR</t>
  </si>
  <si>
    <t>ENBR</t>
  </si>
  <si>
    <t>KBGR</t>
  </si>
  <si>
    <t>FEFG</t>
  </si>
  <si>
    <t>SBBG</t>
  </si>
  <si>
    <t>LIME</t>
  </si>
  <si>
    <t>EGAC</t>
  </si>
  <si>
    <t>NZWB</t>
  </si>
  <si>
    <t>OEBH</t>
  </si>
  <si>
    <t>SAZB</t>
  </si>
  <si>
    <t>VABJ</t>
  </si>
  <si>
    <t>UTSB</t>
  </si>
  <si>
    <t>KBHM</t>
  </si>
  <si>
    <t>VABP</t>
  </si>
  <si>
    <t>VABV</t>
  </si>
  <si>
    <t>EGBB</t>
  </si>
  <si>
    <t>LFKB</t>
  </si>
  <si>
    <t>KBIF</t>
  </si>
  <si>
    <t>PABI</t>
  </si>
  <si>
    <t>WABB</t>
  </si>
  <si>
    <t>MYBS</t>
  </si>
  <si>
    <t>LEBB</t>
  </si>
  <si>
    <t>LFBZ</t>
  </si>
  <si>
    <t>VNVT</t>
  </si>
  <si>
    <t>FEFR</t>
  </si>
  <si>
    <t>KBIX</t>
  </si>
  <si>
    <t>DAAE</t>
  </si>
  <si>
    <t>ENBS</t>
  </si>
  <si>
    <t>GBYD</t>
  </si>
  <si>
    <t>HBBA</t>
  </si>
  <si>
    <t>SLBJ</t>
  </si>
  <si>
    <t>HABD</t>
  </si>
  <si>
    <t>MMLO</t>
  </si>
  <si>
    <t>LEBZ</t>
  </si>
  <si>
    <t>KBKF</t>
  </si>
  <si>
    <t>PHBK</t>
  </si>
  <si>
    <t>WBKK</t>
  </si>
  <si>
    <t>VTBD</t>
  </si>
  <si>
    <t>GABS</t>
  </si>
  <si>
    <t>WIPL</t>
  </si>
  <si>
    <t>FZMA</t>
  </si>
  <si>
    <t>SVBC</t>
  </si>
  <si>
    <t>ESSD</t>
  </si>
  <si>
    <t>KBLI</t>
  </si>
  <si>
    <t>EGNH</t>
  </si>
  <si>
    <t>EKBI</t>
  </si>
  <si>
    <t>LIPE</t>
  </si>
  <si>
    <t>VOBG</t>
  </si>
  <si>
    <t>KBLV</t>
  </si>
  <si>
    <t>FWCL</t>
  </si>
  <si>
    <t>ESSB</t>
  </si>
  <si>
    <t>EDWR</t>
  </si>
  <si>
    <t>FOOB</t>
  </si>
  <si>
    <t>WRRB</t>
  </si>
  <si>
    <t>KBNA</t>
  </si>
  <si>
    <t>OIKB</t>
  </si>
  <si>
    <t>YBBN</t>
  </si>
  <si>
    <t>DNBE</t>
  </si>
  <si>
    <t>ENBN</t>
  </si>
  <si>
    <t>SVBI</t>
  </si>
  <si>
    <t>NTTB</t>
  </si>
  <si>
    <t>MPBO</t>
  </si>
  <si>
    <t>LFBD</t>
  </si>
  <si>
    <t>SKBO</t>
  </si>
  <si>
    <t>EGHH</t>
  </si>
  <si>
    <t>KBOI</t>
  </si>
  <si>
    <t>LBBG</t>
  </si>
  <si>
    <t>VABB</t>
  </si>
  <si>
    <t>TNCB</t>
  </si>
  <si>
    <t>ENBO</t>
  </si>
  <si>
    <t>FEFO</t>
  </si>
  <si>
    <t>KBOS</t>
  </si>
  <si>
    <t>LFLD</t>
  </si>
  <si>
    <t>DFOO</t>
  </si>
  <si>
    <t>FKKV</t>
  </si>
  <si>
    <t>WRLL</t>
  </si>
  <si>
    <t>KBPT</t>
  </si>
  <si>
    <t>FMNQ</t>
  </si>
  <si>
    <t>EGKB</t>
  </si>
  <si>
    <t>TJBQ</t>
  </si>
  <si>
    <t>UHBB</t>
  </si>
  <si>
    <t>SAZS</t>
  </si>
  <si>
    <t>EDDW</t>
  </si>
  <si>
    <t>LIBD</t>
  </si>
  <si>
    <t>SVBM</t>
  </si>
  <si>
    <t>LSZB</t>
  </si>
  <si>
    <t>KBRO</t>
  </si>
  <si>
    <t>LKTB</t>
  </si>
  <si>
    <t>EGGD</t>
  </si>
  <si>
    <t>EBBR</t>
  </si>
  <si>
    <t>EDWB</t>
  </si>
  <si>
    <t>PABR</t>
  </si>
  <si>
    <t>MDBH</t>
  </si>
  <si>
    <t>SBBR</t>
  </si>
  <si>
    <t>SKBS</t>
  </si>
  <si>
    <t>PHSF</t>
  </si>
  <si>
    <t>FGBT</t>
  </si>
  <si>
    <t>DAUB</t>
  </si>
  <si>
    <t>ORMM</t>
  </si>
  <si>
    <t>WIKB</t>
  </si>
  <si>
    <t>PABA</t>
  </si>
  <si>
    <t>WITT</t>
  </si>
  <si>
    <t>UIBB</t>
  </si>
  <si>
    <t>KBTR</t>
  </si>
  <si>
    <t>LZIB</t>
  </si>
  <si>
    <t>PABT</t>
  </si>
  <si>
    <t>WBGB</t>
  </si>
  <si>
    <t>KBTV</t>
  </si>
  <si>
    <t>LTBE</t>
  </si>
  <si>
    <t>LHBP</t>
  </si>
  <si>
    <t>KBUF</t>
  </si>
  <si>
    <t>FNBG</t>
  </si>
  <si>
    <t>SKBU</t>
  </si>
  <si>
    <t>FVBU</t>
  </si>
  <si>
    <t>KBUR</t>
  </si>
  <si>
    <t>FZKA</t>
  </si>
  <si>
    <t>OIBB</t>
  </si>
  <si>
    <t>LFOB</t>
  </si>
  <si>
    <t>SBBV</t>
  </si>
  <si>
    <t>GVBA</t>
  </si>
  <si>
    <t>LFBV</t>
  </si>
  <si>
    <t>SBVH</t>
  </si>
  <si>
    <t>VNBW</t>
  </si>
  <si>
    <t>EDVE</t>
  </si>
  <si>
    <t>EGNL</t>
  </si>
  <si>
    <t>KBWI</t>
  </si>
  <si>
    <t>WBSB</t>
  </si>
  <si>
    <t>YSBK</t>
  </si>
  <si>
    <t>GOTB</t>
  </si>
  <si>
    <t>GGOV</t>
  </si>
  <si>
    <t>KBYH</t>
  </si>
  <si>
    <t>DIBK</t>
  </si>
  <si>
    <t>MUBY</t>
  </si>
  <si>
    <t>KBYS</t>
  </si>
  <si>
    <t>EDQD</t>
  </si>
  <si>
    <t>MZBZ</t>
  </si>
  <si>
    <t>LTBF</t>
  </si>
  <si>
    <t>UUBP</t>
  </si>
  <si>
    <t>LIPB</t>
  </si>
  <si>
    <t>LFMU</t>
  </si>
  <si>
    <t>FCBB</t>
  </si>
  <si>
    <t>EGVN</t>
  </si>
  <si>
    <t>FNCA</t>
  </si>
  <si>
    <t>SBCA</t>
  </si>
  <si>
    <t>KCAE</t>
  </si>
  <si>
    <t>LIEE</t>
  </si>
  <si>
    <t>HECA</t>
  </si>
  <si>
    <t>SVCN</t>
  </si>
  <si>
    <t>SLCA</t>
  </si>
  <si>
    <t>ZGGG</t>
  </si>
  <si>
    <t>MTCH</t>
  </si>
  <si>
    <t>KCAR</t>
  </si>
  <si>
    <t>GMMC</t>
  </si>
  <si>
    <t>FNCZ</t>
  </si>
  <si>
    <t>SBCP</t>
  </si>
  <si>
    <t>EGNC</t>
  </si>
  <si>
    <t>SOCA</t>
  </si>
  <si>
    <t>SLCB</t>
  </si>
  <si>
    <t>EGSC</t>
  </si>
  <si>
    <t>SVCB</t>
  </si>
  <si>
    <t>KCBM</t>
  </si>
  <si>
    <t>WIIC</t>
  </si>
  <si>
    <t>DNCA</t>
  </si>
  <si>
    <t>YSCB</t>
  </si>
  <si>
    <t>MGCB</t>
  </si>
  <si>
    <t>LFMK</t>
  </si>
  <si>
    <t>SCCC</t>
  </si>
  <si>
    <t>VOCL</t>
  </si>
  <si>
    <t>SCIE</t>
  </si>
  <si>
    <t>SVMI</t>
  </si>
  <si>
    <t>VECC</t>
  </si>
  <si>
    <t>MYBC</t>
  </si>
  <si>
    <t>PACD</t>
  </si>
  <si>
    <t>KCDC</t>
  </si>
  <si>
    <t>LFPG</t>
  </si>
  <si>
    <t>SBAA</t>
  </si>
  <si>
    <t>VOCP</t>
  </si>
  <si>
    <t>KCDS</t>
  </si>
  <si>
    <t>YSCN</t>
  </si>
  <si>
    <t>PACV</t>
  </si>
  <si>
    <t>RPMC</t>
  </si>
  <si>
    <t>KCEF</t>
  </si>
  <si>
    <t>EGNR</t>
  </si>
  <si>
    <t>USCC</t>
  </si>
  <si>
    <t>MMCN</t>
  </si>
  <si>
    <t>SLCP</t>
  </si>
  <si>
    <t>LFMD</t>
  </si>
  <si>
    <t>LFRC</t>
  </si>
  <si>
    <t>LFOU</t>
  </si>
  <si>
    <t>KCEW</t>
  </si>
  <si>
    <t>KCFD</t>
  </si>
  <si>
    <t>LFLC</t>
  </si>
  <si>
    <t>MUCF</t>
  </si>
  <si>
    <t>LFRK</t>
  </si>
  <si>
    <t>YSCH</t>
  </si>
  <si>
    <t>LGKR</t>
  </si>
  <si>
    <t>SBCY</t>
  </si>
  <si>
    <t>SBSP</t>
  </si>
  <si>
    <t>WIII</t>
  </si>
  <si>
    <t>EDDK</t>
  </si>
  <si>
    <t>ZHCC</t>
  </si>
  <si>
    <t>VGEG</t>
  </si>
  <si>
    <t>SBCG</t>
  </si>
  <si>
    <t>RPML</t>
  </si>
  <si>
    <t>KCHA</t>
  </si>
  <si>
    <t>NZCH</t>
  </si>
  <si>
    <t>SPPY</t>
  </si>
  <si>
    <t>SPEO</t>
  </si>
  <si>
    <t>LGSA</t>
  </si>
  <si>
    <t>LFLX</t>
  </si>
  <si>
    <t>KCHS</t>
  </si>
  <si>
    <t>NZCI</t>
  </si>
  <si>
    <t>MPCH</t>
  </si>
  <si>
    <t>LIRA</t>
  </si>
  <si>
    <t>KCIC</t>
  </si>
  <si>
    <t>SLCO</t>
  </si>
  <si>
    <t>PCIS</t>
  </si>
  <si>
    <t>UAII</t>
  </si>
  <si>
    <t>TVSC</t>
  </si>
  <si>
    <t>SPHI</t>
  </si>
  <si>
    <t>VOCB</t>
  </si>
  <si>
    <t>SCCF</t>
  </si>
  <si>
    <t>MMCS</t>
  </si>
  <si>
    <t>RKPC</t>
  </si>
  <si>
    <t>ZUCK</t>
  </si>
  <si>
    <t>KCLE</t>
  </si>
  <si>
    <t>EGYC</t>
  </si>
  <si>
    <t>LRCL</t>
  </si>
  <si>
    <t>KCLL</t>
  </si>
  <si>
    <t>SBCI</t>
  </si>
  <si>
    <t>SKCL</t>
  </si>
  <si>
    <t>MMIA</t>
  </si>
  <si>
    <t>KCLT</t>
  </si>
  <si>
    <t>LFKC</t>
  </si>
  <si>
    <t>VCBI</t>
  </si>
  <si>
    <t>MMCE</t>
  </si>
  <si>
    <t>LFLB</t>
  </si>
  <si>
    <t>SBCR</t>
  </si>
  <si>
    <t>KCMH</t>
  </si>
  <si>
    <t>GMMN</t>
  </si>
  <si>
    <t>LFGA</t>
  </si>
  <si>
    <t>MUCM</t>
  </si>
  <si>
    <t>LRCK</t>
  </si>
  <si>
    <t>SBCF</t>
  </si>
  <si>
    <t>LFBG</t>
  </si>
  <si>
    <t>KCNM</t>
  </si>
  <si>
    <t>SARC</t>
  </si>
  <si>
    <t>YBCS</t>
  </si>
  <si>
    <t>KCNW</t>
  </si>
  <si>
    <t>SAAC</t>
  </si>
  <si>
    <t>KCOF</t>
  </si>
  <si>
    <t>SKCD</t>
  </si>
  <si>
    <t>VECO</t>
  </si>
  <si>
    <t>DBBB</t>
  </si>
  <si>
    <t>SACO</t>
  </si>
  <si>
    <t>KCOS</t>
  </si>
  <si>
    <t>KCOT</t>
  </si>
  <si>
    <t>KCOU</t>
  </si>
  <si>
    <t>SAZY</t>
  </si>
  <si>
    <t>MMCP</t>
  </si>
  <si>
    <t>EKCH</t>
  </si>
  <si>
    <t>SCHA</t>
  </si>
  <si>
    <t>KCPR</t>
  </si>
  <si>
    <t>FACT</t>
  </si>
  <si>
    <t>LFAC</t>
  </si>
  <si>
    <t>LRCV</t>
  </si>
  <si>
    <t>SAVC</t>
  </si>
  <si>
    <t>EBCI</t>
  </si>
  <si>
    <t>KCRP</t>
  </si>
  <si>
    <t>SBCV</t>
  </si>
  <si>
    <t>LIBC</t>
  </si>
  <si>
    <t>LRCS</t>
  </si>
  <si>
    <t>LFPC</t>
  </si>
  <si>
    <t>GOGS</t>
  </si>
  <si>
    <t>ZGHA</t>
  </si>
  <si>
    <t>LICC</t>
  </si>
  <si>
    <t>KCTB</t>
  </si>
  <si>
    <t>SANC</t>
  </si>
  <si>
    <t>SKCG</t>
  </si>
  <si>
    <t>YBCV</t>
  </si>
  <si>
    <t>MMCM</t>
  </si>
  <si>
    <t>RJCC</t>
  </si>
  <si>
    <t>LFMQ</t>
  </si>
  <si>
    <t>ZUUU</t>
  </si>
  <si>
    <t>SKCC</t>
  </si>
  <si>
    <t>SECU</t>
  </si>
  <si>
    <t>LIMZ</t>
  </si>
  <si>
    <t>MMCL</t>
  </si>
  <si>
    <t>SVCU</t>
  </si>
  <si>
    <t>MMUN</t>
  </si>
  <si>
    <t>SVCP</t>
  </si>
  <si>
    <t>TNCC</t>
  </si>
  <si>
    <t>MMCU</t>
  </si>
  <si>
    <t>SPZO</t>
  </si>
  <si>
    <t>KCVG</t>
  </si>
  <si>
    <t>MMCB</t>
  </si>
  <si>
    <t>MMCV</t>
  </si>
  <si>
    <t>KCVS</t>
  </si>
  <si>
    <t>EGBE</t>
  </si>
  <si>
    <t>SBCT</t>
  </si>
  <si>
    <t>EGFF</t>
  </si>
  <si>
    <t>VGCB</t>
  </si>
  <si>
    <t>PLCH</t>
  </si>
  <si>
    <t>SBCX</t>
  </si>
  <si>
    <t>KCXL</t>
  </si>
  <si>
    <t>KCXO</t>
  </si>
  <si>
    <t>WIIL</t>
  </si>
  <si>
    <t>MWCB</t>
  </si>
  <si>
    <t>RCKU</t>
  </si>
  <si>
    <t>MUCL</t>
  </si>
  <si>
    <t>SUCA</t>
  </si>
  <si>
    <t>KCYS</t>
  </si>
  <si>
    <t>SVCR</t>
  </si>
  <si>
    <t>DABC</t>
  </si>
  <si>
    <t>MMCZ</t>
  </si>
  <si>
    <t>SBCZ</t>
  </si>
  <si>
    <t>SKCZ</t>
  </si>
  <si>
    <t>VGZR</t>
  </si>
  <si>
    <t>VVDN</t>
  </si>
  <si>
    <t>KDAL</t>
  </si>
  <si>
    <t>OSDI</t>
  </si>
  <si>
    <t>HTDA</t>
  </si>
  <si>
    <t>MPDA</t>
  </si>
  <si>
    <t>KDAY</t>
  </si>
  <si>
    <t>VEDB</t>
  </si>
  <si>
    <t>YSDU</t>
  </si>
  <si>
    <t>LDDU</t>
  </si>
  <si>
    <t>KDCA</t>
  </si>
  <si>
    <t>TDCF</t>
  </si>
  <si>
    <t>LIED</t>
  </si>
  <si>
    <t>LFCK</t>
  </si>
  <si>
    <t>LHDC</t>
  </si>
  <si>
    <t>VIDN</t>
  </si>
  <si>
    <t>VIDP</t>
  </si>
  <si>
    <t>KDEN</t>
  </si>
  <si>
    <t>FSDR</t>
  </si>
  <si>
    <t>KDET</t>
  </si>
  <si>
    <t>OSDZ</t>
  </si>
  <si>
    <t>KDFW</t>
  </si>
  <si>
    <t>MMDO</t>
  </si>
  <si>
    <t>RPVD</t>
  </si>
  <si>
    <t>OEDR</t>
  </si>
  <si>
    <t>KDHN</t>
  </si>
  <si>
    <t>EHKD</t>
  </si>
  <si>
    <t>KDHT</t>
  </si>
  <si>
    <t>FMNA</t>
  </si>
  <si>
    <t>LFSD</t>
  </si>
  <si>
    <t>WPDL</t>
  </si>
  <si>
    <t>U</t>
  </si>
  <si>
    <t>HADR</t>
  </si>
  <si>
    <t>FCPD</t>
  </si>
  <si>
    <t>LTCC</t>
  </si>
  <si>
    <t>WIPA</t>
  </si>
  <si>
    <t>DTTJ</t>
  </si>
  <si>
    <t>DAAJ</t>
  </si>
  <si>
    <t>WAJJ</t>
  </si>
  <si>
    <t>DIDL</t>
  </si>
  <si>
    <t>GOOY</t>
  </si>
  <si>
    <t>FKKD</t>
  </si>
  <si>
    <t>ZYTL</t>
  </si>
  <si>
    <t>LFGJ</t>
  </si>
  <si>
    <t>KDLF</t>
  </si>
  <si>
    <t>PADL</t>
  </si>
  <si>
    <t>KDLH</t>
  </si>
  <si>
    <t>LTBS</t>
  </si>
  <si>
    <t>KDMA</t>
  </si>
  <si>
    <t>OEDF</t>
  </si>
  <si>
    <t>RODN</t>
  </si>
  <si>
    <t>EGPN</t>
  </si>
  <si>
    <t>ZLDH</t>
  </si>
  <si>
    <t>UKDD</t>
  </si>
  <si>
    <t>LFRD</t>
  </si>
  <si>
    <t>LTAY</t>
  </si>
  <si>
    <t>HTDO</t>
  </si>
  <si>
    <t>HSDN</t>
  </si>
  <si>
    <t>OTBD</t>
  </si>
  <si>
    <t>UKCC</t>
  </si>
  <si>
    <t>LFRG</t>
  </si>
  <si>
    <t>TDPD</t>
  </si>
  <si>
    <t>KDOV</t>
  </si>
  <si>
    <t>KDPA</t>
  </si>
  <si>
    <t>WRRR</t>
  </si>
  <si>
    <t>KDRI</t>
  </si>
  <si>
    <t>KDRO</t>
  </si>
  <si>
    <t>EDDC</t>
  </si>
  <si>
    <t>KDRT</t>
  </si>
  <si>
    <t>KDSM</t>
  </si>
  <si>
    <t>EDLW</t>
  </si>
  <si>
    <t>KDTW</t>
  </si>
  <si>
    <t>EIDW</t>
  </si>
  <si>
    <t>NZDN</t>
  </si>
  <si>
    <t>KDUG</t>
  </si>
  <si>
    <t>FAOH</t>
  </si>
  <si>
    <t>WIBD</t>
  </si>
  <si>
    <t>FADN</t>
  </si>
  <si>
    <t>EDDL</t>
  </si>
  <si>
    <t>PADU</t>
  </si>
  <si>
    <t>OMDB</t>
  </si>
  <si>
    <t>KDYS</t>
  </si>
  <si>
    <t>UTDD</t>
  </si>
  <si>
    <t>FMCZ</t>
  </si>
  <si>
    <t>UAKD</t>
  </si>
  <si>
    <t>OENG</t>
  </si>
  <si>
    <t>LESO</t>
  </si>
  <si>
    <t>LIRJ</t>
  </si>
  <si>
    <t>HUEN</t>
  </si>
  <si>
    <t>HSOB</t>
  </si>
  <si>
    <t>EKEB</t>
  </si>
  <si>
    <t>DTTR</t>
  </si>
  <si>
    <t>LFMH</t>
  </si>
  <si>
    <t>KECG</t>
  </si>
  <si>
    <t>PAED</t>
  </si>
  <si>
    <t>EGPH</t>
  </si>
  <si>
    <t>HKEL</t>
  </si>
  <si>
    <t>LFRI</t>
  </si>
  <si>
    <t>KEDW</t>
  </si>
  <si>
    <t>KEFD</t>
  </si>
  <si>
    <t>LGKF</t>
  </si>
  <si>
    <t>LFBE</t>
  </si>
  <si>
    <t>KEGP</t>
  </si>
  <si>
    <t>BIEG</t>
  </si>
  <si>
    <t>SAVB</t>
  </si>
  <si>
    <t>PAEH</t>
  </si>
  <si>
    <t>PAEI</t>
  </si>
  <si>
    <t>EHEH</t>
  </si>
  <si>
    <t>TUPJ</t>
  </si>
  <si>
    <t>SKEJ</t>
  </si>
  <si>
    <t>OEWJ</t>
  </si>
  <si>
    <t>KEKN</t>
  </si>
  <si>
    <t>KELD</t>
  </si>
  <si>
    <t>HSFS</t>
  </si>
  <si>
    <t>DAUE</t>
  </si>
  <si>
    <t>MYEH</t>
  </si>
  <si>
    <t>FAER</t>
  </si>
  <si>
    <t>KELP</t>
  </si>
  <si>
    <t>OEGS</t>
  </si>
  <si>
    <t>FAEL</t>
  </si>
  <si>
    <t>HETR</t>
  </si>
  <si>
    <t>EGNX</t>
  </si>
  <si>
    <t>EDWE</t>
  </si>
  <si>
    <t>GQNI</t>
  </si>
  <si>
    <t>SAVD</t>
  </si>
  <si>
    <t>PAEN</t>
  </si>
  <si>
    <t>LFSN</t>
  </si>
  <si>
    <t>KEND</t>
  </si>
  <si>
    <t>WRKE</t>
  </si>
  <si>
    <t>EFET</t>
  </si>
  <si>
    <t>EGAB</t>
  </si>
  <si>
    <t>EHTW</t>
  </si>
  <si>
    <t>DNEN</t>
  </si>
  <si>
    <t>KENV</t>
  </si>
  <si>
    <t>SKMD</t>
  </si>
  <si>
    <t>LFSG</t>
  </si>
  <si>
    <t>LTCD</t>
  </si>
  <si>
    <t>EDDE</t>
  </si>
  <si>
    <t>GMFK</t>
  </si>
  <si>
    <t>LTCE</t>
  </si>
  <si>
    <t>LTAC</t>
  </si>
  <si>
    <t>MMES</t>
  </si>
  <si>
    <t>KESF</t>
  </si>
  <si>
    <t>EGKA</t>
  </si>
  <si>
    <t>LTBI</t>
  </si>
  <si>
    <t>EDLE</t>
  </si>
  <si>
    <t>LLET</t>
  </si>
  <si>
    <t>LFJL</t>
  </si>
  <si>
    <t>TNCE</t>
  </si>
  <si>
    <t>ENEV</t>
  </si>
  <si>
    <t>ESND</t>
  </si>
  <si>
    <t>UGEE</t>
  </si>
  <si>
    <t>KEWN</t>
  </si>
  <si>
    <t>KEWR</t>
  </si>
  <si>
    <t>EGTE</t>
  </si>
  <si>
    <t>KEYW</t>
  </si>
  <si>
    <t>LTCA</t>
  </si>
  <si>
    <t>GUFH</t>
  </si>
  <si>
    <t>EGLF</t>
  </si>
  <si>
    <t>EKVG</t>
  </si>
  <si>
    <t>KFAF</t>
  </si>
  <si>
    <t>PAFA</t>
  </si>
  <si>
    <t>TJFA</t>
  </si>
  <si>
    <t>ENLI</t>
  </si>
  <si>
    <t>LPFR</t>
  </si>
  <si>
    <t>KFAT</t>
  </si>
  <si>
    <t>NTGF</t>
  </si>
  <si>
    <t>PAFB</t>
  </si>
  <si>
    <t>FZQA</t>
  </si>
  <si>
    <t>ENFB</t>
  </si>
  <si>
    <t>LIRF</t>
  </si>
  <si>
    <t>KFCS</t>
  </si>
  <si>
    <t>TFFF</t>
  </si>
  <si>
    <t>EDNY</t>
  </si>
  <si>
    <t>FZBO</t>
  </si>
  <si>
    <t>ETSF</t>
  </si>
  <si>
    <t>SBFN</t>
  </si>
  <si>
    <t>GMFF</t>
  </si>
  <si>
    <t>EGVA</t>
  </si>
  <si>
    <t>KFFO</t>
  </si>
  <si>
    <t>KFHU</t>
  </si>
  <si>
    <t>GUFA</t>
  </si>
  <si>
    <t>FZAA</t>
  </si>
  <si>
    <t>OMFJ</t>
  </si>
  <si>
    <t>FZIA</t>
  </si>
  <si>
    <t>SKFL</t>
  </si>
  <si>
    <t>KFLL</t>
  </si>
  <si>
    <t>SBFL</t>
  </si>
  <si>
    <t>KFLO</t>
  </si>
  <si>
    <t>LIRQ</t>
  </si>
  <si>
    <t>KFLV</t>
  </si>
  <si>
    <t>LPFL</t>
  </si>
  <si>
    <t>SARF</t>
  </si>
  <si>
    <t>KFMH</t>
  </si>
  <si>
    <t>FZRF</t>
  </si>
  <si>
    <t>KFMN</t>
  </si>
  <si>
    <t>EDDG</t>
  </si>
  <si>
    <t>KFMY</t>
  </si>
  <si>
    <t>GFLL</t>
  </si>
  <si>
    <t>LFTW</t>
  </si>
  <si>
    <t>ZKPY</t>
  </si>
  <si>
    <t>ZSFZ</t>
  </si>
  <si>
    <t>KFOD</t>
  </si>
  <si>
    <t>KFOE</t>
  </si>
  <si>
    <t>LIBF</t>
  </si>
  <si>
    <t>KFOK</t>
  </si>
  <si>
    <t>FKKM</t>
  </si>
  <si>
    <t>SBFZ</t>
  </si>
  <si>
    <t>MYGF</t>
  </si>
  <si>
    <t>EDDF</t>
  </si>
  <si>
    <t>SBFC</t>
  </si>
  <si>
    <t>KFRI</t>
  </si>
  <si>
    <t>LIPK</t>
  </si>
  <si>
    <t>ENFL</t>
  </si>
  <si>
    <t>UAFM</t>
  </si>
  <si>
    <t>FBFT</t>
  </si>
  <si>
    <t>LFKF</t>
  </si>
  <si>
    <t>KFSI</t>
  </si>
  <si>
    <t>KFSM</t>
  </si>
  <si>
    <t>LFVP</t>
  </si>
  <si>
    <t>KFTK</t>
  </si>
  <si>
    <t>FMSD</t>
  </si>
  <si>
    <t>KFTW</t>
  </si>
  <si>
    <t>FCOO</t>
  </si>
  <si>
    <t>GCFV</t>
  </si>
  <si>
    <t>RJFE</t>
  </si>
  <si>
    <t>RJFF</t>
  </si>
  <si>
    <t>NGFU</t>
  </si>
  <si>
    <t>KFXE</t>
  </si>
  <si>
    <t>FQCB</t>
  </si>
  <si>
    <t>FTTY</t>
  </si>
  <si>
    <t>PFYU</t>
  </si>
  <si>
    <t>KFYV</t>
  </si>
  <si>
    <t>EGTG</t>
  </si>
  <si>
    <t>DTTG</t>
  </si>
  <si>
    <t>DTTF</t>
  </si>
  <si>
    <t>KGAG</t>
  </si>
  <si>
    <t>RJSC</t>
  </si>
  <si>
    <t>PAGA</t>
  </si>
  <si>
    <t>MUGT</t>
  </si>
  <si>
    <t>GAGO</t>
  </si>
  <si>
    <t>HKGA</t>
  </si>
  <si>
    <t>VEGY</t>
  </si>
  <si>
    <t>FBSK</t>
  </si>
  <si>
    <t>EGJB</t>
  </si>
  <si>
    <t>FAGC</t>
  </si>
  <si>
    <t>KGCK</t>
  </si>
  <si>
    <t>MWCR</t>
  </si>
  <si>
    <t>MMGL</t>
  </si>
  <si>
    <t>EPGD</t>
  </si>
  <si>
    <t>HAGN</t>
  </si>
  <si>
    <t>UHMM</t>
  </si>
  <si>
    <t>NWWM</t>
  </si>
  <si>
    <t>KGEG</t>
  </si>
  <si>
    <t>SBNM</t>
  </si>
  <si>
    <t>MUNG</t>
  </si>
  <si>
    <t>ESNG</t>
  </si>
  <si>
    <t>KGFK</t>
  </si>
  <si>
    <t>KGGG</t>
  </si>
  <si>
    <t>MYEF</t>
  </si>
  <si>
    <t>DAUG</t>
  </si>
  <si>
    <t>MYEM</t>
  </si>
  <si>
    <t>FAHG</t>
  </si>
  <si>
    <t>ETEU</t>
  </si>
  <si>
    <t>HLGT</t>
  </si>
  <si>
    <t>SAAG</t>
  </si>
  <si>
    <t>LXGB</t>
  </si>
  <si>
    <t>SBGL</t>
  </si>
  <si>
    <t>OPGT</t>
  </si>
  <si>
    <t>NZGS</t>
  </si>
  <si>
    <t>OEGN</t>
  </si>
  <si>
    <t>MHNJ</t>
  </si>
  <si>
    <t>DAAV</t>
  </si>
  <si>
    <t>AYGA</t>
  </si>
  <si>
    <t>ETNG</t>
  </si>
  <si>
    <t>PAGK</t>
  </si>
  <si>
    <t>EGPF</t>
  </si>
  <si>
    <t>MRGF</t>
  </si>
  <si>
    <t>EGBJ</t>
  </si>
  <si>
    <t>KGLS</t>
  </si>
  <si>
    <t>FZFK</t>
  </si>
  <si>
    <t>HAGM</t>
  </si>
  <si>
    <t>UMGG</t>
  </si>
  <si>
    <t>RKSS</t>
  </si>
  <si>
    <t>NTGJ</t>
  </si>
  <si>
    <t>LFLS</t>
  </si>
  <si>
    <t>TGPY</t>
  </si>
  <si>
    <t>RCGI</t>
  </si>
  <si>
    <t>WIMB</t>
  </si>
  <si>
    <t>KGNT</t>
  </si>
  <si>
    <t>KGNV</t>
  </si>
  <si>
    <t>LIMJ</t>
  </si>
  <si>
    <t>BGGH</t>
  </si>
  <si>
    <t>VAGO</t>
  </si>
  <si>
    <t>FZNA</t>
  </si>
  <si>
    <t>ESGG</t>
  </si>
  <si>
    <t>FKKR</t>
  </si>
  <si>
    <t>VCCG</t>
  </si>
  <si>
    <t>LBGO</t>
  </si>
  <si>
    <t>LGRX</t>
  </si>
  <si>
    <t>SKGP</t>
  </si>
  <si>
    <t>SEGS</t>
  </si>
  <si>
    <t>KGRB</t>
  </si>
  <si>
    <t>KGRF</t>
  </si>
  <si>
    <t>FAGG</t>
  </si>
  <si>
    <t>KGRK</t>
  </si>
  <si>
    <t>LEGE</t>
  </si>
  <si>
    <t>EHGG</t>
  </si>
  <si>
    <t>KGRR</t>
  </si>
  <si>
    <t>LIRS</t>
  </si>
  <si>
    <t>SBGR</t>
  </si>
  <si>
    <t>LPGR</t>
  </si>
  <si>
    <t>LEGA</t>
  </si>
  <si>
    <t>LEGR</t>
  </si>
  <si>
    <t>LOWG</t>
  </si>
  <si>
    <t>KGSB</t>
  </si>
  <si>
    <t>ESGP</t>
  </si>
  <si>
    <t>DAAS</t>
  </si>
  <si>
    <t>KGTB</t>
  </si>
  <si>
    <t>KGTF</t>
  </si>
  <si>
    <t>NZMC</t>
  </si>
  <si>
    <t>WAMG</t>
  </si>
  <si>
    <t>MGGT</t>
  </si>
  <si>
    <t>SVGI</t>
  </si>
  <si>
    <t>PGUM</t>
  </si>
  <si>
    <t>SVGU</t>
  </si>
  <si>
    <t>KGUS</t>
  </si>
  <si>
    <t>ETUO</t>
  </si>
  <si>
    <t>LSGG</t>
  </si>
  <si>
    <t>KGVT</t>
  </si>
  <si>
    <t>KGVW</t>
  </si>
  <si>
    <t>ESSK</t>
  </si>
  <si>
    <t>OPGD</t>
  </si>
  <si>
    <t>FVTL</t>
  </si>
  <si>
    <t>VIGR</t>
  </si>
  <si>
    <t>KGWO</t>
  </si>
  <si>
    <t>EDXW</t>
  </si>
  <si>
    <t>EDBG</t>
  </si>
  <si>
    <t>EICM</t>
  </si>
  <si>
    <t>FNNG</t>
  </si>
  <si>
    <t>SCCY</t>
  </si>
  <si>
    <t>SLGY</t>
  </si>
  <si>
    <t>SEGU</t>
  </si>
  <si>
    <t>HRYG</t>
  </si>
  <si>
    <t>MMGM</t>
  </si>
  <si>
    <t>SBGO</t>
  </si>
  <si>
    <t>LTAJ</t>
  </si>
  <si>
    <t>ENHK</t>
  </si>
  <si>
    <t>RJTH</t>
  </si>
  <si>
    <t>ESMT</t>
  </si>
  <si>
    <t>FMCH</t>
  </si>
  <si>
    <t>EDDV</t>
  </si>
  <si>
    <t>EDDH</t>
  </si>
  <si>
    <t>VVNB</t>
  </si>
  <si>
    <t>OEHL</t>
  </si>
  <si>
    <t>ENHD</t>
  </si>
  <si>
    <t>MUHA</t>
  </si>
  <si>
    <t>YMHB</t>
  </si>
  <si>
    <t>KHBR</t>
  </si>
  <si>
    <t>OEKK</t>
  </si>
  <si>
    <t>FAGM</t>
  </si>
  <si>
    <t>OPKD</t>
  </si>
  <si>
    <t>PHDH</t>
  </si>
  <si>
    <t>FAHS</t>
  </si>
  <si>
    <t>VTSS</t>
  </si>
  <si>
    <t>OAHR</t>
  </si>
  <si>
    <t>VYHH</t>
  </si>
  <si>
    <t>EFHK</t>
  </si>
  <si>
    <t>EFHF</t>
  </si>
  <si>
    <t>LGIR</t>
  </si>
  <si>
    <t>LGAT</t>
  </si>
  <si>
    <t>MDHE</t>
  </si>
  <si>
    <t>LLHA</t>
  </si>
  <si>
    <t>KHFD</t>
  </si>
  <si>
    <t>ZSOF</t>
  </si>
  <si>
    <t>BIHN</t>
  </si>
  <si>
    <t>HCMH</t>
  </si>
  <si>
    <t>ZSHC</t>
  </si>
  <si>
    <t>DIKO</t>
  </si>
  <si>
    <t>GFHA</t>
  </si>
  <si>
    <t>AYMH</t>
  </si>
  <si>
    <t>EDFH</t>
  </si>
  <si>
    <t>VTPH</t>
  </si>
  <si>
    <t>KHHR</t>
  </si>
  <si>
    <t>KHIB</t>
  </si>
  <si>
    <t>KHIF</t>
  </si>
  <si>
    <t>RJOA</t>
  </si>
  <si>
    <t>VAKJ</t>
  </si>
  <si>
    <t>RJCH</t>
  </si>
  <si>
    <t>VHHH</t>
  </si>
  <si>
    <t>NZHK</t>
  </si>
  <si>
    <t>VTSP</t>
  </si>
  <si>
    <t>KHKY</t>
  </si>
  <si>
    <t>FALA</t>
  </si>
  <si>
    <t>ZBLA</t>
  </si>
  <si>
    <t>ESSF</t>
  </si>
  <si>
    <t>KHLN</t>
  </si>
  <si>
    <t>WIIH</t>
  </si>
  <si>
    <t>KHLR</t>
  </si>
  <si>
    <t>NZHN</t>
  </si>
  <si>
    <t>DAUH</t>
  </si>
  <si>
    <t>KHMN</t>
  </si>
  <si>
    <t>MMHO</t>
  </si>
  <si>
    <t>ENHA</t>
  </si>
  <si>
    <t>RJSI</t>
  </si>
  <si>
    <t>RJTT</t>
  </si>
  <si>
    <t>PHNL</t>
  </si>
  <si>
    <t>PHHN</t>
  </si>
  <si>
    <t>KHOB</t>
  </si>
  <si>
    <t>MUHG</t>
  </si>
  <si>
    <t>NTTO</t>
  </si>
  <si>
    <t>PAHO</t>
  </si>
  <si>
    <t>KHON</t>
  </si>
  <si>
    <t>KHOP</t>
  </si>
  <si>
    <t>EDQM</t>
  </si>
  <si>
    <t>LPHR</t>
  </si>
  <si>
    <t>KHOU</t>
  </si>
  <si>
    <t>MPHO</t>
  </si>
  <si>
    <t>NFTL</t>
  </si>
  <si>
    <t>KHPN</t>
  </si>
  <si>
    <t>ZYHB</t>
  </si>
  <si>
    <t>FVHA</t>
  </si>
  <si>
    <t>HEGN</t>
  </si>
  <si>
    <t>KHRL</t>
  </si>
  <si>
    <t>DAFH</t>
  </si>
  <si>
    <t>KHRO</t>
  </si>
  <si>
    <t>KHRT</t>
  </si>
  <si>
    <t>KHST</t>
  </si>
  <si>
    <t>UIAA</t>
  </si>
  <si>
    <t>EGTH</t>
  </si>
  <si>
    <t>KHTL</t>
  </si>
  <si>
    <t>ZWTN</t>
  </si>
  <si>
    <t>KHUA</t>
  </si>
  <si>
    <t>NIUE</t>
  </si>
  <si>
    <t>KHUF</t>
  </si>
  <si>
    <t>NTTH</t>
  </si>
  <si>
    <t>KHUL</t>
  </si>
  <si>
    <t>RCYU</t>
  </si>
  <si>
    <t>ESNH</t>
  </si>
  <si>
    <t>MMBT</t>
  </si>
  <si>
    <t>EGNJ</t>
  </si>
  <si>
    <t>FMNL</t>
  </si>
  <si>
    <t>KHVR</t>
  </si>
  <si>
    <t>KHWO</t>
  </si>
  <si>
    <t>VOHY</t>
  </si>
  <si>
    <t>BIHU</t>
  </si>
  <si>
    <t>KIAB</t>
  </si>
  <si>
    <t>KIAD</t>
  </si>
  <si>
    <t>KIAG</t>
  </si>
  <si>
    <t>KIAH</t>
  </si>
  <si>
    <t>DAUZ</t>
  </si>
  <si>
    <t>LRIA</t>
  </si>
  <si>
    <t>DNIB</t>
  </si>
  <si>
    <t>SKIB</t>
  </si>
  <si>
    <t>LEIB</t>
  </si>
  <si>
    <t>KICT</t>
  </si>
  <si>
    <t>VAID</t>
  </si>
  <si>
    <t>EPZG</t>
  </si>
  <si>
    <t>GQNA</t>
  </si>
  <si>
    <t>UKKK</t>
  </si>
  <si>
    <t>BIIS</t>
  </si>
  <si>
    <t>MYIG</t>
  </si>
  <si>
    <t>LTBL</t>
  </si>
  <si>
    <t>SARI</t>
  </si>
  <si>
    <t>SBFI</t>
  </si>
  <si>
    <t>RJDB</t>
  </si>
  <si>
    <t>KIKK</t>
  </si>
  <si>
    <t>UIII</t>
  </si>
  <si>
    <t>KILG</t>
  </si>
  <si>
    <t>PAIL</t>
  </si>
  <si>
    <t>KILM</t>
  </si>
  <si>
    <t>RPVI</t>
  </si>
  <si>
    <t>DNIL</t>
  </si>
  <si>
    <t>EGPI</t>
  </si>
  <si>
    <t>VEIM</t>
  </si>
  <si>
    <t>SBIZ</t>
  </si>
  <si>
    <t>KIND</t>
  </si>
  <si>
    <t>SAWA</t>
  </si>
  <si>
    <t>FQIN</t>
  </si>
  <si>
    <t>KINK</t>
  </si>
  <si>
    <t>KINL</t>
  </si>
  <si>
    <t>LOWI</t>
  </si>
  <si>
    <t>KINS</t>
  </si>
  <si>
    <t>KINT</t>
  </si>
  <si>
    <t>EGPE</t>
  </si>
  <si>
    <t>DAUI</t>
  </si>
  <si>
    <t>LGIO</t>
  </si>
  <si>
    <t>EGNS</t>
  </si>
  <si>
    <t>FCOI</t>
  </si>
  <si>
    <t>SBIL</t>
  </si>
  <si>
    <t>SCIP</t>
  </si>
  <si>
    <t>WMKI</t>
  </si>
  <si>
    <t>SKIP</t>
  </si>
  <si>
    <t>KIPL</t>
  </si>
  <si>
    <t>SBIP</t>
  </si>
  <si>
    <t>KIPT</t>
  </si>
  <si>
    <t>SCDA</t>
  </si>
  <si>
    <t>SPQT</t>
  </si>
  <si>
    <t>VGIS</t>
  </si>
  <si>
    <t>HTIR</t>
  </si>
  <si>
    <t>SANL</t>
  </si>
  <si>
    <t>FEFI</t>
  </si>
  <si>
    <t>FZJH</t>
  </si>
  <si>
    <t>YBMA</t>
  </si>
  <si>
    <t>OPRN</t>
  </si>
  <si>
    <t>ROIG</t>
  </si>
  <si>
    <t>MMIM</t>
  </si>
  <si>
    <t>VANR</t>
  </si>
  <si>
    <t>KISN</t>
  </si>
  <si>
    <t>KISP</t>
  </si>
  <si>
    <t>LTBA</t>
  </si>
  <si>
    <t>RJOO</t>
  </si>
  <si>
    <t>PHTO</t>
  </si>
  <si>
    <t>NZNV</t>
  </si>
  <si>
    <t>EFIV</t>
  </si>
  <si>
    <t>RJAW</t>
  </si>
  <si>
    <t>VEAT</t>
  </si>
  <si>
    <t>VEBD</t>
  </si>
  <si>
    <t>VICG</t>
  </si>
  <si>
    <t>VIAL</t>
  </si>
  <si>
    <t>VOML</t>
  </si>
  <si>
    <t>VABM</t>
  </si>
  <si>
    <t>VEKR</t>
  </si>
  <si>
    <t>VELR</t>
  </si>
  <si>
    <t>VIJU</t>
  </si>
  <si>
    <t>VAKS</t>
  </si>
  <si>
    <t>VILH</t>
  </si>
  <si>
    <t>VOMD</t>
  </si>
  <si>
    <t>VIPK</t>
  </si>
  <si>
    <t>VERC</t>
  </si>
  <si>
    <t>VEKU</t>
  </si>
  <si>
    <t>VEPG</t>
  </si>
  <si>
    <t>VAAU</t>
  </si>
  <si>
    <t>VEJS</t>
  </si>
  <si>
    <t>VAKE</t>
  </si>
  <si>
    <t>VOPB</t>
  </si>
  <si>
    <t>RJOC</t>
  </si>
  <si>
    <t>OAJL</t>
  </si>
  <si>
    <t>YPJT</t>
  </si>
  <si>
    <t>VCCJ</t>
  </si>
  <si>
    <t>VIJP</t>
  </si>
  <si>
    <t>KJAN</t>
  </si>
  <si>
    <t>BGJN</t>
  </si>
  <si>
    <t>KJAX</t>
  </si>
  <si>
    <t>KJBR</t>
  </si>
  <si>
    <t>SBJF</t>
  </si>
  <si>
    <t>ZSJD</t>
  </si>
  <si>
    <t>OEJN</t>
  </si>
  <si>
    <t>EGJJ</t>
  </si>
  <si>
    <t>KJFK</t>
  </si>
  <si>
    <t>VAJM</t>
  </si>
  <si>
    <t>WMKJ</t>
  </si>
  <si>
    <t>PHJH</t>
  </si>
  <si>
    <t>HAJM</t>
  </si>
  <si>
    <t>SPJI</t>
  </si>
  <si>
    <t>ESGJ</t>
  </si>
  <si>
    <t>LGHI</t>
  </si>
  <si>
    <t>ESML</t>
  </si>
  <si>
    <t>VAJB</t>
  </si>
  <si>
    <t>LGMK</t>
  </si>
  <si>
    <t>FAJS</t>
  </si>
  <si>
    <t>PAJN</t>
  </si>
  <si>
    <t>EFJO</t>
  </si>
  <si>
    <t>WIIJ</t>
  </si>
  <si>
    <t>VIJO</t>
  </si>
  <si>
    <t>SBJV</t>
  </si>
  <si>
    <t>PJON</t>
  </si>
  <si>
    <t>DNJO</t>
  </si>
  <si>
    <t>SBJP</t>
  </si>
  <si>
    <t>VEJT</t>
  </si>
  <si>
    <t>HTKJ</t>
  </si>
  <si>
    <t>LLJR</t>
  </si>
  <si>
    <t>VIJR</t>
  </si>
  <si>
    <t>LGST</t>
  </si>
  <si>
    <t>LGSK</t>
  </si>
  <si>
    <t>SAWS</t>
  </si>
  <si>
    <t>VGJR</t>
  </si>
  <si>
    <t>LGSR</t>
  </si>
  <si>
    <t>HSSJ</t>
  </si>
  <si>
    <t>SASJ</t>
  </si>
  <si>
    <t>SPJL</t>
  </si>
  <si>
    <t>FBJW</t>
  </si>
  <si>
    <t>EFJY</t>
  </si>
  <si>
    <t>FVKB</t>
  </si>
  <si>
    <t>DNKA</t>
  </si>
  <si>
    <t>RKNN</t>
  </si>
  <si>
    <t>EFKI</t>
  </si>
  <si>
    <t>DNKN</t>
  </si>
  <si>
    <t>EFKS</t>
  </si>
  <si>
    <t>SYKM</t>
  </si>
  <si>
    <t>NZKT</t>
  </si>
  <si>
    <t>EFKA</t>
  </si>
  <si>
    <t>OAKB</t>
  </si>
  <si>
    <t>UKBB</t>
  </si>
  <si>
    <t>WMKC</t>
  </si>
  <si>
    <t>UWWW</t>
  </si>
  <si>
    <t>WBGG</t>
  </si>
  <si>
    <t>RJOK</t>
  </si>
  <si>
    <t>GOGK</t>
  </si>
  <si>
    <t>OAKN</t>
  </si>
  <si>
    <t>WAAU</t>
  </si>
  <si>
    <t>GQNK</t>
  </si>
  <si>
    <t>BIKF</t>
  </si>
  <si>
    <t>UNEE</t>
  </si>
  <si>
    <t>EDHK</t>
  </si>
  <si>
    <t>EFKE</t>
  </si>
  <si>
    <t>OIKK</t>
  </si>
  <si>
    <t>VYKG</t>
  </si>
  <si>
    <t>EFHA</t>
  </si>
  <si>
    <t>GQNF</t>
  </si>
  <si>
    <t>FZUA</t>
  </si>
  <si>
    <t>UMKK</t>
  </si>
  <si>
    <t>GOTK</t>
  </si>
  <si>
    <t>YPKG</t>
  </si>
  <si>
    <t>FWKA</t>
  </si>
  <si>
    <t>HRYR</t>
  </si>
  <si>
    <t>UKKG</t>
  </si>
  <si>
    <t>LGKO</t>
  </si>
  <si>
    <t>ZWSH</t>
  </si>
  <si>
    <t>RCKH</t>
  </si>
  <si>
    <t>OPKC</t>
  </si>
  <si>
    <t>ZSCN</t>
  </si>
  <si>
    <t>OOKB</t>
  </si>
  <si>
    <t>UHHH</t>
  </si>
  <si>
    <t>ESMK</t>
  </si>
  <si>
    <t>OIBK</t>
  </si>
  <si>
    <t>FAKM</t>
  </si>
  <si>
    <t>MKJP</t>
  </si>
  <si>
    <t>EIKY</t>
  </si>
  <si>
    <t>HKKI</t>
  </si>
  <si>
    <t>LGKC</t>
  </si>
  <si>
    <t>LUKK</t>
  </si>
  <si>
    <t>FLSO</t>
  </si>
  <si>
    <t>NZKK</t>
  </si>
  <si>
    <t>RJFR</t>
  </si>
  <si>
    <t>ENKR</t>
  </si>
  <si>
    <t>NTGK</t>
  </si>
  <si>
    <t>FZCA</t>
  </si>
  <si>
    <t>GOOK</t>
  </si>
  <si>
    <t>UUEM</t>
  </si>
  <si>
    <t>VAKP</t>
  </si>
  <si>
    <t>RPVK</t>
  </si>
  <si>
    <t>ESMQ</t>
  </si>
  <si>
    <t>LOWK</t>
  </si>
  <si>
    <t>LKKV</t>
  </si>
  <si>
    <t>LGKL</t>
  </si>
  <si>
    <t>FAKZ</t>
  </si>
  <si>
    <t>HRZA</t>
  </si>
  <si>
    <t>ZPPP</t>
  </si>
  <si>
    <t>RJFM</t>
  </si>
  <si>
    <t>RJFT</t>
  </si>
  <si>
    <t>FCPA</t>
  </si>
  <si>
    <t>FZSA</t>
  </si>
  <si>
    <t>RJNK</t>
  </si>
  <si>
    <t>HCMK</t>
  </si>
  <si>
    <t>FZOA</t>
  </si>
  <si>
    <t>EGYM</t>
  </si>
  <si>
    <t>WASK</t>
  </si>
  <si>
    <t>RCBS</t>
  </si>
  <si>
    <t>NWWD</t>
  </si>
  <si>
    <t>VIKA</t>
  </si>
  <si>
    <t>YPKU</t>
  </si>
  <si>
    <t>PHKO</t>
  </si>
  <si>
    <t>NWWK</t>
  </si>
  <si>
    <t>WRKK</t>
  </si>
  <si>
    <t>EGPA</t>
  </si>
  <si>
    <t>RJFK</t>
  </si>
  <si>
    <t>EFKK</t>
  </si>
  <si>
    <t>VTUP</t>
  </si>
  <si>
    <t>RKTH</t>
  </si>
  <si>
    <t>ESNK</t>
  </si>
  <si>
    <t>EPKK</t>
  </si>
  <si>
    <t>ESNQ</t>
  </si>
  <si>
    <t>USUU</t>
  </si>
  <si>
    <t>EKKA</t>
  </si>
  <si>
    <t>URKK</t>
  </si>
  <si>
    <t>ENCN</t>
  </si>
  <si>
    <t>HSSS</t>
  </si>
  <si>
    <t>UTAK</t>
  </si>
  <si>
    <t>PTSA</t>
  </si>
  <si>
    <t>LZKZ</t>
  </si>
  <si>
    <t>EDVK</t>
  </si>
  <si>
    <t>OICC</t>
  </si>
  <si>
    <t>LGKS</t>
  </si>
  <si>
    <t>ESKK</t>
  </si>
  <si>
    <t>HSKA</t>
  </si>
  <si>
    <t>LGKA</t>
  </si>
  <si>
    <t>ENKB</t>
  </si>
  <si>
    <t>YPKA</t>
  </si>
  <si>
    <t>RORK</t>
  </si>
  <si>
    <t>WMKE</t>
  </si>
  <si>
    <t>WIOK</t>
  </si>
  <si>
    <t>HKKT</t>
  </si>
  <si>
    <t>VNKT</t>
  </si>
  <si>
    <t>PAKT</t>
  </si>
  <si>
    <t>MKTP</t>
  </si>
  <si>
    <t>UAUU</t>
  </si>
  <si>
    <t>EFKT</t>
  </si>
  <si>
    <t>VIKO</t>
  </si>
  <si>
    <t>EPKT</t>
  </si>
  <si>
    <t>WMKD</t>
  </si>
  <si>
    <t>RKJK</t>
  </si>
  <si>
    <t>WMKK</t>
  </si>
  <si>
    <t>RJFC</t>
  </si>
  <si>
    <t>EFKU</t>
  </si>
  <si>
    <t>BGKK</t>
  </si>
  <si>
    <t>VIBR</t>
  </si>
  <si>
    <t>LGKV</t>
  </si>
  <si>
    <t>ESGR</t>
  </si>
  <si>
    <t>PKWA</t>
  </si>
  <si>
    <t>OKBK</t>
  </si>
  <si>
    <t>RKJJ</t>
  </si>
  <si>
    <t>ZGKL</t>
  </si>
  <si>
    <t>FZQM</t>
  </si>
  <si>
    <t>LTAN</t>
  </si>
  <si>
    <t>RCLY</t>
  </si>
  <si>
    <t>VYKP</t>
  </si>
  <si>
    <t>GAKY</t>
  </si>
  <si>
    <t>LGKZ</t>
  </si>
  <si>
    <t>UWKD</t>
  </si>
  <si>
    <t>FNLU</t>
  </si>
  <si>
    <t>AYNZ</t>
  </si>
  <si>
    <t>LFRO</t>
  </si>
  <si>
    <t>KLAN</t>
  </si>
  <si>
    <t>MMLP</t>
  </si>
  <si>
    <t>KLAS</t>
  </si>
  <si>
    <t>HKLU</t>
  </si>
  <si>
    <t>KLAX</t>
  </si>
  <si>
    <t>FALY</t>
  </si>
  <si>
    <t>SBLP</t>
  </si>
  <si>
    <t>EGNM</t>
  </si>
  <si>
    <t>KLBB</t>
  </si>
  <si>
    <t>EDHL</t>
  </si>
  <si>
    <t>LFPB</t>
  </si>
  <si>
    <t>LFCI</t>
  </si>
  <si>
    <t>WRKO</t>
  </si>
  <si>
    <t>FOGR</t>
  </si>
  <si>
    <t>WBKL</t>
  </si>
  <si>
    <t>FOOL</t>
  </si>
  <si>
    <t>LCLK</t>
  </si>
  <si>
    <t>LIBN</t>
  </si>
  <si>
    <t>FALT</t>
  </si>
  <si>
    <t>MHLC</t>
  </si>
  <si>
    <t>LECO</t>
  </si>
  <si>
    <t>KLCH</t>
  </si>
  <si>
    <t>KLCK</t>
  </si>
  <si>
    <t>MULM</t>
  </si>
  <si>
    <t>EGLC</t>
  </si>
  <si>
    <t>SBLO</t>
  </si>
  <si>
    <t>LFBT</t>
  </si>
  <si>
    <t>ESGL</t>
  </si>
  <si>
    <t>WBKD</t>
  </si>
  <si>
    <t>EGAE</t>
  </si>
  <si>
    <t>OEAH</t>
  </si>
  <si>
    <t>YPLM</t>
  </si>
  <si>
    <t>ULLI</t>
  </si>
  <si>
    <t>LFOH</t>
  </si>
  <si>
    <t>LEAM</t>
  </si>
  <si>
    <t>EDDP</t>
  </si>
  <si>
    <t>GULB</t>
  </si>
  <si>
    <t>EDWD</t>
  </si>
  <si>
    <t>SKLT</t>
  </si>
  <si>
    <t>LESU</t>
  </si>
  <si>
    <t>KLFI</t>
  </si>
  <si>
    <t>KLFK</t>
  </si>
  <si>
    <t>SVLF</t>
  </si>
  <si>
    <t>KLFT</t>
  </si>
  <si>
    <t>DXXX</t>
  </si>
  <si>
    <t>KLGA</t>
  </si>
  <si>
    <t>KLGB</t>
  </si>
  <si>
    <t>EBLG</t>
  </si>
  <si>
    <t>MYLD</t>
  </si>
  <si>
    <t>WMKL</t>
  </si>
  <si>
    <t>RPMP</t>
  </si>
  <si>
    <t>SELA</t>
  </si>
  <si>
    <t>SAMM</t>
  </si>
  <si>
    <t>EGKK</t>
  </si>
  <si>
    <t>OPLA</t>
  </si>
  <si>
    <t>EGLL</t>
  </si>
  <si>
    <t>KLHW</t>
  </si>
  <si>
    <t>EHVB</t>
  </si>
  <si>
    <t>NWWL</t>
  </si>
  <si>
    <t>LFBL</t>
  </si>
  <si>
    <t>PHLI</t>
  </si>
  <si>
    <t>LFQQ</t>
  </si>
  <si>
    <t>SPIM</t>
  </si>
  <si>
    <t>LIML</t>
  </si>
  <si>
    <t>MRLM</t>
  </si>
  <si>
    <t>SBLN</t>
  </si>
  <si>
    <t>FZGA</t>
  </si>
  <si>
    <t>MRLB</t>
  </si>
  <si>
    <t>LPPT</t>
  </si>
  <si>
    <t>KLIT</t>
  </si>
  <si>
    <t>LJLJ</t>
  </si>
  <si>
    <t>ENNA</t>
  </si>
  <si>
    <t>VILK</t>
  </si>
  <si>
    <t>ESPA</t>
  </si>
  <si>
    <t>HALL</t>
  </si>
  <si>
    <t>LFRM</t>
  </si>
  <si>
    <t>NFNL</t>
  </si>
  <si>
    <t>MMLM</t>
  </si>
  <si>
    <t>EGQS</t>
  </si>
  <si>
    <t>LICD</t>
  </si>
  <si>
    <t>KLNA</t>
  </si>
  <si>
    <t>KLNK</t>
  </si>
  <si>
    <t>PHNY</t>
  </si>
  <si>
    <t>LOWL</t>
  </si>
  <si>
    <t>VTUL</t>
  </si>
  <si>
    <t>HKLO</t>
  </si>
  <si>
    <t>DAUL</t>
  </si>
  <si>
    <t>DNMM</t>
  </si>
  <si>
    <t>KLOU</t>
  </si>
  <si>
    <t>MMMV</t>
  </si>
  <si>
    <t>HKLY</t>
  </si>
  <si>
    <t>GCLP</t>
  </si>
  <si>
    <t>SLLP</t>
  </si>
  <si>
    <t>SADL</t>
  </si>
  <si>
    <t>ESSL</t>
  </si>
  <si>
    <t>EGGP</t>
  </si>
  <si>
    <t>EFLP</t>
  </si>
  <si>
    <t>VLLB</t>
  </si>
  <si>
    <t>VTCL</t>
  </si>
  <si>
    <t>LFHP</t>
  </si>
  <si>
    <t>LGLR</t>
  </si>
  <si>
    <t>ETUL</t>
  </si>
  <si>
    <t>KLRD</t>
  </si>
  <si>
    <t>KLRF</t>
  </si>
  <si>
    <t>LFBR</t>
  </si>
  <si>
    <t>DXNG</t>
  </si>
  <si>
    <t>MDLR</t>
  </si>
  <si>
    <t>LGLE</t>
  </si>
  <si>
    <t>LFRH</t>
  </si>
  <si>
    <t>SCSE</t>
  </si>
  <si>
    <t>KLSF</t>
  </si>
  <si>
    <t>VYLS</t>
  </si>
  <si>
    <t>EGPB</t>
  </si>
  <si>
    <t>SVJC</t>
  </si>
  <si>
    <t>SCGE</t>
  </si>
  <si>
    <t>YMLT</t>
  </si>
  <si>
    <t>KLSV</t>
  </si>
  <si>
    <t>FATZ</t>
  </si>
  <si>
    <t>HLTD</t>
  </si>
  <si>
    <t>OSLK</t>
  </si>
  <si>
    <t>FOOR</t>
  </si>
  <si>
    <t>SYLT</t>
  </si>
  <si>
    <t>EGGW</t>
  </si>
  <si>
    <t>MMLT</t>
  </si>
  <si>
    <t>LFAT</t>
  </si>
  <si>
    <t>KLTS</t>
  </si>
  <si>
    <t>KLUF</t>
  </si>
  <si>
    <t>LSZA</t>
  </si>
  <si>
    <t>VILD</t>
  </si>
  <si>
    <t>KLUK</t>
  </si>
  <si>
    <t>FLLS</t>
  </si>
  <si>
    <t>FNUE</t>
  </si>
  <si>
    <t>SAOU</t>
  </si>
  <si>
    <t>WAMW</t>
  </si>
  <si>
    <t>ELLX</t>
  </si>
  <si>
    <t>LFOV</t>
  </si>
  <si>
    <t>FLLI</t>
  </si>
  <si>
    <t>UKLL</t>
  </si>
  <si>
    <t>EHLW</t>
  </si>
  <si>
    <t>ZULS</t>
  </si>
  <si>
    <t>HELX</t>
  </si>
  <si>
    <t>LGLM</t>
  </si>
  <si>
    <t>ESNL</t>
  </si>
  <si>
    <t>EGDL</t>
  </si>
  <si>
    <t>LFLY</t>
  </si>
  <si>
    <t>OPFA</t>
  </si>
  <si>
    <t>ENSB</t>
  </si>
  <si>
    <t>LFLL</t>
  </si>
  <si>
    <t>EGMD</t>
  </si>
  <si>
    <t>MMLC</t>
  </si>
  <si>
    <t>VOMM</t>
  </si>
  <si>
    <t>SBMA</t>
  </si>
  <si>
    <t>LEMD</t>
  </si>
  <si>
    <t>KMAF</t>
  </si>
  <si>
    <t>AYMD</t>
  </si>
  <si>
    <t>LEMH</t>
  </si>
  <si>
    <t>PKMJ</t>
  </si>
  <si>
    <t>HSSM</t>
  </si>
  <si>
    <t>MMMA</t>
  </si>
  <si>
    <t>EGCC</t>
  </si>
  <si>
    <t>SBEG</t>
  </si>
  <si>
    <t>SVMC</t>
  </si>
  <si>
    <t>FZAM</t>
  </si>
  <si>
    <t>NTTP</t>
  </si>
  <si>
    <t>TJMZ</t>
  </si>
  <si>
    <t>HKMO</t>
  </si>
  <si>
    <t>RJEB</t>
  </si>
  <si>
    <t>MKJS</t>
  </si>
  <si>
    <t>FAMM</t>
  </si>
  <si>
    <t>YMMB</t>
  </si>
  <si>
    <t>LJMB</t>
  </si>
  <si>
    <t>GUMA</t>
  </si>
  <si>
    <t>KMCC</t>
  </si>
  <si>
    <t>KMCF</t>
  </si>
  <si>
    <t>PAMC</t>
  </si>
  <si>
    <t>SEMH</t>
  </si>
  <si>
    <t>KMCI</t>
  </si>
  <si>
    <t>KMCN</t>
  </si>
  <si>
    <t>KMCO</t>
  </si>
  <si>
    <t>SBMQ</t>
  </si>
  <si>
    <t>OOMS</t>
  </si>
  <si>
    <t>LFLT</t>
  </si>
  <si>
    <t>LFBK</t>
  </si>
  <si>
    <t>URML</t>
  </si>
  <si>
    <t>YBMC</t>
  </si>
  <si>
    <t>SBMO</t>
  </si>
  <si>
    <t>WAMM</t>
  </si>
  <si>
    <t>SKRG</t>
  </si>
  <si>
    <t>DNMK</t>
  </si>
  <si>
    <t>FZEA</t>
  </si>
  <si>
    <t>VYMD</t>
  </si>
  <si>
    <t>SAZM</t>
  </si>
  <si>
    <t>KMDT</t>
  </si>
  <si>
    <t>KMDW</t>
  </si>
  <si>
    <t>PMDY</t>
  </si>
  <si>
    <t>SAME</t>
  </si>
  <si>
    <t>YMEN</t>
  </si>
  <si>
    <t>SEMT</t>
  </si>
  <si>
    <t>OEMA</t>
  </si>
  <si>
    <t>NWWR</t>
  </si>
  <si>
    <t>FNMA</t>
  </si>
  <si>
    <t>GMFM</t>
  </si>
  <si>
    <t>YMML</t>
  </si>
  <si>
    <t>KMEM</t>
  </si>
  <si>
    <t>LFNB</t>
  </si>
  <si>
    <t>KMER</t>
  </si>
  <si>
    <t>WIMM</t>
  </si>
  <si>
    <t>MMMX</t>
  </si>
  <si>
    <t>FAMS</t>
  </si>
  <si>
    <t>KMFE</t>
  </si>
  <si>
    <t>FOOD</t>
  </si>
  <si>
    <t>DRRM</t>
  </si>
  <si>
    <t>OPMF</t>
  </si>
  <si>
    <t>FAMK</t>
  </si>
  <si>
    <t>VMMC</t>
  </si>
  <si>
    <t>FLMF</t>
  </si>
  <si>
    <t>MNMG</t>
  </si>
  <si>
    <t>SLMG</t>
  </si>
  <si>
    <t>KMGE</t>
  </si>
  <si>
    <t>SBMG</t>
  </si>
  <si>
    <t>FAMG</t>
  </si>
  <si>
    <t>EDLN</t>
  </si>
  <si>
    <t>SKMG</t>
  </si>
  <si>
    <t>HCMM</t>
  </si>
  <si>
    <t>VYME</t>
  </si>
  <si>
    <t>EDFM</t>
  </si>
  <si>
    <t>MYAM</t>
  </si>
  <si>
    <t>UMMM</t>
  </si>
  <si>
    <t>EFMA</t>
  </si>
  <si>
    <t>KMHR</t>
  </si>
  <si>
    <t>EGUN</t>
  </si>
  <si>
    <t>KMIA</t>
  </si>
  <si>
    <t>KMIB</t>
  </si>
  <si>
    <t>MMMD</t>
  </si>
  <si>
    <t>EFMI</t>
  </si>
  <si>
    <t>DTMB</t>
  </si>
  <si>
    <t>DNMA</t>
  </si>
  <si>
    <t>KMIV</t>
  </si>
  <si>
    <t>DIMN</t>
  </si>
  <si>
    <t>OPMJ</t>
  </si>
  <si>
    <t>ENMS</t>
  </si>
  <si>
    <t>FZWA</t>
  </si>
  <si>
    <t>FMNM</t>
  </si>
  <si>
    <t>LGMT</t>
  </si>
  <si>
    <t>LELC</t>
  </si>
  <si>
    <t>KMKE</t>
  </si>
  <si>
    <t>FCOM</t>
  </si>
  <si>
    <t>PHMK</t>
  </si>
  <si>
    <t>KMKL</t>
  </si>
  <si>
    <t>KMKO</t>
  </si>
  <si>
    <t>NTGM</t>
  </si>
  <si>
    <t>WAKK</t>
  </si>
  <si>
    <t>FOOK</t>
  </si>
  <si>
    <t>WASR</t>
  </si>
  <si>
    <t>YBMK</t>
  </si>
  <si>
    <t>WMKM</t>
  </si>
  <si>
    <t>LMML</t>
  </si>
  <si>
    <t>KMLB</t>
  </si>
  <si>
    <t>KMLC</t>
  </si>
  <si>
    <t>VRMM</t>
  </si>
  <si>
    <t>WIAS</t>
  </si>
  <si>
    <t>LFSB</t>
  </si>
  <si>
    <t>MMMM</t>
  </si>
  <si>
    <t>GEML</t>
  </si>
  <si>
    <t>KMLT</t>
  </si>
  <si>
    <t>KMLU</t>
  </si>
  <si>
    <t>GLMR</t>
  </si>
  <si>
    <t>LTAT</t>
  </si>
  <si>
    <t>SUMO</t>
  </si>
  <si>
    <t>RJCM</t>
  </si>
  <si>
    <t>MMDM</t>
  </si>
  <si>
    <t>ROMD</t>
  </si>
  <si>
    <t>EGNV</t>
  </si>
  <si>
    <t>RJAF</t>
  </si>
  <si>
    <t>ULMM</t>
  </si>
  <si>
    <t>GVMA</t>
  </si>
  <si>
    <t>KMMV</t>
  </si>
  <si>
    <t>ESMS</t>
  </si>
  <si>
    <t>RJTQ</t>
  </si>
  <si>
    <t>ROMY</t>
  </si>
  <si>
    <t>OAMN</t>
  </si>
  <si>
    <t>FZAG</t>
  </si>
  <si>
    <t>FQNC</t>
  </si>
  <si>
    <t>TRPM</t>
  </si>
  <si>
    <t>FMSM</t>
  </si>
  <si>
    <t>RPMM</t>
  </si>
  <si>
    <t>RPLL</t>
  </si>
  <si>
    <t>KMNM</t>
  </si>
  <si>
    <t>MUMO</t>
  </si>
  <si>
    <t>KMOB</t>
  </si>
  <si>
    <t>SBMK</t>
  </si>
  <si>
    <t>KMOD</t>
  </si>
  <si>
    <t>WRKC</t>
  </si>
  <si>
    <t>VYMS</t>
  </si>
  <si>
    <t>VEMN</t>
  </si>
  <si>
    <t>ENML</t>
  </si>
  <si>
    <t>NZGT</t>
  </si>
  <si>
    <t>FMMV</t>
  </si>
  <si>
    <t>KMOT</t>
  </si>
  <si>
    <t>NTTM</t>
  </si>
  <si>
    <t>LFMT</t>
  </si>
  <si>
    <t>FQMA</t>
  </si>
  <si>
    <t>EGYP</t>
  </si>
  <si>
    <t>KMPV</t>
  </si>
  <si>
    <t>USCM</t>
  </si>
  <si>
    <t>FTTD</t>
  </si>
  <si>
    <t>TVSM</t>
  </si>
  <si>
    <t>KMQT</t>
  </si>
  <si>
    <t>HAMK</t>
  </si>
  <si>
    <t>SVMD</t>
  </si>
  <si>
    <t>PAMR</t>
  </si>
  <si>
    <t>NZMS</t>
  </si>
  <si>
    <t>LFML</t>
  </si>
  <si>
    <t>FIMP</t>
  </si>
  <si>
    <t>URMM</t>
  </si>
  <si>
    <t>OIAM</t>
  </si>
  <si>
    <t>EGMH</t>
  </si>
  <si>
    <t>OOMA</t>
  </si>
  <si>
    <t>RJSM</t>
  </si>
  <si>
    <t>KMSN</t>
  </si>
  <si>
    <t>KMSP</t>
  </si>
  <si>
    <t>UMMS</t>
  </si>
  <si>
    <t>KMSS</t>
  </si>
  <si>
    <t>EHBK</t>
  </si>
  <si>
    <t>FXMM</t>
  </si>
  <si>
    <t>KMSY</t>
  </si>
  <si>
    <t>KMTC</t>
  </si>
  <si>
    <t>SKMR</t>
  </si>
  <si>
    <t>FDMS</t>
  </si>
  <si>
    <t>MMMT</t>
  </si>
  <si>
    <t>MMMY</t>
  </si>
  <si>
    <t>LLMZ</t>
  </si>
  <si>
    <t>FBMN</t>
  </si>
  <si>
    <t>EDDM</t>
  </si>
  <si>
    <t>PHMU</t>
  </si>
  <si>
    <t>HEMM</t>
  </si>
  <si>
    <t>KMUI</t>
  </si>
  <si>
    <t>SVMT</t>
  </si>
  <si>
    <t>KMUO</t>
  </si>
  <si>
    <t>WBGM</t>
  </si>
  <si>
    <t>DAOV</t>
  </si>
  <si>
    <t>OPMT</t>
  </si>
  <si>
    <t>FOON</t>
  </si>
  <si>
    <t>SUAA</t>
  </si>
  <si>
    <t>SUMU</t>
  </si>
  <si>
    <t>SKMU</t>
  </si>
  <si>
    <t>FKKL</t>
  </si>
  <si>
    <t>NTGV</t>
  </si>
  <si>
    <t>FVMV</t>
  </si>
  <si>
    <t>KMWH</t>
  </si>
  <si>
    <t>KMWL</t>
  </si>
  <si>
    <t>HTMW</t>
  </si>
  <si>
    <t>KMXF</t>
  </si>
  <si>
    <t>DNMN</t>
  </si>
  <si>
    <t>MMML</t>
  </si>
  <si>
    <t>FMSR</t>
  </si>
  <si>
    <t>LFRU</t>
  </si>
  <si>
    <t>LIMC</t>
  </si>
  <si>
    <t>ESKM</t>
  </si>
  <si>
    <t>HKML</t>
  </si>
  <si>
    <t>MYMM</t>
  </si>
  <si>
    <t>RJOM</t>
  </si>
  <si>
    <t>KMYR</t>
  </si>
  <si>
    <t>VYMK</t>
  </si>
  <si>
    <t>HTMT</t>
  </si>
  <si>
    <t>WBGR</t>
  </si>
  <si>
    <t>FQMP</t>
  </si>
  <si>
    <t>FOOM</t>
  </si>
  <si>
    <t>RCQC</t>
  </si>
  <si>
    <t>LTAP</t>
  </si>
  <si>
    <t>GAMB</t>
  </si>
  <si>
    <t>SKMZ</t>
  </si>
  <si>
    <t>LFSF</t>
  </si>
  <si>
    <t>MUMZ</t>
  </si>
  <si>
    <t>OAMS</t>
  </si>
  <si>
    <t>MMMZ</t>
  </si>
  <si>
    <t>RCMT</t>
  </si>
  <si>
    <t>RKNC</t>
  </si>
  <si>
    <t>RKSG</t>
  </si>
  <si>
    <t>EDPA</t>
  </si>
  <si>
    <t>EKVH</t>
  </si>
  <si>
    <t>LFOI</t>
  </si>
  <si>
    <t>OICD</t>
  </si>
  <si>
    <t>OEBQ</t>
  </si>
  <si>
    <t>OIBA</t>
  </si>
  <si>
    <t>YPPF</t>
  </si>
  <si>
    <t>WIME</t>
  </si>
  <si>
    <t>SADS</t>
  </si>
  <si>
    <t>OIAG</t>
  </si>
  <si>
    <t>DAAQ</t>
  </si>
  <si>
    <t>LFDA</t>
  </si>
  <si>
    <t>LTBT</t>
  </si>
  <si>
    <t>LTAE</t>
  </si>
  <si>
    <t>UATE</t>
  </si>
  <si>
    <t>OMAL</t>
  </si>
  <si>
    <t>OMAM</t>
  </si>
  <si>
    <t>OMAH</t>
  </si>
  <si>
    <t>LEAB</t>
  </si>
  <si>
    <t>MUTD</t>
  </si>
  <si>
    <t>LERI</t>
  </si>
  <si>
    <t>LGAX</t>
  </si>
  <si>
    <t>SATK</t>
  </si>
  <si>
    <t>SPNC</t>
  </si>
  <si>
    <t>EDFQ</t>
  </si>
  <si>
    <t>VEAN</t>
  </si>
  <si>
    <t>FSAL</t>
  </si>
  <si>
    <t>LSMA</t>
  </si>
  <si>
    <t>LPAR</t>
  </si>
  <si>
    <t>SBAM</t>
  </si>
  <si>
    <t>EEEI</t>
  </si>
  <si>
    <t>LFXA</t>
  </si>
  <si>
    <t>LIBA</t>
  </si>
  <si>
    <t>LGKM</t>
  </si>
  <si>
    <t>FMNZ</t>
  </si>
  <si>
    <t>ESUA</t>
  </si>
  <si>
    <t>LTBY</t>
  </si>
  <si>
    <t>LFFI</t>
  </si>
  <si>
    <t>ESMP</t>
  </si>
  <si>
    <t>WAAM</t>
  </si>
  <si>
    <t>SPAS</t>
  </si>
  <si>
    <t>SVIE</t>
  </si>
  <si>
    <t>LTAA</t>
  </si>
  <si>
    <t>EDCA</t>
  </si>
  <si>
    <t>LFCG</t>
  </si>
  <si>
    <t>SKLC</t>
  </si>
  <si>
    <t>VCCA</t>
  </si>
  <si>
    <t>LIMW</t>
  </si>
  <si>
    <t>LLLL</t>
  </si>
  <si>
    <t>OIHR</t>
  </si>
  <si>
    <t>ESQO</t>
  </si>
  <si>
    <t>OITL</t>
  </si>
  <si>
    <t>NZAR</t>
  </si>
  <si>
    <t>FAAP</t>
  </si>
  <si>
    <t>MDAB</t>
  </si>
  <si>
    <t>MYCA</t>
  </si>
  <si>
    <t>LFDI</t>
  </si>
  <si>
    <t>ESKV</t>
  </si>
  <si>
    <t>OMAR</t>
  </si>
  <si>
    <t>OIBI</t>
  </si>
  <si>
    <t>FHAW</t>
  </si>
  <si>
    <t>SLAS</t>
  </si>
  <si>
    <t>RJFA</t>
  </si>
  <si>
    <t>SBAS</t>
  </si>
  <si>
    <t>HEAT</t>
  </si>
  <si>
    <t>SEIB</t>
  </si>
  <si>
    <t>SPAY</t>
  </si>
  <si>
    <t>RJTA</t>
  </si>
  <si>
    <t>NTMN</t>
  </si>
  <si>
    <t>LFOA</t>
  </si>
  <si>
    <t>LFRA</t>
  </si>
  <si>
    <t>OIFP</t>
  </si>
  <si>
    <t>RPUZ</t>
  </si>
  <si>
    <t>VYBG</t>
  </si>
  <si>
    <t>OPBW</t>
  </si>
  <si>
    <t>HCMB</t>
  </si>
  <si>
    <t>ZBHH</t>
  </si>
  <si>
    <t>VIBL</t>
  </si>
  <si>
    <t>LHSM</t>
  </si>
  <si>
    <t>UAAH</t>
  </si>
  <si>
    <t>LUBL</t>
  </si>
  <si>
    <t>OIKM</t>
  </si>
  <si>
    <t>ETEJ</t>
  </si>
  <si>
    <t>VLHS</t>
  </si>
  <si>
    <t>MGBN</t>
  </si>
  <si>
    <t>LQBK</t>
  </si>
  <si>
    <t>VYBM</t>
  </si>
  <si>
    <t>OPBN</t>
  </si>
  <si>
    <t>VIBY</t>
  </si>
  <si>
    <t>ESKB</t>
  </si>
  <si>
    <t>EGYE</t>
  </si>
  <si>
    <t>MRBC</t>
  </si>
  <si>
    <t>SBBW</t>
  </si>
  <si>
    <t>EDBH</t>
  </si>
  <si>
    <t>RPUF</t>
  </si>
  <si>
    <t>RPUO</t>
  </si>
  <si>
    <t>SAWB</t>
  </si>
  <si>
    <t>VGTJ</t>
  </si>
  <si>
    <t>OIBH</t>
  </si>
  <si>
    <t>VDBG</t>
  </si>
  <si>
    <t>VCCB</t>
  </si>
  <si>
    <t>WRBC</t>
  </si>
  <si>
    <t>ETEK</t>
  </si>
  <si>
    <t>EBBE</t>
  </si>
  <si>
    <t>LPBJ</t>
  </si>
  <si>
    <t>LFQF</t>
  </si>
  <si>
    <t>EGUB</t>
  </si>
  <si>
    <t>EBBX</t>
  </si>
  <si>
    <t>FABM</t>
  </si>
  <si>
    <t>VIBT</t>
  </si>
  <si>
    <t>VIBW</t>
  </si>
  <si>
    <t>EDMB</t>
  </si>
  <si>
    <t>VOBR</t>
  </si>
  <si>
    <t>PABM</t>
  </si>
  <si>
    <t>GQPT</t>
  </si>
  <si>
    <t>ESKX</t>
  </si>
  <si>
    <t>DAAB</t>
  </si>
  <si>
    <t>ENBM</t>
  </si>
  <si>
    <t>OIMN</t>
  </si>
  <si>
    <t>VEBK</t>
  </si>
  <si>
    <t>SAZI</t>
  </si>
  <si>
    <t>DTTI</t>
  </si>
  <si>
    <t>EGDM</t>
  </si>
  <si>
    <t>FABO</t>
  </si>
  <si>
    <t>DAAD</t>
  </si>
  <si>
    <t>DAOE</t>
  </si>
  <si>
    <t>DAAK</t>
  </si>
  <si>
    <t>LFQP</t>
  </si>
  <si>
    <t>EBBT</t>
  </si>
  <si>
    <t>EGRR</t>
  </si>
  <si>
    <t>LPBR</t>
  </si>
  <si>
    <t>FABB</t>
  </si>
  <si>
    <t>EDBN</t>
  </si>
  <si>
    <t>ESCK</t>
  </si>
  <si>
    <t>LFAQ</t>
  </si>
  <si>
    <t>LIMB</t>
  </si>
  <si>
    <t>LFPY</t>
  </si>
  <si>
    <t>LFFN</t>
  </si>
  <si>
    <t>ENBL</t>
  </si>
  <si>
    <t>YBAF</t>
  </si>
  <si>
    <t>EGNB</t>
  </si>
  <si>
    <t>LFYH</t>
  </si>
  <si>
    <t>PAFR</t>
  </si>
  <si>
    <t>HLFL</t>
  </si>
  <si>
    <t>ETSB</t>
  </si>
  <si>
    <t>ETHB</t>
  </si>
  <si>
    <t>EHBD</t>
  </si>
  <si>
    <t>WIIA</t>
  </si>
  <si>
    <t>MRBA</t>
  </si>
  <si>
    <t>LSMU</t>
  </si>
  <si>
    <t>EDQE</t>
  </si>
  <si>
    <t>LEBG</t>
  </si>
  <si>
    <t>FZKJ</t>
  </si>
  <si>
    <t>WMKB</t>
  </si>
  <si>
    <t>ESFY</t>
  </si>
  <si>
    <t>SPBC</t>
  </si>
  <si>
    <t>MDCR</t>
  </si>
  <si>
    <t>MRCV</t>
  </si>
  <si>
    <t>SBCC</t>
  </si>
  <si>
    <t>MUCB</t>
  </si>
  <si>
    <t>SVCD</t>
  </si>
  <si>
    <t>HECW</t>
  </si>
  <si>
    <t>WPEC</t>
  </si>
  <si>
    <t>SVCL</t>
  </si>
  <si>
    <t>RPVC</t>
  </si>
  <si>
    <t>LFQT</t>
  </si>
  <si>
    <t>FACV</t>
  </si>
  <si>
    <t>FNCX</t>
  </si>
  <si>
    <t>LIMN</t>
  </si>
  <si>
    <t>SBAF</t>
  </si>
  <si>
    <t>LTBH</t>
  </si>
  <si>
    <t>SBCO</t>
  </si>
  <si>
    <t>SLSI</t>
  </si>
  <si>
    <t>MPLP</t>
  </si>
  <si>
    <t>PACZ</t>
  </si>
  <si>
    <t>SULS</t>
  </si>
  <si>
    <t>SCFM</t>
  </si>
  <si>
    <t>SVCZ</t>
  </si>
  <si>
    <t>LFMO</t>
  </si>
  <si>
    <t>FACR</t>
  </si>
  <si>
    <t>SGPI</t>
  </si>
  <si>
    <t>VOCX</t>
  </si>
  <si>
    <t>SVCO</t>
  </si>
  <si>
    <t>LFNH</t>
  </si>
  <si>
    <t>LPCS</t>
  </si>
  <si>
    <t>EIME</t>
  </si>
  <si>
    <t>LKCV</t>
  </si>
  <si>
    <t>LFIG</t>
  </si>
  <si>
    <t>RPVF</t>
  </si>
  <si>
    <t>RPUY</t>
  </si>
  <si>
    <t>LTAS</t>
  </si>
  <si>
    <t>LFBC</t>
  </si>
  <si>
    <t>MMCY</t>
  </si>
  <si>
    <t>LDOC</t>
  </si>
  <si>
    <t>LJCE</t>
  </si>
  <si>
    <t>LIPC</t>
  </si>
  <si>
    <t>SPEQ</t>
  </si>
  <si>
    <t>LKCS</t>
  </si>
  <si>
    <t>EGLJ</t>
  </si>
  <si>
    <t>LFGF</t>
  </si>
  <si>
    <t>LFLE</t>
  </si>
  <si>
    <t>SACT</t>
  </si>
  <si>
    <t>VNCG</t>
  </si>
  <si>
    <t>SLCN</t>
  </si>
  <si>
    <t>LFQV</t>
  </si>
  <si>
    <t>LFOC</t>
  </si>
  <si>
    <t>RKTU</t>
  </si>
  <si>
    <t>UKLN</t>
  </si>
  <si>
    <t>VTCB</t>
  </si>
  <si>
    <t>EBCV</t>
  </si>
  <si>
    <t>RCQS</t>
  </si>
  <si>
    <t>SANO</t>
  </si>
  <si>
    <t>MMCH</t>
  </si>
  <si>
    <t>SERB</t>
  </si>
  <si>
    <t>FQCH</t>
  </si>
  <si>
    <t>SLCH</t>
  </si>
  <si>
    <t>RCMQ</t>
  </si>
  <si>
    <t>OPCH</t>
  </si>
  <si>
    <t>EGDC</t>
  </si>
  <si>
    <t>RJTF</t>
  </si>
  <si>
    <t>SAHC</t>
  </si>
  <si>
    <t>LKCT</t>
  </si>
  <si>
    <t>YPXM</t>
  </si>
  <si>
    <t>EGXG</t>
  </si>
  <si>
    <t>WIAM</t>
  </si>
  <si>
    <t>LTBD</t>
  </si>
  <si>
    <t>SPAC</t>
  </si>
  <si>
    <t>MMCC</t>
  </si>
  <si>
    <t>MYAB</t>
  </si>
  <si>
    <t>LFYT</t>
  </si>
  <si>
    <t>PACL</t>
  </si>
  <si>
    <t>EDQC</t>
  </si>
  <si>
    <t>EDBC</t>
  </si>
  <si>
    <t>VYCI</t>
  </si>
  <si>
    <t>FSSC</t>
  </si>
  <si>
    <t>LPCO</t>
  </si>
  <si>
    <t>ETOR</t>
  </si>
  <si>
    <t>SPOL</t>
  </si>
  <si>
    <t>MYCI</t>
  </si>
  <si>
    <t>LFHQ</t>
  </si>
  <si>
    <t>SAZP</t>
  </si>
  <si>
    <t>MYAK</t>
  </si>
  <si>
    <t>EGSF</t>
  </si>
  <si>
    <t>MDCZ</t>
  </si>
  <si>
    <t>LTBU</t>
  </si>
  <si>
    <t>SAZC</t>
  </si>
  <si>
    <t>LFKT</t>
  </si>
  <si>
    <t>EGWC</t>
  </si>
  <si>
    <t>SELT</t>
  </si>
  <si>
    <t>ETHT</t>
  </si>
  <si>
    <t>EDCD</t>
  </si>
  <si>
    <t>EGXJ</t>
  </si>
  <si>
    <t>LFSM</t>
  </si>
  <si>
    <t>LFAO</t>
  </si>
  <si>
    <t>WPDB</t>
  </si>
  <si>
    <t>LPCV</t>
  </si>
  <si>
    <t>EGTC</t>
  </si>
  <si>
    <t>EGYD</t>
  </si>
  <si>
    <t>LFQC</t>
  </si>
  <si>
    <t>LEVS</t>
  </si>
  <si>
    <t>GGCF</t>
  </si>
  <si>
    <t>EGDR</t>
  </si>
  <si>
    <t>SATU</t>
  </si>
  <si>
    <t>SAZW</t>
  </si>
  <si>
    <t>EPSD</t>
  </si>
  <si>
    <t>RPUD</t>
  </si>
  <si>
    <t>ENDI</t>
  </si>
  <si>
    <t>EDKV</t>
  </si>
  <si>
    <t>HLRA</t>
  </si>
  <si>
    <t>OPDB</t>
  </si>
  <si>
    <t>HSDZ</t>
  </si>
  <si>
    <t>LFYD</t>
  </si>
  <si>
    <t>VEDZ</t>
  </si>
  <si>
    <t>OISD</t>
  </si>
  <si>
    <t>OMAS</t>
  </si>
  <si>
    <t>VYDW</t>
  </si>
  <si>
    <t>OIKQ</t>
  </si>
  <si>
    <t>FADA</t>
  </si>
  <si>
    <t>SCRG</t>
  </si>
  <si>
    <t>LFMS</t>
  </si>
  <si>
    <t>EHDL</t>
  </si>
  <si>
    <t>VADS</t>
  </si>
  <si>
    <t>LFAV</t>
  </si>
  <si>
    <t>OPDG</t>
  </si>
  <si>
    <t>OPDI</t>
  </si>
  <si>
    <t>EDAD</t>
  </si>
  <si>
    <t>OIAD</t>
  </si>
  <si>
    <t>FJDG</t>
  </si>
  <si>
    <t>ETND</t>
  </si>
  <si>
    <t>DRZF</t>
  </si>
  <si>
    <t>DRZD</t>
  </si>
  <si>
    <t>EGXD</t>
  </si>
  <si>
    <t>SBMS</t>
  </si>
  <si>
    <t>SAZD</t>
  </si>
  <si>
    <t>SADD</t>
  </si>
  <si>
    <t>EIDL</t>
  </si>
  <si>
    <t>OIID</t>
  </si>
  <si>
    <t>SGME</t>
  </si>
  <si>
    <t>EHDR</t>
  </si>
  <si>
    <t>LSMD</t>
  </si>
  <si>
    <t>WAPL</t>
  </si>
  <si>
    <t>MYRD</t>
  </si>
  <si>
    <t>FADD</t>
  </si>
  <si>
    <t>VODG</t>
  </si>
  <si>
    <t>EGTD</t>
  </si>
  <si>
    <t>FADB</t>
  </si>
  <si>
    <t>PKRO</t>
  </si>
  <si>
    <t>YMES</t>
  </si>
  <si>
    <t>YPED</t>
  </si>
  <si>
    <t>LTFB</t>
  </si>
  <si>
    <t>EDFE</t>
  </si>
  <si>
    <t>ETME</t>
  </si>
  <si>
    <t>EDME</t>
  </si>
  <si>
    <t>EDGE</t>
  </si>
  <si>
    <t>EDAE</t>
  </si>
  <si>
    <t>HEAR</t>
  </si>
  <si>
    <t>HLLQ</t>
  </si>
  <si>
    <t>SCBQ</t>
  </si>
  <si>
    <t>MREC</t>
  </si>
  <si>
    <t>SEMO</t>
  </si>
  <si>
    <t>SVED</t>
  </si>
  <si>
    <t>HEGR</t>
  </si>
  <si>
    <t>SVBL</t>
  </si>
  <si>
    <t>SADP</t>
  </si>
  <si>
    <t>SPTP</t>
  </si>
  <si>
    <t>SKYP</t>
  </si>
  <si>
    <t>LGEL</t>
  </si>
  <si>
    <t>LFQJ</t>
  </si>
  <si>
    <t>SVEZ</t>
  </si>
  <si>
    <t>HEEM</t>
  </si>
  <si>
    <t>ESMA</t>
  </si>
  <si>
    <t>LSME</t>
  </si>
  <si>
    <t>LLEY</t>
  </si>
  <si>
    <t>LFQI</t>
  </si>
  <si>
    <t>LTAX</t>
  </si>
  <si>
    <t>ETSE</t>
  </si>
  <si>
    <t>FAEO</t>
  </si>
  <si>
    <t>LFRE</t>
  </si>
  <si>
    <t>OIFM</t>
  </si>
  <si>
    <t>ESSU</t>
  </si>
  <si>
    <t>LPIN</t>
  </si>
  <si>
    <t>GMMI</t>
  </si>
  <si>
    <t>FQES</t>
  </si>
  <si>
    <t>SCTB</t>
  </si>
  <si>
    <t>EFEU</t>
  </si>
  <si>
    <t>LPEV</t>
  </si>
  <si>
    <t>LLES</t>
  </si>
  <si>
    <t>ESGK</t>
  </si>
  <si>
    <t>ESUF</t>
  </si>
  <si>
    <t>NTGB</t>
  </si>
  <si>
    <t>MNLN</t>
  </si>
  <si>
    <t>ESNF</t>
  </si>
  <si>
    <t>FSFA</t>
  </si>
  <si>
    <t>OISF</t>
  </si>
  <si>
    <t>ETHS</t>
  </si>
  <si>
    <t>LFOE</t>
  </si>
  <si>
    <t>ESMG</t>
  </si>
  <si>
    <t>RPUL</t>
  </si>
  <si>
    <t>FAFB</t>
  </si>
  <si>
    <t>SGFI</t>
  </si>
  <si>
    <t>MRFS</t>
  </si>
  <si>
    <t>EDUS</t>
  </si>
  <si>
    <t>EDXF</t>
  </si>
  <si>
    <t>EBFS</t>
  </si>
  <si>
    <t>MUFL</t>
  </si>
  <si>
    <t>CYFE</t>
  </si>
  <si>
    <t>SBCM</t>
  </si>
  <si>
    <t>LFBF</t>
  </si>
  <si>
    <t>EDTF</t>
  </si>
  <si>
    <t>ETHF</t>
  </si>
  <si>
    <t>SBFT</t>
  </si>
  <si>
    <t>LFQW</t>
  </si>
  <si>
    <t>RJNF</t>
  </si>
  <si>
    <t>SBFU</t>
  </si>
  <si>
    <t>VIRB</t>
  </si>
  <si>
    <t>ROTM</t>
  </si>
  <si>
    <t>OIAH</t>
  </si>
  <si>
    <t>SCST</t>
  </si>
  <si>
    <t>FAHV</t>
  </si>
  <si>
    <t>ZPJH</t>
  </si>
  <si>
    <t>LTBK</t>
  </si>
  <si>
    <t>SCCH</t>
  </si>
  <si>
    <t>SAST</t>
  </si>
  <si>
    <t>SCIC</t>
  </si>
  <si>
    <t>SAZG</t>
  </si>
  <si>
    <t>SAHR</t>
  </si>
  <si>
    <t>RPMB</t>
  </si>
  <si>
    <t>LEGT</t>
  </si>
  <si>
    <t>OIIG</t>
  </si>
  <si>
    <t>OIIK</t>
  </si>
  <si>
    <t>LIPL</t>
  </si>
  <si>
    <t>RJNG</t>
  </si>
  <si>
    <t>EHGR</t>
  </si>
  <si>
    <t>ESKA</t>
  </si>
  <si>
    <t>LIBV</t>
  </si>
  <si>
    <t>FAGI</t>
  </si>
  <si>
    <t>LFAY</t>
  </si>
  <si>
    <t>LHGD</t>
  </si>
  <si>
    <t>OING</t>
  </si>
  <si>
    <t>SATG</t>
  </si>
  <si>
    <t>ETIC</t>
  </si>
  <si>
    <t>FAGT</t>
  </si>
  <si>
    <t>LFRF</t>
  </si>
  <si>
    <t>LOXG</t>
  </si>
  <si>
    <t>LIRM</t>
  </si>
  <si>
    <t>MYBG</t>
  </si>
  <si>
    <t>LSZG</t>
  </si>
  <si>
    <t>FAGY</t>
  </si>
  <si>
    <t>LDRG</t>
  </si>
  <si>
    <t>EKGH</t>
  </si>
  <si>
    <t>EDAK</t>
  </si>
  <si>
    <t>SBGM</t>
  </si>
  <si>
    <t>SEGZ</t>
  </si>
  <si>
    <t>PGTW</t>
  </si>
  <si>
    <t>MUGM</t>
  </si>
  <si>
    <t>MRGP</t>
  </si>
  <si>
    <t>SBGW</t>
  </si>
  <si>
    <t>SCGZ</t>
  </si>
  <si>
    <t>SVGD</t>
  </si>
  <si>
    <t>SKGY</t>
  </si>
  <si>
    <t>LIRG</t>
  </si>
  <si>
    <t>RPVG</t>
  </si>
  <si>
    <t>HUGU</t>
  </si>
  <si>
    <t>VIGN</t>
  </si>
  <si>
    <t>LTAB</t>
  </si>
  <si>
    <t>VEGT</t>
  </si>
  <si>
    <t>RJSH</t>
  </si>
  <si>
    <t>SECM</t>
  </si>
  <si>
    <t>SELJ</t>
  </si>
  <si>
    <t>ESOH</t>
  </si>
  <si>
    <t>ESMV</t>
  </si>
  <si>
    <t>LFSH</t>
  </si>
  <si>
    <t>ZYMD</t>
  </si>
  <si>
    <t>EDAQ</t>
  </si>
  <si>
    <t>ESNA</t>
  </si>
  <si>
    <t>OIHH</t>
  </si>
  <si>
    <t>RJNH</t>
  </si>
  <si>
    <t>EFHM</t>
  </si>
  <si>
    <t>EFHN</t>
  </si>
  <si>
    <t>HAHM</t>
  </si>
  <si>
    <t>FVCP</t>
  </si>
  <si>
    <t>FAHA</t>
  </si>
  <si>
    <t>FAHR</t>
  </si>
  <si>
    <t>WRBS</t>
  </si>
  <si>
    <t>EDQT</t>
  </si>
  <si>
    <t>ESFH</t>
  </si>
  <si>
    <t>NZHS</t>
  </si>
  <si>
    <t>LLHS</t>
  </si>
  <si>
    <t>OIKP</t>
  </si>
  <si>
    <t>EGFE</t>
  </si>
  <si>
    <t>ESPJ</t>
  </si>
  <si>
    <t>ESNC</t>
  </si>
  <si>
    <t>FAHO</t>
  </si>
  <si>
    <t>ESUT</t>
  </si>
  <si>
    <t>FAHE</t>
  </si>
  <si>
    <t>EDAH</t>
  </si>
  <si>
    <t>OIFE</t>
  </si>
  <si>
    <t>SBIT</t>
  </si>
  <si>
    <t>SVHG</t>
  </si>
  <si>
    <t>EDVM</t>
  </si>
  <si>
    <t>VEHK</t>
  </si>
  <si>
    <t>VIHR</t>
  </si>
  <si>
    <t>RJOF</t>
  </si>
  <si>
    <t>ETIH</t>
  </si>
  <si>
    <t>ETNH</t>
  </si>
  <si>
    <t>ETSH</t>
  </si>
  <si>
    <t>HLON</t>
  </si>
  <si>
    <t>ETNP</t>
  </si>
  <si>
    <t>VYPA</t>
  </si>
  <si>
    <t>LKHK</t>
  </si>
  <si>
    <t>RCPO</t>
  </si>
  <si>
    <t>RJAH</t>
  </si>
  <si>
    <t>EFHV</t>
  </si>
  <si>
    <t>SBYA</t>
  </si>
  <si>
    <t>RPUI</t>
  </si>
  <si>
    <t>SPBR</t>
  </si>
  <si>
    <t>ESUE</t>
  </si>
  <si>
    <t>RODE</t>
  </si>
  <si>
    <t>GMFI</t>
  </si>
  <si>
    <t>OICI</t>
  </si>
  <si>
    <t>LFEY</t>
  </si>
  <si>
    <t>SPLO</t>
  </si>
  <si>
    <t>MSSS</t>
  </si>
  <si>
    <t>EFIM</t>
  </si>
  <si>
    <t>ETSI</t>
  </si>
  <si>
    <t>LSMI</t>
  </si>
  <si>
    <t>OIZI</t>
  </si>
  <si>
    <t>RJTJ</t>
  </si>
  <si>
    <t>HKIS</t>
  </si>
  <si>
    <t>LTAK</t>
  </si>
  <si>
    <t>MHIC</t>
  </si>
  <si>
    <t>LTBM</t>
  </si>
  <si>
    <t>LIPS</t>
  </si>
  <si>
    <t>WIAR</t>
  </si>
  <si>
    <t>SBIC</t>
  </si>
  <si>
    <t>SGIB</t>
  </si>
  <si>
    <t>SBIH</t>
  </si>
  <si>
    <t>LIIB</t>
  </si>
  <si>
    <t>ETHI</t>
  </si>
  <si>
    <t>RJOI</t>
  </si>
  <si>
    <t>MMIT</t>
  </si>
  <si>
    <t>TVSB</t>
  </si>
  <si>
    <t>SEMA</t>
  </si>
  <si>
    <t>SBEK</t>
  </si>
  <si>
    <t>OISJ</t>
  </si>
  <si>
    <t>VNJP</t>
  </si>
  <si>
    <t>MPJE</t>
  </si>
  <si>
    <t>MUCC</t>
  </si>
  <si>
    <t>OIZJ</t>
  </si>
  <si>
    <t>SPJJ</t>
  </si>
  <si>
    <t>OMAJ</t>
  </si>
  <si>
    <t>EDBJ</t>
  </si>
  <si>
    <t>RKJU</t>
  </si>
  <si>
    <t>OJJR</t>
  </si>
  <si>
    <t>ETNJ</t>
  </si>
  <si>
    <t>VEJP</t>
  </si>
  <si>
    <t>VIJN</t>
  </si>
  <si>
    <t>VEJH</t>
  </si>
  <si>
    <t>ZYJM</t>
  </si>
  <si>
    <t>RKPE</t>
  </si>
  <si>
    <t>OIKJ</t>
  </si>
  <si>
    <t>OPJI</t>
  </si>
  <si>
    <t>FAKU</t>
  </si>
  <si>
    <t>LFGK</t>
  </si>
  <si>
    <t>ESNJ</t>
  </si>
  <si>
    <t>SGAY</t>
  </si>
  <si>
    <t>SLOR</t>
  </si>
  <si>
    <t>SVVG</t>
  </si>
  <si>
    <t>OEJB</t>
  </si>
  <si>
    <t>SBJC</t>
  </si>
  <si>
    <t>SAAJ</t>
  </si>
  <si>
    <t>HKKG</t>
  </si>
  <si>
    <t>LTFA</t>
  </si>
  <si>
    <t>FLKL</t>
  </si>
  <si>
    <t>OINE</t>
  </si>
  <si>
    <t>VYKL</t>
  </si>
  <si>
    <t>WRLK</t>
  </si>
  <si>
    <t>ESUK</t>
  </si>
  <si>
    <t>VEKM</t>
  </si>
  <si>
    <t>EDCM</t>
  </si>
  <si>
    <t>OSKL</t>
  </si>
  <si>
    <t>EDLC</t>
  </si>
  <si>
    <t>VTBK</t>
  </si>
  <si>
    <t>VDKH</t>
  </si>
  <si>
    <t>RJFY</t>
  </si>
  <si>
    <t>VICX</t>
  </si>
  <si>
    <t>LTAZ</t>
  </si>
  <si>
    <t>LHKV</t>
  </si>
  <si>
    <t>EEKA</t>
  </si>
  <si>
    <t>ESIA</t>
  </si>
  <si>
    <t>EDTK</t>
  </si>
  <si>
    <t>LTCF</t>
  </si>
  <si>
    <t>FLKE</t>
  </si>
  <si>
    <t>LTAL</t>
  </si>
  <si>
    <t>LGTL</t>
  </si>
  <si>
    <t>RJTR</t>
  </si>
  <si>
    <t>FWKG</t>
  </si>
  <si>
    <t>EFKJ</t>
  </si>
  <si>
    <t>VYKT</t>
  </si>
  <si>
    <t>LKKB</t>
  </si>
  <si>
    <t>LHKE</t>
  </si>
  <si>
    <t>EGBP</t>
  </si>
  <si>
    <t>EFKM</t>
  </si>
  <si>
    <t>OPKN</t>
  </si>
  <si>
    <t>OIBQ</t>
  </si>
  <si>
    <t>UKHH</t>
  </si>
  <si>
    <t>VTBL</t>
  </si>
  <si>
    <t>OICK</t>
  </si>
  <si>
    <t>VTPY</t>
  </si>
  <si>
    <t>OPKH</t>
  </si>
  <si>
    <t>EFIK</t>
  </si>
  <si>
    <t>LHSK</t>
  </si>
  <si>
    <t>OEJF</t>
  </si>
  <si>
    <t>RJTK</t>
  </si>
  <si>
    <t>EFIT</t>
  </si>
  <si>
    <t>FZAI</t>
  </si>
  <si>
    <t>ETIN</t>
  </si>
  <si>
    <t>ENKJ</t>
  </si>
  <si>
    <t>LOXK</t>
  </si>
  <si>
    <t>EBBL</t>
  </si>
  <si>
    <t>FAKD</t>
  </si>
  <si>
    <t>WMAP</t>
  </si>
  <si>
    <t>ESFI</t>
  </si>
  <si>
    <t>RJBK</t>
  </si>
  <si>
    <t>EBFN</t>
  </si>
  <si>
    <t>EKVD</t>
  </si>
  <si>
    <t>FAKG</t>
  </si>
  <si>
    <t>FAKP</t>
  </si>
  <si>
    <t>ESFQ</t>
  </si>
  <si>
    <t>FZFP</t>
  </si>
  <si>
    <t>EDCK</t>
  </si>
  <si>
    <t>VTSG</t>
  </si>
  <si>
    <t>FAKL</t>
  </si>
  <si>
    <t>FAKS</t>
  </si>
  <si>
    <t>FAKR</t>
  </si>
  <si>
    <t>EKPB</t>
  </si>
  <si>
    <t>WMKF</t>
  </si>
  <si>
    <t>ESNI</t>
  </si>
  <si>
    <t>LKKU</t>
  </si>
  <si>
    <t>EEKE</t>
  </si>
  <si>
    <t>LTBN</t>
  </si>
  <si>
    <t>EDBK</t>
  </si>
  <si>
    <t>SACC</t>
  </si>
  <si>
    <t>SKLM</t>
  </si>
  <si>
    <t>SVLO</t>
  </si>
  <si>
    <t>SASQ</t>
  </si>
  <si>
    <t>LFQM</t>
  </si>
  <si>
    <t>SAOL</t>
  </si>
  <si>
    <t>FALB</t>
  </si>
  <si>
    <t>EKLS</t>
  </si>
  <si>
    <t>SBLJ</t>
  </si>
  <si>
    <t>SBLS</t>
  </si>
  <si>
    <t>EFLA</t>
  </si>
  <si>
    <t>HTLM</t>
  </si>
  <si>
    <t>EGUL</t>
  </si>
  <si>
    <t>LFCC</t>
  </si>
  <si>
    <t>OISR</t>
  </si>
  <si>
    <t>LFDH</t>
  </si>
  <si>
    <t>LFRJ</t>
  </si>
  <si>
    <t>ETSA</t>
  </si>
  <si>
    <t>FALW</t>
  </si>
  <si>
    <t>VYLY</t>
  </si>
  <si>
    <t>OISL</t>
  </si>
  <si>
    <t>RPUP</t>
  </si>
  <si>
    <t>LFCM</t>
  </si>
  <si>
    <t>SKBC</t>
  </si>
  <si>
    <t>SAVH</t>
  </si>
  <si>
    <t>SPLP</t>
  </si>
  <si>
    <t>LFCL</t>
  </si>
  <si>
    <t>ETHL</t>
  </si>
  <si>
    <t>OIBV</t>
  </si>
  <si>
    <t>LFMC</t>
  </si>
  <si>
    <t>LFGW</t>
  </si>
  <si>
    <t>LFMI</t>
  </si>
  <si>
    <t>ETSL</t>
  </si>
  <si>
    <t>EGXE</t>
  </si>
  <si>
    <t>EDWF</t>
  </si>
  <si>
    <t>EGBG</t>
  </si>
  <si>
    <t>EHLE</t>
  </si>
  <si>
    <t>MMJA</t>
  </si>
  <si>
    <t>LELN</t>
  </si>
  <si>
    <t>LSGC</t>
  </si>
  <si>
    <t>LFAI</t>
  </si>
  <si>
    <t>LFDJ</t>
  </si>
  <si>
    <t>EDNL</t>
  </si>
  <si>
    <t>LFMZ</t>
  </si>
  <si>
    <t>WITL</t>
  </si>
  <si>
    <t>FALI</t>
  </si>
  <si>
    <t>HAAL</t>
  </si>
  <si>
    <t>SYLD</t>
  </si>
  <si>
    <t>EKHO</t>
  </si>
  <si>
    <t>LKLN</t>
  </si>
  <si>
    <t>RPUG</t>
  </si>
  <si>
    <t>EGXU</t>
  </si>
  <si>
    <t>LOXL</t>
  </si>
  <si>
    <t>LPMG</t>
  </si>
  <si>
    <t>EGOD</t>
  </si>
  <si>
    <t>FNLB</t>
  </si>
  <si>
    <t>VYLK</t>
  </si>
  <si>
    <t>HKLK</t>
  </si>
  <si>
    <t>EKMB</t>
  </si>
  <si>
    <t>VTPL</t>
  </si>
  <si>
    <t>SELM</t>
  </si>
  <si>
    <t>MNBR</t>
  </si>
  <si>
    <t>MRLC</t>
  </si>
  <si>
    <t>EPLL</t>
  </si>
  <si>
    <t>FZTL</t>
  </si>
  <si>
    <t>FQLU</t>
  </si>
  <si>
    <t>RCDI</t>
  </si>
  <si>
    <t>LEMM</t>
  </si>
  <si>
    <t>VTPM</t>
  </si>
  <si>
    <t>EDBM</t>
  </si>
  <si>
    <t>OINM</t>
  </si>
  <si>
    <t>EDFZ</t>
  </si>
  <si>
    <t>SPJR</t>
  </si>
  <si>
    <t>SBBQ</t>
  </si>
  <si>
    <t>FAMJ</t>
  </si>
  <si>
    <t>LZMC</t>
  </si>
  <si>
    <t>LFYL</t>
  </si>
  <si>
    <t>FAMN</t>
  </si>
  <si>
    <t>WITM</t>
  </si>
  <si>
    <t>ESCF</t>
  </si>
  <si>
    <t>LMMM</t>
  </si>
  <si>
    <t>RPUM</t>
  </si>
  <si>
    <t>MUMG</t>
  </si>
  <si>
    <t>EGCD</t>
  </si>
  <si>
    <t>OPMA</t>
  </si>
  <si>
    <t>SBMY</t>
  </si>
  <si>
    <t>FLMA</t>
  </si>
  <si>
    <t>SEMX</t>
  </si>
  <si>
    <t>LGMR</t>
  </si>
  <si>
    <t>FAMI</t>
  </si>
  <si>
    <t>SAOM</t>
  </si>
  <si>
    <t>FWMG</t>
  </si>
  <si>
    <t>SADJ</t>
  </si>
  <si>
    <t>TFFM</t>
  </si>
  <si>
    <t>MUML</t>
  </si>
  <si>
    <t>SBML</t>
  </si>
  <si>
    <t>RPUW</t>
  </si>
  <si>
    <t>SKQU</t>
  </si>
  <si>
    <t>SVBS</t>
  </si>
  <si>
    <t>LGRD</t>
  </si>
  <si>
    <t>FQMR</t>
  </si>
  <si>
    <t>HLMB</t>
  </si>
  <si>
    <t>SBMT</t>
  </si>
  <si>
    <t>SEMY</t>
  </si>
  <si>
    <t>OPMR</t>
  </si>
  <si>
    <t>RJST</t>
  </si>
  <si>
    <t>VYMM</t>
  </si>
  <si>
    <t>SETE</t>
  </si>
  <si>
    <t>NZWD</t>
  </si>
  <si>
    <t>DAAY</t>
  </si>
  <si>
    <t>LGMG</t>
  </si>
  <si>
    <t>LLMG</t>
  </si>
  <si>
    <t>EDKZ</t>
  </si>
  <si>
    <t>LSMM</t>
  </si>
  <si>
    <t>FXMU</t>
  </si>
  <si>
    <t>ETSM</t>
  </si>
  <si>
    <t>ETHM</t>
  </si>
  <si>
    <t>SAMQ</t>
  </si>
  <si>
    <t>EDTM</t>
  </si>
  <si>
    <t>EFME</t>
  </si>
  <si>
    <t>SATM</t>
  </si>
  <si>
    <t>EDAM</t>
  </si>
  <si>
    <t>LFSC</t>
  </si>
  <si>
    <t>OPMI</t>
  </si>
  <si>
    <t>FAMB</t>
  </si>
  <si>
    <t>PAMD</t>
  </si>
  <si>
    <t>EPML</t>
  </si>
  <si>
    <t>LFCZ</t>
  </si>
  <si>
    <t>RJAM</t>
  </si>
  <si>
    <t>LFVM</t>
  </si>
  <si>
    <t>OPMN</t>
  </si>
  <si>
    <t>OPMK</t>
  </si>
  <si>
    <t>FAMU</t>
  </si>
  <si>
    <t>LKMH</t>
  </si>
  <si>
    <t>ESFM</t>
  </si>
  <si>
    <t>RKJM</t>
  </si>
  <si>
    <t>LSMF</t>
  </si>
  <si>
    <t>VYMO</t>
  </si>
  <si>
    <t>EGOQ</t>
  </si>
  <si>
    <t>FLMG</t>
  </si>
  <si>
    <t>LFBM</t>
  </si>
  <si>
    <t>LFDB</t>
  </si>
  <si>
    <t>LFIO</t>
  </si>
  <si>
    <t>SARM</t>
  </si>
  <si>
    <t>SBMD</t>
  </si>
  <si>
    <t>LPMR</t>
  </si>
  <si>
    <t>LPMT</t>
  </si>
  <si>
    <t>SADM</t>
  </si>
  <si>
    <t>SPBB</t>
  </si>
  <si>
    <t>EPKM</t>
  </si>
  <si>
    <t>FQMD</t>
  </si>
  <si>
    <t>FLML</t>
  </si>
  <si>
    <t>WIPU</t>
  </si>
  <si>
    <t>HKMK</t>
  </si>
  <si>
    <t>VAJJ</t>
  </si>
  <si>
    <t>NTTX</t>
  </si>
  <si>
    <t>LTCK</t>
  </si>
  <si>
    <t>FVMU</t>
  </si>
  <si>
    <t>FVMT</t>
  </si>
  <si>
    <t>VEMZ</t>
  </si>
  <si>
    <t>HTMD</t>
  </si>
  <si>
    <t>RPUN</t>
  </si>
  <si>
    <t>VONS</t>
  </si>
  <si>
    <t>WAMH</t>
  </si>
  <si>
    <t>HKRE</t>
  </si>
  <si>
    <t>HKNV</t>
  </si>
  <si>
    <t>VTUW</t>
  </si>
  <si>
    <t>VTPN</t>
  </si>
  <si>
    <t>CYQN</t>
  </si>
  <si>
    <t>VIBK</t>
  </si>
  <si>
    <t>LKNA</t>
  </si>
  <si>
    <t>FNMO</t>
  </si>
  <si>
    <t>VYNP</t>
  </si>
  <si>
    <t>VYNS</t>
  </si>
  <si>
    <t>WIOG</t>
  </si>
  <si>
    <t>SPZA</t>
  </si>
  <si>
    <t>VENP</t>
  </si>
  <si>
    <t>SAZO</t>
  </si>
  <si>
    <t>VNNG</t>
  </si>
  <si>
    <t>BGCO</t>
  </si>
  <si>
    <t>ETNU</t>
  </si>
  <si>
    <t>ETSN</t>
  </si>
  <si>
    <t>LLNV</t>
  </si>
  <si>
    <t>MYCB</t>
  </si>
  <si>
    <t>FATP</t>
  </si>
  <si>
    <t>HTNG</t>
  </si>
  <si>
    <t>MUNC</t>
  </si>
  <si>
    <t>ETHN</t>
  </si>
  <si>
    <t>LFYG</t>
  </si>
  <si>
    <t>UHNN</t>
  </si>
  <si>
    <t>ETMN</t>
  </si>
  <si>
    <t>MYEN</t>
  </si>
  <si>
    <t>EGSX</t>
  </si>
  <si>
    <t>ETNN</t>
  </si>
  <si>
    <t>OINN</t>
  </si>
  <si>
    <t>ENNO</t>
  </si>
  <si>
    <t>EGBN</t>
  </si>
  <si>
    <t>MMCG</t>
  </si>
  <si>
    <t>MRFI</t>
  </si>
  <si>
    <t>EFNU</t>
  </si>
  <si>
    <t>OPNK</t>
  </si>
  <si>
    <t>LHNY</t>
  </si>
  <si>
    <t>FANY</t>
  </si>
  <si>
    <t>RJFN</t>
  </si>
  <si>
    <t>YBOK</t>
  </si>
  <si>
    <t>SATO</t>
  </si>
  <si>
    <t>LEOC</t>
  </si>
  <si>
    <t>LFSO</t>
  </si>
  <si>
    <t>LHOY</t>
  </si>
  <si>
    <t>NZOH</t>
  </si>
  <si>
    <t>SBOI</t>
  </si>
  <si>
    <t>OPOK</t>
  </si>
  <si>
    <t>UHSH</t>
  </si>
  <si>
    <t>RJKB</t>
  </si>
  <si>
    <t>SAZF</t>
  </si>
  <si>
    <t>OOSQ</t>
  </si>
  <si>
    <t>OIAJ</t>
  </si>
  <si>
    <t>ESNM</t>
  </si>
  <si>
    <t>RPVO</t>
  </si>
  <si>
    <t>ESNR</t>
  </si>
  <si>
    <t>SVCS</t>
  </si>
  <si>
    <t>KOSC</t>
  </si>
  <si>
    <t>LFEC</t>
  </si>
  <si>
    <t>LPOV</t>
  </si>
  <si>
    <t>FAOB</t>
  </si>
  <si>
    <t>RJOZ</t>
  </si>
  <si>
    <t>LESJ</t>
  </si>
  <si>
    <t>SVPT</t>
  </si>
  <si>
    <t>VEPH</t>
  </si>
  <si>
    <t>MRPD</t>
  </si>
  <si>
    <t>WIOP</t>
  </si>
  <si>
    <t>LHPA</t>
  </si>
  <si>
    <t>OPPC</t>
  </si>
  <si>
    <t>SVPM</t>
  </si>
  <si>
    <t>SBPB</t>
  </si>
  <si>
    <t>EEPU</t>
  </si>
  <si>
    <t>OITP</t>
  </si>
  <si>
    <t>FAPY</t>
  </si>
  <si>
    <t>VYPN</t>
  </si>
  <si>
    <t>VIPL</t>
  </si>
  <si>
    <t>LSMP</t>
  </si>
  <si>
    <t>SEPD</t>
  </si>
  <si>
    <t>KPMB</t>
  </si>
  <si>
    <t>WIPQ</t>
  </si>
  <si>
    <t>LFAG</t>
  </si>
  <si>
    <t>UHMP</t>
  </si>
  <si>
    <t>VLPV</t>
  </si>
  <si>
    <t>LFTF</t>
  </si>
  <si>
    <t>FAPB</t>
  </si>
  <si>
    <t>EFPI</t>
  </si>
  <si>
    <t>WIMS</t>
  </si>
  <si>
    <t>MUPR</t>
  </si>
  <si>
    <t>RCSQ</t>
  </si>
  <si>
    <t>SKPI</t>
  </si>
  <si>
    <t>ESNP</t>
  </si>
  <si>
    <t>CYPK</t>
  </si>
  <si>
    <t>MUPB</t>
  </si>
  <si>
    <t>FAPG</t>
  </si>
  <si>
    <t>YMPC</t>
  </si>
  <si>
    <t>UERP</t>
  </si>
  <si>
    <t>FAPQ</t>
  </si>
  <si>
    <t>WAAL</t>
  </si>
  <si>
    <t>WAAT</t>
  </si>
  <si>
    <t>SBGS</t>
  </si>
  <si>
    <t>SBMN</t>
  </si>
  <si>
    <t>LFSP</t>
  </si>
  <si>
    <t>LIRI</t>
  </si>
  <si>
    <t>LFED</t>
  </si>
  <si>
    <t>MGPP</t>
  </si>
  <si>
    <t>YPAG</t>
  </si>
  <si>
    <t>FAPJ</t>
  </si>
  <si>
    <t>LPPM</t>
  </si>
  <si>
    <t>FAPS</t>
  </si>
  <si>
    <t>FAPP</t>
  </si>
  <si>
    <t>LFRL</t>
  </si>
  <si>
    <t>LIRE</t>
  </si>
  <si>
    <t>ETNR</t>
  </si>
  <si>
    <t>LKPM</t>
  </si>
  <si>
    <t>LFKO</t>
  </si>
  <si>
    <t>LFQA</t>
  </si>
  <si>
    <t>EFPU</t>
  </si>
  <si>
    <t>MGPB</t>
  </si>
  <si>
    <t>SKPB</t>
  </si>
  <si>
    <t>SPEP</t>
  </si>
  <si>
    <t>NZUK</t>
  </si>
  <si>
    <t>WMBT</t>
  </si>
  <si>
    <t>OEPJ</t>
  </si>
  <si>
    <t>OEPC</t>
  </si>
  <si>
    <t>OEPF</t>
  </si>
  <si>
    <t>SAAI</t>
  </si>
  <si>
    <t>VEPU</t>
  </si>
  <si>
    <t>RKPP</t>
  </si>
  <si>
    <t>VYPY</t>
  </si>
  <si>
    <t>EFPY</t>
  </si>
  <si>
    <t>OPQS</t>
  </si>
  <si>
    <t>MGQZ</t>
  </si>
  <si>
    <t>RKTJ</t>
  </si>
  <si>
    <t>EFRH</t>
  </si>
  <si>
    <t>OERB</t>
  </si>
  <si>
    <t>ESFR</t>
  </si>
  <si>
    <t>WIIT</t>
  </si>
  <si>
    <t>OPRQ</t>
  </si>
  <si>
    <t>OIKR</t>
  </si>
  <si>
    <t>LLRD</t>
  </si>
  <si>
    <t>LLRM</t>
  </si>
  <si>
    <t>WION</t>
  </si>
  <si>
    <t>VTSR</t>
  </si>
  <si>
    <t>EFRN</t>
  </si>
  <si>
    <t>LSMN</t>
  </si>
  <si>
    <t>HLNF</t>
  </si>
  <si>
    <t>OERM</t>
  </si>
  <si>
    <t>OETN</t>
  </si>
  <si>
    <t>OERT</t>
  </si>
  <si>
    <t>EFRY</t>
  </si>
  <si>
    <t>EDAX</t>
  </si>
  <si>
    <t>SATR</t>
  </si>
  <si>
    <t>DAAN</t>
  </si>
  <si>
    <t>LSAZ</t>
  </si>
  <si>
    <t>DAAZ</t>
  </si>
  <si>
    <t>DTTD</t>
  </si>
  <si>
    <t>EDXR</t>
  </si>
  <si>
    <t>OLKA</t>
  </si>
  <si>
    <t>MGRT</t>
  </si>
  <si>
    <t>SLRY</t>
  </si>
  <si>
    <t>ETHE</t>
  </si>
  <si>
    <t>EDAU</t>
  </si>
  <si>
    <t>OPRS</t>
  </si>
  <si>
    <t>LIPI</t>
  </si>
  <si>
    <t>MUSL</t>
  </si>
  <si>
    <t>FARS</t>
  </si>
  <si>
    <t>LFSI</t>
  </si>
  <si>
    <t>SLRB</t>
  </si>
  <si>
    <t>EDQP</t>
  </si>
  <si>
    <t>LFSL</t>
  </si>
  <si>
    <t>LERT</t>
  </si>
  <si>
    <t>ETHR</t>
  </si>
  <si>
    <t>EDBR</t>
  </si>
  <si>
    <t>LFQE</t>
  </si>
  <si>
    <t>RPVR</t>
  </si>
  <si>
    <t>MPSA</t>
  </si>
  <si>
    <t>FARG</t>
  </si>
  <si>
    <t>ENRY</t>
  </si>
  <si>
    <t>LSGK</t>
  </si>
  <si>
    <t>FASU</t>
  </si>
  <si>
    <t>RKPS</t>
  </si>
  <si>
    <t>VIDD</t>
  </si>
  <si>
    <t>OITM</t>
  </si>
  <si>
    <t>OPSW</t>
  </si>
  <si>
    <t>LFXI</t>
  </si>
  <si>
    <t>LFSX</t>
  </si>
  <si>
    <t>LFLN</t>
  </si>
  <si>
    <t>FASD</t>
  </si>
  <si>
    <t>USDD</t>
  </si>
  <si>
    <t>VOSM</t>
  </si>
  <si>
    <t>LFMY</t>
  </si>
  <si>
    <t>LTBX</t>
  </si>
  <si>
    <t>VTSM</t>
  </si>
  <si>
    <t>MUSA</t>
  </si>
  <si>
    <t>SVCJ</t>
  </si>
  <si>
    <t>SEST</t>
  </si>
  <si>
    <t>MMSF</t>
  </si>
  <si>
    <t>RPUS</t>
  </si>
  <si>
    <t>SADF</t>
  </si>
  <si>
    <t>SVAT</t>
  </si>
  <si>
    <t>SLSM</t>
  </si>
  <si>
    <t>MDSI</t>
  </si>
  <si>
    <t>MGSJ</t>
  </si>
  <si>
    <t>RPUH</t>
  </si>
  <si>
    <t>SVJM</t>
  </si>
  <si>
    <t>SPJN</t>
  </si>
  <si>
    <t>MUSJ</t>
  </si>
  <si>
    <t>LESL</t>
  </si>
  <si>
    <t>SLTI</t>
  </si>
  <si>
    <t>SLRA</t>
  </si>
  <si>
    <t>SPRM</t>
  </si>
  <si>
    <t>MRSV</t>
  </si>
  <si>
    <t>MUSS</t>
  </si>
  <si>
    <t>EGCF</t>
  </si>
  <si>
    <t>MYAS</t>
  </si>
  <si>
    <t>LTCH</t>
  </si>
  <si>
    <t>SKGO</t>
  </si>
  <si>
    <t>SLSA</t>
  </si>
  <si>
    <t>SVSB</t>
  </si>
  <si>
    <t>SUDU</t>
  </si>
  <si>
    <t>MRSG</t>
  </si>
  <si>
    <t>SAZL</t>
  </si>
  <si>
    <t>SKGI</t>
  </si>
  <si>
    <t>SCSN</t>
  </si>
  <si>
    <t>SESD</t>
  </si>
  <si>
    <t>NVSS</t>
  </si>
  <si>
    <t>SBUA</t>
  </si>
  <si>
    <t>SBES</t>
  </si>
  <si>
    <t>OIMC</t>
  </si>
  <si>
    <t>OPSR</t>
  </si>
  <si>
    <t>OINZ</t>
  </si>
  <si>
    <t>VISP</t>
  </si>
  <si>
    <t>ESIB</t>
  </si>
  <si>
    <t>ESNT</t>
  </si>
  <si>
    <t>KSAW</t>
  </si>
  <si>
    <t>LFES</t>
  </si>
  <si>
    <t>EGXP</t>
  </si>
  <si>
    <t>ETNS</t>
  </si>
  <si>
    <t>EDAZ</t>
  </si>
  <si>
    <t>EDTY</t>
  </si>
  <si>
    <t>FASC</t>
  </si>
  <si>
    <t>VHSK</t>
  </si>
  <si>
    <t>EFSE</t>
  </si>
  <si>
    <t>WSAG</t>
  </si>
  <si>
    <t>OIIS</t>
  </si>
  <si>
    <t>OPJA</t>
  </si>
  <si>
    <t>OIFH</t>
  </si>
  <si>
    <t>OIMJ</t>
  </si>
  <si>
    <t>OBBS</t>
  </si>
  <si>
    <t>VYST</t>
  </si>
  <si>
    <t>EGOS</t>
  </si>
  <si>
    <t>OASG</t>
  </si>
  <si>
    <t>EGSY</t>
  </si>
  <si>
    <t>VISM</t>
  </si>
  <si>
    <t>RJTL</t>
  </si>
  <si>
    <t>OASD</t>
  </si>
  <si>
    <t>RJNY</t>
  </si>
  <si>
    <t>RJSY</t>
  </si>
  <si>
    <t>DTTB</t>
  </si>
  <si>
    <t>DAOS</t>
  </si>
  <si>
    <t>EDGS</t>
  </si>
  <si>
    <t>MUSN</t>
  </si>
  <si>
    <t>LTCL</t>
  </si>
  <si>
    <t>EKSN</t>
  </si>
  <si>
    <t>LTCM</t>
  </si>
  <si>
    <t>LPST</t>
  </si>
  <si>
    <t>OIKY</t>
  </si>
  <si>
    <t>OIBS</t>
  </si>
  <si>
    <t>LTAV</t>
  </si>
  <si>
    <t>OPSD</t>
  </si>
  <si>
    <t>EKSV</t>
  </si>
  <si>
    <t>LJSG</t>
  </si>
  <si>
    <t>LKSO</t>
  </si>
  <si>
    <t>OIMX</t>
  </si>
  <si>
    <t>LESB</t>
  </si>
  <si>
    <t>VTSH</t>
  </si>
  <si>
    <t>FQSG</t>
  </si>
  <si>
    <t>WAAS</t>
  </si>
  <si>
    <t>NZSP</t>
  </si>
  <si>
    <t>LGSP</t>
  </si>
  <si>
    <t>FASI</t>
  </si>
  <si>
    <t>EGDX</t>
  </si>
  <si>
    <t>LFOZ</t>
  </si>
  <si>
    <t>LFOD</t>
  </si>
  <si>
    <t>PAPB</t>
  </si>
  <si>
    <t>SOOG</t>
  </si>
  <si>
    <t>EBST</t>
  </si>
  <si>
    <t>EDLS</t>
  </si>
  <si>
    <t>MYES</t>
  </si>
  <si>
    <t>SFAL</t>
  </si>
  <si>
    <t>LBSZ</t>
  </si>
  <si>
    <t>LGSV</t>
  </si>
  <si>
    <t>EDOV</t>
  </si>
  <si>
    <t>ESUD</t>
  </si>
  <si>
    <t>ESKS</t>
  </si>
  <si>
    <t>EDMS</t>
  </si>
  <si>
    <t>EDAY</t>
  </si>
  <si>
    <t>VDST</t>
  </si>
  <si>
    <t>RPMS</t>
  </si>
  <si>
    <t>VTUJ</t>
  </si>
  <si>
    <t>RKSW</t>
  </si>
  <si>
    <t>ENSS</t>
  </si>
  <si>
    <t>FASK</t>
  </si>
  <si>
    <t>EPSN</t>
  </si>
  <si>
    <t>LGSO</t>
  </si>
  <si>
    <t>LHSA</t>
  </si>
  <si>
    <t>LHSN</t>
  </si>
  <si>
    <t>OIMT</t>
  </si>
  <si>
    <t>VTPI</t>
  </si>
  <si>
    <t>OATQ</t>
  </si>
  <si>
    <t>VOTX</t>
  </si>
  <si>
    <t>RPMR</t>
  </si>
  <si>
    <t>WRRT</t>
  </si>
  <si>
    <t>LGTG</t>
  </si>
  <si>
    <t>LPTN</t>
  </si>
  <si>
    <t>VOTJ</t>
  </si>
  <si>
    <t>WRLT</t>
  </si>
  <si>
    <t>DRZT</t>
  </si>
  <si>
    <t>GMFN</t>
  </si>
  <si>
    <t>RCGM</t>
  </si>
  <si>
    <t>SBTK</t>
  </si>
  <si>
    <t>OPTA</t>
  </si>
  <si>
    <t>EETU</t>
  </si>
  <si>
    <t>LHTA</t>
  </si>
  <si>
    <t>RJTE</t>
  </si>
  <si>
    <t>LGTT</t>
  </si>
  <si>
    <t>VYTO</t>
  </si>
  <si>
    <t>SETA</t>
  </si>
  <si>
    <t>EFTS</t>
  </si>
  <si>
    <t>LLEK</t>
  </si>
  <si>
    <t>SBTL</t>
  </si>
  <si>
    <t>DAAM</t>
  </si>
  <si>
    <t>WSAT</t>
  </si>
  <si>
    <t>SGCO</t>
  </si>
  <si>
    <t>SCRM</t>
  </si>
  <si>
    <t>SARS</t>
  </si>
  <si>
    <t>UTST</t>
  </si>
  <si>
    <t>EGOE</t>
  </si>
  <si>
    <t>GATS</t>
  </si>
  <si>
    <t>LFCU</t>
  </si>
  <si>
    <t>OETH</t>
  </si>
  <si>
    <t>SANI</t>
  </si>
  <si>
    <t>KFME</t>
  </si>
  <si>
    <t>SBTS</t>
  </si>
  <si>
    <t>MRPV</t>
  </si>
  <si>
    <t>RJCT</t>
  </si>
  <si>
    <t>LTAW</t>
  </si>
  <si>
    <t>LHTL</t>
  </si>
  <si>
    <t>FATF</t>
  </si>
  <si>
    <t>KTNX</t>
  </si>
  <si>
    <t>EGXZ</t>
  </si>
  <si>
    <t>LTBQ</t>
  </si>
  <si>
    <t>ESST</t>
  </si>
  <si>
    <t>FNTO</t>
  </si>
  <si>
    <t>LZTN</t>
  </si>
  <si>
    <t>SAZH</t>
  </si>
  <si>
    <t>LGTP</t>
  </si>
  <si>
    <t>SBTB</t>
  </si>
  <si>
    <t>MHTJ</t>
  </si>
  <si>
    <t>RCRA</t>
  </si>
  <si>
    <t>RJFZ</t>
  </si>
  <si>
    <t>RPUT</t>
  </si>
  <si>
    <t>ESCN</t>
  </si>
  <si>
    <t>LOXT</t>
  </si>
  <si>
    <t>SVTM</t>
  </si>
  <si>
    <t>NTGY</t>
  </si>
  <si>
    <t>UTAV</t>
  </si>
  <si>
    <t>LSMJ</t>
  </si>
  <si>
    <t>EGBT</t>
  </si>
  <si>
    <t>FATT</t>
  </si>
  <si>
    <t>LDZU</t>
  </si>
  <si>
    <t>UHMA</t>
  </si>
  <si>
    <t>FQUG</t>
  </si>
  <si>
    <t>LSMC</t>
  </si>
  <si>
    <t>ESCM</t>
  </si>
  <si>
    <t>LIRU</t>
  </si>
  <si>
    <t>EBUL</t>
  </si>
  <si>
    <t>SBUP</t>
  </si>
  <si>
    <t>LTBO</t>
  </si>
  <si>
    <t>SBAV</t>
  </si>
  <si>
    <t>VEUK</t>
  </si>
  <si>
    <t>VTPU</t>
  </si>
  <si>
    <t>EKVL</t>
  </si>
  <si>
    <t>SCLL</t>
  </si>
  <si>
    <t>EGOV</t>
  </si>
  <si>
    <t>TKPN</t>
  </si>
  <si>
    <t>EKVA</t>
  </si>
  <si>
    <t>FAVP</t>
  </si>
  <si>
    <t>LDVA</t>
  </si>
  <si>
    <t>LFOK</t>
  </si>
  <si>
    <t>LFPV</t>
  </si>
  <si>
    <t>FAVV</t>
  </si>
  <si>
    <t>LIPN</t>
  </si>
  <si>
    <t>SERO</t>
  </si>
  <si>
    <t>ESPE</t>
  </si>
  <si>
    <t>LOWM</t>
  </si>
  <si>
    <t>RPUQ</t>
  </si>
  <si>
    <t>SAOR</t>
  </si>
  <si>
    <t>LFPM</t>
  </si>
  <si>
    <t>LFCW</t>
  </si>
  <si>
    <t>ETOI</t>
  </si>
  <si>
    <t>EDMV</t>
  </si>
  <si>
    <t>RPUV</t>
  </si>
  <si>
    <t>LFDM</t>
  </si>
  <si>
    <t>LPVZ</t>
  </si>
  <si>
    <t>LIRV</t>
  </si>
  <si>
    <t>SBQV</t>
  </si>
  <si>
    <t>LKVO</t>
  </si>
  <si>
    <t>LFPK</t>
  </si>
  <si>
    <t>FAVR</t>
  </si>
  <si>
    <t>LYVR</t>
  </si>
  <si>
    <t>DGLW</t>
  </si>
  <si>
    <t>OEWD</t>
  </si>
  <si>
    <t>NZRU</t>
  </si>
  <si>
    <t>NZWO</t>
  </si>
  <si>
    <t>OPLH</t>
  </si>
  <si>
    <t>OPWN</t>
  </si>
  <si>
    <t>VOWA</t>
  </si>
  <si>
    <t>HLGL</t>
  </si>
  <si>
    <t>EGNO</t>
  </si>
  <si>
    <t>FAWK</t>
  </si>
  <si>
    <t>VTBW</t>
  </si>
  <si>
    <t>EGUW</t>
  </si>
  <si>
    <t>EBWE</t>
  </si>
  <si>
    <t>LOLW</t>
  </si>
  <si>
    <t>FAWS</t>
  </si>
  <si>
    <t>EGOY</t>
  </si>
  <si>
    <t>PHHI</t>
  </si>
  <si>
    <t>NZWP</t>
  </si>
  <si>
    <t>LOAN</t>
  </si>
  <si>
    <t>ETOU</t>
  </si>
  <si>
    <t>NZWG</t>
  </si>
  <si>
    <t>VCCW</t>
  </si>
  <si>
    <t>FAWI</t>
  </si>
  <si>
    <t>EGXT</t>
  </si>
  <si>
    <t>ETNT</t>
  </si>
  <si>
    <t>EGBO</t>
  </si>
  <si>
    <t>RKNW</t>
  </si>
  <si>
    <t>EGOW</t>
  </si>
  <si>
    <t>EDFV</t>
  </si>
  <si>
    <t>ETNW</t>
  </si>
  <si>
    <t>EGUY</t>
  </si>
  <si>
    <t>VTSY</t>
  </si>
  <si>
    <t>LTBP</t>
  </si>
  <si>
    <t>RKNY</t>
  </si>
  <si>
    <t>ZYYJ</t>
  </si>
  <si>
    <t>RJOY</t>
  </si>
  <si>
    <t>LTBR</t>
  </si>
  <si>
    <t>ZHYC</t>
  </si>
  <si>
    <t>EFYL</t>
  </si>
  <si>
    <t>FAYP</t>
  </si>
  <si>
    <t>OIZB</t>
  </si>
  <si>
    <t>FLZB</t>
  </si>
  <si>
    <t>OITZ</t>
  </si>
  <si>
    <t>MMZP</t>
  </si>
  <si>
    <t>MMTX</t>
  </si>
  <si>
    <t>OISO</t>
  </si>
  <si>
    <t>FAZR</t>
  </si>
  <si>
    <t>EPKO</t>
  </si>
  <si>
    <t>HLZA</t>
  </si>
  <si>
    <t>LOXZ</t>
  </si>
  <si>
    <t>VEZO</t>
  </si>
  <si>
    <t>ZBSJ</t>
  </si>
  <si>
    <t>LZZI</t>
  </si>
  <si>
    <t>OMAZ</t>
  </si>
  <si>
    <t>FVZC</t>
  </si>
  <si>
    <t>EBZR</t>
  </si>
  <si>
    <t>LSSW</t>
  </si>
  <si>
    <t>EBSL</t>
  </si>
  <si>
    <t>FVSH</t>
  </si>
  <si>
    <t>EDRZ</t>
  </si>
  <si>
    <t>VANP</t>
  </si>
  <si>
    <t>VTUN</t>
  </si>
  <si>
    <t>NFFN</t>
  </si>
  <si>
    <t>LIRN</t>
  </si>
  <si>
    <t>MYNN</t>
  </si>
  <si>
    <t>SBNT</t>
  </si>
  <si>
    <t>NTGN</t>
  </si>
  <si>
    <t>VTSC</t>
  </si>
  <si>
    <t>KNBC</t>
  </si>
  <si>
    <t>KNBG</t>
  </si>
  <si>
    <t>WABI</t>
  </si>
  <si>
    <t>KNCA</t>
  </si>
  <si>
    <t>MBNC</t>
  </si>
  <si>
    <t>LFMN</t>
  </si>
  <si>
    <t>EGNT</t>
  </si>
  <si>
    <t>FANC</t>
  </si>
  <si>
    <t>UTNN</t>
  </si>
  <si>
    <t>LFLP</t>
  </si>
  <si>
    <t>GQPP</t>
  </si>
  <si>
    <t>HKMA</t>
  </si>
  <si>
    <t>FTTJ</t>
  </si>
  <si>
    <t>FEFN</t>
  </si>
  <si>
    <t>KNEL</t>
  </si>
  <si>
    <t>KNFL</t>
  </si>
  <si>
    <t>ZSNB</t>
  </si>
  <si>
    <t>FKKN</t>
  </si>
  <si>
    <t>PHNG</t>
  </si>
  <si>
    <t>RJNN</t>
  </si>
  <si>
    <t>RJFU</t>
  </si>
  <si>
    <t>KNGU</t>
  </si>
  <si>
    <t>FNGI</t>
  </si>
  <si>
    <t>VVNT</t>
  </si>
  <si>
    <t>KNHK</t>
  </si>
  <si>
    <t>EGWU</t>
  </si>
  <si>
    <t>NTMD</t>
  </si>
  <si>
    <t>KNID</t>
  </si>
  <si>
    <t>DRRN</t>
  </si>
  <si>
    <t>KNIP</t>
  </si>
  <si>
    <t>LFBN</t>
  </si>
  <si>
    <t>GANR</t>
  </si>
  <si>
    <t>USNN</t>
  </si>
  <si>
    <t>KNJK</t>
  </si>
  <si>
    <t>GQNN</t>
  </si>
  <si>
    <t>ZSNJ</t>
  </si>
  <si>
    <t>KNKT</t>
  </si>
  <si>
    <t>KNKX</t>
  </si>
  <si>
    <t>FLND</t>
  </si>
  <si>
    <t>KNLC</t>
  </si>
  <si>
    <t>MMNL</t>
  </si>
  <si>
    <t>YSNF</t>
  </si>
  <si>
    <t>FZAB</t>
  </si>
  <si>
    <t>FANS</t>
  </si>
  <si>
    <t>VADN</t>
  </si>
  <si>
    <t>KNMM</t>
  </si>
  <si>
    <t>GMMY</t>
  </si>
  <si>
    <t>ZGNN</t>
  </si>
  <si>
    <t>MRNS</t>
  </si>
  <si>
    <t>EIKN</t>
  </si>
  <si>
    <t>MMNG</t>
  </si>
  <si>
    <t>RPVM</t>
  </si>
  <si>
    <t>FMNN</t>
  </si>
  <si>
    <t>NWWW</t>
  </si>
  <si>
    <t>FNHU</t>
  </si>
  <si>
    <t>KNOW</t>
  </si>
  <si>
    <t>KNPA</t>
  </si>
  <si>
    <t>NZNP</t>
  </si>
  <si>
    <t>KNQA</t>
  </si>
  <si>
    <t>KNQI</t>
  </si>
  <si>
    <t>SAZN</t>
  </si>
  <si>
    <t>KNQX</t>
  </si>
  <si>
    <t>EGDG</t>
  </si>
  <si>
    <t>EDWY</t>
  </si>
  <si>
    <t>ESSP</t>
  </si>
  <si>
    <t>TJNR</t>
  </si>
  <si>
    <t>RJAA</t>
  </si>
  <si>
    <t>KNSE</t>
  </si>
  <si>
    <t>NZNS</t>
  </si>
  <si>
    <t>VTSN</t>
  </si>
  <si>
    <t>LICZ</t>
  </si>
  <si>
    <t>KNTD</t>
  </si>
  <si>
    <t>LFRS</t>
  </si>
  <si>
    <t>KNTK</t>
  </si>
  <si>
    <t>MMAN</t>
  </si>
  <si>
    <t>KNTU</t>
  </si>
  <si>
    <t>FAPN</t>
  </si>
  <si>
    <t>EDDN</t>
  </si>
  <si>
    <t>KNUQ</t>
  </si>
  <si>
    <t>KNUW</t>
  </si>
  <si>
    <t>SKNV</t>
  </si>
  <si>
    <t>LFQG</t>
  </si>
  <si>
    <t>SBNF</t>
  </si>
  <si>
    <t>FMCI</t>
  </si>
  <si>
    <t>EGSH</t>
  </si>
  <si>
    <t>KNXP</t>
  </si>
  <si>
    <t>KNXX</t>
  </si>
  <si>
    <t>HKNI</t>
  </si>
  <si>
    <t>KNYG</t>
  </si>
  <si>
    <t>DGSN</t>
  </si>
  <si>
    <t>HKNY</t>
  </si>
  <si>
    <t>ESKN</t>
  </si>
  <si>
    <t>KNZC</t>
  </si>
  <si>
    <t>GUNZ</t>
  </si>
  <si>
    <t>KNZY</t>
  </si>
  <si>
    <t>KOAK</t>
  </si>
  <si>
    <t>NZOU</t>
  </si>
  <si>
    <t>MMOX</t>
  </si>
  <si>
    <t>EDMO</t>
  </si>
  <si>
    <t>RJCB</t>
  </si>
  <si>
    <t>LFHO</t>
  </si>
  <si>
    <t>SECO</t>
  </si>
  <si>
    <t>MKBS</t>
  </si>
  <si>
    <t>SKOC</t>
  </si>
  <si>
    <t>LEBA</t>
  </si>
  <si>
    <t>EKOD</t>
  </si>
  <si>
    <t>EGVO</t>
  </si>
  <si>
    <t>UKOO</t>
  </si>
  <si>
    <t>ESNO</t>
  </si>
  <si>
    <t>KOFF</t>
  </si>
  <si>
    <t>PHOG</t>
  </si>
  <si>
    <t>ROYN</t>
  </si>
  <si>
    <t>KOGS</t>
  </si>
  <si>
    <t>DAUU</t>
  </si>
  <si>
    <t>LWOH</t>
  </si>
  <si>
    <t>RJTO</t>
  </si>
  <si>
    <t>RJFO</t>
  </si>
  <si>
    <t>ROAH</t>
  </si>
  <si>
    <t>KOKC</t>
  </si>
  <si>
    <t>RJNO</t>
  </si>
  <si>
    <t>RJOB</t>
  </si>
  <si>
    <t>FOGQ</t>
  </si>
  <si>
    <t>RJTY</t>
  </si>
  <si>
    <t>ENOL</t>
  </si>
  <si>
    <t>LIEO</t>
  </si>
  <si>
    <t>POLI</t>
  </si>
  <si>
    <t>KOLS</t>
  </si>
  <si>
    <t>KOMA</t>
  </si>
  <si>
    <t>FOOH</t>
  </si>
  <si>
    <t>PAOM</t>
  </si>
  <si>
    <t>OJMF</t>
  </si>
  <si>
    <t>LQMO</t>
  </si>
  <si>
    <t>LROD</t>
  </si>
  <si>
    <t>UNOO</t>
  </si>
  <si>
    <t>KONT</t>
  </si>
  <si>
    <t>YBCG</t>
  </si>
  <si>
    <t>BIKP</t>
  </si>
  <si>
    <t>KOPF</t>
  </si>
  <si>
    <t>LPPR</t>
  </si>
  <si>
    <t>SASO</t>
  </si>
  <si>
    <t>ESOE</t>
  </si>
  <si>
    <t>KORD</t>
  </si>
  <si>
    <t>LFOJ</t>
  </si>
  <si>
    <t>KORF</t>
  </si>
  <si>
    <t>SMZO</t>
  </si>
  <si>
    <t>EICK</t>
  </si>
  <si>
    <t>KORL</t>
  </si>
  <si>
    <t>DAOO</t>
  </si>
  <si>
    <t>FBOR</t>
  </si>
  <si>
    <t>PAOR</t>
  </si>
  <si>
    <t>OPOR</t>
  </si>
  <si>
    <t>LFPO</t>
  </si>
  <si>
    <t>ESPC</t>
  </si>
  <si>
    <t>LDOS</t>
  </si>
  <si>
    <t>ESMO</t>
  </si>
  <si>
    <t>ENGM</t>
  </si>
  <si>
    <t>RKSO</t>
  </si>
  <si>
    <t>EPSK</t>
  </si>
  <si>
    <t>LKMT</t>
  </si>
  <si>
    <t>UAFO</t>
  </si>
  <si>
    <t>EBOS</t>
  </si>
  <si>
    <t>LROP</t>
  </si>
  <si>
    <t>MRCC</t>
  </si>
  <si>
    <t>SKOT</t>
  </si>
  <si>
    <t>PAOT</t>
  </si>
  <si>
    <t>DFFD</t>
  </si>
  <si>
    <t>GMFO</t>
  </si>
  <si>
    <t>FCOU</t>
  </si>
  <si>
    <t>EFOU</t>
  </si>
  <si>
    <t>FKKI</t>
  </si>
  <si>
    <t>LEAS</t>
  </si>
  <si>
    <t>EGTK</t>
  </si>
  <si>
    <t>FOGO</t>
  </si>
  <si>
    <t>HKMY</t>
  </si>
  <si>
    <t>LEMO</t>
  </si>
  <si>
    <t>GMMZ</t>
  </si>
  <si>
    <t>VABI</t>
  </si>
  <si>
    <t>MPMG</t>
  </si>
  <si>
    <t>EDLP</t>
  </si>
  <si>
    <t>KPAE</t>
  </si>
  <si>
    <t>KPAM</t>
  </si>
  <si>
    <t>VTSK</t>
  </si>
  <si>
    <t>MTPP</t>
  </si>
  <si>
    <t>PAAQ</t>
  </si>
  <si>
    <t>VEPT</t>
  </si>
  <si>
    <t>SBUF</t>
  </si>
  <si>
    <t>MMPA</t>
  </si>
  <si>
    <t>MMPB</t>
  </si>
  <si>
    <t>VAPR</t>
  </si>
  <si>
    <t>KPBF</t>
  </si>
  <si>
    <t>KPBG</t>
  </si>
  <si>
    <t>VQPR</t>
  </si>
  <si>
    <t>KPBI</t>
  </si>
  <si>
    <t>SVPC</t>
  </si>
  <si>
    <t>SMJP</t>
  </si>
  <si>
    <t>FNPA</t>
  </si>
  <si>
    <t>VYPT</t>
  </si>
  <si>
    <t>MMPC</t>
  </si>
  <si>
    <t>WIIP</t>
  </si>
  <si>
    <t>SPCL</t>
  </si>
  <si>
    <t>FPPR</t>
  </si>
  <si>
    <t>SKPC</t>
  </si>
  <si>
    <t>WIMG</t>
  </si>
  <si>
    <t>LPPD</t>
  </si>
  <si>
    <t>SUPE</t>
  </si>
  <si>
    <t>MMPG</t>
  </si>
  <si>
    <t>SUPU</t>
  </si>
  <si>
    <t>LBPD</t>
  </si>
  <si>
    <t>KPDX</t>
  </si>
  <si>
    <t>LKPD</t>
  </si>
  <si>
    <t>USPP</t>
  </si>
  <si>
    <t>LIRZ</t>
  </si>
  <si>
    <t>SKPE</t>
  </si>
  <si>
    <t>ZBAA</t>
  </si>
  <si>
    <t>SPTU</t>
  </si>
  <si>
    <t>WMKP</t>
  </si>
  <si>
    <t>YPPH</t>
  </si>
  <si>
    <t>SBPK</t>
  </si>
  <si>
    <t>MHPL</t>
  </si>
  <si>
    <t>OPPS</t>
  </si>
  <si>
    <t>UWPP</t>
  </si>
  <si>
    <t>SBPF</t>
  </si>
  <si>
    <t>BIPA</t>
  </si>
  <si>
    <t>LCPH</t>
  </si>
  <si>
    <t>LFMP</t>
  </si>
  <si>
    <t>VIPT</t>
  </si>
  <si>
    <t>FNCH</t>
  </si>
  <si>
    <t>WIKK</t>
  </si>
  <si>
    <t>LFBX</t>
  </si>
  <si>
    <t>DNPO</t>
  </si>
  <si>
    <t>YPPD</t>
  </si>
  <si>
    <t>KPHF</t>
  </si>
  <si>
    <t>KPHL</t>
  </si>
  <si>
    <t>KPHN</t>
  </si>
  <si>
    <t>VTPP</t>
  </si>
  <si>
    <t>FAPH</t>
  </si>
  <si>
    <t>KPHX</t>
  </si>
  <si>
    <t>KPIE</t>
  </si>
  <si>
    <t>RCDC</t>
  </si>
  <si>
    <t>EGPK</t>
  </si>
  <si>
    <t>SPSO</t>
  </si>
  <si>
    <t>LFBI</t>
  </si>
  <si>
    <t>KPIT</t>
  </si>
  <si>
    <t>SPUR</t>
  </si>
  <si>
    <t>LPPI</t>
  </si>
  <si>
    <t>PPIZ</t>
  </si>
  <si>
    <t>OPPG</t>
  </si>
  <si>
    <t>UHPP</t>
  </si>
  <si>
    <t>WRBI</t>
  </si>
  <si>
    <t>DBBP</t>
  </si>
  <si>
    <t>NTGP</t>
  </si>
  <si>
    <t>VNPK</t>
  </si>
  <si>
    <t>WIBB</t>
  </si>
  <si>
    <t>FBSP</t>
  </si>
  <si>
    <t>WRBP</t>
  </si>
  <si>
    <t>VLPS</t>
  </si>
  <si>
    <t>FTTP</t>
  </si>
  <si>
    <t>EGHD</t>
  </si>
  <si>
    <t>WIPP</t>
  </si>
  <si>
    <t>MBPV</t>
  </si>
  <si>
    <t>SBBH</t>
  </si>
  <si>
    <t>WAML</t>
  </si>
  <si>
    <t>UASS</t>
  </si>
  <si>
    <t>FAPE</t>
  </si>
  <si>
    <t>HTPE</t>
  </si>
  <si>
    <t>SCTE</t>
  </si>
  <si>
    <t>KPMD</t>
  </si>
  <si>
    <t>LIMP</t>
  </si>
  <si>
    <t>SBPP</t>
  </si>
  <si>
    <t>LEPA</t>
  </si>
  <si>
    <t>PAPM</t>
  </si>
  <si>
    <t>LICP</t>
  </si>
  <si>
    <t>LICJ</t>
  </si>
  <si>
    <t>NZPM</t>
  </si>
  <si>
    <t>OSPR</t>
  </si>
  <si>
    <t>SVMG</t>
  </si>
  <si>
    <t>SAVY</t>
  </si>
  <si>
    <t>MRPM</t>
  </si>
  <si>
    <t>LEPP</t>
  </si>
  <si>
    <t>SBPN</t>
  </si>
  <si>
    <t>KPNC</t>
  </si>
  <si>
    <t>KPNE</t>
  </si>
  <si>
    <t>VDPP</t>
  </si>
  <si>
    <t>PTPN</t>
  </si>
  <si>
    <t>WIOO</t>
  </si>
  <si>
    <t>LICG</t>
  </si>
  <si>
    <t>KPNM</t>
  </si>
  <si>
    <t>VAPO</t>
  </si>
  <si>
    <t>FCPP</t>
  </si>
  <si>
    <t>KPNS</t>
  </si>
  <si>
    <t>SBPL</t>
  </si>
  <si>
    <t>SBPA</t>
  </si>
  <si>
    <t>KPOB</t>
  </si>
  <si>
    <t>KPOE</t>
  </si>
  <si>
    <t>FOOG</t>
  </si>
  <si>
    <t>SLPO</t>
  </si>
  <si>
    <t>FQPB</t>
  </si>
  <si>
    <t>AYPY</t>
  </si>
  <si>
    <t>SBPC</t>
  </si>
  <si>
    <t>MDPP</t>
  </si>
  <si>
    <t>EFPO</t>
  </si>
  <si>
    <t>TTPP</t>
  </si>
  <si>
    <t>MKKJ</t>
  </si>
  <si>
    <t>LJPZ</t>
  </si>
  <si>
    <t>LFPT</t>
  </si>
  <si>
    <t>EPPO</t>
  </si>
  <si>
    <t>SBDN</t>
  </si>
  <si>
    <t>MMPE</t>
  </si>
  <si>
    <t>NSTU</t>
  </si>
  <si>
    <t>SKPP</t>
  </si>
  <si>
    <t>YBPN</t>
  </si>
  <si>
    <t>NZPP</t>
  </si>
  <si>
    <t>RPVP</t>
  </si>
  <si>
    <t>KPQI</t>
  </si>
  <si>
    <t>SAAP</t>
  </si>
  <si>
    <t>KPRC</t>
  </si>
  <si>
    <t>LKPR</t>
  </si>
  <si>
    <t>VTCP</t>
  </si>
  <si>
    <t>FSPP</t>
  </si>
  <si>
    <t>LYPR</t>
  </si>
  <si>
    <t>LKPO</t>
  </si>
  <si>
    <t>FAWB</t>
  </si>
  <si>
    <t>LIRP</t>
  </si>
  <si>
    <t>HEPS</t>
  </si>
  <si>
    <t>TJPS</t>
  </si>
  <si>
    <t>OPPI</t>
  </si>
  <si>
    <t>WAMP</t>
  </si>
  <si>
    <t>SKPS</t>
  </si>
  <si>
    <t>KPSP</t>
  </si>
  <si>
    <t>LIBP</t>
  </si>
  <si>
    <t>SARP</t>
  </si>
  <si>
    <t>KPSX</t>
  </si>
  <si>
    <t>SLPS</t>
  </si>
  <si>
    <t>FAPI</t>
  </si>
  <si>
    <t>TFFR</t>
  </si>
  <si>
    <t>MPTO</t>
  </si>
  <si>
    <t>KPUB</t>
  </si>
  <si>
    <t>SAWD</t>
  </si>
  <si>
    <t>LFBP</t>
  </si>
  <si>
    <t>MDPC</t>
  </si>
  <si>
    <t>SCCI</t>
  </si>
  <si>
    <t>RKPK</t>
  </si>
  <si>
    <t>SKAS</t>
  </si>
  <si>
    <t>LDPL</t>
  </si>
  <si>
    <t>MNPC</t>
  </si>
  <si>
    <t>SKPV</t>
  </si>
  <si>
    <t>KPVD</t>
  </si>
  <si>
    <t>SBPV</t>
  </si>
  <si>
    <t>LGPZ</t>
  </si>
  <si>
    <t>SEPV</t>
  </si>
  <si>
    <t>MMPR</t>
  </si>
  <si>
    <t>UHMD</t>
  </si>
  <si>
    <t>KPWM</t>
  </si>
  <si>
    <t>MMPS</t>
  </si>
  <si>
    <t>LPPS</t>
  </si>
  <si>
    <t>SVPA</t>
  </si>
  <si>
    <t>LGAD</t>
  </si>
  <si>
    <t>FAPM</t>
  </si>
  <si>
    <t>OPZB</t>
  </si>
  <si>
    <t>SVPR</t>
  </si>
  <si>
    <t>HSSP</t>
  </si>
  <si>
    <t>LZPP</t>
  </si>
  <si>
    <t>DAOI</t>
  </si>
  <si>
    <t>EGXC</t>
  </si>
  <si>
    <t>ETIE</t>
  </si>
  <si>
    <t>EBKT</t>
  </si>
  <si>
    <t>EGHL</t>
  </si>
  <si>
    <t>LIRL</t>
  </si>
  <si>
    <t>OIAI</t>
  </si>
  <si>
    <t>LFLI</t>
  </si>
  <si>
    <t>LFLM</t>
  </si>
  <si>
    <t>LIPU</t>
  </si>
  <si>
    <t>WSAP</t>
  </si>
  <si>
    <t>SBYS</t>
  </si>
  <si>
    <t>LIMS</t>
  </si>
  <si>
    <t>MMQT</t>
  </si>
  <si>
    <t>HTMS</t>
  </si>
  <si>
    <t>DNGU</t>
  </si>
  <si>
    <t>EFUT</t>
  </si>
  <si>
    <t>LFMA</t>
  </si>
  <si>
    <t>LFQB</t>
  </si>
  <si>
    <t>OERR</t>
  </si>
  <si>
    <t>OERF</t>
  </si>
  <si>
    <t>GVFM</t>
  </si>
  <si>
    <t>VARK</t>
  </si>
  <si>
    <t>GMMX</t>
  </si>
  <si>
    <t>KRAL</t>
  </si>
  <si>
    <t>SBRP</t>
  </si>
  <si>
    <t>NCRG</t>
  </si>
  <si>
    <t>OIGG</t>
  </si>
  <si>
    <t>OPRT</t>
  </si>
  <si>
    <t>GMME</t>
  </si>
  <si>
    <t>KRBM</t>
  </si>
  <si>
    <t>SLRQ</t>
  </si>
  <si>
    <t>SBRB</t>
  </si>
  <si>
    <t>HKMB</t>
  </si>
  <si>
    <t>KRCA</t>
  </si>
  <si>
    <t>FARB</t>
  </si>
  <si>
    <t>SKRH</t>
  </si>
  <si>
    <t>YSRI</t>
  </si>
  <si>
    <t>LFDN</t>
  </si>
  <si>
    <t>SAOC</t>
  </si>
  <si>
    <t>KRDR</t>
  </si>
  <si>
    <t>KRDU</t>
  </si>
  <si>
    <t>LFCR</t>
  </si>
  <si>
    <t>NTGE</t>
  </si>
  <si>
    <t>SBRF</t>
  </si>
  <si>
    <t>LICR</t>
  </si>
  <si>
    <t>SAVT</t>
  </si>
  <si>
    <t>UWOO</t>
  </si>
  <si>
    <t>VDSR</t>
  </si>
  <si>
    <t>SARE</t>
  </si>
  <si>
    <t>LERS</t>
  </si>
  <si>
    <t>MMRX</t>
  </si>
  <si>
    <t>NTTR</t>
  </si>
  <si>
    <t>SAWE</t>
  </si>
  <si>
    <t>VEBG</t>
  </si>
  <si>
    <t>NTTG</t>
  </si>
  <si>
    <t>SAWG</t>
  </si>
  <si>
    <t>VYYY</t>
  </si>
  <si>
    <t>WIPR</t>
  </si>
  <si>
    <t>LFSR</t>
  </si>
  <si>
    <t>LGRP</t>
  </si>
  <si>
    <t>SLRI</t>
  </si>
  <si>
    <t>KRIC</t>
  </si>
  <si>
    <t>SBRG</t>
  </si>
  <si>
    <t>RJER</t>
  </si>
  <si>
    <t>KRIU</t>
  </si>
  <si>
    <t>KRIV</t>
  </si>
  <si>
    <t>VORY</t>
  </si>
  <si>
    <t>VGRJ</t>
  </si>
  <si>
    <t>LDRI</t>
  </si>
  <si>
    <t>EKRK</t>
  </si>
  <si>
    <t>OMRK</t>
  </si>
  <si>
    <t>BIRK</t>
  </si>
  <si>
    <t>ETNL</t>
  </si>
  <si>
    <t>KRME</t>
  </si>
  <si>
    <t>LIPR</t>
  </si>
  <si>
    <t>VCCC</t>
  </si>
  <si>
    <t>RCLG</t>
  </si>
  <si>
    <t>ETAR</t>
  </si>
  <si>
    <t>ESDF</t>
  </si>
  <si>
    <t>KRND</t>
  </si>
  <si>
    <t>LFLO</t>
  </si>
  <si>
    <t>RORY</t>
  </si>
  <si>
    <t>EKRN</t>
  </si>
  <si>
    <t>KRNO</t>
  </si>
  <si>
    <t>LFRN</t>
  </si>
  <si>
    <t>GLRB</t>
  </si>
  <si>
    <t>KROC</t>
  </si>
  <si>
    <t>YBRK</t>
  </si>
  <si>
    <t>PGRO</t>
  </si>
  <si>
    <t>PTRO</t>
  </si>
  <si>
    <t>SAAR</t>
  </si>
  <si>
    <t>NZRO</t>
  </si>
  <si>
    <t>URRR</t>
  </si>
  <si>
    <t>KROW</t>
  </si>
  <si>
    <t>LLIB</t>
  </si>
  <si>
    <t>VARP</t>
  </si>
  <si>
    <t>FIMR</t>
  </si>
  <si>
    <t>VERK</t>
  </si>
  <si>
    <t>ENRO</t>
  </si>
  <si>
    <t>SAZR</t>
  </si>
  <si>
    <t>MYER</t>
  </si>
  <si>
    <t>RKJY</t>
  </si>
  <si>
    <t>KRSW</t>
  </si>
  <si>
    <t>MHRO</t>
  </si>
  <si>
    <t>WRKG</t>
  </si>
  <si>
    <t>EHRD</t>
  </si>
  <si>
    <t>OERK</t>
  </si>
  <si>
    <t>FMEE</t>
  </si>
  <si>
    <t>NTAR</t>
  </si>
  <si>
    <t>FMSG</t>
  </si>
  <si>
    <t>SKSA</t>
  </si>
  <si>
    <t>EFRO</t>
  </si>
  <si>
    <t>SURV</t>
  </si>
  <si>
    <t>OPRK</t>
  </si>
  <si>
    <t>LFCY</t>
  </si>
  <si>
    <t>SAWT</t>
  </si>
  <si>
    <t>SAWU</t>
  </si>
  <si>
    <t>EPRZ</t>
  </si>
  <si>
    <t>OINR</t>
  </si>
  <si>
    <t>KSAC</t>
  </si>
  <si>
    <t>KSAF</t>
  </si>
  <si>
    <t>MSLP</t>
  </si>
  <si>
    <t>KSAN</t>
  </si>
  <si>
    <t>MHLM</t>
  </si>
  <si>
    <t>MYAN</t>
  </si>
  <si>
    <t>KSAT</t>
  </si>
  <si>
    <t>KSAV</t>
  </si>
  <si>
    <t>LIQS</t>
  </si>
  <si>
    <t>WIAA</t>
  </si>
  <si>
    <t>TFFJ</t>
  </si>
  <si>
    <t>LFRT</t>
  </si>
  <si>
    <t>KSBO</t>
  </si>
  <si>
    <t>FASB</t>
  </si>
  <si>
    <t>WBGS</t>
  </si>
  <si>
    <t>KSBY</t>
  </si>
  <si>
    <t>LRSB</t>
  </si>
  <si>
    <t>PASC</t>
  </si>
  <si>
    <t>KSCK</t>
  </si>
  <si>
    <t>SCEL</t>
  </si>
  <si>
    <t>EDDR</t>
  </si>
  <si>
    <t>LEST</t>
  </si>
  <si>
    <t>MUCU</t>
  </si>
  <si>
    <t>LRSV</t>
  </si>
  <si>
    <t>UUYY</t>
  </si>
  <si>
    <t>ORBS</t>
  </si>
  <si>
    <t>SANE</t>
  </si>
  <si>
    <t>OICS</t>
  </si>
  <si>
    <t>RJSS</t>
  </si>
  <si>
    <t>ESNN</t>
  </si>
  <si>
    <t>MDSD</t>
  </si>
  <si>
    <t>LEXJ</t>
  </si>
  <si>
    <t>OPSS</t>
  </si>
  <si>
    <t>SBRJ</t>
  </si>
  <si>
    <t>LLSD</t>
  </si>
  <si>
    <t>EGPM</t>
  </si>
  <si>
    <t>KSEA</t>
  </si>
  <si>
    <t>HLLS</t>
  </si>
  <si>
    <t>KSEM</t>
  </si>
  <si>
    <t>EGMC</t>
  </si>
  <si>
    <t>GQNS</t>
  </si>
  <si>
    <t>FSIA</t>
  </si>
  <si>
    <t>DTTX</t>
  </si>
  <si>
    <t>SVSR</t>
  </si>
  <si>
    <t>KSFF</t>
  </si>
  <si>
    <t>TFFG</t>
  </si>
  <si>
    <t>SVSP</t>
  </si>
  <si>
    <t>BGSF</t>
  </si>
  <si>
    <t>SAAV</t>
  </si>
  <si>
    <t>KSFO</t>
  </si>
  <si>
    <t>ESNS</t>
  </si>
  <si>
    <t>KSFZ</t>
  </si>
  <si>
    <t>USRR</t>
  </si>
  <si>
    <t>EKSB</t>
  </si>
  <si>
    <t>VVTS</t>
  </si>
  <si>
    <t>PAGY</t>
  </si>
  <si>
    <t>ZSSS</t>
  </si>
  <si>
    <t>RJCN</t>
  </si>
  <si>
    <t>RORS</t>
  </si>
  <si>
    <t>OMSJ</t>
  </si>
  <si>
    <t>RJBD</t>
  </si>
  <si>
    <t>RKND</t>
  </si>
  <si>
    <t>KSHV</t>
  </si>
  <si>
    <t>OESH</t>
  </si>
  <si>
    <t>GVAC</t>
  </si>
  <si>
    <t>VNSI</t>
  </si>
  <si>
    <t>TJIG</t>
  </si>
  <si>
    <t>GMMF</t>
  </si>
  <si>
    <t>BISI</t>
  </si>
  <si>
    <t>WSSS</t>
  </si>
  <si>
    <t>UKFF</t>
  </si>
  <si>
    <t>WIKS</t>
  </si>
  <si>
    <t>LSGS</t>
  </si>
  <si>
    <t>FASS</t>
  </si>
  <si>
    <t>PASI</t>
  </si>
  <si>
    <t>SLJO</t>
  </si>
  <si>
    <t>KSJC</t>
  </si>
  <si>
    <t>MMSD</t>
  </si>
  <si>
    <t>SKSJ</t>
  </si>
  <si>
    <t>RPVS</t>
  </si>
  <si>
    <t>LQSA</t>
  </si>
  <si>
    <t>SBSJ</t>
  </si>
  <si>
    <t>MROC</t>
  </si>
  <si>
    <t>SBSR</t>
  </si>
  <si>
    <t>KSJT</t>
  </si>
  <si>
    <t>TJSJ</t>
  </si>
  <si>
    <t>LPSJ</t>
  </si>
  <si>
    <t>KSKA</t>
  </si>
  <si>
    <t>TKPK</t>
  </si>
  <si>
    <t>UTSS</t>
  </si>
  <si>
    <t>ENSN</t>
  </si>
  <si>
    <t>KSKF</t>
  </si>
  <si>
    <t>LGTS</t>
  </si>
  <si>
    <t>DNSO</t>
  </si>
  <si>
    <t>LWSK</t>
  </si>
  <si>
    <t>EKSP</t>
  </si>
  <si>
    <t>LGSY</t>
  </si>
  <si>
    <t>HESC</t>
  </si>
  <si>
    <t>KSKY</t>
  </si>
  <si>
    <t>OPSK</t>
  </si>
  <si>
    <t>SASA</t>
  </si>
  <si>
    <t>KSLC</t>
  </si>
  <si>
    <t>LZSL</t>
  </si>
  <si>
    <t>OESL</t>
  </si>
  <si>
    <t>OOSA</t>
  </si>
  <si>
    <t>LESA</t>
  </si>
  <si>
    <t>MMSP</t>
  </si>
  <si>
    <t>TLPC</t>
  </si>
  <si>
    <t>MMIO</t>
  </si>
  <si>
    <t>SBSL</t>
  </si>
  <si>
    <t>LPAZ</t>
  </si>
  <si>
    <t>KSMF</t>
  </si>
  <si>
    <t>LGSM</t>
  </si>
  <si>
    <t>MYLS</t>
  </si>
  <si>
    <t>SKSM</t>
  </si>
  <si>
    <t>FMMS</t>
  </si>
  <si>
    <t>LSZS</t>
  </si>
  <si>
    <t>KSNA</t>
  </si>
  <si>
    <t>SESA</t>
  </si>
  <si>
    <t>GVSN</t>
  </si>
  <si>
    <t>EINN</t>
  </si>
  <si>
    <t>VTUI</t>
  </si>
  <si>
    <t>PASN</t>
  </si>
  <si>
    <t>LFRZ</t>
  </si>
  <si>
    <t>MUSC</t>
  </si>
  <si>
    <t>VYTD</t>
  </si>
  <si>
    <t>WRSQ</t>
  </si>
  <si>
    <t>LBSF</t>
  </si>
  <si>
    <t>ENSG</t>
  </si>
  <si>
    <t>ENSR</t>
  </si>
  <si>
    <t>SVST</t>
  </si>
  <si>
    <t>WASS</t>
  </si>
  <si>
    <t>EFSO</t>
  </si>
  <si>
    <t>EGHI</t>
  </si>
  <si>
    <t>LFKS</t>
  </si>
  <si>
    <t>KSPB</t>
  </si>
  <si>
    <t>GCLA</t>
  </si>
  <si>
    <t>VGSD</t>
  </si>
  <si>
    <t>KSPG</t>
  </si>
  <si>
    <t>RJCJ</t>
  </si>
  <si>
    <t>RJCO</t>
  </si>
  <si>
    <t>ETAD</t>
  </si>
  <si>
    <t>PGSN</t>
  </si>
  <si>
    <t>FNME</t>
  </si>
  <si>
    <t>KSPS</t>
  </si>
  <si>
    <t>LDSP</t>
  </si>
  <si>
    <t>DISP</t>
  </si>
  <si>
    <t>WIOS</t>
  </si>
  <si>
    <t>SLSU</t>
  </si>
  <si>
    <t>WIIS</t>
  </si>
  <si>
    <t>FTTA</t>
  </si>
  <si>
    <t>WRLS</t>
  </si>
  <si>
    <t>SLSB</t>
  </si>
  <si>
    <t>ENSO</t>
  </si>
  <si>
    <t>HUSO</t>
  </si>
  <si>
    <t>SBSV</t>
  </si>
  <si>
    <t>KSSC</t>
  </si>
  <si>
    <t>VASL</t>
  </si>
  <si>
    <t>FGSL</t>
  </si>
  <si>
    <t>ENST</t>
  </si>
  <si>
    <t>RKSM</t>
  </si>
  <si>
    <t>LTAQ</t>
  </si>
  <si>
    <t>FNBC</t>
  </si>
  <si>
    <t>SBST</t>
  </si>
  <si>
    <t>EKVJ</t>
  </si>
  <si>
    <t>SVSZ</t>
  </si>
  <si>
    <t>SVSO</t>
  </si>
  <si>
    <t>MDST</t>
  </si>
  <si>
    <t>KSTL</t>
  </si>
  <si>
    <t>SBSM</t>
  </si>
  <si>
    <t>EGSS</t>
  </si>
  <si>
    <t>EDDS</t>
  </si>
  <si>
    <t>TIST</t>
  </si>
  <si>
    <t>SBSC</t>
  </si>
  <si>
    <t>VASU</t>
  </si>
  <si>
    <t>URMT</t>
  </si>
  <si>
    <t>TISX</t>
  </si>
  <si>
    <t>SUSO</t>
  </si>
  <si>
    <t>WRSJ</t>
  </si>
  <si>
    <t>LICA</t>
  </si>
  <si>
    <t>UGSS</t>
  </si>
  <si>
    <t>LRSM</t>
  </si>
  <si>
    <t>OPSU</t>
  </si>
  <si>
    <t>KSUU</t>
  </si>
  <si>
    <t>NFNA</t>
  </si>
  <si>
    <t>KSUX</t>
  </si>
  <si>
    <t>FMNS</t>
  </si>
  <si>
    <t>TVSV</t>
  </si>
  <si>
    <t>ENZV</t>
  </si>
  <si>
    <t>SKSV</t>
  </si>
  <si>
    <t>EFSA</t>
  </si>
  <si>
    <t>KSVN</t>
  </si>
  <si>
    <t>UUEE</t>
  </si>
  <si>
    <t>FNKU</t>
  </si>
  <si>
    <t>LEZL</t>
  </si>
  <si>
    <t>PASV</t>
  </si>
  <si>
    <t>USSS</t>
  </si>
  <si>
    <t>SVSA</t>
  </si>
  <si>
    <t>ZGOW</t>
  </si>
  <si>
    <t>KSWF</t>
  </si>
  <si>
    <t>WRRS</t>
  </si>
  <si>
    <t>EGFH</t>
  </si>
  <si>
    <t>LFST</t>
  </si>
  <si>
    <t>EDDB</t>
  </si>
  <si>
    <t>EISG</t>
  </si>
  <si>
    <t>TNCM</t>
  </si>
  <si>
    <t>VISR</t>
  </si>
  <si>
    <t>PASY</t>
  </si>
  <si>
    <t>YSSY</t>
  </si>
  <si>
    <t>KSYR</t>
  </si>
  <si>
    <t>EGPO</t>
  </si>
  <si>
    <t>OISS</t>
  </si>
  <si>
    <t>FNSO</t>
  </si>
  <si>
    <t>LOWS</t>
  </si>
  <si>
    <t>FASZ</t>
  </si>
  <si>
    <t>KSZL</t>
  </si>
  <si>
    <t>EDOP</t>
  </si>
  <si>
    <t>ZGSZ</t>
  </si>
  <si>
    <t>EPSC</t>
  </si>
  <si>
    <t>TTCP</t>
  </si>
  <si>
    <t>RPVA</t>
  </si>
  <si>
    <t>RKTN</t>
  </si>
  <si>
    <t>DAOL</t>
  </si>
  <si>
    <t>RJOT</t>
  </si>
  <si>
    <t>PATA</t>
  </si>
  <si>
    <t>MMTM</t>
  </si>
  <si>
    <t>ZSQD</t>
  </si>
  <si>
    <t>MMTP</t>
  </si>
  <si>
    <t>LIBG</t>
  </si>
  <si>
    <t>UTTT</t>
  </si>
  <si>
    <t>LZTT</t>
  </si>
  <si>
    <t>SUTB</t>
  </si>
  <si>
    <t>NGTE</t>
  </si>
  <si>
    <t>KTBN</t>
  </si>
  <si>
    <t>SPME</t>
  </si>
  <si>
    <t>UGGG</t>
  </si>
  <si>
    <t>SBTT</t>
  </si>
  <si>
    <t>NFTF</t>
  </si>
  <si>
    <t>OITT</t>
  </si>
  <si>
    <t>MYAT</t>
  </si>
  <si>
    <t>KTCC</t>
  </si>
  <si>
    <t>LRTC</t>
  </si>
  <si>
    <t>FOOT</t>
  </si>
  <si>
    <t>KTCM</t>
  </si>
  <si>
    <t>MMHC</t>
  </si>
  <si>
    <t>SKCO</t>
  </si>
  <si>
    <t>SPTN</t>
  </si>
  <si>
    <t>KTCS</t>
  </si>
  <si>
    <t>FATN</t>
  </si>
  <si>
    <t>SKTD</t>
  </si>
  <si>
    <t>SLTR</t>
  </si>
  <si>
    <t>SAZT</t>
  </si>
  <si>
    <t>MHTE</t>
  </si>
  <si>
    <t>KTEB</t>
  </si>
  <si>
    <t>EKTS</t>
  </si>
  <si>
    <t>DABS</t>
  </si>
  <si>
    <t>LPLA</t>
  </si>
  <si>
    <t>FQTT</t>
  </si>
  <si>
    <t>NZMO</t>
  </si>
  <si>
    <t>SBTF</t>
  </si>
  <si>
    <t>GCXO</t>
  </si>
  <si>
    <t>GCTS</t>
  </si>
  <si>
    <t>LYPG</t>
  </si>
  <si>
    <t>WMKN</t>
  </si>
  <si>
    <t>SPGM</t>
  </si>
  <si>
    <t>LRTM</t>
  </si>
  <si>
    <t>DAUK</t>
  </si>
  <si>
    <t>HTTG</t>
  </si>
  <si>
    <t>MHTG</t>
  </si>
  <si>
    <t>MMTG</t>
  </si>
  <si>
    <t>SBTE</t>
  </si>
  <si>
    <t>EDDI</t>
  </si>
  <si>
    <t>VYTL</t>
  </si>
  <si>
    <t>ESGT</t>
  </si>
  <si>
    <t>OIII</t>
  </si>
  <si>
    <t>BGTL</t>
  </si>
  <si>
    <t>FATH</t>
  </si>
  <si>
    <t>DRRT</t>
  </si>
  <si>
    <t>LATI</t>
  </si>
  <si>
    <t>DAOB</t>
  </si>
  <si>
    <t>OETF</t>
  </si>
  <si>
    <t>NTGC</t>
  </si>
  <si>
    <t>MMTJ</t>
  </si>
  <si>
    <t>KTIK</t>
  </si>
  <si>
    <t>WABP</t>
  </si>
  <si>
    <t>DAOF</t>
  </si>
  <si>
    <t>HLLT</t>
  </si>
  <si>
    <t>VOTP</t>
  </si>
  <si>
    <t>NZTU</t>
  </si>
  <si>
    <t>LYTV</t>
  </si>
  <si>
    <t>GQND</t>
  </si>
  <si>
    <t>SLTJ</t>
  </si>
  <si>
    <t>WIKD</t>
  </si>
  <si>
    <t>PATK</t>
  </si>
  <si>
    <t>FKKC</t>
  </si>
  <si>
    <t>DGTK</t>
  </si>
  <si>
    <t>PTKK</t>
  </si>
  <si>
    <t>RJKN</t>
  </si>
  <si>
    <t>NTGT</t>
  </si>
  <si>
    <t>RJOS</t>
  </si>
  <si>
    <t>EFTU</t>
  </si>
  <si>
    <t>NTKR</t>
  </si>
  <si>
    <t>MMTO</t>
  </si>
  <si>
    <t>FMST</t>
  </si>
  <si>
    <t>KTLH</t>
  </si>
  <si>
    <t>PATL</t>
  </si>
  <si>
    <t>EETN</t>
  </si>
  <si>
    <t>DAON</t>
  </si>
  <si>
    <t>LFTH</t>
  </si>
  <si>
    <t>LFBO</t>
  </si>
  <si>
    <t>LLBG</t>
  </si>
  <si>
    <t>KTMB</t>
  </si>
  <si>
    <t>SKTM</t>
  </si>
  <si>
    <t>DGLE</t>
  </si>
  <si>
    <t>FMMT</t>
  </si>
  <si>
    <t>EFTP</t>
  </si>
  <si>
    <t>DAAT</t>
  </si>
  <si>
    <t>FPST</t>
  </si>
  <si>
    <t>YSTW</t>
  </si>
  <si>
    <t>DAUT</t>
  </si>
  <si>
    <t>PATC</t>
  </si>
  <si>
    <t>RJFG</t>
  </si>
  <si>
    <t>LFPN</t>
  </si>
  <si>
    <t>GMTT</t>
  </si>
  <si>
    <t>PGWT</t>
  </si>
  <si>
    <t>WIKN</t>
  </si>
  <si>
    <t>RCNN</t>
  </si>
  <si>
    <t>FMMI</t>
  </si>
  <si>
    <t>KTNT</t>
  </si>
  <si>
    <t>DTTZ</t>
  </si>
  <si>
    <t>LETO</t>
  </si>
  <si>
    <t>GATB</t>
  </si>
  <si>
    <t>ENTC</t>
  </si>
  <si>
    <t>NWWU</t>
  </si>
  <si>
    <t>USTO</t>
  </si>
  <si>
    <t>RJNT</t>
  </si>
  <si>
    <t>KTPA</t>
  </si>
  <si>
    <t>SETR</t>
  </si>
  <si>
    <t>RCTP</t>
  </si>
  <si>
    <t>SPST</t>
  </si>
  <si>
    <t>MMEP</t>
  </si>
  <si>
    <t>LICT</t>
  </si>
  <si>
    <t>SKTU</t>
  </si>
  <si>
    <t>OPTU</t>
  </si>
  <si>
    <t>MMTC</t>
  </si>
  <si>
    <t>ENVA</t>
  </si>
  <si>
    <t>EGPU</t>
  </si>
  <si>
    <t>ENTO</t>
  </si>
  <si>
    <t>NZTG</t>
  </si>
  <si>
    <t>WRLR</t>
  </si>
  <si>
    <t>LIMF</t>
  </si>
  <si>
    <t>VCCT</t>
  </si>
  <si>
    <t>LIPQ</t>
  </si>
  <si>
    <t>SPRU</t>
  </si>
  <si>
    <t>VOTV</t>
  </si>
  <si>
    <t>NGTA</t>
  </si>
  <si>
    <t>VOTR</t>
  </si>
  <si>
    <t>RCSS</t>
  </si>
  <si>
    <t>UACC</t>
  </si>
  <si>
    <t>LIPH</t>
  </si>
  <si>
    <t>RJDT</t>
  </si>
  <si>
    <t>MMTN</t>
  </si>
  <si>
    <t>ZBTJ</t>
  </si>
  <si>
    <t>LRTR</t>
  </si>
  <si>
    <t>VTST</t>
  </si>
  <si>
    <t>YBTL</t>
  </si>
  <si>
    <t>GMAT</t>
  </si>
  <si>
    <t>LIET</t>
  </si>
  <si>
    <t>WAMT</t>
  </si>
  <si>
    <t>OOTH</t>
  </si>
  <si>
    <t>RJOR</t>
  </si>
  <si>
    <t>KTTN</t>
  </si>
  <si>
    <t>RCFN</t>
  </si>
  <si>
    <t>GMTN</t>
  </si>
  <si>
    <t>SETU</t>
  </si>
  <si>
    <t>NTAT</t>
  </si>
  <si>
    <t>SANT</t>
  </si>
  <si>
    <t>GOTT</t>
  </si>
  <si>
    <t>LFOT</t>
  </si>
  <si>
    <t>OETR</t>
  </si>
  <si>
    <t>KTUL</t>
  </si>
  <si>
    <t>DTTA</t>
  </si>
  <si>
    <t>NZAP</t>
  </si>
  <si>
    <t>SBTU</t>
  </si>
  <si>
    <t>KTUS</t>
  </si>
  <si>
    <t>OETB</t>
  </si>
  <si>
    <t>SVTC</t>
  </si>
  <si>
    <t>WBKW</t>
  </si>
  <si>
    <t>MMTA</t>
  </si>
  <si>
    <t>KTXK</t>
  </si>
  <si>
    <t>EDDT</t>
  </si>
  <si>
    <t>SPYL</t>
  </si>
  <si>
    <t>ZBYN</t>
  </si>
  <si>
    <t>KTYR</t>
  </si>
  <si>
    <t>KTYS</t>
  </si>
  <si>
    <t>LTCG</t>
  </si>
  <si>
    <t>BGBW</t>
  </si>
  <si>
    <t>PGUA</t>
  </si>
  <si>
    <t>SANU</t>
  </si>
  <si>
    <t>SBUR</t>
  </si>
  <si>
    <t>RJDC</t>
  </si>
  <si>
    <t>SBUL</t>
  </si>
  <si>
    <t>VAUD</t>
  </si>
  <si>
    <t>FQQL</t>
  </si>
  <si>
    <t>ROKJ</t>
  </si>
  <si>
    <t>OPQT</t>
  </si>
  <si>
    <t>UWUU</t>
  </si>
  <si>
    <t>KUGN</t>
  </si>
  <si>
    <t>FNUG</t>
  </si>
  <si>
    <t>SKUI</t>
  </si>
  <si>
    <t>SEQU</t>
  </si>
  <si>
    <t>LFRQ</t>
  </si>
  <si>
    <t>SAWJ</t>
  </si>
  <si>
    <t>SCTI</t>
  </si>
  <si>
    <t>FAUL</t>
  </si>
  <si>
    <t>ZMUB</t>
  </si>
  <si>
    <t>SKUL</t>
  </si>
  <si>
    <t>ESNU</t>
  </si>
  <si>
    <t>YPWR</t>
  </si>
  <si>
    <t>OAUZ</t>
  </si>
  <si>
    <t>PAUN</t>
  </si>
  <si>
    <t>WAAA</t>
  </si>
  <si>
    <t>MMPN</t>
  </si>
  <si>
    <t>PHUP</t>
  </si>
  <si>
    <t>UARR</t>
  </si>
  <si>
    <t>ZWWW</t>
  </si>
  <si>
    <t>SBUG</t>
  </si>
  <si>
    <t>LFOP</t>
  </si>
  <si>
    <t>OEGT</t>
  </si>
  <si>
    <t>SAWH</t>
  </si>
  <si>
    <t>RKPU</t>
  </si>
  <si>
    <t>FVGR</t>
  </si>
  <si>
    <t>EHSB</t>
  </si>
  <si>
    <t>VTUD</t>
  </si>
  <si>
    <t>FAUP</t>
  </si>
  <si>
    <t>PAIM</t>
  </si>
  <si>
    <t>VTBU</t>
  </si>
  <si>
    <t>FAUT</t>
  </si>
  <si>
    <t>FAQT</t>
  </si>
  <si>
    <t>UIUU</t>
  </si>
  <si>
    <t>UHSS</t>
  </si>
  <si>
    <t>NWWV</t>
  </si>
  <si>
    <t>TLPL</t>
  </si>
  <si>
    <t>HSNL</t>
  </si>
  <si>
    <t>EFVA</t>
  </si>
  <si>
    <t>KVAD</t>
  </si>
  <si>
    <t>LFLU</t>
  </si>
  <si>
    <t>SBVG</t>
  </si>
  <si>
    <t>LTCI</t>
  </si>
  <si>
    <t>LBWN</t>
  </si>
  <si>
    <t>LTAR</t>
  </si>
  <si>
    <t>NFTV</t>
  </si>
  <si>
    <t>KVBG</t>
  </si>
  <si>
    <t>LIPO</t>
  </si>
  <si>
    <t>ESSV</t>
  </si>
  <si>
    <t>LIPZ</t>
  </si>
  <si>
    <t>SBKP</t>
  </si>
  <si>
    <t>KVCV</t>
  </si>
  <si>
    <t>LLOV</t>
  </si>
  <si>
    <t>ENFG</t>
  </si>
  <si>
    <t>GCHI</t>
  </si>
  <si>
    <t>SAVV</t>
  </si>
  <si>
    <t>SVVP</t>
  </si>
  <si>
    <t>SAOD</t>
  </si>
  <si>
    <t>PAVD</t>
  </si>
  <si>
    <t>MMVR</t>
  </si>
  <si>
    <t>BIVM</t>
  </si>
  <si>
    <t>FVFA</t>
  </si>
  <si>
    <t>VOBZ</t>
  </si>
  <si>
    <t>LEVX</t>
  </si>
  <si>
    <t>FNSA</t>
  </si>
  <si>
    <t>ESNV</t>
  </si>
  <si>
    <t>LFLV</t>
  </si>
  <si>
    <t>LIPT</t>
  </si>
  <si>
    <t>LOWW</t>
  </si>
  <si>
    <t>FAVG</t>
  </si>
  <si>
    <t>LEVT</t>
  </si>
  <si>
    <t>SBVT</t>
  </si>
  <si>
    <t>FABE</t>
  </si>
  <si>
    <t>UUWW</t>
  </si>
  <si>
    <t>LEVC</t>
  </si>
  <si>
    <t>SAZV</t>
  </si>
  <si>
    <t>NVVV</t>
  </si>
  <si>
    <t>LEVD</t>
  </si>
  <si>
    <t>SVVA</t>
  </si>
  <si>
    <t>SVVL</t>
  </si>
  <si>
    <t>LFRV</t>
  </si>
  <si>
    <t>VIBN</t>
  </si>
  <si>
    <t>FQVL</t>
  </si>
  <si>
    <t>URWW</t>
  </si>
  <si>
    <t>FMNV</t>
  </si>
  <si>
    <t>LGBL</t>
  </si>
  <si>
    <t>UUOO</t>
  </si>
  <si>
    <t>KVPS</t>
  </si>
  <si>
    <t>MUVR</t>
  </si>
  <si>
    <t>KVRB</t>
  </si>
  <si>
    <t>EFVR</t>
  </si>
  <si>
    <t>LPVR</t>
  </si>
  <si>
    <t>LIPX</t>
  </si>
  <si>
    <t>FAVB</t>
  </si>
  <si>
    <t>MMVA</t>
  </si>
  <si>
    <t>ESOW</t>
  </si>
  <si>
    <t>UMII</t>
  </si>
  <si>
    <t>VLVT</t>
  </si>
  <si>
    <t>MUVT</t>
  </si>
  <si>
    <t>VEVZ</t>
  </si>
  <si>
    <t>SKVP</t>
  </si>
  <si>
    <t>SKVV</t>
  </si>
  <si>
    <t>SLVR</t>
  </si>
  <si>
    <t>UHWW</t>
  </si>
  <si>
    <t>DAAP</t>
  </si>
  <si>
    <t>FQLC</t>
  </si>
  <si>
    <t>GVSV</t>
  </si>
  <si>
    <t>ESMX</t>
  </si>
  <si>
    <t>FAVY</t>
  </si>
  <si>
    <t>NZWU</t>
  </si>
  <si>
    <t>FMNW</t>
  </si>
  <si>
    <t>KWAL</t>
  </si>
  <si>
    <t>SCAP</t>
  </si>
  <si>
    <t>EIWF</t>
  </si>
  <si>
    <t>EPWA</t>
  </si>
  <si>
    <t>SCTN</t>
  </si>
  <si>
    <t>YBWP</t>
  </si>
  <si>
    <t>FAWM</t>
  </si>
  <si>
    <t>FMSF</t>
  </si>
  <si>
    <t>YSWG</t>
  </si>
  <si>
    <t>WRRW</t>
  </si>
  <si>
    <t>NZWK</t>
  </si>
  <si>
    <t>EGPC</t>
  </si>
  <si>
    <t>HKNW</t>
  </si>
  <si>
    <t>HKWJ</t>
  </si>
  <si>
    <t>NZWF</t>
  </si>
  <si>
    <t>RJCW</t>
  </si>
  <si>
    <t>FVWN</t>
  </si>
  <si>
    <t>NZWN</t>
  </si>
  <si>
    <t>NLWW</t>
  </si>
  <si>
    <t>FMNR</t>
  </si>
  <si>
    <t>FMNC</t>
  </si>
  <si>
    <t>WAJW</t>
  </si>
  <si>
    <t>OPNH</t>
  </si>
  <si>
    <t>EHWO</t>
  </si>
  <si>
    <t>RCWA</t>
  </si>
  <si>
    <t>KWRB</t>
  </si>
  <si>
    <t>NZWR</t>
  </si>
  <si>
    <t>KWRI</t>
  </si>
  <si>
    <t>EPWR</t>
  </si>
  <si>
    <t>KWSD</t>
  </si>
  <si>
    <t>NZWS</t>
  </si>
  <si>
    <t>MYGW</t>
  </si>
  <si>
    <t>EGXW</t>
  </si>
  <si>
    <t>ZHHH</t>
  </si>
  <si>
    <t>HSWW</t>
  </si>
  <si>
    <t>FMSK</t>
  </si>
  <si>
    <t>EDWI</t>
  </si>
  <si>
    <t>KWWD</t>
  </si>
  <si>
    <t>AYWK</t>
  </si>
  <si>
    <t>LFCH</t>
  </si>
  <si>
    <t>SBCH</t>
  </si>
  <si>
    <t>OIMB</t>
  </si>
  <si>
    <t>LFHS</t>
  </si>
  <si>
    <t>LFLH</t>
  </si>
  <si>
    <t>EDHI</t>
  </si>
  <si>
    <t>FNXA</t>
  </si>
  <si>
    <t>ZUXC</t>
  </si>
  <si>
    <t>ZLXY</t>
  </si>
  <si>
    <t>GOSS</t>
  </si>
  <si>
    <t>NTGI</t>
  </si>
  <si>
    <t>ZSAM</t>
  </si>
  <si>
    <t>SEMC</t>
  </si>
  <si>
    <t>LFHY</t>
  </si>
  <si>
    <t>MRQP</t>
  </si>
  <si>
    <t>LEJR</t>
  </si>
  <si>
    <t>MBSC</t>
  </si>
  <si>
    <t>WSSL</t>
  </si>
  <si>
    <t>LFHV</t>
  </si>
  <si>
    <t>PAYA</t>
  </si>
  <si>
    <t>CYAM</t>
  </si>
  <si>
    <t>FKKY</t>
  </si>
  <si>
    <t>PTYA</t>
  </si>
  <si>
    <t>CYAV</t>
  </si>
  <si>
    <t>CYAW</t>
  </si>
  <si>
    <t>CYAY</t>
  </si>
  <si>
    <t>CYAZ</t>
  </si>
  <si>
    <t>CYBB</t>
  </si>
  <si>
    <t>CYBC</t>
  </si>
  <si>
    <t>CYBG</t>
  </si>
  <si>
    <t>CYBK</t>
  </si>
  <si>
    <t>CYBL</t>
  </si>
  <si>
    <t>CYBR</t>
  </si>
  <si>
    <t>CYCB</t>
  </si>
  <si>
    <t>CYCD</t>
  </si>
  <si>
    <t>CYCG</t>
  </si>
  <si>
    <t>CYCH</t>
  </si>
  <si>
    <t>CYCL</t>
  </si>
  <si>
    <t>CYCO</t>
  </si>
  <si>
    <t>CYCT</t>
  </si>
  <si>
    <t>CYCW</t>
  </si>
  <si>
    <t>CYCY</t>
  </si>
  <si>
    <t>CYDA</t>
  </si>
  <si>
    <t>CYDB</t>
  </si>
  <si>
    <t>CYDC</t>
  </si>
  <si>
    <t>CYDF</t>
  </si>
  <si>
    <t>CYDL</t>
  </si>
  <si>
    <t>CYDN</t>
  </si>
  <si>
    <t>CYDQ</t>
  </si>
  <si>
    <t>RKTY</t>
  </si>
  <si>
    <t>CYED</t>
  </si>
  <si>
    <t>CYEG</t>
  </si>
  <si>
    <t>CYEK</t>
  </si>
  <si>
    <t>CYEN</t>
  </si>
  <si>
    <t>EGDY</t>
  </si>
  <si>
    <t>CYET</t>
  </si>
  <si>
    <t>CYEU</t>
  </si>
  <si>
    <t>CYEV</t>
  </si>
  <si>
    <t>CYFB</t>
  </si>
  <si>
    <t>CYFC</t>
  </si>
  <si>
    <t>CYFO</t>
  </si>
  <si>
    <t>CYFR</t>
  </si>
  <si>
    <t>CYFS</t>
  </si>
  <si>
    <t>RJOH</t>
  </si>
  <si>
    <t>CYGK</t>
  </si>
  <si>
    <t>CYGL</t>
  </si>
  <si>
    <t>CYGP</t>
  </si>
  <si>
    <t>CYGQ</t>
  </si>
  <si>
    <t>CYGR</t>
  </si>
  <si>
    <t>CYGW</t>
  </si>
  <si>
    <t>CYGX</t>
  </si>
  <si>
    <t>CYHB</t>
  </si>
  <si>
    <t>CYHD</t>
  </si>
  <si>
    <t>CYHI</t>
  </si>
  <si>
    <t>CYHK</t>
  </si>
  <si>
    <t>CYHM</t>
  </si>
  <si>
    <t>CYHU</t>
  </si>
  <si>
    <t>CYHY</t>
  </si>
  <si>
    <t>CYHZ</t>
  </si>
  <si>
    <t>CYIB</t>
  </si>
  <si>
    <t>CYIO</t>
  </si>
  <si>
    <t>KYIP</t>
  </si>
  <si>
    <t>CYJN</t>
  </si>
  <si>
    <t>CYJT</t>
  </si>
  <si>
    <t>CYKA</t>
  </si>
  <si>
    <t>CYKF</t>
  </si>
  <si>
    <t>CYKL</t>
  </si>
  <si>
    <t>UEEE</t>
  </si>
  <si>
    <t>CYKY</t>
  </si>
  <si>
    <t>CYKZ</t>
  </si>
  <si>
    <t>CYLD</t>
  </si>
  <si>
    <t>CYLJ</t>
  </si>
  <si>
    <t>CYLL</t>
  </si>
  <si>
    <t>CYLT</t>
  </si>
  <si>
    <t>CYLW</t>
  </si>
  <si>
    <t>CYMA</t>
  </si>
  <si>
    <t>CYMJ</t>
  </si>
  <si>
    <t>CYMM</t>
  </si>
  <si>
    <t>CYMO</t>
  </si>
  <si>
    <t>SPMS</t>
  </si>
  <si>
    <t>CYMW</t>
  </si>
  <si>
    <t>CYMX</t>
  </si>
  <si>
    <t>CYNA</t>
  </si>
  <si>
    <t>OEYN</t>
  </si>
  <si>
    <t>CYND</t>
  </si>
  <si>
    <t>KYNG</t>
  </si>
  <si>
    <t>CYNM</t>
  </si>
  <si>
    <t>ZSYT</t>
  </si>
  <si>
    <t>CYOC</t>
  </si>
  <si>
    <t>CYOD</t>
  </si>
  <si>
    <t>CYOJ</t>
  </si>
  <si>
    <t>DNYO</t>
  </si>
  <si>
    <t>VEGK</t>
  </si>
  <si>
    <t>CYOW</t>
  </si>
  <si>
    <t>CYPA</t>
  </si>
  <si>
    <t>CYPE</t>
  </si>
  <si>
    <t>CYPG</t>
  </si>
  <si>
    <t>CYPL</t>
  </si>
  <si>
    <t>CYPN</t>
  </si>
  <si>
    <t>CYPQ</t>
  </si>
  <si>
    <t>CYPR</t>
  </si>
  <si>
    <t>CYPY</t>
  </si>
  <si>
    <t>CYQA</t>
  </si>
  <si>
    <t>CYQB</t>
  </si>
  <si>
    <t>CYQF</t>
  </si>
  <si>
    <t>CYQG</t>
  </si>
  <si>
    <t>CYQH</t>
  </si>
  <si>
    <t>CYQK</t>
  </si>
  <si>
    <t>CYQL</t>
  </si>
  <si>
    <t>CYQM</t>
  </si>
  <si>
    <t>CYQQ</t>
  </si>
  <si>
    <t>CYQR</t>
  </si>
  <si>
    <t>CYQT</t>
  </si>
  <si>
    <t>CYQU</t>
  </si>
  <si>
    <t>CYQV</t>
  </si>
  <si>
    <t>CYQW</t>
  </si>
  <si>
    <t>CYQX</t>
  </si>
  <si>
    <t>CYQY</t>
  </si>
  <si>
    <t>CYQZ</t>
  </si>
  <si>
    <t>CYRB</t>
  </si>
  <si>
    <t>CYRI</t>
  </si>
  <si>
    <t>CYRJ</t>
  </si>
  <si>
    <t>CYRM</t>
  </si>
  <si>
    <t>CYRT</t>
  </si>
  <si>
    <t>CYSB</t>
  </si>
  <si>
    <t>CYSC</t>
  </si>
  <si>
    <t>CYSJ</t>
  </si>
  <si>
    <t>CYSM</t>
  </si>
  <si>
    <t>CYSR</t>
  </si>
  <si>
    <t>CYSU</t>
  </si>
  <si>
    <t>CYSY</t>
  </si>
  <si>
    <t>CYTE</t>
  </si>
  <si>
    <t>CYTH</t>
  </si>
  <si>
    <t>CYTR</t>
  </si>
  <si>
    <t>CYTS</t>
  </si>
  <si>
    <t>CYTZ</t>
  </si>
  <si>
    <t>CYUB</t>
  </si>
  <si>
    <t>CYUL</t>
  </si>
  <si>
    <t>KYUM</t>
  </si>
  <si>
    <t>CYUT</t>
  </si>
  <si>
    <t>CYUX</t>
  </si>
  <si>
    <t>CYUY</t>
  </si>
  <si>
    <t>FMCN</t>
  </si>
  <si>
    <t>CYVC</t>
  </si>
  <si>
    <t>CYVG</t>
  </si>
  <si>
    <t>CYVM</t>
  </si>
  <si>
    <t>CYVO</t>
  </si>
  <si>
    <t>CYVP</t>
  </si>
  <si>
    <t>CYVQ</t>
  </si>
  <si>
    <t>CYVR</t>
  </si>
  <si>
    <t>CYVT</t>
  </si>
  <si>
    <t>CYVV</t>
  </si>
  <si>
    <t>CYWA</t>
  </si>
  <si>
    <t>CYWG</t>
  </si>
  <si>
    <t>CYWK</t>
  </si>
  <si>
    <t>CYWL</t>
  </si>
  <si>
    <t>CYWY</t>
  </si>
  <si>
    <t>CYXC</t>
  </si>
  <si>
    <t>CYXD</t>
  </si>
  <si>
    <t>CYXE</t>
  </si>
  <si>
    <t>CYXH</t>
  </si>
  <si>
    <t>CYXJ</t>
  </si>
  <si>
    <t>CYXL</t>
  </si>
  <si>
    <t>CYXP</t>
  </si>
  <si>
    <t>CYXR</t>
  </si>
  <si>
    <t>CYXS</t>
  </si>
  <si>
    <t>CYXT</t>
  </si>
  <si>
    <t>CYXU</t>
  </si>
  <si>
    <t>CYXX</t>
  </si>
  <si>
    <t>CYXY</t>
  </si>
  <si>
    <t>CYYB</t>
  </si>
  <si>
    <t>CYYC</t>
  </si>
  <si>
    <t>CYYD</t>
  </si>
  <si>
    <t>CYYE</t>
  </si>
  <si>
    <t>CYYF</t>
  </si>
  <si>
    <t>CYYG</t>
  </si>
  <si>
    <t>CYYH</t>
  </si>
  <si>
    <t>CYYJ</t>
  </si>
  <si>
    <t>CYYL</t>
  </si>
  <si>
    <t>CYYN</t>
  </si>
  <si>
    <t>CYYQ</t>
  </si>
  <si>
    <t>CYYR</t>
  </si>
  <si>
    <t>CYYT</t>
  </si>
  <si>
    <t>CYYU</t>
  </si>
  <si>
    <t>CYYW</t>
  </si>
  <si>
    <t>CYYY</t>
  </si>
  <si>
    <t>CYYZ</t>
  </si>
  <si>
    <t>CYZD</t>
  </si>
  <si>
    <t>CYZE</t>
  </si>
  <si>
    <t>CYZF</t>
  </si>
  <si>
    <t>CYZH</t>
  </si>
  <si>
    <t>CYZP</t>
  </si>
  <si>
    <t>CYZR</t>
  </si>
  <si>
    <t>CYCZ</t>
  </si>
  <si>
    <t>CYZT</t>
  </si>
  <si>
    <t>CYZU</t>
  </si>
  <si>
    <t>CYZV</t>
  </si>
  <si>
    <t>CYZW</t>
  </si>
  <si>
    <t>CYZX</t>
  </si>
  <si>
    <t>LDZD</t>
  </si>
  <si>
    <t>LDZA</t>
  </si>
  <si>
    <t>OIZH</t>
  </si>
  <si>
    <t>SCVD</t>
  </si>
  <si>
    <t>RPMZ</t>
  </si>
  <si>
    <t>DNZA</t>
  </si>
  <si>
    <t>LEZG</t>
  </si>
  <si>
    <t>OIZC</t>
  </si>
  <si>
    <t>EDLA</t>
  </si>
  <si>
    <t>EDTB</t>
  </si>
  <si>
    <t>MMZC</t>
  </si>
  <si>
    <t>ETHC</t>
  </si>
  <si>
    <t>SCTC</t>
  </si>
  <si>
    <t>CZFA</t>
  </si>
  <si>
    <t>CZFM</t>
  </si>
  <si>
    <t>ZLLL</t>
  </si>
  <si>
    <t>GOGG</t>
  </si>
  <si>
    <t>MMZH</t>
  </si>
  <si>
    <t>MMZO</t>
  </si>
  <si>
    <t>MMZM</t>
  </si>
  <si>
    <t>DRZR</t>
  </si>
  <si>
    <t>ETID</t>
  </si>
  <si>
    <t>EDRK</t>
  </si>
  <si>
    <t>HTZA</t>
  </si>
  <si>
    <t>SCJO</t>
  </si>
  <si>
    <t>EDRY</t>
  </si>
  <si>
    <t>EDRT</t>
  </si>
  <si>
    <t>EDTD</t>
  </si>
  <si>
    <t>NZQN</t>
  </si>
  <si>
    <t>LSZH</t>
  </si>
  <si>
    <t>MYSM</t>
  </si>
  <si>
    <t>FMEP</t>
  </si>
  <si>
    <t>LGZA</t>
  </si>
  <si>
    <t>SCAC</t>
  </si>
  <si>
    <t>KZUN</t>
  </si>
  <si>
    <t>FMMN</t>
  </si>
  <si>
    <t>VLSK</t>
  </si>
  <si>
    <t>FMND</t>
  </si>
  <si>
    <t>VGSY</t>
  </si>
  <si>
    <t>FWUU</t>
  </si>
  <si>
    <t>Waste</t>
  </si>
  <si>
    <t>Total Emissions from Waste</t>
  </si>
  <si>
    <t>Emissions from Waste Disposal to Landfill (scope 3)</t>
  </si>
  <si>
    <t xml:space="preserve">The following emissions are from municipal waste disposal in landfill which produces methane as it breaks down. </t>
  </si>
  <si>
    <t>Do not include waste that will not finish up in landfill - e.g recycled or re-used waste</t>
  </si>
  <si>
    <r>
      <t xml:space="preserve">Quantity of Waste </t>
    </r>
    <r>
      <rPr>
        <b/>
        <sz val="12"/>
        <color indexed="8"/>
        <rFont val="Trebuchet MS"/>
        <family val="2"/>
      </rPr>
      <t>*</t>
    </r>
  </si>
  <si>
    <t>Unit</t>
  </si>
  <si>
    <t>Waste in Tonnes</t>
  </si>
  <si>
    <r>
      <t>Emissions from Waste                     (t CO</t>
    </r>
    <r>
      <rPr>
        <b/>
        <vertAlign val="subscript"/>
        <sz val="9"/>
        <color indexed="8"/>
        <rFont val="Trebuchet MS"/>
        <family val="2"/>
      </rPr>
      <t>2</t>
    </r>
    <r>
      <rPr>
        <b/>
        <sz val="8"/>
        <color indexed="8"/>
        <rFont val="Trebuchet MS"/>
        <family val="2"/>
      </rPr>
      <t>-e)</t>
    </r>
  </si>
  <si>
    <t>Alternative waste treatment residues</t>
  </si>
  <si>
    <t>* Note: Enter waste in litres, cubic metres or tonnes. Domestic waste bins are 240L in volume.</t>
  </si>
  <si>
    <r>
      <rPr>
        <b/>
        <sz val="9"/>
        <color indexed="8"/>
        <rFont val="Trebuchet MS"/>
        <family val="2"/>
      </rPr>
      <t xml:space="preserve">NOTE - Unsure of waste category: </t>
    </r>
    <r>
      <rPr>
        <sz val="9"/>
        <color theme="1"/>
        <rFont val="Trebuchet MS"/>
        <family val="2"/>
      </rPr>
      <t>If you are unable to make assumptions on the types of waste you dispose of, please use the appropriate co-mingled category.</t>
    </r>
  </si>
  <si>
    <r>
      <rPr>
        <b/>
        <sz val="9"/>
        <color indexed="8"/>
        <rFont val="Trebuchet MS"/>
        <family val="2"/>
      </rPr>
      <t xml:space="preserve">NOTE - Recycled waste: </t>
    </r>
    <r>
      <rPr>
        <sz val="9"/>
        <color theme="1"/>
        <rFont val="Trebuchet MS"/>
        <family val="2"/>
      </rPr>
      <t xml:space="preserve">For waste that will be recycled, please </t>
    </r>
    <r>
      <rPr>
        <b/>
        <i/>
        <sz val="9"/>
        <color indexed="8"/>
        <rFont val="Trebuchet MS"/>
        <family val="2"/>
      </rPr>
      <t>exclude</t>
    </r>
    <r>
      <rPr>
        <sz val="9"/>
        <color theme="1"/>
        <rFont val="Trebuchet MS"/>
        <family val="2"/>
      </rPr>
      <t xml:space="preserve"> from the above calculations.</t>
    </r>
  </si>
  <si>
    <t>Waste Factors</t>
  </si>
  <si>
    <t>Co2e / t</t>
  </si>
  <si>
    <r>
      <t>Vol / Weight (t/m</t>
    </r>
    <r>
      <rPr>
        <b/>
        <vertAlign val="superscript"/>
        <sz val="10"/>
        <color rgb="FF00B050"/>
        <rFont val="Trebuchet MS"/>
        <family val="2"/>
      </rPr>
      <t>3</t>
    </r>
    <r>
      <rPr>
        <b/>
        <sz val="10"/>
        <color rgb="FF00B050"/>
        <rFont val="Trebuchet MS"/>
        <family val="2"/>
      </rPr>
      <t>)</t>
    </r>
  </si>
  <si>
    <t>Litres</t>
  </si>
  <si>
    <t>Table 47</t>
  </si>
  <si>
    <t>Food</t>
  </si>
  <si>
    <t>M3</t>
  </si>
  <si>
    <t xml:space="preserve">Paper </t>
  </si>
  <si>
    <t>Tonnes</t>
  </si>
  <si>
    <t>Garden</t>
  </si>
  <si>
    <t>Textiles</t>
  </si>
  <si>
    <t>Sludge (wet)</t>
  </si>
  <si>
    <t>Nappies</t>
  </si>
  <si>
    <t>Rubber and leather</t>
  </si>
  <si>
    <t>Inert waste (including concrete/metal/plastics/glass)</t>
  </si>
  <si>
    <t>Table 49</t>
  </si>
  <si>
    <t>Co-mingled mixed municipal solid waste</t>
  </si>
  <si>
    <t>Sec 5.14 NGER (Measurement) Determination 2008</t>
  </si>
  <si>
    <t>Co-mingled mixed commercial and industrial waste</t>
  </si>
  <si>
    <t>Co-mingled mixed construction and demolition waste</t>
  </si>
  <si>
    <t>Water</t>
  </si>
  <si>
    <t>Total Emissions from Water</t>
  </si>
  <si>
    <t>(Urban NPR 2018 - 19 Complete dataset)</t>
  </si>
  <si>
    <t>State</t>
  </si>
  <si>
    <t>T CO2-e/ML</t>
  </si>
  <si>
    <t>Emissions from Water Usage (scope 3)</t>
  </si>
  <si>
    <t>Australian Capital Territory</t>
  </si>
  <si>
    <t>New South Wales - metro</t>
  </si>
  <si>
    <t>Facility Description</t>
  </si>
  <si>
    <t>Urban Water utility location</t>
  </si>
  <si>
    <t>Water Used (kL)</t>
  </si>
  <si>
    <t>kg CO₂-e/kL</t>
  </si>
  <si>
    <t>Water Use emissions                (t CO₂-e)</t>
  </si>
  <si>
    <t>New South Wales - non-metro</t>
  </si>
  <si>
    <t>Office</t>
  </si>
  <si>
    <t>Northern Territory - Darwin</t>
  </si>
  <si>
    <t>Northern Territory - Alice Springs</t>
  </si>
  <si>
    <t>Queensland - South East</t>
  </si>
  <si>
    <t>Queensland - other</t>
  </si>
  <si>
    <t>South Australia</t>
  </si>
  <si>
    <t>Tasmania</t>
  </si>
  <si>
    <t>Victoria - metro</t>
  </si>
  <si>
    <t>Victoria - non-metro</t>
  </si>
  <si>
    <t>Western Australia - metro</t>
  </si>
  <si>
    <t>Western Australia - non-metro</t>
  </si>
  <si>
    <t>Notes:  Average based on state utililty data available. Individual utility data may vary</t>
  </si>
  <si>
    <t>National performance report 2019-20: urban water utilities (Urban NPR 2019 - 20 Complete dataset)</t>
  </si>
  <si>
    <t>Area</t>
  </si>
  <si>
    <t>Utility Group</t>
  </si>
  <si>
    <t>Utility</t>
  </si>
  <si>
    <t>Indicator Name</t>
  </si>
  <si>
    <t>(2019-2020)</t>
  </si>
  <si>
    <t>2018-2019</t>
  </si>
  <si>
    <t>2017-2018</t>
  </si>
  <si>
    <t>Total net greenhouse gas emissions</t>
  </si>
  <si>
    <t>Total volume of urban water supplied</t>
  </si>
  <si>
    <t>Major—100,000+ connected properties</t>
  </si>
  <si>
    <t>Icon Water</t>
  </si>
  <si>
    <t>Australiann Capital Territory</t>
  </si>
  <si>
    <r>
      <t>t CO</t>
    </r>
    <r>
      <rPr>
        <b/>
        <vertAlign val="subscript"/>
        <sz val="11"/>
        <color rgb="FF00B050"/>
        <rFont val="Trebuchet MS"/>
        <family val="2"/>
      </rPr>
      <t>2</t>
    </r>
    <r>
      <rPr>
        <b/>
        <sz val="11"/>
        <color rgb="FF00B050"/>
        <rFont val="Trebuchet MS"/>
        <family val="2"/>
      </rPr>
      <t>-e/ML</t>
    </r>
  </si>
  <si>
    <t>New South Wales - Country</t>
  </si>
  <si>
    <t>Medium—20,000–50,000 connected properties</t>
  </si>
  <si>
    <t>Albury City Council</t>
  </si>
  <si>
    <t>Small—10,000–20,000 connected properties</t>
  </si>
  <si>
    <t>Armidale Regional Council</t>
  </si>
  <si>
    <t>Ballina Shire Council</t>
  </si>
  <si>
    <t>Bathurst Regional Council</t>
  </si>
  <si>
    <t>Bega Valley Shire Council</t>
  </si>
  <si>
    <t>Byron Shire Council</t>
  </si>
  <si>
    <t>Central Coast Council</t>
  </si>
  <si>
    <t>Clarence Valley Council</t>
  </si>
  <si>
    <t>Coffs Harbour City Council</t>
  </si>
  <si>
    <t>Dubbo Regional Council</t>
  </si>
  <si>
    <t>Essential Water</t>
  </si>
  <si>
    <t>Eurobodalla Shire Council</t>
  </si>
  <si>
    <t>Goldenfields Water County Council</t>
  </si>
  <si>
    <t>Goulburn Mulwaree Council</t>
  </si>
  <si>
    <t>Kempsey Shire Council</t>
  </si>
  <si>
    <t>Lismore City Council</t>
  </si>
  <si>
    <t>MidCoast Water</t>
  </si>
  <si>
    <t>Orange City Council</t>
  </si>
  <si>
    <t>Port Macquarie-Hastings Council</t>
  </si>
  <si>
    <t>Queanbeyan-Palerang Regional Council</t>
  </si>
  <si>
    <t>Riverina Water</t>
  </si>
  <si>
    <t>Bulk water authorities</t>
  </si>
  <si>
    <t>Rous County council</t>
  </si>
  <si>
    <t>Shoalhaven City Council</t>
  </si>
  <si>
    <t>Tamworth Regional Council</t>
  </si>
  <si>
    <t>Tweed Shire Council</t>
  </si>
  <si>
    <t>Wagga Wagga City Council</t>
  </si>
  <si>
    <t>Wingecarribee Shire Council</t>
  </si>
  <si>
    <t>New South Wales - Metro</t>
  </si>
  <si>
    <t>Hunter Water Corporation</t>
  </si>
  <si>
    <t>Sydney Water Corporation</t>
  </si>
  <si>
    <t>WaterNSW</t>
  </si>
  <si>
    <t>Not applicable</t>
  </si>
  <si>
    <t>Northern Territory</t>
  </si>
  <si>
    <t>Power and Water Corporation - Alice Springs</t>
  </si>
  <si>
    <t>Alice Springs</t>
  </si>
  <si>
    <t>Large—50,000–100,000 connected properties</t>
  </si>
  <si>
    <t>Power and Water Corporation - Darwin</t>
  </si>
  <si>
    <t>Darwin</t>
  </si>
  <si>
    <t>Queensland</t>
  </si>
  <si>
    <t>Queensland Urban Utilities</t>
  </si>
  <si>
    <t>Redland City Council</t>
  </si>
  <si>
    <t>Logan City Council</t>
  </si>
  <si>
    <t>Unitywater</t>
  </si>
  <si>
    <t>City of Gold Coast</t>
  </si>
  <si>
    <t>South East Queensland</t>
  </si>
  <si>
    <t>Bundaberg Regional Council</t>
  </si>
  <si>
    <t>Cairns Regional Council</t>
  </si>
  <si>
    <t>Cassowary Coast Regional Council</t>
  </si>
  <si>
    <t>Central Highlands Regional Council</t>
  </si>
  <si>
    <t>No Data</t>
  </si>
  <si>
    <t>Fraser Coast Regional Council</t>
  </si>
  <si>
    <t>Gladstone Area Water Board</t>
  </si>
  <si>
    <t>Gladstone Regional Council</t>
  </si>
  <si>
    <t>Gympie Regional Council</t>
  </si>
  <si>
    <t>Livingstone Shire Council</t>
  </si>
  <si>
    <t>Mackay Regional Council</t>
  </si>
  <si>
    <t>Queensland Bulk Water Supply Authority</t>
  </si>
  <si>
    <t>Rockhampton Regional Council</t>
  </si>
  <si>
    <t>Southern Downs Regional Council</t>
  </si>
  <si>
    <t>Toowoomba Regional Council</t>
  </si>
  <si>
    <t>Townsville City Council</t>
  </si>
  <si>
    <t>Western Downs Regional Council</t>
  </si>
  <si>
    <t>Whitsunday Regional Council</t>
  </si>
  <si>
    <t>South Australian Water Corporation</t>
  </si>
  <si>
    <t>TasWater</t>
  </si>
  <si>
    <t>Victoria</t>
  </si>
  <si>
    <t>City West Water Corporation</t>
  </si>
  <si>
    <t>South East Water Corporation</t>
  </si>
  <si>
    <t>Yarra Valley Water Corporation</t>
  </si>
  <si>
    <t>Melbourne Water Corporation</t>
  </si>
  <si>
    <t>Barwon Region Water Corporation</t>
  </si>
  <si>
    <t/>
  </si>
  <si>
    <t>Central Gippsland Region Water Corporation</t>
  </si>
  <si>
    <t>Central Highlands Water</t>
  </si>
  <si>
    <t>Coliban Region Water Corporation</t>
  </si>
  <si>
    <t>East Gippsland Region Water Corporation</t>
  </si>
  <si>
    <t>Goulburn Valley Region Water Corporation</t>
  </si>
  <si>
    <t>Grampians Wimmera Mallee Water Corporation</t>
  </si>
  <si>
    <t>Lower Murray Urban and Rural Water Corporation</t>
  </si>
  <si>
    <t>North East Region Water Corporation</t>
  </si>
  <si>
    <t>South Gippsland Region Water Corporation</t>
  </si>
  <si>
    <t>Wannon Water</t>
  </si>
  <si>
    <t>Western Region Water Corporation</t>
  </si>
  <si>
    <t>Westernport Water Corporation</t>
  </si>
  <si>
    <t>Western Australia</t>
  </si>
  <si>
    <t>Water Corporation - Perth</t>
  </si>
  <si>
    <t>Aqwest-Bunbury Water Corporation</t>
  </si>
  <si>
    <t>Busselton Water</t>
  </si>
  <si>
    <t>City of Kalgoorlie-Boulder</t>
  </si>
  <si>
    <t>Water Corporation - Albany</t>
  </si>
  <si>
    <t>Water Corporation - Australind/Eaton</t>
  </si>
  <si>
    <t>Water Corporation - Bunbury (sewerage)</t>
  </si>
  <si>
    <t>Water Corporation - Busselton (sewerage)</t>
  </si>
  <si>
    <t>Water Corporation - Geraldton</t>
  </si>
  <si>
    <t>Water Corporation - Kalgoorlie-Boulder (water supply)</t>
  </si>
  <si>
    <t>Water Corporation - Mandurah</t>
  </si>
  <si>
    <t>Consumables</t>
  </si>
  <si>
    <t>Total Emissions from Paper, Ink, Stationery and Printing</t>
  </si>
  <si>
    <t>Emissions from Paper &amp; Inks (scope 3)</t>
  </si>
  <si>
    <t>Paper</t>
  </si>
  <si>
    <t>Paper type</t>
  </si>
  <si>
    <t>Quantity (reams)</t>
  </si>
  <si>
    <t>Average weight per ream (kg)</t>
  </si>
  <si>
    <t>Total weight (kg)</t>
  </si>
  <si>
    <t>Emissions          (t CO₂ -e)</t>
  </si>
  <si>
    <t>* See table below to calculate quantity of recyled and virgin paper when you have a mix (i.e. 80% recycled)</t>
  </si>
  <si>
    <t>Certified carbon neutral paper does not need to be reported</t>
  </si>
  <si>
    <t>Total paper emissions</t>
  </si>
  <si>
    <r>
      <rPr>
        <sz val="11"/>
        <color indexed="8"/>
        <rFont val="Trebuchet MS"/>
        <family val="2"/>
      </rPr>
      <t xml:space="preserve">* </t>
    </r>
    <r>
      <rPr>
        <u/>
        <sz val="11"/>
        <color indexed="8"/>
        <rFont val="Trebuchet MS"/>
        <family val="2"/>
      </rPr>
      <t>Calculating proportion of recycled and virgin paper</t>
    </r>
  </si>
  <si>
    <t>Use this section if you have paper that is a % recyled, to determine the total reams of 100% recycled or 100% virgin fibre to enter into the table above</t>
  </si>
  <si>
    <t>Recycled content of paper (%)</t>
  </si>
  <si>
    <t>Reams of recycled paper</t>
  </si>
  <si>
    <t>Quantity 100% recycled (reams)</t>
  </si>
  <si>
    <t>Recycled Paper</t>
  </si>
  <si>
    <t>For example: 20 reams of 80% paper = 16 100% recycled reams (0.8 x 20)</t>
  </si>
  <si>
    <t>Virgin fibre content of recycled paper (%)</t>
  </si>
  <si>
    <t>Qnty virgin fibre content from recycled paper (reams)</t>
  </si>
  <si>
    <t>Qnty of 100% virgin fibre paper (reams)</t>
  </si>
  <si>
    <t>Quantity virgin fibre (reams)</t>
  </si>
  <si>
    <t>Virgin Paper</t>
  </si>
  <si>
    <t>For example: 20 reams of 80% paper = 4 virgin fibre reams (0.2 x 20)</t>
  </si>
  <si>
    <t>Inks &amp; Other Chemicals</t>
  </si>
  <si>
    <t>Dollar expenditure</t>
  </si>
  <si>
    <t>$</t>
  </si>
  <si>
    <t>Total Inks &amp; Other Chemical emissions</t>
  </si>
  <si>
    <t>Stationery &amp; Printing</t>
  </si>
  <si>
    <t>Stationery &amp; Printing emissions</t>
  </si>
  <si>
    <t xml:space="preserve">Office printer toners </t>
  </si>
  <si>
    <t xml:space="preserve">Office printer paper &amp; supplies </t>
  </si>
  <si>
    <t xml:space="preserve">Domestic virgin paper </t>
  </si>
  <si>
    <t>Emissions Factor (kg paper to kg CO2e)</t>
  </si>
  <si>
    <t>Domestic Virgin Paper</t>
  </si>
  <si>
    <t>vic epa method</t>
  </si>
  <si>
    <t>Domestic Recycled Paper</t>
  </si>
  <si>
    <t>Imported Virgin Paper</t>
  </si>
  <si>
    <t>Imported Recycled Paper</t>
  </si>
  <si>
    <t>Carbon neutral paper</t>
  </si>
  <si>
    <t xml:space="preserve">EPA Victoria </t>
  </si>
  <si>
    <t>publication 1797</t>
  </si>
  <si>
    <t>Inks and other Chemicals</t>
  </si>
  <si>
    <t>Inflation factor</t>
  </si>
  <si>
    <t>EPiC 2019</t>
  </si>
  <si>
    <t>2507 - Other Chemical Products</t>
  </si>
  <si>
    <t>Sector 35</t>
  </si>
  <si>
    <t>2401 - Printing</t>
  </si>
  <si>
    <t>Sector 62</t>
  </si>
  <si>
    <t>Inflation factor of 1.03 applied for 2019 to 2021</t>
  </si>
  <si>
    <t>Staff Travel</t>
  </si>
  <si>
    <t>Total emissions from Staff Travel</t>
  </si>
  <si>
    <t>Full Fuel Cycle Emissions (Fuel Combustion and Fuel Extraction Emissions - scopes 1 and 3 included)</t>
  </si>
  <si>
    <t xml:space="preserve">Note: Litres is the most accurate method for calculation. </t>
  </si>
  <si>
    <t>Staff name/Type of Car</t>
  </si>
  <si>
    <r>
      <t>Emissions     (tonnes CO</t>
    </r>
    <r>
      <rPr>
        <b/>
        <vertAlign val="subscript"/>
        <sz val="8"/>
        <color indexed="8"/>
        <rFont val="Trebuchet MS"/>
        <family val="2"/>
      </rPr>
      <t>2</t>
    </r>
    <r>
      <rPr>
        <b/>
        <sz val="8"/>
        <color indexed="8"/>
        <rFont val="Trebuchet MS"/>
        <family val="2"/>
      </rPr>
      <t>e)</t>
    </r>
  </si>
  <si>
    <t>(kg CO₂e/GJ)</t>
  </si>
  <si>
    <t>Joe/Average vehicle</t>
  </si>
  <si>
    <t>Staff Travel - Other (Bus, Rail, Air)</t>
  </si>
  <si>
    <t>Total Emissions from Staff Travel other than by conventional car</t>
  </si>
  <si>
    <t>Emissions from staff travel using other than private vehicles (scope 3)</t>
  </si>
  <si>
    <t>Note that no emissions are applicable for walking or cycling.</t>
  </si>
  <si>
    <t>Staff name</t>
  </si>
  <si>
    <t>Mode of Transport</t>
  </si>
  <si>
    <t>Distance travelled (km)</t>
  </si>
  <si>
    <r>
      <t>Emissions Intensity                    (g CO</t>
    </r>
    <r>
      <rPr>
        <b/>
        <vertAlign val="subscript"/>
        <sz val="9"/>
        <color indexed="8"/>
        <rFont val="Trebuchet MS"/>
        <family val="2"/>
      </rPr>
      <t>2</t>
    </r>
    <r>
      <rPr>
        <b/>
        <sz val="9"/>
        <color indexed="8"/>
        <rFont val="Trebuchet MS"/>
        <family val="2"/>
      </rPr>
      <t>/passenger km)</t>
    </r>
  </si>
  <si>
    <r>
      <t>Emissions                      (tonnes C0</t>
    </r>
    <r>
      <rPr>
        <b/>
        <vertAlign val="subscript"/>
        <sz val="10"/>
        <color indexed="8"/>
        <rFont val="Trebuchet MS"/>
        <family val="2"/>
      </rPr>
      <t>2</t>
    </r>
    <r>
      <rPr>
        <b/>
        <sz val="10"/>
        <color indexed="8"/>
        <rFont val="Trebuchet MS"/>
        <family val="2"/>
      </rPr>
      <t>e)</t>
    </r>
  </si>
  <si>
    <t>Steve</t>
  </si>
  <si>
    <r>
      <t>NOTES:</t>
    </r>
    <r>
      <rPr>
        <sz val="11"/>
        <color indexed="36"/>
        <rFont val="Trebuchet MS"/>
        <family val="2"/>
      </rPr>
      <t xml:space="preserve"> </t>
    </r>
  </si>
  <si>
    <t>g CO2/pkm</t>
  </si>
  <si>
    <t>Tram</t>
  </si>
  <si>
    <t>Train</t>
  </si>
  <si>
    <t>Train - long distance</t>
  </si>
  <si>
    <t>https://www.epa.vic.gov.au/about-epa/publications/1931</t>
  </si>
  <si>
    <t>Freight</t>
  </si>
  <si>
    <t>Total Emissions from Freight</t>
  </si>
  <si>
    <t>Emissions from company vehicles should be reported under Fleet as Scope 1 and 3 emissions</t>
  </si>
  <si>
    <t>Emissions from freight</t>
  </si>
  <si>
    <t>Calculations include direct as well as indirect (well to tank) emissions</t>
  </si>
  <si>
    <t>Mode of freight (shared load)</t>
  </si>
  <si>
    <t>Weight (kg)</t>
  </si>
  <si>
    <t>tonne-km</t>
  </si>
  <si>
    <r>
      <t>Emissions     (tonnes CO</t>
    </r>
    <r>
      <rPr>
        <b/>
        <vertAlign val="subscript"/>
        <sz val="10"/>
        <color indexed="8"/>
        <rFont val="Trebuchet MS"/>
        <family val="2"/>
      </rPr>
      <t>2</t>
    </r>
    <r>
      <rPr>
        <b/>
        <sz val="10"/>
        <color indexed="8"/>
        <rFont val="Trebuchet MS"/>
        <family val="2"/>
      </rPr>
      <t>e)</t>
    </r>
  </si>
  <si>
    <t>Van (average up to 3.5 tonnes)</t>
  </si>
  <si>
    <t>Rigid truck (average)</t>
  </si>
  <si>
    <t>Rigid truck (refrigerated)</t>
  </si>
  <si>
    <t>Articulated truck (average)</t>
  </si>
  <si>
    <t>Articulated truck (refrigerated)</t>
  </si>
  <si>
    <t>Heavy goods vehicle (average)</t>
  </si>
  <si>
    <t>Heavy goods vehicle (refrigerated)</t>
  </si>
  <si>
    <t>Air freight (&lt;400km)</t>
  </si>
  <si>
    <t>Air freight (400 - 785km)</t>
  </si>
  <si>
    <t>Air frieght (785 - 3,700km)</t>
  </si>
  <si>
    <t>Air freight (&gt;3,700km)</t>
  </si>
  <si>
    <t>General cargo shipping</t>
  </si>
  <si>
    <t>Container shipping</t>
  </si>
  <si>
    <t>or</t>
  </si>
  <si>
    <t>Distance of freight - whole vehicle emissions (km)</t>
  </si>
  <si>
    <t xml:space="preserve">References:UK Government GHG Conversion Factors for Company Reporting 2021
</t>
  </si>
  <si>
    <t>Air freight calcuations include emission totals with radiative forcing (RF) factors.</t>
  </si>
  <si>
    <t>Includes Well to Tank emissions</t>
  </si>
  <si>
    <t>DBEIS - 2021 factors</t>
  </si>
  <si>
    <r>
      <t>kg CO</t>
    </r>
    <r>
      <rPr>
        <vertAlign val="subscript"/>
        <sz val="9"/>
        <rFont val="Trebuchet MS"/>
        <family val="2"/>
      </rPr>
      <t>2</t>
    </r>
    <r>
      <rPr>
        <sz val="9"/>
        <rFont val="Trebuchet MS"/>
        <family val="2"/>
      </rPr>
      <t>e/ tonne-km</t>
    </r>
  </si>
  <si>
    <t>DEFRA category</t>
  </si>
  <si>
    <t>Petrol (For vans)</t>
  </si>
  <si>
    <t>WTT</t>
  </si>
  <si>
    <t>Vans/Average up to 3.5 tonnes/tonne.km</t>
  </si>
  <si>
    <t>tkm</t>
  </si>
  <si>
    <t>HGV  (all diesel)Rigid truck/All Rigids/tkm</t>
  </si>
  <si>
    <t xml:space="preserve">avg laden </t>
  </si>
  <si>
    <t>HGV Refrigerated (all diesel)Rigid truck/All Rigids/tkm</t>
  </si>
  <si>
    <t>HGV/Articulated truck/All Artics/tkm</t>
  </si>
  <si>
    <t>HGVRefrigerated/Articulated truck/All Artics/tkm</t>
  </si>
  <si>
    <t>All HGVs/t.km</t>
  </si>
  <si>
    <t>HGV Refrigerated/All HGVs/t.km</t>
  </si>
  <si>
    <t>Air freight (regional short haul) &lt;400km</t>
  </si>
  <si>
    <t>with RF</t>
  </si>
  <si>
    <t>Domestic, to/from UK (no RFI)</t>
  </si>
  <si>
    <t>Air freight (domestic short haul) 400 - 785km</t>
  </si>
  <si>
    <t>Domestic, to/from UK</t>
  </si>
  <si>
    <t>Air freight (medium haul) 785 - 3,700km</t>
  </si>
  <si>
    <t>Short-haul, to/from UK</t>
  </si>
  <si>
    <t>Air freight (international long haul)</t>
  </si>
  <si>
    <t>International, to/from non-UK</t>
  </si>
  <si>
    <t>General cargo average</t>
  </si>
  <si>
    <t>container ship average</t>
  </si>
  <si>
    <t>Freight train</t>
  </si>
  <si>
    <t>rail freight train</t>
  </si>
  <si>
    <t>t CO2-e / km</t>
  </si>
  <si>
    <t>Light commercial</t>
  </si>
  <si>
    <t>9208.0 - Survey of Motor Vehicle Use, Australia, 12 months ended 30 June 2020</t>
  </si>
  <si>
    <t>Total kms travelled</t>
  </si>
  <si>
    <t>km</t>
  </si>
  <si>
    <t>t CO2</t>
  </si>
  <si>
    <t>Petrol used</t>
  </si>
  <si>
    <t>kL</t>
  </si>
  <si>
    <t>Diesel used</t>
  </si>
  <si>
    <t>LPG/CNG use</t>
  </si>
  <si>
    <t>t CO2-e based on fuel use</t>
  </si>
  <si>
    <t>kg CO2-e/km</t>
  </si>
  <si>
    <t>Passenger vehicle (WA)</t>
  </si>
  <si>
    <t>Special Events</t>
  </si>
  <si>
    <r>
      <rPr>
        <b/>
        <sz val="9"/>
        <color indexed="8"/>
        <rFont val="Trebuchet MS"/>
        <family val="2"/>
      </rPr>
      <t>NOTE:</t>
    </r>
    <r>
      <rPr>
        <sz val="9"/>
        <color indexed="8"/>
        <rFont val="Trebuchet MS"/>
        <family val="2"/>
      </rPr>
      <t xml:space="preserve"> if you have specific information on flights or vehicle use, use the relevant tabs to calculate more accurately. </t>
    </r>
  </si>
  <si>
    <t>Total Emissions from Special Events</t>
  </si>
  <si>
    <t>For larger or more complex events Carbon Neutral can provide a consultancy service to measure the full carbon footprint of an event.</t>
  </si>
  <si>
    <t>Emissions from Travel - use the air travel and staff travel tabs for a more accurate assessment of emissions</t>
  </si>
  <si>
    <t>These can be entered directly into the Emissions cell</t>
  </si>
  <si>
    <t>Number Attending</t>
  </si>
  <si>
    <t>Average Distance Travelled</t>
  </si>
  <si>
    <r>
      <t>Emissions (tonnes CO</t>
    </r>
    <r>
      <rPr>
        <vertAlign val="subscript"/>
        <sz val="9"/>
        <color indexed="8"/>
        <rFont val="Trebuchet MS"/>
        <family val="2"/>
      </rPr>
      <t>2</t>
    </r>
    <r>
      <rPr>
        <sz val="9"/>
        <color indexed="8"/>
        <rFont val="Trebuchet MS"/>
        <family val="2"/>
      </rPr>
      <t>e)</t>
    </r>
  </si>
  <si>
    <t>Local travel (car):</t>
  </si>
  <si>
    <t>Local travel (train):</t>
  </si>
  <si>
    <t>Local travel (bus):</t>
  </si>
  <si>
    <t>Air travel from Interstate:</t>
  </si>
  <si>
    <t>Air travel from Asia:</t>
  </si>
  <si>
    <t>Air travel from Europe / North America:</t>
  </si>
  <si>
    <t>Emissions from Accommodation</t>
  </si>
  <si>
    <t>Australia</t>
  </si>
  <si>
    <t>Cost of Accommodation</t>
  </si>
  <si>
    <t>Emissions from Venue Hire (external venue/s only)</t>
  </si>
  <si>
    <t>Expenditure on Venue Hire:</t>
  </si>
  <si>
    <t>Electricity used:</t>
  </si>
  <si>
    <t xml:space="preserve">kWh              State </t>
  </si>
  <si>
    <t>Emissions from Food</t>
  </si>
  <si>
    <t>Total Number of Meals:</t>
  </si>
  <si>
    <t>Average Cost per Meal:</t>
  </si>
  <si>
    <r>
      <rPr>
        <b/>
        <sz val="9"/>
        <color indexed="8"/>
        <rFont val="Trebuchet MS"/>
        <family val="2"/>
      </rPr>
      <t xml:space="preserve">or  </t>
    </r>
    <r>
      <rPr>
        <sz val="9"/>
        <color indexed="8"/>
        <rFont val="Trebuchet MS"/>
        <family val="2"/>
      </rPr>
      <t xml:space="preserve"> Total Cost of Meals:</t>
    </r>
  </si>
  <si>
    <t>Emissions from Drinks</t>
  </si>
  <si>
    <t>Cost of non-alcoholic drinks:</t>
  </si>
  <si>
    <t>Cost of alcholic drinks:</t>
  </si>
  <si>
    <t xml:space="preserve">Emissions from Givewaways and promotional materials </t>
  </si>
  <si>
    <t>Expenditure on promotional materials</t>
  </si>
  <si>
    <t>Adjusted with epic 2019 to 2021</t>
  </si>
  <si>
    <t xml:space="preserve">Expenditure </t>
  </si>
  <si>
    <r>
      <t>Factor (kg CO</t>
    </r>
    <r>
      <rPr>
        <vertAlign val="subscript"/>
        <sz val="9"/>
        <color rgb="FF7030A0"/>
        <rFont val="Trebuchet MS"/>
        <family val="2"/>
      </rPr>
      <t>2</t>
    </r>
    <r>
      <rPr>
        <sz val="9"/>
        <color rgb="FF7030A0"/>
        <rFont val="Trebuchet MS"/>
        <family val="2"/>
      </rPr>
      <t>e / $)</t>
    </r>
  </si>
  <si>
    <t>Meals (EPA Vic)</t>
  </si>
  <si>
    <t>Inflation</t>
  </si>
  <si>
    <t>NSW</t>
  </si>
  <si>
    <t>Accommodation EPiC + inflation</t>
  </si>
  <si>
    <t>Accommodation</t>
  </si>
  <si>
    <t>EPiC</t>
  </si>
  <si>
    <t>Non alcoholic drinks EPiC + Inf</t>
  </si>
  <si>
    <t>Non alcoholic</t>
  </si>
  <si>
    <t>Vic</t>
  </si>
  <si>
    <t>Alcoholic drinks (Beer + Wine Epic)</t>
  </si>
  <si>
    <t>Alcoholic drinks</t>
  </si>
  <si>
    <t>EpiC</t>
  </si>
  <si>
    <t>Qld</t>
  </si>
  <si>
    <t>Venue hire</t>
  </si>
  <si>
    <t>Epic</t>
  </si>
  <si>
    <t>SA</t>
  </si>
  <si>
    <t>WA (SW)</t>
  </si>
  <si>
    <t>WA (NW)</t>
  </si>
  <si>
    <t>No km</t>
  </si>
  <si>
    <t>g CO2-e/pkm</t>
  </si>
  <si>
    <t xml:space="preserve">Tas </t>
  </si>
  <si>
    <t>Local Car Travel</t>
  </si>
  <si>
    <t>t CO2-e</t>
  </si>
  <si>
    <t>NT (Darwin/Katherine))</t>
  </si>
  <si>
    <t>Local Train Travel</t>
  </si>
  <si>
    <t>NT (other)</t>
  </si>
  <si>
    <t>Local Bus Travel</t>
  </si>
  <si>
    <t>Interstate Flight</t>
  </si>
  <si>
    <t>Overseas (Asia)</t>
  </si>
  <si>
    <t>Train - Average urban commute 2007 BITRE = 41g CO2/pkm</t>
  </si>
  <si>
    <t>Overseas (Europe/America)</t>
  </si>
  <si>
    <t>Bus - Average urban commute = 49g CO2/pkm</t>
  </si>
  <si>
    <t>Brisbane to Melbourne - return trip (2,758km). Average class - medium haul</t>
  </si>
  <si>
    <t>Kuala Lumpur to Sydney - return trip (13,158km). Average class - long haul</t>
  </si>
  <si>
    <t>London to Doha - return trip (10,470km) + Doha to Melbourne - return trip (23,906km) = 34,376km total. Economy class - long haul</t>
  </si>
  <si>
    <t>Promo materials</t>
  </si>
  <si>
    <t>EF</t>
  </si>
  <si>
    <t>EPiC 34 sector</t>
  </si>
  <si>
    <t>Local car travel</t>
  </si>
  <si>
    <t>assume petrol vehicle</t>
  </si>
  <si>
    <t>Table 5</t>
  </si>
  <si>
    <t>L used</t>
  </si>
  <si>
    <t>Table 11</t>
  </si>
  <si>
    <t>km travelled</t>
  </si>
  <si>
    <t>tonnes CO2-e</t>
  </si>
  <si>
    <t>l/km</t>
  </si>
  <si>
    <t>tonnes CO2-e/km</t>
  </si>
  <si>
    <t>Epic 34 paper stationery</t>
  </si>
  <si>
    <t>Food &amp; Drink</t>
  </si>
  <si>
    <t>Total Emissions from Food</t>
  </si>
  <si>
    <t>Type of Food</t>
  </si>
  <si>
    <t>Expenditure ($)</t>
  </si>
  <si>
    <r>
      <t>Emissions  (tonnes CO</t>
    </r>
    <r>
      <rPr>
        <b/>
        <vertAlign val="subscript"/>
        <sz val="9"/>
        <color indexed="8"/>
        <rFont val="Trebuchet MS"/>
        <family val="2"/>
      </rPr>
      <t>2</t>
    </r>
    <r>
      <rPr>
        <b/>
        <sz val="9"/>
        <color indexed="8"/>
        <rFont val="Trebuchet MS"/>
        <family val="2"/>
      </rPr>
      <t>e)</t>
    </r>
  </si>
  <si>
    <t>Adjusted for 2021/22 Inf 2009/10 to 2020/21</t>
  </si>
  <si>
    <t>Food Type</t>
  </si>
  <si>
    <t>Epic 2019</t>
  </si>
  <si>
    <t>Epic as 2021</t>
  </si>
  <si>
    <t>inf</t>
  </si>
  <si>
    <t>Meat (excluding seafood)</t>
  </si>
  <si>
    <t>Eggs</t>
  </si>
  <si>
    <t>Seafood</t>
  </si>
  <si>
    <t>Dairy</t>
  </si>
  <si>
    <t>Bread and cereals</t>
  </si>
  <si>
    <t xml:space="preserve">Fruit &amp; nuts </t>
  </si>
  <si>
    <t>Vegetables</t>
  </si>
  <si>
    <t>Processed foods, confectionery and condiments</t>
  </si>
  <si>
    <t>Non-alcoholic drinks</t>
  </si>
  <si>
    <t>Alcoholic beverages (take away)</t>
  </si>
  <si>
    <t>Take away and dining out</t>
  </si>
  <si>
    <t>TOTAL food and drink (average)</t>
  </si>
  <si>
    <t>Only food</t>
  </si>
  <si>
    <t>EPIC 2019 my friend</t>
  </si>
  <si>
    <t>Emissions Calculator for Organisations</t>
  </si>
  <si>
    <t>Totals</t>
  </si>
  <si>
    <t>Company name:</t>
  </si>
  <si>
    <t>Emissions for period:</t>
  </si>
  <si>
    <t>Starting from:</t>
  </si>
  <si>
    <r>
      <t xml:space="preserve">Emissions                                     </t>
    </r>
    <r>
      <rPr>
        <b/>
        <sz val="11"/>
        <color indexed="8"/>
        <rFont val="Trebuchet MS"/>
        <family val="2"/>
      </rPr>
      <t>(tonnes of CO</t>
    </r>
    <r>
      <rPr>
        <b/>
        <vertAlign val="subscript"/>
        <sz val="11"/>
        <color indexed="8"/>
        <rFont val="Trebuchet MS"/>
        <family val="2"/>
      </rPr>
      <t>2</t>
    </r>
    <r>
      <rPr>
        <b/>
        <sz val="11"/>
        <color indexed="8"/>
        <rFont val="Trebuchet MS"/>
        <family val="2"/>
      </rPr>
      <t>-e)</t>
    </r>
  </si>
  <si>
    <t>1. Fleet (by Litre) - Scope 1 &amp; 3</t>
  </si>
  <si>
    <t>2. Fleet (by Kilometre) - Scope 1 &amp; 3</t>
  </si>
  <si>
    <t>3. Energy - Scope 1, 2 &amp; 3</t>
  </si>
  <si>
    <t>4. Fugitive - Scope 1</t>
  </si>
  <si>
    <t>5. Air Travel - Scope 3</t>
  </si>
  <si>
    <t>6. Waste - Scope 3</t>
  </si>
  <si>
    <t>7. Water - Scope 3</t>
  </si>
  <si>
    <t>8. Office consumables - Scope 3</t>
  </si>
  <si>
    <t>9. Staff Travel - Scope 3</t>
  </si>
  <si>
    <t>10. Other Staff Travel - Scope 3</t>
  </si>
  <si>
    <t>11. Freight - Scope 3</t>
  </si>
  <si>
    <t>12. Events - Scope 3</t>
  </si>
  <si>
    <t>13. Food - Scope 3</t>
  </si>
  <si>
    <t>TOTAL EMISSIONS</t>
  </si>
  <si>
    <r>
      <t>tonnes of CO</t>
    </r>
    <r>
      <rPr>
        <b/>
        <vertAlign val="subscript"/>
        <sz val="10"/>
        <rFont val="Trebuchet MS"/>
        <family val="2"/>
      </rPr>
      <t>2</t>
    </r>
    <r>
      <rPr>
        <b/>
        <sz val="10"/>
        <rFont val="Trebuchet MS"/>
        <family val="2"/>
      </rPr>
      <t>-e</t>
    </r>
  </si>
  <si>
    <t>Offset your emissions:</t>
  </si>
  <si>
    <t>Carbon Neutral provides a variety of carbon offsets.</t>
  </si>
  <si>
    <r>
      <t>You can offset (all or part of) your remaining CO</t>
    </r>
    <r>
      <rPr>
        <vertAlign val="subscript"/>
        <sz val="8"/>
        <color indexed="8"/>
        <rFont val="Trebuchet MS"/>
        <family val="2"/>
      </rPr>
      <t>2</t>
    </r>
    <r>
      <rPr>
        <sz val="9"/>
        <color indexed="8"/>
        <rFont val="Trebuchet MS"/>
        <family val="2"/>
      </rPr>
      <t xml:space="preserve"> emissions through accredited VCS offsets and/or Australian biodiverse trees. More information about the types of offsets that you can purchase can be found on Carbon Neutral's web site.</t>
    </r>
  </si>
  <si>
    <t xml:space="preserve">View our offset options on-line here :  </t>
  </si>
  <si>
    <t>Offsets Guide</t>
  </si>
  <si>
    <t>Note:</t>
  </si>
  <si>
    <t xml:space="preserve">❶ For offset purchases above 27* tonnes you can use the Carbon Neutral special logo for promotion and you will be listed on the website as a Green Partner. </t>
  </si>
  <si>
    <r>
      <rPr>
        <sz val="8"/>
        <rFont val="Trebuchet MS"/>
        <family val="2"/>
      </rPr>
      <t xml:space="preserve">❷ </t>
    </r>
    <r>
      <rPr>
        <i/>
        <sz val="8"/>
        <rFont val="Trebuchet MS"/>
        <family val="2"/>
      </rPr>
      <t xml:space="preserve">For offsets above 200 tonnes, please contact Carbon Neutral's Business Development Manager (bizdev@carbonneutral.com.au) to discuss pricing. </t>
    </r>
  </si>
  <si>
    <t>* minimums and restrictions apply</t>
  </si>
  <si>
    <t>You may wish to offset all or part of your organisation's emissions and make statements to your stakeholders about this. For example,</t>
  </si>
  <si>
    <t>some of Carbon Neutral's clients start their journey towards "carbon neutrality" by offsetting their fleet or energy emissions in the first instance.</t>
  </si>
  <si>
    <t>Other Carbon Neutral services:</t>
  </si>
  <si>
    <t>Carbon Neutral can also provide detailed carbon footprint, management and reduction consultancy services</t>
  </si>
  <si>
    <t>To purchase offsets or discuss other services that Carbon Neutral offer</t>
  </si>
  <si>
    <t xml:space="preserve">Phone: </t>
  </si>
  <si>
    <t>+61 (0)8 9200 4424 or 1300 851 211</t>
  </si>
  <si>
    <t>Email:</t>
  </si>
  <si>
    <t xml:space="preserve">contactus@carbonneutral.com.au </t>
  </si>
  <si>
    <t xml:space="preserve">This sheet intentionally left blank for notes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</si>
</sst>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6" formatCode="&quot;$&quot;#,##0;[Red]\-&quot;$&quot;#,##0"/>
    <numFmt numFmtId="8" formatCode="&quot;$&quot;#,##0.00;[Red]\-&quot;$&quot;#,##0.00"/>
    <numFmt numFmtId="41" formatCode="_-* #,##0_-;\-* #,##0_-;_-* &quot;-&quot;_-;_-@_-"/>
    <numFmt numFmtId="43" formatCode="_-* #,##0.00_-;\-* #,##0.00_-;_-* &quot;-&quot;??_-;_-@_-"/>
    <numFmt numFmtId="164" formatCode="_(* #,##0.00_);_(* \(#,##0.00\);_(* &quot;-&quot;??_);_(@_)"/>
    <numFmt numFmtId="165" formatCode="_-&quot;£&quot;* #,##0_-;\-&quot;£&quot;* #,##0_-;_-&quot;£&quot;* &quot;-&quot;_-;_-@_-"/>
    <numFmt numFmtId="166" formatCode="_-&quot;£&quot;* #,##0.00_-;\-&quot;£&quot;* #,##0.00_-;_-&quot;£&quot;* &quot;-&quot;??_-;_-@_-"/>
    <numFmt numFmtId="167" formatCode="0.00\ &quot;tonnes of CO2e&quot;"/>
    <numFmt numFmtId="168" formatCode="&quot;$&quot;#,##0.00"/>
    <numFmt numFmtId="169" formatCode="0.00000"/>
    <numFmt numFmtId="170" formatCode="0.00000%"/>
    <numFmt numFmtId="171" formatCode="0.000"/>
    <numFmt numFmtId="172" formatCode="0.000000"/>
    <numFmt numFmtId="173" formatCode="0.0000"/>
    <numFmt numFmtId="174" formatCode="0.0"/>
    <numFmt numFmtId="175" formatCode="??0.0?????"/>
    <numFmt numFmtId="176" formatCode="&quot;$&quot;#,##0"/>
    <numFmt numFmtId="177" formatCode="#,##0.000_ ;[Red]\-#,##0.000\ "/>
    <numFmt numFmtId="178" formatCode="_-[$€-2]* #,##0.00_-;\-[$€-2]* #,##0.00_-;_-[$€-2]* &quot;-&quot;??_-"/>
    <numFmt numFmtId="179" formatCode="[&gt;0.5]#,##0;[&lt;-0.5]\-#,##0;\-"/>
    <numFmt numFmtId="180" formatCode="_-* #,##0\ _F_-;\-* #,##0\ _F_-;_-* &quot;-&quot;\ _F_-;_-@_-"/>
    <numFmt numFmtId="181" formatCode="_-* #,##0.00\ _F_-;\-* #,##0.00\ _F_-;_-* &quot;-&quot;??\ _F_-;_-@_-"/>
    <numFmt numFmtId="182" formatCode="_-* #,##0\ &quot;F&quot;_-;\-* #,##0\ &quot;F&quot;_-;_-* &quot;-&quot;\ &quot;F&quot;_-;_-@_-"/>
    <numFmt numFmtId="183" formatCode="_-* #,##0.00\ &quot;F&quot;_-;\-* #,##0.00\ &quot;F&quot;_-;_-* &quot;-&quot;??\ &quot;F&quot;_-;_-@_-"/>
    <numFmt numFmtId="184" formatCode="###.0"/>
    <numFmt numFmtId="185" formatCode="##.0"/>
    <numFmt numFmtId="186" formatCode="#,###,##0"/>
    <numFmt numFmtId="187" formatCode="_-&quot;öS&quot;\ * #,##0_-;\-&quot;öS&quot;\ * #,##0_-;_-&quot;öS&quot;\ * &quot;-&quot;_-;_-@_-"/>
    <numFmt numFmtId="188" formatCode="_-&quot;öS&quot;\ * #,##0.00_-;\-&quot;öS&quot;\ * #,##0.00_-;_-&quot;öS&quot;\ * &quot;-&quot;??_-;_-@_-"/>
    <numFmt numFmtId="189" formatCode="??0"/>
    <numFmt numFmtId="190" formatCode="0.0%"/>
    <numFmt numFmtId="191" formatCode="#,##0.00_ ;[Red]\-#,##0.00\ "/>
    <numFmt numFmtId="192" formatCode="??0.0????"/>
  </numFmts>
  <fonts count="226" x14ac:knownFonts="1">
    <font>
      <sz val="11"/>
      <color theme="1"/>
      <name val="Calibri"/>
      <family val="2"/>
      <scheme val="minor"/>
    </font>
    <font>
      <sz val="11"/>
      <color indexed="8"/>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sz val="12"/>
      <color indexed="8"/>
      <name val="Calibri"/>
      <family val="2"/>
    </font>
    <font>
      <b/>
      <sz val="28"/>
      <color indexed="8"/>
      <name val="Calibri"/>
      <family val="2"/>
    </font>
    <font>
      <b/>
      <sz val="12"/>
      <color indexed="8"/>
      <name val="Calibri"/>
      <family val="2"/>
    </font>
    <font>
      <sz val="8"/>
      <color indexed="8"/>
      <name val="Calibri"/>
      <family val="2"/>
    </font>
    <font>
      <u/>
      <sz val="8"/>
      <color indexed="12"/>
      <name val="Calibri"/>
      <family val="2"/>
    </font>
    <font>
      <sz val="12"/>
      <color indexed="51"/>
      <name val="Calibri"/>
      <family val="2"/>
    </font>
    <font>
      <sz val="12"/>
      <name val="Calibri"/>
      <family val="2"/>
    </font>
    <font>
      <sz val="9"/>
      <color indexed="8"/>
      <name val="Calibri"/>
      <family val="2"/>
    </font>
    <font>
      <sz val="9"/>
      <name val="Calibri"/>
      <family val="2"/>
    </font>
    <font>
      <sz val="10"/>
      <color indexed="8"/>
      <name val="Calibri"/>
      <family val="2"/>
    </font>
    <font>
      <sz val="11"/>
      <color indexed="9"/>
      <name val="Calibri"/>
      <family val="2"/>
    </font>
    <font>
      <sz val="10"/>
      <color indexed="10"/>
      <name val="Calibri"/>
      <family val="2"/>
    </font>
    <font>
      <sz val="10"/>
      <color indexed="9"/>
      <name val="Calibri"/>
      <family val="2"/>
    </font>
    <font>
      <sz val="8"/>
      <name val="Calibri"/>
      <family val="2"/>
    </font>
    <font>
      <sz val="10"/>
      <name val="Calibri"/>
      <family val="2"/>
    </font>
    <font>
      <sz val="10"/>
      <name val="Arial"/>
      <family val="2"/>
    </font>
    <font>
      <sz val="11"/>
      <name val="Calibri"/>
      <family val="2"/>
    </font>
    <font>
      <sz val="11"/>
      <color indexed="9"/>
      <name val="Calibri"/>
      <family val="2"/>
    </font>
    <font>
      <sz val="9"/>
      <color indexed="9"/>
      <name val="Calibri"/>
      <family val="2"/>
    </font>
    <font>
      <b/>
      <sz val="9"/>
      <color indexed="81"/>
      <name val="Tahoma"/>
      <family val="2"/>
    </font>
    <font>
      <sz val="9"/>
      <color indexed="81"/>
      <name val="Tahoma"/>
      <family val="2"/>
    </font>
    <font>
      <sz val="11"/>
      <color indexed="17"/>
      <name val="Calibri"/>
      <family val="2"/>
    </font>
    <font>
      <sz val="11"/>
      <color indexed="8"/>
      <name val="Trebuchet MS"/>
      <family val="2"/>
    </font>
    <font>
      <sz val="10"/>
      <color indexed="8"/>
      <name val="Trebuchet MS"/>
      <family val="2"/>
    </font>
    <font>
      <sz val="11"/>
      <color indexed="51"/>
      <name val="Trebuchet MS"/>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i/>
      <sz val="11"/>
      <color indexed="23"/>
      <name val="Calibri"/>
      <family val="2"/>
    </font>
    <font>
      <u/>
      <sz val="11"/>
      <color indexed="12"/>
      <name val="Calibri"/>
      <family val="2"/>
    </font>
    <font>
      <sz val="11"/>
      <color indexed="10"/>
      <name val="Calibri"/>
      <family val="2"/>
    </font>
    <font>
      <sz val="11"/>
      <color indexed="10"/>
      <name val="Calibri"/>
      <family val="2"/>
    </font>
    <font>
      <sz val="11"/>
      <color indexed="17"/>
      <name val="Calibri"/>
      <family val="2"/>
    </font>
    <font>
      <sz val="11"/>
      <color indexed="10"/>
      <name val="Trebuchet MS"/>
      <family val="2"/>
    </font>
    <font>
      <sz val="10"/>
      <color indexed="10"/>
      <name val="Trebuchet MS"/>
      <family val="2"/>
    </font>
    <font>
      <sz val="8"/>
      <color indexed="10"/>
      <name val="Trebuchet MS"/>
      <family val="2"/>
    </font>
    <font>
      <sz val="10"/>
      <color indexed="17"/>
      <name val="Calibri"/>
      <family val="2"/>
    </font>
    <font>
      <b/>
      <sz val="11"/>
      <color indexed="8"/>
      <name val="Calibri"/>
      <family val="2"/>
    </font>
    <font>
      <b/>
      <sz val="26"/>
      <color indexed="8"/>
      <name val="Calibri"/>
      <family val="2"/>
    </font>
    <font>
      <sz val="11"/>
      <color indexed="8"/>
      <name val="Calibri"/>
      <family val="2"/>
    </font>
    <font>
      <sz val="12"/>
      <color indexed="8"/>
      <name val="Trebuchet MS"/>
      <family val="2"/>
    </font>
    <font>
      <b/>
      <sz val="12"/>
      <color indexed="8"/>
      <name val="Trebuchet MS"/>
      <family val="2"/>
    </font>
    <font>
      <i/>
      <sz val="8"/>
      <name val="Trebuchet MS"/>
      <family val="2"/>
    </font>
    <font>
      <u/>
      <sz val="11"/>
      <color theme="10"/>
      <name val="Calibri"/>
      <family val="2"/>
    </font>
    <font>
      <sz val="11"/>
      <color theme="1"/>
      <name val="Calibri"/>
      <family val="2"/>
      <scheme val="minor"/>
    </font>
    <font>
      <sz val="8"/>
      <name val="Helv"/>
    </font>
    <font>
      <sz val="8"/>
      <name val="Arial"/>
      <family val="2"/>
    </font>
    <font>
      <sz val="12"/>
      <color indexed="52"/>
      <name val="Arial"/>
      <family val="2"/>
    </font>
    <font>
      <sz val="10"/>
      <name val="Arial Cyr"/>
      <charset val="204"/>
    </font>
    <font>
      <b/>
      <sz val="10"/>
      <color indexed="8"/>
      <name val="Arial"/>
      <family val="2"/>
    </font>
    <font>
      <b/>
      <sz val="9"/>
      <name val="Times New Roman"/>
      <family val="1"/>
    </font>
    <font>
      <b/>
      <sz val="12"/>
      <name val="Helv"/>
    </font>
    <font>
      <b/>
      <sz val="15"/>
      <color indexed="56"/>
      <name val="Arial"/>
      <family val="2"/>
    </font>
    <font>
      <i/>
      <sz val="12"/>
      <name val="Times New Roman"/>
      <family val="1"/>
    </font>
    <font>
      <b/>
      <sz val="13"/>
      <color indexed="56"/>
      <name val="Arial"/>
      <family val="2"/>
    </font>
    <font>
      <b/>
      <sz val="11"/>
      <color indexed="56"/>
      <name val="Arial"/>
      <family val="2"/>
    </font>
    <font>
      <sz val="12"/>
      <color indexed="20"/>
      <name val="Arial"/>
      <family val="2"/>
    </font>
    <font>
      <b/>
      <sz val="12"/>
      <color indexed="52"/>
      <name val="Arial"/>
      <family val="2"/>
    </font>
    <font>
      <sz val="12"/>
      <color indexed="10"/>
      <name val="Arial"/>
      <family val="2"/>
    </font>
    <font>
      <u/>
      <sz val="10"/>
      <color indexed="12"/>
      <name val="Arial"/>
      <family val="2"/>
    </font>
    <font>
      <sz val="14"/>
      <name val="Arial"/>
      <family val="2"/>
    </font>
    <font>
      <b/>
      <sz val="10"/>
      <color indexed="18"/>
      <name val="Arial"/>
      <family val="2"/>
    </font>
    <font>
      <sz val="11"/>
      <color indexed="8"/>
      <name val="Arial"/>
      <family val="2"/>
    </font>
    <font>
      <sz val="10"/>
      <name val="Times New Roman"/>
      <family val="1"/>
    </font>
    <font>
      <b/>
      <sz val="12"/>
      <color indexed="8"/>
      <name val="Arial"/>
      <family val="2"/>
    </font>
    <font>
      <sz val="12"/>
      <color indexed="17"/>
      <name val="Arial"/>
      <family val="2"/>
    </font>
    <font>
      <b/>
      <sz val="14"/>
      <name val="Helv"/>
    </font>
    <font>
      <sz val="12"/>
      <color indexed="9"/>
      <name val="Arial"/>
      <family val="2"/>
    </font>
    <font>
      <i/>
      <sz val="12"/>
      <color indexed="23"/>
      <name val="Arial"/>
      <family val="2"/>
    </font>
    <font>
      <b/>
      <sz val="12"/>
      <color indexed="9"/>
      <name val="Arial"/>
      <family val="2"/>
    </font>
    <font>
      <b/>
      <sz val="12"/>
      <color indexed="63"/>
      <name val="Arial"/>
      <family val="2"/>
    </font>
    <font>
      <b/>
      <sz val="12"/>
      <color indexed="12"/>
      <name val="Arial"/>
      <family val="2"/>
    </font>
    <font>
      <sz val="12"/>
      <color indexed="8"/>
      <name val="Arial"/>
      <family val="2"/>
    </font>
    <font>
      <sz val="12"/>
      <color indexed="60"/>
      <name val="Arial"/>
      <family val="2"/>
    </font>
    <font>
      <sz val="9"/>
      <name val="Times New Roman"/>
      <family val="1"/>
    </font>
    <font>
      <sz val="12"/>
      <color indexed="62"/>
      <name val="Arial"/>
      <family val="2"/>
    </font>
    <font>
      <u/>
      <sz val="10"/>
      <color theme="10"/>
      <name val="Arial"/>
      <family val="2"/>
    </font>
    <font>
      <u/>
      <sz val="11"/>
      <color theme="10"/>
      <name val="Calibri"/>
      <family val="2"/>
      <scheme val="minor"/>
    </font>
    <font>
      <sz val="10"/>
      <color theme="1"/>
      <name val="Arial"/>
      <family val="2"/>
    </font>
    <font>
      <sz val="11"/>
      <color theme="1"/>
      <name val="Arial"/>
      <family val="2"/>
    </font>
    <font>
      <sz val="11"/>
      <color rgb="FF01B35E"/>
      <name val="Calibri"/>
      <family val="2"/>
    </font>
    <font>
      <sz val="8"/>
      <color rgb="FF01B35E"/>
      <name val="Calibri"/>
      <family val="2"/>
    </font>
    <font>
      <sz val="10"/>
      <color rgb="FF01B35E"/>
      <name val="Calibri"/>
      <family val="2"/>
    </font>
    <font>
      <sz val="10"/>
      <color theme="1"/>
      <name val="Calibri"/>
      <family val="2"/>
      <scheme val="minor"/>
    </font>
    <font>
      <sz val="10"/>
      <color theme="1"/>
      <name val="Calibri"/>
      <family val="2"/>
    </font>
    <font>
      <i/>
      <sz val="10"/>
      <color rgb="FFFF0000"/>
      <name val="Calibri"/>
      <family val="2"/>
    </font>
    <font>
      <sz val="8"/>
      <color theme="1"/>
      <name val="Calibri"/>
      <family val="2"/>
      <scheme val="minor"/>
    </font>
    <font>
      <i/>
      <sz val="11"/>
      <color rgb="FFFF0000"/>
      <name val="Calibri"/>
      <family val="2"/>
    </font>
    <font>
      <sz val="11"/>
      <color theme="1"/>
      <name val="Calibri"/>
      <family val="2"/>
    </font>
    <font>
      <sz val="10"/>
      <color indexed="8"/>
      <name val="Arial"/>
      <family val="2"/>
    </font>
    <font>
      <b/>
      <sz val="11"/>
      <color rgb="FFFA7D00"/>
      <name val="Calibri"/>
      <family val="2"/>
      <scheme val="minor"/>
    </font>
    <font>
      <u/>
      <sz val="11"/>
      <color theme="1"/>
      <name val="Calibri"/>
      <family val="2"/>
    </font>
    <font>
      <sz val="11"/>
      <color rgb="FF7030A0"/>
      <name val="Calibri"/>
      <family val="2"/>
    </font>
    <font>
      <sz val="8"/>
      <color rgb="FF7030A0"/>
      <name val="Calibri"/>
      <family val="2"/>
    </font>
    <font>
      <sz val="10"/>
      <color rgb="FF7030A0"/>
      <name val="Calibri"/>
      <family val="2"/>
    </font>
    <font>
      <b/>
      <sz val="26"/>
      <color rgb="FF000000"/>
      <name val="Trebuchet MS"/>
      <family val="2"/>
    </font>
    <font>
      <i/>
      <sz val="12"/>
      <color rgb="FF000000"/>
      <name val="Trebuchet MS"/>
      <family val="2"/>
    </font>
    <font>
      <sz val="11"/>
      <color rgb="FF000000"/>
      <name val="Trebuchet MS"/>
      <family val="2"/>
    </font>
    <font>
      <b/>
      <sz val="11"/>
      <color indexed="8"/>
      <name val="Trebuchet MS"/>
      <family val="2"/>
    </font>
    <font>
      <b/>
      <sz val="11.5"/>
      <color indexed="8"/>
      <name val="Trebuchet MS"/>
      <family val="2"/>
    </font>
    <font>
      <sz val="9"/>
      <color indexed="8"/>
      <name val="Trebuchet MS"/>
      <family val="2"/>
    </font>
    <font>
      <b/>
      <sz val="9"/>
      <color indexed="8"/>
      <name val="Trebuchet MS"/>
      <family val="2"/>
    </font>
    <font>
      <sz val="9"/>
      <name val="Trebuchet MS"/>
      <family val="2"/>
    </font>
    <font>
      <sz val="9"/>
      <color indexed="10"/>
      <name val="Trebuchet MS"/>
      <family val="2"/>
    </font>
    <font>
      <sz val="9"/>
      <color rgb="FFFF0000"/>
      <name val="Trebuchet MS"/>
      <family val="2"/>
    </font>
    <font>
      <b/>
      <sz val="24"/>
      <color indexed="8"/>
      <name val="Trebuchet MS"/>
      <family val="2"/>
    </font>
    <font>
      <sz val="11"/>
      <color theme="1"/>
      <name val="Trebuchet MS"/>
      <family val="2"/>
    </font>
    <font>
      <sz val="11"/>
      <color indexed="9"/>
      <name val="Trebuchet MS"/>
      <family val="2"/>
    </font>
    <font>
      <i/>
      <sz val="12"/>
      <color indexed="8"/>
      <name val="Trebuchet MS"/>
      <family val="2"/>
    </font>
    <font>
      <i/>
      <sz val="10"/>
      <color indexed="8"/>
      <name val="Trebuchet MS"/>
      <family val="2"/>
    </font>
    <font>
      <i/>
      <sz val="8"/>
      <color indexed="8"/>
      <name val="Trebuchet MS"/>
      <family val="2"/>
    </font>
    <font>
      <b/>
      <sz val="10"/>
      <color indexed="8"/>
      <name val="Trebuchet MS"/>
      <family val="2"/>
    </font>
    <font>
      <b/>
      <vertAlign val="subscript"/>
      <sz val="10"/>
      <color indexed="8"/>
      <name val="Trebuchet MS"/>
      <family val="2"/>
    </font>
    <font>
      <sz val="8"/>
      <color indexed="8"/>
      <name val="Trebuchet MS"/>
      <family val="2"/>
    </font>
    <font>
      <i/>
      <sz val="10"/>
      <color rgb="FFFF0000"/>
      <name val="Trebuchet MS"/>
      <family val="2"/>
    </font>
    <font>
      <i/>
      <sz val="9"/>
      <color indexed="10"/>
      <name val="Trebuchet MS"/>
      <family val="2"/>
    </font>
    <font>
      <i/>
      <sz val="9"/>
      <color rgb="FFFF0000"/>
      <name val="Trebuchet MS"/>
      <family val="2"/>
    </font>
    <font>
      <b/>
      <sz val="11"/>
      <color theme="1"/>
      <name val="Trebuchet MS"/>
      <family val="2"/>
    </font>
    <font>
      <sz val="11"/>
      <color indexed="17"/>
      <name val="Trebuchet MS"/>
      <family val="2"/>
    </font>
    <font>
      <sz val="10"/>
      <color indexed="17"/>
      <name val="Trebuchet MS"/>
      <family val="2"/>
    </font>
    <font>
      <b/>
      <sz val="8"/>
      <color indexed="8"/>
      <name val="Trebuchet MS"/>
      <family val="2"/>
    </font>
    <font>
      <b/>
      <vertAlign val="subscript"/>
      <sz val="8"/>
      <color indexed="8"/>
      <name val="Trebuchet MS"/>
      <family val="2"/>
    </font>
    <font>
      <sz val="8"/>
      <color indexed="17"/>
      <name val="Trebuchet MS"/>
      <family val="2"/>
    </font>
    <font>
      <sz val="9"/>
      <color indexed="17"/>
      <name val="Trebuchet MS"/>
      <family val="2"/>
    </font>
    <font>
      <sz val="10"/>
      <name val="Trebuchet MS"/>
      <family val="2"/>
    </font>
    <font>
      <sz val="10"/>
      <color indexed="9"/>
      <name val="Trebuchet MS"/>
      <family val="2"/>
    </font>
    <font>
      <vertAlign val="subscript"/>
      <sz val="9"/>
      <color indexed="8"/>
      <name val="Trebuchet MS"/>
      <family val="2"/>
    </font>
    <font>
      <sz val="10"/>
      <color theme="1"/>
      <name val="Trebuchet MS"/>
      <family val="2"/>
    </font>
    <font>
      <sz val="11"/>
      <name val="Trebuchet MS"/>
      <family val="2"/>
    </font>
    <font>
      <sz val="11"/>
      <color rgb="FF01B35E"/>
      <name val="Trebuchet MS"/>
      <family val="2"/>
    </font>
    <font>
      <b/>
      <sz val="11"/>
      <color rgb="FF01B35E"/>
      <name val="Trebuchet MS"/>
      <family val="2"/>
    </font>
    <font>
      <sz val="9"/>
      <color rgb="FF01B35E"/>
      <name val="Trebuchet MS"/>
      <family val="2"/>
    </font>
    <font>
      <b/>
      <sz val="9"/>
      <color rgb="FF01B35E"/>
      <name val="Trebuchet MS"/>
      <family val="2"/>
    </font>
    <font>
      <sz val="9"/>
      <color rgb="FF7030A0"/>
      <name val="Trebuchet MS"/>
      <family val="2"/>
    </font>
    <font>
      <b/>
      <sz val="9"/>
      <color rgb="FF7030A0"/>
      <name val="Trebuchet MS"/>
      <family val="2"/>
    </font>
    <font>
      <sz val="11"/>
      <color rgb="FF7030A0"/>
      <name val="Trebuchet MS"/>
      <family val="2"/>
    </font>
    <font>
      <b/>
      <sz val="8"/>
      <color rgb="FF01B35E"/>
      <name val="Trebuchet MS"/>
      <family val="2"/>
    </font>
    <font>
      <b/>
      <vertAlign val="subscript"/>
      <sz val="8"/>
      <color rgb="FF01B35E"/>
      <name val="Trebuchet MS"/>
      <family val="2"/>
    </font>
    <font>
      <b/>
      <sz val="10"/>
      <color rgb="FF01B35E"/>
      <name val="Trebuchet MS"/>
      <family val="2"/>
    </font>
    <font>
      <b/>
      <vertAlign val="subscript"/>
      <sz val="10"/>
      <color rgb="FF01B35E"/>
      <name val="Trebuchet MS"/>
      <family val="2"/>
    </font>
    <font>
      <sz val="10"/>
      <color rgb="FF01B35E"/>
      <name val="Trebuchet MS"/>
      <family val="2"/>
    </font>
    <font>
      <sz val="8"/>
      <color rgb="FF01B35E"/>
      <name val="Trebuchet MS"/>
      <family val="2"/>
    </font>
    <font>
      <sz val="8"/>
      <color rgb="FF7030A0"/>
      <name val="Trebuchet MS"/>
      <family val="2"/>
    </font>
    <font>
      <sz val="11"/>
      <color indexed="36"/>
      <name val="Trebuchet MS"/>
      <family val="2"/>
    </font>
    <font>
      <b/>
      <sz val="11"/>
      <name val="Trebuchet MS"/>
      <family val="2"/>
    </font>
    <font>
      <b/>
      <sz val="8"/>
      <name val="Trebuchet MS"/>
      <family val="2"/>
    </font>
    <font>
      <sz val="11"/>
      <color indexed="56"/>
      <name val="Trebuchet MS"/>
      <family val="2"/>
    </font>
    <font>
      <vertAlign val="subscript"/>
      <sz val="10"/>
      <color rgb="FF01B35E"/>
      <name val="Trebuchet MS"/>
      <family val="2"/>
    </font>
    <font>
      <b/>
      <sz val="12"/>
      <color rgb="FFD9540D"/>
      <name val="Trebuchet MS"/>
      <family val="2"/>
    </font>
    <font>
      <b/>
      <sz val="11"/>
      <color rgb="FFFA7D00"/>
      <name val="Trebuchet MS"/>
      <family val="2"/>
    </font>
    <font>
      <u/>
      <sz val="11"/>
      <color theme="10"/>
      <name val="Trebuchet MS"/>
      <family val="2"/>
    </font>
    <font>
      <u/>
      <sz val="10"/>
      <color rgb="FF01B35E"/>
      <name val="Trebuchet MS"/>
      <family val="2"/>
    </font>
    <font>
      <b/>
      <sz val="10"/>
      <color theme="1"/>
      <name val="Trebuchet MS"/>
      <family val="2"/>
    </font>
    <font>
      <sz val="11"/>
      <color rgb="FF808080"/>
      <name val="Trebuchet MS"/>
      <family val="2"/>
    </font>
    <font>
      <i/>
      <u/>
      <sz val="11"/>
      <color theme="1"/>
      <name val="Trebuchet MS"/>
      <family val="2"/>
    </font>
    <font>
      <b/>
      <sz val="11"/>
      <color theme="0"/>
      <name val="Trebuchet MS"/>
      <family val="2"/>
    </font>
    <font>
      <b/>
      <sz val="10"/>
      <color theme="0"/>
      <name val="Trebuchet MS"/>
      <family val="2"/>
    </font>
    <font>
      <b/>
      <sz val="12"/>
      <color rgb="FF854E23"/>
      <name val="Trebuchet MS"/>
      <family val="2"/>
    </font>
    <font>
      <sz val="10"/>
      <color rgb="FF002060"/>
      <name val="Trebuchet MS"/>
      <family val="2"/>
    </font>
    <font>
      <i/>
      <sz val="9"/>
      <color indexed="8"/>
      <name val="Trebuchet MS"/>
      <family val="2"/>
    </font>
    <font>
      <b/>
      <vertAlign val="subscript"/>
      <sz val="9"/>
      <color indexed="8"/>
      <name val="Trebuchet MS"/>
      <family val="2"/>
    </font>
    <font>
      <b/>
      <sz val="11"/>
      <color indexed="10"/>
      <name val="Trebuchet MS"/>
      <family val="2"/>
    </font>
    <font>
      <sz val="9"/>
      <color indexed="9"/>
      <name val="Trebuchet MS"/>
      <family val="2"/>
    </font>
    <font>
      <b/>
      <i/>
      <sz val="11"/>
      <color indexed="8"/>
      <name val="Trebuchet MS"/>
      <family val="2"/>
    </font>
    <font>
      <sz val="10"/>
      <color rgb="FF7030A0"/>
      <name val="Trebuchet MS"/>
      <family val="2"/>
    </font>
    <font>
      <b/>
      <sz val="8"/>
      <color rgb="FF7030A0"/>
      <name val="Trebuchet MS"/>
      <family val="2"/>
    </font>
    <font>
      <sz val="9"/>
      <color theme="1"/>
      <name val="Trebuchet MS"/>
      <family val="2"/>
    </font>
    <font>
      <b/>
      <i/>
      <sz val="9"/>
      <color indexed="8"/>
      <name val="Trebuchet MS"/>
      <family val="2"/>
    </font>
    <font>
      <b/>
      <sz val="26"/>
      <color indexed="8"/>
      <name val="Trebuchet MS"/>
      <family val="2"/>
    </font>
    <font>
      <b/>
      <sz val="12"/>
      <color rgb="FF01B35E"/>
      <name val="Trebuchet MS"/>
      <family val="2"/>
    </font>
    <font>
      <b/>
      <sz val="11"/>
      <color indexed="9"/>
      <name val="Trebuchet MS"/>
      <family val="2"/>
    </font>
    <font>
      <b/>
      <i/>
      <sz val="8"/>
      <color indexed="8"/>
      <name val="Trebuchet MS"/>
      <family val="2"/>
    </font>
    <font>
      <u/>
      <sz val="11"/>
      <color indexed="8"/>
      <name val="Trebuchet MS"/>
      <family val="2"/>
    </font>
    <font>
      <u/>
      <sz val="11"/>
      <color theme="1"/>
      <name val="Trebuchet MS"/>
      <family val="2"/>
    </font>
    <font>
      <b/>
      <sz val="9"/>
      <color indexed="10"/>
      <name val="Trebuchet MS"/>
      <family val="2"/>
    </font>
    <font>
      <b/>
      <i/>
      <u/>
      <sz val="9"/>
      <color indexed="8"/>
      <name val="Trebuchet MS"/>
      <family val="2"/>
    </font>
    <font>
      <vertAlign val="subscript"/>
      <sz val="9"/>
      <color rgb="FF7030A0"/>
      <name val="Trebuchet MS"/>
      <family val="2"/>
    </font>
    <font>
      <b/>
      <vertAlign val="subscript"/>
      <sz val="11"/>
      <color indexed="8"/>
      <name val="Trebuchet MS"/>
      <family val="2"/>
    </font>
    <font>
      <b/>
      <sz val="10"/>
      <name val="Trebuchet MS"/>
      <family val="2"/>
    </font>
    <font>
      <b/>
      <vertAlign val="subscript"/>
      <sz val="10"/>
      <name val="Trebuchet MS"/>
      <family val="2"/>
    </font>
    <font>
      <vertAlign val="subscript"/>
      <sz val="8"/>
      <color indexed="8"/>
      <name val="Trebuchet MS"/>
      <family val="2"/>
    </font>
    <font>
      <i/>
      <u/>
      <sz val="9"/>
      <color indexed="8"/>
      <name val="Trebuchet MS"/>
      <family val="2"/>
    </font>
    <font>
      <sz val="8"/>
      <name val="Trebuchet MS"/>
      <family val="2"/>
    </font>
    <font>
      <i/>
      <sz val="8"/>
      <color theme="1"/>
      <name val="Trebuchet MS"/>
      <family val="2"/>
    </font>
    <font>
      <b/>
      <sz val="12"/>
      <name val="Trebuchet MS"/>
      <family val="2"/>
    </font>
    <font>
      <b/>
      <sz val="12"/>
      <color indexed="9"/>
      <name val="Trebuchet MS"/>
      <family val="2"/>
    </font>
    <font>
      <sz val="12"/>
      <color theme="1"/>
      <name val="Trebuchet MS"/>
      <family val="2"/>
    </font>
    <font>
      <b/>
      <sz val="12"/>
      <color theme="1"/>
      <name val="Trebuchet MS"/>
      <family val="2"/>
    </font>
    <font>
      <b/>
      <i/>
      <sz val="16"/>
      <color indexed="8"/>
      <name val="Trebuchet MS"/>
      <family val="2"/>
    </font>
    <font>
      <sz val="9"/>
      <color rgb="FF000000"/>
      <name val="Tahoma"/>
      <family val="2"/>
    </font>
    <font>
      <b/>
      <sz val="9"/>
      <color rgb="FF000000"/>
      <name val="Tahoma"/>
      <family val="2"/>
    </font>
    <font>
      <sz val="11"/>
      <color rgb="FFA3A5A8"/>
      <name val="Calibri"/>
      <family val="2"/>
    </font>
    <font>
      <sz val="9"/>
      <color rgb="FFA3A5A8"/>
      <name val="Trebuchet MS"/>
      <family val="2"/>
    </font>
    <font>
      <sz val="11"/>
      <color rgb="FFA3A5A8"/>
      <name val="Trebuchet MS"/>
      <family val="2"/>
    </font>
    <font>
      <sz val="9"/>
      <color theme="0"/>
      <name val="Calibri"/>
      <family val="2"/>
    </font>
    <font>
      <sz val="11"/>
      <color theme="1" tint="4.9989318521683403E-2"/>
      <name val="Trebuchet MS"/>
      <family val="2"/>
    </font>
    <font>
      <sz val="11"/>
      <color rgb="FF00B050"/>
      <name val="Trebuchet MS"/>
      <family val="2"/>
    </font>
    <font>
      <b/>
      <sz val="11"/>
      <color rgb="FF00B050"/>
      <name val="Trebuchet MS"/>
      <family val="2"/>
    </font>
    <font>
      <sz val="8"/>
      <color rgb="FF00B050"/>
      <name val="Trebuchet MS"/>
      <family val="2"/>
    </font>
    <font>
      <b/>
      <sz val="10"/>
      <color rgb="FF00B050"/>
      <name val="Trebuchet MS"/>
      <family val="2"/>
    </font>
    <font>
      <b/>
      <sz val="8"/>
      <color rgb="FF00B050"/>
      <name val="Trebuchet MS"/>
      <family val="2"/>
    </font>
    <font>
      <b/>
      <vertAlign val="superscript"/>
      <sz val="10"/>
      <color rgb="FF00B050"/>
      <name val="Trebuchet MS"/>
      <family val="2"/>
    </font>
    <font>
      <sz val="10"/>
      <color rgb="FF00B050"/>
      <name val="Trebuchet MS"/>
      <family val="2"/>
    </font>
    <font>
      <b/>
      <vertAlign val="subscript"/>
      <sz val="11"/>
      <color rgb="FF00B050"/>
      <name val="Trebuchet MS"/>
      <family val="2"/>
    </font>
    <font>
      <vertAlign val="subscript"/>
      <sz val="9"/>
      <name val="Trebuchet MS"/>
      <family val="2"/>
    </font>
    <font>
      <sz val="8"/>
      <color theme="1"/>
      <name val="Calibri"/>
      <family val="2"/>
    </font>
    <font>
      <sz val="10"/>
      <color indexed="8"/>
      <name val="Calibri"/>
      <family val="2"/>
      <scheme val="minor"/>
    </font>
    <font>
      <b/>
      <sz val="10"/>
      <color indexed="8"/>
      <name val="Calibri"/>
      <family val="2"/>
      <scheme val="minor"/>
    </font>
    <font>
      <sz val="10"/>
      <color rgb="FF01B35E"/>
      <name val="Calibri"/>
      <family val="2"/>
      <scheme val="minor"/>
    </font>
    <font>
      <i/>
      <u/>
      <sz val="10"/>
      <color theme="1"/>
      <name val="Calibri"/>
      <family val="2"/>
      <scheme val="minor"/>
    </font>
    <font>
      <b/>
      <sz val="10"/>
      <color theme="0"/>
      <name val="Calibri"/>
      <family val="2"/>
      <scheme val="minor"/>
    </font>
    <font>
      <i/>
      <sz val="10"/>
      <color indexed="10"/>
      <name val="Trebuchet MS"/>
      <family val="2"/>
    </font>
    <font>
      <b/>
      <sz val="9"/>
      <name val="Trebuchet MS"/>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65"/>
        <bgColor indexed="64"/>
      </patternFill>
    </fill>
    <fill>
      <patternFill patternType="solid">
        <fgColor indexed="9"/>
        <bgColor indexed="64"/>
      </patternFill>
    </fill>
    <fill>
      <patternFill patternType="solid">
        <fgColor indexed="43"/>
        <bgColor indexed="64"/>
      </patternFill>
    </fill>
    <fill>
      <patternFill patternType="solid">
        <fgColor indexed="17"/>
        <bgColor indexed="64"/>
      </patternFill>
    </fill>
    <fill>
      <patternFill patternType="solid">
        <fgColor indexed="42"/>
        <bgColor indexed="64"/>
      </patternFill>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indexed="27"/>
        <bgColor indexed="64"/>
      </patternFill>
    </fill>
    <fill>
      <patternFill patternType="solid">
        <fgColor indexed="31"/>
        <bgColor indexed="64"/>
      </patternFill>
    </fill>
    <fill>
      <patternFill patternType="solid">
        <fgColor indexed="47"/>
        <bgColor indexed="64"/>
      </patternFill>
    </fill>
    <fill>
      <patternFill patternType="solid">
        <fgColor indexed="45"/>
        <bgColor indexed="64"/>
      </patternFill>
    </fill>
    <fill>
      <patternFill patternType="solid">
        <fgColor indexed="46"/>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7"/>
        <bgColor indexed="64"/>
      </patternFill>
    </fill>
    <fill>
      <patternFill patternType="solid">
        <fgColor indexed="52"/>
        <bgColor indexed="64"/>
      </patternFill>
    </fill>
    <fill>
      <patternFill patternType="solid">
        <fgColor indexed="62"/>
        <bgColor indexed="64"/>
      </patternFill>
    </fill>
    <fill>
      <patternFill patternType="solid">
        <fgColor indexed="53"/>
        <bgColor indexed="64"/>
      </patternFill>
    </fill>
    <fill>
      <patternFill patternType="solid">
        <fgColor indexed="10"/>
        <bgColor indexed="64"/>
      </patternFill>
    </fill>
    <fill>
      <patternFill patternType="solid">
        <fgColor indexed="55"/>
        <bgColor indexed="64"/>
      </patternFill>
    </fill>
    <fill>
      <patternFill patternType="lightGray">
        <fgColor indexed="9"/>
      </patternFill>
    </fill>
    <fill>
      <patternFill patternType="gray0625">
        <fgColor indexed="9"/>
      </patternFill>
    </fill>
    <fill>
      <patternFill patternType="solid">
        <fgColor theme="9" tint="0.79998168889431442"/>
        <bgColor indexed="64"/>
      </patternFill>
    </fill>
    <fill>
      <patternFill patternType="solid">
        <fgColor indexed="27"/>
        <bgColor indexed="8"/>
      </patternFill>
    </fill>
    <fill>
      <patternFill patternType="solid">
        <fgColor rgb="FFF2F2F2"/>
      </patternFill>
    </fill>
    <fill>
      <patternFill patternType="solid">
        <fgColor rgb="FFC0E233"/>
        <bgColor indexed="64"/>
      </patternFill>
    </fill>
    <fill>
      <patternFill patternType="solid">
        <fgColor rgb="FFBEDBE7"/>
        <bgColor indexed="64"/>
      </patternFill>
    </fill>
    <fill>
      <patternFill patternType="solid">
        <fgColor rgb="FF1F562D"/>
        <bgColor indexed="64"/>
      </patternFill>
    </fill>
    <fill>
      <patternFill patternType="solid">
        <fgColor rgb="FFA3A5A8"/>
        <bgColor indexed="64"/>
      </patternFill>
    </fill>
    <fill>
      <patternFill patternType="solid">
        <fgColor rgb="FFA3A5A8"/>
        <bgColor theme="9"/>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1DDCC"/>
        <bgColor indexed="64"/>
      </patternFill>
    </fill>
    <fill>
      <patternFill patternType="solid">
        <fgColor rgb="FFE2CFE1"/>
        <bgColor indexed="64"/>
      </patternFill>
    </fill>
  </fills>
  <borders count="6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56"/>
      </left>
      <right style="thin">
        <color indexed="56"/>
      </right>
      <top/>
      <bottom/>
      <diagonal/>
    </border>
    <border>
      <left style="thin">
        <color indexed="56"/>
      </left>
      <right style="thin">
        <color indexed="56"/>
      </right>
      <top/>
      <bottom style="thin">
        <color indexed="56"/>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053D5F"/>
      </left>
      <right style="thin">
        <color rgb="FF053D5F"/>
      </right>
      <top style="thin">
        <color rgb="FF053D5F"/>
      </top>
      <bottom style="thin">
        <color rgb="FF053D5F"/>
      </bottom>
      <diagonal/>
    </border>
    <border>
      <left style="thin">
        <color indexed="64"/>
      </left>
      <right style="thin">
        <color rgb="FF053D5F"/>
      </right>
      <top style="thin">
        <color rgb="FF053D5F"/>
      </top>
      <bottom style="thin">
        <color rgb="FF053D5F"/>
      </bottom>
      <diagonal/>
    </border>
    <border>
      <left/>
      <right/>
      <top style="thin">
        <color theme="9" tint="0.39997558519241921"/>
      </top>
      <bottom style="thin">
        <color theme="9" tint="0.39997558519241921"/>
      </bottom>
      <diagonal/>
    </border>
    <border>
      <left style="thin">
        <color theme="9" tint="0.39997558519241921"/>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medium">
        <color indexed="64"/>
      </right>
      <top/>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thin">
        <color indexed="56"/>
      </top>
      <bottom/>
      <diagonal/>
    </border>
  </borders>
  <cellStyleXfs count="714">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9" fillId="20" borderId="1" applyNumberFormat="0" applyAlignment="0" applyProtection="0"/>
    <xf numFmtId="0" fontId="39" fillId="20" borderId="1" applyNumberFormat="0" applyAlignment="0" applyProtection="0"/>
    <xf numFmtId="0" fontId="39" fillId="20" borderId="1" applyNumberFormat="0" applyAlignment="0" applyProtection="0"/>
    <xf numFmtId="0" fontId="39" fillId="20" borderId="1" applyNumberFormat="0" applyAlignment="0" applyProtection="0"/>
    <xf numFmtId="0" fontId="39" fillId="20" borderId="1" applyNumberFormat="0" applyAlignment="0" applyProtection="0"/>
    <xf numFmtId="0" fontId="39" fillId="20" borderId="1" applyNumberFormat="0" applyAlignment="0" applyProtection="0"/>
    <xf numFmtId="0" fontId="39" fillId="20" borderId="1" applyNumberFormat="0" applyAlignment="0" applyProtection="0"/>
    <xf numFmtId="0" fontId="39" fillId="20" borderId="1" applyNumberFormat="0" applyAlignment="0" applyProtection="0"/>
    <xf numFmtId="0" fontId="39" fillId="20" borderId="1" applyNumberFormat="0" applyAlignment="0" applyProtection="0"/>
    <xf numFmtId="0" fontId="2" fillId="21" borderId="2" applyNumberFormat="0" applyAlignment="0" applyProtection="0"/>
    <xf numFmtId="0" fontId="2" fillId="21" borderId="2" applyNumberFormat="0" applyAlignment="0" applyProtection="0"/>
    <xf numFmtId="0" fontId="2" fillId="21" borderId="2" applyNumberFormat="0" applyAlignment="0" applyProtection="0"/>
    <xf numFmtId="0" fontId="2" fillId="21" borderId="2" applyNumberFormat="0" applyAlignment="0" applyProtection="0"/>
    <xf numFmtId="0" fontId="2" fillId="21" borderId="2" applyNumberFormat="0" applyAlignment="0" applyProtection="0"/>
    <xf numFmtId="0" fontId="2" fillId="21" borderId="2" applyNumberFormat="0" applyAlignment="0" applyProtection="0"/>
    <xf numFmtId="0" fontId="2" fillId="21" borderId="2" applyNumberFormat="0" applyAlignment="0" applyProtection="0"/>
    <xf numFmtId="0" fontId="2" fillId="21" borderId="2" applyNumberFormat="0" applyAlignment="0" applyProtection="0"/>
    <xf numFmtId="0" fontId="2" fillId="21" borderId="2" applyNumberFormat="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56" fillId="0" borderId="0" applyNumberFormat="0" applyFill="0" applyBorder="0" applyAlignment="0" applyProtection="0">
      <alignment vertical="top"/>
      <protection locked="0"/>
    </xf>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40" fillId="0" borderId="6" applyNumberFormat="0" applyFill="0" applyAlignment="0" applyProtection="0"/>
    <xf numFmtId="0" fontId="40" fillId="0" borderId="6" applyNumberFormat="0" applyFill="0" applyAlignment="0" applyProtection="0"/>
    <xf numFmtId="0" fontId="40" fillId="0" borderId="6" applyNumberFormat="0" applyFill="0" applyAlignment="0" applyProtection="0"/>
    <xf numFmtId="0" fontId="40" fillId="0" borderId="6" applyNumberFormat="0" applyFill="0" applyAlignment="0" applyProtection="0"/>
    <xf numFmtId="0" fontId="40" fillId="0" borderId="6" applyNumberFormat="0" applyFill="0" applyAlignment="0" applyProtection="0"/>
    <xf numFmtId="0" fontId="40" fillId="0" borderId="6" applyNumberFormat="0" applyFill="0" applyAlignment="0" applyProtection="0"/>
    <xf numFmtId="0" fontId="40" fillId="0" borderId="6" applyNumberFormat="0" applyFill="0" applyAlignment="0" applyProtection="0"/>
    <xf numFmtId="0" fontId="40" fillId="0" borderId="6" applyNumberFormat="0" applyFill="0" applyAlignment="0" applyProtection="0"/>
    <xf numFmtId="0" fontId="40" fillId="0" borderId="6" applyNumberFormat="0" applyFill="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8" fillId="20" borderId="8" applyNumberFormat="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4" fillId="0" borderId="9" applyNumberFormat="0" applyFill="0" applyAlignment="0" applyProtection="0"/>
    <xf numFmtId="0" fontId="4" fillId="0" borderId="9" applyNumberFormat="0" applyFill="0" applyAlignment="0" applyProtection="0"/>
    <xf numFmtId="0" fontId="4" fillId="0" borderId="9" applyNumberFormat="0" applyFill="0" applyAlignment="0" applyProtection="0"/>
    <xf numFmtId="0" fontId="4" fillId="0" borderId="9" applyNumberFormat="0" applyFill="0" applyAlignment="0" applyProtection="0"/>
    <xf numFmtId="0" fontId="4" fillId="0" borderId="9" applyNumberFormat="0" applyFill="0" applyAlignment="0" applyProtection="0"/>
    <xf numFmtId="0" fontId="4" fillId="0" borderId="9" applyNumberFormat="0" applyFill="0" applyAlignment="0" applyProtection="0"/>
    <xf numFmtId="0" fontId="4" fillId="0" borderId="9" applyNumberFormat="0" applyFill="0" applyAlignment="0" applyProtection="0"/>
    <xf numFmtId="0" fontId="4" fillId="0" borderId="9" applyNumberFormat="0" applyFill="0" applyAlignment="0" applyProtection="0"/>
    <xf numFmtId="0" fontId="4" fillId="0" borderId="9"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5" fillId="39" borderId="0" applyNumberFormat="0" applyBorder="0" applyAlignment="0" applyProtection="0"/>
    <xf numFmtId="0" fontId="21" fillId="0" borderId="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4" borderId="0" applyNumberFormat="0" applyBorder="0" applyAlignment="0" applyProtection="0"/>
    <xf numFmtId="0" fontId="85" fillId="34" borderId="0" applyNumberFormat="0" applyBorder="0" applyAlignment="0" applyProtection="0"/>
    <xf numFmtId="0" fontId="85" fillId="34" borderId="0" applyNumberFormat="0" applyBorder="0" applyAlignment="0" applyProtection="0"/>
    <xf numFmtId="0" fontId="85" fillId="34"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85" fillId="38" borderId="0" applyNumberFormat="0" applyBorder="0" applyAlignment="0" applyProtection="0"/>
    <xf numFmtId="0" fontId="85" fillId="38" borderId="0" applyNumberFormat="0" applyBorder="0" applyAlignment="0" applyProtection="0"/>
    <xf numFmtId="0" fontId="85" fillId="38" borderId="0" applyNumberFormat="0" applyBorder="0" applyAlignment="0" applyProtection="0"/>
    <xf numFmtId="0" fontId="85" fillId="39" borderId="0" applyNumberFormat="0" applyBorder="0" applyAlignment="0" applyProtection="0"/>
    <xf numFmtId="0" fontId="85" fillId="39" borderId="0" applyNumberFormat="0" applyBorder="0" applyAlignment="0" applyProtection="0"/>
    <xf numFmtId="0" fontId="85" fillId="39" borderId="0" applyNumberFormat="0" applyBorder="0" applyAlignment="0" applyProtection="0"/>
    <xf numFmtId="0" fontId="85" fillId="39"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37" borderId="0" applyNumberFormat="0" applyBorder="0" applyAlignment="0" applyProtection="0"/>
    <xf numFmtId="0" fontId="85" fillId="40" borderId="0" applyNumberFormat="0" applyBorder="0" applyAlignment="0" applyProtection="0"/>
    <xf numFmtId="0" fontId="85" fillId="40" borderId="0" applyNumberFormat="0" applyBorder="0" applyAlignment="0" applyProtection="0"/>
    <xf numFmtId="0" fontId="85" fillId="40" borderId="0" applyNumberFormat="0" applyBorder="0" applyAlignment="0" applyProtection="0"/>
    <xf numFmtId="0" fontId="85" fillId="40" borderId="0" applyNumberFormat="0" applyBorder="0" applyAlignment="0" applyProtection="0"/>
    <xf numFmtId="0" fontId="61" fillId="0" borderId="0" applyNumberFormat="0" applyFont="0" applyFill="0" applyBorder="0" applyProtection="0">
      <alignment horizontal="left" vertical="center" indent="5"/>
    </xf>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8"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4"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3"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0" fontId="80" fillId="47" borderId="0" applyNumberFormat="0" applyBorder="0" applyAlignment="0" applyProtection="0"/>
    <xf numFmtId="4" fontId="87" fillId="32" borderId="18">
      <alignment horizontal="right" vertical="center"/>
    </xf>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4" fontId="63" fillId="0" borderId="37" applyFill="0" applyBorder="0" applyProtection="0">
      <alignment horizontal="right" vertical="center"/>
    </xf>
    <xf numFmtId="0" fontId="70" fillId="29" borderId="1" applyNumberFormat="0" applyAlignment="0" applyProtection="0"/>
    <xf numFmtId="0" fontId="70" fillId="29" borderId="1" applyNumberFormat="0" applyAlignment="0" applyProtection="0"/>
    <xf numFmtId="0" fontId="70" fillId="29" borderId="1" applyNumberFormat="0" applyAlignment="0" applyProtection="0"/>
    <xf numFmtId="0" fontId="70" fillId="29" borderId="1" applyNumberFormat="0" applyAlignment="0" applyProtection="0"/>
    <xf numFmtId="0" fontId="70" fillId="29" borderId="1" applyNumberFormat="0" applyAlignment="0" applyProtection="0"/>
    <xf numFmtId="0" fontId="70" fillId="29" borderId="1" applyNumberFormat="0" applyAlignment="0" applyProtection="0"/>
    <xf numFmtId="0" fontId="70" fillId="29" borderId="1" applyNumberFormat="0" applyAlignment="0" applyProtection="0"/>
    <xf numFmtId="0" fontId="70" fillId="29" borderId="1" applyNumberFormat="0" applyAlignment="0" applyProtection="0"/>
    <xf numFmtId="0" fontId="70" fillId="29" borderId="1" applyNumberFormat="0" applyAlignment="0" applyProtection="0"/>
    <xf numFmtId="0" fontId="70" fillId="29" borderId="1" applyNumberFormat="0" applyAlignment="0" applyProtection="0"/>
    <xf numFmtId="0" fontId="70" fillId="29" borderId="1" applyNumberFormat="0" applyAlignment="0" applyProtection="0"/>
    <xf numFmtId="0" fontId="70" fillId="29" borderId="1" applyNumberFormat="0" applyAlignment="0" applyProtection="0"/>
    <xf numFmtId="0" fontId="82" fillId="49" borderId="2" applyNumberFormat="0" applyAlignment="0" applyProtection="0"/>
    <xf numFmtId="0" fontId="82" fillId="49" borderId="2" applyNumberFormat="0" applyAlignment="0" applyProtection="0"/>
    <xf numFmtId="0" fontId="82" fillId="49" borderId="2" applyNumberFormat="0" applyAlignment="0" applyProtection="0"/>
    <xf numFmtId="0" fontId="82" fillId="49" borderId="2" applyNumberFormat="0" applyAlignment="0" applyProtection="0"/>
    <xf numFmtId="0" fontId="85" fillId="38" borderId="0" applyNumberFormat="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43" fontId="57" fillId="0" borderId="0" applyFont="0" applyFill="0" applyBorder="0" applyAlignment="0" applyProtection="0"/>
    <xf numFmtId="0" fontId="21" fillId="26" borderId="0" applyNumberFormat="0" applyFont="0" applyBorder="0" applyAlignment="0"/>
    <xf numFmtId="41" fontId="21" fillId="0" borderId="0" applyFont="0" applyFill="0" applyBorder="0" applyAlignment="0" applyProtection="0">
      <alignment wrapText="1"/>
    </xf>
    <xf numFmtId="43" fontId="21" fillId="0" borderId="0" applyFont="0" applyFill="0" applyBorder="0" applyAlignment="0" applyProtection="0">
      <alignment wrapText="1"/>
    </xf>
    <xf numFmtId="178" fontId="21" fillId="0" borderId="0" applyFont="0" applyFill="0" applyBorder="0" applyAlignment="0" applyProtection="0"/>
    <xf numFmtId="178" fontId="21" fillId="0" borderId="0" applyFont="0" applyFill="0" applyBorder="0" applyAlignment="0" applyProtection="0"/>
    <xf numFmtId="0" fontId="81" fillId="0" borderId="0" applyNumberFormat="0" applyFill="0" applyBorder="0" applyAlignment="0" applyProtection="0"/>
    <xf numFmtId="0" fontId="78" fillId="28" borderId="0" applyNumberFormat="0" applyBorder="0" applyAlignment="0" applyProtection="0"/>
    <xf numFmtId="0" fontId="78" fillId="28" borderId="0" applyNumberFormat="0" applyBorder="0" applyAlignment="0" applyProtection="0"/>
    <xf numFmtId="0" fontId="78" fillId="28" borderId="0" applyNumberFormat="0" applyBorder="0" applyAlignment="0" applyProtection="0"/>
    <xf numFmtId="0" fontId="78" fillId="28" borderId="0" applyNumberFormat="0" applyBorder="0" applyAlignment="0" applyProtection="0"/>
    <xf numFmtId="179" fontId="73" fillId="0" borderId="0">
      <alignment horizontal="left" vertical="center"/>
    </xf>
    <xf numFmtId="0" fontId="65" fillId="0" borderId="3" applyNumberFormat="0" applyFill="0" applyAlignment="0" applyProtection="0"/>
    <xf numFmtId="0" fontId="67" fillId="0" borderId="4" applyNumberFormat="0" applyFill="0" applyAlignment="0" applyProtection="0"/>
    <xf numFmtId="0" fontId="68" fillId="0" borderId="5" applyNumberFormat="0" applyFill="0" applyAlignment="0" applyProtection="0"/>
    <xf numFmtId="0" fontId="68" fillId="0" borderId="0" applyNumberFormat="0" applyFill="0" applyBorder="0" applyAlignment="0" applyProtection="0"/>
    <xf numFmtId="0" fontId="72"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0" fillId="0" borderId="0" applyNumberFormat="0" applyFill="0" applyBorder="0" applyAlignment="0" applyProtection="0"/>
    <xf numFmtId="0" fontId="88" fillId="34" borderId="1" applyNumberFormat="0" applyAlignment="0" applyProtection="0"/>
    <xf numFmtId="0" fontId="88" fillId="34" borderId="1" applyNumberFormat="0" applyAlignment="0" applyProtection="0"/>
    <xf numFmtId="0" fontId="88" fillId="34" borderId="1" applyNumberFormat="0" applyAlignment="0" applyProtection="0"/>
    <xf numFmtId="0" fontId="88" fillId="34" borderId="1" applyNumberFormat="0" applyAlignment="0" applyProtection="0"/>
    <xf numFmtId="0" fontId="88" fillId="34" borderId="1" applyNumberFormat="0" applyAlignment="0" applyProtection="0"/>
    <xf numFmtId="0" fontId="88" fillId="34" borderId="1" applyNumberFormat="0" applyAlignment="0" applyProtection="0"/>
    <xf numFmtId="0" fontId="88" fillId="34" borderId="1" applyNumberFormat="0" applyAlignment="0" applyProtection="0"/>
    <xf numFmtId="0" fontId="88" fillId="34" borderId="1" applyNumberFormat="0" applyAlignment="0" applyProtection="0"/>
    <xf numFmtId="0" fontId="88" fillId="34" borderId="1" applyNumberFormat="0" applyAlignment="0" applyProtection="0"/>
    <xf numFmtId="0" fontId="88" fillId="34" borderId="1" applyNumberFormat="0" applyAlignment="0" applyProtection="0"/>
    <xf numFmtId="0" fontId="88" fillId="34" borderId="1" applyNumberFormat="0" applyAlignment="0" applyProtection="0"/>
    <xf numFmtId="0" fontId="88" fillId="34" borderId="1" applyNumberFormat="0" applyAlignment="0" applyProtection="0"/>
    <xf numFmtId="4" fontId="87" fillId="0" borderId="32">
      <alignment horizontal="right" vertical="center"/>
    </xf>
    <xf numFmtId="0" fontId="60" fillId="0" borderId="6" applyNumberFormat="0" applyFill="0" applyAlignment="0" applyProtection="0"/>
    <xf numFmtId="0" fontId="21" fillId="34" borderId="0" applyNumberFormat="0" applyFont="0" applyBorder="0" applyAlignment="0"/>
    <xf numFmtId="180" fontId="21" fillId="0" borderId="0" applyFont="0" applyFill="0" applyBorder="0" applyAlignment="0" applyProtection="0"/>
    <xf numFmtId="181" fontId="21" fillId="0" borderId="0" applyFont="0" applyFill="0" applyBorder="0" applyAlignment="0" applyProtection="0"/>
    <xf numFmtId="182" fontId="21" fillId="0" borderId="0" applyFont="0" applyFill="0" applyBorder="0" applyAlignment="0" applyProtection="0"/>
    <xf numFmtId="183" fontId="21" fillId="0" borderId="0" applyFont="0" applyFill="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21" fillId="0" borderId="0"/>
    <xf numFmtId="0" fontId="21" fillId="0" borderId="0"/>
    <xf numFmtId="0" fontId="21" fillId="0" borderId="0"/>
    <xf numFmtId="0" fontId="21" fillId="0" borderId="0"/>
    <xf numFmtId="0" fontId="57" fillId="0" borderId="0"/>
    <xf numFmtId="0" fontId="57" fillId="0" borderId="0"/>
    <xf numFmtId="0" fontId="57" fillId="0" borderId="0"/>
    <xf numFmtId="0" fontId="57" fillId="0" borderId="0"/>
    <xf numFmtId="0" fontId="57" fillId="0" borderId="0"/>
    <xf numFmtId="0" fontId="57" fillId="0" borderId="0"/>
    <xf numFmtId="0" fontId="91" fillId="0" borderId="0"/>
    <xf numFmtId="0" fontId="57" fillId="0" borderId="0"/>
    <xf numFmtId="0" fontId="57" fillId="0" borderId="0"/>
    <xf numFmtId="0" fontId="21" fillId="0" borderId="0"/>
    <xf numFmtId="0" fontId="21" fillId="0" borderId="0"/>
    <xf numFmtId="0" fontId="57" fillId="0" borderId="0"/>
    <xf numFmtId="0" fontId="91" fillId="0" borderId="0"/>
    <xf numFmtId="0" fontId="91" fillId="0" borderId="0"/>
    <xf numFmtId="0" fontId="92" fillId="0" borderId="0"/>
    <xf numFmtId="0" fontId="92" fillId="0" borderId="0"/>
    <xf numFmtId="0" fontId="92" fillId="0" borderId="0"/>
    <xf numFmtId="0" fontId="21" fillId="0" borderId="0"/>
    <xf numFmtId="0" fontId="92" fillId="0" borderId="0"/>
    <xf numFmtId="0" fontId="57" fillId="0" borderId="0"/>
    <xf numFmtId="0" fontId="57" fillId="0" borderId="0"/>
    <xf numFmtId="0" fontId="57" fillId="0" borderId="0"/>
    <xf numFmtId="0" fontId="57" fillId="0" borderId="0"/>
    <xf numFmtId="0" fontId="57" fillId="0" borderId="0"/>
    <xf numFmtId="0" fontId="57" fillId="0" borderId="0"/>
    <xf numFmtId="0" fontId="92" fillId="0" borderId="0"/>
    <xf numFmtId="0" fontId="92" fillId="0" borderId="0"/>
    <xf numFmtId="0" fontId="92" fillId="0" borderId="0"/>
    <xf numFmtId="0" fontId="92" fillId="0" borderId="0"/>
    <xf numFmtId="0" fontId="85" fillId="36" borderId="0" applyNumberFormat="0" applyBorder="0" applyAlignment="0" applyProtection="0"/>
    <xf numFmtId="0" fontId="61" fillId="49" borderId="0" applyNumberFormat="0" applyFont="0" applyBorder="0" applyAlignment="0" applyProtection="0"/>
    <xf numFmtId="0" fontId="85" fillId="30" borderId="7" applyNumberFormat="0" applyFont="0" applyAlignment="0" applyProtection="0"/>
    <xf numFmtId="0" fontId="85" fillId="30" borderId="7" applyNumberFormat="0" applyFont="0" applyAlignment="0" applyProtection="0"/>
    <xf numFmtId="0" fontId="85" fillId="30" borderId="7" applyNumberFormat="0" applyFont="0" applyAlignment="0" applyProtection="0"/>
    <xf numFmtId="0" fontId="85" fillId="30" borderId="7" applyNumberFormat="0" applyFont="0" applyAlignment="0" applyProtection="0"/>
    <xf numFmtId="0" fontId="85" fillId="30" borderId="7" applyNumberFormat="0" applyFont="0" applyAlignment="0" applyProtection="0"/>
    <xf numFmtId="0" fontId="85" fillId="30" borderId="7" applyNumberFormat="0" applyFont="0" applyAlignment="0" applyProtection="0"/>
    <xf numFmtId="0" fontId="85" fillId="30" borderId="7" applyNumberFormat="0" applyFont="0" applyAlignment="0" applyProtection="0"/>
    <xf numFmtId="0" fontId="85" fillId="30" borderId="7" applyNumberFormat="0" applyFont="0" applyAlignment="0" applyProtection="0"/>
    <xf numFmtId="0" fontId="83" fillId="29" borderId="8" applyNumberFormat="0" applyAlignment="0" applyProtection="0"/>
    <xf numFmtId="0" fontId="83" fillId="29" borderId="8" applyNumberFormat="0" applyAlignment="0" applyProtection="0"/>
    <xf numFmtId="0" fontId="83" fillId="29" borderId="8" applyNumberFormat="0" applyAlignment="0" applyProtection="0"/>
    <xf numFmtId="0" fontId="83" fillId="29" borderId="8" applyNumberFormat="0" applyAlignment="0" applyProtection="0"/>
    <xf numFmtId="0" fontId="83" fillId="29" borderId="8" applyNumberFormat="0" applyAlignment="0" applyProtection="0"/>
    <xf numFmtId="0" fontId="83" fillId="29" borderId="8" applyNumberFormat="0" applyAlignment="0" applyProtection="0"/>
    <xf numFmtId="0" fontId="83" fillId="29" borderId="8" applyNumberFormat="0" applyAlignment="0" applyProtection="0"/>
    <xf numFmtId="0" fontId="83" fillId="29" borderId="8" applyNumberFormat="0" applyAlignment="0" applyProtection="0"/>
    <xf numFmtId="9" fontId="21"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21" fillId="0" borderId="0" applyFont="0" applyFill="0" applyBorder="0" applyAlignment="0" applyProtection="0"/>
    <xf numFmtId="9" fontId="91" fillId="0" borderId="0" applyFont="0" applyFill="0" applyBorder="0" applyAlignment="0" applyProtection="0"/>
    <xf numFmtId="9" fontId="21"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92" fillId="0" borderId="0" applyFont="0" applyFill="0" applyBorder="0" applyAlignment="0" applyProtection="0"/>
    <xf numFmtId="9" fontId="92" fillId="0" borderId="0" applyFont="0" applyFill="0" applyBorder="0" applyAlignment="0" applyProtection="0"/>
    <xf numFmtId="13" fontId="21" fillId="0" borderId="0" applyFont="0" applyFill="0" applyProtection="0"/>
    <xf numFmtId="9" fontId="92" fillId="0" borderId="0" applyFont="0" applyFill="0" applyBorder="0" applyAlignment="0" applyProtection="0"/>
    <xf numFmtId="179" fontId="76" fillId="0" borderId="0" applyFill="0" applyBorder="0" applyAlignment="0" applyProtection="0"/>
    <xf numFmtId="0" fontId="21" fillId="0" borderId="0"/>
    <xf numFmtId="0" fontId="21" fillId="0" borderId="0"/>
    <xf numFmtId="0" fontId="87" fillId="49" borderId="18"/>
    <xf numFmtId="0" fontId="87" fillId="49" borderId="18"/>
    <xf numFmtId="0" fontId="87" fillId="49" borderId="18"/>
    <xf numFmtId="0" fontId="66" fillId="0" borderId="0"/>
    <xf numFmtId="0" fontId="58" fillId="0" borderId="0">
      <alignment horizontal="right"/>
    </xf>
    <xf numFmtId="0" fontId="58" fillId="0" borderId="0">
      <alignment horizontal="left"/>
    </xf>
    <xf numFmtId="0" fontId="59" fillId="0" borderId="0"/>
    <xf numFmtId="184" fontId="21" fillId="0" borderId="0" applyFont="0" applyFill="0" applyBorder="0" applyAlignment="0" applyProtection="0">
      <alignment horizontal="left"/>
    </xf>
    <xf numFmtId="184" fontId="21" fillId="0" borderId="0" applyFont="0" applyFill="0" applyBorder="0" applyAlignment="0" applyProtection="0">
      <alignment horizontal="left"/>
    </xf>
    <xf numFmtId="171" fontId="21" fillId="0" borderId="0" applyFont="0" applyFill="0" applyBorder="0" applyAlignment="0" applyProtection="0">
      <alignment horizontal="left"/>
    </xf>
    <xf numFmtId="171" fontId="21" fillId="0" borderId="0" applyFont="0" applyFill="0" applyBorder="0" applyAlignment="0" applyProtection="0">
      <alignment horizontal="left"/>
    </xf>
    <xf numFmtId="185" fontId="21" fillId="0" borderId="0" applyFont="0" applyFill="0" applyBorder="0" applyAlignment="0" applyProtection="0">
      <alignment horizontal="left"/>
    </xf>
    <xf numFmtId="185" fontId="21" fillId="0" borderId="0" applyFont="0" applyFill="0" applyBorder="0" applyAlignment="0" applyProtection="0">
      <alignment horizontal="left"/>
    </xf>
    <xf numFmtId="49" fontId="21" fillId="0" borderId="0" applyFill="0" applyBorder="0" applyProtection="0">
      <alignment horizontal="left"/>
    </xf>
    <xf numFmtId="49" fontId="21" fillId="0" borderId="0" applyFill="0" applyBorder="0" applyProtection="0">
      <alignment horizontal="left"/>
    </xf>
    <xf numFmtId="184" fontId="21" fillId="0" borderId="0" applyFont="0" applyFill="0" applyBorder="0" applyAlignment="0" applyProtection="0">
      <alignment horizontal="left"/>
    </xf>
    <xf numFmtId="184" fontId="21" fillId="0" borderId="0" applyFont="0" applyFill="0" applyBorder="0" applyAlignment="0" applyProtection="0">
      <alignment horizontal="left"/>
    </xf>
    <xf numFmtId="171" fontId="21" fillId="0" borderId="0" applyFont="0" applyFill="0" applyBorder="0" applyAlignment="0" applyProtection="0">
      <alignment horizontal="left"/>
    </xf>
    <xf numFmtId="171" fontId="21" fillId="0" borderId="0" applyFont="0" applyFill="0" applyBorder="0" applyAlignment="0" applyProtection="0">
      <alignment horizontal="left"/>
    </xf>
    <xf numFmtId="185" fontId="21" fillId="0" borderId="0" applyFont="0" applyFill="0" applyBorder="0" applyAlignment="0" applyProtection="0">
      <alignment horizontal="left"/>
    </xf>
    <xf numFmtId="185" fontId="21" fillId="0" borderId="0" applyFont="0" applyFill="0" applyBorder="0" applyAlignment="0" applyProtection="0">
      <alignment horizontal="left"/>
    </xf>
    <xf numFmtId="49" fontId="21" fillId="0" borderId="0" applyFill="0" applyBorder="0" applyProtection="0">
      <alignment horizontal="left"/>
    </xf>
    <xf numFmtId="49" fontId="21" fillId="0" borderId="0" applyFill="0" applyBorder="0" applyProtection="0">
      <alignment horizontal="left"/>
    </xf>
    <xf numFmtId="0" fontId="79" fillId="0" borderId="0">
      <alignment horizontal="left" vertical="top"/>
    </xf>
    <xf numFmtId="0" fontId="64" fillId="0" borderId="0">
      <alignment horizontal="left"/>
    </xf>
    <xf numFmtId="186" fontId="74" fillId="50" borderId="0" applyNumberFormat="0" applyBorder="0">
      <protection locked="0"/>
    </xf>
    <xf numFmtId="0" fontId="77" fillId="0" borderId="9" applyNumberFormat="0" applyFill="0" applyAlignment="0" applyProtection="0"/>
    <xf numFmtId="0" fontId="77" fillId="0" borderId="9" applyNumberFormat="0" applyFill="0" applyAlignment="0" applyProtection="0"/>
    <xf numFmtId="186" fontId="62" fillId="51" borderId="0" applyNumberFormat="0" applyBorder="0">
      <protection locked="0"/>
    </xf>
    <xf numFmtId="41"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6" fontId="21" fillId="0" borderId="0" applyFont="0" applyFill="0" applyBorder="0" applyAlignment="0" applyProtection="0"/>
    <xf numFmtId="187" fontId="76" fillId="0" borderId="0" applyFont="0" applyFill="0" applyBorder="0" applyAlignment="0" applyProtection="0"/>
    <xf numFmtId="188" fontId="76" fillId="0" borderId="0" applyFont="0" applyFill="0" applyBorder="0" applyAlignment="0" applyProtection="0"/>
    <xf numFmtId="0" fontId="71" fillId="0" borderId="0" applyNumberFormat="0" applyFill="0" applyBorder="0" applyAlignment="0" applyProtection="0"/>
    <xf numFmtId="0" fontId="84" fillId="26" borderId="0">
      <alignment horizontal="left" vertical="center" indent="1"/>
    </xf>
    <xf numFmtId="4" fontId="87" fillId="0" borderId="0"/>
    <xf numFmtId="0" fontId="85" fillId="37" borderId="0" applyNumberFormat="0" applyBorder="0" applyAlignment="0" applyProtection="0"/>
    <xf numFmtId="164" fontId="1" fillId="0" borderId="0" applyFont="0" applyFill="0" applyBorder="0" applyAlignment="0" applyProtection="0"/>
    <xf numFmtId="0" fontId="1" fillId="0" borderId="0"/>
    <xf numFmtId="0" fontId="85" fillId="33" borderId="0" applyNumberFormat="0" applyBorder="0" applyAlignment="0" applyProtection="0"/>
    <xf numFmtId="0" fontId="85" fillId="35" borderId="0" applyNumberFormat="0" applyBorder="0" applyAlignment="0" applyProtection="0"/>
    <xf numFmtId="0" fontId="85" fillId="28" borderId="0" applyNumberFormat="0" applyBorder="0" applyAlignment="0" applyProtection="0"/>
    <xf numFmtId="0" fontId="85" fillId="36" borderId="0" applyNumberFormat="0" applyBorder="0" applyAlignment="0" applyProtection="0"/>
    <xf numFmtId="0" fontId="85" fillId="32" borderId="0" applyNumberFormat="0" applyBorder="0" applyAlignment="0" applyProtection="0"/>
    <xf numFmtId="0" fontId="85" fillId="34" borderId="0" applyNumberFormat="0" applyBorder="0" applyAlignment="0" applyProtection="0"/>
    <xf numFmtId="0" fontId="85" fillId="37" borderId="0" applyNumberFormat="0" applyBorder="0" applyAlignment="0" applyProtection="0"/>
    <xf numFmtId="0" fontId="85" fillId="40" borderId="0" applyNumberFormat="0" applyBorder="0" applyAlignment="0" applyProtection="0"/>
    <xf numFmtId="0" fontId="80" fillId="41" borderId="0" applyNumberFormat="0" applyBorder="0" applyAlignment="0" applyProtection="0"/>
    <xf numFmtId="0" fontId="80" fillId="38" borderId="0" applyNumberFormat="0" applyBorder="0" applyAlignment="0" applyProtection="0"/>
    <xf numFmtId="0" fontId="80" fillId="39" borderId="0" applyNumberFormat="0" applyBorder="0" applyAlignment="0" applyProtection="0"/>
    <xf numFmtId="0" fontId="80" fillId="42" borderId="0" applyNumberFormat="0" applyBorder="0" applyAlignment="0" applyProtection="0"/>
    <xf numFmtId="0" fontId="80" fillId="43"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0" fillId="48" borderId="0" applyNumberFormat="0" applyBorder="0" applyAlignment="0" applyProtection="0"/>
    <xf numFmtId="0" fontId="80" fillId="44" borderId="0" applyNumberFormat="0" applyBorder="0" applyAlignment="0" applyProtection="0"/>
    <xf numFmtId="0" fontId="80" fillId="42" borderId="0" applyNumberFormat="0" applyBorder="0" applyAlignment="0" applyProtection="0"/>
    <xf numFmtId="0" fontId="80" fillId="43" borderId="0" applyNumberFormat="0" applyBorder="0" applyAlignment="0" applyProtection="0"/>
    <xf numFmtId="0" fontId="80" fillId="47" borderId="0" applyNumberFormat="0" applyBorder="0" applyAlignment="0" applyProtection="0"/>
    <xf numFmtId="0" fontId="69" fillId="35" borderId="0" applyNumberFormat="0" applyBorder="0" applyAlignment="0" applyProtection="0"/>
    <xf numFmtId="0" fontId="70" fillId="29" borderId="1" applyNumberFormat="0" applyAlignment="0" applyProtection="0"/>
    <xf numFmtId="0" fontId="82" fillId="49" borderId="2" applyNumberFormat="0" applyAlignment="0" applyProtection="0"/>
    <xf numFmtId="0" fontId="81" fillId="0" borderId="0" applyNumberFormat="0" applyFill="0" applyBorder="0" applyAlignment="0" applyProtection="0"/>
    <xf numFmtId="0" fontId="78" fillId="28" borderId="0" applyNumberFormat="0" applyBorder="0" applyAlignment="0" applyProtection="0"/>
    <xf numFmtId="0" fontId="65" fillId="0" borderId="3" applyNumberFormat="0" applyFill="0" applyAlignment="0" applyProtection="0"/>
    <xf numFmtId="0" fontId="67" fillId="0" borderId="4" applyNumberFormat="0" applyFill="0" applyAlignment="0" applyProtection="0"/>
    <xf numFmtId="0" fontId="68" fillId="0" borderId="5" applyNumberFormat="0" applyFill="0" applyAlignment="0" applyProtection="0"/>
    <xf numFmtId="0" fontId="68" fillId="0" borderId="0" applyNumberFormat="0" applyFill="0" applyBorder="0" applyAlignment="0" applyProtection="0"/>
    <xf numFmtId="0" fontId="88" fillId="34" borderId="1" applyNumberFormat="0" applyAlignment="0" applyProtection="0"/>
    <xf numFmtId="0" fontId="60" fillId="0" borderId="6" applyNumberFormat="0" applyFill="0" applyAlignment="0" applyProtection="0"/>
    <xf numFmtId="0" fontId="86"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1" fillId="0" borderId="0"/>
    <xf numFmtId="0" fontId="1" fillId="0" borderId="0"/>
    <xf numFmtId="0" fontId="75" fillId="0" borderId="0"/>
    <xf numFmtId="0" fontId="75" fillId="0" borderId="0"/>
    <xf numFmtId="0" fontId="85" fillId="30" borderId="7" applyNumberFormat="0" applyFont="0" applyAlignment="0" applyProtection="0"/>
    <xf numFmtId="0" fontId="83" fillId="29" borderId="8" applyNumberFormat="0" applyAlignment="0" applyProtection="0"/>
    <xf numFmtId="0" fontId="77" fillId="0" borderId="9" applyNumberFormat="0" applyFill="0" applyAlignment="0" applyProtection="0"/>
    <xf numFmtId="0" fontId="71" fillId="0" borderId="0" applyNumberFormat="0" applyFill="0" applyBorder="0" applyAlignment="0" applyProtection="0"/>
    <xf numFmtId="0" fontId="102" fillId="0" borderId="0"/>
    <xf numFmtId="0" fontId="1" fillId="0" borderId="0"/>
    <xf numFmtId="0" fontId="21" fillId="53" borderId="39" applyNumberFormat="0" applyProtection="0">
      <alignment vertical="center"/>
    </xf>
    <xf numFmtId="0" fontId="1" fillId="0" borderId="0"/>
    <xf numFmtId="0" fontId="103" fillId="54" borderId="47" applyNumberFormat="0" applyAlignment="0" applyProtection="0"/>
  </cellStyleXfs>
  <cellXfs count="1109">
    <xf numFmtId="0" fontId="0" fillId="0" borderId="0" xfId="0"/>
    <xf numFmtId="0" fontId="6" fillId="25" borderId="10" xfId="0" applyFont="1" applyFill="1" applyBorder="1"/>
    <xf numFmtId="0" fontId="6" fillId="25" borderId="11" xfId="0" applyFont="1" applyFill="1" applyBorder="1"/>
    <xf numFmtId="0" fontId="6" fillId="25" borderId="12" xfId="0" applyFont="1" applyFill="1" applyBorder="1"/>
    <xf numFmtId="0" fontId="6" fillId="25" borderId="13" xfId="0" applyFont="1" applyFill="1" applyBorder="1"/>
    <xf numFmtId="0" fontId="6" fillId="25" borderId="14" xfId="0" applyFont="1" applyFill="1" applyBorder="1"/>
    <xf numFmtId="0" fontId="9" fillId="25" borderId="0" xfId="0" applyFont="1" applyFill="1"/>
    <xf numFmtId="0" fontId="14" fillId="24" borderId="15" xfId="0" applyFont="1" applyFill="1" applyBorder="1"/>
    <xf numFmtId="0" fontId="12" fillId="24" borderId="17" xfId="0" applyFont="1" applyFill="1" applyBorder="1"/>
    <xf numFmtId="0" fontId="0" fillId="24" borderId="0" xfId="0" applyFill="1"/>
    <xf numFmtId="0" fontId="0" fillId="25" borderId="0" xfId="0" applyFill="1"/>
    <xf numFmtId="0" fontId="15" fillId="25" borderId="0" xfId="0" applyFont="1" applyFill="1"/>
    <xf numFmtId="0" fontId="15" fillId="25" borderId="0" xfId="0" applyFont="1" applyFill="1" applyAlignment="1">
      <alignment horizontal="center"/>
    </xf>
    <xf numFmtId="0" fontId="15" fillId="25" borderId="14" xfId="0" applyFont="1" applyFill="1" applyBorder="1"/>
    <xf numFmtId="0" fontId="9" fillId="25" borderId="14" xfId="0" applyFont="1" applyFill="1" applyBorder="1"/>
    <xf numFmtId="0" fontId="0" fillId="24" borderId="11" xfId="0" applyFill="1" applyBorder="1"/>
    <xf numFmtId="0" fontId="28" fillId="25" borderId="10" xfId="0" applyFont="1" applyFill="1" applyBorder="1"/>
    <xf numFmtId="0" fontId="28" fillId="25" borderId="11" xfId="0" applyFont="1" applyFill="1" applyBorder="1"/>
    <xf numFmtId="0" fontId="28" fillId="25" borderId="12" xfId="0" applyFont="1" applyFill="1" applyBorder="1"/>
    <xf numFmtId="0" fontId="28" fillId="25" borderId="13" xfId="0" applyFont="1" applyFill="1" applyBorder="1"/>
    <xf numFmtId="0" fontId="29" fillId="25" borderId="0" xfId="0" applyFont="1" applyFill="1"/>
    <xf numFmtId="0" fontId="28" fillId="25" borderId="0" xfId="0" applyFont="1" applyFill="1"/>
    <xf numFmtId="0" fontId="28" fillId="25" borderId="14" xfId="0" applyFont="1" applyFill="1" applyBorder="1"/>
    <xf numFmtId="0" fontId="30" fillId="25" borderId="0" xfId="0" applyFont="1" applyFill="1"/>
    <xf numFmtId="0" fontId="29" fillId="25" borderId="0" xfId="0" applyFont="1" applyFill="1" applyAlignment="1">
      <alignment horizontal="left"/>
    </xf>
    <xf numFmtId="167" fontId="28" fillId="25" borderId="0" xfId="0" applyNumberFormat="1" applyFont="1" applyFill="1"/>
    <xf numFmtId="0" fontId="5" fillId="25" borderId="11" xfId="0" applyFont="1" applyFill="1" applyBorder="1" applyProtection="1">
      <protection hidden="1"/>
    </xf>
    <xf numFmtId="0" fontId="5" fillId="25" borderId="12" xfId="0" applyFont="1" applyFill="1" applyBorder="1" applyProtection="1">
      <protection hidden="1"/>
    </xf>
    <xf numFmtId="0" fontId="5" fillId="25" borderId="14" xfId="0" applyFont="1" applyFill="1" applyBorder="1" applyProtection="1">
      <protection hidden="1"/>
    </xf>
    <xf numFmtId="0" fontId="1" fillId="25" borderId="0" xfId="0" applyFont="1" applyFill="1"/>
    <xf numFmtId="0" fontId="1" fillId="25" borderId="13" xfId="0" applyFont="1" applyFill="1" applyBorder="1"/>
    <xf numFmtId="0" fontId="0" fillId="24" borderId="12" xfId="0" applyFill="1" applyBorder="1"/>
    <xf numFmtId="0" fontId="0" fillId="24" borderId="14" xfId="0" applyFill="1" applyBorder="1"/>
    <xf numFmtId="0" fontId="0" fillId="24" borderId="16" xfId="0" applyFill="1" applyBorder="1"/>
    <xf numFmtId="0" fontId="0" fillId="24" borderId="17" xfId="0" applyFill="1" applyBorder="1"/>
    <xf numFmtId="0" fontId="5" fillId="25" borderId="16" xfId="0" applyFont="1" applyFill="1" applyBorder="1" applyProtection="1">
      <protection hidden="1"/>
    </xf>
    <xf numFmtId="0" fontId="5" fillId="25" borderId="17" xfId="0" applyFont="1" applyFill="1" applyBorder="1" applyProtection="1">
      <protection hidden="1"/>
    </xf>
    <xf numFmtId="0" fontId="28" fillId="25" borderId="0" xfId="0" applyFont="1" applyFill="1" applyAlignment="1">
      <alignment horizontal="right"/>
    </xf>
    <xf numFmtId="0" fontId="17" fillId="25" borderId="0" xfId="0" applyFont="1" applyFill="1" applyAlignment="1">
      <alignment wrapText="1"/>
    </xf>
    <xf numFmtId="0" fontId="1" fillId="25" borderId="16" xfId="0" applyFont="1" applyFill="1" applyBorder="1"/>
    <xf numFmtId="0" fontId="1" fillId="25" borderId="10" xfId="0" applyFont="1" applyFill="1" applyBorder="1"/>
    <xf numFmtId="0" fontId="1" fillId="25" borderId="11" xfId="0" applyFont="1" applyFill="1" applyBorder="1"/>
    <xf numFmtId="0" fontId="1" fillId="25" borderId="11" xfId="0" applyFont="1" applyFill="1" applyBorder="1" applyProtection="1">
      <protection hidden="1"/>
    </xf>
    <xf numFmtId="0" fontId="15" fillId="25" borderId="14" xfId="0" applyFont="1" applyFill="1" applyBorder="1" applyProtection="1">
      <protection hidden="1"/>
    </xf>
    <xf numFmtId="0" fontId="9" fillId="25" borderId="14" xfId="0" applyFont="1" applyFill="1" applyBorder="1" applyProtection="1">
      <protection hidden="1"/>
    </xf>
    <xf numFmtId="0" fontId="1" fillId="25" borderId="15" xfId="0" applyFont="1" applyFill="1" applyBorder="1"/>
    <xf numFmtId="0" fontId="1" fillId="25" borderId="16" xfId="0" applyFont="1" applyFill="1" applyBorder="1" applyProtection="1">
      <protection hidden="1"/>
    </xf>
    <xf numFmtId="0" fontId="56" fillId="25" borderId="0" xfId="298" applyFill="1" applyAlignment="1" applyProtection="1"/>
    <xf numFmtId="14" fontId="28" fillId="25" borderId="0" xfId="0" applyNumberFormat="1" applyFont="1" applyFill="1"/>
    <xf numFmtId="0" fontId="53" fillId="25" borderId="0" xfId="0" applyFont="1" applyFill="1"/>
    <xf numFmtId="0" fontId="54" fillId="25" borderId="0" xfId="0" applyFont="1" applyFill="1"/>
    <xf numFmtId="0" fontId="55" fillId="25" borderId="0" xfId="0" applyFont="1" applyFill="1"/>
    <xf numFmtId="2" fontId="5" fillId="25" borderId="11" xfId="0" applyNumberFormat="1" applyFont="1" applyFill="1" applyBorder="1" applyProtection="1">
      <protection hidden="1"/>
    </xf>
    <xf numFmtId="0" fontId="42" fillId="25" borderId="33" xfId="298" applyFont="1" applyFill="1" applyBorder="1" applyAlignment="1" applyProtection="1"/>
    <xf numFmtId="0" fontId="0" fillId="24" borderId="0" xfId="0" applyFill="1" applyAlignment="1">
      <alignment wrapText="1"/>
    </xf>
    <xf numFmtId="0" fontId="4" fillId="25" borderId="13" xfId="0" applyFont="1" applyFill="1" applyBorder="1"/>
    <xf numFmtId="0" fontId="2" fillId="25" borderId="14" xfId="0" applyFont="1" applyFill="1" applyBorder="1" applyProtection="1">
      <protection hidden="1"/>
    </xf>
    <xf numFmtId="0" fontId="46" fillId="25" borderId="13" xfId="0" applyFont="1" applyFill="1" applyBorder="1"/>
    <xf numFmtId="0" fontId="46" fillId="25" borderId="0" xfId="0" applyFont="1" applyFill="1"/>
    <xf numFmtId="0" fontId="1" fillId="24" borderId="16" xfId="0" applyFont="1" applyFill="1" applyBorder="1"/>
    <xf numFmtId="0" fontId="1" fillId="24" borderId="11" xfId="0" applyFont="1" applyFill="1" applyBorder="1"/>
    <xf numFmtId="0" fontId="15" fillId="25" borderId="13" xfId="0" applyFont="1" applyFill="1" applyBorder="1"/>
    <xf numFmtId="0" fontId="9" fillId="25" borderId="13" xfId="0" applyFont="1" applyFill="1" applyBorder="1"/>
    <xf numFmtId="0" fontId="98" fillId="0" borderId="14" xfId="0" applyFont="1" applyBorder="1" applyProtection="1">
      <protection hidden="1"/>
    </xf>
    <xf numFmtId="0" fontId="101" fillId="25" borderId="11" xfId="0" applyFont="1" applyFill="1" applyBorder="1"/>
    <xf numFmtId="0" fontId="1" fillId="25" borderId="0" xfId="0" applyFont="1" applyFill="1" applyProtection="1">
      <protection hidden="1"/>
    </xf>
    <xf numFmtId="0" fontId="5" fillId="25" borderId="0" xfId="0" applyFont="1" applyFill="1" applyProtection="1">
      <protection hidden="1"/>
    </xf>
    <xf numFmtId="0" fontId="1" fillId="24" borderId="0" xfId="0" applyFont="1" applyFill="1"/>
    <xf numFmtId="0" fontId="1" fillId="0" borderId="0" xfId="0" applyFont="1"/>
    <xf numFmtId="0" fontId="28" fillId="25" borderId="13" xfId="0" applyFont="1" applyFill="1" applyBorder="1" applyAlignment="1">
      <alignment horizontal="right"/>
    </xf>
    <xf numFmtId="0" fontId="29" fillId="25" borderId="0" xfId="0" applyFont="1" applyFill="1" applyAlignment="1">
      <alignment horizontal="right"/>
    </xf>
    <xf numFmtId="0" fontId="111" fillId="25" borderId="0" xfId="0" applyFont="1" applyFill="1"/>
    <xf numFmtId="0" fontId="111" fillId="25" borderId="13" xfId="0" applyFont="1" applyFill="1" applyBorder="1" applyAlignment="1">
      <alignment vertical="center"/>
    </xf>
    <xf numFmtId="0" fontId="113" fillId="25" borderId="0" xfId="0" applyFont="1" applyFill="1"/>
    <xf numFmtId="0" fontId="115" fillId="24" borderId="16" xfId="0" applyFont="1" applyFill="1" applyBorder="1"/>
    <xf numFmtId="0" fontId="118" fillId="25" borderId="0" xfId="0" applyFont="1" applyFill="1"/>
    <xf numFmtId="0" fontId="119" fillId="25" borderId="0" xfId="0" applyFont="1" applyFill="1"/>
    <xf numFmtId="0" fontId="119" fillId="24" borderId="0" xfId="0" applyFont="1" applyFill="1"/>
    <xf numFmtId="0" fontId="28" fillId="24" borderId="0" xfId="0" applyFont="1" applyFill="1"/>
    <xf numFmtId="167" fontId="120" fillId="25" borderId="0" xfId="0" applyNumberFormat="1" applyFont="1" applyFill="1" applyAlignment="1">
      <alignment horizontal="center"/>
    </xf>
    <xf numFmtId="167" fontId="28" fillId="25" borderId="0" xfId="0" applyNumberFormat="1" applyFont="1" applyFill="1" applyAlignment="1">
      <alignment horizontal="center"/>
    </xf>
    <xf numFmtId="0" fontId="28" fillId="25" borderId="0" xfId="0" applyFont="1" applyFill="1" applyProtection="1">
      <protection hidden="1"/>
    </xf>
    <xf numFmtId="0" fontId="120" fillId="25" borderId="0" xfId="0" applyFont="1" applyFill="1" applyProtection="1">
      <protection hidden="1"/>
    </xf>
    <xf numFmtId="0" fontId="123" fillId="25" borderId="0" xfId="0" applyFont="1" applyFill="1" applyAlignment="1">
      <alignment horizontal="left" wrapText="1"/>
    </xf>
    <xf numFmtId="0" fontId="111" fillId="25" borderId="0" xfId="0" applyFont="1" applyFill="1" applyProtection="1">
      <protection hidden="1"/>
    </xf>
    <xf numFmtId="0" fontId="119" fillId="0" borderId="16" xfId="0" applyFont="1" applyBorder="1"/>
    <xf numFmtId="0" fontId="28" fillId="0" borderId="0" xfId="0" applyFont="1"/>
    <xf numFmtId="0" fontId="46" fillId="25" borderId="12" xfId="0" applyFont="1" applyFill="1" applyBorder="1"/>
    <xf numFmtId="0" fontId="120" fillId="25" borderId="0" xfId="0" applyFont="1" applyFill="1"/>
    <xf numFmtId="0" fontId="47" fillId="25" borderId="0" xfId="0" applyFont="1" applyFill="1" applyProtection="1">
      <protection hidden="1"/>
    </xf>
    <xf numFmtId="0" fontId="46" fillId="25" borderId="14" xfId="0" applyFont="1" applyFill="1" applyBorder="1"/>
    <xf numFmtId="167" fontId="120" fillId="25" borderId="0" xfId="0" applyNumberFormat="1" applyFont="1" applyFill="1" applyAlignment="1">
      <alignment horizontal="center" vertical="center"/>
    </xf>
    <xf numFmtId="167" fontId="120" fillId="25" borderId="0" xfId="0" applyNumberFormat="1" applyFont="1" applyFill="1"/>
    <xf numFmtId="0" fontId="28" fillId="25" borderId="13" xfId="0" applyFont="1" applyFill="1" applyBorder="1" applyProtection="1">
      <protection hidden="1"/>
    </xf>
    <xf numFmtId="0" fontId="30" fillId="25" borderId="0" xfId="0" applyFont="1" applyFill="1" applyProtection="1">
      <protection hidden="1"/>
    </xf>
    <xf numFmtId="0" fontId="29" fillId="25" borderId="0" xfId="0" applyFont="1" applyFill="1" applyProtection="1">
      <protection hidden="1"/>
    </xf>
    <xf numFmtId="0" fontId="119" fillId="25" borderId="0" xfId="0" applyFont="1" applyFill="1" applyAlignment="1" applyProtection="1">
      <alignment vertical="center"/>
      <protection hidden="1"/>
    </xf>
    <xf numFmtId="0" fontId="46" fillId="25" borderId="14" xfId="0" applyFont="1" applyFill="1" applyBorder="1" applyProtection="1">
      <protection hidden="1"/>
    </xf>
    <xf numFmtId="0" fontId="28" fillId="0" borderId="0" xfId="0" applyFont="1" applyProtection="1">
      <protection hidden="1"/>
    </xf>
    <xf numFmtId="0" fontId="119" fillId="0" borderId="0" xfId="0" applyFont="1" applyAlignment="1" applyProtection="1">
      <alignment horizontal="left" vertical="center" wrapText="1"/>
      <protection hidden="1"/>
    </xf>
    <xf numFmtId="0" fontId="119" fillId="0" borderId="0" xfId="0" applyFont="1" applyProtection="1">
      <protection hidden="1"/>
    </xf>
    <xf numFmtId="0" fontId="119" fillId="25" borderId="0" xfId="0" applyFont="1" applyFill="1" applyAlignment="1" applyProtection="1">
      <alignment horizontal="left" vertical="center" wrapText="1"/>
      <protection hidden="1"/>
    </xf>
    <xf numFmtId="0" fontId="47" fillId="25" borderId="14" xfId="0" applyFont="1" applyFill="1" applyBorder="1" applyAlignment="1" applyProtection="1">
      <alignment horizontal="right"/>
      <protection hidden="1"/>
    </xf>
    <xf numFmtId="0" fontId="47" fillId="25" borderId="14" xfId="0" applyFont="1" applyFill="1" applyBorder="1" applyAlignment="1">
      <alignment horizontal="right"/>
    </xf>
    <xf numFmtId="0" fontId="126" fillId="25" borderId="0" xfId="0" applyFont="1" applyFill="1"/>
    <xf numFmtId="0" fontId="113" fillId="25" borderId="0" xfId="0" applyFont="1" applyFill="1" applyAlignment="1">
      <alignment horizontal="center" wrapText="1"/>
    </xf>
    <xf numFmtId="0" fontId="113" fillId="25" borderId="0" xfId="0" applyFont="1" applyFill="1" applyAlignment="1">
      <alignment vertical="top" wrapText="1"/>
    </xf>
    <xf numFmtId="0" fontId="126" fillId="25" borderId="0" xfId="0" applyFont="1" applyFill="1" applyProtection="1">
      <protection hidden="1"/>
    </xf>
    <xf numFmtId="0" fontId="113" fillId="25" borderId="0" xfId="0" applyFont="1" applyFill="1" applyAlignment="1" applyProtection="1">
      <alignment horizontal="center" wrapText="1"/>
      <protection hidden="1"/>
    </xf>
    <xf numFmtId="0" fontId="29" fillId="25" borderId="0" xfId="0" applyFont="1" applyFill="1" applyAlignment="1" applyProtection="1">
      <alignment wrapText="1"/>
      <protection hidden="1"/>
    </xf>
    <xf numFmtId="4" fontId="138" fillId="0" borderId="0" xfId="0" applyNumberFormat="1" applyFont="1" applyAlignment="1">
      <alignment horizontal="center" vertical="center"/>
    </xf>
    <xf numFmtId="0" fontId="29" fillId="0" borderId="0" xfId="0" applyFont="1" applyAlignment="1" applyProtection="1">
      <alignment wrapText="1"/>
      <protection hidden="1"/>
    </xf>
    <xf numFmtId="0" fontId="126" fillId="0" borderId="0" xfId="0" applyFont="1" applyProtection="1">
      <protection hidden="1"/>
    </xf>
    <xf numFmtId="0" fontId="28" fillId="0" borderId="13" xfId="0" applyFont="1" applyBorder="1"/>
    <xf numFmtId="0" fontId="113" fillId="0" borderId="0" xfId="0" applyFont="1" applyAlignment="1" applyProtection="1">
      <alignment vertical="top" wrapText="1"/>
      <protection locked="0"/>
    </xf>
    <xf numFmtId="0" fontId="113" fillId="0" borderId="0" xfId="0" applyFont="1" applyAlignment="1">
      <alignment vertical="top" wrapText="1"/>
    </xf>
    <xf numFmtId="0" fontId="46" fillId="0" borderId="14" xfId="0" applyFont="1" applyBorder="1"/>
    <xf numFmtId="0" fontId="28" fillId="25" borderId="15" xfId="0" applyFont="1" applyFill="1" applyBorder="1"/>
    <xf numFmtId="0" fontId="28" fillId="25" borderId="16" xfId="0" applyFont="1" applyFill="1" applyBorder="1"/>
    <xf numFmtId="0" fontId="28" fillId="25" borderId="16" xfId="0" applyFont="1" applyFill="1" applyBorder="1" applyProtection="1">
      <protection hidden="1"/>
    </xf>
    <xf numFmtId="0" fontId="46" fillId="25" borderId="17" xfId="0" applyFont="1" applyFill="1" applyBorder="1"/>
    <xf numFmtId="0" fontId="119" fillId="31" borderId="0" xfId="0" applyFont="1" applyFill="1"/>
    <xf numFmtId="0" fontId="119" fillId="0" borderId="0" xfId="0" applyFont="1"/>
    <xf numFmtId="0" fontId="141" fillId="25" borderId="0" xfId="0" applyFont="1" applyFill="1"/>
    <xf numFmtId="0" fontId="119" fillId="25" borderId="10" xfId="0" applyFont="1" applyFill="1" applyBorder="1"/>
    <xf numFmtId="0" fontId="141" fillId="25" borderId="11" xfId="0" applyFont="1" applyFill="1" applyBorder="1"/>
    <xf numFmtId="0" fontId="119" fillId="25" borderId="11" xfId="0" applyFont="1" applyFill="1" applyBorder="1"/>
    <xf numFmtId="0" fontId="119" fillId="0" borderId="12" xfId="0" applyFont="1" applyBorder="1"/>
    <xf numFmtId="0" fontId="119" fillId="25" borderId="13" xfId="0" applyFont="1" applyFill="1" applyBorder="1"/>
    <xf numFmtId="0" fontId="119" fillId="0" borderId="14" xfId="0" applyFont="1" applyBorder="1"/>
    <xf numFmtId="0" fontId="157" fillId="25" borderId="0" xfId="0" applyFont="1" applyFill="1"/>
    <xf numFmtId="0" fontId="133" fillId="25" borderId="0" xfId="0" applyFont="1" applyFill="1" applyAlignment="1">
      <alignment horizontal="center" vertical="center" wrapText="1"/>
    </xf>
    <xf numFmtId="0" fontId="119" fillId="25" borderId="14" xfId="0" applyFont="1" applyFill="1" applyBorder="1"/>
    <xf numFmtId="0" fontId="119" fillId="25" borderId="15" xfId="0" applyFont="1" applyFill="1" applyBorder="1"/>
    <xf numFmtId="0" fontId="141" fillId="25" borderId="16" xfId="0" applyFont="1" applyFill="1" applyBorder="1"/>
    <xf numFmtId="0" fontId="119" fillId="25" borderId="16" xfId="0" applyFont="1" applyFill="1" applyBorder="1"/>
    <xf numFmtId="0" fontId="119" fillId="0" borderId="17" xfId="0" applyFont="1" applyBorder="1"/>
    <xf numFmtId="0" fontId="119" fillId="24" borderId="11" xfId="0" applyFont="1" applyFill="1" applyBorder="1"/>
    <xf numFmtId="0" fontId="120" fillId="25" borderId="12" xfId="0" applyFont="1" applyFill="1" applyBorder="1" applyProtection="1">
      <protection hidden="1"/>
    </xf>
    <xf numFmtId="0" fontId="118" fillId="24" borderId="0" xfId="0" applyFont="1" applyFill="1"/>
    <xf numFmtId="0" fontId="120" fillId="25" borderId="14" xfId="0" applyFont="1" applyFill="1" applyBorder="1" applyProtection="1">
      <protection hidden="1"/>
    </xf>
    <xf numFmtId="0" fontId="47" fillId="25" borderId="0" xfId="0" applyFont="1" applyFill="1" applyAlignment="1">
      <alignment wrapText="1"/>
    </xf>
    <xf numFmtId="0" fontId="119" fillId="25" borderId="0" xfId="0" applyFont="1" applyFill="1" applyAlignment="1">
      <alignment wrapText="1"/>
    </xf>
    <xf numFmtId="0" fontId="111" fillId="25" borderId="14" xfId="0" applyFont="1" applyFill="1" applyBorder="1" applyAlignment="1">
      <alignment horizontal="center" vertical="center"/>
    </xf>
    <xf numFmtId="0" fontId="119" fillId="25" borderId="17" xfId="0" applyFont="1" applyFill="1" applyBorder="1"/>
    <xf numFmtId="0" fontId="29" fillId="25" borderId="11" xfId="0" applyFont="1" applyFill="1" applyBorder="1"/>
    <xf numFmtId="0" fontId="126" fillId="25" borderId="0" xfId="0" applyFont="1" applyFill="1" applyAlignment="1">
      <alignment horizontal="left" vertical="center" wrapText="1"/>
    </xf>
    <xf numFmtId="0" fontId="29" fillId="25" borderId="13" xfId="0" applyFont="1" applyFill="1" applyBorder="1"/>
    <xf numFmtId="0" fontId="111" fillId="25" borderId="13" xfId="0" applyFont="1" applyFill="1" applyBorder="1"/>
    <xf numFmtId="0" fontId="172" fillId="25" borderId="0" xfId="0" applyFont="1" applyFill="1"/>
    <xf numFmtId="0" fontId="174" fillId="25" borderId="14" xfId="0" applyFont="1" applyFill="1" applyBorder="1"/>
    <xf numFmtId="2" fontId="120" fillId="25" borderId="0" xfId="0" applyNumberFormat="1" applyFont="1" applyFill="1"/>
    <xf numFmtId="0" fontId="172" fillId="25" borderId="0" xfId="0" applyFont="1" applyFill="1" applyAlignment="1">
      <alignment horizontal="right" wrapText="1"/>
    </xf>
    <xf numFmtId="0" fontId="128" fillId="25" borderId="14" xfId="0" applyFont="1" applyFill="1" applyBorder="1" applyAlignment="1">
      <alignment horizontal="right" wrapText="1"/>
    </xf>
    <xf numFmtId="2" fontId="175" fillId="25" borderId="0" xfId="0" applyNumberFormat="1" applyFont="1" applyFill="1" applyAlignment="1">
      <alignment horizontal="left"/>
    </xf>
    <xf numFmtId="2" fontId="138" fillId="25" borderId="0" xfId="0" applyNumberFormat="1" applyFont="1" applyFill="1"/>
    <xf numFmtId="0" fontId="113" fillId="25" borderId="0" xfId="0" applyFont="1" applyFill="1" applyAlignment="1">
      <alignment horizontal="left"/>
    </xf>
    <xf numFmtId="0" fontId="126" fillId="25" borderId="0" xfId="0" applyFont="1" applyFill="1" applyAlignment="1">
      <alignment horizontal="left"/>
    </xf>
    <xf numFmtId="0" fontId="119" fillId="25" borderId="12" xfId="0" applyFont="1" applyFill="1" applyBorder="1"/>
    <xf numFmtId="0" fontId="119" fillId="25" borderId="21" xfId="0" applyFont="1" applyFill="1" applyBorder="1"/>
    <xf numFmtId="0" fontId="119" fillId="55" borderId="25" xfId="0" applyFont="1" applyFill="1" applyBorder="1" applyAlignment="1" applyProtection="1">
      <alignment horizontal="center" vertical="center"/>
      <protection locked="0"/>
    </xf>
    <xf numFmtId="0" fontId="176" fillId="25" borderId="0" xfId="0" applyFont="1" applyFill="1"/>
    <xf numFmtId="0" fontId="28" fillId="25" borderId="20" xfId="0" applyFont="1" applyFill="1" applyBorder="1"/>
    <xf numFmtId="0" fontId="123" fillId="25" borderId="0" xfId="0" applyFont="1" applyFill="1"/>
    <xf numFmtId="0" fontId="184" fillId="25" borderId="0" xfId="0" applyFont="1" applyFill="1"/>
    <xf numFmtId="0" fontId="185" fillId="25" borderId="0" xfId="0" applyFont="1" applyFill="1"/>
    <xf numFmtId="0" fontId="29" fillId="24" borderId="0" xfId="0" applyFont="1" applyFill="1"/>
    <xf numFmtId="0" fontId="172" fillId="24" borderId="0" xfId="0" applyFont="1" applyFill="1" applyAlignment="1">
      <alignment horizontal="right" wrapText="1"/>
    </xf>
    <xf numFmtId="0" fontId="175" fillId="25" borderId="20" xfId="0" applyFont="1" applyFill="1" applyBorder="1" applyAlignment="1">
      <alignment horizontal="center"/>
    </xf>
    <xf numFmtId="2" fontId="175" fillId="25" borderId="0" xfId="0" applyNumberFormat="1" applyFont="1" applyFill="1"/>
    <xf numFmtId="0" fontId="113" fillId="25" borderId="0" xfId="0" applyFont="1" applyFill="1" applyAlignment="1" applyProtection="1">
      <alignment horizontal="center"/>
      <protection locked="0"/>
    </xf>
    <xf numFmtId="0" fontId="115" fillId="25" borderId="0" xfId="0" applyFont="1" applyFill="1" applyAlignment="1">
      <alignment horizontal="center"/>
    </xf>
    <xf numFmtId="0" fontId="29" fillId="25" borderId="0" xfId="0" applyFont="1" applyFill="1" applyAlignment="1">
      <alignment horizontal="right" wrapText="1"/>
    </xf>
    <xf numFmtId="0" fontId="115" fillId="24" borderId="0" xfId="0" applyFont="1" applyFill="1" applyAlignment="1">
      <alignment horizontal="center"/>
    </xf>
    <xf numFmtId="2" fontId="138" fillId="24" borderId="0" xfId="0" applyNumberFormat="1" applyFont="1" applyFill="1"/>
    <xf numFmtId="168" fontId="28" fillId="25" borderId="16" xfId="0" applyNumberFormat="1" applyFont="1" applyFill="1" applyBorder="1"/>
    <xf numFmtId="0" fontId="113" fillId="25" borderId="16" xfId="0" applyFont="1" applyFill="1" applyBorder="1" applyAlignment="1">
      <alignment horizontal="left"/>
    </xf>
    <xf numFmtId="0" fontId="29" fillId="25" borderId="11" xfId="0" applyFont="1" applyFill="1" applyBorder="1" applyAlignment="1">
      <alignment horizontal="left" wrapText="1"/>
    </xf>
    <xf numFmtId="0" fontId="113" fillId="55" borderId="22" xfId="0" applyFont="1" applyFill="1" applyBorder="1" applyAlignment="1" applyProtection="1">
      <alignment horizontal="left"/>
      <protection locked="0"/>
    </xf>
    <xf numFmtId="0" fontId="113" fillId="55" borderId="22" xfId="0" applyFont="1" applyFill="1" applyBorder="1" applyAlignment="1" applyProtection="1">
      <alignment horizontal="center"/>
      <protection locked="0"/>
    </xf>
    <xf numFmtId="2" fontId="120" fillId="25" borderId="0" xfId="0" applyNumberFormat="1" applyFont="1" applyFill="1" applyProtection="1">
      <protection hidden="1"/>
    </xf>
    <xf numFmtId="0" fontId="140" fillId="25" borderId="0" xfId="0" applyFont="1" applyFill="1"/>
    <xf numFmtId="0" fontId="130" fillId="25" borderId="0" xfId="0" applyFont="1" applyFill="1"/>
    <xf numFmtId="0" fontId="163" fillId="25" borderId="16" xfId="298" applyFont="1" applyFill="1" applyBorder="1" applyAlignment="1" applyProtection="1"/>
    <xf numFmtId="0" fontId="186" fillId="25" borderId="16" xfId="298" applyFont="1" applyFill="1" applyBorder="1" applyAlignment="1" applyProtection="1"/>
    <xf numFmtId="0" fontId="120" fillId="25" borderId="16" xfId="0" applyFont="1" applyFill="1" applyBorder="1" applyProtection="1">
      <protection hidden="1"/>
    </xf>
    <xf numFmtId="2" fontId="120" fillId="25" borderId="16" xfId="0" applyNumberFormat="1" applyFont="1" applyFill="1" applyBorder="1" applyProtection="1">
      <protection hidden="1"/>
    </xf>
    <xf numFmtId="2" fontId="120" fillId="25" borderId="11" xfId="0" applyNumberFormat="1" applyFont="1" applyFill="1" applyBorder="1" applyProtection="1">
      <protection hidden="1"/>
    </xf>
    <xf numFmtId="0" fontId="118" fillId="0" borderId="0" xfId="0" applyFont="1"/>
    <xf numFmtId="2" fontId="118" fillId="25" borderId="0" xfId="0" applyNumberFormat="1" applyFont="1" applyFill="1"/>
    <xf numFmtId="2" fontId="119" fillId="25" borderId="0" xfId="0" applyNumberFormat="1" applyFont="1" applyFill="1"/>
    <xf numFmtId="2" fontId="29" fillId="25" borderId="0" xfId="0" applyNumberFormat="1" applyFont="1" applyFill="1"/>
    <xf numFmtId="0" fontId="183" fillId="25" borderId="14" xfId="0" applyFont="1" applyFill="1" applyBorder="1" applyProtection="1">
      <protection hidden="1"/>
    </xf>
    <xf numFmtId="0" fontId="127" fillId="52" borderId="53" xfId="0" applyFont="1" applyFill="1" applyBorder="1" applyAlignment="1" applyProtection="1">
      <alignment horizontal="center"/>
      <protection hidden="1"/>
    </xf>
    <xf numFmtId="1" fontId="127" fillId="52" borderId="53" xfId="0" applyNumberFormat="1" applyFont="1" applyFill="1" applyBorder="1" applyAlignment="1" applyProtection="1">
      <alignment horizontal="center"/>
      <protection hidden="1"/>
    </xf>
    <xf numFmtId="0" fontId="120" fillId="25" borderId="17" xfId="0" applyFont="1" applyFill="1" applyBorder="1" applyProtection="1">
      <protection hidden="1"/>
    </xf>
    <xf numFmtId="1" fontId="138" fillId="57" borderId="53" xfId="0" applyNumberFormat="1" applyFont="1" applyFill="1" applyBorder="1" applyAlignment="1" applyProtection="1">
      <alignment horizontal="center"/>
      <protection hidden="1"/>
    </xf>
    <xf numFmtId="0" fontId="29" fillId="55" borderId="53" xfId="0" applyFont="1" applyFill="1" applyBorder="1" applyAlignment="1" applyProtection="1">
      <alignment horizontal="center"/>
      <protection locked="0"/>
    </xf>
    <xf numFmtId="0" fontId="120" fillId="25" borderId="11" xfId="0" applyFont="1" applyFill="1" applyBorder="1" applyProtection="1">
      <protection hidden="1"/>
    </xf>
    <xf numFmtId="0" fontId="183" fillId="25" borderId="0" xfId="0" applyFont="1" applyFill="1" applyProtection="1">
      <protection hidden="1"/>
    </xf>
    <xf numFmtId="0" fontId="113" fillId="31" borderId="0" xfId="0" applyFont="1" applyFill="1"/>
    <xf numFmtId="0" fontId="113" fillId="0" borderId="0" xfId="0" applyFont="1"/>
    <xf numFmtId="0" fontId="113" fillId="31" borderId="10" xfId="0" applyFont="1" applyFill="1" applyBorder="1"/>
    <xf numFmtId="0" fontId="113" fillId="31" borderId="11" xfId="0" applyFont="1" applyFill="1" applyBorder="1"/>
    <xf numFmtId="0" fontId="113" fillId="31" borderId="13" xfId="0" applyFont="1" applyFill="1" applyBorder="1"/>
    <xf numFmtId="0" fontId="118" fillId="31" borderId="0" xfId="0" applyFont="1" applyFill="1"/>
    <xf numFmtId="0" fontId="113" fillId="31" borderId="0" xfId="0" applyFont="1" applyFill="1" applyAlignment="1">
      <alignment horizontal="center" vertical="center" wrapText="1"/>
    </xf>
    <xf numFmtId="167" fontId="120" fillId="31" borderId="0" xfId="0" applyNumberFormat="1" applyFont="1" applyFill="1" applyAlignment="1">
      <alignment horizontal="center" vertical="center"/>
    </xf>
    <xf numFmtId="167" fontId="175" fillId="31" borderId="0" xfId="0" applyNumberFormat="1" applyFont="1" applyFill="1"/>
    <xf numFmtId="0" fontId="116" fillId="31" borderId="0" xfId="0" applyFont="1" applyFill="1"/>
    <xf numFmtId="0" fontId="116" fillId="31" borderId="13" xfId="0" applyFont="1" applyFill="1" applyBorder="1"/>
    <xf numFmtId="0" fontId="116" fillId="31" borderId="0" xfId="327" applyFont="1" applyFill="1"/>
    <xf numFmtId="0" fontId="116" fillId="31" borderId="0" xfId="328" applyFont="1" applyFill="1" applyAlignment="1">
      <alignment vertical="top" wrapText="1"/>
    </xf>
    <xf numFmtId="0" fontId="28" fillId="31" borderId="0" xfId="0" applyFont="1" applyFill="1"/>
    <xf numFmtId="0" fontId="119" fillId="31" borderId="13" xfId="0" applyFont="1" applyFill="1" applyBorder="1"/>
    <xf numFmtId="0" fontId="29" fillId="31" borderId="0" xfId="0" applyFont="1" applyFill="1"/>
    <xf numFmtId="0" fontId="29" fillId="31" borderId="0" xfId="0" applyFont="1" applyFill="1" applyAlignment="1">
      <alignment horizontal="right"/>
    </xf>
    <xf numFmtId="0" fontId="115" fillId="31" borderId="0" xfId="0" applyFont="1" applyFill="1" applyAlignment="1" applyProtection="1">
      <alignment horizontal="right"/>
      <protection hidden="1"/>
    </xf>
    <xf numFmtId="2" fontId="138" fillId="31" borderId="20" xfId="0" applyNumberFormat="1" applyFont="1" applyFill="1" applyBorder="1" applyAlignment="1" applyProtection="1">
      <alignment horizontal="center"/>
      <protection hidden="1"/>
    </xf>
    <xf numFmtId="0" fontId="116" fillId="31" borderId="15" xfId="0" applyFont="1" applyFill="1" applyBorder="1"/>
    <xf numFmtId="0" fontId="116" fillId="31" borderId="16" xfId="0" applyFont="1" applyFill="1" applyBorder="1"/>
    <xf numFmtId="0" fontId="116" fillId="31" borderId="16" xfId="327" applyFont="1" applyFill="1" applyBorder="1"/>
    <xf numFmtId="0" fontId="116" fillId="31" borderId="16" xfId="328" applyFont="1" applyFill="1" applyBorder="1" applyAlignment="1">
      <alignment vertical="top" wrapText="1"/>
    </xf>
    <xf numFmtId="0" fontId="116" fillId="31" borderId="16" xfId="0" applyFont="1" applyFill="1" applyBorder="1" applyAlignment="1">
      <alignment wrapText="1"/>
    </xf>
    <xf numFmtId="0" fontId="116" fillId="31" borderId="0" xfId="0" applyFont="1" applyFill="1" applyAlignment="1">
      <alignment wrapText="1"/>
    </xf>
    <xf numFmtId="0" fontId="113" fillId="25" borderId="10" xfId="0" applyFont="1" applyFill="1" applyBorder="1"/>
    <xf numFmtId="0" fontId="113" fillId="25" borderId="11" xfId="0" applyFont="1" applyFill="1" applyBorder="1"/>
    <xf numFmtId="0" fontId="113" fillId="25" borderId="12" xfId="0" applyFont="1" applyFill="1" applyBorder="1"/>
    <xf numFmtId="0" fontId="113" fillId="25" borderId="13" xfId="0" applyFont="1" applyFill="1" applyBorder="1"/>
    <xf numFmtId="0" fontId="113" fillId="25" borderId="14" xfId="0" applyFont="1" applyFill="1" applyBorder="1"/>
    <xf numFmtId="167" fontId="175" fillId="25" borderId="0" xfId="0" applyNumberFormat="1" applyFont="1" applyFill="1"/>
    <xf numFmtId="0" fontId="113" fillId="25" borderId="0" xfId="0" applyFont="1" applyFill="1" applyAlignment="1">
      <alignment horizontal="center" vertical="center" wrapText="1"/>
    </xf>
    <xf numFmtId="0" fontId="114" fillId="31" borderId="0" xfId="0" applyFont="1" applyFill="1"/>
    <xf numFmtId="2" fontId="113" fillId="25" borderId="19" xfId="0" applyNumberFormat="1" applyFont="1" applyFill="1" applyBorder="1" applyAlignment="1">
      <alignment horizontal="center" vertical="center"/>
    </xf>
    <xf numFmtId="0" fontId="113" fillId="25" borderId="0" xfId="0" applyFont="1" applyFill="1" applyAlignment="1">
      <alignment horizontal="right"/>
    </xf>
    <xf numFmtId="0" fontId="114" fillId="31" borderId="0" xfId="0" applyFont="1" applyFill="1" applyAlignment="1">
      <alignment horizontal="left"/>
    </xf>
    <xf numFmtId="0" fontId="113" fillId="25" borderId="0" xfId="0" applyFont="1" applyFill="1" applyAlignment="1">
      <alignment horizontal="center"/>
    </xf>
    <xf numFmtId="2" fontId="175" fillId="25" borderId="0" xfId="0" applyNumberFormat="1" applyFont="1" applyFill="1" applyProtection="1">
      <protection hidden="1"/>
    </xf>
    <xf numFmtId="0" fontId="175" fillId="25" borderId="0" xfId="0" applyFont="1" applyFill="1" applyProtection="1">
      <protection locked="0"/>
    </xf>
    <xf numFmtId="0" fontId="113" fillId="31" borderId="0" xfId="0" applyFont="1" applyFill="1" applyAlignment="1">
      <alignment horizontal="right"/>
    </xf>
    <xf numFmtId="0" fontId="175" fillId="25" borderId="0" xfId="0" applyFont="1" applyFill="1"/>
    <xf numFmtId="0" fontId="172" fillId="25" borderId="14" xfId="0" applyFont="1" applyFill="1" applyBorder="1" applyAlignment="1">
      <alignment horizontal="right" wrapText="1"/>
    </xf>
    <xf numFmtId="0" fontId="188" fillId="25" borderId="0" xfId="0" applyFont="1" applyFill="1" applyAlignment="1">
      <alignment horizontal="center"/>
    </xf>
    <xf numFmtId="2" fontId="115" fillId="25" borderId="0" xfId="0" applyNumberFormat="1" applyFont="1" applyFill="1" applyAlignment="1">
      <alignment horizontal="right"/>
    </xf>
    <xf numFmtId="0" fontId="175" fillId="25" borderId="0" xfId="0" applyFont="1" applyFill="1" applyAlignment="1" applyProtection="1">
      <alignment horizontal="center"/>
      <protection locked="0"/>
    </xf>
    <xf numFmtId="2" fontId="115" fillId="25" borderId="0" xfId="0" applyNumberFormat="1" applyFont="1" applyFill="1" applyAlignment="1" applyProtection="1">
      <alignment horizontal="right"/>
      <protection hidden="1"/>
    </xf>
    <xf numFmtId="0" fontId="113" fillId="25" borderId="0" xfId="0" applyFont="1" applyFill="1" applyAlignment="1" applyProtection="1">
      <alignment horizontal="left"/>
      <protection hidden="1"/>
    </xf>
    <xf numFmtId="0" fontId="172" fillId="31" borderId="0" xfId="0" applyFont="1" applyFill="1"/>
    <xf numFmtId="4" fontId="175" fillId="25" borderId="0" xfId="0" applyNumberFormat="1" applyFont="1" applyFill="1" applyAlignment="1" applyProtection="1">
      <alignment horizontal="center"/>
      <protection hidden="1"/>
    </xf>
    <xf numFmtId="0" fontId="116" fillId="25" borderId="15" xfId="0" applyFont="1" applyFill="1" applyBorder="1"/>
    <xf numFmtId="0" fontId="116" fillId="25" borderId="16" xfId="327" applyFont="1" applyFill="1" applyBorder="1"/>
    <xf numFmtId="0" fontId="116" fillId="25" borderId="16" xfId="328" applyFont="1" applyFill="1" applyBorder="1" applyAlignment="1">
      <alignment vertical="top" wrapText="1"/>
    </xf>
    <xf numFmtId="0" fontId="116" fillId="25" borderId="16" xfId="0" applyFont="1" applyFill="1" applyBorder="1" applyAlignment="1">
      <alignment wrapText="1"/>
    </xf>
    <xf numFmtId="0" fontId="116" fillId="25" borderId="16" xfId="0" applyFont="1" applyFill="1" applyBorder="1"/>
    <xf numFmtId="169" fontId="116" fillId="25" borderId="16" xfId="0" applyNumberFormat="1" applyFont="1" applyFill="1" applyBorder="1"/>
    <xf numFmtId="0" fontId="113" fillId="31" borderId="12" xfId="0" applyFont="1" applyFill="1" applyBorder="1"/>
    <xf numFmtId="0" fontId="113" fillId="31" borderId="14" xfId="0" applyFont="1" applyFill="1" applyBorder="1" applyAlignment="1">
      <alignment horizontal="center" vertical="center" wrapText="1"/>
    </xf>
    <xf numFmtId="0" fontId="54" fillId="31" borderId="0" xfId="0" applyFont="1" applyFill="1"/>
    <xf numFmtId="0" fontId="113" fillId="31" borderId="14" xfId="0" applyFont="1" applyFill="1" applyBorder="1"/>
    <xf numFmtId="0" fontId="187" fillId="31" borderId="14" xfId="0" applyFont="1" applyFill="1" applyBorder="1"/>
    <xf numFmtId="0" fontId="119" fillId="25" borderId="14" xfId="0" applyFont="1" applyFill="1" applyBorder="1" applyProtection="1">
      <protection hidden="1"/>
    </xf>
    <xf numFmtId="0" fontId="119" fillId="31" borderId="14" xfId="0" applyFont="1" applyFill="1" applyBorder="1" applyProtection="1">
      <protection hidden="1"/>
    </xf>
    <xf numFmtId="0" fontId="116" fillId="31" borderId="17" xfId="0" applyFont="1" applyFill="1" applyBorder="1"/>
    <xf numFmtId="0" fontId="54" fillId="25" borderId="0" xfId="0" applyFont="1" applyFill="1" applyAlignment="1">
      <alignment horizontal="center"/>
    </xf>
    <xf numFmtId="0" fontId="54" fillId="25" borderId="0" xfId="0" applyFont="1" applyFill="1" applyAlignment="1">
      <alignment horizontal="left"/>
    </xf>
    <xf numFmtId="14" fontId="53" fillId="25" borderId="0" xfId="0" applyNumberFormat="1" applyFont="1" applyFill="1"/>
    <xf numFmtId="0" fontId="29" fillId="25" borderId="0" xfId="0" applyFont="1" applyFill="1" applyAlignment="1">
      <alignment horizontal="center"/>
    </xf>
    <xf numFmtId="168" fontId="137" fillId="25" borderId="20" xfId="0" applyNumberFormat="1" applyFont="1" applyFill="1" applyBorder="1" applyAlignment="1">
      <alignment horizontal="center" vertical="center" wrapText="1"/>
    </xf>
    <xf numFmtId="14" fontId="126" fillId="25" borderId="0" xfId="0" applyNumberFormat="1" applyFont="1" applyFill="1" applyAlignment="1">
      <alignment vertical="center" wrapText="1"/>
    </xf>
    <xf numFmtId="0" fontId="126" fillId="25" borderId="14" xfId="0" applyFont="1" applyFill="1" applyBorder="1" applyAlignment="1">
      <alignment vertical="center" wrapText="1"/>
    </xf>
    <xf numFmtId="0" fontId="126" fillId="25" borderId="0" xfId="0" applyFont="1" applyFill="1" applyAlignment="1">
      <alignment vertical="center" wrapText="1"/>
    </xf>
    <xf numFmtId="0" fontId="29" fillId="25" borderId="14" xfId="0" applyFont="1" applyFill="1" applyBorder="1"/>
    <xf numFmtId="2" fontId="137" fillId="25" borderId="0" xfId="0" applyNumberFormat="1" applyFont="1" applyFill="1"/>
    <xf numFmtId="168" fontId="191" fillId="25" borderId="20" xfId="0" applyNumberFormat="1" applyFont="1" applyFill="1" applyBorder="1" applyAlignment="1">
      <alignment horizontal="left" vertical="center" wrapText="1"/>
    </xf>
    <xf numFmtId="0" fontId="113" fillId="25" borderId="0" xfId="0" applyFont="1" applyFill="1" applyAlignment="1">
      <alignment horizontal="left" vertical="center" wrapText="1"/>
    </xf>
    <xf numFmtId="0" fontId="119" fillId="56" borderId="26" xfId="0" applyFont="1" applyFill="1" applyBorder="1"/>
    <xf numFmtId="0" fontId="119" fillId="56" borderId="27" xfId="0" applyFont="1" applyFill="1" applyBorder="1"/>
    <xf numFmtId="0" fontId="113" fillId="56" borderId="22" xfId="0" applyFont="1" applyFill="1" applyBorder="1" applyAlignment="1">
      <alignment horizontal="left" vertical="top" indent="1"/>
    </xf>
    <xf numFmtId="0" fontId="113" fillId="56" borderId="19" xfId="0" applyFont="1" applyFill="1" applyBorder="1" applyAlignment="1">
      <alignment horizontal="left" vertical="top" indent="1"/>
    </xf>
    <xf numFmtId="0" fontId="163" fillId="56" borderId="19" xfId="298" applyFont="1" applyFill="1" applyBorder="1" applyAlignment="1" applyProtection="1">
      <alignment horizontal="left" vertical="top" indent="1"/>
    </xf>
    <xf numFmtId="0" fontId="119" fillId="56" borderId="19" xfId="0" applyFont="1" applyFill="1" applyBorder="1" applyAlignment="1">
      <alignment horizontal="left" vertical="top" indent="1"/>
    </xf>
    <xf numFmtId="0" fontId="119" fillId="56" borderId="19" xfId="0" applyFont="1" applyFill="1" applyBorder="1"/>
    <xf numFmtId="0" fontId="119" fillId="56" borderId="25" xfId="0" applyFont="1" applyFill="1" applyBorder="1"/>
    <xf numFmtId="0" fontId="194" fillId="24" borderId="0" xfId="0" applyFont="1" applyFill="1" applyAlignment="1">
      <alignment horizontal="right"/>
    </xf>
    <xf numFmtId="0" fontId="196" fillId="24" borderId="0" xfId="0" quotePrefix="1" applyFont="1" applyFill="1"/>
    <xf numFmtId="0" fontId="197" fillId="25" borderId="0" xfId="0" applyFont="1" applyFill="1" applyAlignment="1">
      <alignment wrapText="1"/>
    </xf>
    <xf numFmtId="0" fontId="119" fillId="24" borderId="14" xfId="0" applyFont="1" applyFill="1" applyBorder="1"/>
    <xf numFmtId="0" fontId="197" fillId="25" borderId="0" xfId="0" applyFont="1" applyFill="1" applyAlignment="1">
      <alignment horizontal="center" wrapText="1"/>
    </xf>
    <xf numFmtId="167" fontId="111" fillId="25" borderId="0" xfId="0" applyNumberFormat="1" applyFont="1" applyFill="1"/>
    <xf numFmtId="0" fontId="28" fillId="25" borderId="0" xfId="0" applyFont="1" applyFill="1" applyAlignment="1">
      <alignment horizontal="left"/>
    </xf>
    <xf numFmtId="0" fontId="119" fillId="24" borderId="0" xfId="0" quotePrefix="1" applyFont="1" applyFill="1"/>
    <xf numFmtId="0" fontId="163" fillId="25" borderId="0" xfId="298" applyFont="1" applyFill="1" applyAlignment="1" applyProtection="1"/>
    <xf numFmtId="0" fontId="48" fillId="25" borderId="0" xfId="0" applyFont="1" applyFill="1" applyAlignment="1">
      <alignment horizontal="left"/>
    </xf>
    <xf numFmtId="0" fontId="46" fillId="24" borderId="15" xfId="0" applyFont="1" applyFill="1" applyBorder="1"/>
    <xf numFmtId="0" fontId="46" fillId="24" borderId="16" xfId="0" applyFont="1" applyFill="1" applyBorder="1"/>
    <xf numFmtId="0" fontId="46" fillId="25" borderId="16" xfId="0" applyFont="1" applyFill="1" applyBorder="1"/>
    <xf numFmtId="0" fontId="48" fillId="25" borderId="16" xfId="0" applyFont="1" applyFill="1" applyBorder="1" applyAlignment="1">
      <alignment horizontal="left"/>
    </xf>
    <xf numFmtId="0" fontId="46" fillId="24" borderId="17" xfId="0" applyFont="1" applyFill="1" applyBorder="1"/>
    <xf numFmtId="0" fontId="119" fillId="0" borderId="0" xfId="0" applyFont="1" applyAlignment="1">
      <alignment horizontal="left" wrapText="1" indent="1"/>
    </xf>
    <xf numFmtId="0" fontId="127" fillId="52" borderId="37" xfId="0" applyFont="1" applyFill="1" applyBorder="1" applyAlignment="1" applyProtection="1">
      <alignment horizontal="center" vertical="center"/>
      <protection hidden="1"/>
    </xf>
    <xf numFmtId="2" fontId="127" fillId="52" borderId="37" xfId="0" applyNumberFormat="1" applyFont="1" applyFill="1" applyBorder="1" applyAlignment="1" applyProtection="1">
      <alignment horizontal="center" vertical="center"/>
      <protection hidden="1"/>
    </xf>
    <xf numFmtId="0" fontId="201" fillId="25" borderId="0" xfId="0" applyFont="1" applyFill="1"/>
    <xf numFmtId="0" fontId="28" fillId="31" borderId="10" xfId="0" applyFont="1" applyFill="1" applyBorder="1"/>
    <xf numFmtId="0" fontId="28" fillId="31" borderId="13" xfId="0" applyFont="1" applyFill="1" applyBorder="1"/>
    <xf numFmtId="0" fontId="111" fillId="31" borderId="13" xfId="0" applyFont="1" applyFill="1" applyBorder="1" applyAlignment="1">
      <alignment horizontal="center" vertical="center"/>
    </xf>
    <xf numFmtId="0" fontId="119" fillId="31" borderId="15" xfId="0" applyFont="1" applyFill="1" applyBorder="1"/>
    <xf numFmtId="0" fontId="119" fillId="58" borderId="0" xfId="0" applyFont="1" applyFill="1"/>
    <xf numFmtId="0" fontId="28" fillId="58" borderId="10" xfId="0" applyFont="1" applyFill="1" applyBorder="1"/>
    <xf numFmtId="0" fontId="111" fillId="58" borderId="0" xfId="0" applyFont="1" applyFill="1" applyAlignment="1">
      <alignment horizontal="center" vertical="center"/>
    </xf>
    <xf numFmtId="0" fontId="119" fillId="58" borderId="0" xfId="0" applyFont="1" applyFill="1" applyProtection="1">
      <protection locked="0"/>
    </xf>
    <xf numFmtId="0" fontId="142" fillId="58" borderId="0" xfId="0" applyFont="1" applyFill="1"/>
    <xf numFmtId="0" fontId="119" fillId="58" borderId="0" xfId="0" applyFont="1" applyFill="1" applyProtection="1">
      <protection hidden="1"/>
    </xf>
    <xf numFmtId="0" fontId="140" fillId="58" borderId="0" xfId="0" applyFont="1" applyFill="1" applyProtection="1">
      <protection hidden="1"/>
    </xf>
    <xf numFmtId="0" fontId="119" fillId="58" borderId="0" xfId="0" applyFont="1" applyFill="1" applyAlignment="1" applyProtection="1">
      <alignment vertical="center"/>
      <protection hidden="1"/>
    </xf>
    <xf numFmtId="0" fontId="167" fillId="58" borderId="0" xfId="0" applyFont="1" applyFill="1" applyAlignment="1" applyProtection="1">
      <alignment vertical="center"/>
      <protection hidden="1"/>
    </xf>
    <xf numFmtId="0" fontId="168" fillId="59" borderId="50" xfId="0" applyFont="1" applyFill="1" applyBorder="1" applyAlignment="1" applyProtection="1">
      <alignment vertical="center"/>
      <protection hidden="1"/>
    </xf>
    <xf numFmtId="0" fontId="120" fillId="58" borderId="0" xfId="0" applyFont="1" applyFill="1"/>
    <xf numFmtId="0" fontId="46" fillId="58" borderId="0" xfId="0" applyFont="1" applyFill="1"/>
    <xf numFmtId="0" fontId="140" fillId="58" borderId="0" xfId="0" applyFont="1" applyFill="1" applyAlignment="1" applyProtection="1">
      <alignment vertical="top"/>
      <protection hidden="1"/>
    </xf>
    <xf numFmtId="0" fontId="140" fillId="58" borderId="0" xfId="0" applyFont="1" applyFill="1" applyAlignment="1" applyProtection="1">
      <alignment vertical="center"/>
      <protection hidden="1"/>
    </xf>
    <xf numFmtId="0" fontId="171" fillId="58" borderId="0" xfId="0" applyFont="1" applyFill="1" applyAlignment="1" applyProtection="1">
      <alignment vertical="center"/>
      <protection hidden="1"/>
    </xf>
    <xf numFmtId="0" fontId="120" fillId="58" borderId="0" xfId="0" applyFont="1" applyFill="1" applyProtection="1">
      <protection hidden="1"/>
    </xf>
    <xf numFmtId="0" fontId="163" fillId="58" borderId="0" xfId="523" applyFont="1" applyFill="1" applyAlignment="1" applyProtection="1">
      <alignment vertical="center"/>
      <protection hidden="1"/>
    </xf>
    <xf numFmtId="14" fontId="119" fillId="58" borderId="0" xfId="0" applyNumberFormat="1" applyFont="1" applyFill="1" applyAlignment="1" applyProtection="1">
      <alignment vertical="center"/>
      <protection hidden="1"/>
    </xf>
    <xf numFmtId="0" fontId="130" fillId="58" borderId="0" xfId="0" applyFont="1" applyFill="1" applyAlignment="1" applyProtection="1">
      <alignment vertical="center"/>
      <protection hidden="1"/>
    </xf>
    <xf numFmtId="0" fontId="165" fillId="58" borderId="0" xfId="0" applyFont="1" applyFill="1" applyAlignment="1" applyProtection="1">
      <alignment vertical="center"/>
      <protection hidden="1"/>
    </xf>
    <xf numFmtId="0" fontId="168" fillId="59" borderId="51" xfId="0" applyFont="1" applyFill="1" applyBorder="1" applyAlignment="1" applyProtection="1">
      <alignment vertical="center"/>
      <protection hidden="1"/>
    </xf>
    <xf numFmtId="0" fontId="169" fillId="59" borderId="50" xfId="0" applyFont="1" applyFill="1" applyBorder="1" applyAlignment="1" applyProtection="1">
      <alignment vertical="center"/>
      <protection hidden="1"/>
    </xf>
    <xf numFmtId="0" fontId="169" fillId="59" borderId="52" xfId="0" applyFont="1" applyFill="1" applyBorder="1" applyAlignment="1" applyProtection="1">
      <alignment vertical="center"/>
      <protection hidden="1"/>
    </xf>
    <xf numFmtId="2" fontId="170" fillId="58" borderId="0" xfId="0" applyNumberFormat="1" applyFont="1" applyFill="1" applyAlignment="1" applyProtection="1">
      <alignment vertical="center" wrapText="1"/>
      <protection hidden="1"/>
    </xf>
    <xf numFmtId="0" fontId="156" fillId="58" borderId="0" xfId="0" applyFont="1" applyFill="1"/>
    <xf numFmtId="0" fontId="164" fillId="58" borderId="0" xfId="298" applyFont="1" applyFill="1" applyAlignment="1" applyProtection="1"/>
    <xf numFmtId="0" fontId="166" fillId="0" borderId="13" xfId="0" applyFont="1" applyBorder="1" applyProtection="1">
      <protection hidden="1"/>
    </xf>
    <xf numFmtId="0" fontId="166" fillId="0" borderId="0" xfId="0" applyFont="1" applyProtection="1">
      <protection hidden="1"/>
    </xf>
    <xf numFmtId="0" fontId="140" fillId="31" borderId="0" xfId="0" applyFont="1" applyFill="1" applyProtection="1">
      <protection hidden="1"/>
    </xf>
    <xf numFmtId="0" fontId="140" fillId="31" borderId="16" xfId="0" applyFont="1" applyFill="1" applyBorder="1" applyProtection="1">
      <protection hidden="1"/>
    </xf>
    <xf numFmtId="0" fontId="119" fillId="31" borderId="17" xfId="0" applyFont="1" applyFill="1" applyBorder="1" applyProtection="1">
      <protection hidden="1"/>
    </xf>
    <xf numFmtId="0" fontId="157" fillId="58" borderId="20" xfId="0" applyFont="1" applyFill="1" applyBorder="1" applyAlignment="1">
      <alignment wrapText="1"/>
    </xf>
    <xf numFmtId="0" fontId="162" fillId="58" borderId="20" xfId="713" applyFont="1" applyFill="1" applyBorder="1" applyAlignment="1" applyProtection="1">
      <alignment vertical="top"/>
    </xf>
    <xf numFmtId="0" fontId="163" fillId="58" borderId="20" xfId="298" applyFont="1" applyFill="1" applyBorder="1" applyAlignment="1" applyProtection="1">
      <alignment vertical="center"/>
    </xf>
    <xf numFmtId="0" fontId="140" fillId="58" borderId="20" xfId="0" applyFont="1" applyFill="1" applyBorder="1" applyAlignment="1" applyProtection="1">
      <alignment wrapText="1"/>
      <protection locked="0"/>
    </xf>
    <xf numFmtId="0" fontId="161" fillId="58" borderId="0" xfId="0" applyFont="1" applyFill="1" applyAlignment="1" applyProtection="1">
      <alignment horizontal="center" vertical="center"/>
      <protection hidden="1"/>
    </xf>
    <xf numFmtId="0" fontId="161" fillId="58" borderId="0" xfId="0" applyFont="1" applyFill="1" applyAlignment="1" applyProtection="1">
      <alignment horizontal="center" vertical="center" wrapText="1"/>
      <protection hidden="1"/>
    </xf>
    <xf numFmtId="0" fontId="166" fillId="31" borderId="13" xfId="0" applyFont="1" applyFill="1" applyBorder="1" applyProtection="1">
      <protection hidden="1"/>
    </xf>
    <xf numFmtId="0" fontId="166" fillId="31" borderId="0" xfId="0" applyFont="1" applyFill="1" applyProtection="1">
      <protection hidden="1"/>
    </xf>
    <xf numFmtId="0" fontId="166" fillId="31" borderId="15" xfId="0" applyFont="1" applyFill="1" applyBorder="1" applyProtection="1">
      <protection hidden="1"/>
    </xf>
    <xf numFmtId="0" fontId="166" fillId="31" borderId="16" xfId="0" applyFont="1" applyFill="1" applyBorder="1" applyProtection="1">
      <protection hidden="1"/>
    </xf>
    <xf numFmtId="0" fontId="156" fillId="58" borderId="33" xfId="0" applyFont="1" applyFill="1" applyBorder="1"/>
    <xf numFmtId="0" fontId="119" fillId="31" borderId="10" xfId="0" applyFont="1" applyFill="1" applyBorder="1" applyProtection="1">
      <protection hidden="1"/>
    </xf>
    <xf numFmtId="0" fontId="119" fillId="31" borderId="11" xfId="0" applyFont="1" applyFill="1" applyBorder="1" applyProtection="1">
      <protection hidden="1"/>
    </xf>
    <xf numFmtId="0" fontId="119" fillId="31" borderId="12" xfId="0" applyFont="1" applyFill="1" applyBorder="1" applyProtection="1">
      <protection hidden="1"/>
    </xf>
    <xf numFmtId="2" fontId="165" fillId="60" borderId="57" xfId="0" applyNumberFormat="1" applyFont="1" applyFill="1" applyBorder="1" applyAlignment="1" applyProtection="1">
      <alignment vertical="center" wrapText="1"/>
      <protection hidden="1"/>
    </xf>
    <xf numFmtId="2" fontId="165" fillId="60" borderId="56" xfId="0" applyNumberFormat="1" applyFont="1" applyFill="1" applyBorder="1" applyAlignment="1" applyProtection="1">
      <alignment vertical="center" wrapText="1"/>
      <protection hidden="1"/>
    </xf>
    <xf numFmtId="0" fontId="140" fillId="60" borderId="56" xfId="0" applyFont="1" applyFill="1" applyBorder="1" applyProtection="1">
      <protection hidden="1"/>
    </xf>
    <xf numFmtId="0" fontId="140" fillId="60" borderId="58" xfId="0" applyFont="1" applyFill="1" applyBorder="1" applyProtection="1">
      <protection hidden="1"/>
    </xf>
    <xf numFmtId="0" fontId="5" fillId="58" borderId="0" xfId="0" applyFont="1" applyFill="1" applyProtection="1">
      <protection hidden="1"/>
    </xf>
    <xf numFmtId="0" fontId="18" fillId="58" borderId="0" xfId="0" applyFont="1" applyFill="1" applyProtection="1">
      <protection hidden="1"/>
    </xf>
    <xf numFmtId="0" fontId="16" fillId="58" borderId="0" xfId="0" applyFont="1" applyFill="1" applyProtection="1">
      <protection hidden="1"/>
    </xf>
    <xf numFmtId="0" fontId="12" fillId="58" borderId="0" xfId="0" applyFont="1" applyFill="1"/>
    <xf numFmtId="0" fontId="6" fillId="58" borderId="0" xfId="0" applyFont="1" applyFill="1"/>
    <xf numFmtId="0" fontId="0" fillId="58" borderId="0" xfId="0" applyFill="1"/>
    <xf numFmtId="0" fontId="1" fillId="58" borderId="0" xfId="0" applyFont="1" applyFill="1" applyProtection="1">
      <protection hidden="1"/>
    </xf>
    <xf numFmtId="0" fontId="0" fillId="58" borderId="0" xfId="0" applyFill="1" applyProtection="1">
      <protection hidden="1"/>
    </xf>
    <xf numFmtId="0" fontId="1" fillId="58" borderId="0" xfId="0" applyFont="1" applyFill="1"/>
    <xf numFmtId="0" fontId="14" fillId="58" borderId="0" xfId="0" applyFont="1" applyFill="1"/>
    <xf numFmtId="0" fontId="115" fillId="24" borderId="0" xfId="0" applyFont="1" applyFill="1"/>
    <xf numFmtId="0" fontId="14" fillId="24" borderId="13" xfId="0" applyFont="1" applyFill="1" applyBorder="1"/>
    <xf numFmtId="0" fontId="12" fillId="24" borderId="14" xfId="0" applyFont="1" applyFill="1" applyBorder="1"/>
    <xf numFmtId="0" fontId="6" fillId="24" borderId="0" xfId="0" applyFont="1" applyFill="1"/>
    <xf numFmtId="0" fontId="6" fillId="25" borderId="0" xfId="0" applyFont="1" applyFill="1"/>
    <xf numFmtId="0" fontId="109" fillId="25" borderId="0" xfId="0" applyFont="1" applyFill="1" applyAlignment="1">
      <alignment horizontal="left"/>
    </xf>
    <xf numFmtId="0" fontId="8" fillId="25" borderId="0" xfId="0" applyFont="1" applyFill="1"/>
    <xf numFmtId="0" fontId="7" fillId="25" borderId="0" xfId="0" applyFont="1" applyFill="1"/>
    <xf numFmtId="0" fontId="9" fillId="25" borderId="0" xfId="0" applyFont="1" applyFill="1" applyAlignment="1">
      <alignment horizontal="left"/>
    </xf>
    <xf numFmtId="0" fontId="10" fillId="25" borderId="0" xfId="298" applyFont="1" applyFill="1" applyBorder="1" applyAlignment="1" applyProtection="1"/>
    <xf numFmtId="0" fontId="11" fillId="25" borderId="0" xfId="0" applyFont="1" applyFill="1"/>
    <xf numFmtId="0" fontId="6" fillId="25" borderId="0" xfId="0" applyFont="1" applyFill="1" applyAlignment="1">
      <alignment horizontal="left"/>
    </xf>
    <xf numFmtId="2" fontId="12" fillId="25" borderId="0" xfId="0" applyNumberFormat="1" applyFont="1" applyFill="1"/>
    <xf numFmtId="0" fontId="6" fillId="25" borderId="0" xfId="0" applyFont="1" applyFill="1" applyAlignment="1">
      <alignment horizontal="center"/>
    </xf>
    <xf numFmtId="2" fontId="6" fillId="25" borderId="0" xfId="0" applyNumberFormat="1" applyFont="1" applyFill="1"/>
    <xf numFmtId="0" fontId="53" fillId="24" borderId="0" xfId="0" applyFont="1" applyFill="1"/>
    <xf numFmtId="0" fontId="22" fillId="58" borderId="0" xfId="0" applyFont="1" applyFill="1" applyProtection="1">
      <protection hidden="1"/>
    </xf>
    <xf numFmtId="0" fontId="93" fillId="58" borderId="0" xfId="0" applyFont="1" applyFill="1" applyProtection="1">
      <protection hidden="1"/>
    </xf>
    <xf numFmtId="0" fontId="95" fillId="58" borderId="0" xfId="0" applyFont="1" applyFill="1" applyProtection="1">
      <protection hidden="1"/>
    </xf>
    <xf numFmtId="0" fontId="3" fillId="58" borderId="0" xfId="0" applyFont="1" applyFill="1" applyProtection="1">
      <protection hidden="1"/>
    </xf>
    <xf numFmtId="0" fontId="43" fillId="58" borderId="0" xfId="0" applyFont="1" applyFill="1" applyProtection="1">
      <protection hidden="1"/>
    </xf>
    <xf numFmtId="0" fontId="43" fillId="58" borderId="0" xfId="0" applyFont="1" applyFill="1"/>
    <xf numFmtId="0" fontId="1" fillId="58" borderId="0" xfId="0" applyFont="1" applyFill="1" applyProtection="1">
      <protection locked="0"/>
    </xf>
    <xf numFmtId="0" fontId="0" fillId="58" borderId="0" xfId="0" applyFill="1" applyProtection="1">
      <protection locked="0"/>
    </xf>
    <xf numFmtId="0" fontId="3" fillId="58" borderId="0" xfId="0" applyFont="1" applyFill="1" applyProtection="1">
      <protection locked="0"/>
    </xf>
    <xf numFmtId="0" fontId="44" fillId="58" borderId="0" xfId="0" applyFont="1" applyFill="1" applyProtection="1">
      <protection locked="0"/>
    </xf>
    <xf numFmtId="0" fontId="96" fillId="58" borderId="0" xfId="0" applyFont="1" applyFill="1"/>
    <xf numFmtId="0" fontId="99" fillId="58" borderId="0" xfId="0" applyFont="1" applyFill="1"/>
    <xf numFmtId="0" fontId="27" fillId="58" borderId="0" xfId="0" applyFont="1" applyFill="1" applyProtection="1">
      <protection hidden="1"/>
    </xf>
    <xf numFmtId="0" fontId="45" fillId="58" borderId="0" xfId="0" applyFont="1" applyFill="1" applyProtection="1">
      <protection hidden="1"/>
    </xf>
    <xf numFmtId="0" fontId="105" fillId="58" borderId="0" xfId="0" applyFont="1" applyFill="1" applyProtection="1">
      <protection hidden="1"/>
    </xf>
    <xf numFmtId="0" fontId="107" fillId="58" borderId="0" xfId="0" applyFont="1" applyFill="1" applyProtection="1">
      <protection hidden="1"/>
    </xf>
    <xf numFmtId="0" fontId="44" fillId="58" borderId="0" xfId="0" applyFont="1" applyFill="1" applyProtection="1">
      <protection hidden="1"/>
    </xf>
    <xf numFmtId="0" fontId="49" fillId="58" borderId="0" xfId="0" applyFont="1" applyFill="1" applyProtection="1">
      <protection hidden="1"/>
    </xf>
    <xf numFmtId="0" fontId="52" fillId="58" borderId="0" xfId="0" applyFont="1" applyFill="1" applyProtection="1">
      <protection hidden="1"/>
    </xf>
    <xf numFmtId="0" fontId="5" fillId="58" borderId="0" xfId="0" applyFont="1" applyFill="1"/>
    <xf numFmtId="0" fontId="52" fillId="58" borderId="0" xfId="0" applyFont="1" applyFill="1"/>
    <xf numFmtId="0" fontId="52" fillId="58" borderId="0" xfId="0" applyFont="1" applyFill="1" applyProtection="1">
      <protection locked="0"/>
    </xf>
    <xf numFmtId="0" fontId="42" fillId="58" borderId="0" xfId="298" applyFont="1" applyFill="1" applyAlignment="1" applyProtection="1">
      <alignment horizontal="left"/>
    </xf>
    <xf numFmtId="0" fontId="100" fillId="58" borderId="0" xfId="0" applyFont="1" applyFill="1" applyProtection="1">
      <protection hidden="1"/>
    </xf>
    <xf numFmtId="0" fontId="100" fillId="58" borderId="0" xfId="0" applyFont="1" applyFill="1"/>
    <xf numFmtId="0" fontId="46" fillId="58" borderId="0" xfId="0" applyFont="1" applyFill="1" applyProtection="1">
      <protection hidden="1"/>
    </xf>
    <xf numFmtId="0" fontId="131" fillId="58" borderId="0" xfId="0" applyFont="1" applyFill="1" applyProtection="1">
      <protection hidden="1"/>
    </xf>
    <xf numFmtId="0" fontId="142" fillId="58" borderId="0" xfId="0" applyFont="1" applyFill="1" applyProtection="1">
      <protection hidden="1"/>
    </xf>
    <xf numFmtId="0" fontId="144" fillId="58" borderId="0" xfId="0" applyFont="1" applyFill="1" applyProtection="1">
      <protection hidden="1"/>
    </xf>
    <xf numFmtId="0" fontId="146" fillId="58" borderId="0" xfId="0" applyFont="1" applyFill="1" applyProtection="1">
      <protection hidden="1"/>
    </xf>
    <xf numFmtId="0" fontId="146" fillId="58" borderId="0" xfId="0" applyFont="1" applyFill="1" applyAlignment="1" applyProtection="1">
      <alignment horizontal="left"/>
      <protection hidden="1"/>
    </xf>
    <xf numFmtId="0" fontId="148" fillId="58" borderId="0" xfId="0" applyFont="1" applyFill="1" applyProtection="1">
      <protection hidden="1"/>
    </xf>
    <xf numFmtId="0" fontId="141" fillId="58" borderId="0" xfId="0" applyFont="1" applyFill="1" applyProtection="1">
      <protection hidden="1"/>
    </xf>
    <xf numFmtId="0" fontId="156" fillId="58" borderId="0" xfId="0" applyFont="1" applyFill="1" applyProtection="1">
      <protection hidden="1"/>
    </xf>
    <xf numFmtId="0" fontId="131" fillId="58" borderId="0" xfId="0" applyFont="1" applyFill="1"/>
    <xf numFmtId="0" fontId="111" fillId="58" borderId="0" xfId="0" applyFont="1" applyFill="1" applyAlignment="1" applyProtection="1">
      <alignment horizontal="left" wrapText="1"/>
      <protection locked="0"/>
    </xf>
    <xf numFmtId="0" fontId="28" fillId="58" borderId="0" xfId="0" applyFont="1" applyFill="1" applyProtection="1">
      <protection locked="0"/>
    </xf>
    <xf numFmtId="0" fontId="131" fillId="58" borderId="0" xfId="0" applyFont="1" applyFill="1" applyProtection="1">
      <protection locked="0"/>
    </xf>
    <xf numFmtId="0" fontId="46" fillId="58" borderId="0" xfId="0" applyFont="1" applyFill="1" applyProtection="1">
      <protection locked="0"/>
    </xf>
    <xf numFmtId="0" fontId="111" fillId="58" borderId="0" xfId="0" applyFont="1" applyFill="1" applyAlignment="1" applyProtection="1">
      <alignment horizontal="left"/>
      <protection locked="0"/>
    </xf>
    <xf numFmtId="0" fontId="141" fillId="58" borderId="0" xfId="0" applyFont="1" applyFill="1" applyAlignment="1" applyProtection="1">
      <alignment vertical="center"/>
      <protection locked="0"/>
    </xf>
    <xf numFmtId="0" fontId="28" fillId="58" borderId="0" xfId="0" applyFont="1" applyFill="1"/>
    <xf numFmtId="0" fontId="132" fillId="58" borderId="0" xfId="0" applyFont="1" applyFill="1" applyProtection="1">
      <protection hidden="1"/>
    </xf>
    <xf numFmtId="0" fontId="28" fillId="58" borderId="0" xfId="0" applyFont="1" applyFill="1" applyProtection="1">
      <protection hidden="1"/>
    </xf>
    <xf numFmtId="2" fontId="135" fillId="58" borderId="0" xfId="0" applyNumberFormat="1" applyFont="1" applyFill="1" applyAlignment="1" applyProtection="1">
      <alignment vertical="center"/>
      <protection hidden="1"/>
    </xf>
    <xf numFmtId="2" fontId="135" fillId="58" borderId="0" xfId="0" applyNumberFormat="1" applyFont="1" applyFill="1" applyAlignment="1" applyProtection="1">
      <alignment vertical="center" wrapText="1"/>
      <protection hidden="1"/>
    </xf>
    <xf numFmtId="0" fontId="132" fillId="58" borderId="0" xfId="0" applyFont="1" applyFill="1" applyAlignment="1" applyProtection="1">
      <alignment horizontal="center" vertical="center" wrapText="1"/>
      <protection hidden="1"/>
    </xf>
    <xf numFmtId="0" fontId="136" fillId="58" borderId="0" xfId="0" applyFont="1" applyFill="1" applyProtection="1">
      <protection hidden="1"/>
    </xf>
    <xf numFmtId="0" fontId="116" fillId="58" borderId="0" xfId="0" applyFont="1" applyFill="1" applyProtection="1">
      <protection hidden="1"/>
    </xf>
    <xf numFmtId="0" fontId="141" fillId="58" borderId="0" xfId="0" applyFont="1" applyFill="1"/>
    <xf numFmtId="0" fontId="28" fillId="58" borderId="0" xfId="0" applyFont="1" applyFill="1" applyAlignment="1" applyProtection="1">
      <alignment horizontal="center"/>
      <protection locked="0"/>
    </xf>
    <xf numFmtId="0" fontId="143" fillId="58" borderId="0" xfId="0" applyFont="1" applyFill="1" applyProtection="1">
      <protection hidden="1"/>
    </xf>
    <xf numFmtId="0" fontId="154" fillId="58" borderId="0" xfId="0" applyFont="1" applyFill="1" applyAlignment="1" applyProtection="1">
      <alignment wrapText="1"/>
      <protection hidden="1"/>
    </xf>
    <xf numFmtId="0" fontId="149" fillId="58" borderId="0" xfId="331" applyFont="1" applyFill="1" applyProtection="1">
      <protection hidden="1"/>
    </xf>
    <xf numFmtId="0" fontId="154" fillId="58" borderId="0" xfId="331" applyFont="1" applyFill="1" applyAlignment="1" applyProtection="1">
      <alignment wrapText="1"/>
      <protection hidden="1"/>
    </xf>
    <xf numFmtId="0" fontId="153" fillId="58" borderId="0" xfId="0" applyFont="1" applyFill="1" applyProtection="1">
      <protection hidden="1"/>
    </xf>
    <xf numFmtId="0" fontId="154" fillId="58" borderId="0" xfId="0" applyFont="1" applyFill="1" applyProtection="1">
      <protection hidden="1"/>
    </xf>
    <xf numFmtId="0" fontId="155" fillId="58" borderId="0" xfId="0" applyFont="1" applyFill="1" applyProtection="1">
      <protection hidden="1"/>
    </xf>
    <xf numFmtId="0" fontId="178" fillId="58" borderId="0" xfId="331" applyFont="1" applyFill="1" applyProtection="1">
      <protection hidden="1"/>
    </xf>
    <xf numFmtId="0" fontId="155" fillId="58" borderId="0" xfId="0" applyFont="1" applyFill="1" applyAlignment="1" applyProtection="1">
      <alignment horizontal="left"/>
      <protection hidden="1"/>
    </xf>
    <xf numFmtId="0" fontId="47" fillId="58" borderId="0" xfId="0" applyFont="1" applyFill="1" applyProtection="1">
      <protection hidden="1"/>
    </xf>
    <xf numFmtId="0" fontId="174" fillId="58" borderId="0" xfId="0" applyFont="1" applyFill="1" applyProtection="1">
      <protection hidden="1"/>
    </xf>
    <xf numFmtId="0" fontId="174" fillId="58" borderId="0" xfId="0" applyFont="1" applyFill="1"/>
    <xf numFmtId="0" fontId="111" fillId="58" borderId="0" xfId="0" applyFont="1" applyFill="1"/>
    <xf numFmtId="0" fontId="28" fillId="58" borderId="11" xfId="0" applyFont="1" applyFill="1" applyBorder="1"/>
    <xf numFmtId="0" fontId="46" fillId="58" borderId="11" xfId="0" applyFont="1" applyFill="1" applyBorder="1"/>
    <xf numFmtId="0" fontId="142" fillId="58" borderId="0" xfId="661" applyFont="1" applyFill="1"/>
    <xf numFmtId="173" fontId="142" fillId="58" borderId="0" xfId="0" applyNumberFormat="1" applyFont="1" applyFill="1" applyProtection="1">
      <protection hidden="1"/>
    </xf>
    <xf numFmtId="0" fontId="143" fillId="58" borderId="0" xfId="0" applyFont="1" applyFill="1"/>
    <xf numFmtId="0" fontId="130" fillId="58" borderId="0" xfId="0" applyFont="1" applyFill="1"/>
    <xf numFmtId="0" fontId="28" fillId="58" borderId="0" xfId="661" applyFont="1" applyFill="1"/>
    <xf numFmtId="173" fontId="119" fillId="58" borderId="0" xfId="0" applyNumberFormat="1" applyFont="1" applyFill="1" applyProtection="1">
      <protection hidden="1"/>
    </xf>
    <xf numFmtId="3" fontId="119" fillId="58" borderId="0" xfId="0" applyNumberFormat="1" applyFont="1" applyFill="1"/>
    <xf numFmtId="2" fontId="28" fillId="58" borderId="0" xfId="661" applyNumberFormat="1" applyFont="1" applyFill="1"/>
    <xf numFmtId="0" fontId="130" fillId="58" borderId="0" xfId="0" applyFont="1" applyFill="1" applyProtection="1">
      <protection hidden="1"/>
    </xf>
    <xf numFmtId="0" fontId="111" fillId="58" borderId="0" xfId="661" applyFont="1" applyFill="1" applyAlignment="1">
      <alignment wrapText="1"/>
    </xf>
    <xf numFmtId="0" fontId="182" fillId="58" borderId="0" xfId="0" applyFont="1" applyFill="1"/>
    <xf numFmtId="0" fontId="141" fillId="58" borderId="0" xfId="0" applyFont="1" applyFill="1" applyAlignment="1" applyProtection="1">
      <alignment horizontal="center" vertical="top" wrapText="1"/>
      <protection hidden="1"/>
    </xf>
    <xf numFmtId="0" fontId="119" fillId="58" borderId="0" xfId="0" applyFont="1" applyFill="1" applyAlignment="1" applyProtection="1">
      <alignment horizontal="center"/>
      <protection hidden="1"/>
    </xf>
    <xf numFmtId="171" fontId="137" fillId="58" borderId="0" xfId="328" applyNumberFormat="1" applyFont="1" applyFill="1" applyAlignment="1" applyProtection="1">
      <alignment vertical="top" wrapText="1"/>
      <protection hidden="1"/>
    </xf>
    <xf numFmtId="171" fontId="137" fillId="58" borderId="0" xfId="329" applyNumberFormat="1" applyFont="1" applyFill="1" applyProtection="1">
      <protection hidden="1"/>
    </xf>
    <xf numFmtId="0" fontId="137" fillId="58" borderId="0" xfId="0" applyFont="1" applyFill="1" applyAlignment="1" applyProtection="1">
      <alignment vertical="top" wrapText="1"/>
      <protection hidden="1"/>
    </xf>
    <xf numFmtId="0" fontId="141" fillId="58" borderId="0" xfId="0" applyFont="1" applyFill="1" applyAlignment="1" applyProtection="1">
      <alignment horizontal="justify" vertical="top" wrapText="1"/>
      <protection hidden="1"/>
    </xf>
    <xf numFmtId="168" fontId="28" fillId="58" borderId="0" xfId="0" applyNumberFormat="1" applyFont="1" applyFill="1"/>
    <xf numFmtId="0" fontId="113" fillId="58" borderId="0" xfId="0" applyFont="1" applyFill="1" applyAlignment="1">
      <alignment horizontal="left"/>
    </xf>
    <xf numFmtId="170" fontId="46" fillId="58" borderId="0" xfId="0" applyNumberFormat="1" applyFont="1" applyFill="1" applyProtection="1">
      <protection hidden="1"/>
    </xf>
    <xf numFmtId="10" fontId="46" fillId="58" borderId="0" xfId="0" applyNumberFormat="1" applyFont="1" applyFill="1" applyProtection="1">
      <protection hidden="1"/>
    </xf>
    <xf numFmtId="0" fontId="101" fillId="58" borderId="0" xfId="0" applyFont="1" applyFill="1" applyProtection="1">
      <protection hidden="1"/>
    </xf>
    <xf numFmtId="2" fontId="3" fillId="58" borderId="0" xfId="0" applyNumberFormat="1" applyFont="1" applyFill="1" applyProtection="1">
      <protection hidden="1"/>
    </xf>
    <xf numFmtId="2" fontId="5" fillId="58" borderId="0" xfId="0" applyNumberFormat="1" applyFont="1" applyFill="1" applyProtection="1">
      <protection hidden="1"/>
    </xf>
    <xf numFmtId="0" fontId="23" fillId="58" borderId="0" xfId="0" applyFont="1" applyFill="1" applyProtection="1">
      <protection hidden="1"/>
    </xf>
    <xf numFmtId="2" fontId="23" fillId="58" borderId="0" xfId="0" applyNumberFormat="1" applyFont="1" applyFill="1" applyProtection="1">
      <protection hidden="1"/>
    </xf>
    <xf numFmtId="0" fontId="23" fillId="58" borderId="0" xfId="0" applyFont="1" applyFill="1"/>
    <xf numFmtId="0" fontId="56" fillId="58" borderId="0" xfId="298" applyFill="1" applyAlignment="1" applyProtection="1"/>
    <xf numFmtId="0" fontId="104" fillId="58" borderId="0" xfId="298" applyFont="1" applyFill="1" applyAlignment="1" applyProtection="1"/>
    <xf numFmtId="0" fontId="2" fillId="58" borderId="0" xfId="0" applyFont="1" applyFill="1" applyProtection="1">
      <protection hidden="1"/>
    </xf>
    <xf numFmtId="0" fontId="2" fillId="58" borderId="0" xfId="0" applyFont="1" applyFill="1"/>
    <xf numFmtId="0" fontId="4" fillId="58" borderId="0" xfId="0" applyFont="1" applyFill="1"/>
    <xf numFmtId="0" fontId="50" fillId="58" borderId="0" xfId="0" applyFont="1" applyFill="1"/>
    <xf numFmtId="0" fontId="204" fillId="58" borderId="0" xfId="0" applyFont="1" applyFill="1" applyProtection="1">
      <protection hidden="1"/>
    </xf>
    <xf numFmtId="0" fontId="46" fillId="58" borderId="0" xfId="0" applyFont="1" applyFill="1" applyAlignment="1" applyProtection="1">
      <alignment horizontal="left"/>
      <protection hidden="1"/>
    </xf>
    <xf numFmtId="2" fontId="46" fillId="58" borderId="0" xfId="0" applyNumberFormat="1" applyFont="1" applyFill="1" applyAlignment="1" applyProtection="1">
      <alignment horizontal="left"/>
      <protection hidden="1"/>
    </xf>
    <xf numFmtId="0" fontId="142" fillId="58" borderId="0" xfId="0" applyFont="1" applyFill="1" applyAlignment="1" applyProtection="1">
      <alignment horizontal="left"/>
      <protection hidden="1"/>
    </xf>
    <xf numFmtId="2" fontId="142" fillId="58" borderId="0" xfId="0" applyNumberFormat="1" applyFont="1" applyFill="1" applyAlignment="1" applyProtection="1">
      <alignment horizontal="left"/>
      <protection hidden="1"/>
    </xf>
    <xf numFmtId="0" fontId="142" fillId="58" borderId="0" xfId="0" applyFont="1" applyFill="1" applyAlignment="1" applyProtection="1">
      <alignment horizontal="center"/>
      <protection hidden="1"/>
    </xf>
    <xf numFmtId="0" fontId="153" fillId="58" borderId="0" xfId="0" applyFont="1" applyFill="1" applyAlignment="1" applyProtection="1">
      <alignment horizontal="center"/>
      <protection hidden="1"/>
    </xf>
    <xf numFmtId="2" fontId="154" fillId="58" borderId="0" xfId="0" applyNumberFormat="1" applyFont="1" applyFill="1" applyAlignment="1" applyProtection="1">
      <alignment horizontal="center" vertical="center" wrapText="1"/>
      <protection hidden="1"/>
    </xf>
    <xf numFmtId="0" fontId="154" fillId="58" borderId="0" xfId="0" applyFont="1" applyFill="1" applyAlignment="1" applyProtection="1">
      <alignment horizontal="center" vertical="center" wrapText="1"/>
      <protection hidden="1"/>
    </xf>
    <xf numFmtId="2" fontId="142" fillId="58" borderId="0" xfId="0" applyNumberFormat="1" applyFont="1" applyFill="1" applyProtection="1">
      <protection hidden="1"/>
    </xf>
    <xf numFmtId="1" fontId="153" fillId="58" borderId="0" xfId="0" applyNumberFormat="1" applyFont="1" applyFill="1" applyAlignment="1" applyProtection="1">
      <alignment horizontal="center"/>
      <protection hidden="1"/>
    </xf>
    <xf numFmtId="0" fontId="163" fillId="58" borderId="0" xfId="298" applyFont="1" applyFill="1" applyAlignment="1" applyProtection="1">
      <protection hidden="1"/>
    </xf>
    <xf numFmtId="0" fontId="48" fillId="58" borderId="0" xfId="0" applyFont="1" applyFill="1" applyProtection="1">
      <protection hidden="1"/>
    </xf>
    <xf numFmtId="2" fontId="46" fillId="58" borderId="0" xfId="0" applyNumberFormat="1" applyFont="1" applyFill="1" applyProtection="1">
      <protection hidden="1"/>
    </xf>
    <xf numFmtId="2" fontId="119" fillId="58" borderId="0" xfId="0" applyNumberFormat="1" applyFont="1" applyFill="1" applyProtection="1">
      <protection hidden="1"/>
    </xf>
    <xf numFmtId="2" fontId="119" fillId="58" borderId="0" xfId="0" applyNumberFormat="1" applyFont="1" applyFill="1"/>
    <xf numFmtId="2" fontId="46" fillId="58" borderId="0" xfId="0" applyNumberFormat="1" applyFont="1" applyFill="1"/>
    <xf numFmtId="0" fontId="183" fillId="58" borderId="0" xfId="0" applyFont="1" applyFill="1"/>
    <xf numFmtId="0" fontId="115" fillId="58" borderId="0" xfId="0" applyFont="1" applyFill="1" applyProtection="1">
      <protection hidden="1"/>
    </xf>
    <xf numFmtId="172" fontId="115" fillId="58" borderId="0" xfId="329" applyNumberFormat="1" applyFont="1" applyFill="1" applyProtection="1">
      <protection hidden="1"/>
    </xf>
    <xf numFmtId="172" fontId="115" fillId="58" borderId="0" xfId="0" applyNumberFormat="1" applyFont="1" applyFill="1" applyProtection="1">
      <protection hidden="1"/>
    </xf>
    <xf numFmtId="0" fontId="115" fillId="58" borderId="0" xfId="0" applyFont="1" applyFill="1" applyAlignment="1" applyProtection="1">
      <alignment horizontal="left"/>
      <protection hidden="1"/>
    </xf>
    <xf numFmtId="0" fontId="148" fillId="58" borderId="0" xfId="0" applyFont="1" applyFill="1"/>
    <xf numFmtId="0" fontId="175" fillId="58" borderId="0" xfId="0" applyFont="1" applyFill="1" applyProtection="1">
      <protection hidden="1"/>
    </xf>
    <xf numFmtId="0" fontId="116" fillId="58" borderId="0" xfId="0" applyFont="1" applyFill="1"/>
    <xf numFmtId="0" fontId="116" fillId="58" borderId="0" xfId="327" applyFont="1" applyFill="1"/>
    <xf numFmtId="0" fontId="116" fillId="58" borderId="0" xfId="328" applyFont="1" applyFill="1" applyAlignment="1">
      <alignment vertical="top" wrapText="1"/>
    </xf>
    <xf numFmtId="0" fontId="116" fillId="58" borderId="0" xfId="0" applyFont="1" applyFill="1" applyAlignment="1">
      <alignment wrapText="1"/>
    </xf>
    <xf numFmtId="0" fontId="113" fillId="58" borderId="0" xfId="0" applyFont="1" applyFill="1" applyProtection="1">
      <protection hidden="1"/>
    </xf>
    <xf numFmtId="0" fontId="113" fillId="58" borderId="0" xfId="0" applyFont="1" applyFill="1"/>
    <xf numFmtId="170" fontId="120" fillId="58" borderId="0" xfId="0" applyNumberFormat="1" applyFont="1" applyFill="1" applyProtection="1">
      <protection hidden="1"/>
    </xf>
    <xf numFmtId="10" fontId="120" fillId="58" borderId="0" xfId="0" applyNumberFormat="1" applyFont="1" applyFill="1" applyProtection="1">
      <protection hidden="1"/>
    </xf>
    <xf numFmtId="0" fontId="205" fillId="58" borderId="0" xfId="0" applyFont="1" applyFill="1" applyProtection="1">
      <protection hidden="1"/>
    </xf>
    <xf numFmtId="10" fontId="206" fillId="58" borderId="0" xfId="0" applyNumberFormat="1" applyFont="1" applyFill="1" applyProtection="1">
      <protection hidden="1"/>
    </xf>
    <xf numFmtId="0" fontId="206" fillId="58" borderId="0" xfId="0" applyFont="1" applyFill="1" applyProtection="1">
      <protection hidden="1"/>
    </xf>
    <xf numFmtId="0" fontId="179" fillId="58" borderId="0" xfId="0" applyFont="1" applyFill="1" applyProtection="1">
      <protection hidden="1"/>
    </xf>
    <xf numFmtId="172" fontId="179" fillId="58" borderId="0" xfId="329" applyNumberFormat="1" applyFont="1" applyFill="1" applyProtection="1">
      <protection hidden="1"/>
    </xf>
    <xf numFmtId="172" fontId="179" fillId="58" borderId="0" xfId="0" applyNumberFormat="1" applyFont="1" applyFill="1" applyProtection="1">
      <protection hidden="1"/>
    </xf>
    <xf numFmtId="0" fontId="179" fillId="58" borderId="0" xfId="0" applyFont="1" applyFill="1" applyAlignment="1" applyProtection="1">
      <alignment horizontal="left"/>
      <protection hidden="1"/>
    </xf>
    <xf numFmtId="169" fontId="179" fillId="58" borderId="0" xfId="0" applyNumberFormat="1" applyFont="1" applyFill="1" applyProtection="1">
      <protection hidden="1"/>
    </xf>
    <xf numFmtId="172" fontId="146" fillId="58" borderId="0" xfId="329" applyNumberFormat="1" applyFont="1" applyFill="1" applyProtection="1">
      <protection hidden="1"/>
    </xf>
    <xf numFmtId="172" fontId="146" fillId="58" borderId="0" xfId="0" applyNumberFormat="1" applyFont="1" applyFill="1" applyProtection="1">
      <protection hidden="1"/>
    </xf>
    <xf numFmtId="0" fontId="146" fillId="58" borderId="55" xfId="0" applyFont="1" applyFill="1" applyBorder="1" applyProtection="1">
      <protection hidden="1"/>
    </xf>
    <xf numFmtId="4" fontId="146" fillId="58" borderId="0" xfId="329" applyNumberFormat="1" applyFont="1" applyFill="1" applyProtection="1">
      <protection hidden="1"/>
    </xf>
    <xf numFmtId="0" fontId="146" fillId="58" borderId="0" xfId="0" applyFont="1" applyFill="1" applyAlignment="1" applyProtection="1">
      <alignment horizontal="center" vertical="top" wrapText="1"/>
      <protection hidden="1"/>
    </xf>
    <xf numFmtId="0" fontId="146" fillId="58" borderId="55" xfId="328" applyFont="1" applyFill="1" applyBorder="1" applyAlignment="1" applyProtection="1">
      <alignment vertical="top" wrapText="1"/>
      <protection hidden="1"/>
    </xf>
    <xf numFmtId="4" fontId="146" fillId="58" borderId="55" xfId="329" applyNumberFormat="1" applyFont="1" applyFill="1" applyBorder="1" applyProtection="1">
      <protection hidden="1"/>
    </xf>
    <xf numFmtId="0" fontId="146" fillId="58" borderId="20" xfId="0" applyFont="1" applyFill="1" applyBorder="1" applyProtection="1">
      <protection hidden="1"/>
    </xf>
    <xf numFmtId="0" fontId="146" fillId="58" borderId="0" xfId="0" applyFont="1" applyFill="1" applyAlignment="1" applyProtection="1">
      <alignment horizontal="justify" vertical="top" wrapText="1"/>
      <protection hidden="1"/>
    </xf>
    <xf numFmtId="0" fontId="146" fillId="58" borderId="0" xfId="327" applyFont="1" applyFill="1" applyProtection="1">
      <protection hidden="1"/>
    </xf>
    <xf numFmtId="0" fontId="148" fillId="58" borderId="0" xfId="0" applyFont="1" applyFill="1" applyAlignment="1" applyProtection="1">
      <alignment horizontal="left"/>
      <protection locked="0"/>
    </xf>
    <xf numFmtId="0" fontId="146" fillId="58" borderId="0" xfId="0" applyFont="1" applyFill="1" applyAlignment="1" applyProtection="1">
      <alignment horizontal="right"/>
      <protection hidden="1"/>
    </xf>
    <xf numFmtId="0" fontId="146" fillId="58" borderId="0" xfId="0" applyFont="1" applyFill="1" applyAlignment="1" applyProtection="1">
      <alignment vertical="top" wrapText="1"/>
      <protection hidden="1"/>
    </xf>
    <xf numFmtId="0" fontId="146" fillId="58" borderId="30" xfId="0" applyFont="1" applyFill="1" applyBorder="1" applyProtection="1">
      <protection hidden="1"/>
    </xf>
    <xf numFmtId="0" fontId="144" fillId="58" borderId="0" xfId="0" applyFont="1" applyFill="1" applyAlignment="1" applyProtection="1">
      <alignment horizontal="right"/>
      <protection hidden="1"/>
    </xf>
    <xf numFmtId="0" fontId="146" fillId="58" borderId="42" xfId="0" applyFont="1" applyFill="1" applyBorder="1" applyProtection="1">
      <protection hidden="1"/>
    </xf>
    <xf numFmtId="0" fontId="146" fillId="58" borderId="45" xfId="0" applyFont="1" applyFill="1" applyBorder="1" applyProtection="1">
      <protection hidden="1"/>
    </xf>
    <xf numFmtId="0" fontId="146" fillId="58" borderId="43" xfId="0" applyFont="1" applyFill="1" applyBorder="1" applyProtection="1">
      <protection hidden="1"/>
    </xf>
    <xf numFmtId="173" fontId="146" fillId="58" borderId="0" xfId="0" applyNumberFormat="1" applyFont="1" applyFill="1" applyAlignment="1" applyProtection="1">
      <alignment horizontal="center" vertical="top" wrapText="1"/>
      <protection hidden="1"/>
    </xf>
    <xf numFmtId="0" fontId="146" fillId="58" borderId="46" xfId="0" applyFont="1" applyFill="1" applyBorder="1" applyProtection="1">
      <protection hidden="1"/>
    </xf>
    <xf numFmtId="0" fontId="116" fillId="58" borderId="30" xfId="0" applyFont="1" applyFill="1" applyBorder="1" applyProtection="1">
      <protection hidden="1"/>
    </xf>
    <xf numFmtId="0" fontId="116" fillId="58" borderId="31" xfId="0" applyFont="1" applyFill="1" applyBorder="1" applyProtection="1">
      <protection hidden="1"/>
    </xf>
    <xf numFmtId="0" fontId="146" fillId="58" borderId="32" xfId="0" applyFont="1" applyFill="1" applyBorder="1" applyProtection="1">
      <protection hidden="1"/>
    </xf>
    <xf numFmtId="0" fontId="146" fillId="58" borderId="44" xfId="0" applyFont="1" applyFill="1" applyBorder="1" applyProtection="1">
      <protection hidden="1"/>
    </xf>
    <xf numFmtId="169" fontId="116" fillId="58" borderId="0" xfId="0" applyNumberFormat="1" applyFont="1" applyFill="1"/>
    <xf numFmtId="0" fontId="48" fillId="58" borderId="0" xfId="0" applyFont="1" applyFill="1" applyAlignment="1">
      <alignment vertical="center" wrapText="1"/>
    </xf>
    <xf numFmtId="2" fontId="47" fillId="58" borderId="0" xfId="0" applyNumberFormat="1" applyFont="1" applyFill="1"/>
    <xf numFmtId="0" fontId="93" fillId="61" borderId="0" xfId="0" applyFont="1" applyFill="1" applyProtection="1">
      <protection hidden="1"/>
    </xf>
    <xf numFmtId="0" fontId="94" fillId="61" borderId="0" xfId="0" applyFont="1" applyFill="1" applyAlignment="1">
      <alignment horizontal="center" vertical="center" wrapText="1"/>
    </xf>
    <xf numFmtId="174" fontId="93" fillId="61" borderId="0" xfId="0" applyNumberFormat="1" applyFont="1" applyFill="1" applyProtection="1">
      <protection hidden="1"/>
    </xf>
    <xf numFmtId="0" fontId="94" fillId="61" borderId="0" xfId="331" applyFont="1" applyFill="1" applyAlignment="1" applyProtection="1">
      <alignment wrapText="1"/>
      <protection hidden="1"/>
    </xf>
    <xf numFmtId="0" fontId="95" fillId="61" borderId="0" xfId="0" applyFont="1" applyFill="1" applyProtection="1">
      <protection hidden="1"/>
    </xf>
    <xf numFmtId="0" fontId="105" fillId="61" borderId="0" xfId="0" applyFont="1" applyFill="1" applyProtection="1">
      <protection hidden="1"/>
    </xf>
    <xf numFmtId="0" fontId="105" fillId="61" borderId="0" xfId="0" applyFont="1" applyFill="1" applyAlignment="1" applyProtection="1">
      <alignment wrapText="1"/>
      <protection hidden="1"/>
    </xf>
    <xf numFmtId="0" fontId="106" fillId="61" borderId="0" xfId="0" applyFont="1" applyFill="1" applyAlignment="1">
      <alignment horizontal="center" vertical="center" wrapText="1"/>
    </xf>
    <xf numFmtId="0" fontId="93" fillId="61" borderId="0" xfId="0" applyFont="1" applyFill="1" applyAlignment="1" applyProtection="1">
      <alignment horizontal="left"/>
      <protection locked="0"/>
    </xf>
    <xf numFmtId="174" fontId="107" fillId="61" borderId="0" xfId="0" applyNumberFormat="1" applyFont="1" applyFill="1" applyProtection="1">
      <protection hidden="1"/>
    </xf>
    <xf numFmtId="0" fontId="107" fillId="61" borderId="0" xfId="0" applyFont="1" applyFill="1" applyProtection="1">
      <protection hidden="1"/>
    </xf>
    <xf numFmtId="3" fontId="105" fillId="61" borderId="0" xfId="0" applyNumberFormat="1" applyFont="1" applyFill="1" applyProtection="1">
      <protection hidden="1"/>
    </xf>
    <xf numFmtId="0" fontId="46" fillId="61" borderId="0" xfId="0" applyFont="1" applyFill="1" applyProtection="1">
      <protection hidden="1"/>
    </xf>
    <xf numFmtId="0" fontId="111" fillId="61" borderId="0" xfId="0" applyFont="1" applyFill="1" applyAlignment="1" applyProtection="1">
      <alignment horizontal="left"/>
      <protection hidden="1"/>
    </xf>
    <xf numFmtId="0" fontId="131" fillId="61" borderId="0" xfId="0" applyFont="1" applyFill="1" applyProtection="1">
      <protection hidden="1"/>
    </xf>
    <xf numFmtId="0" fontId="142" fillId="61" borderId="0" xfId="0" applyFont="1" applyFill="1" applyProtection="1">
      <protection hidden="1"/>
    </xf>
    <xf numFmtId="0" fontId="143" fillId="61" borderId="0" xfId="0" applyFont="1" applyFill="1" applyAlignment="1" applyProtection="1">
      <alignment horizontal="left"/>
      <protection hidden="1"/>
    </xf>
    <xf numFmtId="0" fontId="144" fillId="61" borderId="0" xfId="0" applyFont="1" applyFill="1" applyProtection="1">
      <protection hidden="1"/>
    </xf>
    <xf numFmtId="0" fontId="145" fillId="61" borderId="0" xfId="327" applyFont="1" applyFill="1" applyAlignment="1" applyProtection="1">
      <alignment horizontal="justify"/>
      <protection hidden="1"/>
    </xf>
    <xf numFmtId="0" fontId="145" fillId="61" borderId="0" xfId="331" applyFont="1" applyFill="1" applyProtection="1">
      <protection hidden="1"/>
    </xf>
    <xf numFmtId="0" fontId="144" fillId="61" borderId="0" xfId="331" applyFont="1" applyFill="1" applyAlignment="1" applyProtection="1">
      <alignment wrapText="1"/>
      <protection hidden="1"/>
    </xf>
    <xf numFmtId="0" fontId="146" fillId="61" borderId="0" xfId="0" applyFont="1" applyFill="1" applyProtection="1">
      <protection hidden="1"/>
    </xf>
    <xf numFmtId="0" fontId="147" fillId="61" borderId="0" xfId="331" applyFont="1" applyFill="1" applyProtection="1">
      <protection hidden="1"/>
    </xf>
    <xf numFmtId="2" fontId="146" fillId="61" borderId="0" xfId="0" applyNumberFormat="1" applyFont="1" applyFill="1" applyProtection="1">
      <protection hidden="1"/>
    </xf>
    <xf numFmtId="0" fontId="146" fillId="61" borderId="0" xfId="331" applyFont="1" applyFill="1" applyProtection="1">
      <protection hidden="1"/>
    </xf>
    <xf numFmtId="0" fontId="146" fillId="61" borderId="0" xfId="0" applyFont="1" applyFill="1" applyAlignment="1" applyProtection="1">
      <alignment horizontal="left"/>
      <protection hidden="1"/>
    </xf>
    <xf numFmtId="0" fontId="146" fillId="61" borderId="0" xfId="331" applyFont="1" applyFill="1" applyAlignment="1" applyProtection="1">
      <alignment vertical="top" wrapText="1"/>
      <protection hidden="1"/>
    </xf>
    <xf numFmtId="0" fontId="146" fillId="61" borderId="0" xfId="0" applyFont="1" applyFill="1" applyAlignment="1" applyProtection="1">
      <alignment wrapText="1"/>
      <protection hidden="1"/>
    </xf>
    <xf numFmtId="4" fontId="144" fillId="61" borderId="0" xfId="329" applyNumberFormat="1" applyFont="1" applyFill="1" applyProtection="1">
      <protection hidden="1"/>
    </xf>
    <xf numFmtId="14" fontId="142" fillId="61" borderId="0" xfId="0" applyNumberFormat="1" applyFont="1" applyFill="1" applyProtection="1">
      <protection hidden="1"/>
    </xf>
    <xf numFmtId="0" fontId="154" fillId="61" borderId="0" xfId="0" applyFont="1" applyFill="1" applyAlignment="1" applyProtection="1">
      <alignment horizontal="center" vertical="top" wrapText="1"/>
      <protection hidden="1"/>
    </xf>
    <xf numFmtId="0" fontId="148" fillId="61" borderId="0" xfId="0" applyFont="1" applyFill="1" applyProtection="1">
      <protection hidden="1"/>
    </xf>
    <xf numFmtId="0" fontId="155" fillId="61" borderId="0" xfId="0" applyFont="1" applyFill="1" applyAlignment="1" applyProtection="1">
      <alignment horizontal="center" vertical="top" wrapText="1"/>
      <protection hidden="1"/>
    </xf>
    <xf numFmtId="0" fontId="149" fillId="61" borderId="37" xfId="0" applyFont="1" applyFill="1" applyBorder="1" applyAlignment="1" applyProtection="1">
      <alignment horizontal="center"/>
      <protection hidden="1"/>
    </xf>
    <xf numFmtId="0" fontId="153" fillId="61" borderId="37" xfId="0" applyFont="1" applyFill="1" applyBorder="1" applyProtection="1">
      <protection hidden="1"/>
    </xf>
    <xf numFmtId="0" fontId="141" fillId="61" borderId="0" xfId="0" applyFont="1" applyFill="1" applyProtection="1">
      <protection hidden="1"/>
    </xf>
    <xf numFmtId="0" fontId="119" fillId="61" borderId="0" xfId="0" applyFont="1" applyFill="1"/>
    <xf numFmtId="0" fontId="157" fillId="61" borderId="0" xfId="0" applyFont="1" applyFill="1" applyAlignment="1" applyProtection="1">
      <alignment horizontal="left"/>
      <protection locked="0"/>
    </xf>
    <xf numFmtId="0" fontId="119" fillId="61" borderId="0" xfId="0" applyFont="1" applyFill="1" applyAlignment="1">
      <alignment horizontal="left"/>
    </xf>
    <xf numFmtId="0" fontId="142" fillId="61" borderId="0" xfId="0" applyFont="1" applyFill="1"/>
    <xf numFmtId="0" fontId="141" fillId="61" borderId="0" xfId="0" applyFont="1" applyFill="1"/>
    <xf numFmtId="0" fontId="142" fillId="61" borderId="29" xfId="0" applyFont="1" applyFill="1" applyBorder="1"/>
    <xf numFmtId="3" fontId="144" fillId="61" borderId="38" xfId="0" applyNumberFormat="1" applyFont="1" applyFill="1" applyBorder="1" applyAlignment="1">
      <alignment horizontal="left" vertical="top" wrapText="1" indent="6"/>
    </xf>
    <xf numFmtId="3" fontId="144" fillId="61" borderId="38" xfId="0" applyNumberFormat="1" applyFont="1" applyFill="1" applyBorder="1" applyAlignment="1">
      <alignment horizontal="center" vertical="top" wrapText="1"/>
    </xf>
    <xf numFmtId="0" fontId="144" fillId="61" borderId="38" xfId="0" applyFont="1" applyFill="1" applyBorder="1" applyAlignment="1">
      <alignment horizontal="center" vertical="top" wrapText="1"/>
    </xf>
    <xf numFmtId="0" fontId="142" fillId="61" borderId="40" xfId="709" applyFont="1" applyFill="1" applyBorder="1" applyAlignment="1">
      <alignment vertical="center"/>
    </xf>
    <xf numFmtId="0" fontId="142" fillId="61" borderId="30" xfId="0" applyFont="1" applyFill="1" applyBorder="1"/>
    <xf numFmtId="0" fontId="142" fillId="61" borderId="41" xfId="709" applyFont="1" applyFill="1" applyBorder="1" applyAlignment="1">
      <alignment vertical="center"/>
    </xf>
    <xf numFmtId="0" fontId="153" fillId="61" borderId="30" xfId="0" applyFont="1" applyFill="1" applyBorder="1" applyAlignment="1">
      <alignment horizontal="left"/>
    </xf>
    <xf numFmtId="0" fontId="142" fillId="61" borderId="31" xfId="0" applyFont="1" applyFill="1" applyBorder="1"/>
    <xf numFmtId="0" fontId="149" fillId="61" borderId="0" xfId="0" applyFont="1" applyFill="1" applyAlignment="1">
      <alignment horizontal="center" vertical="center" wrapText="1"/>
    </xf>
    <xf numFmtId="0" fontId="142" fillId="61" borderId="38" xfId="0" applyFont="1" applyFill="1" applyBorder="1" applyAlignment="1">
      <alignment horizontal="left" vertical="center" wrapText="1"/>
    </xf>
    <xf numFmtId="0" fontId="142" fillId="61" borderId="0" xfId="0" applyFont="1" applyFill="1" applyAlignment="1">
      <alignment horizontal="left" vertical="center" wrapText="1"/>
    </xf>
    <xf numFmtId="0" fontId="142" fillId="61" borderId="0" xfId="0" applyFont="1" applyFill="1" applyAlignment="1">
      <alignment horizontal="left"/>
    </xf>
    <xf numFmtId="175" fontId="142" fillId="61" borderId="49" xfId="0" applyNumberFormat="1" applyFont="1" applyFill="1" applyBorder="1" applyAlignment="1">
      <alignment horizontal="center" wrapText="1"/>
    </xf>
    <xf numFmtId="175" fontId="142" fillId="61" borderId="48" xfId="0" applyNumberFormat="1" applyFont="1" applyFill="1" applyBorder="1" applyAlignment="1">
      <alignment horizontal="center" wrapText="1"/>
    </xf>
    <xf numFmtId="0" fontId="208" fillId="58" borderId="0" xfId="0" applyFont="1" applyFill="1" applyProtection="1">
      <protection hidden="1"/>
    </xf>
    <xf numFmtId="0" fontId="209" fillId="58" borderId="0" xfId="0" applyFont="1" applyFill="1" applyProtection="1">
      <protection hidden="1"/>
    </xf>
    <xf numFmtId="0" fontId="210" fillId="58" borderId="0" xfId="0" applyFont="1" applyFill="1" applyProtection="1">
      <protection hidden="1"/>
    </xf>
    <xf numFmtId="0" fontId="211" fillId="58" borderId="0" xfId="327" applyFont="1" applyFill="1" applyProtection="1">
      <protection hidden="1"/>
    </xf>
    <xf numFmtId="0" fontId="211" fillId="58" borderId="0" xfId="328" applyFont="1" applyFill="1" applyAlignment="1" applyProtection="1">
      <alignment vertical="top" wrapText="1"/>
      <protection hidden="1"/>
    </xf>
    <xf numFmtId="0" fontId="211" fillId="58" borderId="0" xfId="0" applyFont="1" applyFill="1" applyAlignment="1" applyProtection="1">
      <alignment wrapText="1"/>
      <protection hidden="1"/>
    </xf>
    <xf numFmtId="0" fontId="212" fillId="58" borderId="0" xfId="327" applyFont="1" applyFill="1" applyAlignment="1" applyProtection="1">
      <alignment horizontal="justify"/>
      <protection hidden="1"/>
    </xf>
    <xf numFmtId="0" fontId="213" fillId="58" borderId="0" xfId="331" applyFont="1" applyFill="1" applyProtection="1">
      <protection hidden="1"/>
    </xf>
    <xf numFmtId="0" fontId="212" fillId="58" borderId="0" xfId="0" applyFont="1" applyFill="1" applyProtection="1">
      <protection hidden="1"/>
    </xf>
    <xf numFmtId="0" fontId="212" fillId="58" borderId="0" xfId="331" applyFont="1" applyFill="1" applyProtection="1">
      <protection hidden="1"/>
    </xf>
    <xf numFmtId="0" fontId="215" fillId="58" borderId="0" xfId="0" applyFont="1" applyFill="1" applyProtection="1">
      <protection hidden="1"/>
    </xf>
    <xf numFmtId="0" fontId="215" fillId="58" borderId="0" xfId="0" applyFont="1" applyFill="1" applyAlignment="1" applyProtection="1">
      <alignment horizontal="left"/>
      <protection hidden="1"/>
    </xf>
    <xf numFmtId="0" fontId="215" fillId="58" borderId="0" xfId="331" applyFont="1" applyFill="1" applyProtection="1">
      <protection hidden="1"/>
    </xf>
    <xf numFmtId="0" fontId="215" fillId="58" borderId="0" xfId="331" applyFont="1" applyFill="1" applyAlignment="1" applyProtection="1">
      <alignment vertical="top" wrapText="1"/>
      <protection hidden="1"/>
    </xf>
    <xf numFmtId="0" fontId="215" fillId="58" borderId="0" xfId="331" applyFont="1" applyFill="1" applyAlignment="1" applyProtection="1">
      <alignment horizontal="left" vertical="top" wrapText="1"/>
      <protection hidden="1"/>
    </xf>
    <xf numFmtId="2" fontId="215" fillId="58" borderId="0" xfId="0" applyNumberFormat="1" applyFont="1" applyFill="1" applyProtection="1">
      <protection hidden="1"/>
    </xf>
    <xf numFmtId="0" fontId="210" fillId="58" borderId="0" xfId="0" applyFont="1" applyFill="1" applyAlignment="1" applyProtection="1">
      <alignment horizontal="justify" vertical="top" wrapText="1"/>
      <protection hidden="1"/>
    </xf>
    <xf numFmtId="0" fontId="210" fillId="58" borderId="0" xfId="0" applyFont="1" applyFill="1"/>
    <xf numFmtId="0" fontId="210" fillId="58" borderId="0" xfId="0" applyFont="1" applyFill="1" applyAlignment="1">
      <alignment wrapText="1"/>
    </xf>
    <xf numFmtId="0" fontId="209" fillId="58" borderId="0" xfId="0" applyFont="1" applyFill="1"/>
    <xf numFmtId="171" fontId="210" fillId="58" borderId="0" xfId="0" applyNumberFormat="1" applyFont="1" applyFill="1"/>
    <xf numFmtId="0" fontId="157" fillId="58" borderId="0" xfId="0" applyFont="1" applyFill="1" applyProtection="1">
      <protection hidden="1"/>
    </xf>
    <xf numFmtId="0" fontId="195" fillId="58" borderId="0" xfId="0" applyFont="1" applyFill="1" applyAlignment="1" applyProtection="1">
      <alignment wrapText="1"/>
      <protection hidden="1"/>
    </xf>
    <xf numFmtId="0" fontId="137" fillId="58" borderId="0" xfId="0" applyFont="1" applyFill="1" applyProtection="1">
      <protection hidden="1"/>
    </xf>
    <xf numFmtId="0" fontId="137" fillId="58" borderId="0" xfId="0" applyFont="1" applyFill="1" applyAlignment="1" applyProtection="1">
      <alignment horizontal="left"/>
      <protection hidden="1"/>
    </xf>
    <xf numFmtId="0" fontId="137" fillId="58" borderId="0" xfId="331" applyFont="1" applyFill="1" applyProtection="1">
      <protection hidden="1"/>
    </xf>
    <xf numFmtId="0" fontId="195" fillId="58" borderId="0" xfId="0" applyFont="1" applyFill="1" applyProtection="1">
      <protection hidden="1"/>
    </xf>
    <xf numFmtId="0" fontId="137" fillId="58" borderId="0" xfId="331" applyFont="1" applyFill="1" applyAlignment="1" applyProtection="1">
      <alignment vertical="top" wrapText="1"/>
      <protection hidden="1"/>
    </xf>
    <xf numFmtId="0" fontId="137" fillId="58" borderId="0" xfId="327" applyFont="1" applyFill="1" applyProtection="1">
      <protection hidden="1"/>
    </xf>
    <xf numFmtId="0" fontId="137" fillId="58" borderId="0" xfId="327" applyFont="1" applyFill="1" applyAlignment="1" applyProtection="1">
      <alignment textRotation="90" wrapText="1"/>
      <protection hidden="1"/>
    </xf>
    <xf numFmtId="0" fontId="137" fillId="58" borderId="0" xfId="327" applyFont="1" applyFill="1" applyAlignment="1" applyProtection="1">
      <alignment wrapText="1"/>
      <protection hidden="1"/>
    </xf>
    <xf numFmtId="0" fontId="137" fillId="58" borderId="0" xfId="0" applyFont="1" applyFill="1" applyAlignment="1" applyProtection="1">
      <alignment wrapText="1"/>
      <protection hidden="1"/>
    </xf>
    <xf numFmtId="169" fontId="137" fillId="58" borderId="0" xfId="0" applyNumberFormat="1" applyFont="1" applyFill="1" applyProtection="1">
      <protection hidden="1"/>
    </xf>
    <xf numFmtId="172" fontId="137" fillId="58" borderId="0" xfId="0" applyNumberFormat="1" applyFont="1" applyFill="1" applyProtection="1">
      <protection hidden="1"/>
    </xf>
    <xf numFmtId="172" fontId="137" fillId="58" borderId="0" xfId="329" applyNumberFormat="1" applyFont="1" applyFill="1" applyProtection="1">
      <protection hidden="1"/>
    </xf>
    <xf numFmtId="4" fontId="137" fillId="58" borderId="0" xfId="329" applyNumberFormat="1" applyFont="1" applyFill="1" applyProtection="1">
      <protection hidden="1"/>
    </xf>
    <xf numFmtId="6" fontId="141" fillId="58" borderId="0" xfId="0" applyNumberFormat="1" applyFont="1" applyFill="1" applyProtection="1">
      <protection hidden="1"/>
    </xf>
    <xf numFmtId="4" fontId="195" fillId="58" borderId="0" xfId="329" applyNumberFormat="1" applyFont="1" applyFill="1" applyProtection="1">
      <protection hidden="1"/>
    </xf>
    <xf numFmtId="0" fontId="195" fillId="58" borderId="0" xfId="331" applyFont="1" applyFill="1" applyAlignment="1" applyProtection="1">
      <alignment vertical="top" wrapText="1"/>
      <protection hidden="1"/>
    </xf>
    <xf numFmtId="173" fontId="137" fillId="58" borderId="0" xfId="328" applyNumberFormat="1" applyFont="1" applyFill="1" applyAlignment="1" applyProtection="1">
      <alignment vertical="top" wrapText="1"/>
      <protection hidden="1"/>
    </xf>
    <xf numFmtId="0" fontId="137" fillId="58" borderId="0" xfId="327" applyFont="1" applyFill="1" applyAlignment="1" applyProtection="1">
      <alignment vertical="top" wrapText="1"/>
      <protection hidden="1"/>
    </xf>
    <xf numFmtId="192" fontId="141" fillId="58" borderId="48" xfId="0" applyNumberFormat="1" applyFont="1" applyFill="1" applyBorder="1" applyAlignment="1">
      <alignment horizontal="center"/>
    </xf>
    <xf numFmtId="173" fontId="115" fillId="58" borderId="0" xfId="0" applyNumberFormat="1" applyFont="1" applyFill="1" applyAlignment="1" applyProtection="1">
      <alignment horizontal="right"/>
      <protection hidden="1"/>
    </xf>
    <xf numFmtId="169" fontId="141" fillId="58" borderId="48" xfId="0" applyNumberFormat="1" applyFont="1" applyFill="1" applyBorder="1" applyAlignment="1">
      <alignment horizontal="center"/>
    </xf>
    <xf numFmtId="175" fontId="141" fillId="58" borderId="48" xfId="0" applyNumberFormat="1" applyFont="1" applyFill="1" applyBorder="1" applyAlignment="1">
      <alignment horizontal="center"/>
    </xf>
    <xf numFmtId="175" fontId="141" fillId="58" borderId="0" xfId="0" applyNumberFormat="1" applyFont="1" applyFill="1"/>
    <xf numFmtId="3" fontId="141" fillId="58" borderId="0" xfId="0" applyNumberFormat="1" applyFont="1" applyFill="1" applyProtection="1">
      <protection hidden="1"/>
    </xf>
    <xf numFmtId="190" fontId="141" fillId="58" borderId="0" xfId="0" applyNumberFormat="1" applyFont="1" applyFill="1" applyProtection="1">
      <protection hidden="1"/>
    </xf>
    <xf numFmtId="3" fontId="157" fillId="58" borderId="0" xfId="0" applyNumberFormat="1" applyFont="1" applyFill="1" applyProtection="1">
      <protection hidden="1"/>
    </xf>
    <xf numFmtId="190" fontId="141" fillId="58" borderId="0" xfId="0" applyNumberFormat="1" applyFont="1" applyFill="1"/>
    <xf numFmtId="2" fontId="101" fillId="58" borderId="0" xfId="0" applyNumberFormat="1" applyFont="1" applyFill="1" applyProtection="1">
      <protection hidden="1"/>
    </xf>
    <xf numFmtId="0" fontId="101" fillId="58" borderId="0" xfId="0" applyFont="1" applyFill="1" applyAlignment="1" applyProtection="1">
      <alignment horizontal="left"/>
      <protection locked="0"/>
    </xf>
    <xf numFmtId="0" fontId="97" fillId="58" borderId="0" xfId="0" applyFont="1" applyFill="1" applyProtection="1">
      <protection hidden="1"/>
    </xf>
    <xf numFmtId="0" fontId="101" fillId="58" borderId="0" xfId="0" applyFont="1" applyFill="1" applyAlignment="1" applyProtection="1">
      <alignment wrapText="1"/>
      <protection hidden="1"/>
    </xf>
    <xf numFmtId="174" fontId="101" fillId="58" borderId="0" xfId="0" applyNumberFormat="1" applyFont="1" applyFill="1" applyProtection="1">
      <protection hidden="1"/>
    </xf>
    <xf numFmtId="0" fontId="218" fillId="58" borderId="0" xfId="0" applyFont="1" applyFill="1" applyAlignment="1">
      <alignment horizontal="center" vertical="center" wrapText="1"/>
    </xf>
    <xf numFmtId="0" fontId="100" fillId="31" borderId="13" xfId="0" applyFont="1" applyFill="1" applyBorder="1"/>
    <xf numFmtId="0" fontId="96" fillId="25" borderId="13" xfId="0" applyFont="1" applyFill="1" applyBorder="1"/>
    <xf numFmtId="0" fontId="96" fillId="25" borderId="0" xfId="0" applyFont="1" applyFill="1"/>
    <xf numFmtId="0" fontId="158" fillId="25" borderId="55" xfId="0" applyFont="1" applyFill="1" applyBorder="1" applyAlignment="1">
      <alignment horizontal="center" vertical="center" wrapText="1"/>
    </xf>
    <xf numFmtId="0" fontId="133" fillId="25" borderId="55" xfId="0" applyFont="1" applyFill="1" applyBorder="1" applyAlignment="1">
      <alignment horizontal="center" vertical="center" wrapText="1"/>
    </xf>
    <xf numFmtId="0" fontId="96" fillId="58" borderId="0" xfId="0" applyFont="1" applyFill="1" applyProtection="1">
      <protection hidden="1"/>
    </xf>
    <xf numFmtId="0" fontId="219" fillId="31" borderId="11" xfId="0" applyFont="1" applyFill="1" applyBorder="1"/>
    <xf numFmtId="0" fontId="219" fillId="31" borderId="0" xfId="0" applyFont="1" applyFill="1"/>
    <xf numFmtId="0" fontId="220" fillId="31" borderId="0" xfId="0" applyFont="1" applyFill="1" applyAlignment="1">
      <alignment horizontal="center" vertical="center"/>
    </xf>
    <xf numFmtId="0" fontId="96" fillId="31" borderId="0" xfId="0" applyFont="1" applyFill="1"/>
    <xf numFmtId="0" fontId="96" fillId="31" borderId="16" xfId="0" applyFont="1" applyFill="1" applyBorder="1"/>
    <xf numFmtId="0" fontId="96" fillId="58" borderId="0" xfId="0" applyFont="1" applyFill="1" applyProtection="1">
      <protection locked="0"/>
    </xf>
    <xf numFmtId="0" fontId="221" fillId="58" borderId="0" xfId="0" applyFont="1" applyFill="1"/>
    <xf numFmtId="0" fontId="96" fillId="58" borderId="0" xfId="0" applyFont="1" applyFill="1" applyAlignment="1" applyProtection="1">
      <alignment vertical="center"/>
      <protection hidden="1"/>
    </xf>
    <xf numFmtId="0" fontId="222" fillId="58" borderId="0" xfId="0" applyFont="1" applyFill="1" applyAlignment="1" applyProtection="1">
      <alignment vertical="center"/>
      <protection hidden="1"/>
    </xf>
    <xf numFmtId="0" fontId="223" fillId="59" borderId="50" xfId="0" applyFont="1" applyFill="1" applyBorder="1" applyAlignment="1" applyProtection="1">
      <alignment vertical="center"/>
      <protection hidden="1"/>
    </xf>
    <xf numFmtId="0" fontId="133" fillId="31" borderId="55" xfId="0" applyFont="1" applyFill="1" applyBorder="1" applyAlignment="1">
      <alignment horizontal="center" vertical="center" wrapText="1"/>
    </xf>
    <xf numFmtId="0" fontId="124" fillId="25" borderId="0" xfId="0" applyFont="1" applyFill="1"/>
    <xf numFmtId="0" fontId="127" fillId="31" borderId="0" xfId="0" applyFont="1" applyFill="1"/>
    <xf numFmtId="0" fontId="29" fillId="58" borderId="0" xfId="0" applyFont="1" applyFill="1"/>
    <xf numFmtId="0" fontId="29" fillId="0" borderId="0" xfId="0" applyFont="1"/>
    <xf numFmtId="0" fontId="124" fillId="25" borderId="0" xfId="0" applyFont="1" applyFill="1" applyProtection="1">
      <protection hidden="1"/>
    </xf>
    <xf numFmtId="0" fontId="29" fillId="25" borderId="16" xfId="0" applyFont="1" applyFill="1" applyBorder="1"/>
    <xf numFmtId="0" fontId="124" fillId="61" borderId="0" xfId="0" applyFont="1" applyFill="1" applyAlignment="1" applyProtection="1">
      <alignment horizontal="left"/>
      <protection hidden="1"/>
    </xf>
    <xf numFmtId="0" fontId="151" fillId="61" borderId="0" xfId="0" applyFont="1" applyFill="1" applyAlignment="1" applyProtection="1">
      <alignment horizontal="left"/>
      <protection hidden="1"/>
    </xf>
    <xf numFmtId="0" fontId="153" fillId="61" borderId="0" xfId="0" applyFont="1" applyFill="1" applyProtection="1">
      <protection hidden="1"/>
    </xf>
    <xf numFmtId="0" fontId="177" fillId="61" borderId="0" xfId="0" applyFont="1" applyFill="1" applyProtection="1">
      <protection hidden="1"/>
    </xf>
    <xf numFmtId="0" fontId="137" fillId="61" borderId="0" xfId="0" applyFont="1" applyFill="1" applyProtection="1">
      <protection hidden="1"/>
    </xf>
    <xf numFmtId="0" fontId="138" fillId="58" borderId="0" xfId="0" applyFont="1" applyFill="1" applyProtection="1">
      <protection hidden="1"/>
    </xf>
    <xf numFmtId="0" fontId="140" fillId="58" borderId="0" xfId="0" applyFont="1" applyFill="1"/>
    <xf numFmtId="0" fontId="140" fillId="25" borderId="11" xfId="0" applyFont="1" applyFill="1" applyBorder="1"/>
    <xf numFmtId="0" fontId="140" fillId="25" borderId="16" xfId="0" applyFont="1" applyFill="1" applyBorder="1"/>
    <xf numFmtId="0" fontId="140" fillId="58" borderId="0" xfId="0" applyFont="1" applyFill="1" applyProtection="1">
      <protection locked="0"/>
    </xf>
    <xf numFmtId="0" fontId="140" fillId="61" borderId="0" xfId="0" applyFont="1" applyFill="1"/>
    <xf numFmtId="0" fontId="153" fillId="61" borderId="0" xfId="0" applyFont="1" applyFill="1"/>
    <xf numFmtId="0" fontId="133" fillId="25" borderId="55" xfId="0" applyFont="1" applyFill="1" applyBorder="1" applyAlignment="1">
      <alignment horizontal="center" vertical="center"/>
    </xf>
    <xf numFmtId="2" fontId="133" fillId="25" borderId="55" xfId="0" applyNumberFormat="1" applyFont="1" applyFill="1" applyBorder="1" applyAlignment="1">
      <alignment horizontal="center" vertical="center" wrapText="1"/>
    </xf>
    <xf numFmtId="0" fontId="140" fillId="25" borderId="21" xfId="0" applyFont="1" applyFill="1" applyBorder="1"/>
    <xf numFmtId="0" fontId="133" fillId="25" borderId="55" xfId="0" applyFont="1" applyFill="1" applyBorder="1" applyAlignment="1">
      <alignment horizontal="center" wrapText="1"/>
    </xf>
    <xf numFmtId="2" fontId="133" fillId="25" borderId="55" xfId="0" applyNumberFormat="1" applyFont="1" applyFill="1" applyBorder="1" applyAlignment="1">
      <alignment horizontal="center" wrapText="1"/>
    </xf>
    <xf numFmtId="0" fontId="0" fillId="31" borderId="0" xfId="0" applyFill="1"/>
    <xf numFmtId="0" fontId="113" fillId="31" borderId="26" xfId="0" applyFont="1" applyFill="1" applyBorder="1" applyAlignment="1" applyProtection="1">
      <alignment horizontal="center"/>
      <protection hidden="1"/>
    </xf>
    <xf numFmtId="0" fontId="114" fillId="31" borderId="19" xfId="0" applyFont="1" applyFill="1" applyBorder="1" applyAlignment="1" applyProtection="1">
      <alignment horizontal="center"/>
      <protection hidden="1"/>
    </xf>
    <xf numFmtId="2" fontId="114" fillId="31" borderId="55" xfId="0" applyNumberFormat="1" applyFont="1" applyFill="1" applyBorder="1" applyAlignment="1">
      <alignment horizontal="center" vertical="center" wrapText="1"/>
    </xf>
    <xf numFmtId="0" fontId="114" fillId="31" borderId="55" xfId="0" applyFont="1" applyFill="1" applyBorder="1" applyAlignment="1">
      <alignment horizontal="center" vertical="center" wrapText="1"/>
    </xf>
    <xf numFmtId="0" fontId="114" fillId="31" borderId="55" xfId="0" applyFont="1" applyFill="1" applyBorder="1" applyAlignment="1">
      <alignment horizontal="center" vertical="center"/>
    </xf>
    <xf numFmtId="0" fontId="124" fillId="31" borderId="55" xfId="0" applyFont="1" applyFill="1" applyBorder="1" applyAlignment="1">
      <alignment horizontal="center" vertical="center" wrapText="1"/>
    </xf>
    <xf numFmtId="0" fontId="124" fillId="31" borderId="55" xfId="0" applyFont="1" applyFill="1" applyBorder="1" applyAlignment="1">
      <alignment horizontal="center" vertical="center"/>
    </xf>
    <xf numFmtId="2" fontId="124" fillId="31" borderId="55" xfId="0" applyNumberFormat="1" applyFont="1" applyFill="1" applyBorder="1" applyAlignment="1">
      <alignment horizontal="center" vertical="center" wrapText="1"/>
    </xf>
    <xf numFmtId="167" fontId="175" fillId="31" borderId="14" xfId="0" applyNumberFormat="1" applyFont="1" applyFill="1" applyBorder="1"/>
    <xf numFmtId="0" fontId="121" fillId="31" borderId="0" xfId="0" applyFont="1" applyFill="1" applyAlignment="1">
      <alignment wrapText="1"/>
    </xf>
    <xf numFmtId="0" fontId="121" fillId="31" borderId="14" xfId="0" applyFont="1" applyFill="1" applyBorder="1" applyAlignment="1">
      <alignment wrapText="1"/>
    </xf>
    <xf numFmtId="0" fontId="111" fillId="31" borderId="0" xfId="0" applyFont="1" applyFill="1"/>
    <xf numFmtId="0" fontId="187" fillId="31" borderId="0" xfId="0" applyFont="1" applyFill="1"/>
    <xf numFmtId="0" fontId="116" fillId="31" borderId="14" xfId="0" applyFont="1" applyFill="1" applyBorder="1"/>
    <xf numFmtId="0" fontId="113" fillId="55" borderId="55" xfId="0" applyFont="1" applyFill="1" applyBorder="1" applyAlignment="1" applyProtection="1">
      <alignment horizontal="center"/>
      <protection locked="0"/>
    </xf>
    <xf numFmtId="3" fontId="175" fillId="57" borderId="55" xfId="0" applyNumberFormat="1" applyFont="1" applyFill="1" applyBorder="1" applyAlignment="1" applyProtection="1">
      <alignment horizontal="center"/>
      <protection hidden="1"/>
    </xf>
    <xf numFmtId="0" fontId="119" fillId="25" borderId="0" xfId="0" applyFont="1" applyFill="1" applyProtection="1">
      <protection hidden="1"/>
    </xf>
    <xf numFmtId="4" fontId="175" fillId="57" borderId="55" xfId="0" applyNumberFormat="1" applyFont="1" applyFill="1" applyBorder="1" applyAlignment="1" applyProtection="1">
      <alignment horizontal="center"/>
      <protection hidden="1"/>
    </xf>
    <xf numFmtId="0" fontId="119" fillId="31" borderId="14" xfId="0" applyFont="1" applyFill="1" applyBorder="1"/>
    <xf numFmtId="2" fontId="138" fillId="31" borderId="0" xfId="0" applyNumberFormat="1" applyFont="1" applyFill="1" applyAlignment="1" applyProtection="1">
      <alignment horizontal="center"/>
      <protection hidden="1"/>
    </xf>
    <xf numFmtId="0" fontId="119" fillId="31" borderId="0" xfId="0" applyFont="1" applyFill="1" applyProtection="1">
      <protection hidden="1"/>
    </xf>
    <xf numFmtId="0" fontId="113" fillId="58" borderId="0" xfId="0" applyFont="1" applyFill="1" applyAlignment="1">
      <alignment horizontal="center" vertical="center" wrapText="1"/>
    </xf>
    <xf numFmtId="0" fontId="121" fillId="58" borderId="0" xfId="0" applyFont="1" applyFill="1" applyAlignment="1">
      <alignment wrapText="1"/>
    </xf>
    <xf numFmtId="0" fontId="111" fillId="58" borderId="0" xfId="0" applyFont="1" applyFill="1" applyProtection="1">
      <protection locked="0"/>
    </xf>
    <xf numFmtId="0" fontId="137" fillId="58" borderId="0" xfId="0" applyFont="1" applyFill="1" applyAlignment="1" applyProtection="1">
      <alignment wrapText="1"/>
      <protection locked="0"/>
    </xf>
    <xf numFmtId="0" fontId="113" fillId="25" borderId="55" xfId="0" applyFont="1" applyFill="1" applyBorder="1" applyAlignment="1">
      <alignment horizontal="center" vertical="center" wrapText="1"/>
    </xf>
    <xf numFmtId="2" fontId="113" fillId="25" borderId="55" xfId="0" applyNumberFormat="1" applyFont="1" applyFill="1" applyBorder="1" applyAlignment="1">
      <alignment horizontal="center" vertical="center" wrapText="1"/>
    </xf>
    <xf numFmtId="0" fontId="113" fillId="31" borderId="55" xfId="0" applyFont="1" applyFill="1" applyBorder="1"/>
    <xf numFmtId="0" fontId="113" fillId="25" borderId="55" xfId="0" applyFont="1" applyFill="1" applyBorder="1" applyAlignment="1">
      <alignment horizontal="right"/>
    </xf>
    <xf numFmtId="0" fontId="172" fillId="31" borderId="55" xfId="0" applyFont="1" applyFill="1" applyBorder="1"/>
    <xf numFmtId="0" fontId="113" fillId="31" borderId="55" xfId="0" applyFont="1" applyFill="1" applyBorder="1" applyAlignment="1">
      <alignment horizontal="right"/>
    </xf>
    <xf numFmtId="0" fontId="114" fillId="31" borderId="55" xfId="0" applyFont="1" applyFill="1" applyBorder="1" applyAlignment="1">
      <alignment horizontal="right"/>
    </xf>
    <xf numFmtId="0" fontId="113" fillId="25" borderId="55" xfId="0" applyFont="1" applyFill="1" applyBorder="1"/>
    <xf numFmtId="2" fontId="46" fillId="58" borderId="0" xfId="0" applyNumberFormat="1" applyFont="1" applyFill="1" applyAlignment="1">
      <alignment horizontal="center" vertical="center"/>
    </xf>
    <xf numFmtId="2" fontId="120" fillId="58" borderId="0" xfId="0" applyNumberFormat="1" applyFont="1" applyFill="1" applyAlignment="1">
      <alignment horizontal="center" vertical="center"/>
    </xf>
    <xf numFmtId="0" fontId="118" fillId="58" borderId="0" xfId="0" applyFont="1" applyFill="1"/>
    <xf numFmtId="0" fontId="133" fillId="58" borderId="0" xfId="0" applyFont="1" applyFill="1" applyAlignment="1">
      <alignment horizontal="center" vertical="center" wrapText="1"/>
    </xf>
    <xf numFmtId="2" fontId="119" fillId="58" borderId="0" xfId="0" applyNumberFormat="1" applyFont="1" applyFill="1" applyAlignment="1">
      <alignment horizontal="center" vertical="center"/>
    </xf>
    <xf numFmtId="0" fontId="181" fillId="25" borderId="0" xfId="0" applyFont="1" applyFill="1"/>
    <xf numFmtId="0" fontId="118" fillId="25" borderId="14" xfId="0" applyFont="1" applyFill="1" applyBorder="1"/>
    <xf numFmtId="0" fontId="111" fillId="25" borderId="0" xfId="0" applyFont="1" applyFill="1" applyAlignment="1">
      <alignment horizontal="left" vertical="center"/>
    </xf>
    <xf numFmtId="0" fontId="111" fillId="25" borderId="0" xfId="0" applyFont="1" applyFill="1" applyAlignment="1">
      <alignment horizontal="center" vertical="center"/>
    </xf>
    <xf numFmtId="0" fontId="133" fillId="25" borderId="14" xfId="0" applyFont="1" applyFill="1" applyBorder="1" applyAlignment="1">
      <alignment horizontal="center" vertical="center" wrapText="1"/>
    </xf>
    <xf numFmtId="2" fontId="46" fillId="25" borderId="60" xfId="0" applyNumberFormat="1" applyFont="1" applyFill="1" applyBorder="1" applyAlignment="1">
      <alignment horizontal="center" vertical="center"/>
    </xf>
    <xf numFmtId="0" fontId="119" fillId="55" borderId="55" xfId="0" applyFont="1" applyFill="1" applyBorder="1" applyAlignment="1" applyProtection="1">
      <alignment horizontal="center" vertical="center"/>
      <protection locked="0"/>
    </xf>
    <xf numFmtId="2" fontId="120" fillId="57" borderId="55" xfId="0" applyNumberFormat="1" applyFont="1" applyFill="1" applyBorder="1" applyAlignment="1" applyProtection="1">
      <alignment horizontal="center" vertical="center"/>
      <protection hidden="1"/>
    </xf>
    <xf numFmtId="2" fontId="120" fillId="25" borderId="60" xfId="0" applyNumberFormat="1" applyFont="1" applyFill="1" applyBorder="1" applyAlignment="1">
      <alignment horizontal="center" vertical="center"/>
    </xf>
    <xf numFmtId="2" fontId="119" fillId="25" borderId="26" xfId="0" applyNumberFormat="1" applyFont="1" applyFill="1" applyBorder="1"/>
    <xf numFmtId="2" fontId="119" fillId="25" borderId="26" xfId="0" applyNumberFormat="1" applyFont="1" applyFill="1" applyBorder="1" applyAlignment="1">
      <alignment horizontal="center" vertical="center"/>
    </xf>
    <xf numFmtId="2" fontId="119" fillId="25" borderId="14" xfId="0" applyNumberFormat="1" applyFont="1" applyFill="1" applyBorder="1" applyAlignment="1">
      <alignment horizontal="center" vertical="center"/>
    </xf>
    <xf numFmtId="0" fontId="157" fillId="58" borderId="0" xfId="0" applyFont="1" applyFill="1" applyAlignment="1" applyProtection="1">
      <alignment wrapText="1"/>
      <protection locked="0"/>
    </xf>
    <xf numFmtId="0" fontId="137" fillId="58" borderId="0" xfId="0" applyFont="1" applyFill="1" applyAlignment="1" applyProtection="1">
      <alignment vertical="top" wrapText="1"/>
      <protection locked="0"/>
    </xf>
    <xf numFmtId="0" fontId="224" fillId="52" borderId="55" xfId="0" applyFont="1" applyFill="1" applyBorder="1" applyAlignment="1">
      <alignment horizontal="center" vertical="center"/>
    </xf>
    <xf numFmtId="2" fontId="224" fillId="52" borderId="55" xfId="0" applyNumberFormat="1" applyFont="1" applyFill="1" applyBorder="1" applyAlignment="1">
      <alignment horizontal="center" vertical="center"/>
    </xf>
    <xf numFmtId="2" fontId="224" fillId="52" borderId="55" xfId="0" applyNumberFormat="1" applyFont="1" applyFill="1" applyBorder="1" applyAlignment="1" applyProtection="1">
      <alignment horizontal="center" vertical="center"/>
      <protection hidden="1"/>
    </xf>
    <xf numFmtId="0" fontId="113" fillId="24" borderId="0" xfId="0" applyFont="1" applyFill="1" applyAlignment="1">
      <alignment horizontal="center"/>
    </xf>
    <xf numFmtId="0" fontId="179" fillId="31" borderId="0" xfId="0" applyFont="1" applyFill="1"/>
    <xf numFmtId="0" fontId="115" fillId="31" borderId="0" xfId="0" applyFont="1" applyFill="1" applyProtection="1">
      <protection hidden="1"/>
    </xf>
    <xf numFmtId="0" fontId="141" fillId="61" borderId="36" xfId="0" applyFont="1" applyFill="1" applyBorder="1" applyAlignment="1" applyProtection="1">
      <alignment horizontal="center" vertical="center"/>
      <protection hidden="1"/>
    </xf>
    <xf numFmtId="0" fontId="141" fillId="61" borderId="36" xfId="0" applyFont="1" applyFill="1" applyBorder="1" applyAlignment="1" applyProtection="1">
      <alignment vertical="center"/>
      <protection hidden="1"/>
    </xf>
    <xf numFmtId="0" fontId="12" fillId="58" borderId="55" xfId="0" applyFont="1" applyFill="1" applyBorder="1"/>
    <xf numFmtId="0" fontId="191" fillId="31" borderId="55" xfId="0" applyFont="1" applyFill="1" applyBorder="1" applyAlignment="1">
      <alignment horizontal="center" vertical="center" wrapText="1"/>
    </xf>
    <xf numFmtId="0" fontId="191" fillId="31" borderId="55" xfId="0" applyFont="1" applyFill="1" applyBorder="1" applyAlignment="1">
      <alignment vertical="center" wrapText="1"/>
    </xf>
    <xf numFmtId="0" fontId="195" fillId="31" borderId="55" xfId="0" applyFont="1" applyFill="1" applyBorder="1" applyAlignment="1">
      <alignment horizontal="center" vertical="center" wrapText="1"/>
    </xf>
    <xf numFmtId="0" fontId="129" fillId="62" borderId="55" xfId="0" applyFont="1" applyFill="1" applyBorder="1" applyAlignment="1" applyProtection="1">
      <alignment horizontal="center" vertical="center"/>
      <protection hidden="1"/>
    </xf>
    <xf numFmtId="0" fontId="129" fillId="62" borderId="53" xfId="0" applyFont="1" applyFill="1" applyBorder="1" applyAlignment="1" applyProtection="1">
      <alignment horizontal="center" vertical="center"/>
      <protection hidden="1"/>
    </xf>
    <xf numFmtId="2" fontId="129" fillId="62" borderId="53" xfId="0" applyNumberFormat="1" applyFont="1" applyFill="1" applyBorder="1" applyAlignment="1" applyProtection="1">
      <alignment horizontal="center" vertical="center"/>
      <protection hidden="1"/>
    </xf>
    <xf numFmtId="2" fontId="129" fillId="62" borderId="55" xfId="0" applyNumberFormat="1" applyFont="1" applyFill="1" applyBorder="1" applyAlignment="1" applyProtection="1">
      <alignment horizontal="center" vertical="center"/>
      <protection hidden="1"/>
    </xf>
    <xf numFmtId="0" fontId="14" fillId="55" borderId="55" xfId="0" applyFont="1" applyFill="1" applyBorder="1" applyAlignment="1" applyProtection="1">
      <alignment horizontal="center" vertical="center"/>
      <protection locked="0"/>
    </xf>
    <xf numFmtId="0" fontId="14" fillId="55" borderId="53" xfId="0" applyFont="1" applyFill="1" applyBorder="1" applyAlignment="1" applyProtection="1">
      <alignment horizontal="center" vertical="center"/>
      <protection locked="0"/>
    </xf>
    <xf numFmtId="3" fontId="13" fillId="55" borderId="55" xfId="0" applyNumberFormat="1" applyFont="1" applyFill="1" applyBorder="1" applyAlignment="1" applyProtection="1">
      <alignment horizontal="center" vertical="center"/>
      <protection locked="0"/>
    </xf>
    <xf numFmtId="2" fontId="24" fillId="57" borderId="53" xfId="0" applyNumberFormat="1" applyFont="1" applyFill="1" applyBorder="1" applyAlignment="1" applyProtection="1">
      <alignment horizontal="center" vertical="center"/>
      <protection hidden="1"/>
    </xf>
    <xf numFmtId="2" fontId="207" fillId="57" borderId="55" xfId="0" applyNumberFormat="1" applyFont="1" applyFill="1" applyBorder="1" applyAlignment="1" applyProtection="1">
      <alignment horizontal="center" vertical="center"/>
      <protection hidden="1"/>
    </xf>
    <xf numFmtId="4" fontId="13" fillId="55" borderId="55" xfId="0" applyNumberFormat="1" applyFont="1" applyFill="1" applyBorder="1" applyAlignment="1" applyProtection="1">
      <alignment horizontal="center" vertical="center"/>
      <protection locked="0"/>
    </xf>
    <xf numFmtId="2" fontId="24" fillId="57" borderId="55" xfId="0" applyNumberFormat="1" applyFont="1" applyFill="1" applyBorder="1" applyAlignment="1" applyProtection="1">
      <alignment horizontal="center" vertical="center"/>
      <protection hidden="1"/>
    </xf>
    <xf numFmtId="0" fontId="13" fillId="55" borderId="55" xfId="0" applyFont="1" applyFill="1" applyBorder="1" applyAlignment="1" applyProtection="1">
      <alignment horizontal="center" vertical="center"/>
      <protection locked="0"/>
    </xf>
    <xf numFmtId="0" fontId="20" fillId="28" borderId="55" xfId="0" applyFont="1" applyFill="1" applyBorder="1" applyAlignment="1" applyProtection="1">
      <alignment horizontal="center" vertical="center"/>
      <protection locked="0"/>
    </xf>
    <xf numFmtId="0" fontId="20" fillId="28" borderId="53" xfId="0" applyFont="1" applyFill="1" applyBorder="1" applyAlignment="1" applyProtection="1">
      <alignment horizontal="center" vertical="center"/>
      <protection locked="0"/>
    </xf>
    <xf numFmtId="0" fontId="15" fillId="28" borderId="55" xfId="0" applyFont="1" applyFill="1" applyBorder="1" applyAlignment="1" applyProtection="1">
      <alignment horizontal="center" vertical="center"/>
      <protection locked="0"/>
    </xf>
    <xf numFmtId="2" fontId="18" fillId="27" borderId="53" xfId="0" applyNumberFormat="1" applyFont="1" applyFill="1" applyBorder="1" applyAlignment="1" applyProtection="1">
      <alignment horizontal="center" vertical="center"/>
      <protection hidden="1"/>
    </xf>
    <xf numFmtId="2" fontId="18" fillId="27" borderId="55" xfId="0" applyNumberFormat="1" applyFont="1" applyFill="1" applyBorder="1" applyAlignment="1" applyProtection="1">
      <alignment horizontal="center" vertical="center"/>
      <protection hidden="1"/>
    </xf>
    <xf numFmtId="0" fontId="3" fillId="58" borderId="0" xfId="0" applyFont="1" applyFill="1"/>
    <xf numFmtId="0" fontId="124" fillId="31" borderId="55" xfId="0" applyFont="1" applyFill="1" applyBorder="1" applyAlignment="1">
      <alignment vertical="center" wrapText="1"/>
    </xf>
    <xf numFmtId="0" fontId="126" fillId="31" borderId="55" xfId="0" applyFont="1" applyFill="1" applyBorder="1" applyAlignment="1">
      <alignment horizontal="center" vertical="center" wrapText="1"/>
    </xf>
    <xf numFmtId="0" fontId="129" fillId="52" borderId="55" xfId="0" applyFont="1" applyFill="1" applyBorder="1" applyAlignment="1">
      <alignment horizontal="center" vertical="center"/>
    </xf>
    <xf numFmtId="0" fontId="129" fillId="52" borderId="53" xfId="0" applyFont="1" applyFill="1" applyBorder="1" applyAlignment="1">
      <alignment horizontal="center" vertical="center"/>
    </xf>
    <xf numFmtId="2" fontId="129" fillId="52" borderId="53" xfId="0" applyNumberFormat="1" applyFont="1" applyFill="1" applyBorder="1" applyAlignment="1" applyProtection="1">
      <alignment horizontal="center" vertical="center"/>
      <protection hidden="1"/>
    </xf>
    <xf numFmtId="3" fontId="129" fillId="52" borderId="55" xfId="0" applyNumberFormat="1" applyFont="1" applyFill="1" applyBorder="1" applyAlignment="1">
      <alignment horizontal="center" vertical="center"/>
    </xf>
    <xf numFmtId="1" fontId="129" fillId="52" borderId="55" xfId="0" applyNumberFormat="1" applyFont="1" applyFill="1" applyBorder="1" applyAlignment="1" applyProtection="1">
      <alignment horizontal="center" vertical="center"/>
      <protection hidden="1"/>
    </xf>
    <xf numFmtId="2" fontId="129" fillId="52" borderId="55" xfId="0" applyNumberFormat="1" applyFont="1" applyFill="1" applyBorder="1" applyAlignment="1" applyProtection="1">
      <alignment horizontal="center" vertical="center"/>
      <protection hidden="1"/>
    </xf>
    <xf numFmtId="2" fontId="24" fillId="57" borderId="53" xfId="0" applyNumberFormat="1" applyFont="1" applyFill="1" applyBorder="1" applyAlignment="1" applyProtection="1">
      <alignment horizontal="center" vertical="center"/>
      <protection locked="0" hidden="1"/>
    </xf>
    <xf numFmtId="1" fontId="14" fillId="55" borderId="55" xfId="0" applyNumberFormat="1" applyFont="1" applyFill="1" applyBorder="1" applyAlignment="1" applyProtection="1">
      <alignment horizontal="center" vertical="center"/>
      <protection locked="0"/>
    </xf>
    <xf numFmtId="1" fontId="24" fillId="57" borderId="55" xfId="0" applyNumberFormat="1" applyFont="1" applyFill="1" applyBorder="1" applyAlignment="1" applyProtection="1">
      <alignment horizontal="center" vertical="center"/>
      <protection hidden="1"/>
    </xf>
    <xf numFmtId="2" fontId="18" fillId="27" borderId="53" xfId="0" applyNumberFormat="1" applyFont="1" applyFill="1" applyBorder="1" applyAlignment="1" applyProtection="1">
      <alignment horizontal="center" vertical="center"/>
      <protection locked="0" hidden="1"/>
    </xf>
    <xf numFmtId="1" fontId="20" fillId="28" borderId="55" xfId="0" applyNumberFormat="1" applyFont="1" applyFill="1" applyBorder="1" applyAlignment="1" applyProtection="1">
      <alignment horizontal="center" vertical="center"/>
      <protection locked="0"/>
    </xf>
    <xf numFmtId="1" fontId="18" fillId="27" borderId="55" xfId="0" applyNumberFormat="1" applyFont="1" applyFill="1" applyBorder="1" applyAlignment="1" applyProtection="1">
      <alignment horizontal="center" vertical="center"/>
      <protection hidden="1"/>
    </xf>
    <xf numFmtId="0" fontId="137" fillId="55" borderId="55" xfId="0" applyFont="1" applyFill="1" applyBorder="1" applyAlignment="1" applyProtection="1">
      <alignment horizontal="center" vertical="center"/>
      <protection locked="0"/>
    </xf>
    <xf numFmtId="3" fontId="137" fillId="55" borderId="55" xfId="0" applyNumberFormat="1" applyFont="1" applyFill="1" applyBorder="1" applyAlignment="1" applyProtection="1">
      <alignment horizontal="center" vertical="center"/>
      <protection locked="0"/>
    </xf>
    <xf numFmtId="2" fontId="138" fillId="57" borderId="55" xfId="0" applyNumberFormat="1" applyFont="1" applyFill="1" applyBorder="1" applyAlignment="1" applyProtection="1">
      <alignment horizontal="center" vertical="center"/>
      <protection hidden="1"/>
    </xf>
    <xf numFmtId="0" fontId="137" fillId="55" borderId="55" xfId="0" applyFont="1" applyFill="1" applyBorder="1" applyAlignment="1" applyProtection="1">
      <alignment horizontal="right" vertical="center"/>
      <protection locked="0"/>
    </xf>
    <xf numFmtId="4" fontId="138" fillId="57" borderId="55" xfId="0" applyNumberFormat="1" applyFont="1" applyFill="1" applyBorder="1" applyAlignment="1">
      <alignment horizontal="center" vertical="center"/>
    </xf>
    <xf numFmtId="0" fontId="115" fillId="61" borderId="55" xfId="0" applyFont="1" applyFill="1" applyBorder="1" applyProtection="1">
      <protection hidden="1"/>
    </xf>
    <xf numFmtId="0" fontId="115" fillId="61" borderId="55" xfId="328" applyFont="1" applyFill="1" applyBorder="1" applyAlignment="1" applyProtection="1">
      <alignment vertical="top" wrapText="1"/>
      <protection hidden="1"/>
    </xf>
    <xf numFmtId="0" fontId="115" fillId="61" borderId="55" xfId="0" applyFont="1" applyFill="1" applyBorder="1" applyAlignment="1" applyProtection="1">
      <alignment wrapText="1"/>
      <protection hidden="1"/>
    </xf>
    <xf numFmtId="0" fontId="225" fillId="61" borderId="55" xfId="331" applyFont="1" applyFill="1" applyBorder="1" applyAlignment="1" applyProtection="1">
      <alignment horizontal="center" wrapText="1"/>
      <protection hidden="1"/>
    </xf>
    <xf numFmtId="2" fontId="225" fillId="61" borderId="55" xfId="327" applyNumberFormat="1" applyFont="1" applyFill="1" applyBorder="1" applyAlignment="1" applyProtection="1">
      <alignment horizontal="center" wrapText="1"/>
      <protection hidden="1"/>
    </xf>
    <xf numFmtId="0" fontId="115" fillId="61" borderId="55" xfId="327" applyFont="1" applyFill="1" applyBorder="1" applyProtection="1">
      <protection hidden="1"/>
    </xf>
    <xf numFmtId="0" fontId="115" fillId="61" borderId="55" xfId="0" applyFont="1" applyFill="1" applyBorder="1" applyAlignment="1" applyProtection="1">
      <alignment horizontal="center"/>
      <protection hidden="1"/>
    </xf>
    <xf numFmtId="4" fontId="115" fillId="61" borderId="55" xfId="329" applyNumberFormat="1" applyFont="1" applyFill="1" applyBorder="1" applyProtection="1">
      <protection hidden="1"/>
    </xf>
    <xf numFmtId="0" fontId="141" fillId="61" borderId="55" xfId="0" applyFont="1" applyFill="1" applyBorder="1" applyAlignment="1" applyProtection="1">
      <alignment horizontal="center"/>
      <protection hidden="1"/>
    </xf>
    <xf numFmtId="0" fontId="149" fillId="61" borderId="53" xfId="0" applyFont="1" applyFill="1" applyBorder="1" applyAlignment="1" applyProtection="1">
      <alignment horizontal="center"/>
      <protection hidden="1"/>
    </xf>
    <xf numFmtId="0" fontId="149" fillId="61" borderId="55" xfId="0" applyFont="1" applyFill="1" applyBorder="1" applyAlignment="1" applyProtection="1">
      <alignment horizontal="center" wrapText="1"/>
      <protection hidden="1"/>
    </xf>
    <xf numFmtId="0" fontId="151" fillId="61" borderId="55" xfId="0" applyFont="1" applyFill="1" applyBorder="1" applyAlignment="1" applyProtection="1">
      <alignment horizontal="center"/>
      <protection hidden="1"/>
    </xf>
    <xf numFmtId="0" fontId="149" fillId="61" borderId="55" xfId="0" applyFont="1" applyFill="1" applyBorder="1" applyAlignment="1" applyProtection="1">
      <alignment horizontal="center"/>
      <protection hidden="1"/>
    </xf>
    <xf numFmtId="0" fontId="153" fillId="61" borderId="55" xfId="0" applyFont="1" applyFill="1" applyBorder="1" applyProtection="1">
      <protection hidden="1"/>
    </xf>
    <xf numFmtId="0" fontId="142" fillId="61" borderId="55" xfId="0" applyFont="1" applyFill="1" applyBorder="1" applyProtection="1">
      <protection hidden="1"/>
    </xf>
    <xf numFmtId="0" fontId="145" fillId="61" borderId="55" xfId="0" applyFont="1" applyFill="1" applyBorder="1" applyAlignment="1" applyProtection="1">
      <alignment horizontal="center"/>
      <protection hidden="1"/>
    </xf>
    <xf numFmtId="0" fontId="127" fillId="52" borderId="55" xfId="0" applyFont="1" applyFill="1" applyBorder="1" applyAlignment="1">
      <alignment horizontal="center" vertical="center"/>
    </xf>
    <xf numFmtId="2" fontId="127" fillId="52" borderId="55" xfId="0" applyNumberFormat="1" applyFont="1" applyFill="1" applyBorder="1" applyAlignment="1">
      <alignment horizontal="center" vertical="center"/>
    </xf>
    <xf numFmtId="0" fontId="138" fillId="57" borderId="55" xfId="0" applyFont="1" applyFill="1" applyBorder="1" applyAlignment="1">
      <alignment horizontal="center" vertical="center"/>
    </xf>
    <xf numFmtId="2" fontId="138" fillId="57" borderId="55" xfId="0" applyNumberFormat="1" applyFont="1" applyFill="1" applyBorder="1" applyAlignment="1" applyProtection="1">
      <alignment horizontal="center" vertical="center"/>
      <protection locked="0" hidden="1"/>
    </xf>
    <xf numFmtId="2" fontId="138" fillId="57" borderId="55" xfId="0" applyNumberFormat="1" applyFont="1" applyFill="1" applyBorder="1" applyAlignment="1">
      <alignment horizontal="center" vertical="center"/>
    </xf>
    <xf numFmtId="0" fontId="142" fillId="61" borderId="55" xfId="0" applyFont="1" applyFill="1" applyBorder="1"/>
    <xf numFmtId="0" fontId="142" fillId="61" borderId="59" xfId="0" applyFont="1" applyFill="1" applyBorder="1"/>
    <xf numFmtId="0" fontId="119" fillId="61" borderId="55" xfId="0" applyFont="1" applyFill="1" applyBorder="1"/>
    <xf numFmtId="0" fontId="142" fillId="61" borderId="55" xfId="0" applyFont="1" applyFill="1" applyBorder="1" applyAlignment="1">
      <alignment wrapText="1"/>
    </xf>
    <xf numFmtId="0" fontId="153" fillId="61" borderId="55" xfId="0" applyFont="1" applyFill="1" applyBorder="1" applyAlignment="1">
      <alignment horizontal="left"/>
    </xf>
    <xf numFmtId="189" fontId="142" fillId="61" borderId="61" xfId="709" applyNumberFormat="1" applyFont="1" applyFill="1" applyBorder="1" applyAlignment="1">
      <alignment horizontal="center"/>
    </xf>
    <xf numFmtId="0" fontId="159" fillId="61" borderId="62" xfId="709" applyFont="1" applyFill="1" applyBorder="1" applyAlignment="1">
      <alignment vertical="center"/>
    </xf>
    <xf numFmtId="0" fontId="142" fillId="61" borderId="62" xfId="709" applyFont="1" applyFill="1" applyBorder="1" applyAlignment="1">
      <alignment vertical="center"/>
    </xf>
    <xf numFmtId="0" fontId="142" fillId="61" borderId="62" xfId="709" applyFont="1" applyFill="1" applyBorder="1" applyAlignment="1">
      <alignment horizontal="left" vertical="center"/>
    </xf>
    <xf numFmtId="0" fontId="161" fillId="58" borderId="54" xfId="0" applyFont="1" applyFill="1" applyBorder="1" applyAlignment="1" applyProtection="1">
      <alignment horizontal="center" vertical="center"/>
      <protection hidden="1"/>
    </xf>
    <xf numFmtId="0" fontId="161" fillId="58" borderId="55" xfId="0" applyFont="1" applyFill="1" applyBorder="1" applyAlignment="1" applyProtection="1">
      <alignment horizontal="center" vertical="center"/>
      <protection hidden="1"/>
    </xf>
    <xf numFmtId="3" fontId="138" fillId="57" borderId="55" xfId="0" applyNumberFormat="1" applyFont="1" applyFill="1" applyBorder="1" applyAlignment="1" applyProtection="1">
      <alignment horizontal="center" vertical="center"/>
      <protection locked="0" hidden="1"/>
    </xf>
    <xf numFmtId="0" fontId="138" fillId="57" borderId="55" xfId="0" applyFont="1" applyFill="1" applyBorder="1" applyAlignment="1" applyProtection="1">
      <alignment horizontal="center" vertical="center"/>
      <protection hidden="1"/>
    </xf>
    <xf numFmtId="169" fontId="138" fillId="57" borderId="55" xfId="0" applyNumberFormat="1" applyFont="1" applyFill="1" applyBorder="1" applyAlignment="1" applyProtection="1">
      <alignment horizontal="center" vertical="center"/>
      <protection hidden="1"/>
    </xf>
    <xf numFmtId="0" fontId="141" fillId="58" borderId="55" xfId="0" applyFont="1" applyFill="1" applyBorder="1" applyAlignment="1" applyProtection="1">
      <alignment horizontal="center" vertical="center"/>
      <protection hidden="1"/>
    </xf>
    <xf numFmtId="0" fontId="113" fillId="55" borderId="55" xfId="0" applyFont="1" applyFill="1" applyBorder="1" applyProtection="1">
      <protection locked="0"/>
    </xf>
    <xf numFmtId="2" fontId="175" fillId="57" borderId="55" xfId="0" applyNumberFormat="1" applyFont="1" applyFill="1" applyBorder="1" applyProtection="1">
      <protection hidden="1"/>
    </xf>
    <xf numFmtId="2" fontId="138" fillId="57" borderId="55" xfId="0" applyNumberFormat="1" applyFont="1" applyFill="1" applyBorder="1" applyProtection="1">
      <protection hidden="1"/>
    </xf>
    <xf numFmtId="0" fontId="210" fillId="58" borderId="55" xfId="0" applyFont="1" applyFill="1" applyBorder="1" applyAlignment="1" applyProtection="1">
      <alignment horizontal="justify" vertical="top" wrapText="1"/>
      <protection hidden="1"/>
    </xf>
    <xf numFmtId="173" fontId="210" fillId="58" borderId="55" xfId="0" applyNumberFormat="1" applyFont="1" applyFill="1" applyBorder="1" applyProtection="1">
      <protection hidden="1"/>
    </xf>
    <xf numFmtId="2" fontId="209" fillId="58" borderId="55" xfId="0" applyNumberFormat="1" applyFont="1" applyFill="1" applyBorder="1" applyProtection="1">
      <protection hidden="1"/>
    </xf>
    <xf numFmtId="0" fontId="224" fillId="52" borderId="54" xfId="0" applyFont="1" applyFill="1" applyBorder="1" applyAlignment="1">
      <alignment horizontal="center" vertical="center"/>
    </xf>
    <xf numFmtId="0" fontId="119" fillId="55" borderId="54" xfId="0" applyFont="1" applyFill="1" applyBorder="1" applyAlignment="1" applyProtection="1">
      <alignment horizontal="center" vertical="center"/>
      <protection locked="0"/>
    </xf>
    <xf numFmtId="0" fontId="137" fillId="56" borderId="53" xfId="0" applyFont="1" applyFill="1" applyBorder="1" applyAlignment="1" applyProtection="1">
      <alignment vertical="top" wrapText="1"/>
      <protection locked="0"/>
    </xf>
    <xf numFmtId="0" fontId="113" fillId="55" borderId="55" xfId="0" applyFont="1" applyFill="1" applyBorder="1" applyAlignment="1" applyProtection="1">
      <alignment horizontal="left"/>
      <protection locked="0"/>
    </xf>
    <xf numFmtId="0" fontId="175" fillId="57" borderId="55" xfId="0" applyFont="1" applyFill="1" applyBorder="1" applyAlignment="1" applyProtection="1">
      <alignment horizontal="center"/>
      <protection hidden="1"/>
    </xf>
    <xf numFmtId="9" fontId="113" fillId="55" borderId="55" xfId="0" applyNumberFormat="1" applyFont="1" applyFill="1" applyBorder="1" applyAlignment="1" applyProtection="1">
      <alignment horizontal="center"/>
      <protection locked="0"/>
    </xf>
    <xf numFmtId="0" fontId="113" fillId="55" borderId="53" xfId="0" applyFont="1" applyFill="1" applyBorder="1" applyAlignment="1" applyProtection="1">
      <alignment horizontal="center"/>
      <protection locked="0"/>
    </xf>
    <xf numFmtId="0" fontId="129" fillId="52" borderId="55" xfId="0" applyFont="1" applyFill="1" applyBorder="1" applyAlignment="1">
      <alignment horizontal="center" vertical="center" wrapText="1"/>
    </xf>
    <xf numFmtId="0" fontId="129" fillId="52" borderId="53" xfId="0" applyFont="1" applyFill="1" applyBorder="1" applyAlignment="1">
      <alignment horizontal="center" vertical="center" wrapText="1"/>
    </xf>
    <xf numFmtId="2" fontId="129" fillId="52" borderId="53" xfId="0" applyNumberFormat="1" applyFont="1" applyFill="1" applyBorder="1" applyAlignment="1" applyProtection="1">
      <alignment horizontal="center" vertical="center" wrapText="1"/>
      <protection hidden="1"/>
    </xf>
    <xf numFmtId="3" fontId="129" fillId="52" borderId="55" xfId="0" applyNumberFormat="1" applyFont="1" applyFill="1" applyBorder="1" applyAlignment="1">
      <alignment horizontal="center" vertical="center" wrapText="1"/>
    </xf>
    <xf numFmtId="1" fontId="129" fillId="52" borderId="55" xfId="0" applyNumberFormat="1" applyFont="1" applyFill="1" applyBorder="1" applyAlignment="1" applyProtection="1">
      <alignment horizontal="center" vertical="center" wrapText="1"/>
      <protection hidden="1"/>
    </xf>
    <xf numFmtId="2" fontId="129" fillId="52" borderId="55" xfId="0" applyNumberFormat="1" applyFont="1" applyFill="1" applyBorder="1" applyAlignment="1" applyProtection="1">
      <alignment horizontal="center" vertical="center" wrapText="1"/>
      <protection hidden="1"/>
    </xf>
    <xf numFmtId="0" fontId="137" fillId="55" borderId="55" xfId="0" applyFont="1" applyFill="1" applyBorder="1" applyAlignment="1" applyProtection="1">
      <alignment horizontal="left"/>
      <protection locked="0"/>
    </xf>
    <xf numFmtId="0" fontId="137" fillId="55" borderId="53" xfId="0" applyFont="1" applyFill="1" applyBorder="1" applyAlignment="1" applyProtection="1">
      <alignment horizontal="center"/>
      <protection locked="0"/>
    </xf>
    <xf numFmtId="0" fontId="140" fillId="55" borderId="55" xfId="0" applyFont="1" applyFill="1" applyBorder="1" applyAlignment="1" applyProtection="1">
      <alignment horizontal="center"/>
      <protection locked="0"/>
    </xf>
    <xf numFmtId="2" fontId="138" fillId="57" borderId="53" xfId="0" applyNumberFormat="1" applyFont="1" applyFill="1" applyBorder="1" applyAlignment="1" applyProtection="1">
      <alignment horizontal="center"/>
      <protection locked="0" hidden="1"/>
    </xf>
    <xf numFmtId="3" fontId="29" fillId="55" borderId="55" xfId="0" applyNumberFormat="1" applyFont="1" applyFill="1" applyBorder="1" applyAlignment="1" applyProtection="1">
      <alignment horizontal="center"/>
      <protection locked="0"/>
    </xf>
    <xf numFmtId="1" fontId="138" fillId="57" borderId="55" xfId="0" applyNumberFormat="1" applyFont="1" applyFill="1" applyBorder="1" applyAlignment="1" applyProtection="1">
      <alignment horizontal="center"/>
      <protection hidden="1"/>
    </xf>
    <xf numFmtId="2" fontId="138" fillId="57" borderId="55" xfId="0" applyNumberFormat="1" applyFont="1" applyFill="1" applyBorder="1" applyAlignment="1" applyProtection="1">
      <alignment horizontal="center"/>
      <protection hidden="1"/>
    </xf>
    <xf numFmtId="0" fontId="137" fillId="28" borderId="55" xfId="0" applyFont="1" applyFill="1" applyBorder="1" applyAlignment="1" applyProtection="1">
      <alignment horizontal="left"/>
      <protection locked="0"/>
    </xf>
    <xf numFmtId="0" fontId="137" fillId="28" borderId="53" xfId="0" applyFont="1" applyFill="1" applyBorder="1" applyAlignment="1" applyProtection="1">
      <alignment horizontal="center"/>
      <protection locked="0"/>
    </xf>
    <xf numFmtId="0" fontId="140" fillId="28" borderId="55" xfId="0" applyFont="1" applyFill="1" applyBorder="1" applyAlignment="1" applyProtection="1">
      <alignment horizontal="center"/>
      <protection locked="0"/>
    </xf>
    <xf numFmtId="2" fontId="138" fillId="27" borderId="53" xfId="0" applyNumberFormat="1" applyFont="1" applyFill="1" applyBorder="1" applyAlignment="1" applyProtection="1">
      <alignment horizontal="center"/>
      <protection locked="0" hidden="1"/>
    </xf>
    <xf numFmtId="1" fontId="29" fillId="28" borderId="53" xfId="0" applyNumberFormat="1" applyFont="1" applyFill="1" applyBorder="1" applyAlignment="1" applyProtection="1">
      <alignment horizontal="center"/>
      <protection locked="0"/>
    </xf>
    <xf numFmtId="1" fontId="138" fillId="27" borderId="55" xfId="0" applyNumberFormat="1" applyFont="1" applyFill="1" applyBorder="1" applyAlignment="1" applyProtection="1">
      <alignment horizontal="center"/>
      <protection hidden="1"/>
    </xf>
    <xf numFmtId="2" fontId="138" fillId="27" borderId="55" xfId="0" applyNumberFormat="1" applyFont="1" applyFill="1" applyBorder="1" applyAlignment="1" applyProtection="1">
      <alignment horizontal="center"/>
      <protection hidden="1"/>
    </xf>
    <xf numFmtId="0" fontId="127" fillId="52" borderId="55" xfId="0" applyFont="1" applyFill="1" applyBorder="1" applyAlignment="1" applyProtection="1">
      <alignment horizontal="center"/>
      <protection hidden="1"/>
    </xf>
    <xf numFmtId="2" fontId="127" fillId="52" borderId="55" xfId="0" applyNumberFormat="1" applyFont="1" applyFill="1" applyBorder="1" applyAlignment="1" applyProtection="1">
      <alignment horizontal="center"/>
      <protection hidden="1"/>
    </xf>
    <xf numFmtId="0" fontId="29" fillId="55" borderId="55" xfId="0" applyFont="1" applyFill="1" applyBorder="1" applyAlignment="1" applyProtection="1">
      <alignment horizontal="left"/>
      <protection locked="0"/>
    </xf>
    <xf numFmtId="0" fontId="29" fillId="55" borderId="55" xfId="0" applyFont="1" applyFill="1" applyBorder="1" applyAlignment="1" applyProtection="1">
      <alignment horizontal="center"/>
      <protection locked="0"/>
    </xf>
    <xf numFmtId="0" fontId="111" fillId="56" borderId="53" xfId="0" applyFont="1" applyFill="1" applyBorder="1" applyProtection="1">
      <protection locked="0"/>
    </xf>
    <xf numFmtId="0" fontId="111" fillId="56" borderId="56" xfId="0" applyFont="1" applyFill="1" applyBorder="1" applyProtection="1">
      <protection locked="0"/>
    </xf>
    <xf numFmtId="0" fontId="111" fillId="56" borderId="54" xfId="0" applyFont="1" applyFill="1" applyBorder="1" applyProtection="1">
      <protection locked="0"/>
    </xf>
    <xf numFmtId="0" fontId="115" fillId="58" borderId="55" xfId="0" applyFont="1" applyFill="1" applyBorder="1" applyProtection="1">
      <protection hidden="1"/>
    </xf>
    <xf numFmtId="173" fontId="115" fillId="58" borderId="55" xfId="0" applyNumberFormat="1" applyFont="1" applyFill="1" applyBorder="1" applyProtection="1">
      <protection hidden="1"/>
    </xf>
    <xf numFmtId="176" fontId="113" fillId="55" borderId="55" xfId="0" applyNumberFormat="1" applyFont="1" applyFill="1" applyBorder="1" applyAlignment="1" applyProtection="1">
      <alignment horizontal="center"/>
      <protection locked="0"/>
    </xf>
    <xf numFmtId="0" fontId="146" fillId="58" borderId="55" xfId="0" applyFont="1" applyFill="1" applyBorder="1" applyAlignment="1" applyProtection="1">
      <alignment wrapText="1"/>
      <protection hidden="1"/>
    </xf>
    <xf numFmtId="0" fontId="146" fillId="58" borderId="55" xfId="327" applyFont="1" applyFill="1" applyBorder="1" applyProtection="1">
      <protection hidden="1"/>
    </xf>
    <xf numFmtId="173" fontId="148" fillId="58" borderId="55" xfId="0" applyNumberFormat="1" applyFont="1" applyFill="1" applyBorder="1" applyAlignment="1">
      <alignment horizontal="center" vertical="top" wrapText="1"/>
    </xf>
    <xf numFmtId="1" fontId="146" fillId="58" borderId="55" xfId="0" applyNumberFormat="1" applyFont="1" applyFill="1" applyBorder="1" applyProtection="1">
      <protection hidden="1"/>
    </xf>
    <xf numFmtId="0" fontId="146" fillId="58" borderId="59" xfId="0" applyFont="1" applyFill="1" applyBorder="1" applyProtection="1">
      <protection hidden="1"/>
    </xf>
    <xf numFmtId="0" fontId="146" fillId="58" borderId="26" xfId="0" applyFont="1" applyFill="1" applyBorder="1" applyProtection="1">
      <protection hidden="1"/>
    </xf>
    <xf numFmtId="0" fontId="146" fillId="58" borderId="55" xfId="0" applyFont="1" applyFill="1" applyBorder="1" applyAlignment="1" applyProtection="1">
      <alignment horizontal="right"/>
      <protection hidden="1"/>
    </xf>
    <xf numFmtId="0" fontId="146" fillId="58" borderId="53" xfId="0" applyFont="1" applyFill="1" applyBorder="1" applyAlignment="1" applyProtection="1">
      <alignment wrapText="1"/>
      <protection hidden="1"/>
    </xf>
    <xf numFmtId="0" fontId="146" fillId="58" borderId="56" xfId="0" applyFont="1" applyFill="1" applyBorder="1" applyAlignment="1" applyProtection="1">
      <alignment wrapText="1"/>
      <protection hidden="1"/>
    </xf>
    <xf numFmtId="0" fontId="146" fillId="58" borderId="54" xfId="0" applyFont="1" applyFill="1" applyBorder="1" applyAlignment="1" applyProtection="1">
      <alignment wrapText="1"/>
      <protection hidden="1"/>
    </xf>
    <xf numFmtId="3" fontId="146" fillId="58" borderId="55" xfId="0" applyNumberFormat="1" applyFont="1" applyFill="1" applyBorder="1" applyProtection="1">
      <protection hidden="1"/>
    </xf>
    <xf numFmtId="4" fontId="120" fillId="57" borderId="55" xfId="0" applyNumberFormat="1" applyFont="1" applyFill="1" applyBorder="1" applyAlignment="1" applyProtection="1">
      <alignment horizontal="left"/>
      <protection hidden="1"/>
    </xf>
    <xf numFmtId="0" fontId="148" fillId="58" borderId="55" xfId="0" applyFont="1" applyFill="1" applyBorder="1" applyAlignment="1">
      <alignment horizontal="center" vertical="top" wrapText="1"/>
    </xf>
    <xf numFmtId="0" fontId="148" fillId="58" borderId="55" xfId="0" applyFont="1" applyFill="1" applyBorder="1" applyAlignment="1">
      <alignment vertical="top" wrapText="1"/>
    </xf>
    <xf numFmtId="0" fontId="148" fillId="58" borderId="55" xfId="0" applyFont="1" applyFill="1" applyBorder="1" applyAlignment="1">
      <alignment wrapText="1"/>
    </xf>
    <xf numFmtId="0" fontId="148" fillId="58" borderId="55" xfId="0" applyFont="1" applyFill="1" applyBorder="1" applyAlignment="1">
      <alignment horizontal="justify" vertical="top" wrapText="1"/>
    </xf>
    <xf numFmtId="191" fontId="146" fillId="58" borderId="55" xfId="0" applyNumberFormat="1" applyFont="1" applyFill="1" applyBorder="1" applyProtection="1">
      <protection hidden="1"/>
    </xf>
    <xf numFmtId="8" fontId="148" fillId="58" borderId="55" xfId="0" applyNumberFormat="1" applyFont="1" applyFill="1" applyBorder="1" applyAlignment="1">
      <alignment horizontal="center" vertical="top" wrapText="1"/>
    </xf>
    <xf numFmtId="0" fontId="148" fillId="58" borderId="55" xfId="0" applyFont="1" applyFill="1" applyBorder="1"/>
    <xf numFmtId="8" fontId="148" fillId="58" borderId="55" xfId="0" applyNumberFormat="1" applyFont="1" applyFill="1" applyBorder="1" applyAlignment="1">
      <alignment horizontal="center" wrapText="1"/>
    </xf>
    <xf numFmtId="177" fontId="146" fillId="58" borderId="55" xfId="0" applyNumberFormat="1" applyFont="1" applyFill="1" applyBorder="1" applyProtection="1">
      <protection hidden="1"/>
    </xf>
    <xf numFmtId="0" fontId="21" fillId="53" borderId="7" xfId="711" applyBorder="1">
      <alignment vertical="center"/>
    </xf>
    <xf numFmtId="0" fontId="6" fillId="25" borderId="13" xfId="0" applyFont="1" applyFill="1" applyBorder="1" applyAlignment="1">
      <alignment horizontal="right"/>
    </xf>
    <xf numFmtId="0" fontId="6" fillId="25" borderId="0" xfId="0" applyFont="1" applyFill="1" applyAlignment="1">
      <alignment horizontal="right"/>
    </xf>
    <xf numFmtId="0" fontId="110" fillId="56" borderId="10" xfId="0" applyFont="1" applyFill="1" applyBorder="1" applyAlignment="1">
      <alignment horizontal="left" vertical="top" wrapText="1"/>
    </xf>
    <xf numFmtId="0" fontId="1" fillId="56" borderId="11" xfId="0" applyFont="1" applyFill="1" applyBorder="1" applyAlignment="1">
      <alignment horizontal="left" vertical="top" wrapText="1"/>
    </xf>
    <xf numFmtId="0" fontId="1" fillId="56" borderId="12" xfId="0" applyFont="1" applyFill="1" applyBorder="1" applyAlignment="1">
      <alignment horizontal="left" vertical="top" wrapText="1"/>
    </xf>
    <xf numFmtId="0" fontId="110" fillId="56" borderId="13" xfId="0" applyFont="1" applyFill="1" applyBorder="1" applyAlignment="1">
      <alignment horizontal="left" vertical="top" wrapText="1"/>
    </xf>
    <xf numFmtId="0" fontId="1" fillId="56" borderId="0" xfId="0" applyFont="1" applyFill="1" applyAlignment="1">
      <alignment horizontal="left" vertical="top" wrapText="1"/>
    </xf>
    <xf numFmtId="0" fontId="1" fillId="56" borderId="14" xfId="0" applyFont="1" applyFill="1" applyBorder="1" applyAlignment="1">
      <alignment horizontal="left" vertical="top" wrapText="1"/>
    </xf>
    <xf numFmtId="0" fontId="1" fillId="56" borderId="13" xfId="0" applyFont="1" applyFill="1" applyBorder="1" applyAlignment="1">
      <alignment horizontal="left" vertical="top" wrapText="1"/>
    </xf>
    <xf numFmtId="0" fontId="1" fillId="56" borderId="15" xfId="0" applyFont="1" applyFill="1" applyBorder="1" applyAlignment="1">
      <alignment horizontal="left" vertical="top" wrapText="1"/>
    </xf>
    <xf numFmtId="0" fontId="1" fillId="56" borderId="16" xfId="0" applyFont="1" applyFill="1" applyBorder="1" applyAlignment="1">
      <alignment horizontal="left" vertical="top" wrapText="1"/>
    </xf>
    <xf numFmtId="0" fontId="1" fillId="56" borderId="17" xfId="0" applyFont="1" applyFill="1" applyBorder="1" applyAlignment="1">
      <alignment horizontal="left" vertical="top" wrapText="1"/>
    </xf>
    <xf numFmtId="0" fontId="111" fillId="25" borderId="13" xfId="0" applyFont="1" applyFill="1" applyBorder="1" applyAlignment="1">
      <alignment horizontal="right" vertical="center" wrapText="1"/>
    </xf>
    <xf numFmtId="0" fontId="111" fillId="25" borderId="0" xfId="0" applyFont="1" applyFill="1" applyAlignment="1">
      <alignment horizontal="right" vertical="center" wrapText="1"/>
    </xf>
    <xf numFmtId="0" fontId="111" fillId="25" borderId="14" xfId="0" applyFont="1" applyFill="1" applyBorder="1" applyAlignment="1">
      <alignment horizontal="right" vertical="center" wrapText="1"/>
    </xf>
    <xf numFmtId="0" fontId="28" fillId="55" borderId="35" xfId="0" applyFont="1" applyFill="1" applyBorder="1" applyAlignment="1" applyProtection="1">
      <alignment horizontal="center" vertical="center"/>
      <protection locked="0"/>
    </xf>
    <xf numFmtId="0" fontId="28" fillId="55" borderId="33" xfId="0" applyFont="1" applyFill="1" applyBorder="1" applyAlignment="1" applyProtection="1">
      <alignment horizontal="center" vertical="center"/>
      <protection locked="0"/>
    </xf>
    <xf numFmtId="0" fontId="28" fillId="55" borderId="34" xfId="0" applyFont="1" applyFill="1" applyBorder="1" applyAlignment="1" applyProtection="1">
      <alignment horizontal="center" vertical="center"/>
      <protection locked="0"/>
    </xf>
    <xf numFmtId="0" fontId="111" fillId="25" borderId="13" xfId="0" applyFont="1" applyFill="1" applyBorder="1" applyAlignment="1">
      <alignment horizontal="right"/>
    </xf>
    <xf numFmtId="0" fontId="111" fillId="25" borderId="0" xfId="0" applyFont="1" applyFill="1" applyAlignment="1">
      <alignment horizontal="right"/>
    </xf>
    <xf numFmtId="0" fontId="111" fillId="25" borderId="14" xfId="0" applyFont="1" applyFill="1" applyBorder="1" applyAlignment="1">
      <alignment horizontal="right"/>
    </xf>
    <xf numFmtId="0" fontId="28" fillId="55" borderId="35" xfId="0" applyFont="1" applyFill="1" applyBorder="1" applyAlignment="1" applyProtection="1">
      <alignment horizontal="center" vertical="center" wrapText="1"/>
      <protection locked="0"/>
    </xf>
    <xf numFmtId="0" fontId="28" fillId="55" borderId="33" xfId="0" applyFont="1" applyFill="1" applyBorder="1" applyAlignment="1" applyProtection="1">
      <alignment horizontal="center" vertical="center" wrapText="1"/>
      <protection locked="0"/>
    </xf>
    <xf numFmtId="0" fontId="28" fillId="55" borderId="34" xfId="0" applyFont="1" applyFill="1" applyBorder="1" applyAlignment="1" applyProtection="1">
      <alignment horizontal="center" vertical="center" wrapText="1"/>
      <protection locked="0"/>
    </xf>
    <xf numFmtId="0" fontId="108" fillId="25" borderId="0" xfId="0" applyFont="1" applyFill="1" applyAlignment="1">
      <alignment horizontal="left"/>
    </xf>
    <xf numFmtId="0" fontId="51" fillId="25" borderId="0" xfId="0" applyFont="1" applyFill="1" applyAlignment="1">
      <alignment horizontal="left"/>
    </xf>
    <xf numFmtId="0" fontId="111" fillId="25" borderId="0" xfId="0" applyFont="1" applyFill="1" applyAlignment="1">
      <alignment horizontal="right" vertical="center"/>
    </xf>
    <xf numFmtId="0" fontId="111" fillId="25" borderId="14" xfId="0" applyFont="1" applyFill="1" applyBorder="1" applyAlignment="1">
      <alignment horizontal="right" vertical="center"/>
    </xf>
    <xf numFmtId="0" fontId="28" fillId="55" borderId="28" xfId="0" applyFont="1" applyFill="1" applyBorder="1" applyAlignment="1" applyProtection="1">
      <alignment horizontal="center" vertical="center"/>
      <protection locked="0"/>
    </xf>
    <xf numFmtId="0" fontId="28" fillId="55" borderId="23" xfId="0" applyFont="1" applyFill="1" applyBorder="1" applyAlignment="1" applyProtection="1">
      <alignment horizontal="center" vertical="center"/>
      <protection locked="0"/>
    </xf>
    <xf numFmtId="0" fontId="28" fillId="55" borderId="24" xfId="0" applyFont="1" applyFill="1" applyBorder="1" applyAlignment="1" applyProtection="1">
      <alignment horizontal="center" vertical="center"/>
      <protection locked="0"/>
    </xf>
    <xf numFmtId="14" fontId="28" fillId="55" borderId="28" xfId="0" applyNumberFormat="1" applyFont="1" applyFill="1" applyBorder="1" applyAlignment="1" applyProtection="1">
      <alignment horizontal="center" vertical="center" wrapText="1"/>
      <protection locked="0"/>
    </xf>
    <xf numFmtId="14" fontId="28" fillId="55" borderId="23" xfId="0" applyNumberFormat="1" applyFont="1" applyFill="1" applyBorder="1" applyAlignment="1" applyProtection="1">
      <alignment horizontal="center" vertical="center" wrapText="1"/>
      <protection locked="0"/>
    </xf>
    <xf numFmtId="14" fontId="28" fillId="55" borderId="24" xfId="0" applyNumberFormat="1" applyFont="1" applyFill="1" applyBorder="1" applyAlignment="1" applyProtection="1">
      <alignment horizontal="center" vertical="center" wrapText="1"/>
      <protection locked="0"/>
    </xf>
    <xf numFmtId="0" fontId="111" fillId="56" borderId="0" xfId="0" applyFont="1" applyFill="1" applyAlignment="1">
      <alignment horizontal="center"/>
    </xf>
    <xf numFmtId="0" fontId="112" fillId="25" borderId="0" xfId="0" applyFont="1" applyFill="1" applyAlignment="1">
      <alignment horizontal="left" vertical="center" wrapText="1"/>
    </xf>
    <xf numFmtId="0" fontId="112" fillId="25" borderId="14" xfId="0" applyFont="1" applyFill="1" applyBorder="1" applyAlignment="1">
      <alignment horizontal="left" vertical="center" wrapText="1"/>
    </xf>
    <xf numFmtId="0" fontId="97" fillId="56" borderId="53" xfId="0" applyFont="1" applyFill="1" applyBorder="1" applyAlignment="1" applyProtection="1">
      <alignment horizontal="left" wrapText="1"/>
      <protection locked="0"/>
    </xf>
    <xf numFmtId="0" fontId="97" fillId="56" borderId="56" xfId="0" applyFont="1" applyFill="1" applyBorder="1" applyAlignment="1" applyProtection="1">
      <alignment horizontal="left" wrapText="1"/>
      <protection locked="0"/>
    </xf>
    <xf numFmtId="0" fontId="97" fillId="56" borderId="54" xfId="0" applyFont="1" applyFill="1" applyBorder="1" applyAlignment="1" applyProtection="1">
      <alignment horizontal="left" wrapText="1"/>
      <protection locked="0"/>
    </xf>
    <xf numFmtId="0" fontId="111" fillId="56" borderId="55" xfId="0" applyFont="1" applyFill="1" applyBorder="1" applyAlignment="1" applyProtection="1">
      <alignment horizontal="left"/>
      <protection locked="0"/>
    </xf>
    <xf numFmtId="0" fontId="113" fillId="25" borderId="0" xfId="0" applyFont="1" applyFill="1" applyAlignment="1">
      <alignment horizontal="left" wrapText="1"/>
    </xf>
    <xf numFmtId="0" fontId="97" fillId="56" borderId="55" xfId="0" applyFont="1" applyFill="1" applyBorder="1" applyAlignment="1" applyProtection="1">
      <alignment wrapText="1"/>
      <protection locked="0"/>
    </xf>
    <xf numFmtId="0" fontId="94" fillId="61" borderId="0" xfId="0" applyFont="1" applyFill="1" applyAlignment="1" applyProtection="1">
      <alignment horizontal="left" wrapText="1"/>
      <protection hidden="1"/>
    </xf>
    <xf numFmtId="0" fontId="111" fillId="56" borderId="55" xfId="0" applyFont="1" applyFill="1" applyBorder="1" applyProtection="1">
      <protection locked="0"/>
    </xf>
    <xf numFmtId="0" fontId="97" fillId="56" borderId="55" xfId="0" applyFont="1" applyFill="1" applyBorder="1" applyAlignment="1" applyProtection="1">
      <alignment horizontal="left" wrapText="1"/>
      <protection locked="0"/>
    </xf>
    <xf numFmtId="0" fontId="195" fillId="31" borderId="55" xfId="0" applyFont="1" applyFill="1" applyBorder="1" applyAlignment="1">
      <alignment horizontal="center" vertical="center" wrapText="1"/>
    </xf>
    <xf numFmtId="167" fontId="198" fillId="57" borderId="0" xfId="0" applyNumberFormat="1" applyFont="1" applyFill="1" applyAlignment="1">
      <alignment horizontal="center" vertical="center"/>
    </xf>
    <xf numFmtId="0" fontId="200" fillId="57" borderId="0" xfId="0" applyFont="1" applyFill="1"/>
    <xf numFmtId="0" fontId="13" fillId="25" borderId="14" xfId="0" applyFont="1" applyFill="1" applyBorder="1" applyAlignment="1">
      <alignment horizontal="center" vertical="center" wrapText="1"/>
    </xf>
    <xf numFmtId="0" fontId="172" fillId="25" borderId="0" xfId="0" applyFont="1" applyFill="1" applyAlignment="1">
      <alignment horizontal="left" wrapText="1"/>
    </xf>
    <xf numFmtId="0" fontId="191" fillId="31" borderId="55" xfId="0" applyFont="1" applyFill="1" applyBorder="1" applyAlignment="1">
      <alignment horizontal="center" vertical="center"/>
    </xf>
    <xf numFmtId="0" fontId="9" fillId="25" borderId="0" xfId="0" applyFont="1" applyFill="1" applyAlignment="1">
      <alignment horizontal="center" vertical="center" wrapText="1"/>
    </xf>
    <xf numFmtId="0" fontId="122" fillId="63" borderId="0" xfId="0" applyFont="1" applyFill="1" applyAlignment="1">
      <alignment horizontal="left" wrapText="1"/>
    </xf>
    <xf numFmtId="0" fontId="124" fillId="31" borderId="55" xfId="0" applyFont="1" applyFill="1" applyBorder="1" applyAlignment="1">
      <alignment horizontal="center" vertical="center"/>
    </xf>
    <xf numFmtId="0" fontId="124" fillId="31" borderId="55" xfId="0" applyFont="1" applyFill="1" applyBorder="1" applyAlignment="1">
      <alignment horizontal="center" vertical="center" wrapText="1"/>
    </xf>
    <xf numFmtId="0" fontId="126" fillId="31" borderId="53" xfId="0" applyFont="1" applyFill="1" applyBorder="1" applyAlignment="1">
      <alignment horizontal="center" vertical="center" wrapText="1"/>
    </xf>
    <xf numFmtId="0" fontId="126" fillId="31" borderId="56" xfId="0" applyFont="1" applyFill="1" applyBorder="1" applyAlignment="1">
      <alignment horizontal="center" vertical="center" wrapText="1"/>
    </xf>
    <xf numFmtId="0" fontId="126" fillId="31" borderId="54" xfId="0" applyFont="1" applyFill="1" applyBorder="1" applyAlignment="1">
      <alignment horizontal="center" vertical="center" wrapText="1"/>
    </xf>
    <xf numFmtId="0" fontId="122" fillId="63" borderId="0" xfId="0" applyFont="1" applyFill="1" applyAlignment="1">
      <alignment horizontal="left" vertical="center" wrapText="1"/>
    </xf>
    <xf numFmtId="0" fontId="130" fillId="56" borderId="55" xfId="0" applyFont="1" applyFill="1" applyBorder="1" applyProtection="1">
      <protection locked="0"/>
    </xf>
    <xf numFmtId="0" fontId="124" fillId="25" borderId="59" xfId="0" applyFont="1" applyFill="1" applyBorder="1" applyAlignment="1" applyProtection="1">
      <alignment horizontal="center" vertical="center" wrapText="1"/>
      <protection hidden="1"/>
    </xf>
    <xf numFmtId="0" fontId="124" fillId="25" borderId="37" xfId="0" applyFont="1" applyFill="1" applyBorder="1" applyAlignment="1" applyProtection="1">
      <alignment horizontal="center" vertical="center" wrapText="1"/>
      <protection hidden="1"/>
    </xf>
    <xf numFmtId="0" fontId="154" fillId="61" borderId="0" xfId="0" applyFont="1" applyFill="1" applyAlignment="1" applyProtection="1">
      <alignment horizontal="center" vertical="top" wrapText="1"/>
      <protection hidden="1"/>
    </xf>
    <xf numFmtId="0" fontId="124" fillId="25" borderId="55" xfId="0" applyFont="1" applyFill="1" applyBorder="1" applyAlignment="1" applyProtection="1">
      <alignment horizontal="center" vertical="center" wrapText="1"/>
      <protection hidden="1"/>
    </xf>
    <xf numFmtId="0" fontId="114" fillId="25" borderId="55" xfId="0" applyFont="1" applyFill="1" applyBorder="1" applyAlignment="1" applyProtection="1">
      <alignment horizontal="center" vertical="center" wrapText="1"/>
      <protection hidden="1"/>
    </xf>
    <xf numFmtId="0" fontId="140" fillId="56" borderId="53" xfId="0" applyFont="1" applyFill="1" applyBorder="1" applyAlignment="1" applyProtection="1">
      <alignment vertical="center" wrapText="1"/>
      <protection locked="0"/>
    </xf>
    <xf numFmtId="0" fontId="140" fillId="56" borderId="56" xfId="0" applyFont="1" applyFill="1" applyBorder="1" applyAlignment="1" applyProtection="1">
      <alignment vertical="center" wrapText="1"/>
      <protection locked="0"/>
    </xf>
    <xf numFmtId="0" fontId="140" fillId="56" borderId="54" xfId="0" applyFont="1" applyFill="1" applyBorder="1" applyAlignment="1" applyProtection="1">
      <alignment vertical="center" wrapText="1"/>
      <protection locked="0"/>
    </xf>
    <xf numFmtId="0" fontId="115" fillId="61" borderId="53" xfId="0" applyFont="1" applyFill="1" applyBorder="1" applyAlignment="1" applyProtection="1">
      <alignment horizontal="center"/>
      <protection hidden="1"/>
    </xf>
    <xf numFmtId="0" fontId="115" fillId="61" borderId="54" xfId="0" applyFont="1" applyFill="1" applyBorder="1" applyAlignment="1" applyProtection="1">
      <alignment horizontal="center"/>
      <protection hidden="1"/>
    </xf>
    <xf numFmtId="0" fontId="141" fillId="61" borderId="59" xfId="0" applyFont="1" applyFill="1" applyBorder="1" applyAlignment="1" applyProtection="1">
      <alignment horizontal="center" vertical="center"/>
      <protection hidden="1"/>
    </xf>
    <xf numFmtId="0" fontId="141" fillId="61" borderId="36" xfId="0" applyFont="1" applyFill="1" applyBorder="1" applyAlignment="1" applyProtection="1">
      <alignment horizontal="center" vertical="center"/>
      <protection hidden="1"/>
    </xf>
    <xf numFmtId="0" fontId="154" fillId="61" borderId="55" xfId="0" applyFont="1" applyFill="1" applyBorder="1" applyAlignment="1" applyProtection="1">
      <alignment horizontal="center" vertical="top" wrapText="1"/>
      <protection hidden="1"/>
    </xf>
    <xf numFmtId="0" fontId="124" fillId="25" borderId="55" xfId="0" applyFont="1" applyFill="1" applyBorder="1" applyAlignment="1" applyProtection="1">
      <alignment horizontal="center" vertical="center"/>
      <protection hidden="1"/>
    </xf>
    <xf numFmtId="0" fontId="29" fillId="25" borderId="0" xfId="0" applyFont="1" applyFill="1" applyAlignment="1" applyProtection="1">
      <alignment horizontal="left" vertical="center" wrapText="1"/>
      <protection hidden="1"/>
    </xf>
    <xf numFmtId="0" fontId="119" fillId="25" borderId="0" xfId="0" applyFont="1" applyFill="1" applyAlignment="1" applyProtection="1">
      <alignment vertical="center"/>
      <protection hidden="1"/>
    </xf>
    <xf numFmtId="0" fontId="119" fillId="25" borderId="0" xfId="0" applyFont="1" applyFill="1" applyProtection="1">
      <protection hidden="1"/>
    </xf>
    <xf numFmtId="0" fontId="113" fillId="30" borderId="55" xfId="0" applyFont="1" applyFill="1" applyBorder="1" applyAlignment="1" applyProtection="1">
      <alignment horizontal="left" vertical="center" wrapText="1"/>
      <protection hidden="1"/>
    </xf>
    <xf numFmtId="0" fontId="115" fillId="61" borderId="53" xfId="327" applyFont="1" applyFill="1" applyBorder="1" applyAlignment="1" applyProtection="1">
      <alignment horizontal="left" wrapText="1"/>
      <protection hidden="1"/>
    </xf>
    <xf numFmtId="0" fontId="115" fillId="61" borderId="54" xfId="327" applyFont="1" applyFill="1" applyBorder="1" applyAlignment="1" applyProtection="1">
      <alignment horizontal="left" wrapText="1"/>
      <protection hidden="1"/>
    </xf>
    <xf numFmtId="0" fontId="111" fillId="56" borderId="53" xfId="0" applyFont="1" applyFill="1" applyBorder="1" applyAlignment="1" applyProtection="1">
      <alignment horizontal="left" wrapText="1"/>
      <protection locked="0"/>
    </xf>
    <xf numFmtId="0" fontId="111" fillId="56" borderId="56" xfId="0" applyFont="1" applyFill="1" applyBorder="1" applyAlignment="1" applyProtection="1">
      <alignment horizontal="left" wrapText="1"/>
      <protection locked="0"/>
    </xf>
    <xf numFmtId="0" fontId="111" fillId="56" borderId="54" xfId="0" applyFont="1" applyFill="1" applyBorder="1" applyAlignment="1" applyProtection="1">
      <alignment horizontal="left" wrapText="1"/>
      <protection locked="0"/>
    </xf>
    <xf numFmtId="0" fontId="111" fillId="56" borderId="53" xfId="0" applyFont="1" applyFill="1" applyBorder="1" applyAlignment="1" applyProtection="1">
      <alignment horizontal="left"/>
      <protection locked="0"/>
    </xf>
    <xf numFmtId="0" fontId="111" fillId="56" borderId="56" xfId="0" applyFont="1" applyFill="1" applyBorder="1" applyAlignment="1" applyProtection="1">
      <alignment horizontal="left"/>
      <protection locked="0"/>
    </xf>
    <xf numFmtId="0" fontId="111" fillId="56" borderId="54" xfId="0" applyFont="1" applyFill="1" applyBorder="1" applyAlignment="1" applyProtection="1">
      <alignment horizontal="left"/>
      <protection locked="0"/>
    </xf>
    <xf numFmtId="0" fontId="140" fillId="56" borderId="53" xfId="0" applyFont="1" applyFill="1" applyBorder="1" applyAlignment="1" applyProtection="1">
      <alignment horizontal="left" wrapText="1"/>
      <protection locked="0"/>
    </xf>
    <xf numFmtId="0" fontId="140" fillId="56" borderId="56" xfId="0" applyFont="1" applyFill="1" applyBorder="1" applyAlignment="1" applyProtection="1">
      <alignment horizontal="left" wrapText="1"/>
      <protection locked="0"/>
    </xf>
    <xf numFmtId="0" fontId="140" fillId="56" borderId="54" xfId="0" applyFont="1" applyFill="1" applyBorder="1" applyAlignment="1" applyProtection="1">
      <alignment horizontal="left" wrapText="1"/>
      <protection locked="0"/>
    </xf>
    <xf numFmtId="0" fontId="119" fillId="56" borderId="56" xfId="0" applyFont="1" applyFill="1" applyBorder="1" applyAlignment="1" applyProtection="1">
      <alignment horizontal="left"/>
      <protection locked="0"/>
    </xf>
    <xf numFmtId="0" fontId="119" fillId="56" borderId="54" xfId="0" applyFont="1" applyFill="1" applyBorder="1" applyAlignment="1" applyProtection="1">
      <alignment horizontal="left"/>
      <protection locked="0"/>
    </xf>
    <xf numFmtId="0" fontId="142" fillId="61" borderId="0" xfId="0" applyFont="1" applyFill="1" applyAlignment="1">
      <alignment horizontal="left" wrapText="1"/>
    </xf>
    <xf numFmtId="0" fontId="142" fillId="61" borderId="0" xfId="0" applyFont="1" applyFill="1" applyAlignment="1">
      <alignment horizontal="left"/>
    </xf>
    <xf numFmtId="0" fontId="200" fillId="57" borderId="0" xfId="0" applyFont="1" applyFill="1" applyAlignment="1">
      <alignment horizontal="center" vertical="center"/>
    </xf>
    <xf numFmtId="0" fontId="47" fillId="25" borderId="0" xfId="0" applyFont="1" applyFill="1" applyAlignment="1">
      <alignment wrapText="1"/>
    </xf>
    <xf numFmtId="0" fontId="119" fillId="0" borderId="0" xfId="0" applyFont="1" applyAlignment="1">
      <alignment wrapText="1"/>
    </xf>
    <xf numFmtId="0" fontId="119" fillId="0" borderId="0" xfId="0" applyFont="1"/>
    <xf numFmtId="0" fontId="123" fillId="25" borderId="0" xfId="0" applyFont="1" applyFill="1" applyAlignment="1">
      <alignment horizontal="left" wrapText="1"/>
    </xf>
    <xf numFmtId="0" fontId="157" fillId="56" borderId="53" xfId="0" applyFont="1" applyFill="1" applyBorder="1" applyAlignment="1">
      <alignment horizontal="left" wrapText="1"/>
    </xf>
    <xf numFmtId="0" fontId="157" fillId="56" borderId="56" xfId="0" applyFont="1" applyFill="1" applyBorder="1" applyAlignment="1">
      <alignment horizontal="left" wrapText="1"/>
    </xf>
    <xf numFmtId="0" fontId="162" fillId="56" borderId="53" xfId="713" applyFont="1" applyFill="1" applyBorder="1" applyAlignment="1" applyProtection="1">
      <alignment vertical="top"/>
    </xf>
    <xf numFmtId="0" fontId="162" fillId="56" borderId="56" xfId="713" applyFont="1" applyFill="1" applyBorder="1" applyAlignment="1" applyProtection="1">
      <alignment vertical="top"/>
    </xf>
    <xf numFmtId="0" fontId="162" fillId="56" borderId="54" xfId="713" applyFont="1" applyFill="1" applyBorder="1" applyAlignment="1" applyProtection="1">
      <alignment vertical="top"/>
    </xf>
    <xf numFmtId="0" fontId="163" fillId="56" borderId="22" xfId="298" applyFont="1" applyFill="1" applyBorder="1" applyAlignment="1" applyProtection="1">
      <alignment vertical="center"/>
    </xf>
    <xf numFmtId="0" fontId="163" fillId="56" borderId="19" xfId="298" applyFont="1" applyFill="1" applyBorder="1" applyAlignment="1" applyProtection="1">
      <alignment vertical="center"/>
    </xf>
    <xf numFmtId="0" fontId="163" fillId="56" borderId="25" xfId="298" applyFont="1" applyFill="1" applyBorder="1" applyAlignment="1" applyProtection="1">
      <alignment vertical="center"/>
    </xf>
    <xf numFmtId="0" fontId="140" fillId="56" borderId="53" xfId="0" applyFont="1" applyFill="1" applyBorder="1" applyAlignment="1" applyProtection="1">
      <alignment wrapText="1"/>
      <protection locked="0"/>
    </xf>
    <xf numFmtId="0" fontId="140" fillId="56" borderId="56" xfId="0" applyFont="1" applyFill="1" applyBorder="1" applyAlignment="1" applyProtection="1">
      <alignment wrapText="1"/>
      <protection locked="0"/>
    </xf>
    <xf numFmtId="0" fontId="215" fillId="58" borderId="0" xfId="331" applyFont="1" applyFill="1" applyAlignment="1" applyProtection="1">
      <alignment horizontal="left" vertical="top" wrapText="1"/>
      <protection hidden="1"/>
    </xf>
    <xf numFmtId="0" fontId="140" fillId="56" borderId="55" xfId="0" applyFont="1" applyFill="1" applyBorder="1" applyAlignment="1" applyProtection="1">
      <alignment horizontal="left" wrapText="1"/>
      <protection locked="0"/>
    </xf>
    <xf numFmtId="0" fontId="177" fillId="58" borderId="0" xfId="0" applyFont="1" applyFill="1" applyAlignment="1" applyProtection="1">
      <alignment horizontal="left" vertical="top" wrapText="1"/>
      <protection hidden="1"/>
    </xf>
    <xf numFmtId="0" fontId="29" fillId="25" borderId="11" xfId="0" applyFont="1" applyFill="1" applyBorder="1" applyAlignment="1">
      <alignment horizontal="left" wrapText="1"/>
    </xf>
    <xf numFmtId="167" fontId="198" fillId="57" borderId="0" xfId="0" applyNumberFormat="1" applyFont="1" applyFill="1" applyAlignment="1">
      <alignment horizontal="center"/>
    </xf>
    <xf numFmtId="0" fontId="113" fillId="63" borderId="29" xfId="0" applyFont="1" applyFill="1" applyBorder="1" applyAlignment="1">
      <alignment horizontal="left" vertical="center" wrapText="1"/>
    </xf>
    <xf numFmtId="0" fontId="113" fillId="63" borderId="26" xfId="0" applyFont="1" applyFill="1" applyBorder="1" applyAlignment="1">
      <alignment horizontal="left" vertical="center" wrapText="1"/>
    </xf>
    <xf numFmtId="0" fontId="113" fillId="63" borderId="27" xfId="0" applyFont="1" applyFill="1" applyBorder="1" applyAlignment="1">
      <alignment horizontal="left" vertical="center" wrapText="1"/>
    </xf>
    <xf numFmtId="0" fontId="113" fillId="63" borderId="22" xfId="0" applyFont="1" applyFill="1" applyBorder="1" applyAlignment="1">
      <alignment horizontal="left" vertical="center" wrapText="1"/>
    </xf>
    <xf numFmtId="0" fontId="113" fillId="63" borderId="19" xfId="0" applyFont="1" applyFill="1" applyBorder="1" applyAlignment="1">
      <alignment horizontal="left" vertical="center" wrapText="1"/>
    </xf>
    <xf numFmtId="0" fontId="113" fillId="63" borderId="25" xfId="0" applyFont="1" applyFill="1" applyBorder="1" applyAlignment="1">
      <alignment horizontal="left" vertical="center" wrapText="1"/>
    </xf>
    <xf numFmtId="0" fontId="157" fillId="56" borderId="55" xfId="0" applyFont="1" applyFill="1" applyBorder="1" applyAlignment="1" applyProtection="1">
      <alignment horizontal="left"/>
      <protection locked="0"/>
    </xf>
    <xf numFmtId="0" fontId="126" fillId="25" borderId="0" xfId="0" applyFont="1" applyFill="1" applyAlignment="1" applyProtection="1">
      <alignment horizontal="left" vertical="center" wrapText="1"/>
      <protection locked="0"/>
    </xf>
    <xf numFmtId="0" fontId="137" fillId="56" borderId="53" xfId="0" applyFont="1" applyFill="1" applyBorder="1" applyAlignment="1" applyProtection="1">
      <alignment horizontal="center" vertical="top" wrapText="1"/>
      <protection locked="0"/>
    </xf>
    <xf numFmtId="0" fontId="137" fillId="56" borderId="56" xfId="0" applyFont="1" applyFill="1" applyBorder="1" applyAlignment="1" applyProtection="1">
      <alignment horizontal="center" vertical="top" wrapText="1"/>
      <protection locked="0"/>
    </xf>
    <xf numFmtId="0" fontId="137" fillId="56" borderId="54" xfId="0" applyFont="1" applyFill="1" applyBorder="1" applyAlignment="1" applyProtection="1">
      <alignment horizontal="center" vertical="top" wrapText="1"/>
      <protection locked="0"/>
    </xf>
    <xf numFmtId="0" fontId="141" fillId="58" borderId="0" xfId="0" applyFont="1" applyFill="1" applyAlignment="1" applyProtection="1">
      <alignment horizontal="center" vertical="top" wrapText="1"/>
      <protection hidden="1"/>
    </xf>
    <xf numFmtId="0" fontId="199" fillId="57" borderId="0" xfId="0" applyFont="1" applyFill="1" applyAlignment="1">
      <alignment horizontal="center"/>
    </xf>
    <xf numFmtId="0" fontId="191" fillId="56" borderId="53" xfId="0" applyFont="1" applyFill="1" applyBorder="1" applyAlignment="1" applyProtection="1">
      <alignment horizontal="left" wrapText="1"/>
      <protection locked="0"/>
    </xf>
    <xf numFmtId="0" fontId="191" fillId="56" borderId="56" xfId="0" applyFont="1" applyFill="1" applyBorder="1" applyAlignment="1" applyProtection="1">
      <alignment horizontal="left" wrapText="1"/>
      <protection locked="0"/>
    </xf>
    <xf numFmtId="0" fontId="191" fillId="56" borderId="54" xfId="0" applyFont="1" applyFill="1" applyBorder="1" applyAlignment="1" applyProtection="1">
      <alignment horizontal="left" wrapText="1"/>
      <protection locked="0"/>
    </xf>
    <xf numFmtId="0" fontId="137" fillId="58" borderId="0" xfId="0" applyFont="1" applyFill="1" applyAlignment="1" applyProtection="1">
      <alignment horizontal="left" vertical="top" wrapText="1"/>
      <protection hidden="1"/>
    </xf>
    <xf numFmtId="0" fontId="113" fillId="55" borderId="53" xfId="0" applyFont="1" applyFill="1" applyBorder="1" applyAlignment="1" applyProtection="1">
      <alignment horizontal="center"/>
      <protection locked="0"/>
    </xf>
    <xf numFmtId="0" fontId="119" fillId="55" borderId="54" xfId="0" applyFont="1" applyFill="1" applyBorder="1" applyProtection="1">
      <protection locked="0"/>
    </xf>
    <xf numFmtId="0" fontId="137" fillId="56" borderId="55" xfId="0" applyFont="1" applyFill="1" applyBorder="1" applyAlignment="1" applyProtection="1">
      <alignment horizontal="left" wrapText="1"/>
      <protection locked="0"/>
    </xf>
    <xf numFmtId="0" fontId="29" fillId="25" borderId="0" xfId="0" applyFont="1" applyFill="1" applyAlignment="1">
      <alignment horizontal="right"/>
    </xf>
    <xf numFmtId="0" fontId="29" fillId="25" borderId="21" xfId="0" applyFont="1" applyFill="1" applyBorder="1" applyAlignment="1">
      <alignment horizontal="right"/>
    </xf>
    <xf numFmtId="0" fontId="29" fillId="25" borderId="0" xfId="0" applyFont="1" applyFill="1" applyAlignment="1">
      <alignment horizontal="right" wrapText="1"/>
    </xf>
    <xf numFmtId="0" fontId="29" fillId="25" borderId="21" xfId="0" applyFont="1" applyFill="1" applyBorder="1" applyAlignment="1">
      <alignment horizontal="right" wrapText="1"/>
    </xf>
    <xf numFmtId="0" fontId="29" fillId="25" borderId="55" xfId="0" applyFont="1" applyFill="1" applyBorder="1" applyAlignment="1">
      <alignment horizontal="right"/>
    </xf>
    <xf numFmtId="0" fontId="133" fillId="25" borderId="55" xfId="0" applyFont="1" applyFill="1" applyBorder="1" applyAlignment="1">
      <alignment horizontal="center" vertical="center" wrapText="1"/>
    </xf>
    <xf numFmtId="0" fontId="47" fillId="25" borderId="0" xfId="0" applyFont="1" applyFill="1" applyAlignment="1">
      <alignment horizontal="center" wrapText="1"/>
    </xf>
    <xf numFmtId="0" fontId="20" fillId="56" borderId="55" xfId="0" applyFont="1" applyFill="1" applyBorder="1" applyAlignment="1" applyProtection="1">
      <alignment wrapText="1"/>
      <protection locked="0"/>
    </xf>
    <xf numFmtId="0" fontId="4" fillId="56" borderId="55" xfId="0" applyFont="1" applyFill="1" applyBorder="1" applyAlignment="1" applyProtection="1">
      <alignment horizontal="left"/>
      <protection hidden="1"/>
    </xf>
    <xf numFmtId="0" fontId="1" fillId="56" borderId="55" xfId="0" applyFont="1" applyFill="1" applyBorder="1" applyAlignment="1" applyProtection="1">
      <alignment horizontal="left"/>
      <protection hidden="1"/>
    </xf>
    <xf numFmtId="0" fontId="20" fillId="56" borderId="53" xfId="0" applyFont="1" applyFill="1" applyBorder="1" applyAlignment="1" applyProtection="1">
      <alignment wrapText="1"/>
      <protection locked="0"/>
    </xf>
    <xf numFmtId="0" fontId="20" fillId="56" borderId="56" xfId="0" applyFont="1" applyFill="1" applyBorder="1" applyAlignment="1" applyProtection="1">
      <alignment wrapText="1"/>
      <protection locked="0"/>
    </xf>
    <xf numFmtId="0" fontId="20" fillId="56" borderId="54" xfId="0" applyFont="1" applyFill="1" applyBorder="1" applyAlignment="1" applyProtection="1">
      <alignment wrapText="1"/>
      <protection locked="0"/>
    </xf>
    <xf numFmtId="0" fontId="124" fillId="25" borderId="55" xfId="0" applyFont="1" applyFill="1" applyBorder="1" applyAlignment="1">
      <alignment horizontal="center" vertical="center"/>
    </xf>
    <xf numFmtId="0" fontId="165" fillId="25" borderId="55" xfId="0" applyFont="1" applyFill="1" applyBorder="1" applyAlignment="1">
      <alignment horizontal="center" vertical="center"/>
    </xf>
    <xf numFmtId="0" fontId="124" fillId="25" borderId="55" xfId="0" applyFont="1" applyFill="1" applyBorder="1" applyAlignment="1">
      <alignment horizontal="center" vertical="center" wrapText="1"/>
    </xf>
    <xf numFmtId="0" fontId="137" fillId="56" borderId="53" xfId="0" applyFont="1" applyFill="1" applyBorder="1" applyAlignment="1" applyProtection="1">
      <alignment horizontal="left" wrapText="1"/>
      <protection locked="0"/>
    </xf>
    <xf numFmtId="0" fontId="137" fillId="56" borderId="56" xfId="0" applyFont="1" applyFill="1" applyBorder="1" applyAlignment="1" applyProtection="1">
      <alignment horizontal="left" wrapText="1"/>
      <protection locked="0"/>
    </xf>
    <xf numFmtId="0" fontId="137" fillId="56" borderId="54" xfId="0" applyFont="1" applyFill="1" applyBorder="1" applyAlignment="1" applyProtection="1">
      <alignment horizontal="left" wrapText="1"/>
      <protection locked="0"/>
    </xf>
    <xf numFmtId="2" fontId="124" fillId="25" borderId="55" xfId="0" applyNumberFormat="1" applyFont="1" applyFill="1" applyBorder="1" applyAlignment="1">
      <alignment horizontal="center" vertical="center" wrapText="1"/>
    </xf>
    <xf numFmtId="0" fontId="114" fillId="25" borderId="55" xfId="0" applyFont="1" applyFill="1" applyBorder="1" applyAlignment="1">
      <alignment horizontal="center" vertical="center"/>
    </xf>
    <xf numFmtId="0" fontId="114" fillId="25" borderId="55" xfId="0" applyFont="1" applyFill="1" applyBorder="1" applyAlignment="1">
      <alignment horizontal="center" vertical="center" wrapText="1"/>
    </xf>
    <xf numFmtId="0" fontId="113" fillId="58" borderId="0" xfId="0" applyFont="1" applyFill="1" applyAlignment="1">
      <alignment horizontal="center" vertical="center" wrapText="1"/>
    </xf>
    <xf numFmtId="167" fontId="198" fillId="57" borderId="0" xfId="0" applyNumberFormat="1" applyFont="1" applyFill="1" applyAlignment="1" applyProtection="1">
      <alignment horizontal="center" vertical="center"/>
      <protection hidden="1"/>
    </xf>
    <xf numFmtId="0" fontId="115" fillId="58" borderId="29" xfId="0" applyFont="1" applyFill="1" applyBorder="1" applyAlignment="1" applyProtection="1">
      <alignment horizontal="center" vertical="center"/>
      <protection hidden="1"/>
    </xf>
    <xf numFmtId="0" fontId="115" fillId="58" borderId="27" xfId="0" applyFont="1" applyFill="1" applyBorder="1" applyAlignment="1" applyProtection="1">
      <alignment horizontal="center" vertical="center"/>
      <protection hidden="1"/>
    </xf>
    <xf numFmtId="0" fontId="115" fillId="58" borderId="20" xfId="0" applyFont="1" applyFill="1" applyBorder="1" applyAlignment="1" applyProtection="1">
      <alignment horizontal="center" vertical="center"/>
      <protection hidden="1"/>
    </xf>
    <xf numFmtId="0" fontId="115" fillId="58" borderId="21" xfId="0" applyFont="1" applyFill="1" applyBorder="1" applyAlignment="1" applyProtection="1">
      <alignment horizontal="center" vertical="center"/>
      <protection hidden="1"/>
    </xf>
    <xf numFmtId="0" fontId="115" fillId="58" borderId="22" xfId="0" applyFont="1" applyFill="1" applyBorder="1" applyAlignment="1" applyProtection="1">
      <alignment horizontal="center" vertical="center"/>
      <protection hidden="1"/>
    </xf>
    <xf numFmtId="0" fontId="115" fillId="58" borderId="25" xfId="0" applyFont="1" applyFill="1" applyBorder="1" applyAlignment="1" applyProtection="1">
      <alignment horizontal="center" vertical="center"/>
      <protection hidden="1"/>
    </xf>
    <xf numFmtId="0" fontId="115" fillId="58" borderId="0" xfId="0" applyFont="1" applyFill="1" applyAlignment="1" applyProtection="1">
      <alignment horizontal="left" wrapText="1"/>
      <protection hidden="1"/>
    </xf>
    <xf numFmtId="0" fontId="137" fillId="56" borderId="53" xfId="0" applyFont="1" applyFill="1" applyBorder="1" applyAlignment="1" applyProtection="1">
      <alignment horizontal="center" wrapText="1"/>
      <protection locked="0"/>
    </xf>
    <xf numFmtId="0" fontId="137" fillId="56" borderId="56" xfId="0" applyFont="1" applyFill="1" applyBorder="1" applyAlignment="1" applyProtection="1">
      <alignment horizontal="center" wrapText="1"/>
      <protection locked="0"/>
    </xf>
    <xf numFmtId="0" fontId="137" fillId="56" borderId="54" xfId="0" applyFont="1" applyFill="1" applyBorder="1" applyAlignment="1" applyProtection="1">
      <alignment horizontal="center" wrapText="1"/>
      <protection locked="0"/>
    </xf>
    <xf numFmtId="0" fontId="113" fillId="55" borderId="54" xfId="0" applyFont="1" applyFill="1" applyBorder="1" applyAlignment="1" applyProtection="1">
      <alignment horizontal="center"/>
      <protection locked="0"/>
    </xf>
    <xf numFmtId="0" fontId="146" fillId="58" borderId="0" xfId="0" applyFont="1" applyFill="1" applyAlignment="1" applyProtection="1">
      <alignment horizontal="center" vertical="top" wrapText="1"/>
      <protection hidden="1"/>
    </xf>
    <xf numFmtId="0" fontId="113" fillId="63" borderId="20" xfId="0" applyFont="1" applyFill="1" applyBorder="1" applyAlignment="1">
      <alignment horizontal="left" vertical="center" wrapText="1"/>
    </xf>
    <xf numFmtId="0" fontId="119" fillId="63" borderId="0" xfId="0" applyFont="1" applyFill="1" applyAlignment="1">
      <alignment horizontal="left" vertical="center" wrapText="1"/>
    </xf>
    <xf numFmtId="0" fontId="119" fillId="63" borderId="21" xfId="0" applyFont="1" applyFill="1" applyBorder="1" applyAlignment="1">
      <alignment horizontal="left" vertical="center" wrapText="1"/>
    </xf>
    <xf numFmtId="0" fontId="119" fillId="63" borderId="22" xfId="0" applyFont="1" applyFill="1" applyBorder="1" applyAlignment="1">
      <alignment horizontal="left" vertical="center" wrapText="1"/>
    </xf>
    <xf numFmtId="0" fontId="119" fillId="63" borderId="19" xfId="0" applyFont="1" applyFill="1" applyBorder="1" applyAlignment="1">
      <alignment horizontal="left" vertical="center" wrapText="1"/>
    </xf>
    <xf numFmtId="0" fontId="119" fillId="63" borderId="25" xfId="0" applyFont="1" applyFill="1" applyBorder="1" applyAlignment="1">
      <alignment horizontal="left" vertical="center" wrapText="1"/>
    </xf>
    <xf numFmtId="0" fontId="146" fillId="58" borderId="55" xfId="0" applyFont="1" applyFill="1" applyBorder="1" applyAlignment="1" applyProtection="1">
      <alignment horizontal="center"/>
      <protection hidden="1"/>
    </xf>
    <xf numFmtId="0" fontId="146" fillId="58" borderId="55" xfId="327" applyFont="1" applyFill="1" applyBorder="1" applyAlignment="1" applyProtection="1">
      <alignment horizontal="left" wrapText="1"/>
      <protection hidden="1"/>
    </xf>
    <xf numFmtId="0" fontId="113" fillId="25" borderId="53" xfId="0" applyFont="1" applyFill="1" applyBorder="1" applyAlignment="1">
      <alignment horizontal="right"/>
    </xf>
    <xf numFmtId="0" fontId="113" fillId="25" borderId="54" xfId="0" applyFont="1" applyFill="1" applyBorder="1" applyAlignment="1">
      <alignment horizontal="right"/>
    </xf>
    <xf numFmtId="0" fontId="115" fillId="31" borderId="0" xfId="0" applyFont="1" applyFill="1" applyAlignment="1" applyProtection="1">
      <alignment horizontal="right"/>
      <protection hidden="1"/>
    </xf>
    <xf numFmtId="0" fontId="113" fillId="31" borderId="0" xfId="0" applyFont="1" applyFill="1" applyAlignment="1">
      <alignment horizontal="center" vertical="center" wrapText="1"/>
    </xf>
    <xf numFmtId="0" fontId="113" fillId="31" borderId="14" xfId="0" applyFont="1" applyFill="1" applyBorder="1" applyAlignment="1">
      <alignment horizontal="center" vertical="center" wrapText="1"/>
    </xf>
    <xf numFmtId="0" fontId="121" fillId="31" borderId="0" xfId="0" applyFont="1" applyFill="1" applyAlignment="1">
      <alignment horizontal="left" wrapText="1"/>
    </xf>
    <xf numFmtId="0" fontId="121" fillId="31" borderId="14" xfId="0" applyFont="1" applyFill="1" applyBorder="1" applyAlignment="1">
      <alignment horizontal="left" wrapText="1"/>
    </xf>
    <xf numFmtId="0" fontId="28" fillId="25" borderId="13" xfId="0" applyFont="1" applyFill="1" applyBorder="1" applyAlignment="1">
      <alignment horizontal="right"/>
    </xf>
    <xf numFmtId="0" fontId="28" fillId="25" borderId="21" xfId="0" applyFont="1" applyFill="1" applyBorder="1" applyAlignment="1">
      <alignment horizontal="right"/>
    </xf>
    <xf numFmtId="0" fontId="29" fillId="25" borderId="13" xfId="0" applyFont="1" applyFill="1" applyBorder="1" applyAlignment="1">
      <alignment horizontal="right"/>
    </xf>
    <xf numFmtId="2" fontId="138" fillId="57" borderId="53" xfId="0" applyNumberFormat="1" applyFont="1" applyFill="1" applyBorder="1" applyAlignment="1">
      <alignment horizontal="center"/>
    </xf>
    <xf numFmtId="2" fontId="138" fillId="57" borderId="56" xfId="0" applyNumberFormat="1" applyFont="1" applyFill="1" applyBorder="1" applyAlignment="1">
      <alignment horizontal="center"/>
    </xf>
    <xf numFmtId="0" fontId="29" fillId="25" borderId="53" xfId="0" applyFont="1" applyFill="1" applyBorder="1" applyAlignment="1">
      <alignment horizontal="left" vertical="center" indent="2"/>
    </xf>
    <xf numFmtId="0" fontId="29" fillId="25" borderId="56" xfId="0" applyFont="1" applyFill="1" applyBorder="1" applyAlignment="1">
      <alignment horizontal="left" vertical="center" indent="2"/>
    </xf>
    <xf numFmtId="0" fontId="29" fillId="25" borderId="54" xfId="0" applyFont="1" applyFill="1" applyBorder="1" applyAlignment="1">
      <alignment horizontal="left" vertical="center" indent="2"/>
    </xf>
    <xf numFmtId="2" fontId="138" fillId="57" borderId="54" xfId="0" applyNumberFormat="1" applyFont="1" applyFill="1" applyBorder="1" applyAlignment="1">
      <alignment horizontal="center"/>
    </xf>
    <xf numFmtId="0" fontId="113" fillId="56" borderId="20" xfId="0" applyFont="1" applyFill="1" applyBorder="1" applyAlignment="1">
      <alignment horizontal="left" wrapText="1" indent="1"/>
    </xf>
    <xf numFmtId="0" fontId="119" fillId="56" borderId="0" xfId="0" applyFont="1" applyFill="1" applyAlignment="1">
      <alignment horizontal="left" wrapText="1" indent="1"/>
    </xf>
    <xf numFmtId="0" fontId="119" fillId="56" borderId="21" xfId="0" applyFont="1" applyFill="1" applyBorder="1" applyAlignment="1">
      <alignment horizontal="left" wrapText="1" indent="1"/>
    </xf>
    <xf numFmtId="0" fontId="54" fillId="25" borderId="53" xfId="0" applyFont="1" applyFill="1" applyBorder="1" applyAlignment="1">
      <alignment horizontal="left" indent="2"/>
    </xf>
    <xf numFmtId="0" fontId="54" fillId="25" borderId="56" xfId="0" applyFont="1" applyFill="1" applyBorder="1" applyAlignment="1">
      <alignment horizontal="left" indent="2"/>
    </xf>
    <xf numFmtId="0" fontId="54" fillId="25" borderId="54" xfId="0" applyFont="1" applyFill="1" applyBorder="1" applyAlignment="1">
      <alignment horizontal="left" indent="2"/>
    </xf>
    <xf numFmtId="0" fontId="29" fillId="25" borderId="55" xfId="0" applyFont="1" applyFill="1" applyBorder="1" applyAlignment="1">
      <alignment horizontal="left" vertical="center" indent="2"/>
    </xf>
    <xf numFmtId="2" fontId="138" fillId="57" borderId="55" xfId="0" applyNumberFormat="1" applyFont="1" applyFill="1" applyBorder="1" applyAlignment="1">
      <alignment horizontal="center"/>
    </xf>
    <xf numFmtId="0" fontId="180" fillId="56" borderId="29" xfId="0" applyFont="1" applyFill="1" applyBorder="1" applyAlignment="1">
      <alignment horizontal="left"/>
    </xf>
    <xf numFmtId="0" fontId="180" fillId="56" borderId="26" xfId="0" applyFont="1" applyFill="1" applyBorder="1" applyAlignment="1">
      <alignment horizontal="left"/>
    </xf>
    <xf numFmtId="2" fontId="198" fillId="57" borderId="53" xfId="0" applyNumberFormat="1" applyFont="1" applyFill="1" applyBorder="1" applyAlignment="1">
      <alignment horizontal="center"/>
    </xf>
    <xf numFmtId="2" fontId="198" fillId="57" borderId="56" xfId="0" applyNumberFormat="1" applyFont="1" applyFill="1" applyBorder="1" applyAlignment="1">
      <alignment horizontal="center"/>
    </xf>
    <xf numFmtId="14" fontId="54" fillId="25" borderId="19" xfId="0" applyNumberFormat="1" applyFont="1" applyFill="1" applyBorder="1" applyAlignment="1">
      <alignment horizontal="center" wrapText="1"/>
    </xf>
  </cellXfs>
  <cellStyles count="714">
    <cellStyle name="%" xfId="379" xr:uid="{00000000-0005-0000-0000-000000000000}"/>
    <cellStyle name="20% - Accent1 10" xfId="1" xr:uid="{00000000-0005-0000-0000-000001000000}"/>
    <cellStyle name="20% - Accent1 2" xfId="2" xr:uid="{00000000-0005-0000-0000-000002000000}"/>
    <cellStyle name="20% - Accent1 2 2" xfId="381" xr:uid="{00000000-0005-0000-0000-000003000000}"/>
    <cellStyle name="20% - Accent1 2 2 2" xfId="382" xr:uid="{00000000-0005-0000-0000-000004000000}"/>
    <cellStyle name="20% - Accent1 2 2 3" xfId="383" xr:uid="{00000000-0005-0000-0000-000005000000}"/>
    <cellStyle name="20% - Accent1 2 3" xfId="380" xr:uid="{00000000-0005-0000-0000-000006000000}"/>
    <cellStyle name="20% - Accent1 2_12. Freight" xfId="662" xr:uid="{00000000-0005-0000-0000-000007000000}"/>
    <cellStyle name="20% - Accent1 3" xfId="3" xr:uid="{00000000-0005-0000-0000-000008000000}"/>
    <cellStyle name="20% - Accent1 4" xfId="4" xr:uid="{00000000-0005-0000-0000-000009000000}"/>
    <cellStyle name="20% - Accent1 5" xfId="5" xr:uid="{00000000-0005-0000-0000-00000A000000}"/>
    <cellStyle name="20% - Accent1 6" xfId="6" xr:uid="{00000000-0005-0000-0000-00000B000000}"/>
    <cellStyle name="20% - Accent1 7" xfId="7" xr:uid="{00000000-0005-0000-0000-00000C000000}"/>
    <cellStyle name="20% - Accent1 8" xfId="8" xr:uid="{00000000-0005-0000-0000-00000D000000}"/>
    <cellStyle name="20% - Accent1 9" xfId="9" xr:uid="{00000000-0005-0000-0000-00000E000000}"/>
    <cellStyle name="20% - Accent2 10" xfId="10" xr:uid="{00000000-0005-0000-0000-00000F000000}"/>
    <cellStyle name="20% - Accent2 2" xfId="11" xr:uid="{00000000-0005-0000-0000-000010000000}"/>
    <cellStyle name="20% - Accent2 2 2" xfId="385" xr:uid="{00000000-0005-0000-0000-000011000000}"/>
    <cellStyle name="20% - Accent2 2 2 2" xfId="386" xr:uid="{00000000-0005-0000-0000-000012000000}"/>
    <cellStyle name="20% - Accent2 2 2 3" xfId="387" xr:uid="{00000000-0005-0000-0000-000013000000}"/>
    <cellStyle name="20% - Accent2 2 3" xfId="384" xr:uid="{00000000-0005-0000-0000-000014000000}"/>
    <cellStyle name="20% - Accent2 2_12. Freight" xfId="663" xr:uid="{00000000-0005-0000-0000-000015000000}"/>
    <cellStyle name="20% - Accent2 3" xfId="12" xr:uid="{00000000-0005-0000-0000-000016000000}"/>
    <cellStyle name="20% - Accent2 4" xfId="13" xr:uid="{00000000-0005-0000-0000-000017000000}"/>
    <cellStyle name="20% - Accent2 5" xfId="14" xr:uid="{00000000-0005-0000-0000-000018000000}"/>
    <cellStyle name="20% - Accent2 6" xfId="15" xr:uid="{00000000-0005-0000-0000-000019000000}"/>
    <cellStyle name="20% - Accent2 7" xfId="16" xr:uid="{00000000-0005-0000-0000-00001A000000}"/>
    <cellStyle name="20% - Accent2 8" xfId="17" xr:uid="{00000000-0005-0000-0000-00001B000000}"/>
    <cellStyle name="20% - Accent2 9" xfId="18" xr:uid="{00000000-0005-0000-0000-00001C000000}"/>
    <cellStyle name="20% - Accent3 10" xfId="19" xr:uid="{00000000-0005-0000-0000-00001D000000}"/>
    <cellStyle name="20% - Accent3 2" xfId="20" xr:uid="{00000000-0005-0000-0000-00001E000000}"/>
    <cellStyle name="20% - Accent3 2 2" xfId="389" xr:uid="{00000000-0005-0000-0000-00001F000000}"/>
    <cellStyle name="20% - Accent3 2 2 2" xfId="390" xr:uid="{00000000-0005-0000-0000-000020000000}"/>
    <cellStyle name="20% - Accent3 2 2 3" xfId="391" xr:uid="{00000000-0005-0000-0000-000021000000}"/>
    <cellStyle name="20% - Accent3 2 3" xfId="388" xr:uid="{00000000-0005-0000-0000-000022000000}"/>
    <cellStyle name="20% - Accent3 2_12. Freight" xfId="664" xr:uid="{00000000-0005-0000-0000-000023000000}"/>
    <cellStyle name="20% - Accent3 3" xfId="21" xr:uid="{00000000-0005-0000-0000-000024000000}"/>
    <cellStyle name="20% - Accent3 4" xfId="22" xr:uid="{00000000-0005-0000-0000-000025000000}"/>
    <cellStyle name="20% - Accent3 5" xfId="23" xr:uid="{00000000-0005-0000-0000-000026000000}"/>
    <cellStyle name="20% - Accent3 6" xfId="24" xr:uid="{00000000-0005-0000-0000-000027000000}"/>
    <cellStyle name="20% - Accent3 7" xfId="25" xr:uid="{00000000-0005-0000-0000-000028000000}"/>
    <cellStyle name="20% - Accent3 8" xfId="26" xr:uid="{00000000-0005-0000-0000-000029000000}"/>
    <cellStyle name="20% - Accent3 9" xfId="27" xr:uid="{00000000-0005-0000-0000-00002A000000}"/>
    <cellStyle name="20% - Accent4 10" xfId="28" xr:uid="{00000000-0005-0000-0000-00002B000000}"/>
    <cellStyle name="20% - Accent4 2" xfId="29" xr:uid="{00000000-0005-0000-0000-00002C000000}"/>
    <cellStyle name="20% - Accent4 2 2" xfId="393" xr:uid="{00000000-0005-0000-0000-00002D000000}"/>
    <cellStyle name="20% - Accent4 2 2 2" xfId="394" xr:uid="{00000000-0005-0000-0000-00002E000000}"/>
    <cellStyle name="20% - Accent4 2 2 3" xfId="395" xr:uid="{00000000-0005-0000-0000-00002F000000}"/>
    <cellStyle name="20% - Accent4 2 3" xfId="392" xr:uid="{00000000-0005-0000-0000-000030000000}"/>
    <cellStyle name="20% - Accent4 2_12. Freight" xfId="665" xr:uid="{00000000-0005-0000-0000-000031000000}"/>
    <cellStyle name="20% - Accent4 3" xfId="30" xr:uid="{00000000-0005-0000-0000-000032000000}"/>
    <cellStyle name="20% - Accent4 4" xfId="31" xr:uid="{00000000-0005-0000-0000-000033000000}"/>
    <cellStyle name="20% - Accent4 5" xfId="32" xr:uid="{00000000-0005-0000-0000-000034000000}"/>
    <cellStyle name="20% - Accent4 6" xfId="33" xr:uid="{00000000-0005-0000-0000-000035000000}"/>
    <cellStyle name="20% - Accent4 7" xfId="34" xr:uid="{00000000-0005-0000-0000-000036000000}"/>
    <cellStyle name="20% - Accent4 8" xfId="35" xr:uid="{00000000-0005-0000-0000-000037000000}"/>
    <cellStyle name="20% - Accent4 9" xfId="36" xr:uid="{00000000-0005-0000-0000-000038000000}"/>
    <cellStyle name="20% - Accent5 10" xfId="37" xr:uid="{00000000-0005-0000-0000-000039000000}"/>
    <cellStyle name="20% - Accent5 2" xfId="38" xr:uid="{00000000-0005-0000-0000-00003A000000}"/>
    <cellStyle name="20% - Accent5 2 2" xfId="397" xr:uid="{00000000-0005-0000-0000-00003B000000}"/>
    <cellStyle name="20% - Accent5 2 2 2" xfId="398" xr:uid="{00000000-0005-0000-0000-00003C000000}"/>
    <cellStyle name="20% - Accent5 2 2 3" xfId="399" xr:uid="{00000000-0005-0000-0000-00003D000000}"/>
    <cellStyle name="20% - Accent5 2 3" xfId="396" xr:uid="{00000000-0005-0000-0000-00003E000000}"/>
    <cellStyle name="20% - Accent5 2_12. Freight" xfId="666" xr:uid="{00000000-0005-0000-0000-00003F000000}"/>
    <cellStyle name="20% - Accent5 3" xfId="39" xr:uid="{00000000-0005-0000-0000-000040000000}"/>
    <cellStyle name="20% - Accent5 4" xfId="40" xr:uid="{00000000-0005-0000-0000-000041000000}"/>
    <cellStyle name="20% - Accent5 5" xfId="41" xr:uid="{00000000-0005-0000-0000-000042000000}"/>
    <cellStyle name="20% - Accent5 6" xfId="42" xr:uid="{00000000-0005-0000-0000-000043000000}"/>
    <cellStyle name="20% - Accent5 7" xfId="43" xr:uid="{00000000-0005-0000-0000-000044000000}"/>
    <cellStyle name="20% - Accent5 8" xfId="44" xr:uid="{00000000-0005-0000-0000-000045000000}"/>
    <cellStyle name="20% - Accent5 9" xfId="45" xr:uid="{00000000-0005-0000-0000-000046000000}"/>
    <cellStyle name="20% - Accent6 10" xfId="46" xr:uid="{00000000-0005-0000-0000-000047000000}"/>
    <cellStyle name="20% - Accent6 2" xfId="47" xr:uid="{00000000-0005-0000-0000-000048000000}"/>
    <cellStyle name="20% - Accent6 2 2" xfId="401" xr:uid="{00000000-0005-0000-0000-000049000000}"/>
    <cellStyle name="20% - Accent6 2 2 2" xfId="402" xr:uid="{00000000-0005-0000-0000-00004A000000}"/>
    <cellStyle name="20% - Accent6 2 2 3" xfId="403" xr:uid="{00000000-0005-0000-0000-00004B000000}"/>
    <cellStyle name="20% - Accent6 2 3" xfId="400" xr:uid="{00000000-0005-0000-0000-00004C000000}"/>
    <cellStyle name="20% - Accent6 2_12. Freight" xfId="667" xr:uid="{00000000-0005-0000-0000-00004D000000}"/>
    <cellStyle name="20% - Accent6 3" xfId="48" xr:uid="{00000000-0005-0000-0000-00004E000000}"/>
    <cellStyle name="20% - Accent6 4" xfId="49" xr:uid="{00000000-0005-0000-0000-00004F000000}"/>
    <cellStyle name="20% - Accent6 5" xfId="50" xr:uid="{00000000-0005-0000-0000-000050000000}"/>
    <cellStyle name="20% - Accent6 6" xfId="51" xr:uid="{00000000-0005-0000-0000-000051000000}"/>
    <cellStyle name="20% - Accent6 7" xfId="52" xr:uid="{00000000-0005-0000-0000-000052000000}"/>
    <cellStyle name="20% - Accent6 8" xfId="53" xr:uid="{00000000-0005-0000-0000-000053000000}"/>
    <cellStyle name="20% - Accent6 9" xfId="54" xr:uid="{00000000-0005-0000-0000-000054000000}"/>
    <cellStyle name="40% - Accent1 10" xfId="55" xr:uid="{00000000-0005-0000-0000-000055000000}"/>
    <cellStyle name="40% - Accent1 2" xfId="56" xr:uid="{00000000-0005-0000-0000-000056000000}"/>
    <cellStyle name="40% - Accent1 2 2" xfId="405" xr:uid="{00000000-0005-0000-0000-000057000000}"/>
    <cellStyle name="40% - Accent1 2 2 2" xfId="406" xr:uid="{00000000-0005-0000-0000-000058000000}"/>
    <cellStyle name="40% - Accent1 2 2 3" xfId="407" xr:uid="{00000000-0005-0000-0000-000059000000}"/>
    <cellStyle name="40% - Accent1 2 3" xfId="404" xr:uid="{00000000-0005-0000-0000-00005A000000}"/>
    <cellStyle name="40% - Accent1 2_12. Freight" xfId="659" xr:uid="{00000000-0005-0000-0000-00005B000000}"/>
    <cellStyle name="40% - Accent1 3" xfId="57" xr:uid="{00000000-0005-0000-0000-00005C000000}"/>
    <cellStyle name="40% - Accent1 4" xfId="58" xr:uid="{00000000-0005-0000-0000-00005D000000}"/>
    <cellStyle name="40% - Accent1 5" xfId="59" xr:uid="{00000000-0005-0000-0000-00005E000000}"/>
    <cellStyle name="40% - Accent1 6" xfId="60" xr:uid="{00000000-0005-0000-0000-00005F000000}"/>
    <cellStyle name="40% - Accent1 7" xfId="61" xr:uid="{00000000-0005-0000-0000-000060000000}"/>
    <cellStyle name="40% - Accent1 8" xfId="62" xr:uid="{00000000-0005-0000-0000-000061000000}"/>
    <cellStyle name="40% - Accent1 9" xfId="63" xr:uid="{00000000-0005-0000-0000-000062000000}"/>
    <cellStyle name="40% - Accent2 10" xfId="64" xr:uid="{00000000-0005-0000-0000-000063000000}"/>
    <cellStyle name="40% - Accent2 2" xfId="65" xr:uid="{00000000-0005-0000-0000-000064000000}"/>
    <cellStyle name="40% - Accent2 2 2" xfId="409" xr:uid="{00000000-0005-0000-0000-000065000000}"/>
    <cellStyle name="40% - Accent2 2 2 2" xfId="410" xr:uid="{00000000-0005-0000-0000-000066000000}"/>
    <cellStyle name="40% - Accent2 2 2 3" xfId="411" xr:uid="{00000000-0005-0000-0000-000067000000}"/>
    <cellStyle name="40% - Accent2 2 3" xfId="408" xr:uid="{00000000-0005-0000-0000-000068000000}"/>
    <cellStyle name="40% - Accent2 2_12. Freight" xfId="499" xr:uid="{00000000-0005-0000-0000-000069000000}"/>
    <cellStyle name="40% - Accent2 3" xfId="66" xr:uid="{00000000-0005-0000-0000-00006A000000}"/>
    <cellStyle name="40% - Accent2 4" xfId="67" xr:uid="{00000000-0005-0000-0000-00006B000000}"/>
    <cellStyle name="40% - Accent2 5" xfId="68" xr:uid="{00000000-0005-0000-0000-00006C000000}"/>
    <cellStyle name="40% - Accent2 6" xfId="69" xr:uid="{00000000-0005-0000-0000-00006D000000}"/>
    <cellStyle name="40% - Accent2 7" xfId="70" xr:uid="{00000000-0005-0000-0000-00006E000000}"/>
    <cellStyle name="40% - Accent2 8" xfId="71" xr:uid="{00000000-0005-0000-0000-00006F000000}"/>
    <cellStyle name="40% - Accent2 9" xfId="72" xr:uid="{00000000-0005-0000-0000-000070000000}"/>
    <cellStyle name="40% - Accent3 10" xfId="73" xr:uid="{00000000-0005-0000-0000-000071000000}"/>
    <cellStyle name="40% - Accent3 2" xfId="74" xr:uid="{00000000-0005-0000-0000-000072000000}"/>
    <cellStyle name="40% - Accent3 2 2" xfId="413" xr:uid="{00000000-0005-0000-0000-000073000000}"/>
    <cellStyle name="40% - Accent3 2 2 2" xfId="414" xr:uid="{00000000-0005-0000-0000-000074000000}"/>
    <cellStyle name="40% - Accent3 2 2 3" xfId="415" xr:uid="{00000000-0005-0000-0000-000075000000}"/>
    <cellStyle name="40% - Accent3 2 3" xfId="412" xr:uid="{00000000-0005-0000-0000-000076000000}"/>
    <cellStyle name="40% - Accent3 2_12. Freight" xfId="378" xr:uid="{00000000-0005-0000-0000-000077000000}"/>
    <cellStyle name="40% - Accent3 3" xfId="75" xr:uid="{00000000-0005-0000-0000-000078000000}"/>
    <cellStyle name="40% - Accent3 4" xfId="76" xr:uid="{00000000-0005-0000-0000-000079000000}"/>
    <cellStyle name="40% - Accent3 5" xfId="77" xr:uid="{00000000-0005-0000-0000-00007A000000}"/>
    <cellStyle name="40% - Accent3 6" xfId="78" xr:uid="{00000000-0005-0000-0000-00007B000000}"/>
    <cellStyle name="40% - Accent3 7" xfId="79" xr:uid="{00000000-0005-0000-0000-00007C000000}"/>
    <cellStyle name="40% - Accent3 8" xfId="80" xr:uid="{00000000-0005-0000-0000-00007D000000}"/>
    <cellStyle name="40% - Accent3 9" xfId="81" xr:uid="{00000000-0005-0000-0000-00007E000000}"/>
    <cellStyle name="40% - Accent4 10" xfId="82" xr:uid="{00000000-0005-0000-0000-00007F000000}"/>
    <cellStyle name="40% - Accent4 2" xfId="83" xr:uid="{00000000-0005-0000-0000-000080000000}"/>
    <cellStyle name="40% - Accent4 2 2" xfId="417" xr:uid="{00000000-0005-0000-0000-000081000000}"/>
    <cellStyle name="40% - Accent4 2 2 2" xfId="418" xr:uid="{00000000-0005-0000-0000-000082000000}"/>
    <cellStyle name="40% - Accent4 2 2 3" xfId="419" xr:uid="{00000000-0005-0000-0000-000083000000}"/>
    <cellStyle name="40% - Accent4 2 3" xfId="416" xr:uid="{00000000-0005-0000-0000-000084000000}"/>
    <cellStyle name="40% - Accent4 2_12. Freight" xfId="586" xr:uid="{00000000-0005-0000-0000-000085000000}"/>
    <cellStyle name="40% - Accent4 3" xfId="84" xr:uid="{00000000-0005-0000-0000-000086000000}"/>
    <cellStyle name="40% - Accent4 4" xfId="85" xr:uid="{00000000-0005-0000-0000-000087000000}"/>
    <cellStyle name="40% - Accent4 5" xfId="86" xr:uid="{00000000-0005-0000-0000-000088000000}"/>
    <cellStyle name="40% - Accent4 6" xfId="87" xr:uid="{00000000-0005-0000-0000-000089000000}"/>
    <cellStyle name="40% - Accent4 7" xfId="88" xr:uid="{00000000-0005-0000-0000-00008A000000}"/>
    <cellStyle name="40% - Accent4 8" xfId="89" xr:uid="{00000000-0005-0000-0000-00008B000000}"/>
    <cellStyle name="40% - Accent4 9" xfId="90" xr:uid="{00000000-0005-0000-0000-00008C000000}"/>
    <cellStyle name="40% - Accent5 10" xfId="91" xr:uid="{00000000-0005-0000-0000-00008D000000}"/>
    <cellStyle name="40% - Accent5 2" xfId="92" xr:uid="{00000000-0005-0000-0000-00008E000000}"/>
    <cellStyle name="40% - Accent5 2 2" xfId="421" xr:uid="{00000000-0005-0000-0000-00008F000000}"/>
    <cellStyle name="40% - Accent5 2 2 2" xfId="422" xr:uid="{00000000-0005-0000-0000-000090000000}"/>
    <cellStyle name="40% - Accent5 2 2 3" xfId="423" xr:uid="{00000000-0005-0000-0000-000091000000}"/>
    <cellStyle name="40% - Accent5 2 3" xfId="420" xr:uid="{00000000-0005-0000-0000-000092000000}"/>
    <cellStyle name="40% - Accent5 2_12. Freight" xfId="668" xr:uid="{00000000-0005-0000-0000-000093000000}"/>
    <cellStyle name="40% - Accent5 3" xfId="93" xr:uid="{00000000-0005-0000-0000-000094000000}"/>
    <cellStyle name="40% - Accent5 4" xfId="94" xr:uid="{00000000-0005-0000-0000-000095000000}"/>
    <cellStyle name="40% - Accent5 5" xfId="95" xr:uid="{00000000-0005-0000-0000-000096000000}"/>
    <cellStyle name="40% - Accent5 6" xfId="96" xr:uid="{00000000-0005-0000-0000-000097000000}"/>
    <cellStyle name="40% - Accent5 7" xfId="97" xr:uid="{00000000-0005-0000-0000-000098000000}"/>
    <cellStyle name="40% - Accent5 8" xfId="98" xr:uid="{00000000-0005-0000-0000-000099000000}"/>
    <cellStyle name="40% - Accent5 9" xfId="99" xr:uid="{00000000-0005-0000-0000-00009A000000}"/>
    <cellStyle name="40% - Accent6 10" xfId="100" xr:uid="{00000000-0005-0000-0000-00009B000000}"/>
    <cellStyle name="40% - Accent6 2" xfId="101" xr:uid="{00000000-0005-0000-0000-00009C000000}"/>
    <cellStyle name="40% - Accent6 2 2" xfId="425" xr:uid="{00000000-0005-0000-0000-00009D000000}"/>
    <cellStyle name="40% - Accent6 2 2 2" xfId="426" xr:uid="{00000000-0005-0000-0000-00009E000000}"/>
    <cellStyle name="40% - Accent6 2 2 3" xfId="427" xr:uid="{00000000-0005-0000-0000-00009F000000}"/>
    <cellStyle name="40% - Accent6 2 3" xfId="424" xr:uid="{00000000-0005-0000-0000-0000A0000000}"/>
    <cellStyle name="40% - Accent6 2_12. Freight" xfId="669" xr:uid="{00000000-0005-0000-0000-0000A1000000}"/>
    <cellStyle name="40% - Accent6 3" xfId="102" xr:uid="{00000000-0005-0000-0000-0000A2000000}"/>
    <cellStyle name="40% - Accent6 4" xfId="103" xr:uid="{00000000-0005-0000-0000-0000A3000000}"/>
    <cellStyle name="40% - Accent6 5" xfId="104" xr:uid="{00000000-0005-0000-0000-0000A4000000}"/>
    <cellStyle name="40% - Accent6 6" xfId="105" xr:uid="{00000000-0005-0000-0000-0000A5000000}"/>
    <cellStyle name="40% - Accent6 7" xfId="106" xr:uid="{00000000-0005-0000-0000-0000A6000000}"/>
    <cellStyle name="40% - Accent6 8" xfId="107" xr:uid="{00000000-0005-0000-0000-0000A7000000}"/>
    <cellStyle name="40% - Accent6 9" xfId="108" xr:uid="{00000000-0005-0000-0000-0000A8000000}"/>
    <cellStyle name="5x indented GHG Textfiels" xfId="428" xr:uid="{00000000-0005-0000-0000-0000A9000000}"/>
    <cellStyle name="60% - Accent1 10" xfId="109" xr:uid="{00000000-0005-0000-0000-0000AA000000}"/>
    <cellStyle name="60% - Accent1 2" xfId="110" xr:uid="{00000000-0005-0000-0000-0000AB000000}"/>
    <cellStyle name="60% - Accent1 2 2" xfId="430" xr:uid="{00000000-0005-0000-0000-0000AC000000}"/>
    <cellStyle name="60% - Accent1 2 2 2" xfId="431" xr:uid="{00000000-0005-0000-0000-0000AD000000}"/>
    <cellStyle name="60% - Accent1 2 2 3" xfId="432" xr:uid="{00000000-0005-0000-0000-0000AE000000}"/>
    <cellStyle name="60% - Accent1 2 3" xfId="429" xr:uid="{00000000-0005-0000-0000-0000AF000000}"/>
    <cellStyle name="60% - Accent1 2_12. Freight" xfId="670" xr:uid="{00000000-0005-0000-0000-0000B0000000}"/>
    <cellStyle name="60% - Accent1 3" xfId="111" xr:uid="{00000000-0005-0000-0000-0000B1000000}"/>
    <cellStyle name="60% - Accent1 4" xfId="112" xr:uid="{00000000-0005-0000-0000-0000B2000000}"/>
    <cellStyle name="60% - Accent1 5" xfId="113" xr:uid="{00000000-0005-0000-0000-0000B3000000}"/>
    <cellStyle name="60% - Accent1 6" xfId="114" xr:uid="{00000000-0005-0000-0000-0000B4000000}"/>
    <cellStyle name="60% - Accent1 7" xfId="115" xr:uid="{00000000-0005-0000-0000-0000B5000000}"/>
    <cellStyle name="60% - Accent1 8" xfId="116" xr:uid="{00000000-0005-0000-0000-0000B6000000}"/>
    <cellStyle name="60% - Accent1 9" xfId="117" xr:uid="{00000000-0005-0000-0000-0000B7000000}"/>
    <cellStyle name="60% - Accent2 10" xfId="118" xr:uid="{00000000-0005-0000-0000-0000B8000000}"/>
    <cellStyle name="60% - Accent2 2" xfId="119" xr:uid="{00000000-0005-0000-0000-0000B9000000}"/>
    <cellStyle name="60% - Accent2 2 2" xfId="434" xr:uid="{00000000-0005-0000-0000-0000BA000000}"/>
    <cellStyle name="60% - Accent2 2 2 2" xfId="435" xr:uid="{00000000-0005-0000-0000-0000BB000000}"/>
    <cellStyle name="60% - Accent2 2 2 3" xfId="436" xr:uid="{00000000-0005-0000-0000-0000BC000000}"/>
    <cellStyle name="60% - Accent2 2 3" xfId="433" xr:uid="{00000000-0005-0000-0000-0000BD000000}"/>
    <cellStyle name="60% - Accent2 2_12. Freight" xfId="671" xr:uid="{00000000-0005-0000-0000-0000BE000000}"/>
    <cellStyle name="60% - Accent2 3" xfId="120" xr:uid="{00000000-0005-0000-0000-0000BF000000}"/>
    <cellStyle name="60% - Accent2 4" xfId="121" xr:uid="{00000000-0005-0000-0000-0000C0000000}"/>
    <cellStyle name="60% - Accent2 5" xfId="122" xr:uid="{00000000-0005-0000-0000-0000C1000000}"/>
    <cellStyle name="60% - Accent2 6" xfId="123" xr:uid="{00000000-0005-0000-0000-0000C2000000}"/>
    <cellStyle name="60% - Accent2 7" xfId="124" xr:uid="{00000000-0005-0000-0000-0000C3000000}"/>
    <cellStyle name="60% - Accent2 8" xfId="125" xr:uid="{00000000-0005-0000-0000-0000C4000000}"/>
    <cellStyle name="60% - Accent2 9" xfId="126" xr:uid="{00000000-0005-0000-0000-0000C5000000}"/>
    <cellStyle name="60% - Accent3 10" xfId="127" xr:uid="{00000000-0005-0000-0000-0000C6000000}"/>
    <cellStyle name="60% - Accent3 2" xfId="128" xr:uid="{00000000-0005-0000-0000-0000C7000000}"/>
    <cellStyle name="60% - Accent3 2 2" xfId="438" xr:uid="{00000000-0005-0000-0000-0000C8000000}"/>
    <cellStyle name="60% - Accent3 2 2 2" xfId="439" xr:uid="{00000000-0005-0000-0000-0000C9000000}"/>
    <cellStyle name="60% - Accent3 2 2 3" xfId="440" xr:uid="{00000000-0005-0000-0000-0000CA000000}"/>
    <cellStyle name="60% - Accent3 2 3" xfId="437" xr:uid="{00000000-0005-0000-0000-0000CB000000}"/>
    <cellStyle name="60% - Accent3 2_12. Freight" xfId="672" xr:uid="{00000000-0005-0000-0000-0000CC000000}"/>
    <cellStyle name="60% - Accent3 3" xfId="129" xr:uid="{00000000-0005-0000-0000-0000CD000000}"/>
    <cellStyle name="60% - Accent3 4" xfId="130" xr:uid="{00000000-0005-0000-0000-0000CE000000}"/>
    <cellStyle name="60% - Accent3 5" xfId="131" xr:uid="{00000000-0005-0000-0000-0000CF000000}"/>
    <cellStyle name="60% - Accent3 6" xfId="132" xr:uid="{00000000-0005-0000-0000-0000D0000000}"/>
    <cellStyle name="60% - Accent3 7" xfId="133" xr:uid="{00000000-0005-0000-0000-0000D1000000}"/>
    <cellStyle name="60% - Accent3 8" xfId="134" xr:uid="{00000000-0005-0000-0000-0000D2000000}"/>
    <cellStyle name="60% - Accent3 9" xfId="135" xr:uid="{00000000-0005-0000-0000-0000D3000000}"/>
    <cellStyle name="60% - Accent4 10" xfId="136" xr:uid="{00000000-0005-0000-0000-0000D4000000}"/>
    <cellStyle name="60% - Accent4 2" xfId="137" xr:uid="{00000000-0005-0000-0000-0000D5000000}"/>
    <cellStyle name="60% - Accent4 2 2" xfId="442" xr:uid="{00000000-0005-0000-0000-0000D6000000}"/>
    <cellStyle name="60% - Accent4 2 2 2" xfId="443" xr:uid="{00000000-0005-0000-0000-0000D7000000}"/>
    <cellStyle name="60% - Accent4 2 2 3" xfId="444" xr:uid="{00000000-0005-0000-0000-0000D8000000}"/>
    <cellStyle name="60% - Accent4 2 3" xfId="441" xr:uid="{00000000-0005-0000-0000-0000D9000000}"/>
    <cellStyle name="60% - Accent4 2_12. Freight" xfId="673" xr:uid="{00000000-0005-0000-0000-0000DA000000}"/>
    <cellStyle name="60% - Accent4 3" xfId="138" xr:uid="{00000000-0005-0000-0000-0000DB000000}"/>
    <cellStyle name="60% - Accent4 4" xfId="139" xr:uid="{00000000-0005-0000-0000-0000DC000000}"/>
    <cellStyle name="60% - Accent4 5" xfId="140" xr:uid="{00000000-0005-0000-0000-0000DD000000}"/>
    <cellStyle name="60% - Accent4 6" xfId="141" xr:uid="{00000000-0005-0000-0000-0000DE000000}"/>
    <cellStyle name="60% - Accent4 7" xfId="142" xr:uid="{00000000-0005-0000-0000-0000DF000000}"/>
    <cellStyle name="60% - Accent4 8" xfId="143" xr:uid="{00000000-0005-0000-0000-0000E0000000}"/>
    <cellStyle name="60% - Accent4 9" xfId="144" xr:uid="{00000000-0005-0000-0000-0000E1000000}"/>
    <cellStyle name="60% - Accent5 10" xfId="145" xr:uid="{00000000-0005-0000-0000-0000E2000000}"/>
    <cellStyle name="60% - Accent5 2" xfId="146" xr:uid="{00000000-0005-0000-0000-0000E3000000}"/>
    <cellStyle name="60% - Accent5 2 2" xfId="446" xr:uid="{00000000-0005-0000-0000-0000E4000000}"/>
    <cellStyle name="60% - Accent5 2 2 2" xfId="447" xr:uid="{00000000-0005-0000-0000-0000E5000000}"/>
    <cellStyle name="60% - Accent5 2 2 3" xfId="448" xr:uid="{00000000-0005-0000-0000-0000E6000000}"/>
    <cellStyle name="60% - Accent5 2 3" xfId="445" xr:uid="{00000000-0005-0000-0000-0000E7000000}"/>
    <cellStyle name="60% - Accent5 2_12. Freight" xfId="674" xr:uid="{00000000-0005-0000-0000-0000E8000000}"/>
    <cellStyle name="60% - Accent5 3" xfId="147" xr:uid="{00000000-0005-0000-0000-0000E9000000}"/>
    <cellStyle name="60% - Accent5 4" xfId="148" xr:uid="{00000000-0005-0000-0000-0000EA000000}"/>
    <cellStyle name="60% - Accent5 5" xfId="149" xr:uid="{00000000-0005-0000-0000-0000EB000000}"/>
    <cellStyle name="60% - Accent5 6" xfId="150" xr:uid="{00000000-0005-0000-0000-0000EC000000}"/>
    <cellStyle name="60% - Accent5 7" xfId="151" xr:uid="{00000000-0005-0000-0000-0000ED000000}"/>
    <cellStyle name="60% - Accent5 8" xfId="152" xr:uid="{00000000-0005-0000-0000-0000EE000000}"/>
    <cellStyle name="60% - Accent5 9" xfId="153" xr:uid="{00000000-0005-0000-0000-0000EF000000}"/>
    <cellStyle name="60% - Accent6 10" xfId="154" xr:uid="{00000000-0005-0000-0000-0000F0000000}"/>
    <cellStyle name="60% - Accent6 2" xfId="155" xr:uid="{00000000-0005-0000-0000-0000F1000000}"/>
    <cellStyle name="60% - Accent6 2 2" xfId="450" xr:uid="{00000000-0005-0000-0000-0000F2000000}"/>
    <cellStyle name="60% - Accent6 2 2 2" xfId="451" xr:uid="{00000000-0005-0000-0000-0000F3000000}"/>
    <cellStyle name="60% - Accent6 2 2 3" xfId="452" xr:uid="{00000000-0005-0000-0000-0000F4000000}"/>
    <cellStyle name="60% - Accent6 2 3" xfId="449" xr:uid="{00000000-0005-0000-0000-0000F5000000}"/>
    <cellStyle name="60% - Accent6 2_12. Freight" xfId="675" xr:uid="{00000000-0005-0000-0000-0000F6000000}"/>
    <cellStyle name="60% - Accent6 3" xfId="156" xr:uid="{00000000-0005-0000-0000-0000F7000000}"/>
    <cellStyle name="60% - Accent6 4" xfId="157" xr:uid="{00000000-0005-0000-0000-0000F8000000}"/>
    <cellStyle name="60% - Accent6 5" xfId="158" xr:uid="{00000000-0005-0000-0000-0000F9000000}"/>
    <cellStyle name="60% - Accent6 6" xfId="159" xr:uid="{00000000-0005-0000-0000-0000FA000000}"/>
    <cellStyle name="60% - Accent6 7" xfId="160" xr:uid="{00000000-0005-0000-0000-0000FB000000}"/>
    <cellStyle name="60% - Accent6 8" xfId="161" xr:uid="{00000000-0005-0000-0000-0000FC000000}"/>
    <cellStyle name="60% - Accent6 9" xfId="162" xr:uid="{00000000-0005-0000-0000-0000FD000000}"/>
    <cellStyle name="Accent1 10" xfId="163" xr:uid="{00000000-0005-0000-0000-0000FE000000}"/>
    <cellStyle name="Accent1 2" xfId="164" xr:uid="{00000000-0005-0000-0000-0000FF000000}"/>
    <cellStyle name="Accent1 2 2" xfId="454" xr:uid="{00000000-0005-0000-0000-000000010000}"/>
    <cellStyle name="Accent1 2 2 2" xfId="455" xr:uid="{00000000-0005-0000-0000-000001010000}"/>
    <cellStyle name="Accent1 2 2 3" xfId="456" xr:uid="{00000000-0005-0000-0000-000002010000}"/>
    <cellStyle name="Accent1 2 3" xfId="453" xr:uid="{00000000-0005-0000-0000-000003010000}"/>
    <cellStyle name="Accent1 2_12. Freight" xfId="676" xr:uid="{00000000-0005-0000-0000-000004010000}"/>
    <cellStyle name="Accent1 3" xfId="165" xr:uid="{00000000-0005-0000-0000-000005010000}"/>
    <cellStyle name="Accent1 4" xfId="166" xr:uid="{00000000-0005-0000-0000-000006010000}"/>
    <cellStyle name="Accent1 5" xfId="167" xr:uid="{00000000-0005-0000-0000-000007010000}"/>
    <cellStyle name="Accent1 6" xfId="168" xr:uid="{00000000-0005-0000-0000-000008010000}"/>
    <cellStyle name="Accent1 7" xfId="169" xr:uid="{00000000-0005-0000-0000-000009010000}"/>
    <cellStyle name="Accent1 8" xfId="170" xr:uid="{00000000-0005-0000-0000-00000A010000}"/>
    <cellStyle name="Accent1 9" xfId="171" xr:uid="{00000000-0005-0000-0000-00000B010000}"/>
    <cellStyle name="Accent2 10" xfId="172" xr:uid="{00000000-0005-0000-0000-00000C010000}"/>
    <cellStyle name="Accent2 2" xfId="173" xr:uid="{00000000-0005-0000-0000-00000D010000}"/>
    <cellStyle name="Accent2 2 2" xfId="458" xr:uid="{00000000-0005-0000-0000-00000E010000}"/>
    <cellStyle name="Accent2 2 2 2" xfId="459" xr:uid="{00000000-0005-0000-0000-00000F010000}"/>
    <cellStyle name="Accent2 2 2 3" xfId="460" xr:uid="{00000000-0005-0000-0000-000010010000}"/>
    <cellStyle name="Accent2 2 3" xfId="457" xr:uid="{00000000-0005-0000-0000-000011010000}"/>
    <cellStyle name="Accent2 2_12. Freight" xfId="677" xr:uid="{00000000-0005-0000-0000-000012010000}"/>
    <cellStyle name="Accent2 3" xfId="174" xr:uid="{00000000-0005-0000-0000-000013010000}"/>
    <cellStyle name="Accent2 4" xfId="175" xr:uid="{00000000-0005-0000-0000-000014010000}"/>
    <cellStyle name="Accent2 5" xfId="176" xr:uid="{00000000-0005-0000-0000-000015010000}"/>
    <cellStyle name="Accent2 6" xfId="177" xr:uid="{00000000-0005-0000-0000-000016010000}"/>
    <cellStyle name="Accent2 7" xfId="178" xr:uid="{00000000-0005-0000-0000-000017010000}"/>
    <cellStyle name="Accent2 8" xfId="179" xr:uid="{00000000-0005-0000-0000-000018010000}"/>
    <cellStyle name="Accent2 9" xfId="180" xr:uid="{00000000-0005-0000-0000-000019010000}"/>
    <cellStyle name="Accent3 10" xfId="181" xr:uid="{00000000-0005-0000-0000-00001A010000}"/>
    <cellStyle name="Accent3 2" xfId="182" xr:uid="{00000000-0005-0000-0000-00001B010000}"/>
    <cellStyle name="Accent3 2 2" xfId="462" xr:uid="{00000000-0005-0000-0000-00001C010000}"/>
    <cellStyle name="Accent3 2 2 2" xfId="463" xr:uid="{00000000-0005-0000-0000-00001D010000}"/>
    <cellStyle name="Accent3 2 2 3" xfId="464" xr:uid="{00000000-0005-0000-0000-00001E010000}"/>
    <cellStyle name="Accent3 2 3" xfId="461" xr:uid="{00000000-0005-0000-0000-00001F010000}"/>
    <cellStyle name="Accent3 2_12. Freight" xfId="678" xr:uid="{00000000-0005-0000-0000-000020010000}"/>
    <cellStyle name="Accent3 3" xfId="183" xr:uid="{00000000-0005-0000-0000-000021010000}"/>
    <cellStyle name="Accent3 4" xfId="184" xr:uid="{00000000-0005-0000-0000-000022010000}"/>
    <cellStyle name="Accent3 5" xfId="185" xr:uid="{00000000-0005-0000-0000-000023010000}"/>
    <cellStyle name="Accent3 6" xfId="186" xr:uid="{00000000-0005-0000-0000-000024010000}"/>
    <cellStyle name="Accent3 7" xfId="187" xr:uid="{00000000-0005-0000-0000-000025010000}"/>
    <cellStyle name="Accent3 8" xfId="188" xr:uid="{00000000-0005-0000-0000-000026010000}"/>
    <cellStyle name="Accent3 9" xfId="189" xr:uid="{00000000-0005-0000-0000-000027010000}"/>
    <cellStyle name="Accent4 10" xfId="190" xr:uid="{00000000-0005-0000-0000-000028010000}"/>
    <cellStyle name="Accent4 2" xfId="191" xr:uid="{00000000-0005-0000-0000-000029010000}"/>
    <cellStyle name="Accent4 2 2" xfId="466" xr:uid="{00000000-0005-0000-0000-00002A010000}"/>
    <cellStyle name="Accent4 2 2 2" xfId="467" xr:uid="{00000000-0005-0000-0000-00002B010000}"/>
    <cellStyle name="Accent4 2 2 3" xfId="468" xr:uid="{00000000-0005-0000-0000-00002C010000}"/>
    <cellStyle name="Accent4 2 3" xfId="465" xr:uid="{00000000-0005-0000-0000-00002D010000}"/>
    <cellStyle name="Accent4 2_12. Freight" xfId="679" xr:uid="{00000000-0005-0000-0000-00002E010000}"/>
    <cellStyle name="Accent4 3" xfId="192" xr:uid="{00000000-0005-0000-0000-00002F010000}"/>
    <cellStyle name="Accent4 4" xfId="193" xr:uid="{00000000-0005-0000-0000-000030010000}"/>
    <cellStyle name="Accent4 5" xfId="194" xr:uid="{00000000-0005-0000-0000-000031010000}"/>
    <cellStyle name="Accent4 6" xfId="195" xr:uid="{00000000-0005-0000-0000-000032010000}"/>
    <cellStyle name="Accent4 7" xfId="196" xr:uid="{00000000-0005-0000-0000-000033010000}"/>
    <cellStyle name="Accent4 8" xfId="197" xr:uid="{00000000-0005-0000-0000-000034010000}"/>
    <cellStyle name="Accent4 9" xfId="198" xr:uid="{00000000-0005-0000-0000-000035010000}"/>
    <cellStyle name="Accent5 10" xfId="199" xr:uid="{00000000-0005-0000-0000-000036010000}"/>
    <cellStyle name="Accent5 2" xfId="200" xr:uid="{00000000-0005-0000-0000-000037010000}"/>
    <cellStyle name="Accent5 2 2" xfId="470" xr:uid="{00000000-0005-0000-0000-000038010000}"/>
    <cellStyle name="Accent5 2 2 2" xfId="471" xr:uid="{00000000-0005-0000-0000-000039010000}"/>
    <cellStyle name="Accent5 2 2 3" xfId="472" xr:uid="{00000000-0005-0000-0000-00003A010000}"/>
    <cellStyle name="Accent5 2 3" xfId="469" xr:uid="{00000000-0005-0000-0000-00003B010000}"/>
    <cellStyle name="Accent5 2_12. Freight" xfId="680" xr:uid="{00000000-0005-0000-0000-00003C010000}"/>
    <cellStyle name="Accent5 3" xfId="201" xr:uid="{00000000-0005-0000-0000-00003D010000}"/>
    <cellStyle name="Accent5 4" xfId="202" xr:uid="{00000000-0005-0000-0000-00003E010000}"/>
    <cellStyle name="Accent5 5" xfId="203" xr:uid="{00000000-0005-0000-0000-00003F010000}"/>
    <cellStyle name="Accent5 6" xfId="204" xr:uid="{00000000-0005-0000-0000-000040010000}"/>
    <cellStyle name="Accent5 7" xfId="205" xr:uid="{00000000-0005-0000-0000-000041010000}"/>
    <cellStyle name="Accent5 8" xfId="206" xr:uid="{00000000-0005-0000-0000-000042010000}"/>
    <cellStyle name="Accent5 9" xfId="207" xr:uid="{00000000-0005-0000-0000-000043010000}"/>
    <cellStyle name="Accent6 10" xfId="208" xr:uid="{00000000-0005-0000-0000-000044010000}"/>
    <cellStyle name="Accent6 2" xfId="209" xr:uid="{00000000-0005-0000-0000-000045010000}"/>
    <cellStyle name="Accent6 2 2" xfId="474" xr:uid="{00000000-0005-0000-0000-000046010000}"/>
    <cellStyle name="Accent6 2 2 2" xfId="475" xr:uid="{00000000-0005-0000-0000-000047010000}"/>
    <cellStyle name="Accent6 2 2 3" xfId="476" xr:uid="{00000000-0005-0000-0000-000048010000}"/>
    <cellStyle name="Accent6 2 3" xfId="473" xr:uid="{00000000-0005-0000-0000-000049010000}"/>
    <cellStyle name="Accent6 2_12. Freight" xfId="681" xr:uid="{00000000-0005-0000-0000-00004A010000}"/>
    <cellStyle name="Accent6 3" xfId="210" xr:uid="{00000000-0005-0000-0000-00004B010000}"/>
    <cellStyle name="Accent6 4" xfId="211" xr:uid="{00000000-0005-0000-0000-00004C010000}"/>
    <cellStyle name="Accent6 5" xfId="212" xr:uid="{00000000-0005-0000-0000-00004D010000}"/>
    <cellStyle name="Accent6 6" xfId="213" xr:uid="{00000000-0005-0000-0000-00004E010000}"/>
    <cellStyle name="Accent6 7" xfId="214" xr:uid="{00000000-0005-0000-0000-00004F010000}"/>
    <cellStyle name="Accent6 8" xfId="215" xr:uid="{00000000-0005-0000-0000-000050010000}"/>
    <cellStyle name="Accent6 9" xfId="216" xr:uid="{00000000-0005-0000-0000-000051010000}"/>
    <cellStyle name="AggblueCels_1x" xfId="477" xr:uid="{00000000-0005-0000-0000-000052010000}"/>
    <cellStyle name="Bad 10" xfId="217" xr:uid="{00000000-0005-0000-0000-000053010000}"/>
    <cellStyle name="Bad 2" xfId="218" xr:uid="{00000000-0005-0000-0000-000054010000}"/>
    <cellStyle name="Bad 2 2" xfId="479" xr:uid="{00000000-0005-0000-0000-000055010000}"/>
    <cellStyle name="Bad 2 2 2" xfId="480" xr:uid="{00000000-0005-0000-0000-000056010000}"/>
    <cellStyle name="Bad 2 2 3" xfId="481" xr:uid="{00000000-0005-0000-0000-000057010000}"/>
    <cellStyle name="Bad 2 3" xfId="478" xr:uid="{00000000-0005-0000-0000-000058010000}"/>
    <cellStyle name="Bad 2_12. Freight" xfId="682" xr:uid="{00000000-0005-0000-0000-000059010000}"/>
    <cellStyle name="Bad 3" xfId="219" xr:uid="{00000000-0005-0000-0000-00005A010000}"/>
    <cellStyle name="Bad 4" xfId="220" xr:uid="{00000000-0005-0000-0000-00005B010000}"/>
    <cellStyle name="Bad 5" xfId="221" xr:uid="{00000000-0005-0000-0000-00005C010000}"/>
    <cellStyle name="Bad 6" xfId="222" xr:uid="{00000000-0005-0000-0000-00005D010000}"/>
    <cellStyle name="Bad 7" xfId="223" xr:uid="{00000000-0005-0000-0000-00005E010000}"/>
    <cellStyle name="Bad 8" xfId="224" xr:uid="{00000000-0005-0000-0000-00005F010000}"/>
    <cellStyle name="Bad 9" xfId="225" xr:uid="{00000000-0005-0000-0000-000060010000}"/>
    <cellStyle name="Bold GHG Numbers (0.00)" xfId="482" xr:uid="{00000000-0005-0000-0000-000061010000}"/>
    <cellStyle name="Calculation" xfId="713" builtinId="22"/>
    <cellStyle name="Calculation 10" xfId="226" xr:uid="{00000000-0005-0000-0000-000063010000}"/>
    <cellStyle name="Calculation 2" xfId="227" xr:uid="{00000000-0005-0000-0000-000064010000}"/>
    <cellStyle name="Calculation 2 2" xfId="484" xr:uid="{00000000-0005-0000-0000-000065010000}"/>
    <cellStyle name="Calculation 2 2 2" xfId="485" xr:uid="{00000000-0005-0000-0000-000066010000}"/>
    <cellStyle name="Calculation 2 2 2 2" xfId="486" xr:uid="{00000000-0005-0000-0000-000067010000}"/>
    <cellStyle name="Calculation 2 2 2 3" xfId="487" xr:uid="{00000000-0005-0000-0000-000068010000}"/>
    <cellStyle name="Calculation 2 3" xfId="488" xr:uid="{00000000-0005-0000-0000-000069010000}"/>
    <cellStyle name="Calculation 2 3 2" xfId="489" xr:uid="{00000000-0005-0000-0000-00006A010000}"/>
    <cellStyle name="Calculation 2 3 2 2" xfId="490" xr:uid="{00000000-0005-0000-0000-00006B010000}"/>
    <cellStyle name="Calculation 2 3 2 3" xfId="491" xr:uid="{00000000-0005-0000-0000-00006C010000}"/>
    <cellStyle name="Calculation 2 4" xfId="492" xr:uid="{00000000-0005-0000-0000-00006D010000}"/>
    <cellStyle name="Calculation 2 4 2" xfId="493" xr:uid="{00000000-0005-0000-0000-00006E010000}"/>
    <cellStyle name="Calculation 2 4 3" xfId="494" xr:uid="{00000000-0005-0000-0000-00006F010000}"/>
    <cellStyle name="Calculation 2 5" xfId="483" xr:uid="{00000000-0005-0000-0000-000070010000}"/>
    <cellStyle name="Calculation 2_12. Freight" xfId="683" xr:uid="{00000000-0005-0000-0000-000071010000}"/>
    <cellStyle name="Calculation 3" xfId="228" xr:uid="{00000000-0005-0000-0000-000072010000}"/>
    <cellStyle name="Calculation 4" xfId="229" xr:uid="{00000000-0005-0000-0000-000073010000}"/>
    <cellStyle name="Calculation 5" xfId="230" xr:uid="{00000000-0005-0000-0000-000074010000}"/>
    <cellStyle name="Calculation 6" xfId="231" xr:uid="{00000000-0005-0000-0000-000075010000}"/>
    <cellStyle name="Calculation 7" xfId="232" xr:uid="{00000000-0005-0000-0000-000076010000}"/>
    <cellStyle name="Calculation 8" xfId="233" xr:uid="{00000000-0005-0000-0000-000077010000}"/>
    <cellStyle name="Calculation 9" xfId="234" xr:uid="{00000000-0005-0000-0000-000078010000}"/>
    <cellStyle name="Check Cell 10" xfId="235" xr:uid="{00000000-0005-0000-0000-000079010000}"/>
    <cellStyle name="Check Cell 2" xfId="236" xr:uid="{00000000-0005-0000-0000-00007A010000}"/>
    <cellStyle name="Check Cell 2 2" xfId="496" xr:uid="{00000000-0005-0000-0000-00007B010000}"/>
    <cellStyle name="Check Cell 2 2 2" xfId="497" xr:uid="{00000000-0005-0000-0000-00007C010000}"/>
    <cellStyle name="Check Cell 2 2 3" xfId="498" xr:uid="{00000000-0005-0000-0000-00007D010000}"/>
    <cellStyle name="Check Cell 2 3" xfId="495" xr:uid="{00000000-0005-0000-0000-00007E010000}"/>
    <cellStyle name="Check Cell 2_12. Freight" xfId="684" xr:uid="{00000000-0005-0000-0000-00007F010000}"/>
    <cellStyle name="Check Cell 3" xfId="237" xr:uid="{00000000-0005-0000-0000-000080010000}"/>
    <cellStyle name="Check Cell 4" xfId="238" xr:uid="{00000000-0005-0000-0000-000081010000}"/>
    <cellStyle name="Check Cell 5" xfId="239" xr:uid="{00000000-0005-0000-0000-000082010000}"/>
    <cellStyle name="Check Cell 6" xfId="240" xr:uid="{00000000-0005-0000-0000-000083010000}"/>
    <cellStyle name="Check Cell 7" xfId="241" xr:uid="{00000000-0005-0000-0000-000084010000}"/>
    <cellStyle name="Check Cell 8" xfId="242" xr:uid="{00000000-0005-0000-0000-000085010000}"/>
    <cellStyle name="Check Cell 9" xfId="243" xr:uid="{00000000-0005-0000-0000-000086010000}"/>
    <cellStyle name="Comma 2" xfId="500" xr:uid="{00000000-0005-0000-0000-000087010000}"/>
    <cellStyle name="Comma 2 2" xfId="501" xr:uid="{00000000-0005-0000-0000-000088010000}"/>
    <cellStyle name="Comma 2 3" xfId="502" xr:uid="{00000000-0005-0000-0000-000089010000}"/>
    <cellStyle name="Comma 2 4" xfId="503" xr:uid="{00000000-0005-0000-0000-00008A010000}"/>
    <cellStyle name="Comma 2_8. Water" xfId="660" xr:uid="{00000000-0005-0000-0000-00008B010000}"/>
    <cellStyle name="Comma 3" xfId="504" xr:uid="{00000000-0005-0000-0000-00008C010000}"/>
    <cellStyle name="Cover" xfId="505" xr:uid="{00000000-0005-0000-0000-00008E010000}"/>
    <cellStyle name="Dezimal [0]_Tfz-Anzahl" xfId="506" xr:uid="{00000000-0005-0000-0000-00008F010000}"/>
    <cellStyle name="Dezimal_Tfz-Anzahl" xfId="507" xr:uid="{00000000-0005-0000-0000-000090010000}"/>
    <cellStyle name="Euro" xfId="508" xr:uid="{00000000-0005-0000-0000-000091010000}"/>
    <cellStyle name="Euro 2" xfId="509" xr:uid="{00000000-0005-0000-0000-000092010000}"/>
    <cellStyle name="Explanatory Text 10" xfId="244" xr:uid="{00000000-0005-0000-0000-000093010000}"/>
    <cellStyle name="Explanatory Text 2" xfId="245" xr:uid="{00000000-0005-0000-0000-000094010000}"/>
    <cellStyle name="Explanatory Text 2 2" xfId="510" xr:uid="{00000000-0005-0000-0000-000095010000}"/>
    <cellStyle name="Explanatory Text 2_12. Freight" xfId="685" xr:uid="{00000000-0005-0000-0000-000096010000}"/>
    <cellStyle name="Explanatory Text 3" xfId="246" xr:uid="{00000000-0005-0000-0000-000097010000}"/>
    <cellStyle name="Explanatory Text 4" xfId="247" xr:uid="{00000000-0005-0000-0000-000098010000}"/>
    <cellStyle name="Explanatory Text 5" xfId="248" xr:uid="{00000000-0005-0000-0000-000099010000}"/>
    <cellStyle name="Explanatory Text 6" xfId="249" xr:uid="{00000000-0005-0000-0000-00009A010000}"/>
    <cellStyle name="Explanatory Text 7" xfId="250" xr:uid="{00000000-0005-0000-0000-00009B010000}"/>
    <cellStyle name="Explanatory Text 8" xfId="251" xr:uid="{00000000-0005-0000-0000-00009C010000}"/>
    <cellStyle name="Explanatory Text 9" xfId="252" xr:uid="{00000000-0005-0000-0000-00009D010000}"/>
    <cellStyle name="Good 10" xfId="253" xr:uid="{00000000-0005-0000-0000-00009E010000}"/>
    <cellStyle name="Good 2" xfId="254" xr:uid="{00000000-0005-0000-0000-00009F010000}"/>
    <cellStyle name="Good 2 2" xfId="512" xr:uid="{00000000-0005-0000-0000-0000A0010000}"/>
    <cellStyle name="Good 2 2 2" xfId="513" xr:uid="{00000000-0005-0000-0000-0000A1010000}"/>
    <cellStyle name="Good 2 2 3" xfId="514" xr:uid="{00000000-0005-0000-0000-0000A2010000}"/>
    <cellStyle name="Good 2 3" xfId="511" xr:uid="{00000000-0005-0000-0000-0000A3010000}"/>
    <cellStyle name="Good 2_12. Freight" xfId="686" xr:uid="{00000000-0005-0000-0000-0000A4010000}"/>
    <cellStyle name="Good 3" xfId="255" xr:uid="{00000000-0005-0000-0000-0000A5010000}"/>
    <cellStyle name="Good 4" xfId="256" xr:uid="{00000000-0005-0000-0000-0000A6010000}"/>
    <cellStyle name="Good 5" xfId="257" xr:uid="{00000000-0005-0000-0000-0000A7010000}"/>
    <cellStyle name="Good 6" xfId="258" xr:uid="{00000000-0005-0000-0000-0000A8010000}"/>
    <cellStyle name="Good 7" xfId="259" xr:uid="{00000000-0005-0000-0000-0000A9010000}"/>
    <cellStyle name="Good 8" xfId="260" xr:uid="{00000000-0005-0000-0000-0000AA010000}"/>
    <cellStyle name="Good 9" xfId="261" xr:uid="{00000000-0005-0000-0000-0000AB010000}"/>
    <cellStyle name="Heading" xfId="515" xr:uid="{00000000-0005-0000-0000-0000AC010000}"/>
    <cellStyle name="Heading 1 10" xfId="262" xr:uid="{00000000-0005-0000-0000-0000AD010000}"/>
    <cellStyle name="Heading 1 2" xfId="263" xr:uid="{00000000-0005-0000-0000-0000AE010000}"/>
    <cellStyle name="Heading 1 2 2" xfId="516" xr:uid="{00000000-0005-0000-0000-0000AF010000}"/>
    <cellStyle name="Heading 1 2_12. Freight" xfId="687" xr:uid="{00000000-0005-0000-0000-0000B0010000}"/>
    <cellStyle name="Heading 1 3" xfId="264" xr:uid="{00000000-0005-0000-0000-0000B1010000}"/>
    <cellStyle name="Heading 1 4" xfId="265" xr:uid="{00000000-0005-0000-0000-0000B2010000}"/>
    <cellStyle name="Heading 1 5" xfId="266" xr:uid="{00000000-0005-0000-0000-0000B3010000}"/>
    <cellStyle name="Heading 1 6" xfId="267" xr:uid="{00000000-0005-0000-0000-0000B4010000}"/>
    <cellStyle name="Heading 1 7" xfId="268" xr:uid="{00000000-0005-0000-0000-0000B5010000}"/>
    <cellStyle name="Heading 1 8" xfId="269" xr:uid="{00000000-0005-0000-0000-0000B6010000}"/>
    <cellStyle name="Heading 1 9" xfId="270" xr:uid="{00000000-0005-0000-0000-0000B7010000}"/>
    <cellStyle name="Heading 2 10" xfId="271" xr:uid="{00000000-0005-0000-0000-0000B8010000}"/>
    <cellStyle name="Heading 2 2" xfId="272" xr:uid="{00000000-0005-0000-0000-0000B9010000}"/>
    <cellStyle name="Heading 2 2 2" xfId="517" xr:uid="{00000000-0005-0000-0000-0000BA010000}"/>
    <cellStyle name="Heading 2 2_12. Freight" xfId="688" xr:uid="{00000000-0005-0000-0000-0000BB010000}"/>
    <cellStyle name="Heading 2 3" xfId="273" xr:uid="{00000000-0005-0000-0000-0000BC010000}"/>
    <cellStyle name="Heading 2 4" xfId="274" xr:uid="{00000000-0005-0000-0000-0000BD010000}"/>
    <cellStyle name="Heading 2 5" xfId="275" xr:uid="{00000000-0005-0000-0000-0000BE010000}"/>
    <cellStyle name="Heading 2 6" xfId="276" xr:uid="{00000000-0005-0000-0000-0000BF010000}"/>
    <cellStyle name="Heading 2 7" xfId="277" xr:uid="{00000000-0005-0000-0000-0000C0010000}"/>
    <cellStyle name="Heading 2 8" xfId="278" xr:uid="{00000000-0005-0000-0000-0000C1010000}"/>
    <cellStyle name="Heading 2 9" xfId="279" xr:uid="{00000000-0005-0000-0000-0000C2010000}"/>
    <cellStyle name="Heading 3 10" xfId="280" xr:uid="{00000000-0005-0000-0000-0000C3010000}"/>
    <cellStyle name="Heading 3 2" xfId="281" xr:uid="{00000000-0005-0000-0000-0000C4010000}"/>
    <cellStyle name="Heading 3 2 2" xfId="518" xr:uid="{00000000-0005-0000-0000-0000C5010000}"/>
    <cellStyle name="Heading 3 2_12. Freight" xfId="689" xr:uid="{00000000-0005-0000-0000-0000C6010000}"/>
    <cellStyle name="Heading 3 3" xfId="282" xr:uid="{00000000-0005-0000-0000-0000C7010000}"/>
    <cellStyle name="Heading 3 4" xfId="283" xr:uid="{00000000-0005-0000-0000-0000C8010000}"/>
    <cellStyle name="Heading 3 5" xfId="284" xr:uid="{00000000-0005-0000-0000-0000C9010000}"/>
    <cellStyle name="Heading 3 6" xfId="285" xr:uid="{00000000-0005-0000-0000-0000CA010000}"/>
    <cellStyle name="Heading 3 7" xfId="286" xr:uid="{00000000-0005-0000-0000-0000CB010000}"/>
    <cellStyle name="Heading 3 8" xfId="287" xr:uid="{00000000-0005-0000-0000-0000CC010000}"/>
    <cellStyle name="Heading 3 9" xfId="288" xr:uid="{00000000-0005-0000-0000-0000CD010000}"/>
    <cellStyle name="Heading 4 10" xfId="289" xr:uid="{00000000-0005-0000-0000-0000CE010000}"/>
    <cellStyle name="Heading 4 2" xfId="290" xr:uid="{00000000-0005-0000-0000-0000CF010000}"/>
    <cellStyle name="Heading 4 2 2" xfId="519" xr:uid="{00000000-0005-0000-0000-0000D0010000}"/>
    <cellStyle name="Heading 4 2_12. Freight" xfId="690" xr:uid="{00000000-0005-0000-0000-0000D1010000}"/>
    <cellStyle name="Heading 4 3" xfId="291" xr:uid="{00000000-0005-0000-0000-0000D2010000}"/>
    <cellStyle name="Heading 4 4" xfId="292" xr:uid="{00000000-0005-0000-0000-0000D3010000}"/>
    <cellStyle name="Heading 4 5" xfId="293" xr:uid="{00000000-0005-0000-0000-0000D4010000}"/>
    <cellStyle name="Heading 4 6" xfId="294" xr:uid="{00000000-0005-0000-0000-0000D5010000}"/>
    <cellStyle name="Heading 4 7" xfId="295" xr:uid="{00000000-0005-0000-0000-0000D6010000}"/>
    <cellStyle name="Heading 4 8" xfId="296" xr:uid="{00000000-0005-0000-0000-0000D7010000}"/>
    <cellStyle name="Heading 4 9" xfId="297" xr:uid="{00000000-0005-0000-0000-0000D8010000}"/>
    <cellStyle name="Hyperlink" xfId="298" builtinId="8"/>
    <cellStyle name="Hyperlink 2" xfId="520" xr:uid="{00000000-0005-0000-0000-0000DA010000}"/>
    <cellStyle name="Hyperlink 3" xfId="521" xr:uid="{00000000-0005-0000-0000-0000DB010000}"/>
    <cellStyle name="Hyperlink 4" xfId="522" xr:uid="{00000000-0005-0000-0000-0000DC010000}"/>
    <cellStyle name="Hyperlink 5" xfId="523" xr:uid="{00000000-0005-0000-0000-0000DD010000}"/>
    <cellStyle name="Input 10" xfId="299" xr:uid="{00000000-0005-0000-0000-0000DE010000}"/>
    <cellStyle name="Input 2" xfId="300" xr:uid="{00000000-0005-0000-0000-0000DF010000}"/>
    <cellStyle name="Input 2 2" xfId="525" xr:uid="{00000000-0005-0000-0000-0000E0010000}"/>
    <cellStyle name="Input 2 2 2" xfId="526" xr:uid="{00000000-0005-0000-0000-0000E1010000}"/>
    <cellStyle name="Input 2 2 2 2" xfId="527" xr:uid="{00000000-0005-0000-0000-0000E2010000}"/>
    <cellStyle name="Input 2 2 2 3" xfId="528" xr:uid="{00000000-0005-0000-0000-0000E3010000}"/>
    <cellStyle name="Input 2 3" xfId="529" xr:uid="{00000000-0005-0000-0000-0000E4010000}"/>
    <cellStyle name="Input 2 3 2" xfId="530" xr:uid="{00000000-0005-0000-0000-0000E5010000}"/>
    <cellStyle name="Input 2 3 2 2" xfId="531" xr:uid="{00000000-0005-0000-0000-0000E6010000}"/>
    <cellStyle name="Input 2 3 2 3" xfId="532" xr:uid="{00000000-0005-0000-0000-0000E7010000}"/>
    <cellStyle name="Input 2 4" xfId="533" xr:uid="{00000000-0005-0000-0000-0000E8010000}"/>
    <cellStyle name="Input 2 4 2" xfId="534" xr:uid="{00000000-0005-0000-0000-0000E9010000}"/>
    <cellStyle name="Input 2 4 3" xfId="535" xr:uid="{00000000-0005-0000-0000-0000EA010000}"/>
    <cellStyle name="Input 2 5" xfId="524" xr:uid="{00000000-0005-0000-0000-0000EB010000}"/>
    <cellStyle name="Input 2_12. Freight" xfId="691" xr:uid="{00000000-0005-0000-0000-0000EC010000}"/>
    <cellStyle name="Input 3" xfId="301" xr:uid="{00000000-0005-0000-0000-0000ED010000}"/>
    <cellStyle name="Input 4" xfId="302" xr:uid="{00000000-0005-0000-0000-0000EE010000}"/>
    <cellStyle name="Input 5" xfId="303" xr:uid="{00000000-0005-0000-0000-0000EF010000}"/>
    <cellStyle name="Input 6" xfId="304" xr:uid="{00000000-0005-0000-0000-0000F0010000}"/>
    <cellStyle name="Input 7" xfId="305" xr:uid="{00000000-0005-0000-0000-0000F1010000}"/>
    <cellStyle name="Input 8" xfId="306" xr:uid="{00000000-0005-0000-0000-0000F2010000}"/>
    <cellStyle name="Input 9" xfId="307" xr:uid="{00000000-0005-0000-0000-0000F3010000}"/>
    <cellStyle name="InputCells12_BBorder_CRFReport-template" xfId="536" xr:uid="{00000000-0005-0000-0000-0000F4010000}"/>
    <cellStyle name="Linked Cell 10" xfId="308" xr:uid="{00000000-0005-0000-0000-0000F5010000}"/>
    <cellStyle name="Linked Cell 2" xfId="309" xr:uid="{00000000-0005-0000-0000-0000F6010000}"/>
    <cellStyle name="Linked Cell 2 2" xfId="537" xr:uid="{00000000-0005-0000-0000-0000F7010000}"/>
    <cellStyle name="Linked Cell 2_12. Freight" xfId="692" xr:uid="{00000000-0005-0000-0000-0000F8010000}"/>
    <cellStyle name="Linked Cell 3" xfId="310" xr:uid="{00000000-0005-0000-0000-0000F9010000}"/>
    <cellStyle name="Linked Cell 4" xfId="311" xr:uid="{00000000-0005-0000-0000-0000FA010000}"/>
    <cellStyle name="Linked Cell 5" xfId="312" xr:uid="{00000000-0005-0000-0000-0000FB010000}"/>
    <cellStyle name="Linked Cell 6" xfId="313" xr:uid="{00000000-0005-0000-0000-0000FC010000}"/>
    <cellStyle name="Linked Cell 7" xfId="314" xr:uid="{00000000-0005-0000-0000-0000FD010000}"/>
    <cellStyle name="Linked Cell 8" xfId="315" xr:uid="{00000000-0005-0000-0000-0000FE010000}"/>
    <cellStyle name="Linked Cell 9" xfId="316" xr:uid="{00000000-0005-0000-0000-0000FF010000}"/>
    <cellStyle name="Menu" xfId="538" xr:uid="{00000000-0005-0000-0000-000000020000}"/>
    <cellStyle name="Milliers [0]_03tabmat" xfId="539" xr:uid="{00000000-0005-0000-0000-000001020000}"/>
    <cellStyle name="Milliers_03tabmat" xfId="540" xr:uid="{00000000-0005-0000-0000-000002020000}"/>
    <cellStyle name="Monétaire [0]_03tabmat" xfId="541" xr:uid="{00000000-0005-0000-0000-000003020000}"/>
    <cellStyle name="Monétaire_03tabmat" xfId="542" xr:uid="{00000000-0005-0000-0000-000004020000}"/>
    <cellStyle name="Neutral 10" xfId="317" xr:uid="{00000000-0005-0000-0000-000005020000}"/>
    <cellStyle name="Neutral 2" xfId="318" xr:uid="{00000000-0005-0000-0000-000006020000}"/>
    <cellStyle name="Neutral 2 2" xfId="544" xr:uid="{00000000-0005-0000-0000-000007020000}"/>
    <cellStyle name="Neutral 2 2 2" xfId="545" xr:uid="{00000000-0005-0000-0000-000008020000}"/>
    <cellStyle name="Neutral 2 2 3" xfId="546" xr:uid="{00000000-0005-0000-0000-000009020000}"/>
    <cellStyle name="Neutral 2 3" xfId="543" xr:uid="{00000000-0005-0000-0000-00000A020000}"/>
    <cellStyle name="Neutral 2_12. Freight" xfId="693" xr:uid="{00000000-0005-0000-0000-00000B020000}"/>
    <cellStyle name="Neutral 3" xfId="319" xr:uid="{00000000-0005-0000-0000-00000C020000}"/>
    <cellStyle name="Neutral 4" xfId="320" xr:uid="{00000000-0005-0000-0000-00000D020000}"/>
    <cellStyle name="Neutral 5" xfId="321" xr:uid="{00000000-0005-0000-0000-00000E020000}"/>
    <cellStyle name="Neutral 6" xfId="322" xr:uid="{00000000-0005-0000-0000-00000F020000}"/>
    <cellStyle name="Neutral 7" xfId="323" xr:uid="{00000000-0005-0000-0000-000010020000}"/>
    <cellStyle name="Neutral 8" xfId="324" xr:uid="{00000000-0005-0000-0000-000011020000}"/>
    <cellStyle name="Neutral 9" xfId="325" xr:uid="{00000000-0005-0000-0000-000012020000}"/>
    <cellStyle name="Normal" xfId="0" builtinId="0"/>
    <cellStyle name="Normal 10" xfId="326" xr:uid="{00000000-0005-0000-0000-000014020000}"/>
    <cellStyle name="Normal 10 2" xfId="548" xr:uid="{00000000-0005-0000-0000-000015020000}"/>
    <cellStyle name="Normal 10 2 2" xfId="549" xr:uid="{00000000-0005-0000-0000-000016020000}"/>
    <cellStyle name="Normal 10 2_12. Freight" xfId="695" xr:uid="{00000000-0005-0000-0000-000017020000}"/>
    <cellStyle name="Normal 10 3" xfId="550" xr:uid="{00000000-0005-0000-0000-000018020000}"/>
    <cellStyle name="Normal 10 3 2" xfId="551" xr:uid="{00000000-0005-0000-0000-000019020000}"/>
    <cellStyle name="Normal 10 3_12. Freight" xfId="696" xr:uid="{00000000-0005-0000-0000-00001A020000}"/>
    <cellStyle name="Normal 10 4" xfId="552" xr:uid="{00000000-0005-0000-0000-00001B020000}"/>
    <cellStyle name="Normal 10 5" xfId="547" xr:uid="{00000000-0005-0000-0000-00001C020000}"/>
    <cellStyle name="Normal 10_12. Freight" xfId="694" xr:uid="{00000000-0005-0000-0000-00001D020000}"/>
    <cellStyle name="Normal 11" xfId="553" xr:uid="{00000000-0005-0000-0000-00001E020000}"/>
    <cellStyle name="Normal 11 2" xfId="554" xr:uid="{00000000-0005-0000-0000-00001F020000}"/>
    <cellStyle name="Normal 12" xfId="555" xr:uid="{00000000-0005-0000-0000-000020020000}"/>
    <cellStyle name="Normal 13" xfId="556" xr:uid="{00000000-0005-0000-0000-000021020000}"/>
    <cellStyle name="Normal 13 2" xfId="557" xr:uid="{00000000-0005-0000-0000-000022020000}"/>
    <cellStyle name="Normal 13 3" xfId="558" xr:uid="{00000000-0005-0000-0000-000023020000}"/>
    <cellStyle name="Normal 14" xfId="559" xr:uid="{00000000-0005-0000-0000-000024020000}"/>
    <cellStyle name="Normal 14 2 2 2" xfId="560" xr:uid="{00000000-0005-0000-0000-000025020000}"/>
    <cellStyle name="Normal 14_12. Freight" xfId="697" xr:uid="{00000000-0005-0000-0000-000026020000}"/>
    <cellStyle name="Normal 15" xfId="561" xr:uid="{00000000-0005-0000-0000-000027020000}"/>
    <cellStyle name="Normal 15 2 2 2" xfId="562" xr:uid="{00000000-0005-0000-0000-000028020000}"/>
    <cellStyle name="Normal 15_12. Freight" xfId="698" xr:uid="{00000000-0005-0000-0000-000029020000}"/>
    <cellStyle name="Normal 16" xfId="563" xr:uid="{00000000-0005-0000-0000-00002A020000}"/>
    <cellStyle name="Normal 17" xfId="564" xr:uid="{00000000-0005-0000-0000-00002B020000}"/>
    <cellStyle name="Normal 17 4" xfId="710" xr:uid="{00000000-0005-0000-0000-00002C020000}"/>
    <cellStyle name="Normal 18" xfId="565" xr:uid="{00000000-0005-0000-0000-00002D020000}"/>
    <cellStyle name="Normal 2" xfId="327" xr:uid="{00000000-0005-0000-0000-00002E020000}"/>
    <cellStyle name="Normal 2 2" xfId="566" xr:uid="{00000000-0005-0000-0000-00002F020000}"/>
    <cellStyle name="Normal 2 3" xfId="567" xr:uid="{00000000-0005-0000-0000-000030020000}"/>
    <cellStyle name="Normal 2_12. Freight" xfId="712" xr:uid="{00000000-0005-0000-0000-000031020000}"/>
    <cellStyle name="Normal 209 2" xfId="568" xr:uid="{00000000-0005-0000-0000-000032020000}"/>
    <cellStyle name="Normal 21" xfId="569" xr:uid="{00000000-0005-0000-0000-000033020000}"/>
    <cellStyle name="Normal 22" xfId="570" xr:uid="{00000000-0005-0000-0000-000034020000}"/>
    <cellStyle name="Normal 3" xfId="328" xr:uid="{00000000-0005-0000-0000-000035020000}"/>
    <cellStyle name="Normal 3 2" xfId="572" xr:uid="{00000000-0005-0000-0000-000036020000}"/>
    <cellStyle name="Normal 3 3" xfId="573" xr:uid="{00000000-0005-0000-0000-000037020000}"/>
    <cellStyle name="Normal 3 4" xfId="574" xr:uid="{00000000-0005-0000-0000-000038020000}"/>
    <cellStyle name="Normal 3 5" xfId="571" xr:uid="{00000000-0005-0000-0000-000039020000}"/>
    <cellStyle name="Normal 3_12. Freight" xfId="699" xr:uid="{00000000-0005-0000-0000-00003A020000}"/>
    <cellStyle name="Normal 4" xfId="329" xr:uid="{00000000-0005-0000-0000-00003B020000}"/>
    <cellStyle name="Normal 4 2" xfId="576" xr:uid="{00000000-0005-0000-0000-00003C020000}"/>
    <cellStyle name="Normal 4 2 2" xfId="577" xr:uid="{00000000-0005-0000-0000-00003D020000}"/>
    <cellStyle name="Normal 4 2_12. Freight" xfId="701" xr:uid="{00000000-0005-0000-0000-00003E020000}"/>
    <cellStyle name="Normal 4 3" xfId="578" xr:uid="{00000000-0005-0000-0000-00003F020000}"/>
    <cellStyle name="Normal 4 3 2" xfId="579" xr:uid="{00000000-0005-0000-0000-000040020000}"/>
    <cellStyle name="Normal 4 3_12. Freight" xfId="702" xr:uid="{00000000-0005-0000-0000-000041020000}"/>
    <cellStyle name="Normal 4 4" xfId="580" xr:uid="{00000000-0005-0000-0000-000042020000}"/>
    <cellStyle name="Normal 4 5" xfId="581" xr:uid="{00000000-0005-0000-0000-000043020000}"/>
    <cellStyle name="Normal 4 6" xfId="575" xr:uid="{00000000-0005-0000-0000-000044020000}"/>
    <cellStyle name="Normal 4_12. Freight" xfId="700" xr:uid="{00000000-0005-0000-0000-000045020000}"/>
    <cellStyle name="Normal 5" xfId="582" xr:uid="{00000000-0005-0000-0000-000046020000}"/>
    <cellStyle name="Normal 6" xfId="330" xr:uid="{00000000-0005-0000-0000-000047020000}"/>
    <cellStyle name="Normal 6 2" xfId="583" xr:uid="{00000000-0005-0000-0000-000048020000}"/>
    <cellStyle name="Normal 6_12. Freight" xfId="703" xr:uid="{00000000-0005-0000-0000-000049020000}"/>
    <cellStyle name="Normal 7" xfId="584" xr:uid="{00000000-0005-0000-0000-00004A020000}"/>
    <cellStyle name="Normal 8" xfId="331" xr:uid="{00000000-0005-0000-0000-00004B020000}"/>
    <cellStyle name="Normal 8 2" xfId="585" xr:uid="{00000000-0005-0000-0000-00004C020000}"/>
    <cellStyle name="Normal 8_12. Freight" xfId="704" xr:uid="{00000000-0005-0000-0000-00004D020000}"/>
    <cellStyle name="Normal 9" xfId="332" xr:uid="{00000000-0005-0000-0000-00004E020000}"/>
    <cellStyle name="Normal GHG-Shade" xfId="587" xr:uid="{00000000-0005-0000-0000-00004F020000}"/>
    <cellStyle name="Normal_5. Fugitive" xfId="709" xr:uid="{00000000-0005-0000-0000-000051020000}"/>
    <cellStyle name="Normal_8. Water" xfId="661" xr:uid="{00000000-0005-0000-0000-000052020000}"/>
    <cellStyle name="Note 10" xfId="333" xr:uid="{00000000-0005-0000-0000-000055020000}"/>
    <cellStyle name="Note 2" xfId="334" xr:uid="{00000000-0005-0000-0000-000056020000}"/>
    <cellStyle name="Note 2 2" xfId="589" xr:uid="{00000000-0005-0000-0000-000057020000}"/>
    <cellStyle name="Note 2 2 2" xfId="590" xr:uid="{00000000-0005-0000-0000-000058020000}"/>
    <cellStyle name="Note 2 2 2 2" xfId="591" xr:uid="{00000000-0005-0000-0000-000059020000}"/>
    <cellStyle name="Note 2 2 2 3" xfId="592" xr:uid="{00000000-0005-0000-0000-00005A020000}"/>
    <cellStyle name="Note 2 3" xfId="593" xr:uid="{00000000-0005-0000-0000-00005B020000}"/>
    <cellStyle name="Note 2 3 2" xfId="594" xr:uid="{00000000-0005-0000-0000-00005C020000}"/>
    <cellStyle name="Note 2 3 3" xfId="595" xr:uid="{00000000-0005-0000-0000-00005D020000}"/>
    <cellStyle name="Note 2 4" xfId="588" xr:uid="{00000000-0005-0000-0000-00005E020000}"/>
    <cellStyle name="Note 2_12. Freight" xfId="705" xr:uid="{00000000-0005-0000-0000-00005F020000}"/>
    <cellStyle name="Note 3" xfId="335" xr:uid="{00000000-0005-0000-0000-000060020000}"/>
    <cellStyle name="Note 4" xfId="336" xr:uid="{00000000-0005-0000-0000-000061020000}"/>
    <cellStyle name="Note 5" xfId="337" xr:uid="{00000000-0005-0000-0000-000062020000}"/>
    <cellStyle name="Note 6" xfId="338" xr:uid="{00000000-0005-0000-0000-000063020000}"/>
    <cellStyle name="Note 7" xfId="339" xr:uid="{00000000-0005-0000-0000-000064020000}"/>
    <cellStyle name="Note 8" xfId="340" xr:uid="{00000000-0005-0000-0000-000065020000}"/>
    <cellStyle name="Note 9" xfId="341" xr:uid="{00000000-0005-0000-0000-000066020000}"/>
    <cellStyle name="Output 10" xfId="342" xr:uid="{00000000-0005-0000-0000-000067020000}"/>
    <cellStyle name="Output 2" xfId="343" xr:uid="{00000000-0005-0000-0000-000068020000}"/>
    <cellStyle name="Output 2 2" xfId="597" xr:uid="{00000000-0005-0000-0000-000069020000}"/>
    <cellStyle name="Output 2 2 2" xfId="598" xr:uid="{00000000-0005-0000-0000-00006A020000}"/>
    <cellStyle name="Output 2 2 2 2" xfId="599" xr:uid="{00000000-0005-0000-0000-00006B020000}"/>
    <cellStyle name="Output 2 2 2 3" xfId="600" xr:uid="{00000000-0005-0000-0000-00006C020000}"/>
    <cellStyle name="Output 2 3" xfId="601" xr:uid="{00000000-0005-0000-0000-00006D020000}"/>
    <cellStyle name="Output 2 3 2" xfId="602" xr:uid="{00000000-0005-0000-0000-00006E020000}"/>
    <cellStyle name="Output 2 3 3" xfId="603" xr:uid="{00000000-0005-0000-0000-00006F020000}"/>
    <cellStyle name="Output 2 4" xfId="596" xr:uid="{00000000-0005-0000-0000-000070020000}"/>
    <cellStyle name="Output 2_12. Freight" xfId="706" xr:uid="{00000000-0005-0000-0000-000071020000}"/>
    <cellStyle name="Output 3" xfId="344" xr:uid="{00000000-0005-0000-0000-000072020000}"/>
    <cellStyle name="Output 4" xfId="345" xr:uid="{00000000-0005-0000-0000-000073020000}"/>
    <cellStyle name="Output 5" xfId="346" xr:uid="{00000000-0005-0000-0000-000074020000}"/>
    <cellStyle name="Output 6" xfId="347" xr:uid="{00000000-0005-0000-0000-000075020000}"/>
    <cellStyle name="Output 7" xfId="348" xr:uid="{00000000-0005-0000-0000-000076020000}"/>
    <cellStyle name="Output 8" xfId="349" xr:uid="{00000000-0005-0000-0000-000077020000}"/>
    <cellStyle name="Output 9" xfId="350" xr:uid="{00000000-0005-0000-0000-000078020000}"/>
    <cellStyle name="Percent 10" xfId="604" xr:uid="{00000000-0005-0000-0000-000079020000}"/>
    <cellStyle name="Percent 10 2" xfId="605" xr:uid="{00000000-0005-0000-0000-00007A020000}"/>
    <cellStyle name="Percent 10 3" xfId="606" xr:uid="{00000000-0005-0000-0000-00007B020000}"/>
    <cellStyle name="Percent 2" xfId="607" xr:uid="{00000000-0005-0000-0000-00007C020000}"/>
    <cellStyle name="Percent 2 2" xfId="608" xr:uid="{00000000-0005-0000-0000-00007D020000}"/>
    <cellStyle name="Percent 2 3" xfId="609" xr:uid="{00000000-0005-0000-0000-00007E020000}"/>
    <cellStyle name="Percent 3" xfId="610" xr:uid="{00000000-0005-0000-0000-00007F020000}"/>
    <cellStyle name="Percent 4" xfId="611" xr:uid="{00000000-0005-0000-0000-000080020000}"/>
    <cellStyle name="Percent 5" xfId="612" xr:uid="{00000000-0005-0000-0000-000081020000}"/>
    <cellStyle name="Percent 5 2" xfId="613" xr:uid="{00000000-0005-0000-0000-000082020000}"/>
    <cellStyle name="Percent 6" xfId="614" xr:uid="{00000000-0005-0000-0000-000083020000}"/>
    <cellStyle name="Percent 7" xfId="615" xr:uid="{00000000-0005-0000-0000-000084020000}"/>
    <cellStyle name="Percent 8" xfId="616" xr:uid="{00000000-0005-0000-0000-000085020000}"/>
    <cellStyle name="Percent 9" xfId="617" xr:uid="{00000000-0005-0000-0000-000086020000}"/>
    <cellStyle name="Publication_style" xfId="618" xr:uid="{00000000-0005-0000-0000-000087020000}"/>
    <cellStyle name="Refdb standard" xfId="619" xr:uid="{00000000-0005-0000-0000-000088020000}"/>
    <cellStyle name="Refdb standard 2" xfId="620" xr:uid="{00000000-0005-0000-0000-000089020000}"/>
    <cellStyle name="Selection" xfId="711" xr:uid="{00000000-0005-0000-0000-00008A020000}"/>
    <cellStyle name="Shade" xfId="621" xr:uid="{00000000-0005-0000-0000-00008B020000}"/>
    <cellStyle name="Shade 2" xfId="622" xr:uid="{00000000-0005-0000-0000-00008C020000}"/>
    <cellStyle name="Shade 3" xfId="623" xr:uid="{00000000-0005-0000-0000-00008D020000}"/>
    <cellStyle name="Source" xfId="624" xr:uid="{00000000-0005-0000-0000-00008E020000}"/>
    <cellStyle name="Source Hed" xfId="625" xr:uid="{00000000-0005-0000-0000-00008F020000}"/>
    <cellStyle name="Source Text" xfId="626" xr:uid="{00000000-0005-0000-0000-000090020000}"/>
    <cellStyle name="Standard_E00seit45" xfId="627" xr:uid="{00000000-0005-0000-0000-000091020000}"/>
    <cellStyle name="Style 21" xfId="628" xr:uid="{00000000-0005-0000-0000-000092020000}"/>
    <cellStyle name="Style 21 2" xfId="629" xr:uid="{00000000-0005-0000-0000-000093020000}"/>
    <cellStyle name="Style 22" xfId="630" xr:uid="{00000000-0005-0000-0000-000094020000}"/>
    <cellStyle name="Style 22 2" xfId="631" xr:uid="{00000000-0005-0000-0000-000095020000}"/>
    <cellStyle name="Style 23" xfId="632" xr:uid="{00000000-0005-0000-0000-000096020000}"/>
    <cellStyle name="Style 23 2" xfId="633" xr:uid="{00000000-0005-0000-0000-000097020000}"/>
    <cellStyle name="Style 24" xfId="634" xr:uid="{00000000-0005-0000-0000-000098020000}"/>
    <cellStyle name="Style 24 2" xfId="635" xr:uid="{00000000-0005-0000-0000-000099020000}"/>
    <cellStyle name="Style 29" xfId="636" xr:uid="{00000000-0005-0000-0000-00009A020000}"/>
    <cellStyle name="Style 29 2" xfId="637" xr:uid="{00000000-0005-0000-0000-00009B020000}"/>
    <cellStyle name="Style 30" xfId="638" xr:uid="{00000000-0005-0000-0000-00009C020000}"/>
    <cellStyle name="Style 30 2" xfId="639" xr:uid="{00000000-0005-0000-0000-00009D020000}"/>
    <cellStyle name="Style 31" xfId="640" xr:uid="{00000000-0005-0000-0000-00009E020000}"/>
    <cellStyle name="Style 31 2" xfId="641" xr:uid="{00000000-0005-0000-0000-00009F020000}"/>
    <cellStyle name="Style 32" xfId="642" xr:uid="{00000000-0005-0000-0000-0000A0020000}"/>
    <cellStyle name="Style 32 2" xfId="643" xr:uid="{00000000-0005-0000-0000-0000A1020000}"/>
    <cellStyle name="Title 10" xfId="351" xr:uid="{00000000-0005-0000-0000-0000A2020000}"/>
    <cellStyle name="Title 2" xfId="352" xr:uid="{00000000-0005-0000-0000-0000A3020000}"/>
    <cellStyle name="Title 3" xfId="353" xr:uid="{00000000-0005-0000-0000-0000A4020000}"/>
    <cellStyle name="Title 4" xfId="354" xr:uid="{00000000-0005-0000-0000-0000A5020000}"/>
    <cellStyle name="Title 5" xfId="355" xr:uid="{00000000-0005-0000-0000-0000A6020000}"/>
    <cellStyle name="Title 6" xfId="356" xr:uid="{00000000-0005-0000-0000-0000A7020000}"/>
    <cellStyle name="Title 7" xfId="357" xr:uid="{00000000-0005-0000-0000-0000A8020000}"/>
    <cellStyle name="Title 8" xfId="358" xr:uid="{00000000-0005-0000-0000-0000A9020000}"/>
    <cellStyle name="Title 9" xfId="359" xr:uid="{00000000-0005-0000-0000-0000AA020000}"/>
    <cellStyle name="Title-1" xfId="644" xr:uid="{00000000-0005-0000-0000-0000AB020000}"/>
    <cellStyle name="Title-2" xfId="645" xr:uid="{00000000-0005-0000-0000-0000AC020000}"/>
    <cellStyle name="Titre ligne" xfId="646" xr:uid="{00000000-0005-0000-0000-0000AD020000}"/>
    <cellStyle name="Total 10" xfId="360" xr:uid="{00000000-0005-0000-0000-0000AE020000}"/>
    <cellStyle name="Total 2" xfId="361" xr:uid="{00000000-0005-0000-0000-0000AF020000}"/>
    <cellStyle name="Total 2 2" xfId="648" xr:uid="{00000000-0005-0000-0000-0000B0020000}"/>
    <cellStyle name="Total 2 3" xfId="647" xr:uid="{00000000-0005-0000-0000-0000B1020000}"/>
    <cellStyle name="Total 2_12. Freight" xfId="707" xr:uid="{00000000-0005-0000-0000-0000B2020000}"/>
    <cellStyle name="Total 3" xfId="362" xr:uid="{00000000-0005-0000-0000-0000B3020000}"/>
    <cellStyle name="Total 4" xfId="363" xr:uid="{00000000-0005-0000-0000-0000B4020000}"/>
    <cellStyle name="Total 5" xfId="364" xr:uid="{00000000-0005-0000-0000-0000B5020000}"/>
    <cellStyle name="Total 6" xfId="365" xr:uid="{00000000-0005-0000-0000-0000B6020000}"/>
    <cellStyle name="Total 7" xfId="366" xr:uid="{00000000-0005-0000-0000-0000B7020000}"/>
    <cellStyle name="Total 8" xfId="367" xr:uid="{00000000-0005-0000-0000-0000B8020000}"/>
    <cellStyle name="Total 9" xfId="368" xr:uid="{00000000-0005-0000-0000-0000B9020000}"/>
    <cellStyle name="Total intermediaire" xfId="649" xr:uid="{00000000-0005-0000-0000-0000BA020000}"/>
    <cellStyle name="Tusenskille [0]_rob4-mon.xls Diagram 1" xfId="650" xr:uid="{00000000-0005-0000-0000-0000BB020000}"/>
    <cellStyle name="Tusenskille_rob4-mon.xls Diagram 1" xfId="651" xr:uid="{00000000-0005-0000-0000-0000BC020000}"/>
    <cellStyle name="Valuta [0]_rob4-mon.xls Diagram 1" xfId="652" xr:uid="{00000000-0005-0000-0000-0000BD020000}"/>
    <cellStyle name="Valuta_rob4-mon.xls Diagram 1" xfId="653" xr:uid="{00000000-0005-0000-0000-0000BE020000}"/>
    <cellStyle name="Währung [0]_Excel2" xfId="654" xr:uid="{00000000-0005-0000-0000-0000BF020000}"/>
    <cellStyle name="Währung_Excel2" xfId="655" xr:uid="{00000000-0005-0000-0000-0000C0020000}"/>
    <cellStyle name="Warning Text 10" xfId="369" xr:uid="{00000000-0005-0000-0000-0000C1020000}"/>
    <cellStyle name="Warning Text 2" xfId="370" xr:uid="{00000000-0005-0000-0000-0000C2020000}"/>
    <cellStyle name="Warning Text 2 2" xfId="656" xr:uid="{00000000-0005-0000-0000-0000C3020000}"/>
    <cellStyle name="Warning Text 2_12. Freight" xfId="708" xr:uid="{00000000-0005-0000-0000-0000C4020000}"/>
    <cellStyle name="Warning Text 3" xfId="371" xr:uid="{00000000-0005-0000-0000-0000C5020000}"/>
    <cellStyle name="Warning Text 4" xfId="372" xr:uid="{00000000-0005-0000-0000-0000C6020000}"/>
    <cellStyle name="Warning Text 5" xfId="373" xr:uid="{00000000-0005-0000-0000-0000C7020000}"/>
    <cellStyle name="Warning Text 6" xfId="374" xr:uid="{00000000-0005-0000-0000-0000C8020000}"/>
    <cellStyle name="Warning Text 7" xfId="375" xr:uid="{00000000-0005-0000-0000-0000C9020000}"/>
    <cellStyle name="Warning Text 8" xfId="376" xr:uid="{00000000-0005-0000-0000-0000CA020000}"/>
    <cellStyle name="Warning Text 9" xfId="377" xr:uid="{00000000-0005-0000-0000-0000CB020000}"/>
    <cellStyle name="Year" xfId="657" xr:uid="{00000000-0005-0000-0000-0000CC020000}"/>
    <cellStyle name="Обычный_2++_CRFReport-template" xfId="658" xr:uid="{00000000-0005-0000-0000-0000CD020000}"/>
  </cellStyles>
  <dxfs count="67">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outline val="0"/>
        <shadow val="0"/>
        <u val="none"/>
        <sz val="10"/>
        <name val="Trebuchet MS"/>
        <family val="2"/>
        <scheme val="none"/>
      </font>
      <fill>
        <patternFill>
          <bgColor rgb="FFA3A5A8"/>
        </patternFill>
      </fill>
      <alignment vertical="center" textRotation="0" indent="0" justifyLastLine="0" shrinkToFit="0" readingOrder="0"/>
      <protection locked="1" hidden="1"/>
    </dxf>
    <dxf>
      <font>
        <strike val="0"/>
        <outline val="0"/>
        <shadow val="0"/>
        <u val="none"/>
        <sz val="10"/>
        <name val="Trebuchet MS"/>
        <family val="2"/>
        <scheme val="none"/>
      </font>
      <fill>
        <patternFill>
          <bgColor rgb="FFA3A5A8"/>
        </patternFill>
      </fill>
      <alignment vertical="center" textRotation="0" indent="0" justifyLastLine="0" shrinkToFit="0" readingOrder="0"/>
      <protection locked="1" hidden="1"/>
    </dxf>
    <dxf>
      <font>
        <strike val="0"/>
        <outline val="0"/>
        <shadow val="0"/>
        <u val="none"/>
        <sz val="10"/>
        <name val="Trebuchet MS"/>
        <family val="2"/>
        <scheme val="none"/>
      </font>
      <fill>
        <patternFill>
          <bgColor rgb="FFA3A5A8"/>
        </patternFill>
      </fill>
      <alignment vertical="center" textRotation="0" indent="0" justifyLastLine="0" shrinkToFit="0" readingOrder="0"/>
      <protection locked="1" hidden="1"/>
    </dxf>
    <dxf>
      <font>
        <strike val="0"/>
        <outline val="0"/>
        <shadow val="0"/>
        <u val="none"/>
        <sz val="10"/>
        <name val="Trebuchet MS"/>
        <family val="2"/>
        <scheme val="none"/>
      </font>
      <numFmt numFmtId="0" formatCode="General"/>
      <fill>
        <patternFill>
          <bgColor rgb="FFA3A5A8"/>
        </patternFill>
      </fill>
      <alignment vertical="center" textRotation="0" indent="0" justifyLastLine="0" shrinkToFit="0" readingOrder="0"/>
      <protection locked="1" hidden="1"/>
    </dxf>
    <dxf>
      <font>
        <strike val="0"/>
        <outline val="0"/>
        <shadow val="0"/>
        <u val="none"/>
        <sz val="10"/>
        <name val="Trebuchet MS"/>
        <family val="2"/>
        <scheme val="none"/>
      </font>
      <fill>
        <patternFill>
          <bgColor rgb="FFA3A5A8"/>
        </patternFill>
      </fill>
      <alignment vertical="center" textRotation="0" indent="0" justifyLastLine="0" shrinkToFit="0" readingOrder="0"/>
      <protection locked="1" hidden="1"/>
    </dxf>
    <dxf>
      <font>
        <strike val="0"/>
        <outline val="0"/>
        <shadow val="0"/>
        <u val="none"/>
        <sz val="10"/>
        <name val="Trebuchet MS"/>
        <family val="2"/>
        <scheme val="none"/>
      </font>
      <fill>
        <patternFill>
          <bgColor rgb="FFA3A5A8"/>
        </patternFill>
      </fill>
      <alignment vertical="center" textRotation="0" indent="0" justifyLastLine="0" shrinkToFit="0" readingOrder="0"/>
      <protection locked="1" hidden="1"/>
    </dxf>
    <dxf>
      <font>
        <strike val="0"/>
        <outline val="0"/>
        <shadow val="0"/>
        <u val="none"/>
        <sz val="10"/>
        <name val="Trebuchet MS"/>
        <family val="2"/>
        <scheme val="none"/>
      </font>
      <fill>
        <patternFill>
          <bgColor rgb="FFA3A5A8"/>
        </patternFill>
      </fill>
      <alignment vertical="center" textRotation="0" indent="0" justifyLastLine="0" shrinkToFit="0" readingOrder="0"/>
      <protection locked="1" hidden="1"/>
    </dxf>
    <dxf>
      <font>
        <strike val="0"/>
        <outline val="0"/>
        <shadow val="0"/>
        <u val="none"/>
        <sz val="10"/>
        <name val="Trebuchet MS"/>
        <family val="2"/>
        <scheme val="none"/>
      </font>
      <numFmt numFmtId="0" formatCode="General"/>
      <fill>
        <patternFill>
          <bgColor rgb="FFA3A5A8"/>
        </patternFill>
      </fill>
      <alignment vertical="center" textRotation="0" indent="0" justifyLastLine="0" shrinkToFit="0" readingOrder="0"/>
      <protection locked="1" hidden="1"/>
    </dxf>
    <dxf>
      <font>
        <strike val="0"/>
        <outline val="0"/>
        <shadow val="0"/>
        <u val="none"/>
        <sz val="10"/>
        <name val="Trebuchet MS"/>
        <family val="2"/>
        <scheme val="none"/>
      </font>
      <fill>
        <patternFill>
          <bgColor rgb="FFA3A5A8"/>
        </patternFill>
      </fill>
      <alignment vertical="center" textRotation="0" indent="0" justifyLastLine="0" shrinkToFit="0" readingOrder="0"/>
      <protection locked="1" hidden="1"/>
    </dxf>
    <dxf>
      <font>
        <strike val="0"/>
        <outline val="0"/>
        <shadow val="0"/>
        <u val="none"/>
        <sz val="10"/>
        <name val="Trebuchet MS"/>
        <family val="2"/>
        <scheme val="none"/>
      </font>
      <fill>
        <patternFill>
          <bgColor rgb="FFA3A5A8"/>
        </patternFill>
      </fill>
      <alignment vertical="center" textRotation="0" indent="0" justifyLastLine="0" shrinkToFit="0" readingOrder="0"/>
      <protection locked="1" hidden="1"/>
    </dxf>
    <dxf>
      <font>
        <strike val="0"/>
        <outline val="0"/>
        <shadow val="0"/>
        <u val="none"/>
        <sz val="10"/>
        <name val="Trebuchet MS"/>
        <family val="2"/>
        <scheme val="none"/>
      </font>
      <fill>
        <patternFill>
          <bgColor rgb="FFA3A5A8"/>
        </patternFill>
      </fill>
      <alignment vertical="center" textRotation="0" indent="0" justifyLastLine="0" shrinkToFit="0" readingOrder="0"/>
      <protection locked="1" hidden="1"/>
    </dxf>
    <dxf>
      <font>
        <strike val="0"/>
        <outline val="0"/>
        <shadow val="0"/>
        <name val="Trebuchet MS"/>
        <family val="2"/>
        <scheme val="none"/>
      </font>
      <fill>
        <patternFill>
          <bgColor rgb="FFA3A5A8"/>
        </patternFill>
      </fill>
      <alignment vertical="center" textRotation="0" indent="0" justifyLastLine="0" shrinkToFit="0" readingOrder="0"/>
      <protection locked="1" hidden="1"/>
    </dxf>
    <dxf>
      <font>
        <strike val="0"/>
        <outline val="0"/>
        <shadow val="0"/>
        <name val="Trebuchet MS"/>
        <family val="2"/>
        <scheme val="none"/>
      </font>
      <numFmt numFmtId="0" formatCode="General"/>
      <fill>
        <patternFill>
          <bgColor rgb="FFA3A5A8"/>
        </patternFill>
      </fill>
      <alignment vertical="center" textRotation="0" indent="0" justifyLastLine="0" shrinkToFit="0" readingOrder="0"/>
      <protection locked="1" hidden="1"/>
    </dxf>
    <dxf>
      <font>
        <strike val="0"/>
        <outline val="0"/>
        <shadow val="0"/>
        <name val="Trebuchet MS"/>
        <family val="2"/>
        <scheme val="none"/>
      </font>
      <numFmt numFmtId="0" formatCode="General"/>
      <fill>
        <patternFill>
          <bgColor rgb="FFA3A5A8"/>
        </patternFill>
      </fill>
      <alignment vertical="center" textRotation="0" indent="0" justifyLastLine="0" shrinkToFit="0" readingOrder="0"/>
      <protection locked="1" hidden="1"/>
    </dxf>
    <dxf>
      <font>
        <strike val="0"/>
        <outline val="0"/>
        <shadow val="0"/>
        <name val="Trebuchet MS"/>
        <family val="2"/>
        <scheme val="none"/>
      </font>
      <fill>
        <patternFill>
          <bgColor rgb="FFA3A5A8"/>
        </patternFill>
      </fill>
      <alignment horizontal="general" vertical="center" textRotation="0" wrapText="0" indent="0" justifyLastLine="0" shrinkToFit="0" readingOrder="0"/>
      <protection locked="1" hidden="1"/>
    </dxf>
    <dxf>
      <font>
        <strike val="0"/>
        <outline val="0"/>
        <shadow val="0"/>
        <name val="Trebuchet MS"/>
        <family val="2"/>
        <scheme val="none"/>
      </font>
      <fill>
        <patternFill>
          <bgColor rgb="FFA3A5A8"/>
        </patternFill>
      </fill>
      <alignment horizontal="general" vertical="center" textRotation="0" wrapText="0" indent="0" justifyLastLine="0" shrinkToFit="0" readingOrder="0"/>
      <protection locked="1" hidden="1"/>
    </dxf>
    <dxf>
      <font>
        <strike val="0"/>
        <outline val="0"/>
        <shadow val="0"/>
        <name val="Trebuchet MS"/>
        <family val="2"/>
        <scheme val="none"/>
      </font>
      <fill>
        <patternFill>
          <bgColor rgb="FFA3A5A8"/>
        </patternFill>
      </fill>
      <alignment horizontal="general" vertical="center" textRotation="0" wrapText="0" indent="0" justifyLastLine="0" shrinkToFit="0" readingOrder="0"/>
      <protection locked="1" hidden="1"/>
    </dxf>
    <dxf>
      <font>
        <strike val="0"/>
        <outline val="0"/>
        <shadow val="0"/>
        <name val="Trebuchet MS"/>
        <family val="2"/>
        <scheme val="none"/>
      </font>
      <numFmt numFmtId="0" formatCode="General"/>
      <fill>
        <patternFill>
          <bgColor rgb="FFA3A5A8"/>
        </patternFill>
      </fill>
      <alignment vertical="center" textRotation="0" indent="0" justifyLastLine="0" shrinkToFit="0" readingOrder="0"/>
      <protection locked="1" hidden="1"/>
    </dxf>
    <dxf>
      <font>
        <strike val="0"/>
        <outline val="0"/>
        <shadow val="0"/>
        <name val="Trebuchet MS"/>
        <family val="2"/>
        <scheme val="none"/>
      </font>
      <numFmt numFmtId="0" formatCode="General"/>
      <fill>
        <patternFill>
          <bgColor rgb="FFA3A5A8"/>
        </patternFill>
      </fill>
      <alignment vertical="center" textRotation="0" indent="0" justifyLastLine="0" shrinkToFit="0" readingOrder="0"/>
      <protection locked="1" hidden="1"/>
    </dxf>
    <dxf>
      <font>
        <b val="0"/>
        <i val="0"/>
        <strike val="0"/>
        <condense val="0"/>
        <extend val="0"/>
        <outline val="0"/>
        <shadow val="0"/>
        <u val="none"/>
        <vertAlign val="baseline"/>
        <sz val="10"/>
        <color theme="1"/>
        <name val="Calibri"/>
        <family val="2"/>
        <scheme val="minor"/>
      </font>
      <fill>
        <patternFill patternType="solid">
          <fgColor indexed="64"/>
          <bgColor rgb="FFA3A5A8"/>
        </patternFill>
      </fill>
      <alignment horizontal="general" vertical="center" textRotation="0" wrapText="0" indent="0" justifyLastLine="0" shrinkToFit="0" readingOrder="0"/>
      <protection locked="1" hidden="1"/>
    </dxf>
    <dxf>
      <font>
        <strike val="0"/>
        <outline val="0"/>
        <shadow val="0"/>
        <name val="Trebuchet MS"/>
        <family val="2"/>
        <scheme val="none"/>
      </font>
      <numFmt numFmtId="0" formatCode="General"/>
      <fill>
        <patternFill>
          <bgColor rgb="FFA3A5A8"/>
        </patternFill>
      </fill>
      <alignment vertical="center" textRotation="0" indent="0" justifyLastLine="0" shrinkToFit="0" readingOrder="0"/>
      <protection locked="1" hidden="1"/>
    </dxf>
    <dxf>
      <font>
        <strike val="0"/>
        <outline val="0"/>
        <shadow val="0"/>
        <name val="Trebuchet MS"/>
        <family val="2"/>
        <scheme val="none"/>
      </font>
      <fill>
        <patternFill>
          <bgColor rgb="FFA3A5A8"/>
        </patternFill>
      </fill>
      <alignment vertical="center" textRotation="0" indent="0" justifyLastLine="0" shrinkToFit="0" readingOrder="0"/>
      <protection locked="1" hidden="1"/>
    </dxf>
    <dxf>
      <border outline="0">
        <bottom style="thin">
          <color theme="9" tint="0.39997558519241921"/>
        </bottom>
      </border>
    </dxf>
    <dxf>
      <font>
        <b/>
        <i val="0"/>
        <strike val="0"/>
        <condense val="0"/>
        <extend val="0"/>
        <outline val="0"/>
        <shadow val="0"/>
        <u val="none"/>
        <vertAlign val="baseline"/>
        <sz val="11"/>
        <color theme="0"/>
        <name val="Trebuchet MS"/>
        <family val="2"/>
        <scheme val="none"/>
      </font>
      <fill>
        <patternFill patternType="solid">
          <fgColor theme="9"/>
          <bgColor rgb="FFA3A5A8"/>
        </patternFill>
      </fill>
      <alignment vertical="center" textRotation="0" indent="0" justifyLastLine="0" shrinkToFit="0" readingOrder="0"/>
      <protection locked="1" hidden="1"/>
    </dxf>
  </dxfs>
  <tableStyles count="0" defaultTableStyle="TableStyleMedium2" defaultPivotStyle="PivotStyleLight16"/>
  <colors>
    <mruColors>
      <color rgb="FF1F562D"/>
      <color rgb="FFBEDBE7"/>
      <color rgb="FFE2CFE1"/>
      <color rgb="FFA3A5A8"/>
      <color rgb="FF01B35E"/>
      <color rgb="FFC0E233"/>
      <color rgb="FFF1DDCC"/>
      <color rgb="FF6F72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arbonneutral.com.au/contact-us/"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1.png"/><Relationship Id="rId1" Type="http://schemas.openxmlformats.org/officeDocument/2006/relationships/hyperlink" Target="https://carbonneutral.com.au/contact-us/"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png"/><Relationship Id="rId1" Type="http://schemas.openxmlformats.org/officeDocument/2006/relationships/hyperlink" Target="https://carbonneutral.com.au/contact-us/" TargetMode="External"/><Relationship Id="rId4" Type="http://schemas.openxmlformats.org/officeDocument/2006/relationships/image" Target="../media/image12.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png"/><Relationship Id="rId1" Type="http://schemas.openxmlformats.org/officeDocument/2006/relationships/hyperlink" Target="https://carbonneutral.com.au/contact-us/"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png"/><Relationship Id="rId1" Type="http://schemas.openxmlformats.org/officeDocument/2006/relationships/hyperlink" Target="https://carbonneutral.com.au/contact-us/"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png"/><Relationship Id="rId1" Type="http://schemas.openxmlformats.org/officeDocument/2006/relationships/hyperlink" Target="https://carbonneutral.com.au/contact-us/"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png"/><Relationship Id="rId1" Type="http://schemas.openxmlformats.org/officeDocument/2006/relationships/hyperlink" Target="https://carbonneutral.com.au/contact-u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https://carbonneutral.com.au/contact-us/"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hyperlink" Target="https://carbonneutral.com.au/contact-us/"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carbonneutral.com.au/contact-us/" TargetMode="External"/><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png"/><Relationship Id="rId1" Type="http://schemas.openxmlformats.org/officeDocument/2006/relationships/hyperlink" Target="https://carbonneutral.com.au/contact-us/"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carbonneutral.com.au/contact-us/" TargetMode="External"/><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1.png"/><Relationship Id="rId1" Type="http://schemas.openxmlformats.org/officeDocument/2006/relationships/hyperlink" Target="https://carbonneutral.com.au/contact-us/"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1.png"/><Relationship Id="rId1" Type="http://schemas.openxmlformats.org/officeDocument/2006/relationships/hyperlink" Target="https://carbonneutral.com.au/contact-us/"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1.png"/><Relationship Id="rId1" Type="http://schemas.openxmlformats.org/officeDocument/2006/relationships/hyperlink" Target="https://carbonneutral.com.au/contact-us/"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420132</xdr:colOff>
      <xdr:row>2</xdr:row>
      <xdr:rowOff>11206</xdr:rowOff>
    </xdr:from>
    <xdr:to>
      <xdr:col>4</xdr:col>
      <xdr:colOff>523073</xdr:colOff>
      <xdr:row>5</xdr:row>
      <xdr:rowOff>86472</xdr:rowOff>
    </xdr:to>
    <xdr:pic>
      <xdr:nvPicPr>
        <xdr:cNvPr id="35841" name="Picture 3">
          <a:hlinkClick xmlns:r="http://schemas.openxmlformats.org/officeDocument/2006/relationships" r:id="rId1"/>
          <a:extLst>
            <a:ext uri="{FF2B5EF4-FFF2-40B4-BE49-F238E27FC236}">
              <a16:creationId xmlns:a16="http://schemas.microsoft.com/office/drawing/2014/main" id="{00000000-0008-0000-0000-0000018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520985" y="381000"/>
          <a:ext cx="2158660" cy="1165412"/>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167307</xdr:colOff>
      <xdr:row>1</xdr:row>
      <xdr:rowOff>85724</xdr:rowOff>
    </xdr:from>
    <xdr:to>
      <xdr:col>3</xdr:col>
      <xdr:colOff>2071162</xdr:colOff>
      <xdr:row>5</xdr:row>
      <xdr:rowOff>186690</xdr:rowOff>
    </xdr:to>
    <xdr:pic>
      <xdr:nvPicPr>
        <xdr:cNvPr id="25605" name="Picture 3">
          <a:hlinkClick xmlns:r="http://schemas.openxmlformats.org/officeDocument/2006/relationships" r:id="rId1"/>
          <a:extLst>
            <a:ext uri="{FF2B5EF4-FFF2-40B4-BE49-F238E27FC236}">
              <a16:creationId xmlns:a16="http://schemas.microsoft.com/office/drawing/2014/main" id="{00000000-0008-0000-0A00-0000056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424482" y="285749"/>
          <a:ext cx="2110092" cy="1139191"/>
        </a:xfrm>
        <a:prstGeom prst="rect">
          <a:avLst/>
        </a:prstGeom>
        <a:noFill/>
        <a:ln w="9525">
          <a:noFill/>
          <a:miter lim="800000"/>
          <a:headEnd/>
          <a:tailEnd/>
        </a:ln>
      </xdr:spPr>
    </xdr:pic>
    <xdr:clientData/>
  </xdr:twoCellAnchor>
  <xdr:twoCellAnchor editAs="oneCell">
    <xdr:from>
      <xdr:col>17</xdr:col>
      <xdr:colOff>497416</xdr:colOff>
      <xdr:row>1</xdr:row>
      <xdr:rowOff>142677</xdr:rowOff>
    </xdr:from>
    <xdr:to>
      <xdr:col>19</xdr:col>
      <xdr:colOff>505228</xdr:colOff>
      <xdr:row>6</xdr:row>
      <xdr:rowOff>142876</xdr:rowOff>
    </xdr:to>
    <xdr:pic>
      <xdr:nvPicPr>
        <xdr:cNvPr id="3" name="Picture 2">
          <a:extLst>
            <a:ext uri="{FF2B5EF4-FFF2-40B4-BE49-F238E27FC236}">
              <a16:creationId xmlns:a16="http://schemas.microsoft.com/office/drawing/2014/main" id="{0E053F1B-3637-47BB-9A71-CD18D0320DA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277" t="4513" r="12968" b="37091"/>
        <a:stretch/>
      </xdr:blipFill>
      <xdr:spPr>
        <a:xfrm>
          <a:off x="14937316" y="390327"/>
          <a:ext cx="1341312" cy="1286074"/>
        </a:xfrm>
        <a:prstGeom prst="ellipse">
          <a:avLst/>
        </a:prstGeom>
        <a:ln>
          <a:solidFill>
            <a:srgbClr val="1F562D"/>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20793</xdr:colOff>
      <xdr:row>1</xdr:row>
      <xdr:rowOff>161925</xdr:rowOff>
    </xdr:from>
    <xdr:to>
      <xdr:col>3</xdr:col>
      <xdr:colOff>1857819</xdr:colOff>
      <xdr:row>5</xdr:row>
      <xdr:rowOff>200025</xdr:rowOff>
    </xdr:to>
    <xdr:pic>
      <xdr:nvPicPr>
        <xdr:cNvPr id="24578" name="Picture 3">
          <a:hlinkClick xmlns:r="http://schemas.openxmlformats.org/officeDocument/2006/relationships" r:id="rId1"/>
          <a:extLst>
            <a:ext uri="{FF2B5EF4-FFF2-40B4-BE49-F238E27FC236}">
              <a16:creationId xmlns:a16="http://schemas.microsoft.com/office/drawing/2014/main" id="{00000000-0008-0000-0B00-0000026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268443" y="361950"/>
          <a:ext cx="2046576" cy="1104900"/>
        </a:xfrm>
        <a:prstGeom prst="rect">
          <a:avLst/>
        </a:prstGeom>
        <a:noFill/>
        <a:ln w="9525">
          <a:noFill/>
          <a:miter lim="800000"/>
          <a:headEnd/>
          <a:tailEnd/>
        </a:ln>
      </xdr:spPr>
    </xdr:pic>
    <xdr:clientData/>
  </xdr:twoCellAnchor>
  <xdr:twoCellAnchor editAs="oneCell">
    <xdr:from>
      <xdr:col>9</xdr:col>
      <xdr:colOff>161925</xdr:colOff>
      <xdr:row>5</xdr:row>
      <xdr:rowOff>69785</xdr:rowOff>
    </xdr:from>
    <xdr:to>
      <xdr:col>13</xdr:col>
      <xdr:colOff>212662</xdr:colOff>
      <xdr:row>8</xdr:row>
      <xdr:rowOff>276225</xdr:rowOff>
    </xdr:to>
    <xdr:pic>
      <xdr:nvPicPr>
        <xdr:cNvPr id="5" name="Picture 4">
          <a:extLst>
            <a:ext uri="{FF2B5EF4-FFF2-40B4-BE49-F238E27FC236}">
              <a16:creationId xmlns:a16="http://schemas.microsoft.com/office/drawing/2014/main" id="{36C1F996-3387-4B5C-9584-87BB744237A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712" t="11059" r="34982" b="1113"/>
        <a:stretch/>
      </xdr:blipFill>
      <xdr:spPr>
        <a:xfrm>
          <a:off x="8458200" y="1355660"/>
          <a:ext cx="1231837" cy="1120840"/>
        </a:xfrm>
        <a:prstGeom prst="ellipse">
          <a:avLst/>
        </a:prstGeom>
        <a:ln>
          <a:solidFill>
            <a:srgbClr val="1F562D"/>
          </a:solidFill>
        </a:ln>
      </xdr:spPr>
    </xdr:pic>
    <xdr:clientData/>
  </xdr:twoCellAnchor>
  <xdr:twoCellAnchor editAs="oneCell">
    <xdr:from>
      <xdr:col>7</xdr:col>
      <xdr:colOff>876300</xdr:colOff>
      <xdr:row>1</xdr:row>
      <xdr:rowOff>164779</xdr:rowOff>
    </xdr:from>
    <xdr:to>
      <xdr:col>10</xdr:col>
      <xdr:colOff>268510</xdr:colOff>
      <xdr:row>5</xdr:row>
      <xdr:rowOff>187325</xdr:rowOff>
    </xdr:to>
    <xdr:pic>
      <xdr:nvPicPr>
        <xdr:cNvPr id="7" name="Picture 6">
          <a:extLst>
            <a:ext uri="{FF2B5EF4-FFF2-40B4-BE49-F238E27FC236}">
              <a16:creationId xmlns:a16="http://schemas.microsoft.com/office/drawing/2014/main" id="{8EFB48C3-6A41-4757-A3D4-8473E0D0868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21333" b="8261"/>
        <a:stretch/>
      </xdr:blipFill>
      <xdr:spPr>
        <a:xfrm>
          <a:off x="7724775" y="383854"/>
          <a:ext cx="1135285" cy="1089346"/>
        </a:xfrm>
        <a:prstGeom prst="ellipse">
          <a:avLst/>
        </a:prstGeom>
        <a:ln>
          <a:solidFill>
            <a:srgbClr val="1F562D"/>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387945</xdr:colOff>
      <xdr:row>2</xdr:row>
      <xdr:rowOff>183104</xdr:rowOff>
    </xdr:from>
    <xdr:to>
      <xdr:col>3</xdr:col>
      <xdr:colOff>1944701</xdr:colOff>
      <xdr:row>6</xdr:row>
      <xdr:rowOff>210901</xdr:rowOff>
    </xdr:to>
    <xdr:pic>
      <xdr:nvPicPr>
        <xdr:cNvPr id="3" name="Picture 3">
          <a:hlinkClick xmlns:r="http://schemas.openxmlformats.org/officeDocument/2006/relationships" r:id="rId1"/>
          <a:extLst>
            <a:ext uri="{FF2B5EF4-FFF2-40B4-BE49-F238E27FC236}">
              <a16:creationId xmlns:a16="http://schemas.microsoft.com/office/drawing/2014/main" id="{41AFFB31-5A4A-45EE-9151-1E6F71BE471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961389" y="620476"/>
          <a:ext cx="1951752" cy="1067772"/>
        </a:xfrm>
        <a:prstGeom prst="rect">
          <a:avLst/>
        </a:prstGeom>
        <a:noFill/>
        <a:ln w="9525">
          <a:noFill/>
          <a:miter lim="800000"/>
          <a:headEnd/>
          <a:tailEnd/>
        </a:ln>
      </xdr:spPr>
    </xdr:pic>
    <xdr:clientData/>
  </xdr:twoCellAnchor>
  <xdr:twoCellAnchor editAs="oneCell">
    <xdr:from>
      <xdr:col>8</xdr:col>
      <xdr:colOff>38878</xdr:colOff>
      <xdr:row>2</xdr:row>
      <xdr:rowOff>29159</xdr:rowOff>
    </xdr:from>
    <xdr:to>
      <xdr:col>9</xdr:col>
      <xdr:colOff>216938</xdr:colOff>
      <xdr:row>6</xdr:row>
      <xdr:rowOff>136331</xdr:rowOff>
    </xdr:to>
    <xdr:pic>
      <xdr:nvPicPr>
        <xdr:cNvPr id="4" name="Picture 3">
          <a:extLst>
            <a:ext uri="{FF2B5EF4-FFF2-40B4-BE49-F238E27FC236}">
              <a16:creationId xmlns:a16="http://schemas.microsoft.com/office/drawing/2014/main" id="{BF7AA092-4662-4F40-8A19-CDE90D8F40D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8322" t="-448" r="13426" b="448"/>
        <a:stretch/>
      </xdr:blipFill>
      <xdr:spPr>
        <a:xfrm>
          <a:off x="8766888" y="466531"/>
          <a:ext cx="1334667" cy="1147147"/>
        </a:xfrm>
        <a:prstGeom prst="ellipse">
          <a:avLst/>
        </a:prstGeom>
        <a:ln>
          <a:solidFill>
            <a:srgbClr val="1F562D"/>
          </a:solid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263318</xdr:colOff>
      <xdr:row>1</xdr:row>
      <xdr:rowOff>114300</xdr:rowOff>
    </xdr:from>
    <xdr:to>
      <xdr:col>4</xdr:col>
      <xdr:colOff>409291</xdr:colOff>
      <xdr:row>6</xdr:row>
      <xdr:rowOff>1926</xdr:rowOff>
    </xdr:to>
    <xdr:pic>
      <xdr:nvPicPr>
        <xdr:cNvPr id="3" name="Picture 3">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358568" y="304800"/>
          <a:ext cx="2079548" cy="1122701"/>
        </a:xfrm>
        <a:prstGeom prst="rect">
          <a:avLst/>
        </a:prstGeom>
        <a:noFill/>
        <a:ln w="9525">
          <a:noFill/>
          <a:miter lim="800000"/>
          <a:headEnd/>
          <a:tailEnd/>
        </a:ln>
      </xdr:spPr>
    </xdr:pic>
    <xdr:clientData/>
  </xdr:twoCellAnchor>
  <xdr:twoCellAnchor editAs="oneCell">
    <xdr:from>
      <xdr:col>15</xdr:col>
      <xdr:colOff>75055</xdr:colOff>
      <xdr:row>2</xdr:row>
      <xdr:rowOff>38099</xdr:rowOff>
    </xdr:from>
    <xdr:to>
      <xdr:col>19</xdr:col>
      <xdr:colOff>180347</xdr:colOff>
      <xdr:row>6</xdr:row>
      <xdr:rowOff>142875</xdr:rowOff>
    </xdr:to>
    <xdr:pic>
      <xdr:nvPicPr>
        <xdr:cNvPr id="4" name="Picture 3">
          <a:extLst>
            <a:ext uri="{FF2B5EF4-FFF2-40B4-BE49-F238E27FC236}">
              <a16:creationId xmlns:a16="http://schemas.microsoft.com/office/drawing/2014/main" id="{837E493A-B2CA-449A-A8F3-4C12CA0F2D1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623" t="546" r="12225" b="-546"/>
        <a:stretch/>
      </xdr:blipFill>
      <xdr:spPr>
        <a:xfrm>
          <a:off x="11409805" y="476249"/>
          <a:ext cx="1362592" cy="1162051"/>
        </a:xfrm>
        <a:prstGeom prst="ellipse">
          <a:avLst/>
        </a:prstGeom>
        <a:ln>
          <a:solidFill>
            <a:srgbClr val="1F562D"/>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248453</xdr:colOff>
      <xdr:row>1</xdr:row>
      <xdr:rowOff>185771</xdr:rowOff>
    </xdr:from>
    <xdr:to>
      <xdr:col>4</xdr:col>
      <xdr:colOff>473580</xdr:colOff>
      <xdr:row>6</xdr:row>
      <xdr:rowOff>76200</xdr:rowOff>
    </xdr:to>
    <xdr:pic>
      <xdr:nvPicPr>
        <xdr:cNvPr id="3" name="Picture 3">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343703" y="385796"/>
          <a:ext cx="2072977" cy="1109629"/>
        </a:xfrm>
        <a:prstGeom prst="rect">
          <a:avLst/>
        </a:prstGeom>
        <a:noFill/>
        <a:ln w="9525">
          <a:noFill/>
          <a:miter lim="800000"/>
          <a:headEnd/>
          <a:tailEnd/>
        </a:ln>
      </xdr:spPr>
    </xdr:pic>
    <xdr:clientData/>
  </xdr:twoCellAnchor>
  <xdr:twoCellAnchor editAs="oneCell">
    <xdr:from>
      <xdr:col>8</xdr:col>
      <xdr:colOff>57150</xdr:colOff>
      <xdr:row>2</xdr:row>
      <xdr:rowOff>9525</xdr:rowOff>
    </xdr:from>
    <xdr:to>
      <xdr:col>11</xdr:col>
      <xdr:colOff>114300</xdr:colOff>
      <xdr:row>6</xdr:row>
      <xdr:rowOff>15240</xdr:rowOff>
    </xdr:to>
    <xdr:pic>
      <xdr:nvPicPr>
        <xdr:cNvPr id="4" name="Picture 3">
          <a:extLst>
            <a:ext uri="{FF2B5EF4-FFF2-40B4-BE49-F238E27FC236}">
              <a16:creationId xmlns:a16="http://schemas.microsoft.com/office/drawing/2014/main" id="{51716C55-8E61-4C83-A358-B75AF07C0E9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2912" t="536" r="18911" b="5903"/>
        <a:stretch/>
      </xdr:blipFill>
      <xdr:spPr>
        <a:xfrm>
          <a:off x="7962900" y="400050"/>
          <a:ext cx="1219200" cy="1028700"/>
        </a:xfrm>
        <a:prstGeom prst="ellipse">
          <a:avLst/>
        </a:prstGeom>
        <a:ln>
          <a:solidFill>
            <a:srgbClr val="1F562D"/>
          </a:solid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123029</xdr:colOff>
      <xdr:row>1</xdr:row>
      <xdr:rowOff>104775</xdr:rowOff>
    </xdr:from>
    <xdr:to>
      <xdr:col>4</xdr:col>
      <xdr:colOff>541587</xdr:colOff>
      <xdr:row>6</xdr:row>
      <xdr:rowOff>66675</xdr:rowOff>
    </xdr:to>
    <xdr:pic>
      <xdr:nvPicPr>
        <xdr:cNvPr id="40961" name="Picture 3">
          <a:hlinkClick xmlns:r="http://schemas.openxmlformats.org/officeDocument/2006/relationships" r:id="rId1"/>
          <a:extLst>
            <a:ext uri="{FF2B5EF4-FFF2-40B4-BE49-F238E27FC236}">
              <a16:creationId xmlns:a16="http://schemas.microsoft.com/office/drawing/2014/main" id="{00000000-0008-0000-0F00-000001A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218279" y="295275"/>
          <a:ext cx="2275933" cy="1228725"/>
        </a:xfrm>
        <a:prstGeom prst="rect">
          <a:avLst/>
        </a:prstGeom>
        <a:noFill/>
        <a:ln w="9525">
          <a:noFill/>
          <a:miter lim="800000"/>
          <a:headEnd/>
          <a:tailEnd/>
        </a:ln>
      </xdr:spPr>
    </xdr:pic>
    <xdr:clientData/>
  </xdr:twoCellAnchor>
  <xdr:twoCellAnchor editAs="oneCell">
    <xdr:from>
      <xdr:col>8</xdr:col>
      <xdr:colOff>228160</xdr:colOff>
      <xdr:row>42</xdr:row>
      <xdr:rowOff>67679</xdr:rowOff>
    </xdr:from>
    <xdr:to>
      <xdr:col>10</xdr:col>
      <xdr:colOff>285749</xdr:colOff>
      <xdr:row>44</xdr:row>
      <xdr:rowOff>88810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4904935" y="9535529"/>
          <a:ext cx="1505389" cy="6021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38100</xdr:colOff>
      <xdr:row>2</xdr:row>
      <xdr:rowOff>28374</xdr:rowOff>
    </xdr:from>
    <xdr:to>
      <xdr:col>4</xdr:col>
      <xdr:colOff>658885</xdr:colOff>
      <xdr:row>6</xdr:row>
      <xdr:rowOff>47623</xdr:rowOff>
    </xdr:to>
    <xdr:pic>
      <xdr:nvPicPr>
        <xdr:cNvPr id="36866" name="Picture 3">
          <a:hlinkClick xmlns:r="http://schemas.openxmlformats.org/officeDocument/2006/relationships" r:id="rId1"/>
          <a:extLst>
            <a:ext uri="{FF2B5EF4-FFF2-40B4-BE49-F238E27FC236}">
              <a16:creationId xmlns:a16="http://schemas.microsoft.com/office/drawing/2014/main" id="{00000000-0008-0000-0100-0000029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685800" y="466524"/>
          <a:ext cx="2249560" cy="1219399"/>
        </a:xfrm>
        <a:prstGeom prst="rect">
          <a:avLst/>
        </a:prstGeom>
        <a:noFill/>
        <a:ln w="9525">
          <a:noFill/>
          <a:miter lim="800000"/>
          <a:headEnd/>
          <a:tailEnd/>
        </a:ln>
      </xdr:spPr>
    </xdr:pic>
    <xdr:clientData/>
  </xdr:twoCellAnchor>
  <xdr:twoCellAnchor editAs="oneCell">
    <xdr:from>
      <xdr:col>14</xdr:col>
      <xdr:colOff>0</xdr:colOff>
      <xdr:row>1</xdr:row>
      <xdr:rowOff>171450</xdr:rowOff>
    </xdr:from>
    <xdr:to>
      <xdr:col>16</xdr:col>
      <xdr:colOff>36511</xdr:colOff>
      <xdr:row>5</xdr:row>
      <xdr:rowOff>355786</xdr:rowOff>
    </xdr:to>
    <xdr:pic>
      <xdr:nvPicPr>
        <xdr:cNvPr id="4" name="Picture 3">
          <a:extLst>
            <a:ext uri="{FF2B5EF4-FFF2-40B4-BE49-F238E27FC236}">
              <a16:creationId xmlns:a16="http://schemas.microsoft.com/office/drawing/2014/main" id="{8810A942-450C-471A-AFF5-D294E3D1E41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87" t="437" r="24247" b="-437"/>
        <a:stretch/>
      </xdr:blipFill>
      <xdr:spPr>
        <a:xfrm>
          <a:off x="9925050" y="419100"/>
          <a:ext cx="1370011" cy="1213036"/>
        </a:xfrm>
        <a:prstGeom prst="ellipse">
          <a:avLst/>
        </a:prstGeom>
        <a:ln>
          <a:solidFill>
            <a:srgbClr val="1F562D"/>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246360</xdr:colOff>
      <xdr:row>2</xdr:row>
      <xdr:rowOff>19049</xdr:rowOff>
    </xdr:from>
    <xdr:to>
      <xdr:col>4</xdr:col>
      <xdr:colOff>609178</xdr:colOff>
      <xdr:row>6</xdr:row>
      <xdr:rowOff>19050</xdr:rowOff>
    </xdr:to>
    <xdr:pic>
      <xdr:nvPicPr>
        <xdr:cNvPr id="26626" name="Picture 3">
          <a:hlinkClick xmlns:r="http://schemas.openxmlformats.org/officeDocument/2006/relationships" r:id="rId1"/>
          <a:extLst>
            <a:ext uri="{FF2B5EF4-FFF2-40B4-BE49-F238E27FC236}">
              <a16:creationId xmlns:a16="http://schemas.microsoft.com/office/drawing/2014/main" id="{00000000-0008-0000-0200-0000026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455910" y="400049"/>
          <a:ext cx="2258293" cy="1219201"/>
        </a:xfrm>
        <a:prstGeom prst="rect">
          <a:avLst/>
        </a:prstGeom>
        <a:noFill/>
        <a:ln w="9525">
          <a:noFill/>
          <a:miter lim="800000"/>
          <a:headEnd/>
          <a:tailEnd/>
        </a:ln>
      </xdr:spPr>
    </xdr:pic>
    <xdr:clientData/>
  </xdr:twoCellAnchor>
  <xdr:twoCellAnchor editAs="oneCell">
    <xdr:from>
      <xdr:col>16</xdr:col>
      <xdr:colOff>609600</xdr:colOff>
      <xdr:row>1</xdr:row>
      <xdr:rowOff>190500</xdr:rowOff>
    </xdr:from>
    <xdr:to>
      <xdr:col>18</xdr:col>
      <xdr:colOff>646111</xdr:colOff>
      <xdr:row>6</xdr:row>
      <xdr:rowOff>41461</xdr:rowOff>
    </xdr:to>
    <xdr:pic>
      <xdr:nvPicPr>
        <xdr:cNvPr id="3" name="Picture 2">
          <a:extLst>
            <a:ext uri="{FF2B5EF4-FFF2-40B4-BE49-F238E27FC236}">
              <a16:creationId xmlns:a16="http://schemas.microsoft.com/office/drawing/2014/main" id="{EB79C527-AEEA-4D32-84BA-06E5FCBB993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87" t="437" r="24247" b="-437"/>
        <a:stretch/>
      </xdr:blipFill>
      <xdr:spPr>
        <a:xfrm>
          <a:off x="14077950" y="438150"/>
          <a:ext cx="1370011" cy="1279711"/>
        </a:xfrm>
        <a:prstGeom prst="ellipse">
          <a:avLst/>
        </a:prstGeom>
        <a:ln>
          <a:solidFill>
            <a:srgbClr val="1F562D"/>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1504951</xdr:colOff>
      <xdr:row>1</xdr:row>
      <xdr:rowOff>204370</xdr:rowOff>
    </xdr:from>
    <xdr:to>
      <xdr:col>14</xdr:col>
      <xdr:colOff>46315</xdr:colOff>
      <xdr:row>6</xdr:row>
      <xdr:rowOff>74332</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936" r="29792"/>
        <a:stretch/>
      </xdr:blipFill>
      <xdr:spPr>
        <a:xfrm>
          <a:off x="14258926" y="452020"/>
          <a:ext cx="1271864" cy="1155837"/>
        </a:xfrm>
        <a:prstGeom prst="ellipse">
          <a:avLst/>
        </a:prstGeom>
        <a:ln>
          <a:solidFill>
            <a:srgbClr val="1F562D"/>
          </a:solidFill>
        </a:ln>
      </xdr:spPr>
    </xdr:pic>
    <xdr:clientData/>
  </xdr:twoCellAnchor>
  <xdr:twoCellAnchor editAs="oneCell">
    <xdr:from>
      <xdr:col>3</xdr:col>
      <xdr:colOff>9230</xdr:colOff>
      <xdr:row>1</xdr:row>
      <xdr:rowOff>142874</xdr:rowOff>
    </xdr:from>
    <xdr:to>
      <xdr:col>4</xdr:col>
      <xdr:colOff>536460</xdr:colOff>
      <xdr:row>6</xdr:row>
      <xdr:rowOff>126999</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637880" y="333374"/>
          <a:ext cx="2346505" cy="12668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23236</xdr:colOff>
      <xdr:row>2</xdr:row>
      <xdr:rowOff>104775</xdr:rowOff>
    </xdr:from>
    <xdr:to>
      <xdr:col>3</xdr:col>
      <xdr:colOff>2219439</xdr:colOff>
      <xdr:row>7</xdr:row>
      <xdr:rowOff>38100</xdr:rowOff>
    </xdr:to>
    <xdr:pic>
      <xdr:nvPicPr>
        <xdr:cNvPr id="37890" name="Picture 3">
          <a:hlinkClick xmlns:r="http://schemas.openxmlformats.org/officeDocument/2006/relationships" r:id="rId1"/>
          <a:extLst>
            <a:ext uri="{FF2B5EF4-FFF2-40B4-BE49-F238E27FC236}">
              <a16:creationId xmlns:a16="http://schemas.microsoft.com/office/drawing/2014/main" id="{00000000-0008-0000-0500-0000029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728086" y="504825"/>
          <a:ext cx="2196203" cy="1190625"/>
        </a:xfrm>
        <a:prstGeom prst="rect">
          <a:avLst/>
        </a:prstGeom>
        <a:noFill/>
        <a:ln w="9525">
          <a:noFill/>
          <a:miter lim="800000"/>
          <a:headEnd/>
          <a:tailEnd/>
        </a:ln>
      </xdr:spPr>
    </xdr:pic>
    <xdr:clientData/>
  </xdr:twoCellAnchor>
  <xdr:twoCellAnchor editAs="oneCell">
    <xdr:from>
      <xdr:col>10</xdr:col>
      <xdr:colOff>571499</xdr:colOff>
      <xdr:row>1</xdr:row>
      <xdr:rowOff>193620</xdr:rowOff>
    </xdr:from>
    <xdr:to>
      <xdr:col>13</xdr:col>
      <xdr:colOff>40638</xdr:colOff>
      <xdr:row>6</xdr:row>
      <xdr:rowOff>114300</xdr:rowOff>
    </xdr:to>
    <xdr:pic>
      <xdr:nvPicPr>
        <xdr:cNvPr id="3" name="Picture 2">
          <a:extLst>
            <a:ext uri="{FF2B5EF4-FFF2-40B4-BE49-F238E27FC236}">
              <a16:creationId xmlns:a16="http://schemas.microsoft.com/office/drawing/2014/main" id="{4DB359D1-CDBB-49C4-8820-131560DB089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4672" t="572" r="655" b="-572"/>
        <a:stretch/>
      </xdr:blipFill>
      <xdr:spPr>
        <a:xfrm>
          <a:off x="12353924" y="441270"/>
          <a:ext cx="1326514" cy="1177980"/>
        </a:xfrm>
        <a:prstGeom prst="ellipse">
          <a:avLst/>
        </a:prstGeom>
        <a:ln>
          <a:solidFill>
            <a:srgbClr val="1F562D"/>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736446</xdr:colOff>
      <xdr:row>1</xdr:row>
      <xdr:rowOff>128588</xdr:rowOff>
    </xdr:from>
    <xdr:to>
      <xdr:col>14</xdr:col>
      <xdr:colOff>937489</xdr:colOff>
      <xdr:row>6</xdr:row>
      <xdr:rowOff>123826</xdr:rowOff>
    </xdr:to>
    <xdr:pic>
      <xdr:nvPicPr>
        <xdr:cNvPr id="3" name="Picture 2">
          <a:extLst>
            <a:ext uri="{FF2B5EF4-FFF2-40B4-BE49-F238E27FC236}">
              <a16:creationId xmlns:a16="http://schemas.microsoft.com/office/drawing/2014/main" id="{CA425DAA-7D96-48E7-B28F-928EB4B0A25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304" t="13777" r="26288" b="2187"/>
        <a:stretch/>
      </xdr:blipFill>
      <xdr:spPr>
        <a:xfrm>
          <a:off x="12671271" y="376238"/>
          <a:ext cx="1363093" cy="1271588"/>
        </a:xfrm>
        <a:prstGeom prst="ellipse">
          <a:avLst/>
        </a:prstGeom>
        <a:ln>
          <a:solidFill>
            <a:srgbClr val="1F562D"/>
          </a:solidFill>
        </a:ln>
      </xdr:spPr>
    </xdr:pic>
    <xdr:clientData/>
  </xdr:twoCellAnchor>
  <xdr:twoCellAnchor editAs="oneCell">
    <xdr:from>
      <xdr:col>3</xdr:col>
      <xdr:colOff>4237</xdr:colOff>
      <xdr:row>1</xdr:row>
      <xdr:rowOff>96894</xdr:rowOff>
    </xdr:from>
    <xdr:to>
      <xdr:col>4</xdr:col>
      <xdr:colOff>1074573</xdr:colOff>
      <xdr:row>6</xdr:row>
      <xdr:rowOff>66299</xdr:rowOff>
    </xdr:to>
    <xdr:pic>
      <xdr:nvPicPr>
        <xdr:cNvPr id="5" name="Picture 3">
          <a:hlinkClick xmlns:r="http://schemas.openxmlformats.org/officeDocument/2006/relationships" r:id="rId2"/>
          <a:extLst>
            <a:ext uri="{FF2B5EF4-FFF2-40B4-BE49-F238E27FC236}">
              <a16:creationId xmlns:a16="http://schemas.microsoft.com/office/drawing/2014/main" id="{57CCD6D5-DD65-6343-9791-2305F22596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442387" y="344544"/>
          <a:ext cx="2156186" cy="124575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345229</xdr:colOff>
      <xdr:row>1</xdr:row>
      <xdr:rowOff>76199</xdr:rowOff>
    </xdr:from>
    <xdr:to>
      <xdr:col>2</xdr:col>
      <xdr:colOff>1987628</xdr:colOff>
      <xdr:row>5</xdr:row>
      <xdr:rowOff>132808</xdr:rowOff>
    </xdr:to>
    <xdr:pic>
      <xdr:nvPicPr>
        <xdr:cNvPr id="1030" name="Picture 3">
          <a:hlinkClick xmlns:r="http://schemas.openxmlformats.org/officeDocument/2006/relationships" r:id="rId1"/>
          <a:extLst>
            <a:ext uri="{FF2B5EF4-FFF2-40B4-BE49-F238E27FC236}">
              <a16:creationId xmlns:a16="http://schemas.microsoft.com/office/drawing/2014/main" id="{00000000-0008-0000-0700-0000060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440479" y="266699"/>
          <a:ext cx="1994823" cy="1076960"/>
        </a:xfrm>
        <a:prstGeom prst="rect">
          <a:avLst/>
        </a:prstGeom>
        <a:noFill/>
        <a:ln w="9525">
          <a:noFill/>
          <a:miter lim="800000"/>
          <a:headEnd/>
          <a:tailEnd/>
        </a:ln>
      </xdr:spPr>
    </xdr:pic>
    <xdr:clientData/>
  </xdr:twoCellAnchor>
  <xdr:twoCellAnchor editAs="oneCell">
    <xdr:from>
      <xdr:col>10</xdr:col>
      <xdr:colOff>320676</xdr:colOff>
      <xdr:row>1</xdr:row>
      <xdr:rowOff>164135</xdr:rowOff>
    </xdr:from>
    <xdr:to>
      <xdr:col>12</xdr:col>
      <xdr:colOff>508</xdr:colOff>
      <xdr:row>6</xdr:row>
      <xdr:rowOff>146300</xdr:rowOff>
    </xdr:to>
    <xdr:pic>
      <xdr:nvPicPr>
        <xdr:cNvPr id="3" name="Picture 2">
          <a:extLst>
            <a:ext uri="{FF2B5EF4-FFF2-40B4-BE49-F238E27FC236}">
              <a16:creationId xmlns:a16="http://schemas.microsoft.com/office/drawing/2014/main" id="{B0312B2F-DA44-44B0-8316-37335379836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965" r="20923"/>
        <a:stretch/>
      </xdr:blipFill>
      <xdr:spPr>
        <a:xfrm>
          <a:off x="9483726" y="411785"/>
          <a:ext cx="1327657" cy="1210890"/>
        </a:xfrm>
        <a:prstGeom prst="ellipse">
          <a:avLst/>
        </a:prstGeom>
        <a:ln>
          <a:solidFill>
            <a:srgbClr val="1F562D"/>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148366</xdr:colOff>
      <xdr:row>2</xdr:row>
      <xdr:rowOff>45618</xdr:rowOff>
    </xdr:from>
    <xdr:to>
      <xdr:col>4</xdr:col>
      <xdr:colOff>586916</xdr:colOff>
      <xdr:row>6</xdr:row>
      <xdr:rowOff>277393</xdr:rowOff>
    </xdr:to>
    <xdr:pic>
      <xdr:nvPicPr>
        <xdr:cNvPr id="4" name="Picture 3">
          <a:hlinkClick xmlns:r="http://schemas.openxmlformats.org/officeDocument/2006/relationships" r:id="rId1"/>
          <a:extLst>
            <a:ext uri="{FF2B5EF4-FFF2-40B4-BE49-F238E27FC236}">
              <a16:creationId xmlns:a16="http://schemas.microsoft.com/office/drawing/2014/main" id="{41BF6CAC-F4C3-4794-895F-F0A0EEE670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1572103" y="506829"/>
          <a:ext cx="2413734" cy="1314617"/>
        </a:xfrm>
        <a:prstGeom prst="rect">
          <a:avLst/>
        </a:prstGeom>
        <a:noFill/>
        <a:ln w="9525">
          <a:noFill/>
          <a:miter lim="800000"/>
          <a:headEnd/>
          <a:tailEnd/>
        </a:ln>
      </xdr:spPr>
    </xdr:pic>
    <xdr:clientData/>
  </xdr:twoCellAnchor>
  <xdr:twoCellAnchor editAs="oneCell">
    <xdr:from>
      <xdr:col>7</xdr:col>
      <xdr:colOff>255170</xdr:colOff>
      <xdr:row>1</xdr:row>
      <xdr:rowOff>160758</xdr:rowOff>
    </xdr:from>
    <xdr:to>
      <xdr:col>8</xdr:col>
      <xdr:colOff>688972</xdr:colOff>
      <xdr:row>6</xdr:row>
      <xdr:rowOff>139367</xdr:rowOff>
    </xdr:to>
    <xdr:pic>
      <xdr:nvPicPr>
        <xdr:cNvPr id="5" name="Picture 4">
          <a:extLst>
            <a:ext uri="{FF2B5EF4-FFF2-40B4-BE49-F238E27FC236}">
              <a16:creationId xmlns:a16="http://schemas.microsoft.com/office/drawing/2014/main" id="{E660AFF7-0997-41F1-A32E-79008400B44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7" t="449" r="35399" b="-449"/>
        <a:stretch/>
      </xdr:blipFill>
      <xdr:spPr>
        <a:xfrm>
          <a:off x="6722645" y="408408"/>
          <a:ext cx="1395827" cy="1264484"/>
        </a:xfrm>
        <a:prstGeom prst="ellipse">
          <a:avLst/>
        </a:prstGeom>
        <a:ln>
          <a:solidFill>
            <a:srgbClr val="1F562D"/>
          </a:solidFill>
        </a:ln>
      </xdr:spPr>
    </xdr:pic>
    <xdr:clientData/>
  </xdr:twoCellAnchor>
  <xdr:twoCellAnchor editAs="oneCell">
    <xdr:from>
      <xdr:col>0</xdr:col>
      <xdr:colOff>289112</xdr:colOff>
      <xdr:row>152</xdr:row>
      <xdr:rowOff>0</xdr:rowOff>
    </xdr:from>
    <xdr:to>
      <xdr:col>3</xdr:col>
      <xdr:colOff>1610246</xdr:colOff>
      <xdr:row>155</xdr:row>
      <xdr:rowOff>2252</xdr:rowOff>
    </xdr:to>
    <xdr:sp macro="" textlink="">
      <xdr:nvSpPr>
        <xdr:cNvPr id="6" name="AutoShape 1">
          <a:extLst>
            <a:ext uri="{FF2B5EF4-FFF2-40B4-BE49-F238E27FC236}">
              <a16:creationId xmlns:a16="http://schemas.microsoft.com/office/drawing/2014/main" id="{03633AE9-9125-4078-97C6-8A8BC6918372}"/>
            </a:ext>
          </a:extLst>
        </xdr:cNvPr>
        <xdr:cNvSpPr>
          <a:spLocks noChangeAspect="1" noChangeArrowheads="1"/>
        </xdr:cNvSpPr>
      </xdr:nvSpPr>
      <xdr:spPr bwMode="auto">
        <a:xfrm>
          <a:off x="289112" y="103094"/>
          <a:ext cx="2000250" cy="62304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289112</xdr:colOff>
      <xdr:row>152</xdr:row>
      <xdr:rowOff>0</xdr:rowOff>
    </xdr:from>
    <xdr:to>
      <xdr:col>3</xdr:col>
      <xdr:colOff>1610246</xdr:colOff>
      <xdr:row>155</xdr:row>
      <xdr:rowOff>2252</xdr:rowOff>
    </xdr:to>
    <xdr:sp macro="" textlink="">
      <xdr:nvSpPr>
        <xdr:cNvPr id="7" name="AutoShape 1">
          <a:extLst>
            <a:ext uri="{FF2B5EF4-FFF2-40B4-BE49-F238E27FC236}">
              <a16:creationId xmlns:a16="http://schemas.microsoft.com/office/drawing/2014/main" id="{12F08B5C-0AAD-49E6-9CC3-0F5ACB28C777}"/>
            </a:ext>
          </a:extLst>
        </xdr:cNvPr>
        <xdr:cNvSpPr>
          <a:spLocks noChangeAspect="1" noChangeArrowheads="1"/>
        </xdr:cNvSpPr>
      </xdr:nvSpPr>
      <xdr:spPr bwMode="auto">
        <a:xfrm>
          <a:off x="289112" y="103094"/>
          <a:ext cx="2000250" cy="62304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289112</xdr:colOff>
      <xdr:row>152</xdr:row>
      <xdr:rowOff>0</xdr:rowOff>
    </xdr:from>
    <xdr:to>
      <xdr:col>3</xdr:col>
      <xdr:colOff>1610246</xdr:colOff>
      <xdr:row>155</xdr:row>
      <xdr:rowOff>2252</xdr:rowOff>
    </xdr:to>
    <xdr:sp macro="" textlink="">
      <xdr:nvSpPr>
        <xdr:cNvPr id="8" name="AutoShape 1">
          <a:extLst>
            <a:ext uri="{FF2B5EF4-FFF2-40B4-BE49-F238E27FC236}">
              <a16:creationId xmlns:a16="http://schemas.microsoft.com/office/drawing/2014/main" id="{1D3945C6-A794-49B2-938A-2D49C31FF64F}"/>
            </a:ext>
          </a:extLst>
        </xdr:cNvPr>
        <xdr:cNvSpPr>
          <a:spLocks noChangeAspect="1" noChangeArrowheads="1"/>
        </xdr:cNvSpPr>
      </xdr:nvSpPr>
      <xdr:spPr bwMode="auto">
        <a:xfrm>
          <a:off x="289112" y="103094"/>
          <a:ext cx="2000250" cy="62304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289112</xdr:colOff>
      <xdr:row>152</xdr:row>
      <xdr:rowOff>0</xdr:rowOff>
    </xdr:from>
    <xdr:to>
      <xdr:col>3</xdr:col>
      <xdr:colOff>1610246</xdr:colOff>
      <xdr:row>155</xdr:row>
      <xdr:rowOff>2252</xdr:rowOff>
    </xdr:to>
    <xdr:sp macro="" textlink="">
      <xdr:nvSpPr>
        <xdr:cNvPr id="9" name="AutoShape 1">
          <a:extLst>
            <a:ext uri="{FF2B5EF4-FFF2-40B4-BE49-F238E27FC236}">
              <a16:creationId xmlns:a16="http://schemas.microsoft.com/office/drawing/2014/main" id="{A905C2DE-8233-403E-9814-7DE7D088D110}"/>
            </a:ext>
          </a:extLst>
        </xdr:cNvPr>
        <xdr:cNvSpPr>
          <a:spLocks noChangeAspect="1" noChangeArrowheads="1"/>
        </xdr:cNvSpPr>
      </xdr:nvSpPr>
      <xdr:spPr bwMode="auto">
        <a:xfrm>
          <a:off x="289112" y="103094"/>
          <a:ext cx="2000250" cy="62304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289112</xdr:colOff>
      <xdr:row>152</xdr:row>
      <xdr:rowOff>0</xdr:rowOff>
    </xdr:from>
    <xdr:to>
      <xdr:col>3</xdr:col>
      <xdr:colOff>1610246</xdr:colOff>
      <xdr:row>155</xdr:row>
      <xdr:rowOff>2252</xdr:rowOff>
    </xdr:to>
    <xdr:sp macro="" textlink="">
      <xdr:nvSpPr>
        <xdr:cNvPr id="10" name="AutoShape 1">
          <a:extLst>
            <a:ext uri="{FF2B5EF4-FFF2-40B4-BE49-F238E27FC236}">
              <a16:creationId xmlns:a16="http://schemas.microsoft.com/office/drawing/2014/main" id="{045D14F5-479F-4C1A-AB25-F06B6F9CDFE6}"/>
            </a:ext>
          </a:extLst>
        </xdr:cNvPr>
        <xdr:cNvSpPr>
          <a:spLocks noChangeAspect="1" noChangeArrowheads="1"/>
        </xdr:cNvSpPr>
      </xdr:nvSpPr>
      <xdr:spPr bwMode="auto">
        <a:xfrm>
          <a:off x="289112" y="103094"/>
          <a:ext cx="2000250" cy="62304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289112</xdr:colOff>
      <xdr:row>152</xdr:row>
      <xdr:rowOff>0</xdr:rowOff>
    </xdr:from>
    <xdr:to>
      <xdr:col>22</xdr:col>
      <xdr:colOff>10547</xdr:colOff>
      <xdr:row>155</xdr:row>
      <xdr:rowOff>2252</xdr:rowOff>
    </xdr:to>
    <xdr:sp macro="" textlink="">
      <xdr:nvSpPr>
        <xdr:cNvPr id="11" name="AutoShape 1">
          <a:extLst>
            <a:ext uri="{FF2B5EF4-FFF2-40B4-BE49-F238E27FC236}">
              <a16:creationId xmlns:a16="http://schemas.microsoft.com/office/drawing/2014/main" id="{B04CE648-17BC-41D6-9DB0-C24C11DFC964}"/>
            </a:ext>
          </a:extLst>
        </xdr:cNvPr>
        <xdr:cNvSpPr>
          <a:spLocks noChangeAspect="1" noChangeArrowheads="1"/>
        </xdr:cNvSpPr>
      </xdr:nvSpPr>
      <xdr:spPr bwMode="auto">
        <a:xfrm>
          <a:off x="289112" y="103094"/>
          <a:ext cx="2000250" cy="62304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289112</xdr:colOff>
      <xdr:row>152</xdr:row>
      <xdr:rowOff>0</xdr:rowOff>
    </xdr:from>
    <xdr:to>
      <xdr:col>22</xdr:col>
      <xdr:colOff>10547</xdr:colOff>
      <xdr:row>155</xdr:row>
      <xdr:rowOff>2252</xdr:rowOff>
    </xdr:to>
    <xdr:sp macro="" textlink="">
      <xdr:nvSpPr>
        <xdr:cNvPr id="12" name="AutoShape 1">
          <a:extLst>
            <a:ext uri="{FF2B5EF4-FFF2-40B4-BE49-F238E27FC236}">
              <a16:creationId xmlns:a16="http://schemas.microsoft.com/office/drawing/2014/main" id="{8F2583DC-8ECB-4B18-8D4C-DBC74B335984}"/>
            </a:ext>
          </a:extLst>
        </xdr:cNvPr>
        <xdr:cNvSpPr>
          <a:spLocks noChangeAspect="1" noChangeArrowheads="1"/>
        </xdr:cNvSpPr>
      </xdr:nvSpPr>
      <xdr:spPr bwMode="auto">
        <a:xfrm>
          <a:off x="289112" y="103094"/>
          <a:ext cx="2000250" cy="62304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289112</xdr:colOff>
      <xdr:row>152</xdr:row>
      <xdr:rowOff>0</xdr:rowOff>
    </xdr:from>
    <xdr:to>
      <xdr:col>22</xdr:col>
      <xdr:colOff>10547</xdr:colOff>
      <xdr:row>155</xdr:row>
      <xdr:rowOff>2252</xdr:rowOff>
    </xdr:to>
    <xdr:sp macro="" textlink="">
      <xdr:nvSpPr>
        <xdr:cNvPr id="13" name="AutoShape 1">
          <a:extLst>
            <a:ext uri="{FF2B5EF4-FFF2-40B4-BE49-F238E27FC236}">
              <a16:creationId xmlns:a16="http://schemas.microsoft.com/office/drawing/2014/main" id="{57A1D13A-ED26-4A30-B87B-A7F7ED32CB18}"/>
            </a:ext>
          </a:extLst>
        </xdr:cNvPr>
        <xdr:cNvSpPr>
          <a:spLocks noChangeAspect="1" noChangeArrowheads="1"/>
        </xdr:cNvSpPr>
      </xdr:nvSpPr>
      <xdr:spPr bwMode="auto">
        <a:xfrm>
          <a:off x="289112" y="103094"/>
          <a:ext cx="2000250" cy="62304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289112</xdr:colOff>
      <xdr:row>152</xdr:row>
      <xdr:rowOff>0</xdr:rowOff>
    </xdr:from>
    <xdr:to>
      <xdr:col>22</xdr:col>
      <xdr:colOff>10547</xdr:colOff>
      <xdr:row>155</xdr:row>
      <xdr:rowOff>2252</xdr:rowOff>
    </xdr:to>
    <xdr:sp macro="" textlink="">
      <xdr:nvSpPr>
        <xdr:cNvPr id="14" name="AutoShape 1">
          <a:extLst>
            <a:ext uri="{FF2B5EF4-FFF2-40B4-BE49-F238E27FC236}">
              <a16:creationId xmlns:a16="http://schemas.microsoft.com/office/drawing/2014/main" id="{438B4854-AD9D-4BA4-9274-A59754B55B8D}"/>
            </a:ext>
          </a:extLst>
        </xdr:cNvPr>
        <xdr:cNvSpPr>
          <a:spLocks noChangeAspect="1" noChangeArrowheads="1"/>
        </xdr:cNvSpPr>
      </xdr:nvSpPr>
      <xdr:spPr bwMode="auto">
        <a:xfrm>
          <a:off x="289112" y="103094"/>
          <a:ext cx="2000250" cy="62304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289112</xdr:colOff>
      <xdr:row>152</xdr:row>
      <xdr:rowOff>0</xdr:rowOff>
    </xdr:from>
    <xdr:to>
      <xdr:col>22</xdr:col>
      <xdr:colOff>10547</xdr:colOff>
      <xdr:row>155</xdr:row>
      <xdr:rowOff>2252</xdr:rowOff>
    </xdr:to>
    <xdr:sp macro="" textlink="">
      <xdr:nvSpPr>
        <xdr:cNvPr id="15" name="AutoShape 1">
          <a:extLst>
            <a:ext uri="{FF2B5EF4-FFF2-40B4-BE49-F238E27FC236}">
              <a16:creationId xmlns:a16="http://schemas.microsoft.com/office/drawing/2014/main" id="{CA49787D-E276-45F4-91CB-26C2F8DCDC66}"/>
            </a:ext>
          </a:extLst>
        </xdr:cNvPr>
        <xdr:cNvSpPr>
          <a:spLocks noChangeAspect="1" noChangeArrowheads="1"/>
        </xdr:cNvSpPr>
      </xdr:nvSpPr>
      <xdr:spPr bwMode="auto">
        <a:xfrm>
          <a:off x="289112" y="103094"/>
          <a:ext cx="2000250" cy="62304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544404</xdr:colOff>
      <xdr:row>1</xdr:row>
      <xdr:rowOff>161246</xdr:rowOff>
    </xdr:from>
    <xdr:to>
      <xdr:col>3</xdr:col>
      <xdr:colOff>1174095</xdr:colOff>
      <xdr:row>6</xdr:row>
      <xdr:rowOff>76200</xdr:rowOff>
    </xdr:to>
    <xdr:pic>
      <xdr:nvPicPr>
        <xdr:cNvPr id="3" name="Picture 3">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792054" y="408896"/>
          <a:ext cx="2144166" cy="1162729"/>
        </a:xfrm>
        <a:prstGeom prst="rect">
          <a:avLst/>
        </a:prstGeom>
        <a:noFill/>
        <a:ln w="9525">
          <a:noFill/>
          <a:miter lim="800000"/>
          <a:headEnd/>
          <a:tailEnd/>
        </a:ln>
      </xdr:spPr>
    </xdr:pic>
    <xdr:clientData/>
  </xdr:twoCellAnchor>
  <xdr:twoCellAnchor editAs="oneCell">
    <xdr:from>
      <xdr:col>10</xdr:col>
      <xdr:colOff>590549</xdr:colOff>
      <xdr:row>1</xdr:row>
      <xdr:rowOff>140610</xdr:rowOff>
    </xdr:from>
    <xdr:to>
      <xdr:col>13</xdr:col>
      <xdr:colOff>40586</xdr:colOff>
      <xdr:row>6</xdr:row>
      <xdr:rowOff>28575</xdr:rowOff>
    </xdr:to>
    <xdr:pic>
      <xdr:nvPicPr>
        <xdr:cNvPr id="4" name="Picture 3">
          <a:extLst>
            <a:ext uri="{FF2B5EF4-FFF2-40B4-BE49-F238E27FC236}">
              <a16:creationId xmlns:a16="http://schemas.microsoft.com/office/drawing/2014/main" id="{CADC001A-40FF-41A9-8B31-6426C450AFE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333" r="24149"/>
        <a:stretch/>
      </xdr:blipFill>
      <xdr:spPr>
        <a:xfrm>
          <a:off x="8886824" y="388260"/>
          <a:ext cx="1307412" cy="1135740"/>
        </a:xfrm>
        <a:prstGeom prst="ellipse">
          <a:avLst/>
        </a:prstGeom>
        <a:ln>
          <a:solidFill>
            <a:srgbClr val="1F562D"/>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F053563-2166-4B95-B15B-050E209F8E2B}" name="GlobalAirportDatabase__2" displayName="GlobalAirportDatabase__2" ref="B4286:V8481" totalsRowShown="0" headerRowDxfId="66" dataDxfId="64" headerRowBorderDxfId="65">
  <autoFilter ref="B4286:V8481" xr:uid="{9BF33262-8C8B-4953-8955-50F5E7C635C5}"/>
  <sortState xmlns:xlrd2="http://schemas.microsoft.com/office/spreadsheetml/2017/richdata2" ref="B4287:V8481">
    <sortCondition ref="E4316:E8511"/>
  </sortState>
  <tableColumns count="21">
    <tableColumn id="18" xr3:uid="{C5924FF9-801D-4FDD-B08D-B4875C27F449}" name="City" dataDxfId="63"/>
    <tableColumn id="21" xr3:uid="{680A9F7C-C140-4CF4-A0FE-434EA09908FD}" name="Column5" dataDxfId="62"/>
    <tableColumn id="1" xr3:uid="{3E71CED0-8B39-4F13-807F-642B33162A94}" name="ICAO Code" dataDxfId="61"/>
    <tableColumn id="2" xr3:uid="{DA82E53C-E671-453B-9332-827EA7E3FD0A}" name="IATA Code" dataDxfId="60"/>
    <tableColumn id="20" xr3:uid="{6D61B396-753C-46A2-A16E-AA839DC15C97}" name="Column4" dataDxfId="59"/>
    <tableColumn id="17" xr3:uid="{B7F65386-6E22-4E6A-9B41-F95372DA88E5}" name="Column3" dataDxfId="58"/>
    <tableColumn id="4" xr3:uid="{AC17BC1E-7C31-476B-9FBC-AA44733CAC38}" name="Column2" dataDxfId="57"/>
    <tableColumn id="3" xr3:uid="{C577D836-A9EA-4DBE-BEA8-F2EDA89FC5F8}" name="Airport Name" dataDxfId="56"/>
    <tableColumn id="5" xr3:uid="{717B4B20-8D96-49DA-A88C-75CA8E695F75}" name="Country" dataDxfId="55"/>
    <tableColumn id="6" xr3:uid="{8EAF3BAE-1820-452B-A339-998DFF85F330}" name="Lat Deg" dataDxfId="54"/>
    <tableColumn id="19" xr3:uid="{6079E06E-8574-469C-806D-49BCE226A544}" name="Column1" dataDxfId="53"/>
    <tableColumn id="7" xr3:uid="{AC2B523A-B711-44C2-8189-D6DBF99256EA}" name="Lat Minutes" dataDxfId="52"/>
    <tableColumn id="8" xr3:uid="{DD2BD017-5704-4515-A117-84D2DB503596}" name="Lat Sec" dataDxfId="51"/>
    <tableColumn id="9" xr3:uid="{01C0CA6D-7A2A-415A-8B1F-D656DE338F59}" name="Lat D Dir" dataDxfId="50"/>
    <tableColumn id="10" xr3:uid="{5746612D-7419-4851-942E-0A5B06CEFFAE}" name="Long Deg" dataDxfId="49"/>
    <tableColumn id="11" xr3:uid="{689E5D68-01EA-4078-9BCC-8A551EB34B1D}" name="Long Minutes" dataDxfId="48"/>
    <tableColumn id="12" xr3:uid="{48B9CF7C-2B10-4610-8106-4BF953F918CE}" name="Long Sec" dataDxfId="47"/>
    <tableColumn id="13" xr3:uid="{50BA25A5-0CE4-4E32-A358-327E265C9E87}" name="Long Dir" dataDxfId="46"/>
    <tableColumn id="14" xr3:uid="{CA9C6DF4-510F-41B2-9D6D-EBDFE74F7960}" name="Altitude (m)" dataDxfId="45"/>
    <tableColumn id="15" xr3:uid="{2F398A3B-690A-4474-A778-BBCF83B6445F}" name="Lat (dec deg)" dataDxfId="44"/>
    <tableColumn id="16" xr3:uid="{AA392097-C88A-4634-A074-98FAE808D96D}" name="Long (dec deg)" dataDxfId="43"/>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greenvehicleguide.gov.au/"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hyperlink" Target="mailto:contactus@carbonneutral.com.au" TargetMode="External"/><Relationship Id="rId1" Type="http://schemas.openxmlformats.org/officeDocument/2006/relationships/hyperlink" Target="https://carbonneutral.com.au/carbon-offset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7" Type="http://schemas.openxmlformats.org/officeDocument/2006/relationships/comments" Target="../comments3.xml"/><Relationship Id="rId2" Type="http://schemas.openxmlformats.org/officeDocument/2006/relationships/hyperlink" Target="https://www.partow.net/miscellaneous/airportdatabase/" TargetMode="External"/><Relationship Id="rId1" Type="http://schemas.openxmlformats.org/officeDocument/2006/relationships/hyperlink" Target="https://carbonneutral.com.au/carbon-calculator/" TargetMode="External"/><Relationship Id="rId6" Type="http://schemas.openxmlformats.org/officeDocument/2006/relationships/table" Target="../tables/table1.xml"/><Relationship Id="rId5" Type="http://schemas.openxmlformats.org/officeDocument/2006/relationships/vmlDrawing" Target="../drawings/vmlDrawing3.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sheetPr>
  <dimension ref="A1:BQ287"/>
  <sheetViews>
    <sheetView showRowColHeaders="0" zoomScaleNormal="100" workbookViewId="0">
      <selection activeCell="E11" sqref="E11:H11"/>
    </sheetView>
  </sheetViews>
  <sheetFormatPr defaultColWidth="8.7109375" defaultRowHeight="15" x14ac:dyDescent="0.25"/>
  <cols>
    <col min="1" max="1" width="3.7109375" style="360" customWidth="1"/>
    <col min="2" max="2" width="8.7109375" style="360" customWidth="1"/>
    <col min="3" max="3" width="12.28515625" style="360" customWidth="1"/>
    <col min="4" max="8" width="8.7109375" style="360"/>
    <col min="9" max="9" width="10.7109375" style="360" customWidth="1"/>
    <col min="10" max="17" width="8.7109375" style="360"/>
    <col min="18" max="18" width="9.5703125" style="360" customWidth="1"/>
    <col min="19" max="19" width="10.85546875" style="360" customWidth="1"/>
    <col min="20" max="47" width="0" style="360" hidden="1" customWidth="1"/>
    <col min="48" max="16384" width="8.7109375" style="360"/>
  </cols>
  <sheetData>
    <row r="1" spans="2:19" s="359" customFormat="1" ht="20.100000000000001" customHeight="1" thickBot="1" x14ac:dyDescent="0.3"/>
    <row r="2" spans="2:19" s="359" customFormat="1" ht="15" customHeight="1" x14ac:dyDescent="0.25">
      <c r="B2" s="1"/>
      <c r="C2" s="2"/>
      <c r="D2" s="2"/>
      <c r="E2" s="2"/>
      <c r="F2" s="2"/>
      <c r="G2" s="2"/>
      <c r="H2" s="2"/>
      <c r="I2" s="2"/>
      <c r="J2" s="2"/>
      <c r="K2" s="2"/>
      <c r="L2" s="2"/>
      <c r="M2" s="2"/>
      <c r="N2" s="2"/>
      <c r="O2" s="2"/>
      <c r="P2" s="2"/>
      <c r="Q2" s="2"/>
      <c r="R2" s="2"/>
      <c r="S2" s="3"/>
    </row>
    <row r="3" spans="2:19" s="359" customFormat="1" ht="33.75" x14ac:dyDescent="0.5">
      <c r="B3" s="4"/>
      <c r="C3" s="368"/>
      <c r="D3" s="368"/>
      <c r="E3" s="369"/>
      <c r="F3" s="369"/>
      <c r="G3" s="926" t="s">
        <v>0</v>
      </c>
      <c r="H3" s="927"/>
      <c r="I3" s="927"/>
      <c r="J3" s="927"/>
      <c r="K3" s="927"/>
      <c r="L3" s="927"/>
      <c r="M3" s="927"/>
      <c r="N3" s="927"/>
      <c r="O3" s="927"/>
      <c r="P3" s="927"/>
      <c r="Q3" s="927"/>
      <c r="R3" s="927"/>
      <c r="S3" s="5"/>
    </row>
    <row r="4" spans="2:19" s="359" customFormat="1" ht="36" x14ac:dyDescent="0.55000000000000004">
      <c r="B4" s="4"/>
      <c r="C4" s="368"/>
      <c r="D4" s="368"/>
      <c r="E4" s="369"/>
      <c r="F4" s="369"/>
      <c r="G4" s="370" t="s">
        <v>1</v>
      </c>
      <c r="H4" s="369"/>
      <c r="I4" s="369"/>
      <c r="J4" s="369"/>
      <c r="K4" s="369"/>
      <c r="L4" s="371"/>
      <c r="M4" s="369"/>
      <c r="N4" s="369"/>
      <c r="O4" s="369"/>
      <c r="P4" s="372"/>
      <c r="Q4" s="369"/>
      <c r="R4" s="369"/>
      <c r="S4" s="5"/>
    </row>
    <row r="5" spans="2:19" s="359" customFormat="1" ht="15.75" x14ac:dyDescent="0.25">
      <c r="B5" s="4"/>
      <c r="C5" s="369"/>
      <c r="D5" s="369"/>
      <c r="E5" s="369"/>
      <c r="F5" s="369"/>
      <c r="G5" s="6" t="s">
        <v>2</v>
      </c>
      <c r="H5" s="6"/>
      <c r="I5" s="6"/>
      <c r="J5" s="373"/>
      <c r="K5" s="373"/>
      <c r="L5" s="369"/>
      <c r="M5" s="369"/>
      <c r="N5" s="369"/>
      <c r="O5" s="369"/>
      <c r="P5" s="369"/>
      <c r="Q5" s="369"/>
      <c r="R5" s="369"/>
      <c r="S5" s="5"/>
    </row>
    <row r="6" spans="2:19" s="359" customFormat="1" ht="15.75" x14ac:dyDescent="0.25">
      <c r="B6" s="4"/>
      <c r="C6" s="369"/>
      <c r="D6" s="369"/>
      <c r="E6" s="369"/>
      <c r="F6" s="369"/>
      <c r="G6" s="374"/>
      <c r="H6" s="6"/>
      <c r="I6" s="6"/>
      <c r="J6" s="373"/>
      <c r="K6" s="373"/>
      <c r="L6" s="369"/>
      <c r="M6" s="369"/>
      <c r="N6" s="369"/>
      <c r="O6" s="369"/>
      <c r="P6" s="369"/>
      <c r="Q6" s="369"/>
      <c r="R6" s="369"/>
      <c r="S6" s="5"/>
    </row>
    <row r="7" spans="2:19" s="359" customFormat="1" ht="15.75" x14ac:dyDescent="0.25">
      <c r="B7" s="4"/>
      <c r="C7" s="371"/>
      <c r="D7" s="371"/>
      <c r="E7" s="369"/>
      <c r="F7" s="375"/>
      <c r="G7" s="369"/>
      <c r="H7" s="375"/>
      <c r="I7" s="369"/>
      <c r="J7" s="369"/>
      <c r="K7" s="371"/>
      <c r="L7" s="369"/>
      <c r="M7" s="369"/>
      <c r="N7" s="369"/>
      <c r="O7" s="369"/>
      <c r="P7" s="369"/>
      <c r="Q7" s="369"/>
      <c r="R7" s="369"/>
      <c r="S7" s="5"/>
    </row>
    <row r="8" spans="2:19" s="359" customFormat="1" ht="15.75" x14ac:dyDescent="0.25">
      <c r="B8" s="4"/>
      <c r="C8" s="371"/>
      <c r="D8" s="371"/>
      <c r="E8" s="369"/>
      <c r="F8" s="375"/>
      <c r="G8" s="369"/>
      <c r="H8" s="375"/>
      <c r="I8" s="369"/>
      <c r="J8" s="369"/>
      <c r="K8" s="371"/>
      <c r="L8" s="369"/>
      <c r="M8" s="369"/>
      <c r="N8" s="369"/>
      <c r="O8" s="369"/>
      <c r="P8" s="369"/>
      <c r="Q8" s="369"/>
      <c r="R8" s="369"/>
      <c r="S8" s="5"/>
    </row>
    <row r="9" spans="2:19" s="359" customFormat="1" ht="16.5" x14ac:dyDescent="0.3">
      <c r="B9" s="19"/>
      <c r="C9" s="936" t="s">
        <v>3</v>
      </c>
      <c r="D9" s="936"/>
      <c r="E9" s="936"/>
      <c r="F9" s="936"/>
      <c r="G9" s="936"/>
      <c r="H9" s="936"/>
      <c r="I9" s="936"/>
      <c r="J9" s="936"/>
      <c r="K9" s="71"/>
      <c r="L9" s="21"/>
      <c r="M9" s="21"/>
      <c r="N9" s="21"/>
      <c r="O9" s="21"/>
      <c r="P9" s="21"/>
      <c r="Q9" s="21"/>
      <c r="R9" s="21"/>
      <c r="S9" s="5"/>
    </row>
    <row r="10" spans="2:19" s="359" customFormat="1" ht="17.25" thickBot="1" x14ac:dyDescent="0.35">
      <c r="B10" s="19"/>
      <c r="C10" s="21"/>
      <c r="D10" s="21"/>
      <c r="E10" s="21"/>
      <c r="F10" s="21"/>
      <c r="G10" s="21"/>
      <c r="H10" s="21"/>
      <c r="I10" s="21"/>
      <c r="J10" s="21"/>
      <c r="K10" s="71"/>
      <c r="L10" s="21"/>
      <c r="M10" s="21"/>
      <c r="N10" s="21"/>
      <c r="O10" s="21"/>
      <c r="P10" s="21"/>
      <c r="Q10" s="21"/>
      <c r="R10" s="21"/>
      <c r="S10" s="5"/>
    </row>
    <row r="11" spans="2:19" s="359" customFormat="1" ht="27.75" customHeight="1" x14ac:dyDescent="0.3">
      <c r="B11" s="72"/>
      <c r="C11" s="928" t="s">
        <v>4</v>
      </c>
      <c r="D11" s="929"/>
      <c r="E11" s="930"/>
      <c r="F11" s="931"/>
      <c r="G11" s="931"/>
      <c r="H11" s="932"/>
      <c r="I11" s="920" t="s">
        <v>5</v>
      </c>
      <c r="J11" s="921"/>
      <c r="K11" s="921"/>
      <c r="L11" s="922"/>
      <c r="M11" s="933"/>
      <c r="N11" s="934"/>
      <c r="O11" s="934"/>
      <c r="P11" s="934"/>
      <c r="Q11" s="934"/>
      <c r="R11" s="935"/>
      <c r="S11" s="5"/>
    </row>
    <row r="12" spans="2:19" s="359" customFormat="1" ht="29.25" customHeight="1" thickBot="1" x14ac:dyDescent="0.35">
      <c r="B12" s="914" t="s">
        <v>6</v>
      </c>
      <c r="C12" s="915"/>
      <c r="D12" s="916"/>
      <c r="E12" s="917"/>
      <c r="F12" s="918"/>
      <c r="G12" s="918"/>
      <c r="H12" s="919"/>
      <c r="I12" s="920" t="s">
        <v>7</v>
      </c>
      <c r="J12" s="921"/>
      <c r="K12" s="921"/>
      <c r="L12" s="922"/>
      <c r="M12" s="923" t="s">
        <v>8</v>
      </c>
      <c r="N12" s="924"/>
      <c r="O12" s="924"/>
      <c r="P12" s="924"/>
      <c r="Q12" s="924"/>
      <c r="R12" s="925"/>
      <c r="S12" s="5"/>
    </row>
    <row r="13" spans="2:19" s="359" customFormat="1" ht="36" customHeight="1" thickBot="1" x14ac:dyDescent="0.3">
      <c r="B13" s="4"/>
      <c r="C13" s="369"/>
      <c r="D13" s="376"/>
      <c r="E13" s="369"/>
      <c r="F13" s="369"/>
      <c r="G13" s="377"/>
      <c r="H13" s="369"/>
      <c r="I13" s="377"/>
      <c r="J13" s="369"/>
      <c r="K13" s="378"/>
      <c r="L13" s="369"/>
      <c r="M13" s="379"/>
      <c r="N13" s="369"/>
      <c r="O13" s="369"/>
      <c r="P13" s="369"/>
      <c r="Q13" s="369"/>
      <c r="R13" s="379"/>
      <c r="S13" s="5"/>
    </row>
    <row r="14" spans="2:19" s="359" customFormat="1" ht="3" hidden="1" customHeight="1" x14ac:dyDescent="0.25">
      <c r="B14" s="902"/>
      <c r="C14" s="903"/>
      <c r="D14" s="903"/>
      <c r="E14" s="369"/>
      <c r="F14" s="369"/>
      <c r="G14" s="377"/>
      <c r="H14" s="369"/>
      <c r="I14" s="377"/>
      <c r="J14" s="369"/>
      <c r="K14" s="378"/>
      <c r="L14" s="369"/>
      <c r="M14" s="379"/>
      <c r="N14" s="369"/>
      <c r="O14" s="369"/>
      <c r="P14" s="369"/>
      <c r="Q14" s="369"/>
      <c r="R14" s="379"/>
      <c r="S14" s="5"/>
    </row>
    <row r="15" spans="2:19" s="359" customFormat="1" ht="16.5" hidden="1" thickBot="1" x14ac:dyDescent="0.3">
      <c r="B15" s="4"/>
      <c r="C15" s="369"/>
      <c r="D15" s="376"/>
      <c r="E15" s="369"/>
      <c r="F15" s="369"/>
      <c r="G15" s="377"/>
      <c r="H15" s="369"/>
      <c r="I15" s="377"/>
      <c r="J15" s="369"/>
      <c r="K15" s="378"/>
      <c r="L15" s="369"/>
      <c r="M15" s="379"/>
      <c r="N15" s="369"/>
      <c r="O15" s="369"/>
      <c r="P15" s="369"/>
      <c r="Q15" s="369"/>
      <c r="R15" s="379"/>
      <c r="S15" s="5"/>
    </row>
    <row r="16" spans="2:19" s="359" customFormat="1" ht="45" customHeight="1" x14ac:dyDescent="0.25">
      <c r="B16" s="4"/>
      <c r="C16" s="904" t="s">
        <v>9</v>
      </c>
      <c r="D16" s="905"/>
      <c r="E16" s="905"/>
      <c r="F16" s="905"/>
      <c r="G16" s="905"/>
      <c r="H16" s="905"/>
      <c r="I16" s="905"/>
      <c r="J16" s="905"/>
      <c r="K16" s="905"/>
      <c r="L16" s="905"/>
      <c r="M16" s="905"/>
      <c r="N16" s="905"/>
      <c r="O16" s="905"/>
      <c r="P16" s="905"/>
      <c r="Q16" s="905"/>
      <c r="R16" s="906"/>
      <c r="S16" s="5"/>
    </row>
    <row r="17" spans="2:19" s="359" customFormat="1" ht="15.75" customHeight="1" x14ac:dyDescent="0.25">
      <c r="B17" s="4"/>
      <c r="C17" s="907" t="s">
        <v>10</v>
      </c>
      <c r="D17" s="908"/>
      <c r="E17" s="908"/>
      <c r="F17" s="908"/>
      <c r="G17" s="908"/>
      <c r="H17" s="908"/>
      <c r="I17" s="908"/>
      <c r="J17" s="908"/>
      <c r="K17" s="908"/>
      <c r="L17" s="908"/>
      <c r="M17" s="908"/>
      <c r="N17" s="908"/>
      <c r="O17" s="908"/>
      <c r="P17" s="908"/>
      <c r="Q17" s="908"/>
      <c r="R17" s="909"/>
      <c r="S17" s="5"/>
    </row>
    <row r="18" spans="2:19" s="359" customFormat="1" ht="15.75" x14ac:dyDescent="0.25">
      <c r="B18" s="4"/>
      <c r="C18" s="910"/>
      <c r="D18" s="908"/>
      <c r="E18" s="908"/>
      <c r="F18" s="908"/>
      <c r="G18" s="908"/>
      <c r="H18" s="908"/>
      <c r="I18" s="908"/>
      <c r="J18" s="908"/>
      <c r="K18" s="908"/>
      <c r="L18" s="908"/>
      <c r="M18" s="908"/>
      <c r="N18" s="908"/>
      <c r="O18" s="908"/>
      <c r="P18" s="908"/>
      <c r="Q18" s="908"/>
      <c r="R18" s="909"/>
      <c r="S18" s="5"/>
    </row>
    <row r="19" spans="2:19" s="359" customFormat="1" ht="31.5" customHeight="1" x14ac:dyDescent="0.25">
      <c r="B19" s="4"/>
      <c r="C19" s="910"/>
      <c r="D19" s="908"/>
      <c r="E19" s="908"/>
      <c r="F19" s="908"/>
      <c r="G19" s="908"/>
      <c r="H19" s="908"/>
      <c r="I19" s="908"/>
      <c r="J19" s="908"/>
      <c r="K19" s="908"/>
      <c r="L19" s="908"/>
      <c r="M19" s="908"/>
      <c r="N19" s="908"/>
      <c r="O19" s="908"/>
      <c r="P19" s="908"/>
      <c r="Q19" s="908"/>
      <c r="R19" s="909"/>
      <c r="S19" s="5"/>
    </row>
    <row r="20" spans="2:19" s="359" customFormat="1" ht="16.5" customHeight="1" x14ac:dyDescent="0.25">
      <c r="B20" s="4"/>
      <c r="C20" s="907" t="s">
        <v>11</v>
      </c>
      <c r="D20" s="908"/>
      <c r="E20" s="908"/>
      <c r="F20" s="908"/>
      <c r="G20" s="908"/>
      <c r="H20" s="908"/>
      <c r="I20" s="908"/>
      <c r="J20" s="908"/>
      <c r="K20" s="908"/>
      <c r="L20" s="908"/>
      <c r="M20" s="908"/>
      <c r="N20" s="908"/>
      <c r="O20" s="908"/>
      <c r="P20" s="908"/>
      <c r="Q20" s="908"/>
      <c r="R20" s="909"/>
      <c r="S20" s="5"/>
    </row>
    <row r="21" spans="2:19" s="359" customFormat="1" ht="15.75" x14ac:dyDescent="0.25">
      <c r="B21" s="4"/>
      <c r="C21" s="910"/>
      <c r="D21" s="908"/>
      <c r="E21" s="908"/>
      <c r="F21" s="908"/>
      <c r="G21" s="908"/>
      <c r="H21" s="908"/>
      <c r="I21" s="908"/>
      <c r="J21" s="908"/>
      <c r="K21" s="908"/>
      <c r="L21" s="908"/>
      <c r="M21" s="908"/>
      <c r="N21" s="908"/>
      <c r="O21" s="908"/>
      <c r="P21" s="908"/>
      <c r="Q21" s="908"/>
      <c r="R21" s="909"/>
      <c r="S21" s="5"/>
    </row>
    <row r="22" spans="2:19" s="359" customFormat="1" ht="49.5" customHeight="1" thickBot="1" x14ac:dyDescent="0.3">
      <c r="B22" s="4"/>
      <c r="C22" s="911"/>
      <c r="D22" s="912"/>
      <c r="E22" s="912"/>
      <c r="F22" s="912"/>
      <c r="G22" s="912"/>
      <c r="H22" s="912"/>
      <c r="I22" s="912"/>
      <c r="J22" s="912"/>
      <c r="K22" s="912"/>
      <c r="L22" s="912"/>
      <c r="M22" s="912"/>
      <c r="N22" s="912"/>
      <c r="O22" s="912"/>
      <c r="P22" s="912"/>
      <c r="Q22" s="912"/>
      <c r="R22" s="913"/>
      <c r="S22" s="5"/>
    </row>
    <row r="23" spans="2:19" s="359" customFormat="1" ht="6.75" customHeight="1" x14ac:dyDescent="0.25">
      <c r="B23" s="4"/>
      <c r="C23" s="369"/>
      <c r="D23" s="369"/>
      <c r="E23" s="369"/>
      <c r="F23" s="369"/>
      <c r="G23" s="369"/>
      <c r="H23" s="369"/>
      <c r="I23" s="369"/>
      <c r="J23" s="369"/>
      <c r="K23" s="369"/>
      <c r="L23" s="369"/>
      <c r="M23" s="369"/>
      <c r="N23" s="369"/>
      <c r="O23" s="369"/>
      <c r="P23" s="369"/>
      <c r="Q23" s="369"/>
      <c r="R23" s="369"/>
      <c r="S23" s="5"/>
    </row>
    <row r="24" spans="2:19" s="359" customFormat="1" ht="30.75" customHeight="1" x14ac:dyDescent="0.25">
      <c r="B24" s="4"/>
      <c r="C24" s="937" t="s">
        <v>12</v>
      </c>
      <c r="D24" s="937"/>
      <c r="E24" s="937"/>
      <c r="F24" s="937"/>
      <c r="G24" s="937"/>
      <c r="H24" s="937"/>
      <c r="I24" s="937"/>
      <c r="J24" s="937"/>
      <c r="K24" s="937"/>
      <c r="L24" s="937"/>
      <c r="M24" s="937"/>
      <c r="N24" s="937"/>
      <c r="O24" s="937"/>
      <c r="P24" s="937"/>
      <c r="Q24" s="937"/>
      <c r="R24" s="937"/>
      <c r="S24" s="938"/>
    </row>
    <row r="25" spans="2:19" s="359" customFormat="1" ht="5.25" customHeight="1" x14ac:dyDescent="0.35">
      <c r="B25" s="4"/>
      <c r="C25" s="49"/>
      <c r="D25" s="49"/>
      <c r="E25" s="49"/>
      <c r="F25" s="49"/>
      <c r="G25" s="49"/>
      <c r="H25" s="49"/>
      <c r="I25" s="49"/>
      <c r="J25" s="49"/>
      <c r="K25" s="49"/>
      <c r="L25" s="49"/>
      <c r="M25" s="49"/>
      <c r="N25" s="49"/>
      <c r="O25" s="49"/>
      <c r="P25" s="49"/>
      <c r="Q25" s="49"/>
      <c r="R25" s="49"/>
      <c r="S25" s="5"/>
    </row>
    <row r="26" spans="2:19" s="359" customFormat="1" ht="3" hidden="1" customHeight="1" x14ac:dyDescent="0.35">
      <c r="B26" s="4"/>
      <c r="C26" s="49"/>
      <c r="D26" s="49"/>
      <c r="E26" s="49"/>
      <c r="F26" s="49"/>
      <c r="G26" s="49"/>
      <c r="H26" s="49"/>
      <c r="I26" s="49"/>
      <c r="J26" s="49"/>
      <c r="K26" s="49"/>
      <c r="L26" s="49"/>
      <c r="M26" s="49"/>
      <c r="N26" s="49"/>
      <c r="O26" s="49"/>
      <c r="P26" s="49"/>
      <c r="Q26" s="49"/>
      <c r="R26" s="49"/>
      <c r="S26" s="5"/>
    </row>
    <row r="27" spans="2:19" s="359" customFormat="1" ht="3" hidden="1" customHeight="1" x14ac:dyDescent="0.35">
      <c r="B27" s="4"/>
      <c r="C27" s="49"/>
      <c r="D27" s="49"/>
      <c r="E27" s="49"/>
      <c r="F27" s="49"/>
      <c r="G27" s="49"/>
      <c r="H27" s="49"/>
      <c r="I27" s="49"/>
      <c r="J27" s="49"/>
      <c r="K27" s="49"/>
      <c r="L27" s="49"/>
      <c r="M27" s="49"/>
      <c r="N27" s="49"/>
      <c r="O27" s="49"/>
      <c r="P27" s="49"/>
      <c r="Q27" s="49"/>
      <c r="R27" s="49"/>
      <c r="S27" s="5"/>
    </row>
    <row r="28" spans="2:19" s="359" customFormat="1" ht="17.25" x14ac:dyDescent="0.35">
      <c r="B28" s="4"/>
      <c r="C28" s="73" t="s">
        <v>13</v>
      </c>
      <c r="D28" s="73"/>
      <c r="E28" s="73"/>
      <c r="F28" s="73"/>
      <c r="G28" s="73"/>
      <c r="H28" s="73"/>
      <c r="I28" s="73"/>
      <c r="J28" s="73"/>
      <c r="K28" s="73"/>
      <c r="L28" s="73"/>
      <c r="M28" s="73"/>
      <c r="N28" s="73"/>
      <c r="O28" s="73"/>
      <c r="P28" s="73"/>
      <c r="Q28" s="73"/>
      <c r="R28" s="73"/>
      <c r="S28" s="5"/>
    </row>
    <row r="29" spans="2:19" s="359" customFormat="1" ht="0.75" customHeight="1" x14ac:dyDescent="0.35">
      <c r="B29" s="4"/>
      <c r="C29" s="73"/>
      <c r="D29" s="73"/>
      <c r="E29" s="73"/>
      <c r="F29" s="73"/>
      <c r="G29" s="73"/>
      <c r="H29" s="73"/>
      <c r="I29" s="73"/>
      <c r="J29" s="73"/>
      <c r="K29" s="73"/>
      <c r="L29" s="73"/>
      <c r="M29" s="73"/>
      <c r="N29" s="73"/>
      <c r="O29" s="73"/>
      <c r="P29" s="73"/>
      <c r="Q29" s="73"/>
      <c r="R29" s="73"/>
      <c r="S29" s="5"/>
    </row>
    <row r="30" spans="2:19" s="359" customFormat="1" ht="3" hidden="1" customHeight="1" x14ac:dyDescent="0.35">
      <c r="B30" s="4"/>
      <c r="C30" s="73"/>
      <c r="D30" s="73"/>
      <c r="E30" s="73"/>
      <c r="F30" s="73"/>
      <c r="G30" s="73"/>
      <c r="H30" s="73"/>
      <c r="I30" s="73"/>
      <c r="J30" s="73"/>
      <c r="K30" s="73"/>
      <c r="L30" s="73"/>
      <c r="M30" s="73"/>
      <c r="N30" s="73"/>
      <c r="O30" s="73"/>
      <c r="P30" s="73"/>
      <c r="Q30" s="73"/>
      <c r="R30" s="73"/>
      <c r="S30" s="5"/>
    </row>
    <row r="31" spans="2:19" s="359" customFormat="1" ht="3" hidden="1" customHeight="1" x14ac:dyDescent="0.35">
      <c r="B31" s="4"/>
      <c r="C31" s="73"/>
      <c r="D31" s="73"/>
      <c r="E31" s="73"/>
      <c r="F31" s="73"/>
      <c r="G31" s="73"/>
      <c r="H31" s="73"/>
      <c r="I31" s="73"/>
      <c r="J31" s="73"/>
      <c r="K31" s="73"/>
      <c r="L31" s="73"/>
      <c r="M31" s="73"/>
      <c r="N31" s="73"/>
      <c r="O31" s="73"/>
      <c r="P31" s="73"/>
      <c r="Q31" s="73"/>
      <c r="R31" s="73"/>
      <c r="S31" s="5"/>
    </row>
    <row r="32" spans="2:19" s="359" customFormat="1" ht="3" hidden="1" customHeight="1" x14ac:dyDescent="0.35">
      <c r="B32" s="4"/>
      <c r="C32" s="73"/>
      <c r="D32" s="73"/>
      <c r="E32" s="73"/>
      <c r="F32" s="73"/>
      <c r="G32" s="73"/>
      <c r="H32" s="73"/>
      <c r="I32" s="73"/>
      <c r="J32" s="73"/>
      <c r="K32" s="73"/>
      <c r="L32" s="73"/>
      <c r="M32" s="73"/>
      <c r="N32" s="73"/>
      <c r="O32" s="73"/>
      <c r="P32" s="73"/>
      <c r="Q32" s="73"/>
      <c r="R32" s="73"/>
      <c r="S32" s="5"/>
    </row>
    <row r="33" spans="1:39" s="359" customFormat="1" ht="33.75" customHeight="1" x14ac:dyDescent="0.35">
      <c r="B33" s="4"/>
      <c r="C33" s="943" t="s">
        <v>14</v>
      </c>
      <c r="D33" s="943"/>
      <c r="E33" s="943"/>
      <c r="F33" s="943"/>
      <c r="G33" s="943"/>
      <c r="H33" s="943"/>
      <c r="I33" s="943"/>
      <c r="J33" s="943"/>
      <c r="K33" s="943"/>
      <c r="L33" s="943"/>
      <c r="M33" s="943"/>
      <c r="N33" s="943"/>
      <c r="O33" s="943"/>
      <c r="P33" s="943"/>
      <c r="Q33" s="943"/>
      <c r="R33" s="943"/>
      <c r="S33" s="5"/>
    </row>
    <row r="34" spans="1:39" s="359" customFormat="1" ht="4.5" customHeight="1" x14ac:dyDescent="0.35">
      <c r="B34" s="4"/>
      <c r="C34" s="49"/>
      <c r="D34" s="49"/>
      <c r="E34" s="49"/>
      <c r="F34" s="49"/>
      <c r="G34" s="49"/>
      <c r="H34" s="49"/>
      <c r="I34" s="49"/>
      <c r="J34" s="49"/>
      <c r="K34" s="49"/>
      <c r="L34" s="49"/>
      <c r="M34" s="49"/>
      <c r="N34" s="49"/>
      <c r="O34" s="49"/>
      <c r="P34" s="49"/>
      <c r="Q34" s="49"/>
      <c r="R34" s="49"/>
      <c r="S34" s="5"/>
    </row>
    <row r="35" spans="1:39" s="359" customFormat="1" ht="18" hidden="1" x14ac:dyDescent="0.35">
      <c r="B35" s="4"/>
      <c r="C35" s="49"/>
      <c r="D35" s="380"/>
      <c r="E35" s="49"/>
      <c r="F35" s="49"/>
      <c r="G35" s="49"/>
      <c r="H35" s="49"/>
      <c r="I35" s="49"/>
      <c r="J35" s="49"/>
      <c r="K35" s="49"/>
      <c r="L35" s="49"/>
      <c r="M35" s="49"/>
      <c r="N35" s="49"/>
      <c r="O35" s="49"/>
      <c r="P35" s="49"/>
      <c r="Q35" s="49"/>
      <c r="R35" s="49"/>
      <c r="S35" s="5"/>
    </row>
    <row r="36" spans="1:39" s="359" customFormat="1" ht="2.25" customHeight="1" x14ac:dyDescent="0.35">
      <c r="B36" s="4"/>
      <c r="C36" s="49"/>
      <c r="D36" s="49"/>
      <c r="E36" s="49"/>
      <c r="F36" s="49"/>
      <c r="G36" s="49"/>
      <c r="H36" s="49"/>
      <c r="I36" s="49"/>
      <c r="J36" s="49"/>
      <c r="K36" s="49"/>
      <c r="L36" s="49"/>
      <c r="M36" s="49"/>
      <c r="N36" s="49"/>
      <c r="O36" s="49"/>
      <c r="P36" s="49"/>
      <c r="Q36" s="49"/>
      <c r="R36" s="49"/>
      <c r="S36" s="5"/>
    </row>
    <row r="37" spans="1:39" s="359" customFormat="1" ht="17.25" x14ac:dyDescent="0.35">
      <c r="B37" s="366"/>
      <c r="C37" s="365" t="s">
        <v>15</v>
      </c>
      <c r="D37" s="365"/>
      <c r="E37" s="365"/>
      <c r="F37" s="365"/>
      <c r="G37" s="365"/>
      <c r="H37" s="365"/>
      <c r="I37" s="365"/>
      <c r="J37" s="365"/>
      <c r="K37" s="365"/>
      <c r="L37" s="365"/>
      <c r="M37" s="365"/>
      <c r="N37" s="365"/>
      <c r="O37" s="365"/>
      <c r="P37" s="365"/>
      <c r="Q37" s="365"/>
      <c r="R37" s="365"/>
      <c r="S37" s="367"/>
      <c r="T37" s="358"/>
    </row>
    <row r="38" spans="1:39" s="359" customFormat="1" ht="18" thickBot="1" x14ac:dyDescent="0.4">
      <c r="B38" s="7"/>
      <c r="C38" s="74"/>
      <c r="D38" s="74"/>
      <c r="E38" s="74"/>
      <c r="F38" s="74"/>
      <c r="G38" s="74"/>
      <c r="H38" s="74"/>
      <c r="I38" s="74"/>
      <c r="J38" s="74"/>
      <c r="K38" s="74"/>
      <c r="L38" s="74"/>
      <c r="M38" s="74"/>
      <c r="N38" s="74"/>
      <c r="O38" s="74"/>
      <c r="P38" s="74"/>
      <c r="Q38" s="74"/>
      <c r="R38" s="74"/>
      <c r="S38" s="8"/>
      <c r="T38" s="358"/>
    </row>
    <row r="39" spans="1:39" s="359" customFormat="1" ht="15.75" x14ac:dyDescent="0.25">
      <c r="B39" s="364"/>
      <c r="C39" s="364"/>
      <c r="D39" s="364"/>
      <c r="E39" s="364"/>
      <c r="F39" s="364"/>
      <c r="G39" s="364"/>
      <c r="H39" s="364"/>
      <c r="I39" s="364"/>
      <c r="J39" s="364"/>
      <c r="K39" s="364"/>
      <c r="L39" s="364"/>
      <c r="M39" s="364"/>
      <c r="N39" s="364"/>
      <c r="O39" s="364"/>
      <c r="P39" s="364"/>
      <c r="Q39" s="364"/>
      <c r="R39" s="364"/>
      <c r="S39" s="358"/>
      <c r="T39" s="358"/>
    </row>
    <row r="40" spans="1:39" ht="16.5" x14ac:dyDescent="0.3">
      <c r="A40" s="363"/>
      <c r="B40" s="363"/>
      <c r="C40" s="942" t="s">
        <v>16</v>
      </c>
      <c r="D40" s="942"/>
      <c r="E40" s="942"/>
      <c r="F40" s="942"/>
      <c r="G40" s="942"/>
      <c r="H40" s="942"/>
      <c r="I40" s="942"/>
      <c r="J40" s="942"/>
      <c r="K40" s="942"/>
      <c r="L40" s="942"/>
      <c r="M40" s="942"/>
      <c r="N40" s="361"/>
      <c r="O40" s="361"/>
      <c r="P40" s="361"/>
      <c r="Q40" s="361"/>
      <c r="R40" s="361"/>
      <c r="S40" s="361"/>
      <c r="T40" s="361"/>
      <c r="U40" s="361"/>
      <c r="V40" s="362"/>
      <c r="W40" s="362"/>
      <c r="X40" s="362"/>
      <c r="Y40" s="362"/>
      <c r="Z40" s="362"/>
      <c r="AA40" s="362"/>
      <c r="AB40" s="362"/>
      <c r="AC40" s="362"/>
      <c r="AD40" s="362"/>
      <c r="AE40" s="362"/>
      <c r="AF40" s="362"/>
      <c r="AG40" s="362"/>
      <c r="AH40" s="362"/>
      <c r="AI40" s="362"/>
      <c r="AJ40" s="362"/>
      <c r="AK40" s="362"/>
      <c r="AL40" s="362"/>
      <c r="AM40" s="362"/>
    </row>
    <row r="41" spans="1:39" x14ac:dyDescent="0.25">
      <c r="A41" s="363"/>
      <c r="B41" s="363"/>
      <c r="C41" s="939"/>
      <c r="D41" s="940"/>
      <c r="E41" s="940"/>
      <c r="F41" s="940"/>
      <c r="G41" s="940"/>
      <c r="H41" s="940"/>
      <c r="I41" s="940"/>
      <c r="J41" s="940"/>
      <c r="K41" s="940"/>
      <c r="L41" s="940"/>
      <c r="M41" s="941"/>
      <c r="N41" s="361"/>
      <c r="O41" s="361"/>
      <c r="P41" s="361"/>
      <c r="Q41" s="361"/>
      <c r="R41" s="361"/>
      <c r="S41" s="361"/>
      <c r="T41" s="361"/>
      <c r="U41" s="361"/>
      <c r="V41" s="362"/>
      <c r="W41" s="362"/>
      <c r="X41" s="362"/>
      <c r="Y41" s="362"/>
      <c r="Z41" s="362"/>
      <c r="AA41" s="362"/>
      <c r="AB41" s="362"/>
      <c r="AC41" s="362"/>
      <c r="AD41" s="362"/>
      <c r="AE41" s="362"/>
      <c r="AF41" s="362"/>
      <c r="AG41" s="362"/>
      <c r="AH41" s="362"/>
      <c r="AI41" s="362"/>
      <c r="AJ41" s="362"/>
      <c r="AK41" s="362"/>
      <c r="AL41" s="362"/>
      <c r="AM41" s="362"/>
    </row>
    <row r="42" spans="1:39" x14ac:dyDescent="0.25">
      <c r="A42" s="363"/>
      <c r="B42" s="363"/>
      <c r="C42" s="939"/>
      <c r="D42" s="940"/>
      <c r="E42" s="940"/>
      <c r="F42" s="940"/>
      <c r="G42" s="940"/>
      <c r="H42" s="940"/>
      <c r="I42" s="940"/>
      <c r="J42" s="940"/>
      <c r="K42" s="940"/>
      <c r="L42" s="940"/>
      <c r="M42" s="941"/>
      <c r="N42" s="361"/>
      <c r="O42" s="361"/>
      <c r="P42" s="361"/>
      <c r="Q42" s="361"/>
      <c r="R42" s="361"/>
      <c r="S42" s="361"/>
      <c r="T42" s="361"/>
      <c r="U42" s="361"/>
      <c r="V42" s="362"/>
      <c r="W42" s="362"/>
      <c r="X42" s="362"/>
      <c r="Y42" s="362"/>
      <c r="Z42" s="362"/>
      <c r="AA42" s="362"/>
      <c r="AB42" s="362"/>
      <c r="AC42" s="362"/>
      <c r="AD42" s="362"/>
      <c r="AE42" s="362"/>
      <c r="AF42" s="362"/>
      <c r="AG42" s="362"/>
      <c r="AH42" s="362"/>
      <c r="AI42" s="362"/>
      <c r="AJ42" s="362"/>
      <c r="AK42" s="362"/>
      <c r="AL42" s="362"/>
      <c r="AM42" s="362"/>
    </row>
    <row r="43" spans="1:39" x14ac:dyDescent="0.25">
      <c r="A43" s="363"/>
      <c r="B43" s="363"/>
      <c r="C43" s="939"/>
      <c r="D43" s="940"/>
      <c r="E43" s="940"/>
      <c r="F43" s="940"/>
      <c r="G43" s="940"/>
      <c r="H43" s="940"/>
      <c r="I43" s="940"/>
      <c r="J43" s="940"/>
      <c r="K43" s="940"/>
      <c r="L43" s="940"/>
      <c r="M43" s="941"/>
      <c r="N43" s="361"/>
      <c r="O43" s="361"/>
      <c r="P43" s="361"/>
      <c r="Q43" s="361"/>
      <c r="R43" s="361"/>
      <c r="S43" s="361"/>
      <c r="T43" s="361"/>
      <c r="U43" s="361"/>
      <c r="V43" s="362"/>
      <c r="W43" s="362"/>
      <c r="X43" s="362"/>
      <c r="Y43" s="362"/>
      <c r="Z43" s="362"/>
      <c r="AA43" s="362"/>
      <c r="AB43" s="362"/>
      <c r="AC43" s="362"/>
      <c r="AD43" s="362"/>
      <c r="AE43" s="362"/>
      <c r="AF43" s="362"/>
      <c r="AG43" s="362"/>
      <c r="AH43" s="362"/>
      <c r="AI43" s="362"/>
      <c r="AJ43" s="362"/>
      <c r="AK43" s="362"/>
      <c r="AL43" s="362"/>
      <c r="AM43" s="362"/>
    </row>
    <row r="44" spans="1:39" x14ac:dyDescent="0.25">
      <c r="A44" s="363"/>
      <c r="B44" s="363"/>
      <c r="C44" s="939"/>
      <c r="D44" s="940"/>
      <c r="E44" s="940"/>
      <c r="F44" s="940"/>
      <c r="G44" s="940"/>
      <c r="H44" s="940"/>
      <c r="I44" s="940"/>
      <c r="J44" s="940"/>
      <c r="K44" s="940"/>
      <c r="L44" s="940"/>
      <c r="M44" s="941"/>
      <c r="N44" s="361"/>
      <c r="O44" s="361"/>
      <c r="P44" s="361"/>
      <c r="Q44" s="361"/>
      <c r="R44" s="361"/>
      <c r="S44" s="361"/>
      <c r="T44" s="361"/>
      <c r="U44" s="361"/>
      <c r="V44" s="362"/>
      <c r="W44" s="362"/>
      <c r="X44" s="362"/>
      <c r="Y44" s="362"/>
      <c r="Z44" s="362"/>
      <c r="AA44" s="362"/>
      <c r="AB44" s="362"/>
      <c r="AC44" s="362"/>
      <c r="AD44" s="362"/>
      <c r="AE44" s="362"/>
      <c r="AF44" s="362"/>
      <c r="AG44" s="362"/>
      <c r="AH44" s="362"/>
      <c r="AI44" s="362"/>
      <c r="AJ44" s="362"/>
      <c r="AK44" s="362"/>
      <c r="AL44" s="362"/>
      <c r="AM44" s="362"/>
    </row>
    <row r="45" spans="1:39" x14ac:dyDescent="0.25">
      <c r="A45" s="363"/>
      <c r="B45" s="363"/>
      <c r="C45" s="939"/>
      <c r="D45" s="940"/>
      <c r="E45" s="940"/>
      <c r="F45" s="940"/>
      <c r="G45" s="940"/>
      <c r="H45" s="940"/>
      <c r="I45" s="940"/>
      <c r="J45" s="940"/>
      <c r="K45" s="940"/>
      <c r="L45" s="940"/>
      <c r="M45" s="941"/>
      <c r="N45" s="361"/>
      <c r="O45" s="361"/>
      <c r="P45" s="361"/>
      <c r="Q45" s="361"/>
      <c r="R45" s="361"/>
      <c r="S45" s="361"/>
      <c r="T45" s="361"/>
      <c r="U45" s="361"/>
      <c r="V45" s="362"/>
      <c r="W45" s="362"/>
      <c r="X45" s="362"/>
      <c r="Y45" s="362"/>
      <c r="Z45" s="362"/>
      <c r="AA45" s="362"/>
      <c r="AB45" s="362"/>
      <c r="AC45" s="362"/>
      <c r="AD45" s="362"/>
      <c r="AE45" s="362"/>
      <c r="AF45" s="362"/>
      <c r="AG45" s="362"/>
      <c r="AH45" s="362"/>
      <c r="AI45" s="362"/>
      <c r="AJ45" s="362"/>
      <c r="AK45" s="362"/>
      <c r="AL45" s="362"/>
      <c r="AM45" s="362"/>
    </row>
    <row r="46" spans="1:39" x14ac:dyDescent="0.25">
      <c r="A46" s="363"/>
      <c r="B46" s="363"/>
      <c r="C46" s="939"/>
      <c r="D46" s="940"/>
      <c r="E46" s="940"/>
      <c r="F46" s="940"/>
      <c r="G46" s="940"/>
      <c r="H46" s="940"/>
      <c r="I46" s="940"/>
      <c r="J46" s="940"/>
      <c r="K46" s="940"/>
      <c r="L46" s="940"/>
      <c r="M46" s="941"/>
      <c r="N46" s="361"/>
      <c r="O46" s="361"/>
      <c r="P46" s="361"/>
      <c r="Q46" s="361"/>
      <c r="R46" s="361"/>
      <c r="S46" s="361"/>
      <c r="T46" s="361"/>
      <c r="U46" s="361"/>
      <c r="V46" s="362"/>
      <c r="W46" s="362"/>
      <c r="X46" s="362"/>
      <c r="Y46" s="362"/>
      <c r="Z46" s="362"/>
      <c r="AA46" s="362"/>
      <c r="AB46" s="362"/>
      <c r="AC46" s="362"/>
      <c r="AD46" s="362"/>
      <c r="AE46" s="362"/>
      <c r="AF46" s="362"/>
      <c r="AG46" s="362"/>
      <c r="AH46" s="362"/>
      <c r="AI46" s="362"/>
      <c r="AJ46" s="362"/>
      <c r="AK46" s="362"/>
      <c r="AL46" s="362"/>
      <c r="AM46" s="362"/>
    </row>
    <row r="47" spans="1:39" x14ac:dyDescent="0.25">
      <c r="A47" s="363"/>
      <c r="B47" s="363"/>
      <c r="C47" s="939"/>
      <c r="D47" s="940"/>
      <c r="E47" s="940"/>
      <c r="F47" s="940"/>
      <c r="G47" s="940"/>
      <c r="H47" s="940"/>
      <c r="I47" s="940"/>
      <c r="J47" s="940"/>
      <c r="K47" s="940"/>
      <c r="L47" s="940"/>
      <c r="M47" s="941"/>
      <c r="N47" s="361"/>
      <c r="O47" s="361"/>
      <c r="P47" s="361"/>
      <c r="Q47" s="361"/>
      <c r="R47" s="361"/>
      <c r="S47" s="361"/>
      <c r="T47" s="361"/>
      <c r="U47" s="361"/>
      <c r="V47" s="362"/>
      <c r="W47" s="362"/>
      <c r="X47" s="362"/>
      <c r="Y47" s="362"/>
      <c r="Z47" s="362"/>
      <c r="AA47" s="362"/>
      <c r="AB47" s="362"/>
      <c r="AC47" s="362"/>
      <c r="AD47" s="362"/>
      <c r="AE47" s="362"/>
      <c r="AF47" s="362"/>
      <c r="AG47" s="362"/>
      <c r="AH47" s="362"/>
      <c r="AI47" s="362"/>
      <c r="AJ47" s="362"/>
      <c r="AK47" s="362"/>
      <c r="AL47" s="362"/>
      <c r="AM47" s="362"/>
    </row>
    <row r="48" spans="1:39" s="355" customFormat="1" x14ac:dyDescent="0.25">
      <c r="C48" s="939"/>
      <c r="D48" s="940"/>
      <c r="E48" s="940"/>
      <c r="F48" s="940"/>
      <c r="G48" s="940"/>
      <c r="H48" s="940"/>
      <c r="I48" s="940"/>
      <c r="J48" s="940"/>
      <c r="K48" s="940"/>
      <c r="L48" s="940"/>
      <c r="M48" s="941"/>
    </row>
    <row r="49" spans="1:69" s="357" customFormat="1" x14ac:dyDescent="0.25">
      <c r="A49" s="355"/>
      <c r="B49" s="355"/>
      <c r="C49" s="356"/>
      <c r="D49" s="356"/>
      <c r="E49" s="356"/>
      <c r="F49" s="356"/>
      <c r="G49" s="356"/>
      <c r="H49" s="356"/>
      <c r="I49" s="356"/>
      <c r="J49" s="356"/>
      <c r="K49" s="356"/>
      <c r="L49" s="356"/>
      <c r="M49" s="356"/>
      <c r="N49" s="355"/>
      <c r="O49" s="355"/>
      <c r="P49" s="355"/>
      <c r="Q49" s="355"/>
      <c r="R49" s="355"/>
      <c r="S49" s="355"/>
      <c r="T49" s="355"/>
      <c r="U49" s="355"/>
      <c r="V49" s="355"/>
      <c r="W49" s="355"/>
      <c r="X49" s="355"/>
      <c r="Y49" s="355"/>
      <c r="Z49" s="355"/>
      <c r="AA49" s="355"/>
      <c r="AB49" s="355"/>
      <c r="AC49" s="355"/>
      <c r="AD49" s="355"/>
      <c r="AE49" s="355"/>
      <c r="AF49" s="355"/>
      <c r="AG49" s="355"/>
      <c r="AH49" s="355"/>
      <c r="AI49" s="355"/>
      <c r="AJ49" s="355"/>
      <c r="AK49" s="355"/>
      <c r="AL49" s="355"/>
      <c r="AM49" s="355"/>
      <c r="AN49" s="355"/>
      <c r="AO49" s="355"/>
      <c r="AP49" s="355"/>
      <c r="AQ49" s="355"/>
      <c r="AR49" s="355"/>
      <c r="AS49" s="355"/>
      <c r="AT49" s="355"/>
      <c r="AU49" s="355"/>
      <c r="AV49" s="355"/>
      <c r="AW49" s="355"/>
      <c r="AX49" s="355"/>
      <c r="AY49" s="355"/>
      <c r="AZ49" s="355"/>
      <c r="BA49" s="355"/>
      <c r="BB49" s="355"/>
      <c r="BC49" s="355"/>
      <c r="BD49" s="355"/>
      <c r="BE49" s="355"/>
      <c r="BF49" s="355"/>
      <c r="BG49" s="355"/>
      <c r="BH49" s="355"/>
      <c r="BI49" s="355"/>
      <c r="BJ49" s="355"/>
      <c r="BK49" s="355"/>
      <c r="BL49" s="355"/>
      <c r="BM49" s="355"/>
      <c r="BN49" s="355"/>
      <c r="BO49" s="355"/>
      <c r="BP49" s="355"/>
      <c r="BQ49" s="355"/>
    </row>
    <row r="50" spans="1:69" s="359" customFormat="1" ht="15.75" x14ac:dyDescent="0.25">
      <c r="B50" s="358"/>
      <c r="C50" s="358"/>
      <c r="D50" s="358"/>
      <c r="E50" s="358"/>
      <c r="F50" s="358"/>
      <c r="G50" s="358"/>
      <c r="H50" s="358"/>
      <c r="I50" s="358"/>
      <c r="J50" s="358"/>
      <c r="K50" s="358"/>
      <c r="L50" s="358"/>
      <c r="M50" s="358"/>
      <c r="N50" s="358"/>
      <c r="O50" s="358"/>
      <c r="P50" s="358"/>
      <c r="Q50" s="358"/>
      <c r="R50" s="358"/>
      <c r="S50" s="358"/>
      <c r="T50" s="358"/>
    </row>
    <row r="51" spans="1:69" s="359" customFormat="1" ht="15.75" hidden="1" x14ac:dyDescent="0.25">
      <c r="B51" s="358"/>
      <c r="C51" s="358"/>
      <c r="D51" s="358"/>
      <c r="E51" s="358"/>
      <c r="F51" s="358"/>
      <c r="G51" s="358"/>
      <c r="H51" s="358"/>
      <c r="I51" s="358"/>
      <c r="J51" s="358"/>
      <c r="K51" s="358"/>
      <c r="L51" s="358"/>
      <c r="M51" s="358"/>
      <c r="N51" s="358"/>
      <c r="O51" s="358"/>
      <c r="P51" s="358"/>
      <c r="Q51" s="358"/>
      <c r="R51" s="358"/>
      <c r="S51" s="358"/>
      <c r="T51" s="358"/>
    </row>
    <row r="52" spans="1:69" s="359" customFormat="1" ht="3" hidden="1" customHeight="1" x14ac:dyDescent="0.25">
      <c r="B52" s="358"/>
      <c r="C52" s="358"/>
      <c r="D52" s="358"/>
      <c r="E52" s="358"/>
      <c r="F52" s="358"/>
      <c r="G52" s="358"/>
      <c r="H52" s="358"/>
      <c r="I52" s="358"/>
      <c r="J52" s="358"/>
      <c r="K52" s="358"/>
      <c r="L52" s="358"/>
      <c r="M52" s="358"/>
      <c r="N52" s="358"/>
      <c r="O52" s="358"/>
      <c r="P52" s="358"/>
      <c r="Q52" s="358"/>
      <c r="R52" s="358"/>
      <c r="S52" s="358"/>
      <c r="T52" s="358"/>
    </row>
    <row r="53" spans="1:69" s="359" customFormat="1" ht="3" hidden="1" customHeight="1" x14ac:dyDescent="0.25">
      <c r="B53" s="760" t="s">
        <v>17</v>
      </c>
      <c r="C53" s="760">
        <v>12</v>
      </c>
      <c r="D53" s="358"/>
      <c r="E53" s="358"/>
      <c r="F53" s="358"/>
      <c r="G53" s="358"/>
      <c r="H53" s="358"/>
      <c r="I53" s="358"/>
      <c r="J53" s="358"/>
      <c r="K53" s="358"/>
      <c r="L53" s="358"/>
      <c r="M53" s="358"/>
      <c r="N53" s="358"/>
      <c r="O53" s="358"/>
      <c r="P53" s="358"/>
      <c r="Q53" s="358"/>
      <c r="R53" s="358"/>
      <c r="S53" s="358"/>
      <c r="T53" s="358"/>
    </row>
    <row r="54" spans="1:69" s="359" customFormat="1" ht="3" hidden="1" customHeight="1" x14ac:dyDescent="0.25">
      <c r="B54" s="760" t="s">
        <v>18</v>
      </c>
      <c r="C54" s="760">
        <v>4</v>
      </c>
      <c r="D54" s="358"/>
      <c r="E54" s="358"/>
      <c r="F54" s="358"/>
      <c r="G54" s="358"/>
      <c r="H54" s="358"/>
      <c r="I54" s="358"/>
      <c r="J54" s="358"/>
      <c r="K54" s="358"/>
      <c r="L54" s="358"/>
      <c r="M54" s="358"/>
      <c r="N54" s="358"/>
      <c r="O54" s="358"/>
      <c r="P54" s="358"/>
      <c r="Q54" s="358"/>
      <c r="R54" s="358"/>
      <c r="S54" s="358"/>
      <c r="T54" s="358"/>
    </row>
    <row r="55" spans="1:69" s="359" customFormat="1" ht="3" hidden="1" customHeight="1" x14ac:dyDescent="0.25">
      <c r="B55" s="760" t="s">
        <v>19</v>
      </c>
      <c r="C55" s="760">
        <v>2</v>
      </c>
      <c r="D55" s="358"/>
      <c r="E55" s="358"/>
      <c r="F55" s="358"/>
      <c r="G55" s="358"/>
      <c r="H55" s="358"/>
      <c r="I55" s="358"/>
      <c r="J55" s="358"/>
      <c r="K55" s="358"/>
      <c r="L55" s="358"/>
      <c r="M55" s="358"/>
      <c r="N55" s="358"/>
      <c r="O55" s="358"/>
      <c r="P55" s="358"/>
      <c r="Q55" s="358"/>
      <c r="R55" s="358"/>
      <c r="S55" s="358"/>
      <c r="T55" s="358"/>
    </row>
    <row r="56" spans="1:69" s="359" customFormat="1" ht="3" hidden="1" customHeight="1" x14ac:dyDescent="0.25">
      <c r="B56" s="760" t="s">
        <v>8</v>
      </c>
      <c r="C56" s="760">
        <v>1</v>
      </c>
      <c r="D56" s="358"/>
      <c r="E56" s="358"/>
      <c r="F56" s="358"/>
      <c r="G56" s="358"/>
      <c r="H56" s="358"/>
      <c r="I56" s="358"/>
      <c r="J56" s="358"/>
      <c r="K56" s="358"/>
      <c r="L56" s="358"/>
      <c r="M56" s="358"/>
      <c r="N56" s="358"/>
      <c r="O56" s="358"/>
      <c r="P56" s="358"/>
      <c r="Q56" s="358"/>
      <c r="R56" s="358"/>
      <c r="S56" s="358"/>
      <c r="T56" s="358"/>
    </row>
    <row r="57" spans="1:69" s="359" customFormat="1" ht="3" hidden="1" customHeight="1" x14ac:dyDescent="0.25">
      <c r="B57" s="760" t="s">
        <v>20</v>
      </c>
      <c r="C57" s="760"/>
      <c r="D57" s="358"/>
      <c r="E57" s="358"/>
      <c r="F57" s="358"/>
      <c r="G57" s="358"/>
      <c r="H57" s="358"/>
      <c r="I57" s="358"/>
      <c r="J57" s="358"/>
      <c r="K57" s="358"/>
      <c r="L57" s="358"/>
      <c r="M57" s="358"/>
      <c r="N57" s="358"/>
      <c r="O57" s="358"/>
      <c r="P57" s="358"/>
      <c r="Q57" s="358"/>
      <c r="R57" s="358"/>
      <c r="S57" s="358"/>
      <c r="T57" s="358"/>
    </row>
    <row r="58" spans="1:69" s="359" customFormat="1" ht="15.75" x14ac:dyDescent="0.25">
      <c r="B58" s="358"/>
      <c r="C58" s="358"/>
      <c r="D58" s="358"/>
      <c r="E58" s="358"/>
      <c r="F58" s="358"/>
      <c r="G58" s="358"/>
      <c r="H58" s="358"/>
      <c r="I58" s="358"/>
      <c r="J58" s="358"/>
      <c r="K58" s="358"/>
      <c r="L58" s="358"/>
      <c r="M58" s="358"/>
      <c r="N58" s="358"/>
      <c r="O58" s="358"/>
      <c r="P58" s="358"/>
      <c r="Q58" s="358"/>
      <c r="R58" s="358"/>
      <c r="S58" s="358"/>
      <c r="T58" s="358"/>
    </row>
    <row r="59" spans="1:69" s="359" customFormat="1" ht="15.75" x14ac:dyDescent="0.25">
      <c r="B59" s="358"/>
      <c r="C59" s="358"/>
      <c r="D59" s="358"/>
      <c r="E59" s="358"/>
      <c r="F59" s="358"/>
      <c r="G59" s="358"/>
      <c r="H59" s="358"/>
      <c r="I59" s="358"/>
      <c r="J59" s="358"/>
      <c r="K59" s="358"/>
      <c r="L59" s="358"/>
      <c r="M59" s="358"/>
      <c r="N59" s="358"/>
      <c r="O59" s="358"/>
      <c r="P59" s="358"/>
      <c r="Q59" s="358"/>
      <c r="R59" s="358"/>
      <c r="S59" s="358"/>
      <c r="T59" s="358"/>
    </row>
    <row r="60" spans="1:69" s="359" customFormat="1" ht="15.75" x14ac:dyDescent="0.25">
      <c r="B60" s="358"/>
      <c r="C60" s="358"/>
      <c r="D60" s="358"/>
      <c r="E60" s="358"/>
      <c r="F60" s="358"/>
      <c r="G60" s="358"/>
      <c r="H60" s="358"/>
      <c r="I60" s="358"/>
      <c r="J60" s="358"/>
      <c r="K60" s="358"/>
      <c r="L60" s="358"/>
      <c r="M60" s="358"/>
      <c r="N60" s="358"/>
      <c r="O60" s="358"/>
      <c r="P60" s="358"/>
      <c r="Q60" s="358"/>
      <c r="R60" s="358"/>
      <c r="S60" s="358"/>
      <c r="T60" s="358"/>
    </row>
    <row r="61" spans="1:69" s="359" customFormat="1" ht="15.75" x14ac:dyDescent="0.25">
      <c r="B61" s="358"/>
      <c r="C61" s="358"/>
      <c r="D61" s="358"/>
      <c r="E61" s="358"/>
      <c r="F61" s="358"/>
      <c r="G61" s="358"/>
      <c r="H61" s="358"/>
      <c r="I61" s="358"/>
      <c r="J61" s="358"/>
      <c r="K61" s="358"/>
      <c r="L61" s="358"/>
      <c r="M61" s="358"/>
      <c r="N61" s="358"/>
      <c r="O61" s="358"/>
      <c r="P61" s="358"/>
      <c r="Q61" s="358"/>
      <c r="R61" s="358"/>
      <c r="S61" s="358"/>
      <c r="T61" s="358"/>
    </row>
    <row r="62" spans="1:69" s="359" customFormat="1" ht="15.75" x14ac:dyDescent="0.25">
      <c r="B62" s="358"/>
      <c r="C62" s="358"/>
      <c r="D62" s="358"/>
      <c r="E62" s="358"/>
      <c r="F62" s="358"/>
      <c r="G62" s="358"/>
      <c r="H62" s="358"/>
      <c r="I62" s="358"/>
      <c r="J62" s="358"/>
      <c r="K62" s="358"/>
      <c r="L62" s="358"/>
      <c r="M62" s="358"/>
      <c r="N62" s="358"/>
      <c r="O62" s="358"/>
      <c r="P62" s="358"/>
      <c r="Q62" s="358"/>
      <c r="R62" s="358"/>
      <c r="S62" s="358"/>
      <c r="T62" s="358"/>
    </row>
    <row r="63" spans="1:69" s="359" customFormat="1" ht="15.75" x14ac:dyDescent="0.25">
      <c r="B63" s="358"/>
      <c r="C63" s="358"/>
      <c r="D63" s="358"/>
      <c r="E63" s="358"/>
      <c r="F63" s="358"/>
      <c r="G63" s="358"/>
      <c r="H63" s="358"/>
      <c r="I63" s="358"/>
      <c r="J63" s="358"/>
      <c r="K63" s="358"/>
      <c r="L63" s="358"/>
      <c r="M63" s="358"/>
      <c r="N63" s="358"/>
      <c r="O63" s="358"/>
      <c r="P63" s="358"/>
      <c r="Q63" s="358"/>
      <c r="R63" s="358"/>
      <c r="S63" s="358"/>
      <c r="T63" s="358"/>
    </row>
    <row r="64" spans="1:69" s="359" customFormat="1" ht="15.75" x14ac:dyDescent="0.25">
      <c r="B64" s="358"/>
      <c r="C64" s="358"/>
      <c r="D64" s="358"/>
      <c r="E64" s="358"/>
      <c r="F64" s="358"/>
      <c r="G64" s="358"/>
      <c r="H64" s="358"/>
      <c r="I64" s="358"/>
      <c r="J64" s="358"/>
      <c r="K64" s="358"/>
      <c r="L64" s="358"/>
      <c r="M64" s="358"/>
      <c r="N64" s="358"/>
      <c r="O64" s="358"/>
      <c r="P64" s="358"/>
      <c r="Q64" s="358"/>
      <c r="R64" s="358"/>
      <c r="S64" s="358"/>
      <c r="T64" s="358"/>
    </row>
    <row r="65" spans="2:20" s="359" customFormat="1" ht="15.75" x14ac:dyDescent="0.25">
      <c r="B65" s="358"/>
      <c r="C65" s="358"/>
      <c r="D65" s="358"/>
      <c r="E65" s="358"/>
      <c r="F65" s="358"/>
      <c r="G65" s="358"/>
      <c r="H65" s="358"/>
      <c r="I65" s="358"/>
      <c r="J65" s="358"/>
      <c r="K65" s="358"/>
      <c r="L65" s="358"/>
      <c r="M65" s="358"/>
      <c r="N65" s="358"/>
      <c r="O65" s="358"/>
      <c r="P65" s="358"/>
      <c r="Q65" s="358"/>
      <c r="R65" s="358"/>
      <c r="S65" s="358"/>
      <c r="T65" s="358"/>
    </row>
    <row r="66" spans="2:20" s="359" customFormat="1" ht="15.75" x14ac:dyDescent="0.25">
      <c r="B66" s="358"/>
      <c r="C66" s="358"/>
      <c r="D66" s="358"/>
      <c r="E66" s="358"/>
      <c r="F66" s="358"/>
      <c r="G66" s="358"/>
      <c r="H66" s="358"/>
      <c r="I66" s="358"/>
      <c r="J66" s="358"/>
      <c r="K66" s="358"/>
      <c r="L66" s="358"/>
      <c r="M66" s="358"/>
      <c r="N66" s="358"/>
      <c r="O66" s="358"/>
      <c r="P66" s="358"/>
      <c r="Q66" s="358"/>
      <c r="R66" s="358"/>
      <c r="S66" s="358"/>
      <c r="T66" s="358"/>
    </row>
    <row r="67" spans="2:20" s="359" customFormat="1" ht="15.75" x14ac:dyDescent="0.25">
      <c r="B67" s="358"/>
      <c r="C67" s="358"/>
      <c r="D67" s="358"/>
      <c r="E67" s="358"/>
      <c r="F67" s="358"/>
      <c r="G67" s="358"/>
      <c r="H67" s="358"/>
      <c r="I67" s="358"/>
      <c r="J67" s="358"/>
      <c r="K67" s="358"/>
      <c r="L67" s="358"/>
      <c r="M67" s="358"/>
      <c r="N67" s="358"/>
      <c r="O67" s="358"/>
      <c r="P67" s="358"/>
      <c r="Q67" s="358"/>
      <c r="R67" s="358"/>
      <c r="S67" s="358"/>
      <c r="T67" s="358"/>
    </row>
    <row r="68" spans="2:20" s="359" customFormat="1" ht="15.75" x14ac:dyDescent="0.25">
      <c r="B68" s="358"/>
      <c r="C68" s="358"/>
      <c r="D68" s="358"/>
      <c r="E68" s="358"/>
      <c r="F68" s="358"/>
      <c r="G68" s="358"/>
      <c r="H68" s="358"/>
      <c r="I68" s="358"/>
      <c r="J68" s="358"/>
      <c r="K68" s="358"/>
      <c r="L68" s="358"/>
      <c r="M68" s="358"/>
      <c r="N68" s="358"/>
      <c r="O68" s="358"/>
      <c r="P68" s="358"/>
      <c r="Q68" s="358"/>
      <c r="R68" s="358"/>
      <c r="S68" s="358"/>
      <c r="T68" s="358"/>
    </row>
    <row r="69" spans="2:20" s="359" customFormat="1" ht="15.75" x14ac:dyDescent="0.25">
      <c r="B69" s="358"/>
      <c r="C69" s="358"/>
      <c r="D69" s="358"/>
      <c r="E69" s="358"/>
      <c r="F69" s="358"/>
      <c r="G69" s="358"/>
      <c r="H69" s="358"/>
      <c r="I69" s="358"/>
      <c r="J69" s="358"/>
      <c r="K69" s="358"/>
      <c r="L69" s="358"/>
      <c r="M69" s="358"/>
      <c r="N69" s="358"/>
      <c r="O69" s="358"/>
      <c r="P69" s="358"/>
      <c r="Q69" s="358"/>
      <c r="R69" s="358"/>
      <c r="S69" s="358"/>
      <c r="T69" s="358"/>
    </row>
    <row r="70" spans="2:20" s="359" customFormat="1" ht="15.75" x14ac:dyDescent="0.25">
      <c r="B70" s="358"/>
      <c r="C70" s="358"/>
      <c r="D70" s="358"/>
      <c r="E70" s="358"/>
      <c r="F70" s="358"/>
      <c r="G70" s="358"/>
      <c r="H70" s="358"/>
      <c r="I70" s="358"/>
      <c r="J70" s="358"/>
      <c r="K70" s="358"/>
      <c r="L70" s="358"/>
      <c r="M70" s="358"/>
      <c r="N70" s="358"/>
      <c r="O70" s="358"/>
      <c r="P70" s="358"/>
      <c r="Q70" s="358"/>
      <c r="R70" s="358"/>
      <c r="S70" s="358"/>
      <c r="T70" s="358"/>
    </row>
    <row r="71" spans="2:20" s="359" customFormat="1" ht="15.75" x14ac:dyDescent="0.25">
      <c r="B71" s="358"/>
      <c r="C71" s="358"/>
      <c r="D71" s="358"/>
      <c r="E71" s="358"/>
      <c r="F71" s="358"/>
      <c r="G71" s="358"/>
      <c r="H71" s="358"/>
      <c r="I71" s="358"/>
      <c r="J71" s="358"/>
      <c r="K71" s="358"/>
      <c r="L71" s="358"/>
      <c r="M71" s="358"/>
      <c r="N71" s="358"/>
      <c r="O71" s="358"/>
      <c r="P71" s="358"/>
      <c r="Q71" s="358"/>
      <c r="R71" s="358"/>
      <c r="S71" s="358"/>
      <c r="T71" s="358"/>
    </row>
    <row r="72" spans="2:20" s="359" customFormat="1" ht="15.75" x14ac:dyDescent="0.25">
      <c r="B72" s="358"/>
      <c r="C72" s="358"/>
      <c r="D72" s="358"/>
      <c r="E72" s="358"/>
      <c r="F72" s="358"/>
      <c r="G72" s="358"/>
      <c r="H72" s="358"/>
      <c r="I72" s="358"/>
      <c r="J72" s="358"/>
      <c r="K72" s="358"/>
      <c r="L72" s="358"/>
      <c r="M72" s="358"/>
      <c r="N72" s="358"/>
      <c r="O72" s="358"/>
      <c r="P72" s="358"/>
      <c r="Q72" s="358"/>
      <c r="R72" s="358"/>
      <c r="S72" s="358"/>
      <c r="T72" s="358"/>
    </row>
    <row r="73" spans="2:20" s="359" customFormat="1" ht="15.75" x14ac:dyDescent="0.25"/>
    <row r="74" spans="2:20" s="359" customFormat="1" ht="15.75" x14ac:dyDescent="0.25"/>
    <row r="75" spans="2:20" s="359" customFormat="1" ht="15.75" x14ac:dyDescent="0.25"/>
    <row r="76" spans="2:20" s="359" customFormat="1" ht="15.75" x14ac:dyDescent="0.25"/>
    <row r="77" spans="2:20" s="359" customFormat="1" ht="15.75" x14ac:dyDescent="0.25"/>
    <row r="78" spans="2:20" s="359" customFormat="1" ht="15.75" x14ac:dyDescent="0.25"/>
    <row r="79" spans="2:20" s="359" customFormat="1" ht="15.75" x14ac:dyDescent="0.25"/>
    <row r="80" spans="2:20" s="359" customFormat="1" ht="15.75" x14ac:dyDescent="0.25"/>
    <row r="81" s="359" customFormat="1" ht="15.75" x14ac:dyDescent="0.25"/>
    <row r="82" s="359" customFormat="1" ht="15.75" x14ac:dyDescent="0.25"/>
    <row r="83" s="359" customFormat="1" ht="15.75" x14ac:dyDescent="0.25"/>
    <row r="84" s="359" customFormat="1" ht="15.75" x14ac:dyDescent="0.25"/>
    <row r="85" s="359" customFormat="1" ht="15.75" x14ac:dyDescent="0.25"/>
    <row r="86" s="359" customFormat="1" ht="15.75" x14ac:dyDescent="0.25"/>
    <row r="87" s="359" customFormat="1" ht="15.75" x14ac:dyDescent="0.25"/>
    <row r="88" s="359" customFormat="1" ht="15.75" x14ac:dyDescent="0.25"/>
    <row r="89" s="359" customFormat="1" ht="15.75" x14ac:dyDescent="0.25"/>
    <row r="90" s="359" customFormat="1" ht="15.75" x14ac:dyDescent="0.25"/>
    <row r="91" s="359" customFormat="1" ht="15.75" x14ac:dyDescent="0.25"/>
    <row r="92" s="359" customFormat="1" ht="15.75" x14ac:dyDescent="0.25"/>
    <row r="93" s="359" customFormat="1" ht="15.75" x14ac:dyDescent="0.25"/>
    <row r="94" s="359" customFormat="1" ht="15.75" x14ac:dyDescent="0.25"/>
    <row r="95" s="359" customFormat="1" ht="15.75" x14ac:dyDescent="0.25"/>
    <row r="96" s="359" customFormat="1" ht="15.75" x14ac:dyDescent="0.25"/>
    <row r="97" s="359" customFormat="1" ht="15.75" x14ac:dyDescent="0.25"/>
    <row r="98" s="359" customFormat="1" ht="15.75" x14ac:dyDescent="0.25"/>
    <row r="99" s="359" customFormat="1" ht="15.75" x14ac:dyDescent="0.25"/>
    <row r="100" s="359" customFormat="1" ht="15.75" x14ac:dyDescent="0.25"/>
    <row r="101" s="359" customFormat="1" ht="15.75" x14ac:dyDescent="0.25"/>
    <row r="102" s="359" customFormat="1" ht="15.75" x14ac:dyDescent="0.25"/>
    <row r="103" s="359" customFormat="1" ht="15.75" x14ac:dyDescent="0.25"/>
    <row r="104" s="359" customFormat="1" ht="15.75" x14ac:dyDescent="0.25"/>
    <row r="105" s="359" customFormat="1" ht="15.75" x14ac:dyDescent="0.25"/>
    <row r="106" s="359" customFormat="1" ht="15.75" x14ac:dyDescent="0.25"/>
    <row r="107" s="359" customFormat="1" ht="15.75" x14ac:dyDescent="0.25"/>
    <row r="108" s="359" customFormat="1" ht="15.75" x14ac:dyDescent="0.25"/>
    <row r="109" s="359" customFormat="1" ht="15.75" x14ac:dyDescent="0.25"/>
    <row r="110" s="359" customFormat="1" ht="15.75" x14ac:dyDescent="0.25"/>
    <row r="111" s="359" customFormat="1" ht="15.75" x14ac:dyDescent="0.25"/>
    <row r="112" s="359" customFormat="1" ht="15.75" x14ac:dyDescent="0.25"/>
    <row r="113" s="359" customFormat="1" ht="15.75" x14ac:dyDescent="0.25"/>
    <row r="114" s="359" customFormat="1" ht="15.75" x14ac:dyDescent="0.25"/>
    <row r="115" s="359" customFormat="1" ht="15.75" x14ac:dyDescent="0.25"/>
    <row r="116" s="359" customFormat="1" ht="15.75" x14ac:dyDescent="0.25"/>
    <row r="117" s="359" customFormat="1" ht="15.75" x14ac:dyDescent="0.25"/>
    <row r="118" s="359" customFormat="1" ht="15.75" x14ac:dyDescent="0.25"/>
    <row r="119" s="359" customFormat="1" ht="15.75" x14ac:dyDescent="0.25"/>
    <row r="120" s="359" customFormat="1" ht="15.75" x14ac:dyDescent="0.25"/>
    <row r="121" s="359" customFormat="1" ht="15.75" x14ac:dyDescent="0.25"/>
    <row r="122" s="359" customFormat="1" ht="15.75" x14ac:dyDescent="0.25"/>
    <row r="123" s="359" customFormat="1" ht="15.75" x14ac:dyDescent="0.25"/>
    <row r="124" s="359" customFormat="1" ht="15.75" x14ac:dyDescent="0.25"/>
    <row r="125" s="359" customFormat="1" ht="15.75" x14ac:dyDescent="0.25"/>
    <row r="126" s="359" customFormat="1" ht="15.75" x14ac:dyDescent="0.25"/>
    <row r="127" s="359" customFormat="1" ht="15.75" x14ac:dyDescent="0.25"/>
    <row r="128" s="359" customFormat="1" ht="15.75" x14ac:dyDescent="0.25"/>
    <row r="129" s="359" customFormat="1" ht="15.75" x14ac:dyDescent="0.25"/>
    <row r="130" s="359" customFormat="1" ht="15.75" x14ac:dyDescent="0.25"/>
    <row r="131" s="359" customFormat="1" ht="15.75" x14ac:dyDescent="0.25"/>
    <row r="132" s="359" customFormat="1" ht="15.75" x14ac:dyDescent="0.25"/>
    <row r="133" s="359" customFormat="1" ht="15.75" x14ac:dyDescent="0.25"/>
    <row r="134" s="359" customFormat="1" ht="15.75" x14ac:dyDescent="0.25"/>
    <row r="135" s="359" customFormat="1" ht="15.75" x14ac:dyDescent="0.25"/>
    <row r="136" s="359" customFormat="1" ht="15.75" x14ac:dyDescent="0.25"/>
    <row r="137" s="359" customFormat="1" ht="15.75" x14ac:dyDescent="0.25"/>
    <row r="138" s="359" customFormat="1" ht="15.75" x14ac:dyDescent="0.25"/>
    <row r="139" s="359" customFormat="1" ht="15.75" x14ac:dyDescent="0.25"/>
    <row r="140" s="359" customFormat="1" ht="15.75" x14ac:dyDescent="0.25"/>
    <row r="141" s="359" customFormat="1" ht="15.75" x14ac:dyDescent="0.25"/>
    <row r="142" s="359" customFormat="1" ht="15.75" x14ac:dyDescent="0.25"/>
    <row r="143" s="359" customFormat="1" ht="15.75" x14ac:dyDescent="0.25"/>
    <row r="144" s="359" customFormat="1" ht="15.75" x14ac:dyDescent="0.25"/>
    <row r="145" s="359" customFormat="1" ht="15.75" x14ac:dyDescent="0.25"/>
    <row r="146" s="359" customFormat="1" ht="15.75" x14ac:dyDescent="0.25"/>
    <row r="147" s="359" customFormat="1" ht="15.75" x14ac:dyDescent="0.25"/>
    <row r="148" s="359" customFormat="1" ht="15.75" x14ac:dyDescent="0.25"/>
    <row r="149" s="359" customFormat="1" ht="15.75" x14ac:dyDescent="0.25"/>
    <row r="150" s="359" customFormat="1" ht="15.75" x14ac:dyDescent="0.25"/>
    <row r="151" s="359" customFormat="1" ht="15.75" x14ac:dyDescent="0.25"/>
    <row r="152" s="359" customFormat="1" ht="15.75" x14ac:dyDescent="0.25"/>
    <row r="153" s="359" customFormat="1" ht="15.75" x14ac:dyDescent="0.25"/>
    <row r="154" s="359" customFormat="1" ht="15.75" x14ac:dyDescent="0.25"/>
    <row r="155" s="359" customFormat="1" ht="15.75" x14ac:dyDescent="0.25"/>
    <row r="156" s="359" customFormat="1" ht="15.75" x14ac:dyDescent="0.25"/>
    <row r="157" s="359" customFormat="1" ht="15.75" x14ac:dyDescent="0.25"/>
    <row r="158" s="359" customFormat="1" ht="15.75" x14ac:dyDescent="0.25"/>
    <row r="159" s="359" customFormat="1" ht="15.75" x14ac:dyDescent="0.25"/>
    <row r="160" s="359" customFormat="1" ht="15.75" x14ac:dyDescent="0.25"/>
    <row r="161" s="359" customFormat="1" ht="15.75" x14ac:dyDescent="0.25"/>
    <row r="162" s="359" customFormat="1" ht="15.75" x14ac:dyDescent="0.25"/>
    <row r="163" s="359" customFormat="1" ht="15.75" x14ac:dyDescent="0.25"/>
    <row r="164" s="359" customFormat="1" ht="15.75" x14ac:dyDescent="0.25"/>
    <row r="165" s="359" customFormat="1" ht="15.75" x14ac:dyDescent="0.25"/>
    <row r="166" s="359" customFormat="1" ht="15.75" x14ac:dyDescent="0.25"/>
    <row r="167" s="359" customFormat="1" ht="15.75" x14ac:dyDescent="0.25"/>
    <row r="168" s="359" customFormat="1" ht="15.75" x14ac:dyDescent="0.25"/>
    <row r="169" s="359" customFormat="1" ht="15.75" x14ac:dyDescent="0.25"/>
    <row r="170" s="359" customFormat="1" ht="15.75" x14ac:dyDescent="0.25"/>
    <row r="171" s="359" customFormat="1" ht="15.75" x14ac:dyDescent="0.25"/>
    <row r="172" s="359" customFormat="1" ht="15.75" x14ac:dyDescent="0.25"/>
    <row r="173" s="359" customFormat="1" ht="15.75" x14ac:dyDescent="0.25"/>
    <row r="174" s="359" customFormat="1" ht="15.75" x14ac:dyDescent="0.25"/>
    <row r="175" s="359" customFormat="1" ht="15.75" x14ac:dyDescent="0.25"/>
    <row r="176" s="359" customFormat="1" ht="15.75" x14ac:dyDescent="0.25"/>
    <row r="177" s="359" customFormat="1" ht="15.75" x14ac:dyDescent="0.25"/>
    <row r="178" s="359" customFormat="1" ht="15.75" x14ac:dyDescent="0.25"/>
    <row r="179" s="359" customFormat="1" ht="15.75" x14ac:dyDescent="0.25"/>
    <row r="180" s="359" customFormat="1" ht="15.75" x14ac:dyDescent="0.25"/>
    <row r="181" s="359" customFormat="1" ht="15.75" x14ac:dyDescent="0.25"/>
    <row r="182" s="359" customFormat="1" ht="15.75" x14ac:dyDescent="0.25"/>
    <row r="183" s="359" customFormat="1" ht="15.75" x14ac:dyDescent="0.25"/>
    <row r="184" s="359" customFormat="1" ht="15.75" x14ac:dyDescent="0.25"/>
    <row r="185" s="359" customFormat="1" ht="15.75" x14ac:dyDescent="0.25"/>
    <row r="186" s="359" customFormat="1" ht="15.75" x14ac:dyDescent="0.25"/>
    <row r="187" s="359" customFormat="1" ht="15.75" x14ac:dyDescent="0.25"/>
    <row r="188" s="359" customFormat="1" ht="15.75" x14ac:dyDescent="0.25"/>
    <row r="189" s="359" customFormat="1" ht="15.75" x14ac:dyDescent="0.25"/>
    <row r="190" s="359" customFormat="1" ht="15.75" x14ac:dyDescent="0.25"/>
    <row r="191" s="359" customFormat="1" ht="15.75" x14ac:dyDescent="0.25"/>
    <row r="192" s="359" customFormat="1" ht="15.75" x14ac:dyDescent="0.25"/>
    <row r="193" s="359" customFormat="1" ht="15.75" x14ac:dyDescent="0.25"/>
    <row r="194" s="359" customFormat="1" ht="15.75" x14ac:dyDescent="0.25"/>
    <row r="195" s="359" customFormat="1" ht="15.75" x14ac:dyDescent="0.25"/>
    <row r="196" s="359" customFormat="1" ht="15.75" x14ac:dyDescent="0.25"/>
    <row r="197" s="359" customFormat="1" ht="15.75" x14ac:dyDescent="0.25"/>
    <row r="198" s="359" customFormat="1" ht="15.75" x14ac:dyDescent="0.25"/>
    <row r="199" s="359" customFormat="1" ht="15.75" x14ac:dyDescent="0.25"/>
    <row r="200" s="359" customFormat="1" ht="15.75" x14ac:dyDescent="0.25"/>
    <row r="201" s="359" customFormat="1" ht="15.75" x14ac:dyDescent="0.25"/>
    <row r="202" s="359" customFormat="1" ht="15.75" x14ac:dyDescent="0.25"/>
    <row r="203" s="359" customFormat="1" ht="15.75" x14ac:dyDescent="0.25"/>
    <row r="204" s="359" customFormat="1" ht="15.75" x14ac:dyDescent="0.25"/>
    <row r="205" s="359" customFormat="1" ht="15.75" x14ac:dyDescent="0.25"/>
    <row r="206" s="359" customFormat="1" ht="15.75" x14ac:dyDescent="0.25"/>
    <row r="207" s="359" customFormat="1" ht="15.75" x14ac:dyDescent="0.25"/>
    <row r="208" s="359" customFormat="1" ht="15.75" x14ac:dyDescent="0.25"/>
    <row r="209" s="359" customFormat="1" ht="15.75" x14ac:dyDescent="0.25"/>
    <row r="210" s="359" customFormat="1" ht="15.75" x14ac:dyDescent="0.25"/>
    <row r="211" s="359" customFormat="1" ht="15.75" x14ac:dyDescent="0.25"/>
    <row r="212" s="359" customFormat="1" ht="15.75" x14ac:dyDescent="0.25"/>
    <row r="213" s="359" customFormat="1" ht="15.75" x14ac:dyDescent="0.25"/>
    <row r="214" s="359" customFormat="1" ht="15.75" x14ac:dyDescent="0.25"/>
    <row r="215" s="359" customFormat="1" ht="15.75" x14ac:dyDescent="0.25"/>
    <row r="216" s="359" customFormat="1" ht="15.75" x14ac:dyDescent="0.25"/>
    <row r="217" s="359" customFormat="1" ht="15.75" x14ac:dyDescent="0.25"/>
    <row r="218" s="359" customFormat="1" ht="15.75" x14ac:dyDescent="0.25"/>
    <row r="219" s="359" customFormat="1" ht="15.75" x14ac:dyDescent="0.25"/>
    <row r="220" s="359" customFormat="1" ht="15.75" x14ac:dyDescent="0.25"/>
    <row r="221" s="359" customFormat="1" ht="15.75" x14ac:dyDescent="0.25"/>
    <row r="222" s="359" customFormat="1" ht="15.75" x14ac:dyDescent="0.25"/>
    <row r="223" s="359" customFormat="1" ht="15.75" x14ac:dyDescent="0.25"/>
    <row r="224" s="359" customFormat="1" ht="15.75" x14ac:dyDescent="0.25"/>
    <row r="225" s="359" customFormat="1" ht="15.75" x14ac:dyDescent="0.25"/>
    <row r="226" s="359" customFormat="1" ht="15.75" x14ac:dyDescent="0.25"/>
    <row r="227" s="359" customFormat="1" ht="15.75" x14ac:dyDescent="0.25"/>
    <row r="228" s="359" customFormat="1" ht="15.75" x14ac:dyDescent="0.25"/>
    <row r="229" s="359" customFormat="1" ht="15.75" x14ac:dyDescent="0.25"/>
    <row r="230" s="359" customFormat="1" ht="15.75" x14ac:dyDescent="0.25"/>
    <row r="231" s="359" customFormat="1" ht="15.75" x14ac:dyDescent="0.25"/>
    <row r="232" s="359" customFormat="1" ht="15.75" x14ac:dyDescent="0.25"/>
    <row r="233" s="359" customFormat="1" ht="15.75" x14ac:dyDescent="0.25"/>
    <row r="234" s="359" customFormat="1" ht="15.75" x14ac:dyDescent="0.25"/>
    <row r="235" s="359" customFormat="1" ht="15.75" x14ac:dyDescent="0.25"/>
    <row r="236" s="359" customFormat="1" ht="15.75" x14ac:dyDescent="0.25"/>
    <row r="237" s="359" customFormat="1" ht="15.75" x14ac:dyDescent="0.25"/>
    <row r="238" s="359" customFormat="1" ht="15.75" x14ac:dyDescent="0.25"/>
    <row r="239" s="359" customFormat="1" ht="15.75" x14ac:dyDescent="0.25"/>
    <row r="240" s="359" customFormat="1" ht="15.75" x14ac:dyDescent="0.25"/>
    <row r="241" s="359" customFormat="1" ht="15.75" x14ac:dyDescent="0.25"/>
    <row r="242" s="359" customFormat="1" ht="15.75" x14ac:dyDescent="0.25"/>
    <row r="243" s="359" customFormat="1" ht="15.75" x14ac:dyDescent="0.25"/>
    <row r="244" s="359" customFormat="1" ht="15.75" x14ac:dyDescent="0.25"/>
    <row r="245" s="359" customFormat="1" ht="15.75" x14ac:dyDescent="0.25"/>
    <row r="246" s="359" customFormat="1" ht="15.75" x14ac:dyDescent="0.25"/>
    <row r="247" s="359" customFormat="1" ht="15.75" x14ac:dyDescent="0.25"/>
    <row r="248" s="359" customFormat="1" ht="15.75" x14ac:dyDescent="0.25"/>
    <row r="249" s="359" customFormat="1" ht="15.75" x14ac:dyDescent="0.25"/>
    <row r="250" s="359" customFormat="1" ht="15.75" x14ac:dyDescent="0.25"/>
    <row r="251" s="359" customFormat="1" ht="15.75" x14ac:dyDescent="0.25"/>
    <row r="252" s="359" customFormat="1" ht="15.75" x14ac:dyDescent="0.25"/>
    <row r="253" s="359" customFormat="1" ht="15.75" x14ac:dyDescent="0.25"/>
    <row r="254" s="359" customFormat="1" ht="15.75" x14ac:dyDescent="0.25"/>
    <row r="255" s="359" customFormat="1" ht="15.75" x14ac:dyDescent="0.25"/>
    <row r="256" s="359" customFormat="1" ht="15.75" x14ac:dyDescent="0.25"/>
    <row r="257" s="359" customFormat="1" ht="15.75" x14ac:dyDescent="0.25"/>
    <row r="258" s="359" customFormat="1" ht="15.75" x14ac:dyDescent="0.25"/>
    <row r="259" s="359" customFormat="1" ht="15.75" x14ac:dyDescent="0.25"/>
    <row r="260" s="359" customFormat="1" ht="15.75" x14ac:dyDescent="0.25"/>
    <row r="261" s="359" customFormat="1" ht="15.75" x14ac:dyDescent="0.25"/>
    <row r="262" s="359" customFormat="1" ht="15.75" x14ac:dyDescent="0.25"/>
    <row r="263" s="359" customFormat="1" ht="15.75" x14ac:dyDescent="0.25"/>
    <row r="264" s="359" customFormat="1" ht="15.75" x14ac:dyDescent="0.25"/>
    <row r="265" s="359" customFormat="1" ht="15.75" x14ac:dyDescent="0.25"/>
    <row r="266" s="359" customFormat="1" ht="15.75" x14ac:dyDescent="0.25"/>
    <row r="267" s="359" customFormat="1" ht="15.75" x14ac:dyDescent="0.25"/>
    <row r="268" s="359" customFormat="1" ht="15.75" x14ac:dyDescent="0.25"/>
    <row r="269" s="359" customFormat="1" ht="15.75" x14ac:dyDescent="0.25"/>
    <row r="270" s="359" customFormat="1" ht="15.75" x14ac:dyDescent="0.25"/>
    <row r="271" s="359" customFormat="1" ht="15.75" x14ac:dyDescent="0.25"/>
    <row r="272" s="359" customFormat="1" ht="15.75" x14ac:dyDescent="0.25"/>
    <row r="273" s="359" customFormat="1" ht="15.75" x14ac:dyDescent="0.25"/>
    <row r="274" s="359" customFormat="1" ht="15.75" x14ac:dyDescent="0.25"/>
    <row r="275" s="359" customFormat="1" ht="15.75" x14ac:dyDescent="0.25"/>
    <row r="276" s="359" customFormat="1" ht="15.75" x14ac:dyDescent="0.25"/>
    <row r="277" s="359" customFormat="1" ht="15.75" x14ac:dyDescent="0.25"/>
    <row r="278" s="359" customFormat="1" ht="15.75" x14ac:dyDescent="0.25"/>
    <row r="279" s="359" customFormat="1" ht="15.75" x14ac:dyDescent="0.25"/>
    <row r="280" s="359" customFormat="1" ht="15.75" x14ac:dyDescent="0.25"/>
    <row r="281" s="359" customFormat="1" ht="15.75" x14ac:dyDescent="0.25"/>
    <row r="282" s="359" customFormat="1" ht="15.75" x14ac:dyDescent="0.25"/>
    <row r="283" s="359" customFormat="1" ht="15.75" x14ac:dyDescent="0.25"/>
    <row r="284" s="359" customFormat="1" ht="15.75" x14ac:dyDescent="0.25"/>
    <row r="285" s="359" customFormat="1" ht="15.75" x14ac:dyDescent="0.25"/>
    <row r="286" s="359" customFormat="1" ht="15.75" x14ac:dyDescent="0.25"/>
    <row r="287" s="359" customFormat="1" ht="15.75" x14ac:dyDescent="0.25"/>
  </sheetData>
  <sheetProtection algorithmName="SHA-512" hashValue="uNUMYJlq6VmviuUBc88jNPtitBhgLiHLpQLHnmBArq4GzAFiVjw+g4sWqDGCQDfV84l/jiw3GM8ale+UYg9D2Q==" saltValue="1ZFlljPhjGTNTj6t0F0M7w==" spinCount="100000" sheet="1" objects="1" scenarios="1" selectLockedCells="1"/>
  <mergeCells count="25">
    <mergeCell ref="C24:S24"/>
    <mergeCell ref="C48:M48"/>
    <mergeCell ref="C44:M44"/>
    <mergeCell ref="C45:M45"/>
    <mergeCell ref="C46:M46"/>
    <mergeCell ref="C47:M47"/>
    <mergeCell ref="C40:M40"/>
    <mergeCell ref="C41:M41"/>
    <mergeCell ref="C42:M42"/>
    <mergeCell ref="C43:M43"/>
    <mergeCell ref="C33:R33"/>
    <mergeCell ref="G3:R3"/>
    <mergeCell ref="C11:D11"/>
    <mergeCell ref="E11:H11"/>
    <mergeCell ref="I11:L11"/>
    <mergeCell ref="M11:R11"/>
    <mergeCell ref="C9:J9"/>
    <mergeCell ref="B14:D14"/>
    <mergeCell ref="C16:R16"/>
    <mergeCell ref="C17:R19"/>
    <mergeCell ref="C20:R22"/>
    <mergeCell ref="B12:D12"/>
    <mergeCell ref="E12:H12"/>
    <mergeCell ref="I12:L12"/>
    <mergeCell ref="M12:R12"/>
  </mergeCells>
  <phoneticPr fontId="19" type="noConversion"/>
  <dataValidations count="4">
    <dataValidation type="list" allowBlank="1" showInputMessage="1" showErrorMessage="1" sqref="E13" xr:uid="{00000000-0002-0000-0000-000000000000}">
      <formula1>$G$33:$G$39</formula1>
    </dataValidation>
    <dataValidation type="list" allowBlank="1" showInputMessage="1" showErrorMessage="1" sqref="K13" xr:uid="{00000000-0002-0000-0000-000001000000}">
      <formula1>$J$17:$J$22</formula1>
    </dataValidation>
    <dataValidation type="list" allowBlank="1" showInputMessage="1" showErrorMessage="1" sqref="O13" xr:uid="{00000000-0002-0000-0000-000002000000}">
      <formula1>$O$33:$O$33</formula1>
    </dataValidation>
    <dataValidation type="list" allowBlank="1" showInputMessage="1" showErrorMessage="1" sqref="M12:R12" xr:uid="{00000000-0002-0000-0000-000003000000}">
      <formula1>$B$53:$B$57</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E2CFE1"/>
  </sheetPr>
  <dimension ref="A1:BQ324"/>
  <sheetViews>
    <sheetView showGridLines="0" showRowColHeaders="0" zoomScaleNormal="100" workbookViewId="0">
      <selection activeCell="D12" sqref="D12"/>
    </sheetView>
  </sheetViews>
  <sheetFormatPr defaultColWidth="9.28515625" defaultRowHeight="15.75" x14ac:dyDescent="0.3"/>
  <cols>
    <col min="1" max="1" width="3.7109375" style="360" customWidth="1"/>
    <col min="2" max="2" width="2.7109375" style="360" customWidth="1"/>
    <col min="3" max="3" width="3.140625" style="688" customWidth="1"/>
    <col min="4" max="4" width="32.28515625" style="360" customWidth="1"/>
    <col min="5" max="5" width="26.140625" style="360" customWidth="1"/>
    <col min="6" max="6" width="29.7109375" style="360" customWidth="1"/>
    <col min="7" max="8" width="14.42578125" style="360" customWidth="1"/>
    <col min="9" max="12" width="10" style="360" customWidth="1"/>
    <col min="13" max="14" width="10" style="362" customWidth="1"/>
    <col min="15" max="17" width="10" style="471" customWidth="1"/>
    <col min="18" max="18" width="10" style="472" customWidth="1"/>
    <col min="19" max="19" width="10" style="471" customWidth="1"/>
    <col min="20" max="23" width="9.28515625" style="471" customWidth="1"/>
    <col min="24" max="24" width="9.28515625" style="473" customWidth="1"/>
    <col min="25" max="51" width="9.28515625" style="360" customWidth="1"/>
    <col min="52" max="16384" width="9.28515625" style="360"/>
  </cols>
  <sheetData>
    <row r="1" spans="2:35" ht="20.100000000000001" customHeight="1" thickBot="1" x14ac:dyDescent="0.35">
      <c r="O1" s="355"/>
      <c r="P1" s="355"/>
      <c r="Q1" s="355"/>
      <c r="R1" s="470"/>
      <c r="S1" s="355"/>
      <c r="T1" s="355"/>
      <c r="U1" s="355"/>
      <c r="V1" s="355"/>
      <c r="W1" s="355"/>
      <c r="X1" s="400"/>
      <c r="Y1" s="400"/>
      <c r="Z1" s="400"/>
      <c r="AA1" s="400"/>
      <c r="AB1" s="400"/>
      <c r="AC1" s="400"/>
    </row>
    <row r="2" spans="2:35" ht="17.25" customHeight="1" x14ac:dyDescent="0.3">
      <c r="B2" s="40"/>
      <c r="C2" s="145"/>
      <c r="D2" s="15"/>
      <c r="E2" s="41"/>
      <c r="F2" s="64"/>
      <c r="G2" s="41"/>
      <c r="H2" s="41"/>
      <c r="I2" s="41"/>
      <c r="J2" s="41"/>
      <c r="K2" s="41"/>
      <c r="L2" s="41"/>
      <c r="M2" s="42"/>
      <c r="N2" s="42"/>
      <c r="O2" s="26"/>
      <c r="P2" s="26"/>
      <c r="Q2" s="26"/>
      <c r="R2" s="52"/>
      <c r="S2" s="26"/>
      <c r="T2" s="27"/>
      <c r="U2" s="355"/>
      <c r="V2" s="355"/>
      <c r="W2" s="355"/>
      <c r="X2" s="400"/>
      <c r="Y2" s="400"/>
      <c r="Z2" s="400"/>
      <c r="AA2" s="400"/>
      <c r="AB2" s="400"/>
      <c r="AC2" s="400"/>
    </row>
    <row r="3" spans="2:35" ht="33" customHeight="1" x14ac:dyDescent="0.45">
      <c r="B3" s="30"/>
      <c r="C3" s="181"/>
      <c r="D3" s="76"/>
      <c r="E3" s="76"/>
      <c r="F3" s="75" t="s">
        <v>14063</v>
      </c>
      <c r="G3" s="76"/>
      <c r="H3" s="699"/>
      <c r="I3" s="75"/>
      <c r="J3" s="20"/>
      <c r="K3" s="20"/>
      <c r="L3" s="21"/>
      <c r="M3" s="21"/>
      <c r="N3" s="81"/>
      <c r="O3" s="81"/>
      <c r="P3" s="82"/>
      <c r="Q3" s="82"/>
      <c r="R3" s="180"/>
      <c r="S3" s="82"/>
      <c r="T3" s="28"/>
      <c r="U3" s="355"/>
      <c r="V3" s="355"/>
      <c r="W3" s="355"/>
      <c r="X3" s="400"/>
      <c r="Y3" s="400"/>
      <c r="Z3" s="400"/>
      <c r="AA3" s="400"/>
      <c r="AB3" s="400"/>
      <c r="AC3" s="400"/>
    </row>
    <row r="4" spans="2:35" ht="16.5" x14ac:dyDescent="0.3">
      <c r="B4" s="30"/>
      <c r="C4" s="181"/>
      <c r="D4" s="76"/>
      <c r="E4" s="76"/>
      <c r="F4" s="21" t="s">
        <v>14064</v>
      </c>
      <c r="G4" s="76"/>
      <c r="H4" s="699"/>
      <c r="I4" s="20"/>
      <c r="J4" s="76"/>
      <c r="K4" s="76"/>
      <c r="L4" s="21"/>
      <c r="M4" s="21"/>
      <c r="N4" s="81"/>
      <c r="O4" s="81"/>
      <c r="P4" s="82"/>
      <c r="Q4" s="82"/>
      <c r="R4" s="180"/>
      <c r="S4" s="82"/>
      <c r="T4" s="28"/>
      <c r="U4" s="355"/>
      <c r="V4" s="355"/>
      <c r="W4" s="355"/>
      <c r="X4" s="400"/>
      <c r="Y4" s="400"/>
      <c r="Z4" s="400"/>
      <c r="AA4" s="400"/>
      <c r="AB4" s="400"/>
      <c r="AC4" s="400"/>
    </row>
    <row r="5" spans="2:35" ht="15" customHeight="1" x14ac:dyDescent="0.35">
      <c r="B5" s="30"/>
      <c r="C5" s="20"/>
      <c r="D5" s="20"/>
      <c r="E5" s="20"/>
      <c r="F5" s="1015">
        <f>SUM(S12:S111)</f>
        <v>0</v>
      </c>
      <c r="G5" s="1015"/>
      <c r="H5" s="699"/>
      <c r="I5" s="79"/>
      <c r="J5" s="80"/>
      <c r="K5" s="80"/>
      <c r="L5" s="25"/>
      <c r="M5" s="21"/>
      <c r="N5" s="81"/>
      <c r="O5" s="81"/>
      <c r="P5" s="82"/>
      <c r="Q5" s="82"/>
      <c r="R5" s="180"/>
      <c r="S5" s="82"/>
      <c r="T5" s="28"/>
      <c r="U5" s="355"/>
      <c r="V5" s="355"/>
      <c r="W5" s="355"/>
      <c r="X5" s="400"/>
      <c r="Y5" s="400"/>
      <c r="Z5" s="400"/>
      <c r="AA5" s="400"/>
      <c r="AB5" s="400"/>
      <c r="AC5" s="400"/>
    </row>
    <row r="6" spans="2:35" ht="19.5" customHeight="1" x14ac:dyDescent="0.3">
      <c r="B6" s="30"/>
      <c r="C6" s="20"/>
      <c r="D6" s="20"/>
      <c r="E6" s="1042"/>
      <c r="F6" s="1042"/>
      <c r="G6" s="1042"/>
      <c r="H6" s="1042"/>
      <c r="I6" s="21"/>
      <c r="J6" s="20"/>
      <c r="K6" s="21"/>
      <c r="L6" s="21"/>
      <c r="M6" s="81"/>
      <c r="N6" s="81"/>
      <c r="O6" s="82"/>
      <c r="P6" s="82"/>
      <c r="Q6" s="82"/>
      <c r="R6" s="180"/>
      <c r="S6" s="82"/>
      <c r="T6" s="28"/>
      <c r="U6" s="355"/>
      <c r="V6" s="355"/>
      <c r="W6" s="355"/>
      <c r="X6" s="400"/>
      <c r="Y6" s="400"/>
      <c r="Z6" s="400"/>
      <c r="AA6" s="400"/>
      <c r="AB6" s="400"/>
      <c r="AC6" s="400"/>
    </row>
    <row r="7" spans="2:35" ht="16.5" customHeight="1" x14ac:dyDescent="0.3">
      <c r="B7" s="30"/>
      <c r="C7" s="676"/>
      <c r="D7" s="71" t="s">
        <v>14065</v>
      </c>
      <c r="E7" s="71"/>
      <c r="F7" s="182"/>
      <c r="G7" s="23"/>
      <c r="H7" s="23"/>
      <c r="I7" s="21"/>
      <c r="J7" s="21"/>
      <c r="K7" s="76"/>
      <c r="L7" s="21"/>
      <c r="M7" s="84"/>
      <c r="N7" s="81"/>
      <c r="O7" s="82"/>
      <c r="P7" s="82"/>
      <c r="Q7" s="82"/>
      <c r="R7" s="180"/>
      <c r="S7" s="82"/>
      <c r="T7" s="28"/>
      <c r="U7" s="355"/>
      <c r="V7" s="355"/>
      <c r="W7" s="355"/>
      <c r="X7" s="400"/>
      <c r="Y7" s="400"/>
      <c r="Z7" s="400"/>
      <c r="AA7" s="400"/>
      <c r="AB7" s="400"/>
      <c r="AC7" s="400"/>
    </row>
    <row r="8" spans="2:35" ht="23.25" customHeight="1" x14ac:dyDescent="0.3">
      <c r="B8" s="30"/>
      <c r="C8" s="676"/>
      <c r="D8" s="955" t="s">
        <v>14066</v>
      </c>
      <c r="E8" s="955"/>
      <c r="F8" s="955"/>
      <c r="G8" s="955"/>
      <c r="H8" s="83"/>
      <c r="I8" s="21"/>
      <c r="J8" s="23"/>
      <c r="K8" s="21"/>
      <c r="L8" s="21"/>
      <c r="M8" s="84"/>
      <c r="N8" s="81"/>
      <c r="O8" s="82"/>
      <c r="P8" s="82"/>
      <c r="Q8" s="82"/>
      <c r="R8" s="180"/>
      <c r="S8" s="82"/>
      <c r="T8" s="28"/>
      <c r="U8" s="355"/>
      <c r="V8" s="355"/>
      <c r="W8" s="355"/>
      <c r="X8" s="400"/>
      <c r="Y8" s="400"/>
      <c r="Z8" s="400"/>
      <c r="AA8" s="400"/>
      <c r="AB8" s="400"/>
      <c r="AC8" s="400"/>
    </row>
    <row r="9" spans="2:35" s="479" customFormat="1" ht="40.5" x14ac:dyDescent="0.3">
      <c r="B9" s="55"/>
      <c r="C9" s="676"/>
      <c r="D9" s="1049" t="s">
        <v>14067</v>
      </c>
      <c r="E9" s="1049" t="s">
        <v>27</v>
      </c>
      <c r="F9" s="1050" t="s">
        <v>66</v>
      </c>
      <c r="G9" s="1041" t="s">
        <v>67</v>
      </c>
      <c r="H9" s="1051" t="s">
        <v>68</v>
      </c>
      <c r="I9" s="1041" t="s">
        <v>69</v>
      </c>
      <c r="J9" s="697" t="s">
        <v>29</v>
      </c>
      <c r="K9" s="697" t="s">
        <v>70</v>
      </c>
      <c r="L9" s="697" t="s">
        <v>31</v>
      </c>
      <c r="M9" s="697" t="s">
        <v>32</v>
      </c>
      <c r="N9" s="697" t="s">
        <v>33</v>
      </c>
      <c r="O9" s="697" t="s">
        <v>34</v>
      </c>
      <c r="P9" s="697" t="s">
        <v>35</v>
      </c>
      <c r="Q9" s="697" t="s">
        <v>36</v>
      </c>
      <c r="R9" s="698" t="s">
        <v>37</v>
      </c>
      <c r="S9" s="1041" t="s">
        <v>14068</v>
      </c>
      <c r="T9" s="56"/>
      <c r="U9" s="476"/>
      <c r="V9" s="476"/>
      <c r="W9" s="477"/>
      <c r="X9" s="477"/>
      <c r="Y9" s="477"/>
      <c r="Z9" s="477"/>
      <c r="AA9" s="477"/>
      <c r="AB9" s="477"/>
      <c r="AC9" s="478"/>
      <c r="AD9" s="478"/>
      <c r="AE9" s="478"/>
      <c r="AF9" s="478"/>
      <c r="AG9" s="478"/>
      <c r="AH9" s="478"/>
      <c r="AI9" s="478"/>
    </row>
    <row r="10" spans="2:35" s="479" customFormat="1" ht="27" x14ac:dyDescent="0.3">
      <c r="B10" s="55"/>
      <c r="C10" s="676"/>
      <c r="D10" s="1049"/>
      <c r="E10" s="1049"/>
      <c r="F10" s="1050"/>
      <c r="G10" s="1041"/>
      <c r="H10" s="1051"/>
      <c r="I10" s="1041"/>
      <c r="J10" s="663" t="s">
        <v>39</v>
      </c>
      <c r="K10" s="663" t="s">
        <v>40</v>
      </c>
      <c r="L10" s="663" t="s">
        <v>14069</v>
      </c>
      <c r="M10" s="663" t="s">
        <v>40</v>
      </c>
      <c r="N10" s="663" t="s">
        <v>40</v>
      </c>
      <c r="O10" s="663" t="s">
        <v>41</v>
      </c>
      <c r="P10" s="663" t="s">
        <v>41</v>
      </c>
      <c r="Q10" s="663" t="s">
        <v>41</v>
      </c>
      <c r="R10" s="695" t="s">
        <v>41</v>
      </c>
      <c r="S10" s="1041"/>
      <c r="T10" s="56"/>
      <c r="U10" s="476"/>
      <c r="V10" s="476"/>
      <c r="W10" s="477"/>
      <c r="X10" s="477"/>
      <c r="Y10" s="477"/>
      <c r="Z10" s="477"/>
      <c r="AA10" s="477"/>
      <c r="AB10" s="477"/>
      <c r="AC10" s="478"/>
      <c r="AD10" s="478"/>
      <c r="AE10" s="478"/>
      <c r="AF10" s="478"/>
      <c r="AG10" s="478"/>
      <c r="AH10" s="478"/>
      <c r="AI10" s="478"/>
    </row>
    <row r="11" spans="2:35" ht="15" customHeight="1" x14ac:dyDescent="0.3">
      <c r="B11" s="30"/>
      <c r="C11" s="20"/>
      <c r="D11" s="850" t="s">
        <v>14070</v>
      </c>
      <c r="E11" s="851" t="s">
        <v>43</v>
      </c>
      <c r="F11" s="850" t="s">
        <v>72</v>
      </c>
      <c r="G11" s="852">
        <f>IF(F11="", "", VLOOKUP(F11, $D$128:$E$142, 2, FALSE))</f>
        <v>11.1</v>
      </c>
      <c r="H11" s="853">
        <v>12345</v>
      </c>
      <c r="I11" s="854">
        <f>IF(H11="","", G11*H11/100)</f>
        <v>1370.2950000000001</v>
      </c>
      <c r="J11" s="855">
        <f t="shared" ref="J11" si="0">IF($E11="","",IF($E11=$G$129,H$129,IF($E11=$G$130,H$130,IF($E11=$G$131,H$131,IF($E11=$G$132,H$132,IF($E11=$G$133,H$133,IF($E11=$G$134,H$134,0)))))))</f>
        <v>34.200000000000003</v>
      </c>
      <c r="K11" s="855">
        <f t="shared" ref="K11" si="1">IF($E11="","",IF($E11=$G$129,I$129,IF($E11=$G$130,I$130,IF($E11=$G$131,I$131,IF($E11=$G$132,I$132,IF($E11=$G$133,I$133,IF($E11=$G$134,I$134,0)))))))</f>
        <v>67.400000000000006</v>
      </c>
      <c r="L11" s="855">
        <f t="shared" ref="L11" si="2">IF($E11="","",IF($E11=$G$129,J$129,IF($E11=$G$130,J$130,IF($E11=$G$131,J$131,IF($E11=$G$132,J$132,IF($E11=$G$133,J$133,IF($E11=$G$134,J$134,0)))))))</f>
        <v>0.02</v>
      </c>
      <c r="M11" s="855">
        <f t="shared" ref="M11" si="3">IF($E11="","",IF($E11=$G$129,K$129,IF($E11=$G$130,K$130,IF($E11=$G$131,K$131,IF($E11=$G$132,K$132,IF($E11=$G$133,K$133,IF($E11=$G$134,K$134,0)))))))</f>
        <v>0.2</v>
      </c>
      <c r="N11" s="855">
        <f t="shared" ref="N11" si="4">IF($E11="","",IF($E11=$G$129,L$129,IF($E11=$G$130,L$130,IF($E11=$G$131,L$131,IF($E11=$G$132,L$132,IF($E11=$G$133,L$133,IF($E11=$G$134,L$134,0)))))))</f>
        <v>3.6</v>
      </c>
      <c r="O11" s="855">
        <f t="shared" ref="O11:R26" si="5">IF($H11="","",($I11*$J11*K11)/1000/1000)</f>
        <v>3.1586395986000007</v>
      </c>
      <c r="P11" s="855">
        <f t="shared" si="5"/>
        <v>9.3728178000000012E-4</v>
      </c>
      <c r="Q11" s="855">
        <f t="shared" si="5"/>
        <v>9.3728178000000023E-3</v>
      </c>
      <c r="R11" s="855">
        <f t="shared" si="5"/>
        <v>0.16871072040000001</v>
      </c>
      <c r="S11" s="855">
        <f>IF($H11="","",SUM(O11:R11))</f>
        <v>3.337660418580001</v>
      </c>
      <c r="T11" s="43"/>
      <c r="U11" s="480">
        <f>IF(E11=$I$128, IF(F11=$G$131, $E$128, IF(F11 = $G$132, $E$130, IF(F11 = $G$133, $E$131, IF(F11 = $G$134,#REF!, IF( F11 = $G$135, $E$132, IF(F11 = $G$136, $E$133, IF(F11 =#REF!,$E$134, 0))))))), 0)</f>
        <v>0</v>
      </c>
      <c r="V11" s="480">
        <f>IF(E11=$I$129, IF(F11=$G$131, $E$128, IF(F11 = $G$132, $E$130, IF(F11 = $G$133, $E$131, IF(F11 = $G$134,#REF!, IF( F11 = $G$135, $E$132, IF(F11 = $G$136, $E$133, IF(F11 =#REF!,$E$134, 0))))))), 0)</f>
        <v>0</v>
      </c>
      <c r="W11" s="480">
        <f>IF(E11=$I$130, IF(F11=$G$131, $E$128, IF(F11 = $G$132, $E$130, IF(F11 = $G$133, $E$131, IF(F11 = $G$134,#REF!, IF( F11 = $G$135, $E$132, IF(F11 = $G$136, $E$133, IF(F11 =#REF!,$E$134, 0))))))), 0)</f>
        <v>0</v>
      </c>
      <c r="X11" s="480">
        <f>IF(E11=$I$131, IF(F11=$G$131, $E$128, IF(F11 = $G$132, $E$130, IF(F11 = $G$133, $E$131, IF(F11 = $G$134,#REF!, IF( F11 = $G$135, $E$132, IF(F11 = $G$136, $E$133, IF(F11 =#REF!,$E$134, 0))))))), 0)</f>
        <v>0</v>
      </c>
      <c r="Y11" s="480">
        <f>IF(E11=$I$132, IF(F11=$G$131, $E$128, IF(F11 = $G$132, $E$130, IF(F11 = $G$133, $E$131, IF(F11 = $G$134,#REF!, IF( F11 = $G$135, $E$132, IF(F11 = $G$136, $E$133, IF(F11 =#REF!,$E$134, 0))))))), 0)</f>
        <v>0</v>
      </c>
      <c r="Z11" s="480">
        <f>IF(E11=$I$133, IF(F11=$G$131, $E$128, IF(F11 = $G$132, $E$130, IF(F11 = $G$133, $E$131, IF(F11 = $G$134,#REF!, IF( F11 = $G$135, $E$132, IF(F11 = $G$136, $E$133, IF(F11 =#REF!,$E$134, 0))))))), 0)</f>
        <v>0</v>
      </c>
      <c r="AA11" s="355"/>
      <c r="AB11" s="355"/>
      <c r="AC11" s="355"/>
      <c r="AD11" s="400"/>
      <c r="AE11" s="400"/>
      <c r="AF11" s="400"/>
      <c r="AG11" s="400"/>
      <c r="AH11" s="400"/>
      <c r="AI11" s="400"/>
    </row>
    <row r="12" spans="2:35" ht="15" customHeight="1" x14ac:dyDescent="0.3">
      <c r="B12" s="30"/>
      <c r="C12" s="20">
        <v>1</v>
      </c>
      <c r="D12" s="856"/>
      <c r="E12" s="857"/>
      <c r="F12" s="858"/>
      <c r="G12" s="859" t="str">
        <f>IF(F12="", "", VLOOKUP(F12, $D$128:$E$163, 2, FALSE))</f>
        <v/>
      </c>
      <c r="H12" s="860"/>
      <c r="I12" s="861" t="str">
        <f>IF(H12="","", G12*H12/100)</f>
        <v/>
      </c>
      <c r="J12" s="862" t="str">
        <f>IF(E12="","",VLOOKUP(E12,$G$129:$L$137,2,FALSE))</f>
        <v/>
      </c>
      <c r="K12" s="862" t="str">
        <f>IF(E12="","",VLOOKUP(E12,$G$129:$L$137,3,FALSE))</f>
        <v/>
      </c>
      <c r="L12" s="862" t="str">
        <f>IF(E12="","",VLOOKUP(E12,$G$129:$L$137,4,FALSE))</f>
        <v/>
      </c>
      <c r="M12" s="862" t="str">
        <f>IF(E12="","",VLOOKUP(E12,$G$129:$L$137,5,FALSE))</f>
        <v/>
      </c>
      <c r="N12" s="862" t="str">
        <f>IF(E12="","",VLOOKUP(E12,$G$129:$L$137,6,FALSE))</f>
        <v/>
      </c>
      <c r="O12" s="862" t="str">
        <f t="shared" si="5"/>
        <v/>
      </c>
      <c r="P12" s="862" t="str">
        <f t="shared" si="5"/>
        <v/>
      </c>
      <c r="Q12" s="862" t="str">
        <f t="shared" si="5"/>
        <v/>
      </c>
      <c r="R12" s="862" t="str">
        <f t="shared" si="5"/>
        <v/>
      </c>
      <c r="S12" s="862" t="str">
        <f>IF($H12="","",SUM(O12:R12))</f>
        <v/>
      </c>
      <c r="T12" s="43"/>
      <c r="U12" s="480">
        <f>IF(E12=$I$128, IF(F12=$G$131, $E$128, IF(F12 = $G$132, $E$130, IF(F12 = $G$133, $E$131, IF(F12 = $G$134,#REF!, IF( F12 = $G$135, $E$132, IF(F12 = $G$136, $E$133, IF(F12 =#REF!,$E$134, 0))))))), 0)</f>
        <v>0</v>
      </c>
      <c r="V12" s="480">
        <f>IF(E12=$I$129, IF(F12=$G$131, $E$128, IF(F12 = $G$132, $E$130, IF(F12 = $G$133, $E$131, IF(F12 = $G$134,#REF!, IF( F12 = $G$135, $E$132, IF(F12 = $G$136, $E$133, IF(F12 =#REF!,$E$134, 0))))))), 0)</f>
        <v>0</v>
      </c>
      <c r="W12" s="480">
        <f>IF(E12=$I$130, IF(F12=$G$131, $E$128, IF(F12 = $G$132, $E$130, IF(F12 = $G$133, $E$131, IF(F12 = $G$134,#REF!, IF( F12 = $G$135, $E$132, IF(F12 = $G$136, $E$133, IF(F12 =#REF!,$E$134, 0))))))), 0)</f>
        <v>0</v>
      </c>
      <c r="X12" s="480">
        <f>IF(E12=$I$131, IF(F12=$G$131, $E$128, IF(F12 = $G$132, $E$130, IF(F12 = $G$133, $E$131, IF(F12 = $G$134,#REF!, IF( F12 = $G$135, $E$132, IF(F12 = $G$136, $E$133, IF(F12 =#REF!,$E$134, 0))))))), 0)</f>
        <v>0</v>
      </c>
      <c r="Y12" s="480">
        <f>IF(E12=$I$132, IF(F12=$G$131, $E$128, IF(F12 = $G$132, $E$130, IF(F12 = $G$133, $E$131, IF(F12 = $G$134,#REF!, IF( F12 = $G$135, $E$132, IF(F12 = $G$136, $E$133, IF(F12 =#REF!,$E$134, 0))))))), 0)</f>
        <v>0</v>
      </c>
      <c r="Z12" s="480">
        <f>IF(E12=$I$133, IF(F12=$G$131, $E$128, IF(F12 = $G$132, $E$130, IF(F12 = $G$133, $E$131, IF(F12 = $G$134,#REF!, IF( F12 = $G$135, $E$132, IF(F12 = $G$136, $E$133, IF(F12 =#REF!,$E$134, 0))))))), 0)</f>
        <v>0</v>
      </c>
      <c r="AA12" s="355"/>
      <c r="AB12" s="355"/>
      <c r="AC12" s="355"/>
      <c r="AD12" s="400"/>
      <c r="AE12" s="400"/>
      <c r="AF12" s="400"/>
      <c r="AG12" s="400"/>
      <c r="AH12" s="400"/>
      <c r="AI12" s="400"/>
    </row>
    <row r="13" spans="2:35" ht="15" customHeight="1" x14ac:dyDescent="0.3">
      <c r="B13" s="30"/>
      <c r="C13" s="20">
        <v>2</v>
      </c>
      <c r="D13" s="856"/>
      <c r="E13" s="857"/>
      <c r="F13" s="858"/>
      <c r="G13" s="859" t="str">
        <f t="shared" ref="G13:G61" si="6">IF(F13="", "", VLOOKUP(F13, $D$128:$E$163, 2, FALSE))</f>
        <v/>
      </c>
      <c r="H13" s="860"/>
      <c r="I13" s="861" t="str">
        <f>IF(H13="","", G13*H13/100)</f>
        <v/>
      </c>
      <c r="J13" s="862" t="str">
        <f>IF(E13="","",VLOOKUP(E13,$G$129:$L$137,2,FALSE))</f>
        <v/>
      </c>
      <c r="K13" s="862" t="str">
        <f>IF(E13="","",VLOOKUP(E13,$G$129:$L$137,3,FALSE))</f>
        <v/>
      </c>
      <c r="L13" s="862" t="str">
        <f>IF(E13="","",VLOOKUP(E13,$G$129:$L$137,4,FALSE))</f>
        <v/>
      </c>
      <c r="M13" s="862" t="str">
        <f>IF(E13="","",VLOOKUP(E13,$G$129:$L$137,5,FALSE))</f>
        <v/>
      </c>
      <c r="N13" s="862" t="str">
        <f>IF(E13="","",VLOOKUP(E13,$G$129:$L$137,6,FALSE))</f>
        <v/>
      </c>
      <c r="O13" s="862" t="str">
        <f t="shared" si="5"/>
        <v/>
      </c>
      <c r="P13" s="862" t="str">
        <f t="shared" si="5"/>
        <v/>
      </c>
      <c r="Q13" s="862" t="str">
        <f t="shared" si="5"/>
        <v/>
      </c>
      <c r="R13" s="862" t="str">
        <f t="shared" si="5"/>
        <v/>
      </c>
      <c r="S13" s="862" t="str">
        <f>IF($H13="","",SUM(O13:R13))</f>
        <v/>
      </c>
      <c r="T13" s="43"/>
      <c r="U13" s="480">
        <f>IF(E13=$I$128, IF(F13=$G$131, $E$128, IF(F13 = $G$132, $E$130, IF(F13 = $G$133, $E$131, IF(F13 = $G$134,#REF!, IF( F13 = $G$135, $E$132, IF(F13 = $G$136, $E$133, IF(F13 =#REF!,$E$134, 0))))))), 0)</f>
        <v>0</v>
      </c>
      <c r="V13" s="480">
        <f>IF(E13=$I$129, IF(F13=$G$131, $E$128, IF(F13 = $G$132, $E$130, IF(F13 = $G$133, $E$131, IF(F13 = $G$134,#REF!, IF( F13 = $G$135, $E$132, IF(F13 = $G$136, $E$133, IF(F13 =#REF!,$E$134, 0))))))), 0)</f>
        <v>0</v>
      </c>
      <c r="W13" s="480">
        <f>IF(E13=$I$130, IF(F13=$G$131, $E$128, IF(F13 = $G$132, $E$130, IF(F13 = $G$133, $E$131, IF(F13 = $G$134,#REF!, IF( F13 = $G$135, $E$132, IF(F13 = $G$136, $E$133, IF(F13 =#REF!,$E$134, 0))))))), 0)</f>
        <v>0</v>
      </c>
      <c r="X13" s="480">
        <f>IF(E13=$I$131, IF(F13=$G$131, $E$128, IF(F13 = $G$132, $E$130, IF(F13 = $G$133, $E$131, IF(F13 = $G$134,#REF!, IF( F13 = $G$135, $E$132, IF(F13 = $G$136, $E$133, IF(F13 =#REF!,$E$134, 0))))))), 0)</f>
        <v>0</v>
      </c>
      <c r="Y13" s="480">
        <f>IF(E13=$I$132, IF(F13=$G$131, $E$128, IF(F13 = $G$132, $E$130, IF(F13 = $G$133, $E$131, IF(F13 = $G$134,#REF!, IF( F13 = $G$135, $E$132, IF(F13 = $G$136, $E$133, IF(F13 =#REF!,$E$134, 0))))))), 0)</f>
        <v>0</v>
      </c>
      <c r="Z13" s="480">
        <f>IF(E13=$I$133, IF(F13=$G$131, $E$128, IF(F13 = $G$132, $E$130, IF(F13 = $G$133, $E$131, IF(F13 = $G$134,#REF!, IF( F13 = $G$135, $E$132, IF(F13 = $G$136, $E$133, IF(F13 =#REF!,$E$134, 0))))))), 0)</f>
        <v>0</v>
      </c>
      <c r="AA13" s="355"/>
      <c r="AB13" s="355"/>
      <c r="AC13" s="355"/>
      <c r="AD13" s="400"/>
      <c r="AE13" s="400"/>
      <c r="AF13" s="400"/>
      <c r="AG13" s="400"/>
      <c r="AH13" s="400"/>
      <c r="AI13" s="400"/>
    </row>
    <row r="14" spans="2:35" ht="15" customHeight="1" x14ac:dyDescent="0.3">
      <c r="B14" s="30"/>
      <c r="C14" s="20">
        <v>3</v>
      </c>
      <c r="D14" s="856"/>
      <c r="E14" s="857"/>
      <c r="F14" s="858"/>
      <c r="G14" s="859" t="str">
        <f t="shared" si="6"/>
        <v/>
      </c>
      <c r="H14" s="860"/>
      <c r="I14" s="861" t="str">
        <f t="shared" ref="I14:I61" si="7">IF(H14="","", G14*H14/100)</f>
        <v/>
      </c>
      <c r="J14" s="862" t="str">
        <f t="shared" ref="J14:J61" si="8">IF(E14="","",VLOOKUP(E14,$G$129:$L$137,2,FALSE))</f>
        <v/>
      </c>
      <c r="K14" s="862" t="str">
        <f t="shared" ref="K14:K61" si="9">IF(E14="","",VLOOKUP(E14,$G$129:$L$137,3,FALSE))</f>
        <v/>
      </c>
      <c r="L14" s="862" t="str">
        <f t="shared" ref="L14:L61" si="10">IF(E14="","",VLOOKUP(E14,$G$129:$L$137,4,FALSE))</f>
        <v/>
      </c>
      <c r="M14" s="862" t="str">
        <f t="shared" ref="M14:M61" si="11">IF(E14="","",VLOOKUP(E14,$G$129:$L$137,5,FALSE))</f>
        <v/>
      </c>
      <c r="N14" s="862" t="str">
        <f t="shared" ref="N14:N61" si="12">IF(E14="","",VLOOKUP(E14,$G$129:$L$137,6,FALSE))</f>
        <v/>
      </c>
      <c r="O14" s="862" t="str">
        <f t="shared" si="5"/>
        <v/>
      </c>
      <c r="P14" s="862" t="str">
        <f t="shared" si="5"/>
        <v/>
      </c>
      <c r="Q14" s="862" t="str">
        <f t="shared" si="5"/>
        <v/>
      </c>
      <c r="R14" s="862" t="str">
        <f t="shared" si="5"/>
        <v/>
      </c>
      <c r="S14" s="862" t="str">
        <f t="shared" ref="S14:S77" si="13">IF($H14="","",SUM(O14:R14))</f>
        <v/>
      </c>
      <c r="T14" s="43"/>
      <c r="U14" s="480">
        <f>IF(E14=$I$128, IF(F14=$G$131, $E$128, IF(F14 = $G$132, $E$130, IF(F14 = $G$133, $E$131, IF(F14 = $G$134,#REF!, IF( F14 = $G$135, $E$132, IF(F14 = $G$136, $E$133, IF(F14 =#REF!,$E$134, 0))))))), 0)</f>
        <v>0</v>
      </c>
      <c r="V14" s="480">
        <f>IF(E14=$I$129, IF(F14=$G$131, $E$128, IF(F14 = $G$132, $E$130, IF(F14 = $G$133, $E$131, IF(F14 = $G$134,#REF!, IF( F14 = $G$135, $E$132, IF(F14 = $G$136, $E$133, IF(F14 =#REF!,$E$134, 0))))))), 0)</f>
        <v>0</v>
      </c>
      <c r="W14" s="480">
        <f>IF(E14=$I$130, IF(F14=$G$131, $E$128, IF(F14 = $G$132, $E$130, IF(F14 = $G$133, $E$131, IF(F14 = $G$134,#REF!, IF( F14 = $G$135, $E$132, IF(F14 = $G$136, $E$133, IF(F14 =#REF!,$E$134, 0))))))), 0)</f>
        <v>0</v>
      </c>
      <c r="X14" s="480">
        <f>IF(E14=$I$131, IF(F14=$G$131, $E$128, IF(F14 = $G$132, $E$130, IF(F14 = $G$133, $E$131, IF(F14 = $G$134,#REF!, IF( F14 = $G$135, $E$132, IF(F14 = $G$136, $E$133, IF(F14 =#REF!,$E$134, 0))))))), 0)</f>
        <v>0</v>
      </c>
      <c r="Y14" s="480">
        <f>IF(E14=$I$132, IF(F14=$G$131, $E$128, IF(F14 = $G$132, $E$130, IF(F14 = $G$133, $E$131, IF(F14 = $G$134,#REF!, IF( F14 = $G$135, $E$132, IF(F14 = $G$136, $E$133, IF(F14 =#REF!,$E$134, 0))))))), 0)</f>
        <v>0</v>
      </c>
      <c r="Z14" s="480">
        <f>IF(E14=$I$133, IF(F14=$G$131, $E$128, IF(F14 = $G$132, $E$130, IF(F14 = $G$133, $E$131, IF(F14 = $G$134,#REF!, IF( F14 = $G$135, $E$132, IF(F14 = $G$136, $E$133, IF(F14 =#REF!,$E$134, 0))))))), 0)</f>
        <v>0</v>
      </c>
      <c r="AA14" s="355"/>
      <c r="AB14" s="355"/>
      <c r="AC14" s="355"/>
      <c r="AD14" s="400"/>
      <c r="AE14" s="400"/>
      <c r="AF14" s="400"/>
      <c r="AG14" s="400"/>
      <c r="AH14" s="400"/>
      <c r="AI14" s="400"/>
    </row>
    <row r="15" spans="2:35" ht="15" customHeight="1" x14ac:dyDescent="0.3">
      <c r="B15" s="30"/>
      <c r="C15" s="20">
        <v>4</v>
      </c>
      <c r="D15" s="856"/>
      <c r="E15" s="857"/>
      <c r="F15" s="858"/>
      <c r="G15" s="859" t="str">
        <f t="shared" si="6"/>
        <v/>
      </c>
      <c r="H15" s="860"/>
      <c r="I15" s="861" t="str">
        <f t="shared" si="7"/>
        <v/>
      </c>
      <c r="J15" s="862" t="str">
        <f t="shared" si="8"/>
        <v/>
      </c>
      <c r="K15" s="862" t="str">
        <f t="shared" si="9"/>
        <v/>
      </c>
      <c r="L15" s="862" t="str">
        <f t="shared" si="10"/>
        <v/>
      </c>
      <c r="M15" s="862" t="str">
        <f t="shared" si="11"/>
        <v/>
      </c>
      <c r="N15" s="862" t="str">
        <f t="shared" si="12"/>
        <v/>
      </c>
      <c r="O15" s="862" t="str">
        <f t="shared" si="5"/>
        <v/>
      </c>
      <c r="P15" s="862" t="str">
        <f t="shared" si="5"/>
        <v/>
      </c>
      <c r="Q15" s="862" t="str">
        <f t="shared" si="5"/>
        <v/>
      </c>
      <c r="R15" s="862" t="str">
        <f t="shared" si="5"/>
        <v/>
      </c>
      <c r="S15" s="862" t="str">
        <f t="shared" si="13"/>
        <v/>
      </c>
      <c r="T15" s="43"/>
      <c r="U15" s="480">
        <f>IF(E15=$I$128, IF(F15=$G$131, $E$128, IF(F15 = $G$132, $E$130, IF(F15 = $G$133, $E$131, IF(F15 = $G$134,#REF!, IF( F15 = $G$135, $E$132, IF(F15 = $G$136, $E$133, IF(F15 =#REF!,$E$134, 0))))))), 0)</f>
        <v>0</v>
      </c>
      <c r="V15" s="480">
        <f>IF(E15=$I$129, IF(F15=$G$131, $E$128, IF(F15 = $G$132, $E$130, IF(F15 = $G$133, $E$131, IF(F15 = $G$134,#REF!, IF( F15 = $G$135, $E$132, IF(F15 = $G$136, $E$133, IF(F15 =#REF!,$E$134, 0))))))), 0)</f>
        <v>0</v>
      </c>
      <c r="W15" s="480">
        <f>IF(E15=$I$130, IF(F15=$G$131, $E$128, IF(F15 = $G$132, $E$130, IF(F15 = $G$133, $E$131, IF(F15 = $G$134,#REF!, IF( F15 = $G$135, $E$132, IF(F15 = $G$136, $E$133, IF(F15 =#REF!,$E$134, 0))))))), 0)</f>
        <v>0</v>
      </c>
      <c r="X15" s="480">
        <f>IF(E15=$I$131, IF(F15=$G$131, $E$128, IF(F15 = $G$132, $E$130, IF(F15 = $G$133, $E$131, IF(F15 = $G$134,#REF!, IF( F15 = $G$135, $E$132, IF(F15 = $G$136, $E$133, IF(F15 =#REF!,$E$134, 0))))))), 0)</f>
        <v>0</v>
      </c>
      <c r="Y15" s="480">
        <f>IF(E15=$I$132, IF(F15=$G$131, $E$128, IF(F15 = $G$132, $E$130, IF(F15 = $G$133, $E$131, IF(F15 = $G$134,#REF!, IF( F15 = $G$135, $E$132, IF(F15 = $G$136, $E$133, IF(F15 =#REF!,$E$134, 0))))))), 0)</f>
        <v>0</v>
      </c>
      <c r="Z15" s="480">
        <f>IF(E15=$I$133, IF(F15=$G$131, $E$128, IF(F15 = $G$132, $E$130, IF(F15 = $G$133, $E$131, IF(F15 = $G$134,#REF!, IF( F15 = $G$135, $E$132, IF(F15 = $G$136, $E$133, IF(F15 =#REF!,$E$134, 0))))))), 0)</f>
        <v>0</v>
      </c>
      <c r="AA15" s="355"/>
      <c r="AB15" s="355"/>
      <c r="AC15" s="355"/>
      <c r="AD15" s="400"/>
      <c r="AE15" s="400"/>
      <c r="AF15" s="400"/>
      <c r="AG15" s="400"/>
      <c r="AH15" s="400"/>
      <c r="AI15" s="400"/>
    </row>
    <row r="16" spans="2:35" ht="15" customHeight="1" x14ac:dyDescent="0.3">
      <c r="B16" s="30"/>
      <c r="C16" s="20">
        <v>5</v>
      </c>
      <c r="D16" s="856"/>
      <c r="E16" s="857"/>
      <c r="F16" s="858"/>
      <c r="G16" s="859" t="str">
        <f t="shared" si="6"/>
        <v/>
      </c>
      <c r="H16" s="860"/>
      <c r="I16" s="861" t="str">
        <f t="shared" si="7"/>
        <v/>
      </c>
      <c r="J16" s="862" t="str">
        <f t="shared" si="8"/>
        <v/>
      </c>
      <c r="K16" s="862" t="str">
        <f t="shared" si="9"/>
        <v/>
      </c>
      <c r="L16" s="862" t="str">
        <f t="shared" si="10"/>
        <v/>
      </c>
      <c r="M16" s="862" t="str">
        <f t="shared" si="11"/>
        <v/>
      </c>
      <c r="N16" s="862" t="str">
        <f t="shared" si="12"/>
        <v/>
      </c>
      <c r="O16" s="862" t="str">
        <f t="shared" si="5"/>
        <v/>
      </c>
      <c r="P16" s="862" t="str">
        <f t="shared" si="5"/>
        <v/>
      </c>
      <c r="Q16" s="862" t="str">
        <f t="shared" si="5"/>
        <v/>
      </c>
      <c r="R16" s="862" t="str">
        <f t="shared" si="5"/>
        <v/>
      </c>
      <c r="S16" s="862" t="str">
        <f t="shared" si="13"/>
        <v/>
      </c>
      <c r="T16" s="43"/>
      <c r="U16" s="480">
        <f>IF(E16=$I$128, IF(F16=$G$131, $E$128, IF(F16 = $G$132, $E$130, IF(F16 = $G$133, $E$131, IF(F16 = $G$134,#REF!, IF( F16 = $G$135, $E$132, IF(F16 = $G$136, $E$133, IF(F16 =#REF!,$E$134, 0))))))), 0)</f>
        <v>0</v>
      </c>
      <c r="V16" s="480">
        <f>IF(E16=$I$129, IF(F16=$G$131, $E$128, IF(F16 = $G$132, $E$130, IF(F16 = $G$133, $E$131, IF(F16 = $G$134,#REF!, IF( F16 = $G$135, $E$132, IF(F16 = $G$136, $E$133, IF(F16 =#REF!,$E$134, 0))))))), 0)</f>
        <v>0</v>
      </c>
      <c r="W16" s="480">
        <f>IF(E16=$I$130, IF(F16=$G$131, $E$128, IF(F16 = $G$132, $E$130, IF(F16 = $G$133, $E$131, IF(F16 = $G$134,#REF!, IF( F16 = $G$135, $E$132, IF(F16 = $G$136, $E$133, IF(F16 =#REF!,$E$134, 0))))))), 0)</f>
        <v>0</v>
      </c>
      <c r="X16" s="480">
        <f>IF(E16=$I$131, IF(F16=$G$131, $E$128, IF(F16 = $G$132, $E$130, IF(F16 = $G$133, $E$131, IF(F16 = $G$134,#REF!, IF( F16 = $G$135, $E$132, IF(F16 = $G$136, $E$133, IF(F16 =#REF!,$E$134, 0))))))), 0)</f>
        <v>0</v>
      </c>
      <c r="Y16" s="480">
        <f>IF(E16=$I$132, IF(F16=$G$131, $E$128, IF(F16 = $G$132, $E$130, IF(F16 = $G$133, $E$131, IF(F16 = $G$134,#REF!, IF( F16 = $G$135, $E$132, IF(F16 = $G$136, $E$133, IF(F16 =#REF!,$E$134, 0))))))), 0)</f>
        <v>0</v>
      </c>
      <c r="Z16" s="480">
        <f>IF(E16=$I$133, IF(F16=$G$131, $E$128, IF(F16 = $G$132, $E$130, IF(F16 = $G$133, $E$131, IF(F16 = $G$134,#REF!, IF( F16 = $G$135, $E$132, IF(F16 = $G$136, $E$133, IF(F16 =#REF!,$E$134, 0))))))), 0)</f>
        <v>0</v>
      </c>
      <c r="AA16" s="355"/>
      <c r="AB16" s="355"/>
      <c r="AC16" s="355"/>
      <c r="AD16" s="400"/>
      <c r="AE16" s="400"/>
      <c r="AF16" s="400"/>
      <c r="AG16" s="400"/>
      <c r="AH16" s="400"/>
      <c r="AI16" s="400"/>
    </row>
    <row r="17" spans="2:35" ht="15" customHeight="1" x14ac:dyDescent="0.3">
      <c r="B17" s="30"/>
      <c r="C17" s="20">
        <v>6</v>
      </c>
      <c r="D17" s="856"/>
      <c r="E17" s="857"/>
      <c r="F17" s="858"/>
      <c r="G17" s="859" t="str">
        <f t="shared" si="6"/>
        <v/>
      </c>
      <c r="H17" s="860"/>
      <c r="I17" s="861" t="str">
        <f t="shared" si="7"/>
        <v/>
      </c>
      <c r="J17" s="862" t="str">
        <f t="shared" si="8"/>
        <v/>
      </c>
      <c r="K17" s="862" t="str">
        <f t="shared" si="9"/>
        <v/>
      </c>
      <c r="L17" s="862" t="str">
        <f t="shared" si="10"/>
        <v/>
      </c>
      <c r="M17" s="862" t="str">
        <f t="shared" si="11"/>
        <v/>
      </c>
      <c r="N17" s="862" t="str">
        <f t="shared" si="12"/>
        <v/>
      </c>
      <c r="O17" s="862" t="str">
        <f t="shared" si="5"/>
        <v/>
      </c>
      <c r="P17" s="862" t="str">
        <f t="shared" si="5"/>
        <v/>
      </c>
      <c r="Q17" s="862" t="str">
        <f t="shared" si="5"/>
        <v/>
      </c>
      <c r="R17" s="862" t="str">
        <f t="shared" si="5"/>
        <v/>
      </c>
      <c r="S17" s="862" t="str">
        <f t="shared" si="13"/>
        <v/>
      </c>
      <c r="T17" s="43"/>
      <c r="U17" s="480">
        <f>IF(E17=$I$128, IF(F17=$G$131, $E$128, IF(F17 = $G$132, $E$130, IF(F17 = $G$133, $E$131, IF(F17 = $G$134,#REF!, IF( F17 = $G$135, $E$132, IF(F17 = $G$136, $E$133, IF(F17 =#REF!,$E$134, 0))))))), 0)</f>
        <v>0</v>
      </c>
      <c r="V17" s="480">
        <f>IF(E17=$I$129, IF(F17=$G$131, $E$128, IF(F17 = $G$132, $E$130, IF(F17 = $G$133, $E$131, IF(F17 = $G$134,#REF!, IF( F17 = $G$135, $E$132, IF(F17 = $G$136, $E$133, IF(F17 =#REF!,$E$134, 0))))))), 0)</f>
        <v>0</v>
      </c>
      <c r="W17" s="480">
        <f>IF(E17=$I$130, IF(F17=$G$131, $E$128, IF(F17 = $G$132, $E$130, IF(F17 = $G$133, $E$131, IF(F17 = $G$134,#REF!, IF( F17 = $G$135, $E$132, IF(F17 = $G$136, $E$133, IF(F17 =#REF!,$E$134, 0))))))), 0)</f>
        <v>0</v>
      </c>
      <c r="X17" s="480">
        <f>IF(E17=$I$131, IF(F17=$G$131, $E$128, IF(F17 = $G$132, $E$130, IF(F17 = $G$133, $E$131, IF(F17 = $G$134,#REF!, IF( F17 = $G$135, $E$132, IF(F17 = $G$136, $E$133, IF(F17 =#REF!,$E$134, 0))))))), 0)</f>
        <v>0</v>
      </c>
      <c r="Y17" s="480">
        <f>IF(E17=$I$132, IF(F17=$G$131, $E$128, IF(F17 = $G$132, $E$130, IF(F17 = $G$133, $E$131, IF(F17 = $G$134,#REF!, IF( F17 = $G$135, $E$132, IF(F17 = $G$136, $E$133, IF(F17 =#REF!,$E$134, 0))))))), 0)</f>
        <v>0</v>
      </c>
      <c r="Z17" s="480">
        <f>IF(E17=$I$133, IF(F17=$G$131, $E$128, IF(F17 = $G$132, $E$130, IF(F17 = $G$133, $E$131, IF(F17 = $G$134,#REF!, IF( F17 = $G$135, $E$132, IF(F17 = $G$136, $E$133, IF(F17 =#REF!,$E$134, 0))))))), 0)</f>
        <v>0</v>
      </c>
      <c r="AA17" s="355"/>
      <c r="AB17" s="355"/>
      <c r="AC17" s="355"/>
      <c r="AD17" s="400"/>
      <c r="AE17" s="400"/>
      <c r="AF17" s="400"/>
      <c r="AG17" s="400"/>
      <c r="AH17" s="400"/>
      <c r="AI17" s="400"/>
    </row>
    <row r="18" spans="2:35" ht="15" customHeight="1" x14ac:dyDescent="0.3">
      <c r="B18" s="30"/>
      <c r="C18" s="20">
        <v>7</v>
      </c>
      <c r="D18" s="856"/>
      <c r="E18" s="857"/>
      <c r="F18" s="858"/>
      <c r="G18" s="859" t="str">
        <f t="shared" si="6"/>
        <v/>
      </c>
      <c r="H18" s="860"/>
      <c r="I18" s="861" t="str">
        <f t="shared" si="7"/>
        <v/>
      </c>
      <c r="J18" s="862" t="str">
        <f t="shared" si="8"/>
        <v/>
      </c>
      <c r="K18" s="862" t="str">
        <f t="shared" si="9"/>
        <v/>
      </c>
      <c r="L18" s="862" t="str">
        <f t="shared" si="10"/>
        <v/>
      </c>
      <c r="M18" s="862" t="str">
        <f t="shared" si="11"/>
        <v/>
      </c>
      <c r="N18" s="862" t="str">
        <f t="shared" si="12"/>
        <v/>
      </c>
      <c r="O18" s="862" t="str">
        <f t="shared" si="5"/>
        <v/>
      </c>
      <c r="P18" s="862" t="str">
        <f t="shared" si="5"/>
        <v/>
      </c>
      <c r="Q18" s="862" t="str">
        <f t="shared" si="5"/>
        <v/>
      </c>
      <c r="R18" s="862" t="str">
        <f t="shared" si="5"/>
        <v/>
      </c>
      <c r="S18" s="862" t="str">
        <f t="shared" si="13"/>
        <v/>
      </c>
      <c r="T18" s="43"/>
      <c r="U18" s="480">
        <f>IF(E18=$I$128, IF(F18=$G$131, $E$128, IF(F18 = $G$132, $E$130, IF(F18 = $G$133, $E$131, IF(F18 = $G$134,#REF!, IF( F18 = $G$135, $E$132, IF(F18 = $G$136, $E$133, IF(F18 =#REF!,$E$134, 0))))))), 0)</f>
        <v>0</v>
      </c>
      <c r="V18" s="480">
        <f>IF(E18=$I$129, IF(F18=$G$131, $E$128, IF(F18 = $G$132, $E$130, IF(F18 = $G$133, $E$131, IF(F18 = $G$134,#REF!, IF( F18 = $G$135, $E$132, IF(F18 = $G$136, $E$133, IF(F18 =#REF!,$E$134, 0))))))), 0)</f>
        <v>0</v>
      </c>
      <c r="W18" s="480">
        <f>IF(E18=$I$130, IF(F18=$G$131, $E$128, IF(F18 = $G$132, $E$130, IF(F18 = $G$133, $E$131, IF(F18 = $G$134,#REF!, IF( F18 = $G$135, $E$132, IF(F18 = $G$136, $E$133, IF(F18 =#REF!,$E$134, 0))))))), 0)</f>
        <v>0</v>
      </c>
      <c r="X18" s="480">
        <f>IF(E18=$I$131, IF(F18=$G$131, $E$128, IF(F18 = $G$132, $E$130, IF(F18 = $G$133, $E$131, IF(F18 = $G$134,#REF!, IF( F18 = $G$135, $E$132, IF(F18 = $G$136, $E$133, IF(F18 =#REF!,$E$134, 0))))))), 0)</f>
        <v>0</v>
      </c>
      <c r="Y18" s="480">
        <f>IF(E18=$I$132, IF(F18=$G$131, $E$128, IF(F18 = $G$132, $E$130, IF(F18 = $G$133, $E$131, IF(F18 = $G$134,#REF!, IF( F18 = $G$135, $E$132, IF(F18 = $G$136, $E$133, IF(F18 =#REF!,$E$134, 0))))))), 0)</f>
        <v>0</v>
      </c>
      <c r="Z18" s="480">
        <f>IF(E18=$I$133, IF(F18=$G$131, $E$128, IF(F18 = $G$132, $E$130, IF(F18 = $G$133, $E$131, IF(F18 = $G$134,#REF!, IF( F18 = $G$135, $E$132, IF(F18 = $G$136, $E$133, IF(F18 =#REF!,$E$134, 0))))))), 0)</f>
        <v>0</v>
      </c>
      <c r="AA18" s="355"/>
      <c r="AB18" s="355"/>
      <c r="AC18" s="355"/>
      <c r="AD18" s="400"/>
      <c r="AE18" s="400"/>
      <c r="AF18" s="400"/>
      <c r="AG18" s="400"/>
      <c r="AH18" s="400"/>
      <c r="AI18" s="400"/>
    </row>
    <row r="19" spans="2:35" ht="15" customHeight="1" x14ac:dyDescent="0.3">
      <c r="B19" s="30"/>
      <c r="C19" s="20">
        <v>8</v>
      </c>
      <c r="D19" s="856"/>
      <c r="E19" s="857"/>
      <c r="F19" s="858"/>
      <c r="G19" s="859" t="str">
        <f t="shared" si="6"/>
        <v/>
      </c>
      <c r="H19" s="860"/>
      <c r="I19" s="861" t="str">
        <f t="shared" si="7"/>
        <v/>
      </c>
      <c r="J19" s="862" t="str">
        <f t="shared" si="8"/>
        <v/>
      </c>
      <c r="K19" s="862" t="str">
        <f t="shared" si="9"/>
        <v/>
      </c>
      <c r="L19" s="862" t="str">
        <f t="shared" si="10"/>
        <v/>
      </c>
      <c r="M19" s="862" t="str">
        <f t="shared" si="11"/>
        <v/>
      </c>
      <c r="N19" s="862" t="str">
        <f t="shared" si="12"/>
        <v/>
      </c>
      <c r="O19" s="862" t="str">
        <f t="shared" si="5"/>
        <v/>
      </c>
      <c r="P19" s="862" t="str">
        <f t="shared" si="5"/>
        <v/>
      </c>
      <c r="Q19" s="862" t="str">
        <f t="shared" si="5"/>
        <v/>
      </c>
      <c r="R19" s="862" t="str">
        <f t="shared" si="5"/>
        <v/>
      </c>
      <c r="S19" s="862" t="str">
        <f t="shared" si="13"/>
        <v/>
      </c>
      <c r="T19" s="43"/>
      <c r="U19" s="480">
        <f>IF(E19=$I$128, IF(F19=$G$131, $E$128, IF(F19 = $G$132, $E$130, IF(F19 = $G$133, $E$131, IF(F19 = $G$134,#REF!, IF( F19 = $G$135, $E$132, IF(F19 = $G$136, $E$133, IF(F19 =#REF!,$E$134, 0))))))), 0)</f>
        <v>0</v>
      </c>
      <c r="V19" s="480">
        <f>IF(E19=$I$129, IF(F19=$G$131, $E$128, IF(F19 = $G$132, $E$130, IF(F19 = $G$133, $E$131, IF(F19 = $G$134,#REF!, IF( F19 = $G$135, $E$132, IF(F19 = $G$136, $E$133, IF(F19 =#REF!,$E$134, 0))))))), 0)</f>
        <v>0</v>
      </c>
      <c r="W19" s="480">
        <f>IF(E19=$I$130, IF(F19=$G$131, $E$128, IF(F19 = $G$132, $E$130, IF(F19 = $G$133, $E$131, IF(F19 = $G$134,#REF!, IF( F19 = $G$135, $E$132, IF(F19 = $G$136, $E$133, IF(F19 =#REF!,$E$134, 0))))))), 0)</f>
        <v>0</v>
      </c>
      <c r="X19" s="480">
        <f>IF(E19=$I$131, IF(F19=$G$131, $E$128, IF(F19 = $G$132, $E$130, IF(F19 = $G$133, $E$131, IF(F19 = $G$134,#REF!, IF( F19 = $G$135, $E$132, IF(F19 = $G$136, $E$133, IF(F19 =#REF!,$E$134, 0))))))), 0)</f>
        <v>0</v>
      </c>
      <c r="Y19" s="480">
        <f>IF(E19=$I$132, IF(F19=$G$131, $E$128, IF(F19 = $G$132, $E$130, IF(F19 = $G$133, $E$131, IF(F19 = $G$134,#REF!, IF( F19 = $G$135, $E$132, IF(F19 = $G$136, $E$133, IF(F19 =#REF!,$E$134, 0))))))), 0)</f>
        <v>0</v>
      </c>
      <c r="Z19" s="480">
        <f>IF(E19=$I$133, IF(F19=$G$131, $E$128, IF(F19 = $G$132, $E$130, IF(F19 = $G$133, $E$131, IF(F19 = $G$134,#REF!, IF( F19 = $G$135, $E$132, IF(F19 = $G$136, $E$133, IF(F19 =#REF!,$E$134, 0))))))), 0)</f>
        <v>0</v>
      </c>
      <c r="AA19" s="355"/>
      <c r="AB19" s="355"/>
      <c r="AC19" s="355"/>
      <c r="AD19" s="400"/>
      <c r="AE19" s="400"/>
      <c r="AF19" s="400"/>
      <c r="AG19" s="400"/>
      <c r="AH19" s="400"/>
      <c r="AI19" s="400"/>
    </row>
    <row r="20" spans="2:35" ht="15" customHeight="1" x14ac:dyDescent="0.3">
      <c r="B20" s="30"/>
      <c r="C20" s="20">
        <v>9</v>
      </c>
      <c r="D20" s="856"/>
      <c r="E20" s="857"/>
      <c r="F20" s="858"/>
      <c r="G20" s="859" t="str">
        <f t="shared" si="6"/>
        <v/>
      </c>
      <c r="H20" s="860"/>
      <c r="I20" s="861" t="str">
        <f t="shared" si="7"/>
        <v/>
      </c>
      <c r="J20" s="862" t="str">
        <f t="shared" si="8"/>
        <v/>
      </c>
      <c r="K20" s="862" t="str">
        <f t="shared" si="9"/>
        <v/>
      </c>
      <c r="L20" s="862" t="str">
        <f t="shared" si="10"/>
        <v/>
      </c>
      <c r="M20" s="862" t="str">
        <f t="shared" si="11"/>
        <v/>
      </c>
      <c r="N20" s="862" t="str">
        <f t="shared" si="12"/>
        <v/>
      </c>
      <c r="O20" s="862" t="str">
        <f t="shared" si="5"/>
        <v/>
      </c>
      <c r="P20" s="862" t="str">
        <f t="shared" si="5"/>
        <v/>
      </c>
      <c r="Q20" s="862" t="str">
        <f t="shared" si="5"/>
        <v/>
      </c>
      <c r="R20" s="862" t="str">
        <f t="shared" si="5"/>
        <v/>
      </c>
      <c r="S20" s="862" t="str">
        <f t="shared" si="13"/>
        <v/>
      </c>
      <c r="T20" s="43"/>
      <c r="U20" s="480">
        <f>IF(E20=$I$128, IF(F20=$G$131, $E$128, IF(F20 = $G$132, $E$130, IF(F20 = $G$133, $E$131, IF(F20 = $G$134,#REF!, IF( F20 = $G$135, $E$132, IF(F20 = $G$136, $E$133, IF(F20 =#REF!,$E$134, 0))))))), 0)</f>
        <v>0</v>
      </c>
      <c r="V20" s="480">
        <f>IF(E20=$I$129, IF(F20=$G$131, $E$128, IF(F20 = $G$132, $E$130, IF(F20 = $G$133, $E$131, IF(F20 = $G$134,#REF!, IF( F20 = $G$135, $E$132, IF(F20 = $G$136, $E$133, IF(F20 =#REF!,$E$134, 0))))))), 0)</f>
        <v>0</v>
      </c>
      <c r="W20" s="480">
        <f>IF(E20=$I$130, IF(F20=$G$131, $E$128, IF(F20 = $G$132, $E$130, IF(F20 = $G$133, $E$131, IF(F20 = $G$134,#REF!, IF( F20 = $G$135, $E$132, IF(F20 = $G$136, $E$133, IF(F20 =#REF!,$E$134, 0))))))), 0)</f>
        <v>0</v>
      </c>
      <c r="X20" s="480">
        <f>IF(E20=$I$131, IF(F20=$G$131, $E$128, IF(F20 = $G$132, $E$130, IF(F20 = $G$133, $E$131, IF(F20 = $G$134,#REF!, IF( F20 = $G$135, $E$132, IF(F20 = $G$136, $E$133, IF(F20 =#REF!,$E$134, 0))))))), 0)</f>
        <v>0</v>
      </c>
      <c r="Y20" s="480">
        <f>IF(E20=$I$132, IF(F20=$G$131, $E$128, IF(F20 = $G$132, $E$130, IF(F20 = $G$133, $E$131, IF(F20 = $G$134,#REF!, IF( F20 = $G$135, $E$132, IF(F20 = $G$136, $E$133, IF(F20 =#REF!,$E$134, 0))))))), 0)</f>
        <v>0</v>
      </c>
      <c r="Z20" s="480">
        <f>IF(E20=$I$133, IF(F20=$G$131, $E$128, IF(F20 = $G$132, $E$130, IF(F20 = $G$133, $E$131, IF(F20 = $G$134,#REF!, IF( F20 = $G$135, $E$132, IF(F20 = $G$136, $E$133, IF(F20 =#REF!,$E$134, 0))))))), 0)</f>
        <v>0</v>
      </c>
      <c r="AA20" s="355"/>
      <c r="AB20" s="355"/>
      <c r="AC20" s="355"/>
      <c r="AD20" s="400"/>
      <c r="AE20" s="400"/>
      <c r="AF20" s="400"/>
      <c r="AG20" s="400"/>
      <c r="AH20" s="400"/>
      <c r="AI20" s="400"/>
    </row>
    <row r="21" spans="2:35" ht="15" customHeight="1" x14ac:dyDescent="0.3">
      <c r="B21" s="30"/>
      <c r="C21" s="20">
        <v>10</v>
      </c>
      <c r="D21" s="856"/>
      <c r="E21" s="857"/>
      <c r="F21" s="858"/>
      <c r="G21" s="859" t="str">
        <f t="shared" si="6"/>
        <v/>
      </c>
      <c r="H21" s="860"/>
      <c r="I21" s="861" t="str">
        <f t="shared" si="7"/>
        <v/>
      </c>
      <c r="J21" s="862" t="str">
        <f t="shared" si="8"/>
        <v/>
      </c>
      <c r="K21" s="862" t="str">
        <f t="shared" si="9"/>
        <v/>
      </c>
      <c r="L21" s="862" t="str">
        <f t="shared" si="10"/>
        <v/>
      </c>
      <c r="M21" s="862" t="str">
        <f t="shared" si="11"/>
        <v/>
      </c>
      <c r="N21" s="862" t="str">
        <f t="shared" si="12"/>
        <v/>
      </c>
      <c r="O21" s="862" t="str">
        <f t="shared" si="5"/>
        <v/>
      </c>
      <c r="P21" s="862" t="str">
        <f t="shared" si="5"/>
        <v/>
      </c>
      <c r="Q21" s="862" t="str">
        <f t="shared" si="5"/>
        <v/>
      </c>
      <c r="R21" s="862" t="str">
        <f t="shared" si="5"/>
        <v/>
      </c>
      <c r="S21" s="862" t="str">
        <f t="shared" si="13"/>
        <v/>
      </c>
      <c r="T21" s="43"/>
      <c r="U21" s="480">
        <f>IF(E21=$I$128, IF(F21=$G$131, $E$128, IF(F21 = $G$132, $E$130, IF(F21 = $G$133, $E$131, IF(F21 = $G$134,#REF!, IF( F21 = $G$135, $E$132, IF(F21 = $G$136, $E$133, IF(F21 =#REF!,$E$134, 0))))))), 0)</f>
        <v>0</v>
      </c>
      <c r="V21" s="480">
        <f>IF(E21=$I$129, IF(F21=$G$131, $E$128, IF(F21 = $G$132, $E$130, IF(F21 = $G$133, $E$131, IF(F21 = $G$134,#REF!, IF( F21 = $G$135, $E$132, IF(F21 = $G$136, $E$133, IF(F21 =#REF!,$E$134, 0))))))), 0)</f>
        <v>0</v>
      </c>
      <c r="W21" s="480">
        <f>IF(E21=$I$130, IF(F21=$G$131, $E$128, IF(F21 = $G$132, $E$130, IF(F21 = $G$133, $E$131, IF(F21 = $G$134,#REF!, IF( F21 = $G$135, $E$132, IF(F21 = $G$136, $E$133, IF(F21 =#REF!,$E$134, 0))))))), 0)</f>
        <v>0</v>
      </c>
      <c r="X21" s="480">
        <f>IF(E21=$I$131, IF(F21=$G$131, $E$128, IF(F21 = $G$132, $E$130, IF(F21 = $G$133, $E$131, IF(F21 = $G$134,#REF!, IF( F21 = $G$135, $E$132, IF(F21 = $G$136, $E$133, IF(F21 =#REF!,$E$134, 0))))))), 0)</f>
        <v>0</v>
      </c>
      <c r="Y21" s="480">
        <f>IF(E21=$I$132, IF(F21=$G$131, $E$128, IF(F21 = $G$132, $E$130, IF(F21 = $G$133, $E$131, IF(F21 = $G$134,#REF!, IF( F21 = $G$135, $E$132, IF(F21 = $G$136, $E$133, IF(F21 =#REF!,$E$134, 0))))))), 0)</f>
        <v>0</v>
      </c>
      <c r="Z21" s="480">
        <f>IF(E21=$I$133, IF(F21=$G$131, $E$128, IF(F21 = $G$132, $E$130, IF(F21 = $G$133, $E$131, IF(F21 = $G$134,#REF!, IF( F21 = $G$135, $E$132, IF(F21 = $G$136, $E$133, IF(F21 =#REF!,$E$134, 0))))))), 0)</f>
        <v>0</v>
      </c>
      <c r="AA21" s="355"/>
      <c r="AB21" s="355"/>
      <c r="AC21" s="355"/>
      <c r="AD21" s="400"/>
      <c r="AE21" s="400"/>
      <c r="AF21" s="400"/>
      <c r="AG21" s="400"/>
      <c r="AH21" s="400"/>
      <c r="AI21" s="400"/>
    </row>
    <row r="22" spans="2:35" ht="15" customHeight="1" x14ac:dyDescent="0.3">
      <c r="B22" s="30"/>
      <c r="C22" s="20">
        <v>11</v>
      </c>
      <c r="D22" s="856"/>
      <c r="E22" s="857"/>
      <c r="F22" s="858"/>
      <c r="G22" s="859" t="str">
        <f t="shared" si="6"/>
        <v/>
      </c>
      <c r="H22" s="860"/>
      <c r="I22" s="861" t="str">
        <f t="shared" si="7"/>
        <v/>
      </c>
      <c r="J22" s="862" t="str">
        <f t="shared" si="8"/>
        <v/>
      </c>
      <c r="K22" s="862" t="str">
        <f t="shared" si="9"/>
        <v/>
      </c>
      <c r="L22" s="862" t="str">
        <f t="shared" si="10"/>
        <v/>
      </c>
      <c r="M22" s="862" t="str">
        <f t="shared" si="11"/>
        <v/>
      </c>
      <c r="N22" s="862" t="str">
        <f t="shared" si="12"/>
        <v/>
      </c>
      <c r="O22" s="862" t="str">
        <f t="shared" si="5"/>
        <v/>
      </c>
      <c r="P22" s="862" t="str">
        <f t="shared" si="5"/>
        <v/>
      </c>
      <c r="Q22" s="862" t="str">
        <f t="shared" si="5"/>
        <v/>
      </c>
      <c r="R22" s="862" t="str">
        <f t="shared" si="5"/>
        <v/>
      </c>
      <c r="S22" s="862" t="str">
        <f t="shared" si="13"/>
        <v/>
      </c>
      <c r="T22" s="43"/>
      <c r="U22" s="480">
        <f>IF(E22=$I$128, IF(F22=$G$131, $E$128, IF(F22 = $G$132, $E$130, IF(F22 = $G$133, $E$131, IF(F22 = $G$134,#REF!, IF( F22 = $G$135, $E$132, IF(F22 = $G$136, $E$133, IF(F22 =#REF!,$E$134, 0))))))), 0)</f>
        <v>0</v>
      </c>
      <c r="V22" s="480">
        <f>IF(E22=$I$129, IF(F22=$G$131, $E$128, IF(F22 = $G$132, $E$130, IF(F22 = $G$133, $E$131, IF(F22 = $G$134,#REF!, IF( F22 = $G$135, $E$132, IF(F22 = $G$136, $E$133, IF(F22 =#REF!,$E$134, 0))))))), 0)</f>
        <v>0</v>
      </c>
      <c r="W22" s="480">
        <f>IF(E22=$I$130, IF(F22=$G$131, $E$128, IF(F22 = $G$132, $E$130, IF(F22 = $G$133, $E$131, IF(F22 = $G$134,#REF!, IF( F22 = $G$135, $E$132, IF(F22 = $G$136, $E$133, IF(F22 =#REF!,$E$134, 0))))))), 0)</f>
        <v>0</v>
      </c>
      <c r="X22" s="480">
        <f>IF(E22=$I$131, IF(F22=$G$131, $E$128, IF(F22 = $G$132, $E$130, IF(F22 = $G$133, $E$131, IF(F22 = $G$134,#REF!, IF( F22 = $G$135, $E$132, IF(F22 = $G$136, $E$133, IF(F22 =#REF!,$E$134, 0))))))), 0)</f>
        <v>0</v>
      </c>
      <c r="Y22" s="480">
        <f>IF(E22=$I$132, IF(F22=$G$131, $E$128, IF(F22 = $G$132, $E$130, IF(F22 = $G$133, $E$131, IF(F22 = $G$134,#REF!, IF( F22 = $G$135, $E$132, IF(F22 = $G$136, $E$133, IF(F22 =#REF!,$E$134, 0))))))), 0)</f>
        <v>0</v>
      </c>
      <c r="Z22" s="480">
        <f>IF(E22=$I$133, IF(F22=$G$131, $E$128, IF(F22 = $G$132, $E$130, IF(F22 = $G$133, $E$131, IF(F22 = $G$134,#REF!, IF( F22 = $G$135, $E$132, IF(F22 = $G$136, $E$133, IF(F22 =#REF!,$E$134, 0))))))), 0)</f>
        <v>0</v>
      </c>
      <c r="AA22" s="355"/>
      <c r="AB22" s="355"/>
      <c r="AC22" s="355"/>
      <c r="AD22" s="400"/>
      <c r="AE22" s="400"/>
      <c r="AF22" s="400"/>
      <c r="AG22" s="400"/>
      <c r="AH22" s="400"/>
      <c r="AI22" s="400"/>
    </row>
    <row r="23" spans="2:35" ht="15" customHeight="1" x14ac:dyDescent="0.3">
      <c r="B23" s="30"/>
      <c r="C23" s="20">
        <v>12</v>
      </c>
      <c r="D23" s="856"/>
      <c r="E23" s="857"/>
      <c r="F23" s="858"/>
      <c r="G23" s="859" t="str">
        <f t="shared" si="6"/>
        <v/>
      </c>
      <c r="H23" s="860"/>
      <c r="I23" s="861" t="str">
        <f t="shared" si="7"/>
        <v/>
      </c>
      <c r="J23" s="862" t="str">
        <f t="shared" si="8"/>
        <v/>
      </c>
      <c r="K23" s="862" t="str">
        <f t="shared" si="9"/>
        <v/>
      </c>
      <c r="L23" s="862" t="str">
        <f t="shared" si="10"/>
        <v/>
      </c>
      <c r="M23" s="862" t="str">
        <f t="shared" si="11"/>
        <v/>
      </c>
      <c r="N23" s="862" t="str">
        <f t="shared" si="12"/>
        <v/>
      </c>
      <c r="O23" s="862" t="str">
        <f t="shared" si="5"/>
        <v/>
      </c>
      <c r="P23" s="862" t="str">
        <f t="shared" si="5"/>
        <v/>
      </c>
      <c r="Q23" s="862" t="str">
        <f t="shared" si="5"/>
        <v/>
      </c>
      <c r="R23" s="862" t="str">
        <f t="shared" si="5"/>
        <v/>
      </c>
      <c r="S23" s="862" t="str">
        <f t="shared" si="13"/>
        <v/>
      </c>
      <c r="T23" s="43"/>
      <c r="U23" s="480">
        <f>IF(E23=$I$128, IF(F23=$G$131, $E$128, IF(F23 = $G$132, $E$130, IF(F23 = $G$133, $E$131, IF(F23 = $G$134,#REF!, IF( F23 = $G$135, $E$132, IF(F23 = $G$136, $E$133, IF(F23 =#REF!,$E$134, 0))))))), 0)</f>
        <v>0</v>
      </c>
      <c r="V23" s="480">
        <f>IF(E23=$I$129, IF(F23=$G$131, $E$128, IF(F23 = $G$132, $E$130, IF(F23 = $G$133, $E$131, IF(F23 = $G$134,#REF!, IF( F23 = $G$135, $E$132, IF(F23 = $G$136, $E$133, IF(F23 =#REF!,$E$134, 0))))))), 0)</f>
        <v>0</v>
      </c>
      <c r="W23" s="480">
        <f>IF(E23=$I$130, IF(F23=$G$131, $E$128, IF(F23 = $G$132, $E$130, IF(F23 = $G$133, $E$131, IF(F23 = $G$134,#REF!, IF( F23 = $G$135, $E$132, IF(F23 = $G$136, $E$133, IF(F23 =#REF!,$E$134, 0))))))), 0)</f>
        <v>0</v>
      </c>
      <c r="X23" s="480">
        <f>IF(E23=$I$131, IF(F23=$G$131, $E$128, IF(F23 = $G$132, $E$130, IF(F23 = $G$133, $E$131, IF(F23 = $G$134,#REF!, IF( F23 = $G$135, $E$132, IF(F23 = $G$136, $E$133, IF(F23 =#REF!,$E$134, 0))))))), 0)</f>
        <v>0</v>
      </c>
      <c r="Y23" s="480">
        <f>IF(E23=$I$132, IF(F23=$G$131, $E$128, IF(F23 = $G$132, $E$130, IF(F23 = $G$133, $E$131, IF(F23 = $G$134,#REF!, IF( F23 = $G$135, $E$132, IF(F23 = $G$136, $E$133, IF(F23 =#REF!,$E$134, 0))))))), 0)</f>
        <v>0</v>
      </c>
      <c r="Z23" s="480">
        <f>IF(E23=$I$133, IF(F23=$G$131, $E$128, IF(F23 = $G$132, $E$130, IF(F23 = $G$133, $E$131, IF(F23 = $G$134,#REF!, IF( F23 = $G$135, $E$132, IF(F23 = $G$136, $E$133, IF(F23 =#REF!,$E$134, 0))))))), 0)</f>
        <v>0</v>
      </c>
      <c r="AA23" s="355"/>
      <c r="AB23" s="355"/>
      <c r="AC23" s="355"/>
      <c r="AD23" s="400"/>
      <c r="AE23" s="400"/>
      <c r="AF23" s="400"/>
      <c r="AG23" s="400"/>
      <c r="AH23" s="400"/>
      <c r="AI23" s="400"/>
    </row>
    <row r="24" spans="2:35" ht="15" customHeight="1" x14ac:dyDescent="0.3">
      <c r="B24" s="30"/>
      <c r="C24" s="20">
        <v>13</v>
      </c>
      <c r="D24" s="856"/>
      <c r="E24" s="857"/>
      <c r="F24" s="858"/>
      <c r="G24" s="859" t="str">
        <f t="shared" si="6"/>
        <v/>
      </c>
      <c r="H24" s="860"/>
      <c r="I24" s="861" t="str">
        <f t="shared" si="7"/>
        <v/>
      </c>
      <c r="J24" s="862" t="str">
        <f t="shared" si="8"/>
        <v/>
      </c>
      <c r="K24" s="862" t="str">
        <f t="shared" si="9"/>
        <v/>
      </c>
      <c r="L24" s="862" t="str">
        <f t="shared" si="10"/>
        <v/>
      </c>
      <c r="M24" s="862" t="str">
        <f t="shared" si="11"/>
        <v/>
      </c>
      <c r="N24" s="862" t="str">
        <f t="shared" si="12"/>
        <v/>
      </c>
      <c r="O24" s="862" t="str">
        <f t="shared" si="5"/>
        <v/>
      </c>
      <c r="P24" s="862" t="str">
        <f t="shared" si="5"/>
        <v/>
      </c>
      <c r="Q24" s="862" t="str">
        <f t="shared" si="5"/>
        <v/>
      </c>
      <c r="R24" s="862" t="str">
        <f t="shared" si="5"/>
        <v/>
      </c>
      <c r="S24" s="862" t="str">
        <f t="shared" si="13"/>
        <v/>
      </c>
      <c r="T24" s="43"/>
      <c r="U24" s="480">
        <f>IF(E24=$I$128, IF(F24=$G$131, $E$128, IF(F24 = $G$132, $E$130, IF(F24 = $G$133, $E$131, IF(F24 = $G$134,#REF!, IF( F24 = $G$135, $E$132, IF(F24 = $G$136, $E$133, IF(F24 =#REF!,$E$134, 0))))))), 0)</f>
        <v>0</v>
      </c>
      <c r="V24" s="480">
        <f>IF(E24=$I$129, IF(F24=$G$131, $E$128, IF(F24 = $G$132, $E$130, IF(F24 = $G$133, $E$131, IF(F24 = $G$134,#REF!, IF( F24 = $G$135, $E$132, IF(F24 = $G$136, $E$133, IF(F24 =#REF!,$E$134, 0))))))), 0)</f>
        <v>0</v>
      </c>
      <c r="W24" s="480">
        <f>IF(E24=$I$130, IF(F24=$G$131, $E$128, IF(F24 = $G$132, $E$130, IF(F24 = $G$133, $E$131, IF(F24 = $G$134,#REF!, IF( F24 = $G$135, $E$132, IF(F24 = $G$136, $E$133, IF(F24 =#REF!,$E$134, 0))))))), 0)</f>
        <v>0</v>
      </c>
      <c r="X24" s="480">
        <f>IF(E24=$I$131, IF(F24=$G$131, $E$128, IF(F24 = $G$132, $E$130, IF(F24 = $G$133, $E$131, IF(F24 = $G$134,#REF!, IF( F24 = $G$135, $E$132, IF(F24 = $G$136, $E$133, IF(F24 =#REF!,$E$134, 0))))))), 0)</f>
        <v>0</v>
      </c>
      <c r="Y24" s="480">
        <f>IF(E24=$I$132, IF(F24=$G$131, $E$128, IF(F24 = $G$132, $E$130, IF(F24 = $G$133, $E$131, IF(F24 = $G$134,#REF!, IF( F24 = $G$135, $E$132, IF(F24 = $G$136, $E$133, IF(F24 =#REF!,$E$134, 0))))))), 0)</f>
        <v>0</v>
      </c>
      <c r="Z24" s="480">
        <f>IF(E24=$I$133, IF(F24=$G$131, $E$128, IF(F24 = $G$132, $E$130, IF(F24 = $G$133, $E$131, IF(F24 = $G$134,#REF!, IF( F24 = $G$135, $E$132, IF(F24 = $G$136, $E$133, IF(F24 =#REF!,$E$134, 0))))))), 0)</f>
        <v>0</v>
      </c>
      <c r="AA24" s="355"/>
      <c r="AB24" s="355"/>
      <c r="AC24" s="355"/>
      <c r="AD24" s="400"/>
      <c r="AE24" s="400"/>
      <c r="AF24" s="400"/>
      <c r="AG24" s="400"/>
      <c r="AH24" s="400"/>
      <c r="AI24" s="400"/>
    </row>
    <row r="25" spans="2:35" ht="15" customHeight="1" x14ac:dyDescent="0.3">
      <c r="B25" s="30"/>
      <c r="C25" s="20">
        <v>14</v>
      </c>
      <c r="D25" s="856"/>
      <c r="E25" s="857"/>
      <c r="F25" s="858"/>
      <c r="G25" s="859" t="str">
        <f t="shared" si="6"/>
        <v/>
      </c>
      <c r="H25" s="860"/>
      <c r="I25" s="861" t="str">
        <f t="shared" si="7"/>
        <v/>
      </c>
      <c r="J25" s="862" t="str">
        <f t="shared" si="8"/>
        <v/>
      </c>
      <c r="K25" s="862" t="str">
        <f t="shared" si="9"/>
        <v/>
      </c>
      <c r="L25" s="862" t="str">
        <f t="shared" si="10"/>
        <v/>
      </c>
      <c r="M25" s="862" t="str">
        <f t="shared" si="11"/>
        <v/>
      </c>
      <c r="N25" s="862" t="str">
        <f t="shared" si="12"/>
        <v/>
      </c>
      <c r="O25" s="862" t="str">
        <f t="shared" si="5"/>
        <v/>
      </c>
      <c r="P25" s="862" t="str">
        <f t="shared" si="5"/>
        <v/>
      </c>
      <c r="Q25" s="862" t="str">
        <f t="shared" si="5"/>
        <v/>
      </c>
      <c r="R25" s="862" t="str">
        <f t="shared" si="5"/>
        <v/>
      </c>
      <c r="S25" s="862" t="str">
        <f t="shared" si="13"/>
        <v/>
      </c>
      <c r="T25" s="43"/>
      <c r="U25" s="480">
        <f>IF(E25=$I$128, IF(F25=$G$131, $E$128, IF(F25 = $G$132, $E$130, IF(F25 = $G$133, $E$131, IF(F25 = $G$134,#REF!, IF( F25 = $G$135, $E$132, IF(F25 = $G$136, $E$133, IF(F25 =#REF!,#REF!, 0))))))), 0)</f>
        <v>0</v>
      </c>
      <c r="V25" s="480">
        <f>IF(E25=$I$129, IF(F25=$G$131, $E$128, IF(F25 = $G$132, $E$130, IF(F25 = $G$133, $E$131, IF(F25 = $G$134,#REF!, IF( F25 = $G$135, $E$132, IF(F25 = $G$136, $E$133, IF(F25 =#REF!,$E$134, 0))))))), 0)</f>
        <v>0</v>
      </c>
      <c r="W25" s="480">
        <f>IF(E25=$I$130, IF(F25=$G$131, $E$128, IF(F25 = $G$132, $E$130, IF(F25 = $G$133, $E$131, IF(F25 = $G$134,#REF!, IF( F25 = $G$135, $E$132, IF(F25 = $G$136, $E$133, IF(F25 =#REF!,$E$134, 0))))))), 0)</f>
        <v>0</v>
      </c>
      <c r="X25" s="480">
        <f>IF(E25=$I$131, IF(F25=$G$131, $E$128, IF(F25 = $G$132, $E$130, IF(F25 = $G$133, $E$131, IF(F25 = $G$134,#REF!, IF( F25 = $G$135, $E$132, IF(F25 = $G$136, $E$133, IF(F25 =#REF!,$E$134, 0))))))), 0)</f>
        <v>0</v>
      </c>
      <c r="Y25" s="480">
        <f>IF(E25=$I$132, IF(F25=$G$131, $E$128, IF(F25 = $G$132, $E$130, IF(F25 = $G$133, $E$131, IF(F25 = $G$134,#REF!, IF( F25 = $G$135, $E$132, IF(F25 = $G$136, $E$133, IF(F25 =#REF!,$E$134, 0))))))), 0)</f>
        <v>0</v>
      </c>
      <c r="Z25" s="480">
        <f>IF(E25=$I$133, IF(F25=$G$131, $E$128, IF(F25 = $G$132, $E$130, IF(F25 = $G$133, $E$131, IF(F25 = $G$134,#REF!, IF( F25 = $G$135, $E$132, IF(F25 = $G$136, $E$133, IF(F25 =#REF!,$E$134, 0))))))), 0)</f>
        <v>0</v>
      </c>
      <c r="AA25" s="355"/>
      <c r="AB25" s="355"/>
      <c r="AC25" s="355"/>
      <c r="AD25" s="400"/>
      <c r="AE25" s="400"/>
      <c r="AF25" s="400"/>
      <c r="AG25" s="400"/>
      <c r="AH25" s="400"/>
      <c r="AI25" s="400"/>
    </row>
    <row r="26" spans="2:35" ht="15" customHeight="1" x14ac:dyDescent="0.3">
      <c r="B26" s="30"/>
      <c r="C26" s="20">
        <v>15</v>
      </c>
      <c r="D26" s="856"/>
      <c r="E26" s="857"/>
      <c r="F26" s="858"/>
      <c r="G26" s="859" t="str">
        <f t="shared" si="6"/>
        <v/>
      </c>
      <c r="H26" s="860"/>
      <c r="I26" s="861" t="str">
        <f t="shared" si="7"/>
        <v/>
      </c>
      <c r="J26" s="862" t="str">
        <f t="shared" si="8"/>
        <v/>
      </c>
      <c r="K26" s="862" t="str">
        <f t="shared" si="9"/>
        <v/>
      </c>
      <c r="L26" s="862" t="str">
        <f t="shared" si="10"/>
        <v/>
      </c>
      <c r="M26" s="862" t="str">
        <f t="shared" si="11"/>
        <v/>
      </c>
      <c r="N26" s="862" t="str">
        <f t="shared" si="12"/>
        <v/>
      </c>
      <c r="O26" s="862" t="str">
        <f t="shared" si="5"/>
        <v/>
      </c>
      <c r="P26" s="862" t="str">
        <f t="shared" si="5"/>
        <v/>
      </c>
      <c r="Q26" s="862" t="str">
        <f t="shared" si="5"/>
        <v/>
      </c>
      <c r="R26" s="862" t="str">
        <f t="shared" si="5"/>
        <v/>
      </c>
      <c r="S26" s="862" t="str">
        <f t="shared" si="13"/>
        <v/>
      </c>
      <c r="T26" s="43"/>
      <c r="U26" s="480">
        <f>IF(E26=$I$128, IF(F26=$G$131, $E$128, IF(F26 = $G$132, $E$130, IF(F26 = $G$133, $E$131, IF(F26 = $G$134,#REF!, IF( F26 = $G$135, $E$132, IF(F26 = $G$136, $E$133, IF(F26 =#REF!,#REF!, 0))))))), 0)</f>
        <v>0</v>
      </c>
      <c r="V26" s="480">
        <f>IF(E26=$I$129, IF(F26=$G$131, $E$128, IF(F26 = $G$132, $E$130, IF(F26 = $G$133, $E$131, IF(F26 = $G$134,#REF!, IF( F26 = $G$135, $E$132, IF(F26 = $G$136, $E$133, IF(F26 =#REF!,$E$134, 0))))))), 0)</f>
        <v>0</v>
      </c>
      <c r="W26" s="480">
        <f>IF(E26=$I$130, IF(F26=$G$131, $E$128, IF(F26 = $G$132, $E$130, IF(F26 = $G$133, $E$131, IF(F26 = $G$134,#REF!, IF( F26 = $G$135, $E$132, IF(F26 = $G$136, $E$133, IF(F26 =#REF!,$E$134, 0))))))), 0)</f>
        <v>0</v>
      </c>
      <c r="X26" s="480">
        <f>IF(E26=$I$131, IF(F26=$G$131, $E$128, IF(F26 = $G$132, $E$130, IF(F26 = $G$133, $E$131, IF(F26 = $G$134,#REF!, IF( F26 = $G$135, $E$132, IF(F26 = $G$136, $E$133, IF(F26 =#REF!,$E$134, 0))))))), 0)</f>
        <v>0</v>
      </c>
      <c r="Y26" s="480">
        <f>IF(E26=$I$132, IF(F26=$G$131, $E$128, IF(F26 = $G$132, $E$130, IF(F26 = $G$133, $E$131, IF(F26 = $G$134,#REF!, IF( F26 = $G$135, $E$132, IF(F26 = $G$136, $E$133, IF(F26 =#REF!,$E$134, 0))))))), 0)</f>
        <v>0</v>
      </c>
      <c r="Z26" s="480">
        <f>IF(E26=$I$133, IF(F26=$G$131, $E$128, IF(F26 = $G$132, $E$130, IF(F26 = $G$133, $E$131, IF(F26 = $G$134,#REF!, IF( F26 = $G$135, $E$132, IF(F26 = $G$136, $E$133, IF(F26 =#REF!,$E$134, 0))))))), 0)</f>
        <v>0</v>
      </c>
      <c r="AA26" s="355"/>
      <c r="AB26" s="355"/>
      <c r="AC26" s="355"/>
      <c r="AD26" s="400"/>
      <c r="AE26" s="400"/>
      <c r="AF26" s="400"/>
      <c r="AG26" s="400"/>
      <c r="AH26" s="400"/>
      <c r="AI26" s="400"/>
    </row>
    <row r="27" spans="2:35" ht="15" customHeight="1" x14ac:dyDescent="0.3">
      <c r="B27" s="30"/>
      <c r="C27" s="20">
        <v>16</v>
      </c>
      <c r="D27" s="856"/>
      <c r="E27" s="857"/>
      <c r="F27" s="858"/>
      <c r="G27" s="859" t="str">
        <f t="shared" si="6"/>
        <v/>
      </c>
      <c r="H27" s="860"/>
      <c r="I27" s="861" t="str">
        <f t="shared" si="7"/>
        <v/>
      </c>
      <c r="J27" s="862" t="str">
        <f t="shared" si="8"/>
        <v/>
      </c>
      <c r="K27" s="862" t="str">
        <f t="shared" si="9"/>
        <v/>
      </c>
      <c r="L27" s="862" t="str">
        <f t="shared" si="10"/>
        <v/>
      </c>
      <c r="M27" s="862" t="str">
        <f t="shared" si="11"/>
        <v/>
      </c>
      <c r="N27" s="862" t="str">
        <f t="shared" si="12"/>
        <v/>
      </c>
      <c r="O27" s="862" t="str">
        <f t="shared" ref="O27:R91" si="14">IF($H27="","",($I27*$J27*K27)/1000/1000)</f>
        <v/>
      </c>
      <c r="P27" s="862" t="str">
        <f t="shared" si="14"/>
        <v/>
      </c>
      <c r="Q27" s="862" t="str">
        <f t="shared" si="14"/>
        <v/>
      </c>
      <c r="R27" s="862" t="str">
        <f t="shared" si="14"/>
        <v/>
      </c>
      <c r="S27" s="862" t="str">
        <f t="shared" si="13"/>
        <v/>
      </c>
      <c r="T27" s="43"/>
      <c r="U27" s="480">
        <f>IF(E27=$I$128, IF(F27=$G$131, $E$128, IF(F27 = $G$132, $E$130, IF(F27 = $G$133, $E$131, IF(F27 = $G$134,#REF!, IF( F27 = $G$135, $E$132, IF(F27 = $G$136, $E$133, IF(F27 =#REF!,#REF!, 0))))))), 0)</f>
        <v>0</v>
      </c>
      <c r="V27" s="480">
        <f>IF(E27=$I$129, IF(F27=$G$131, $E$128, IF(F27 = $G$132, $E$130, IF(F27 = $G$133, $E$131, IF(F27 = $G$134,#REF!, IF( F27 = $G$135, $E$132, IF(F27 = $G$136, $E$133, IF(F27 =#REF!,$E$134, 0))))))), 0)</f>
        <v>0</v>
      </c>
      <c r="W27" s="480">
        <f>IF(E27=$I$130, IF(F27=$G$131, $E$128, IF(F27 = $G$132, $E$130, IF(F27 = $G$133, $E$131, IF(F27 = $G$134,#REF!, IF( F27 = $G$135, $E$132, IF(F27 = $G$136, $E$133, IF(F27 =#REF!,$E$134, 0))))))), 0)</f>
        <v>0</v>
      </c>
      <c r="X27" s="480">
        <f>IF(E27=$I$131, IF(F27=$G$131, $E$128, IF(F27 = $G$132, $E$130, IF(F27 = $G$133, $E$131, IF(F27 = $G$134,#REF!, IF( F27 = $G$135, $E$132, IF(F27 = $G$136, $E$133, IF(F27 =#REF!,$E$134, 0))))))), 0)</f>
        <v>0</v>
      </c>
      <c r="Y27" s="480">
        <f>IF(E27=$I$132, IF(F27=$G$131, $E$128, IF(F27 = $G$132, $E$130, IF(F27 = $G$133, $E$131, IF(F27 = $G$134,#REF!, IF( F27 = $G$135, $E$132, IF(F27 = $G$136, $E$133, IF(F27 =#REF!,$E$134, 0))))))), 0)</f>
        <v>0</v>
      </c>
      <c r="Z27" s="480">
        <f>IF(E27=$I$133, IF(F27=$G$131, $E$128, IF(F27 = $G$132, $E$130, IF(F27 = $G$133, $E$131, IF(F27 = $G$134,#REF!, IF( F27 = $G$135, $E$132, IF(F27 = $G$136, $E$133, IF(F27 =#REF!,$E$134, 0))))))), 0)</f>
        <v>0</v>
      </c>
      <c r="AA27" s="355"/>
      <c r="AB27" s="355"/>
      <c r="AC27" s="355"/>
      <c r="AD27" s="400"/>
      <c r="AE27" s="400"/>
      <c r="AF27" s="400"/>
      <c r="AG27" s="400"/>
      <c r="AH27" s="400"/>
      <c r="AI27" s="400"/>
    </row>
    <row r="28" spans="2:35" ht="15" customHeight="1" x14ac:dyDescent="0.3">
      <c r="B28" s="30"/>
      <c r="C28" s="20">
        <v>17</v>
      </c>
      <c r="D28" s="856"/>
      <c r="E28" s="857"/>
      <c r="F28" s="858"/>
      <c r="G28" s="859" t="str">
        <f t="shared" si="6"/>
        <v/>
      </c>
      <c r="H28" s="860"/>
      <c r="I28" s="861" t="str">
        <f t="shared" si="7"/>
        <v/>
      </c>
      <c r="J28" s="862" t="str">
        <f t="shared" si="8"/>
        <v/>
      </c>
      <c r="K28" s="862" t="str">
        <f t="shared" si="9"/>
        <v/>
      </c>
      <c r="L28" s="862" t="str">
        <f t="shared" si="10"/>
        <v/>
      </c>
      <c r="M28" s="862" t="str">
        <f t="shared" si="11"/>
        <v/>
      </c>
      <c r="N28" s="862" t="str">
        <f t="shared" si="12"/>
        <v/>
      </c>
      <c r="O28" s="862" t="str">
        <f t="shared" si="14"/>
        <v/>
      </c>
      <c r="P28" s="862" t="str">
        <f t="shared" si="14"/>
        <v/>
      </c>
      <c r="Q28" s="862" t="str">
        <f t="shared" si="14"/>
        <v/>
      </c>
      <c r="R28" s="862" t="str">
        <f t="shared" si="14"/>
        <v/>
      </c>
      <c r="S28" s="862" t="str">
        <f t="shared" si="13"/>
        <v/>
      </c>
      <c r="T28" s="43"/>
      <c r="U28" s="480">
        <f>IF(E28=$I$128, IF(F28=$G$131, $E$128, IF(F28 = $G$132, $E$130, IF(F28 = $G$133, $E$131, IF(F28 = $G$134,#REF!, IF( F28 = $G$135, $E$132, IF(F28 = $G$136, $E$133, IF(F28 =#REF!,#REF!, 0))))))), 0)</f>
        <v>0</v>
      </c>
      <c r="V28" s="480">
        <f>IF(E28=$I$129, IF(F28=$G$131, $E$128, IF(F28 = $G$132, $E$130, IF(F28 = $G$133, $E$131, IF(F28 = $G$134,#REF!, IF( F28 = $G$135, $E$132, IF(F28 = $G$136, $E$133, IF(F28 =#REF!,$E$134, 0))))))), 0)</f>
        <v>0</v>
      </c>
      <c r="W28" s="480">
        <f>IF(E28=$I$130, IF(F28=$G$131, $E$128, IF(F28 = $G$132, $E$130, IF(F28 = $G$133, $E$131, IF(F28 = $G$134,#REF!, IF( F28 = $G$135, $E$132, IF(F28 = $G$136, $E$133, IF(F28 =#REF!,$E$134, 0))))))), 0)</f>
        <v>0</v>
      </c>
      <c r="X28" s="480">
        <f>IF(E28=$I$131, IF(F28=$G$131, $E$128, IF(F28 = $G$132, $E$130, IF(F28 = $G$133, $E$131, IF(F28 = $G$134,#REF!, IF( F28 = $G$135, $E$132, IF(F28 = $G$136, $E$133, IF(F28 =#REF!,$E$134, 0))))))), 0)</f>
        <v>0</v>
      </c>
      <c r="Y28" s="480">
        <f>IF(E28=$I$132, IF(F28=$G$131, $E$128, IF(F28 = $G$132, $E$130, IF(F28 = $G$133, $E$131, IF(F28 = $G$134,#REF!, IF( F28 = $G$135, $E$132, IF(F28 = $G$136, $E$133, IF(F28 =#REF!,$E$134, 0))))))), 0)</f>
        <v>0</v>
      </c>
      <c r="Z28" s="480">
        <f>IF(E28=$I$133, IF(F28=$G$131, $E$128, IF(F28 = $G$132, $E$130, IF(F28 = $G$133, $E$131, IF(F28 = $G$134,#REF!, IF( F28 = $G$135, $E$132, IF(F28 = $G$136, $E$133, IF(F28 =#REF!,$E$134, 0))))))), 0)</f>
        <v>0</v>
      </c>
      <c r="AA28" s="355"/>
      <c r="AB28" s="355"/>
      <c r="AC28" s="355"/>
      <c r="AD28" s="400"/>
      <c r="AE28" s="400"/>
      <c r="AF28" s="400"/>
      <c r="AG28" s="400"/>
      <c r="AH28" s="400"/>
      <c r="AI28" s="400"/>
    </row>
    <row r="29" spans="2:35" ht="15" customHeight="1" x14ac:dyDescent="0.3">
      <c r="B29" s="30"/>
      <c r="C29" s="20">
        <v>18</v>
      </c>
      <c r="D29" s="856"/>
      <c r="E29" s="857"/>
      <c r="F29" s="858"/>
      <c r="G29" s="859" t="str">
        <f t="shared" si="6"/>
        <v/>
      </c>
      <c r="H29" s="860"/>
      <c r="I29" s="861" t="str">
        <f t="shared" si="7"/>
        <v/>
      </c>
      <c r="J29" s="862" t="str">
        <f t="shared" si="8"/>
        <v/>
      </c>
      <c r="K29" s="862" t="str">
        <f t="shared" si="9"/>
        <v/>
      </c>
      <c r="L29" s="862" t="str">
        <f t="shared" si="10"/>
        <v/>
      </c>
      <c r="M29" s="862" t="str">
        <f t="shared" si="11"/>
        <v/>
      </c>
      <c r="N29" s="862" t="str">
        <f t="shared" si="12"/>
        <v/>
      </c>
      <c r="O29" s="862" t="str">
        <f t="shared" si="14"/>
        <v/>
      </c>
      <c r="P29" s="862" t="str">
        <f t="shared" si="14"/>
        <v/>
      </c>
      <c r="Q29" s="862" t="str">
        <f t="shared" si="14"/>
        <v/>
      </c>
      <c r="R29" s="862" t="str">
        <f t="shared" si="14"/>
        <v/>
      </c>
      <c r="S29" s="862" t="str">
        <f t="shared" si="13"/>
        <v/>
      </c>
      <c r="T29" s="43"/>
      <c r="U29" s="480">
        <f>IF(E29=$I$128, IF(F29=$G$131, $E$128, IF(F29 = $G$132, $E$130, IF(F29 = $G$133, $E$131, IF(F29 = $G$134,#REF!, IF( F29 = $G$135, $E$132, IF(F29 = $G$136, $E$133, IF(F29 =#REF!,#REF!, 0))))))), 0)</f>
        <v>0</v>
      </c>
      <c r="V29" s="480">
        <f>IF(E29=$I$129, IF(F29=$G$131, $E$128, IF(F29 = $G$132, $E$130, IF(F29 = $G$133, $E$131, IF(F29 = $G$134,#REF!, IF( F29 = $G$135, $E$132, IF(F29 = $G$136, $E$133, IF(F29 =#REF!,$E$134, 0))))))), 0)</f>
        <v>0</v>
      </c>
      <c r="W29" s="480">
        <f>IF(E29=$I$130, IF(F29=$G$131, $E$128, IF(F29 = $G$132, $E$130, IF(F29 = $G$133, $E$131, IF(F29 = $G$134,#REF!, IF( F29 = $G$135, $E$132, IF(F29 = $G$136, $E$133, IF(F29 =#REF!,$E$134, 0))))))), 0)</f>
        <v>0</v>
      </c>
      <c r="X29" s="480">
        <f>IF(E29=$I$131, IF(F29=$G$131, $E$128, IF(F29 = $G$132, $E$130, IF(F29 = $G$133, $E$131, IF(F29 = $G$134,#REF!, IF( F29 = $G$135, $E$132, IF(F29 = $G$136, $E$133, IF(F29 =#REF!,$E$134, 0))))))), 0)</f>
        <v>0</v>
      </c>
      <c r="Y29" s="480">
        <f>IF(E29=$I$132, IF(F29=$G$131, $E$128, IF(F29 = $G$132, $E$130, IF(F29 = $G$133, $E$131, IF(F29 = $G$134,#REF!, IF( F29 = $G$135, $E$132, IF(F29 = $G$136, $E$133, IF(F29 =#REF!,$E$134, 0))))))), 0)</f>
        <v>0</v>
      </c>
      <c r="Z29" s="480">
        <f>IF(E29=$I$133, IF(F29=$G$131, $E$128, IF(F29 = $G$132, $E$130, IF(F29 = $G$133, $E$131, IF(F29 = $G$134,#REF!, IF( F29 = $G$135, $E$132, IF(F29 = $G$136, $E$133, IF(F29 =#REF!,$E$134, 0))))))), 0)</f>
        <v>0</v>
      </c>
      <c r="AA29" s="355"/>
      <c r="AB29" s="355"/>
      <c r="AC29" s="355"/>
      <c r="AD29" s="400"/>
      <c r="AE29" s="400"/>
      <c r="AF29" s="400"/>
      <c r="AG29" s="400"/>
      <c r="AH29" s="400"/>
      <c r="AI29" s="400"/>
    </row>
    <row r="30" spans="2:35" ht="15" customHeight="1" x14ac:dyDescent="0.3">
      <c r="B30" s="30"/>
      <c r="C30" s="20">
        <v>19</v>
      </c>
      <c r="D30" s="856"/>
      <c r="E30" s="857"/>
      <c r="F30" s="858"/>
      <c r="G30" s="859" t="str">
        <f t="shared" si="6"/>
        <v/>
      </c>
      <c r="H30" s="860"/>
      <c r="I30" s="861" t="str">
        <f t="shared" si="7"/>
        <v/>
      </c>
      <c r="J30" s="862" t="str">
        <f t="shared" si="8"/>
        <v/>
      </c>
      <c r="K30" s="862" t="str">
        <f t="shared" si="9"/>
        <v/>
      </c>
      <c r="L30" s="862" t="str">
        <f t="shared" si="10"/>
        <v/>
      </c>
      <c r="M30" s="862" t="str">
        <f t="shared" si="11"/>
        <v/>
      </c>
      <c r="N30" s="862" t="str">
        <f t="shared" si="12"/>
        <v/>
      </c>
      <c r="O30" s="862" t="str">
        <f t="shared" si="14"/>
        <v/>
      </c>
      <c r="P30" s="862" t="str">
        <f t="shared" si="14"/>
        <v/>
      </c>
      <c r="Q30" s="862" t="str">
        <f t="shared" si="14"/>
        <v/>
      </c>
      <c r="R30" s="862" t="str">
        <f t="shared" si="14"/>
        <v/>
      </c>
      <c r="S30" s="862" t="str">
        <f t="shared" si="13"/>
        <v/>
      </c>
      <c r="T30" s="43"/>
      <c r="U30" s="480">
        <f>IF(E30=$I$128, IF(F30=$G$131, $E$128, IF(F30 = $G$132, $E$130, IF(F30 = $G$133, $E$131, IF(F30 = $G$134,#REF!, IF( F30 = $G$135, $E$132, IF(F30 = $G$136, $E$133, IF(F30 =#REF!,#REF!, 0))))))), 0)</f>
        <v>0</v>
      </c>
      <c r="V30" s="480">
        <f>IF(E30=$I$129, IF(F30=$G$131, $E$128, IF(F30 = $G$132, $E$130, IF(F30 = $G$133, $E$131, IF(F30 = $G$134,#REF!, IF( F30 = $G$135, $E$132, IF(F30 = $G$136, $E$133, IF(F30 =#REF!,$E$134, 0))))))), 0)</f>
        <v>0</v>
      </c>
      <c r="W30" s="480">
        <f>IF(E30=$I$130, IF(F30=$G$131, $E$128, IF(F30 = $G$132, $E$130, IF(F30 = $G$133, $E$131, IF(F30 = $G$134,#REF!, IF( F30 = $G$135, $E$132, IF(F30 = $G$136, $E$133, IF(F30 =#REF!,$E$134, 0))))))), 0)</f>
        <v>0</v>
      </c>
      <c r="X30" s="480">
        <f>IF(E30=$I$131, IF(F30=$G$131, $E$128, IF(F30 = $G$132, $E$130, IF(F30 = $G$133, $E$131, IF(F30 = $G$134,#REF!, IF( F30 = $G$135, $E$132, IF(F30 = $G$136, $E$133, IF(F30 =#REF!,$E$134, 0))))))), 0)</f>
        <v>0</v>
      </c>
      <c r="Y30" s="480">
        <f>IF(E30=$I$132, IF(F30=$G$131, $E$128, IF(F30 = $G$132, $E$130, IF(F30 = $G$133, $E$131, IF(F30 = $G$134,#REF!, IF( F30 = $G$135, $E$132, IF(F30 = $G$136, $E$133, IF(F30 =#REF!,$E$134, 0))))))), 0)</f>
        <v>0</v>
      </c>
      <c r="Z30" s="480">
        <f>IF(E30=$I$133, IF(F30=$G$131, $E$128, IF(F30 = $G$132, $E$130, IF(F30 = $G$133, $E$131, IF(F30 = $G$134,#REF!, IF( F30 = $G$135, $E$132, IF(F30 = $G$136, $E$133, IF(F30 =#REF!,$E$134, 0))))))), 0)</f>
        <v>0</v>
      </c>
      <c r="AA30" s="355"/>
      <c r="AB30" s="355"/>
      <c r="AC30" s="355"/>
      <c r="AD30" s="400"/>
      <c r="AE30" s="400"/>
      <c r="AF30" s="400"/>
      <c r="AG30" s="400"/>
      <c r="AH30" s="400"/>
      <c r="AI30" s="400"/>
    </row>
    <row r="31" spans="2:35" ht="15" customHeight="1" x14ac:dyDescent="0.3">
      <c r="B31" s="30"/>
      <c r="C31" s="20">
        <v>20</v>
      </c>
      <c r="D31" s="856"/>
      <c r="E31" s="857"/>
      <c r="F31" s="858"/>
      <c r="G31" s="859" t="str">
        <f t="shared" si="6"/>
        <v/>
      </c>
      <c r="H31" s="860"/>
      <c r="I31" s="861" t="str">
        <f t="shared" si="7"/>
        <v/>
      </c>
      <c r="J31" s="862" t="str">
        <f t="shared" si="8"/>
        <v/>
      </c>
      <c r="K31" s="862" t="str">
        <f t="shared" si="9"/>
        <v/>
      </c>
      <c r="L31" s="862" t="str">
        <f t="shared" si="10"/>
        <v/>
      </c>
      <c r="M31" s="862" t="str">
        <f t="shared" si="11"/>
        <v/>
      </c>
      <c r="N31" s="862" t="str">
        <f t="shared" si="12"/>
        <v/>
      </c>
      <c r="O31" s="862" t="str">
        <f t="shared" si="14"/>
        <v/>
      </c>
      <c r="P31" s="862" t="str">
        <f t="shared" si="14"/>
        <v/>
      </c>
      <c r="Q31" s="862" t="str">
        <f t="shared" si="14"/>
        <v/>
      </c>
      <c r="R31" s="862" t="str">
        <f t="shared" si="14"/>
        <v/>
      </c>
      <c r="S31" s="862" t="str">
        <f t="shared" si="13"/>
        <v/>
      </c>
      <c r="T31" s="43"/>
      <c r="U31" s="480">
        <f>IF(E31=$I$128, IF(F31=$G$131, $E$128, IF(F31 = $G$132, $E$130, IF(F31 = $G$133, $E$131, IF(F31 = $G$134,#REF!, IF( F31 = $G$135, $E$132, IF(F31 = $G$136, $E$133, IF(F31 =#REF!,#REF!, 0))))))), 0)</f>
        <v>0</v>
      </c>
      <c r="V31" s="480">
        <f>IF(E31=$I$129, IF(F31=$G$131, $E$128, IF(F31 = $G$132, $E$130, IF(F31 = $G$133, $E$131, IF(F31 = $G$134,#REF!, IF( F31 = $G$135, $E$132, IF(F31 = $G$136, $E$133, IF(F31 =#REF!,$E$134, 0))))))), 0)</f>
        <v>0</v>
      </c>
      <c r="W31" s="480">
        <f>IF(E31=$I$130, IF(F31=$G$131, $E$128, IF(F31 = $G$132, $E$130, IF(F31 = $G$133, $E$131, IF(F31 = $G$134,#REF!, IF( F31 = $G$135, $E$132, IF(F31 = $G$136, $E$133, IF(F31 =#REF!,$E$134, 0))))))), 0)</f>
        <v>0</v>
      </c>
      <c r="X31" s="480">
        <f>IF(E31=$I$131, IF(F31=$G$131, $E$128, IF(F31 = $G$132, $E$130, IF(F31 = $G$133, $E$131, IF(F31 = $G$134,#REF!, IF( F31 = $G$135, $E$132, IF(F31 = $G$136, $E$133, IF(F31 =#REF!,$E$134, 0))))))), 0)</f>
        <v>0</v>
      </c>
      <c r="Y31" s="480">
        <f>IF(E31=$I$132, IF(F31=$G$131, $E$128, IF(F31 = $G$132, $E$130, IF(F31 = $G$133, $E$131, IF(F31 = $G$134,#REF!, IF( F31 = $G$135, $E$132, IF(F31 = $G$136, $E$133, IF(F31 =#REF!,$E$134, 0))))))), 0)</f>
        <v>0</v>
      </c>
      <c r="Z31" s="480">
        <f>IF(E31=$I$133, IF(F31=$G$131, $E$128, IF(F31 = $G$132, $E$130, IF(F31 = $G$133, $E$131, IF(F31 = $G$134,#REF!, IF( F31 = $G$135, $E$132, IF(F31 = $G$136, $E$133, IF(F31 =#REF!,$E$134, 0))))))), 0)</f>
        <v>0</v>
      </c>
      <c r="AA31" s="355"/>
      <c r="AB31" s="355"/>
      <c r="AC31" s="355"/>
      <c r="AD31" s="400"/>
      <c r="AE31" s="400"/>
      <c r="AF31" s="400"/>
      <c r="AG31" s="400"/>
      <c r="AH31" s="400"/>
      <c r="AI31" s="400"/>
    </row>
    <row r="32" spans="2:35" ht="15" customHeight="1" x14ac:dyDescent="0.3">
      <c r="B32" s="30"/>
      <c r="C32" s="20">
        <v>21</v>
      </c>
      <c r="D32" s="856"/>
      <c r="E32" s="857"/>
      <c r="F32" s="858"/>
      <c r="G32" s="859" t="str">
        <f t="shared" si="6"/>
        <v/>
      </c>
      <c r="H32" s="860"/>
      <c r="I32" s="861" t="str">
        <f t="shared" si="7"/>
        <v/>
      </c>
      <c r="J32" s="862" t="str">
        <f t="shared" si="8"/>
        <v/>
      </c>
      <c r="K32" s="862" t="str">
        <f t="shared" si="9"/>
        <v/>
      </c>
      <c r="L32" s="862" t="str">
        <f t="shared" si="10"/>
        <v/>
      </c>
      <c r="M32" s="862" t="str">
        <f t="shared" si="11"/>
        <v/>
      </c>
      <c r="N32" s="862" t="str">
        <f t="shared" si="12"/>
        <v/>
      </c>
      <c r="O32" s="862" t="str">
        <f t="shared" si="14"/>
        <v/>
      </c>
      <c r="P32" s="862" t="str">
        <f t="shared" si="14"/>
        <v/>
      </c>
      <c r="Q32" s="862" t="str">
        <f t="shared" si="14"/>
        <v/>
      </c>
      <c r="R32" s="862" t="str">
        <f t="shared" si="14"/>
        <v/>
      </c>
      <c r="S32" s="862" t="str">
        <f t="shared" si="13"/>
        <v/>
      </c>
      <c r="T32" s="43"/>
      <c r="U32" s="480">
        <f>IF(E32=$I$128, IF(F32=$G$131, $E$128, IF(F32 = $G$132, $E$130, IF(F32 = $G$133, $E$131, IF(F32 = $G$134,#REF!, IF( F32 = $G$135, $E$132, IF(F32 = $G$136, $E$133, IF(F32 =#REF!,#REF!, 0))))))), 0)</f>
        <v>0</v>
      </c>
      <c r="V32" s="480">
        <f>IF(E32=$I$129, IF(F32=$G$131, $E$128, IF(F32 = $G$132, $E$130, IF(F32 = $G$133, $E$131, IF(F32 = $G$134,#REF!, IF( F32 = $G$135, $E$132, IF(F32 = $G$136, $E$133, IF(F32 =#REF!,$E$134, 0))))))), 0)</f>
        <v>0</v>
      </c>
      <c r="W32" s="480">
        <f>IF(E32=$I$130, IF(F32=$G$131, $E$128, IF(F32 = $G$132, $E$130, IF(F32 = $G$133, $E$131, IF(F32 = $G$134,#REF!, IF( F32 = $G$135, $E$132, IF(F32 = $G$136, $E$133, IF(F32 =#REF!,$E$134, 0))))))), 0)</f>
        <v>0</v>
      </c>
      <c r="X32" s="480">
        <f>IF(E32=$I$131, IF(F32=$G$131, $E$128, IF(F32 = $G$132, $E$130, IF(F32 = $G$133, $E$131, IF(F32 = $G$134,#REF!, IF( F32 = $G$135, $E$132, IF(F32 = $G$136, $E$133, IF(F32 =#REF!,$E$134, 0))))))), 0)</f>
        <v>0</v>
      </c>
      <c r="Y32" s="480">
        <f>IF(E32=$I$132, IF(F32=$G$131, $E$128, IF(F32 = $G$132, $E$130, IF(F32 = $G$133, $E$131, IF(F32 = $G$134,#REF!, IF( F32 = $G$135, $E$132, IF(F32 = $G$136, $E$133, IF(F32 =#REF!,$E$134, 0))))))), 0)</f>
        <v>0</v>
      </c>
      <c r="Z32" s="480">
        <f>IF(E32=$I$133, IF(F32=$G$131, $E$128, IF(F32 = $G$132, $E$130, IF(F32 = $G$133, $E$131, IF(F32 = $G$134,#REF!, IF( F32 = $G$135, $E$132, IF(F32 = $G$136, $E$133, IF(F32 =#REF!,$E$134, 0))))))), 0)</f>
        <v>0</v>
      </c>
      <c r="AA32" s="355"/>
      <c r="AB32" s="355"/>
      <c r="AC32" s="355"/>
      <c r="AD32" s="400"/>
      <c r="AE32" s="400"/>
      <c r="AF32" s="400"/>
      <c r="AG32" s="400"/>
      <c r="AH32" s="400"/>
      <c r="AI32" s="400"/>
    </row>
    <row r="33" spans="2:35" ht="15" customHeight="1" x14ac:dyDescent="0.3">
      <c r="B33" s="30"/>
      <c r="C33" s="20">
        <v>22</v>
      </c>
      <c r="D33" s="856"/>
      <c r="E33" s="857"/>
      <c r="F33" s="858"/>
      <c r="G33" s="859" t="str">
        <f t="shared" si="6"/>
        <v/>
      </c>
      <c r="H33" s="860"/>
      <c r="I33" s="861" t="str">
        <f t="shared" si="7"/>
        <v/>
      </c>
      <c r="J33" s="862" t="str">
        <f t="shared" si="8"/>
        <v/>
      </c>
      <c r="K33" s="862" t="str">
        <f t="shared" si="9"/>
        <v/>
      </c>
      <c r="L33" s="862" t="str">
        <f t="shared" si="10"/>
        <v/>
      </c>
      <c r="M33" s="862" t="str">
        <f t="shared" si="11"/>
        <v/>
      </c>
      <c r="N33" s="862" t="str">
        <f t="shared" si="12"/>
        <v/>
      </c>
      <c r="O33" s="862" t="str">
        <f t="shared" si="14"/>
        <v/>
      </c>
      <c r="P33" s="862" t="str">
        <f t="shared" si="14"/>
        <v/>
      </c>
      <c r="Q33" s="862" t="str">
        <f t="shared" si="14"/>
        <v/>
      </c>
      <c r="R33" s="862" t="str">
        <f t="shared" si="14"/>
        <v/>
      </c>
      <c r="S33" s="862" t="str">
        <f t="shared" si="13"/>
        <v/>
      </c>
      <c r="T33" s="43"/>
      <c r="U33" s="480">
        <f>IF(E33=$I$128, IF(F33=$G$131, $E$128, IF(F33 = $G$132, $E$130, IF(F33 = $G$133, $E$131, IF(F33 = $G$134,#REF!, IF( F33 = $G$135, $E$132, IF(F33 = $G$136, $E$133, IF(F33 =#REF!,#REF!, 0))))))), 0)</f>
        <v>0</v>
      </c>
      <c r="V33" s="480">
        <f>IF(E33=$I$129, IF(F33=$G$131, $E$128, IF(F33 = $G$132, $E$130, IF(F33 = $G$133, $E$131, IF(F33 = $G$134,#REF!, IF( F33 = $G$135, $E$132, IF(F33 = $G$136, $E$133, IF(F33 =#REF!,$E$134, 0))))))), 0)</f>
        <v>0</v>
      </c>
      <c r="W33" s="480">
        <f>IF(E33=$I$130, IF(F33=$G$131, $E$128, IF(F33 = $G$132, $E$130, IF(F33 = $G$133, $E$131, IF(F33 = $G$134,#REF!, IF( F33 = $G$135, $E$132, IF(F33 = $G$136, $E$133, IF(F33 =#REF!,$E$134, 0))))))), 0)</f>
        <v>0</v>
      </c>
      <c r="X33" s="480">
        <f>IF(E33=$I$131, IF(F33=$G$131, $E$128, IF(F33 = $G$132, $E$130, IF(F33 = $G$133, $E$131, IF(F33 = $G$134,#REF!, IF( F33 = $G$135, $E$132, IF(F33 = $G$136, $E$133, IF(F33 =#REF!,$E$134, 0))))))), 0)</f>
        <v>0</v>
      </c>
      <c r="Y33" s="480">
        <f>IF(E33=$I$132, IF(F33=$G$131, $E$128, IF(F33 = $G$132, $E$130, IF(F33 = $G$133, $E$131, IF(F33 = $G$134,#REF!, IF( F33 = $G$135, $E$132, IF(F33 = $G$136, $E$133, IF(F33 =#REF!,$E$134, 0))))))), 0)</f>
        <v>0</v>
      </c>
      <c r="Z33" s="480">
        <f>IF(E33=$I$133, IF(F33=$G$131, $E$128, IF(F33 = $G$132, $E$130, IF(F33 = $G$133, $E$131, IF(F33 = $G$134,#REF!, IF( F33 = $G$135, $E$132, IF(F33 = $G$136, $E$133, IF(F33 =#REF!,$E$134, 0))))))), 0)</f>
        <v>0</v>
      </c>
      <c r="AA33" s="355"/>
      <c r="AB33" s="355"/>
      <c r="AC33" s="355"/>
      <c r="AD33" s="400"/>
      <c r="AE33" s="400"/>
      <c r="AF33" s="400"/>
      <c r="AG33" s="400"/>
      <c r="AH33" s="400"/>
      <c r="AI33" s="400"/>
    </row>
    <row r="34" spans="2:35" ht="15" customHeight="1" x14ac:dyDescent="0.3">
      <c r="B34" s="30"/>
      <c r="C34" s="20">
        <v>23</v>
      </c>
      <c r="D34" s="856"/>
      <c r="E34" s="857"/>
      <c r="F34" s="858"/>
      <c r="G34" s="859" t="str">
        <f t="shared" si="6"/>
        <v/>
      </c>
      <c r="H34" s="860"/>
      <c r="I34" s="861" t="str">
        <f t="shared" si="7"/>
        <v/>
      </c>
      <c r="J34" s="862" t="str">
        <f t="shared" si="8"/>
        <v/>
      </c>
      <c r="K34" s="862" t="str">
        <f t="shared" si="9"/>
        <v/>
      </c>
      <c r="L34" s="862" t="str">
        <f t="shared" si="10"/>
        <v/>
      </c>
      <c r="M34" s="862" t="str">
        <f t="shared" si="11"/>
        <v/>
      </c>
      <c r="N34" s="862" t="str">
        <f t="shared" si="12"/>
        <v/>
      </c>
      <c r="O34" s="862" t="str">
        <f t="shared" si="14"/>
        <v/>
      </c>
      <c r="P34" s="862" t="str">
        <f t="shared" si="14"/>
        <v/>
      </c>
      <c r="Q34" s="862" t="str">
        <f t="shared" si="14"/>
        <v/>
      </c>
      <c r="R34" s="862" t="str">
        <f t="shared" si="14"/>
        <v/>
      </c>
      <c r="S34" s="862" t="str">
        <f t="shared" si="13"/>
        <v/>
      </c>
      <c r="T34" s="43"/>
      <c r="U34" s="480">
        <f>IF(E34=$I$128, IF(F34=$G$131, $E$128, IF(F34 = $G$132, $E$130, IF(F34 = $G$133, $E$131, IF(F34 = $G$134,#REF!, IF( F34 = $G$135, $E$132, IF(F34 = $G$136, $E$133, IF(F34 =#REF!,#REF!, 0))))))), 0)</f>
        <v>0</v>
      </c>
      <c r="V34" s="480">
        <f>IF(E34=$I$129, IF(F34=$G$131, $E$128, IF(F34 = $G$132, $E$130, IF(F34 = $G$133, $E$131, IF(F34 = $G$134,#REF!, IF( F34 = $G$135, $E$132, IF(F34 = $G$136, $E$133, IF(F34 =#REF!,$E$134, 0))))))), 0)</f>
        <v>0</v>
      </c>
      <c r="W34" s="480">
        <f>IF(E34=$I$130, IF(F34=$G$131, $E$128, IF(F34 = $G$132, $E$130, IF(F34 = $G$133, $E$131, IF(F34 = $G$134,#REF!, IF( F34 = $G$135, $E$132, IF(F34 = $G$136, $E$133, IF(F34 =#REF!,$E$134, 0))))))), 0)</f>
        <v>0</v>
      </c>
      <c r="X34" s="480">
        <f>IF(E34=$I$131, IF(F34=$G$131, $E$128, IF(F34 = $G$132, $E$130, IF(F34 = $G$133, $E$131, IF(F34 = $G$134,#REF!, IF( F34 = $G$135, $E$132, IF(F34 = $G$136, $E$133, IF(F34 =#REF!,$E$134, 0))))))), 0)</f>
        <v>0</v>
      </c>
      <c r="Y34" s="480">
        <f>IF(E34=$I$132, IF(F34=$G$131, $E$128, IF(F34 = $G$132, $E$130, IF(F34 = $G$133, $E$131, IF(F34 = $G$134,#REF!, IF( F34 = $G$135, $E$132, IF(F34 = $G$136, $E$133, IF(F34 =#REF!,$E$134, 0))))))), 0)</f>
        <v>0</v>
      </c>
      <c r="Z34" s="480">
        <f>IF(E34=$I$133, IF(F34=$G$131, $E$128, IF(F34 = $G$132, $E$130, IF(F34 = $G$133, $E$131, IF(F34 = $G$134,#REF!, IF( F34 = $G$135, $E$132, IF(F34 = $G$136, $E$133, IF(F34 =#REF!,$E$134, 0))))))), 0)</f>
        <v>0</v>
      </c>
      <c r="AA34" s="355"/>
      <c r="AB34" s="355"/>
      <c r="AC34" s="355"/>
      <c r="AD34" s="400"/>
      <c r="AE34" s="400"/>
      <c r="AF34" s="400"/>
      <c r="AG34" s="400"/>
      <c r="AH34" s="400"/>
      <c r="AI34" s="400"/>
    </row>
    <row r="35" spans="2:35" ht="15" customHeight="1" x14ac:dyDescent="0.3">
      <c r="B35" s="30"/>
      <c r="C35" s="20">
        <v>24</v>
      </c>
      <c r="D35" s="856"/>
      <c r="E35" s="857"/>
      <c r="F35" s="858"/>
      <c r="G35" s="859" t="str">
        <f t="shared" si="6"/>
        <v/>
      </c>
      <c r="H35" s="860"/>
      <c r="I35" s="861" t="str">
        <f t="shared" si="7"/>
        <v/>
      </c>
      <c r="J35" s="862" t="str">
        <f t="shared" si="8"/>
        <v/>
      </c>
      <c r="K35" s="862" t="str">
        <f t="shared" si="9"/>
        <v/>
      </c>
      <c r="L35" s="862" t="str">
        <f t="shared" si="10"/>
        <v/>
      </c>
      <c r="M35" s="862" t="str">
        <f t="shared" si="11"/>
        <v/>
      </c>
      <c r="N35" s="862" t="str">
        <f t="shared" si="12"/>
        <v/>
      </c>
      <c r="O35" s="862" t="str">
        <f t="shared" si="14"/>
        <v/>
      </c>
      <c r="P35" s="862" t="str">
        <f t="shared" si="14"/>
        <v/>
      </c>
      <c r="Q35" s="862" t="str">
        <f t="shared" si="14"/>
        <v/>
      </c>
      <c r="R35" s="862" t="str">
        <f t="shared" si="14"/>
        <v/>
      </c>
      <c r="S35" s="862" t="str">
        <f t="shared" si="13"/>
        <v/>
      </c>
      <c r="T35" s="43"/>
      <c r="U35" s="480">
        <f>IF(E35=$I$128, IF(F35=$G$131, $E$128, IF(F35 = $G$132, $E$130, IF(F35 = $G$133, $E$131, IF(F35 = $G$134,#REF!, IF( F35 = $G$135, $E$132, IF(F35 = $G$136, $E$133, IF(F35 =#REF!,#REF!, 0))))))), 0)</f>
        <v>0</v>
      </c>
      <c r="V35" s="480">
        <f>IF(E35=$I$129, IF(F35=$G$131, $E$128, IF(F35 = $G$132, $E$130, IF(F35 = $G$133, $E$131, IF(F35 = $G$134,#REF!, IF( F35 = $G$135, $E$132, IF(F35 = $G$136, $E$133, IF(F35 =#REF!,$E$134, 0))))))), 0)</f>
        <v>0</v>
      </c>
      <c r="W35" s="480">
        <f>IF(E35=$I$130, IF(F35=$G$131, $E$128, IF(F35 = $G$132, $E$130, IF(F35 = $G$133, $E$131, IF(F35 = $G$134,#REF!, IF( F35 = $G$135, $E$132, IF(F35 = $G$136, $E$133, IF(F35 =#REF!,$E$134, 0))))))), 0)</f>
        <v>0</v>
      </c>
      <c r="X35" s="480">
        <f>IF(E35=$I$131, IF(F35=$G$131, $E$128, IF(F35 = $G$132, $E$130, IF(F35 = $G$133, $E$131, IF(F35 = $G$134,#REF!, IF( F35 = $G$135, $E$132, IF(F35 = $G$136, $E$133, IF(F35 =#REF!,$E$134, 0))))))), 0)</f>
        <v>0</v>
      </c>
      <c r="Y35" s="480">
        <f>IF(E35=$I$132, IF(F35=$G$131, $E$128, IF(F35 = $G$132, $E$130, IF(F35 = $G$133, $E$131, IF(F35 = $G$134,#REF!, IF( F35 = $G$135, $E$132, IF(F35 = $G$136, $E$133, IF(F35 =#REF!,$E$134, 0))))))), 0)</f>
        <v>0</v>
      </c>
      <c r="Z35" s="480">
        <f>IF(E35=$I$133, IF(F35=$G$131, $E$128, IF(F35 = $G$132, $E$130, IF(F35 = $G$133, $E$131, IF(F35 = $G$134,#REF!, IF( F35 = $G$135, $E$132, IF(F35 = $G$136, $E$133, IF(F35 =#REF!,$E$134, 0))))))), 0)</f>
        <v>0</v>
      </c>
      <c r="AA35" s="355"/>
      <c r="AB35" s="355"/>
      <c r="AC35" s="355"/>
      <c r="AD35" s="400"/>
      <c r="AE35" s="400"/>
      <c r="AF35" s="400"/>
      <c r="AG35" s="400"/>
      <c r="AH35" s="400"/>
      <c r="AI35" s="400"/>
    </row>
    <row r="36" spans="2:35" ht="15" customHeight="1" x14ac:dyDescent="0.3">
      <c r="B36" s="30"/>
      <c r="C36" s="20">
        <v>25</v>
      </c>
      <c r="D36" s="856"/>
      <c r="E36" s="857"/>
      <c r="F36" s="858"/>
      <c r="G36" s="859" t="str">
        <f t="shared" si="6"/>
        <v/>
      </c>
      <c r="H36" s="860"/>
      <c r="I36" s="861" t="str">
        <f t="shared" si="7"/>
        <v/>
      </c>
      <c r="J36" s="862" t="str">
        <f t="shared" si="8"/>
        <v/>
      </c>
      <c r="K36" s="862" t="str">
        <f t="shared" si="9"/>
        <v/>
      </c>
      <c r="L36" s="862" t="str">
        <f t="shared" si="10"/>
        <v/>
      </c>
      <c r="M36" s="862" t="str">
        <f t="shared" si="11"/>
        <v/>
      </c>
      <c r="N36" s="862" t="str">
        <f t="shared" si="12"/>
        <v/>
      </c>
      <c r="O36" s="862" t="str">
        <f t="shared" si="14"/>
        <v/>
      </c>
      <c r="P36" s="862" t="str">
        <f t="shared" si="14"/>
        <v/>
      </c>
      <c r="Q36" s="862" t="str">
        <f t="shared" si="14"/>
        <v/>
      </c>
      <c r="R36" s="862" t="str">
        <f t="shared" si="14"/>
        <v/>
      </c>
      <c r="S36" s="862" t="str">
        <f t="shared" si="13"/>
        <v/>
      </c>
      <c r="T36" s="43"/>
      <c r="U36" s="355"/>
      <c r="V36" s="355"/>
      <c r="W36" s="355"/>
      <c r="X36" s="355"/>
      <c r="Y36" s="355"/>
      <c r="Z36" s="355"/>
      <c r="AA36" s="355"/>
      <c r="AB36" s="355"/>
      <c r="AC36" s="355"/>
      <c r="AD36" s="400"/>
      <c r="AE36" s="400"/>
      <c r="AF36" s="400"/>
      <c r="AG36" s="400"/>
      <c r="AH36" s="400"/>
      <c r="AI36" s="400"/>
    </row>
    <row r="37" spans="2:35" ht="15" customHeight="1" x14ac:dyDescent="0.3">
      <c r="B37" s="30"/>
      <c r="C37" s="20">
        <v>26</v>
      </c>
      <c r="D37" s="856"/>
      <c r="E37" s="857"/>
      <c r="F37" s="858"/>
      <c r="G37" s="859" t="str">
        <f t="shared" si="6"/>
        <v/>
      </c>
      <c r="H37" s="860"/>
      <c r="I37" s="861" t="str">
        <f t="shared" si="7"/>
        <v/>
      </c>
      <c r="J37" s="862" t="str">
        <f t="shared" si="8"/>
        <v/>
      </c>
      <c r="K37" s="862" t="str">
        <f t="shared" si="9"/>
        <v/>
      </c>
      <c r="L37" s="862" t="str">
        <f t="shared" si="10"/>
        <v/>
      </c>
      <c r="M37" s="862" t="str">
        <f t="shared" si="11"/>
        <v/>
      </c>
      <c r="N37" s="862" t="str">
        <f t="shared" si="12"/>
        <v/>
      </c>
      <c r="O37" s="862" t="str">
        <f t="shared" si="14"/>
        <v/>
      </c>
      <c r="P37" s="862" t="str">
        <f t="shared" si="14"/>
        <v/>
      </c>
      <c r="Q37" s="862" t="str">
        <f t="shared" si="14"/>
        <v/>
      </c>
      <c r="R37" s="862" t="str">
        <f t="shared" si="14"/>
        <v/>
      </c>
      <c r="S37" s="862" t="str">
        <f t="shared" si="13"/>
        <v/>
      </c>
      <c r="T37" s="43"/>
      <c r="U37" s="355"/>
      <c r="V37" s="355"/>
      <c r="W37" s="355"/>
      <c r="X37" s="355"/>
      <c r="Y37" s="355"/>
      <c r="Z37" s="355"/>
      <c r="AA37" s="355"/>
      <c r="AB37" s="355"/>
      <c r="AC37" s="355"/>
      <c r="AD37" s="400"/>
      <c r="AE37" s="400"/>
      <c r="AF37" s="400"/>
      <c r="AG37" s="400"/>
      <c r="AH37" s="400"/>
      <c r="AI37" s="400"/>
    </row>
    <row r="38" spans="2:35" ht="15" customHeight="1" x14ac:dyDescent="0.3">
      <c r="B38" s="30"/>
      <c r="C38" s="20">
        <v>27</v>
      </c>
      <c r="D38" s="856"/>
      <c r="E38" s="857"/>
      <c r="F38" s="858"/>
      <c r="G38" s="859" t="str">
        <f t="shared" si="6"/>
        <v/>
      </c>
      <c r="H38" s="860"/>
      <c r="I38" s="861" t="str">
        <f t="shared" si="7"/>
        <v/>
      </c>
      <c r="J38" s="862" t="str">
        <f t="shared" si="8"/>
        <v/>
      </c>
      <c r="K38" s="862" t="str">
        <f t="shared" si="9"/>
        <v/>
      </c>
      <c r="L38" s="862" t="str">
        <f t="shared" si="10"/>
        <v/>
      </c>
      <c r="M38" s="862" t="str">
        <f t="shared" si="11"/>
        <v/>
      </c>
      <c r="N38" s="862" t="str">
        <f t="shared" si="12"/>
        <v/>
      </c>
      <c r="O38" s="862" t="str">
        <f t="shared" si="14"/>
        <v/>
      </c>
      <c r="P38" s="862" t="str">
        <f t="shared" si="14"/>
        <v/>
      </c>
      <c r="Q38" s="862" t="str">
        <f t="shared" si="14"/>
        <v/>
      </c>
      <c r="R38" s="862" t="str">
        <f t="shared" si="14"/>
        <v/>
      </c>
      <c r="S38" s="862" t="str">
        <f t="shared" si="13"/>
        <v/>
      </c>
      <c r="T38" s="43"/>
      <c r="U38" s="355"/>
      <c r="V38" s="355"/>
      <c r="W38" s="355"/>
      <c r="X38" s="355"/>
      <c r="Y38" s="355"/>
      <c r="Z38" s="355"/>
      <c r="AA38" s="355"/>
      <c r="AB38" s="355"/>
      <c r="AC38" s="355"/>
      <c r="AD38" s="400"/>
      <c r="AE38" s="400"/>
      <c r="AF38" s="400"/>
      <c r="AG38" s="400"/>
      <c r="AH38" s="400"/>
      <c r="AI38" s="400"/>
    </row>
    <row r="39" spans="2:35" ht="15" customHeight="1" x14ac:dyDescent="0.3">
      <c r="B39" s="30"/>
      <c r="C39" s="20">
        <v>28</v>
      </c>
      <c r="D39" s="856"/>
      <c r="E39" s="857"/>
      <c r="F39" s="858"/>
      <c r="G39" s="859" t="str">
        <f t="shared" si="6"/>
        <v/>
      </c>
      <c r="H39" s="860"/>
      <c r="I39" s="861" t="str">
        <f t="shared" si="7"/>
        <v/>
      </c>
      <c r="J39" s="862" t="str">
        <f t="shared" si="8"/>
        <v/>
      </c>
      <c r="K39" s="862" t="str">
        <f t="shared" si="9"/>
        <v/>
      </c>
      <c r="L39" s="862" t="str">
        <f t="shared" si="10"/>
        <v/>
      </c>
      <c r="M39" s="862" t="str">
        <f t="shared" si="11"/>
        <v/>
      </c>
      <c r="N39" s="862" t="str">
        <f t="shared" si="12"/>
        <v/>
      </c>
      <c r="O39" s="862" t="str">
        <f t="shared" si="14"/>
        <v/>
      </c>
      <c r="P39" s="862" t="str">
        <f t="shared" si="14"/>
        <v/>
      </c>
      <c r="Q39" s="862" t="str">
        <f t="shared" si="14"/>
        <v/>
      </c>
      <c r="R39" s="862" t="str">
        <f t="shared" si="14"/>
        <v/>
      </c>
      <c r="S39" s="862" t="str">
        <f t="shared" si="13"/>
        <v/>
      </c>
      <c r="T39" s="43"/>
      <c r="U39" s="355"/>
      <c r="V39" s="355"/>
      <c r="W39" s="355"/>
      <c r="X39" s="355"/>
      <c r="Y39" s="355"/>
      <c r="Z39" s="355"/>
      <c r="AA39" s="355"/>
      <c r="AB39" s="355"/>
      <c r="AC39" s="355"/>
      <c r="AD39" s="400"/>
      <c r="AE39" s="400"/>
      <c r="AF39" s="400"/>
      <c r="AG39" s="400"/>
      <c r="AH39" s="400"/>
      <c r="AI39" s="400"/>
    </row>
    <row r="40" spans="2:35" ht="15" customHeight="1" x14ac:dyDescent="0.3">
      <c r="B40" s="30"/>
      <c r="C40" s="20">
        <v>29</v>
      </c>
      <c r="D40" s="856"/>
      <c r="E40" s="857"/>
      <c r="F40" s="858"/>
      <c r="G40" s="859" t="str">
        <f t="shared" si="6"/>
        <v/>
      </c>
      <c r="H40" s="860"/>
      <c r="I40" s="861" t="str">
        <f t="shared" si="7"/>
        <v/>
      </c>
      <c r="J40" s="862" t="str">
        <f t="shared" si="8"/>
        <v/>
      </c>
      <c r="K40" s="862" t="str">
        <f t="shared" si="9"/>
        <v/>
      </c>
      <c r="L40" s="862" t="str">
        <f t="shared" si="10"/>
        <v/>
      </c>
      <c r="M40" s="862" t="str">
        <f t="shared" si="11"/>
        <v/>
      </c>
      <c r="N40" s="862" t="str">
        <f t="shared" si="12"/>
        <v/>
      </c>
      <c r="O40" s="862" t="str">
        <f t="shared" si="14"/>
        <v/>
      </c>
      <c r="P40" s="862" t="str">
        <f t="shared" si="14"/>
        <v/>
      </c>
      <c r="Q40" s="862" t="str">
        <f t="shared" si="14"/>
        <v/>
      </c>
      <c r="R40" s="862" t="str">
        <f t="shared" si="14"/>
        <v/>
      </c>
      <c r="S40" s="862" t="str">
        <f t="shared" si="13"/>
        <v/>
      </c>
      <c r="T40" s="43"/>
      <c r="U40" s="355"/>
      <c r="V40" s="355"/>
      <c r="W40" s="355"/>
      <c r="X40" s="355"/>
      <c r="Y40" s="355"/>
      <c r="Z40" s="355"/>
      <c r="AA40" s="355"/>
      <c r="AB40" s="355"/>
      <c r="AC40" s="355"/>
      <c r="AD40" s="400"/>
      <c r="AE40" s="400"/>
      <c r="AF40" s="400"/>
      <c r="AG40" s="400"/>
      <c r="AH40" s="400"/>
      <c r="AI40" s="400"/>
    </row>
    <row r="41" spans="2:35" ht="15" customHeight="1" x14ac:dyDescent="0.3">
      <c r="B41" s="30"/>
      <c r="C41" s="20">
        <v>30</v>
      </c>
      <c r="D41" s="856"/>
      <c r="E41" s="857"/>
      <c r="F41" s="858"/>
      <c r="G41" s="859" t="str">
        <f t="shared" si="6"/>
        <v/>
      </c>
      <c r="H41" s="860"/>
      <c r="I41" s="861" t="str">
        <f t="shared" si="7"/>
        <v/>
      </c>
      <c r="J41" s="862" t="str">
        <f t="shared" si="8"/>
        <v/>
      </c>
      <c r="K41" s="862" t="str">
        <f t="shared" si="9"/>
        <v/>
      </c>
      <c r="L41" s="862" t="str">
        <f t="shared" si="10"/>
        <v/>
      </c>
      <c r="M41" s="862" t="str">
        <f t="shared" si="11"/>
        <v/>
      </c>
      <c r="N41" s="862" t="str">
        <f t="shared" si="12"/>
        <v/>
      </c>
      <c r="O41" s="862" t="str">
        <f t="shared" si="14"/>
        <v/>
      </c>
      <c r="P41" s="862" t="str">
        <f t="shared" si="14"/>
        <v/>
      </c>
      <c r="Q41" s="862" t="str">
        <f t="shared" si="14"/>
        <v/>
      </c>
      <c r="R41" s="862" t="str">
        <f t="shared" si="14"/>
        <v/>
      </c>
      <c r="S41" s="862" t="str">
        <f t="shared" si="13"/>
        <v/>
      </c>
      <c r="T41" s="43"/>
      <c r="U41" s="355"/>
      <c r="V41" s="355"/>
      <c r="W41" s="355"/>
      <c r="X41" s="355"/>
      <c r="Y41" s="355"/>
      <c r="Z41" s="355"/>
      <c r="AA41" s="355"/>
      <c r="AB41" s="355"/>
      <c r="AC41" s="355"/>
      <c r="AD41" s="400"/>
      <c r="AE41" s="400"/>
      <c r="AF41" s="400"/>
      <c r="AG41" s="400"/>
      <c r="AH41" s="400"/>
      <c r="AI41" s="400"/>
    </row>
    <row r="42" spans="2:35" ht="15" customHeight="1" x14ac:dyDescent="0.3">
      <c r="B42" s="30"/>
      <c r="C42" s="20">
        <v>31</v>
      </c>
      <c r="D42" s="856"/>
      <c r="E42" s="857"/>
      <c r="F42" s="858"/>
      <c r="G42" s="859" t="str">
        <f t="shared" si="6"/>
        <v/>
      </c>
      <c r="H42" s="860"/>
      <c r="I42" s="861" t="str">
        <f t="shared" si="7"/>
        <v/>
      </c>
      <c r="J42" s="862" t="str">
        <f t="shared" si="8"/>
        <v/>
      </c>
      <c r="K42" s="862" t="str">
        <f t="shared" si="9"/>
        <v/>
      </c>
      <c r="L42" s="862" t="str">
        <f t="shared" si="10"/>
        <v/>
      </c>
      <c r="M42" s="862" t="str">
        <f t="shared" si="11"/>
        <v/>
      </c>
      <c r="N42" s="862" t="str">
        <f t="shared" si="12"/>
        <v/>
      </c>
      <c r="O42" s="862" t="str">
        <f t="shared" si="14"/>
        <v/>
      </c>
      <c r="P42" s="862" t="str">
        <f t="shared" si="14"/>
        <v/>
      </c>
      <c r="Q42" s="862" t="str">
        <f t="shared" si="14"/>
        <v/>
      </c>
      <c r="R42" s="862" t="str">
        <f t="shared" si="14"/>
        <v/>
      </c>
      <c r="S42" s="862" t="str">
        <f t="shared" si="13"/>
        <v/>
      </c>
      <c r="T42" s="43"/>
      <c r="U42" s="355"/>
      <c r="V42" s="355"/>
      <c r="W42" s="355"/>
      <c r="X42" s="355"/>
      <c r="Y42" s="355"/>
      <c r="Z42" s="355"/>
      <c r="AA42" s="355"/>
      <c r="AB42" s="355"/>
      <c r="AC42" s="355"/>
      <c r="AD42" s="400"/>
      <c r="AE42" s="400"/>
      <c r="AF42" s="400"/>
      <c r="AG42" s="400"/>
      <c r="AH42" s="400"/>
      <c r="AI42" s="400"/>
    </row>
    <row r="43" spans="2:35" ht="15" customHeight="1" x14ac:dyDescent="0.3">
      <c r="B43" s="30"/>
      <c r="C43" s="20">
        <v>32</v>
      </c>
      <c r="D43" s="856"/>
      <c r="E43" s="857"/>
      <c r="F43" s="858"/>
      <c r="G43" s="859" t="str">
        <f t="shared" si="6"/>
        <v/>
      </c>
      <c r="H43" s="860"/>
      <c r="I43" s="861" t="str">
        <f t="shared" si="7"/>
        <v/>
      </c>
      <c r="J43" s="862" t="str">
        <f t="shared" si="8"/>
        <v/>
      </c>
      <c r="K43" s="862" t="str">
        <f t="shared" si="9"/>
        <v/>
      </c>
      <c r="L43" s="862" t="str">
        <f t="shared" si="10"/>
        <v/>
      </c>
      <c r="M43" s="862" t="str">
        <f t="shared" si="11"/>
        <v/>
      </c>
      <c r="N43" s="862" t="str">
        <f t="shared" si="12"/>
        <v/>
      </c>
      <c r="O43" s="862" t="str">
        <f t="shared" si="14"/>
        <v/>
      </c>
      <c r="P43" s="862" t="str">
        <f t="shared" si="14"/>
        <v/>
      </c>
      <c r="Q43" s="862" t="str">
        <f t="shared" si="14"/>
        <v/>
      </c>
      <c r="R43" s="862" t="str">
        <f t="shared" si="14"/>
        <v/>
      </c>
      <c r="S43" s="862" t="str">
        <f t="shared" si="13"/>
        <v/>
      </c>
      <c r="T43" s="43"/>
      <c r="U43" s="355"/>
      <c r="V43" s="355"/>
      <c r="W43" s="355"/>
      <c r="X43" s="355"/>
      <c r="Y43" s="355"/>
      <c r="Z43" s="355"/>
      <c r="AA43" s="355"/>
      <c r="AB43" s="355"/>
      <c r="AC43" s="355"/>
      <c r="AD43" s="400"/>
      <c r="AE43" s="400"/>
      <c r="AF43" s="400"/>
      <c r="AG43" s="400"/>
      <c r="AH43" s="400"/>
      <c r="AI43" s="400"/>
    </row>
    <row r="44" spans="2:35" ht="15" customHeight="1" x14ac:dyDescent="0.3">
      <c r="B44" s="30"/>
      <c r="C44" s="20">
        <v>33</v>
      </c>
      <c r="D44" s="856"/>
      <c r="E44" s="857"/>
      <c r="F44" s="858"/>
      <c r="G44" s="859" t="str">
        <f t="shared" si="6"/>
        <v/>
      </c>
      <c r="H44" s="860"/>
      <c r="I44" s="861" t="str">
        <f t="shared" si="7"/>
        <v/>
      </c>
      <c r="J44" s="862" t="str">
        <f t="shared" si="8"/>
        <v/>
      </c>
      <c r="K44" s="862" t="str">
        <f t="shared" si="9"/>
        <v/>
      </c>
      <c r="L44" s="862" t="str">
        <f t="shared" si="10"/>
        <v/>
      </c>
      <c r="M44" s="862" t="str">
        <f t="shared" si="11"/>
        <v/>
      </c>
      <c r="N44" s="862" t="str">
        <f t="shared" si="12"/>
        <v/>
      </c>
      <c r="O44" s="862" t="str">
        <f t="shared" si="14"/>
        <v/>
      </c>
      <c r="P44" s="862" t="str">
        <f t="shared" si="14"/>
        <v/>
      </c>
      <c r="Q44" s="862" t="str">
        <f t="shared" si="14"/>
        <v/>
      </c>
      <c r="R44" s="862" t="str">
        <f t="shared" si="14"/>
        <v/>
      </c>
      <c r="S44" s="862" t="str">
        <f t="shared" si="13"/>
        <v/>
      </c>
      <c r="T44" s="43"/>
      <c r="U44" s="355"/>
      <c r="V44" s="355"/>
      <c r="W44" s="355"/>
      <c r="X44" s="355"/>
      <c r="Y44" s="355"/>
      <c r="Z44" s="355"/>
      <c r="AA44" s="355"/>
      <c r="AB44" s="355"/>
      <c r="AC44" s="355"/>
      <c r="AD44" s="400"/>
      <c r="AE44" s="400"/>
      <c r="AF44" s="400"/>
      <c r="AG44" s="400"/>
      <c r="AH44" s="400"/>
      <c r="AI44" s="400"/>
    </row>
    <row r="45" spans="2:35" ht="15" customHeight="1" x14ac:dyDescent="0.3">
      <c r="B45" s="30"/>
      <c r="C45" s="20">
        <v>34</v>
      </c>
      <c r="D45" s="856"/>
      <c r="E45" s="857"/>
      <c r="F45" s="858"/>
      <c r="G45" s="859" t="str">
        <f t="shared" si="6"/>
        <v/>
      </c>
      <c r="H45" s="860"/>
      <c r="I45" s="861" t="str">
        <f t="shared" si="7"/>
        <v/>
      </c>
      <c r="J45" s="862" t="str">
        <f t="shared" si="8"/>
        <v/>
      </c>
      <c r="K45" s="862" t="str">
        <f t="shared" si="9"/>
        <v/>
      </c>
      <c r="L45" s="862" t="str">
        <f t="shared" si="10"/>
        <v/>
      </c>
      <c r="M45" s="862" t="str">
        <f t="shared" si="11"/>
        <v/>
      </c>
      <c r="N45" s="862" t="str">
        <f t="shared" si="12"/>
        <v/>
      </c>
      <c r="O45" s="862" t="str">
        <f t="shared" si="14"/>
        <v/>
      </c>
      <c r="P45" s="862" t="str">
        <f t="shared" si="14"/>
        <v/>
      </c>
      <c r="Q45" s="862" t="str">
        <f t="shared" si="14"/>
        <v/>
      </c>
      <c r="R45" s="862" t="str">
        <f t="shared" si="14"/>
        <v/>
      </c>
      <c r="S45" s="862" t="str">
        <f t="shared" si="13"/>
        <v/>
      </c>
      <c r="T45" s="43"/>
      <c r="U45" s="355"/>
      <c r="V45" s="355"/>
      <c r="W45" s="355"/>
      <c r="X45" s="355"/>
      <c r="Y45" s="355"/>
      <c r="Z45" s="355"/>
      <c r="AA45" s="355"/>
      <c r="AB45" s="355"/>
      <c r="AC45" s="355"/>
      <c r="AD45" s="400"/>
      <c r="AE45" s="400"/>
      <c r="AF45" s="400"/>
      <c r="AG45" s="400"/>
      <c r="AH45" s="400"/>
      <c r="AI45" s="400"/>
    </row>
    <row r="46" spans="2:35" ht="15" customHeight="1" x14ac:dyDescent="0.3">
      <c r="B46" s="30"/>
      <c r="C46" s="20">
        <v>35</v>
      </c>
      <c r="D46" s="856"/>
      <c r="E46" s="857"/>
      <c r="F46" s="858"/>
      <c r="G46" s="859" t="str">
        <f t="shared" si="6"/>
        <v/>
      </c>
      <c r="H46" s="860"/>
      <c r="I46" s="861" t="str">
        <f t="shared" si="7"/>
        <v/>
      </c>
      <c r="J46" s="862" t="str">
        <f t="shared" si="8"/>
        <v/>
      </c>
      <c r="K46" s="862" t="str">
        <f t="shared" si="9"/>
        <v/>
      </c>
      <c r="L46" s="862" t="str">
        <f t="shared" si="10"/>
        <v/>
      </c>
      <c r="M46" s="862" t="str">
        <f t="shared" si="11"/>
        <v/>
      </c>
      <c r="N46" s="862" t="str">
        <f t="shared" si="12"/>
        <v/>
      </c>
      <c r="O46" s="862" t="str">
        <f t="shared" si="14"/>
        <v/>
      </c>
      <c r="P46" s="862" t="str">
        <f t="shared" si="14"/>
        <v/>
      </c>
      <c r="Q46" s="862" t="str">
        <f t="shared" si="14"/>
        <v/>
      </c>
      <c r="R46" s="862" t="str">
        <f t="shared" si="14"/>
        <v/>
      </c>
      <c r="S46" s="862" t="str">
        <f t="shared" si="13"/>
        <v/>
      </c>
      <c r="T46" s="43"/>
      <c r="U46" s="355"/>
      <c r="V46" s="355"/>
      <c r="W46" s="355"/>
      <c r="X46" s="355"/>
      <c r="Y46" s="355"/>
      <c r="Z46" s="355"/>
      <c r="AA46" s="355"/>
      <c r="AB46" s="355"/>
      <c r="AC46" s="355"/>
      <c r="AD46" s="400"/>
      <c r="AE46" s="400"/>
      <c r="AF46" s="400"/>
      <c r="AG46" s="400"/>
      <c r="AH46" s="400"/>
      <c r="AI46" s="400"/>
    </row>
    <row r="47" spans="2:35" ht="15" customHeight="1" x14ac:dyDescent="0.3">
      <c r="B47" s="30"/>
      <c r="C47" s="20">
        <v>36</v>
      </c>
      <c r="D47" s="856"/>
      <c r="E47" s="857"/>
      <c r="F47" s="858"/>
      <c r="G47" s="859" t="str">
        <f t="shared" si="6"/>
        <v/>
      </c>
      <c r="H47" s="860"/>
      <c r="I47" s="861" t="str">
        <f t="shared" si="7"/>
        <v/>
      </c>
      <c r="J47" s="862" t="str">
        <f t="shared" si="8"/>
        <v/>
      </c>
      <c r="K47" s="862" t="str">
        <f t="shared" si="9"/>
        <v/>
      </c>
      <c r="L47" s="862" t="str">
        <f t="shared" si="10"/>
        <v/>
      </c>
      <c r="M47" s="862" t="str">
        <f t="shared" si="11"/>
        <v/>
      </c>
      <c r="N47" s="862" t="str">
        <f t="shared" si="12"/>
        <v/>
      </c>
      <c r="O47" s="862" t="str">
        <f t="shared" si="14"/>
        <v/>
      </c>
      <c r="P47" s="862" t="str">
        <f t="shared" si="14"/>
        <v/>
      </c>
      <c r="Q47" s="862" t="str">
        <f t="shared" si="14"/>
        <v/>
      </c>
      <c r="R47" s="862" t="str">
        <f t="shared" si="14"/>
        <v/>
      </c>
      <c r="S47" s="862" t="str">
        <f t="shared" si="13"/>
        <v/>
      </c>
      <c r="T47" s="43"/>
      <c r="U47" s="355"/>
      <c r="V47" s="355"/>
      <c r="W47" s="355"/>
      <c r="X47" s="355"/>
      <c r="Y47" s="355"/>
      <c r="Z47" s="355"/>
      <c r="AA47" s="355"/>
      <c r="AB47" s="355"/>
      <c r="AC47" s="355"/>
      <c r="AD47" s="400"/>
      <c r="AE47" s="400"/>
      <c r="AF47" s="400"/>
      <c r="AG47" s="400"/>
      <c r="AH47" s="400"/>
      <c r="AI47" s="400"/>
    </row>
    <row r="48" spans="2:35" ht="15" customHeight="1" x14ac:dyDescent="0.3">
      <c r="B48" s="30"/>
      <c r="C48" s="20">
        <v>37</v>
      </c>
      <c r="D48" s="856"/>
      <c r="E48" s="857"/>
      <c r="F48" s="858"/>
      <c r="G48" s="859" t="str">
        <f t="shared" si="6"/>
        <v/>
      </c>
      <c r="H48" s="860"/>
      <c r="I48" s="861" t="str">
        <f t="shared" si="7"/>
        <v/>
      </c>
      <c r="J48" s="862" t="str">
        <f t="shared" si="8"/>
        <v/>
      </c>
      <c r="K48" s="862" t="str">
        <f t="shared" si="9"/>
        <v/>
      </c>
      <c r="L48" s="862" t="str">
        <f t="shared" si="10"/>
        <v/>
      </c>
      <c r="M48" s="862" t="str">
        <f t="shared" si="11"/>
        <v/>
      </c>
      <c r="N48" s="862" t="str">
        <f t="shared" si="12"/>
        <v/>
      </c>
      <c r="O48" s="862" t="str">
        <f t="shared" si="14"/>
        <v/>
      </c>
      <c r="P48" s="862" t="str">
        <f t="shared" si="14"/>
        <v/>
      </c>
      <c r="Q48" s="862" t="str">
        <f t="shared" si="14"/>
        <v/>
      </c>
      <c r="R48" s="862" t="str">
        <f t="shared" si="14"/>
        <v/>
      </c>
      <c r="S48" s="862" t="str">
        <f t="shared" si="13"/>
        <v/>
      </c>
      <c r="T48" s="43"/>
      <c r="U48" s="355"/>
      <c r="V48" s="355"/>
      <c r="W48" s="355"/>
      <c r="X48" s="355"/>
      <c r="Y48" s="355"/>
      <c r="Z48" s="355"/>
      <c r="AA48" s="355"/>
      <c r="AB48" s="355"/>
      <c r="AC48" s="355"/>
      <c r="AD48" s="400"/>
      <c r="AE48" s="400"/>
      <c r="AF48" s="400"/>
      <c r="AG48" s="400"/>
      <c r="AH48" s="400"/>
      <c r="AI48" s="400"/>
    </row>
    <row r="49" spans="2:35" ht="15" customHeight="1" x14ac:dyDescent="0.3">
      <c r="B49" s="30"/>
      <c r="C49" s="20">
        <v>38</v>
      </c>
      <c r="D49" s="856"/>
      <c r="E49" s="857"/>
      <c r="F49" s="858"/>
      <c r="G49" s="859" t="str">
        <f t="shared" si="6"/>
        <v/>
      </c>
      <c r="H49" s="860"/>
      <c r="I49" s="861" t="str">
        <f t="shared" si="7"/>
        <v/>
      </c>
      <c r="J49" s="862" t="str">
        <f t="shared" si="8"/>
        <v/>
      </c>
      <c r="K49" s="862" t="str">
        <f t="shared" si="9"/>
        <v/>
      </c>
      <c r="L49" s="862" t="str">
        <f t="shared" si="10"/>
        <v/>
      </c>
      <c r="M49" s="862" t="str">
        <f t="shared" si="11"/>
        <v/>
      </c>
      <c r="N49" s="862" t="str">
        <f t="shared" si="12"/>
        <v/>
      </c>
      <c r="O49" s="862" t="str">
        <f t="shared" si="14"/>
        <v/>
      </c>
      <c r="P49" s="862" t="str">
        <f t="shared" si="14"/>
        <v/>
      </c>
      <c r="Q49" s="862" t="str">
        <f t="shared" si="14"/>
        <v/>
      </c>
      <c r="R49" s="862" t="str">
        <f t="shared" si="14"/>
        <v/>
      </c>
      <c r="S49" s="862" t="str">
        <f t="shared" si="13"/>
        <v/>
      </c>
      <c r="T49" s="43"/>
      <c r="U49" s="355"/>
      <c r="V49" s="355"/>
      <c r="W49" s="355"/>
      <c r="X49" s="355"/>
      <c r="Y49" s="355"/>
      <c r="Z49" s="355"/>
      <c r="AA49" s="355"/>
      <c r="AB49" s="355"/>
      <c r="AC49" s="355"/>
      <c r="AD49" s="400"/>
      <c r="AE49" s="400"/>
      <c r="AF49" s="400"/>
      <c r="AG49" s="400"/>
      <c r="AH49" s="400"/>
      <c r="AI49" s="400"/>
    </row>
    <row r="50" spans="2:35" ht="15" customHeight="1" x14ac:dyDescent="0.3">
      <c r="B50" s="30"/>
      <c r="C50" s="20">
        <v>39</v>
      </c>
      <c r="D50" s="856"/>
      <c r="E50" s="857"/>
      <c r="F50" s="858"/>
      <c r="G50" s="859" t="str">
        <f t="shared" si="6"/>
        <v/>
      </c>
      <c r="H50" s="860"/>
      <c r="I50" s="861" t="str">
        <f t="shared" si="7"/>
        <v/>
      </c>
      <c r="J50" s="862" t="str">
        <f t="shared" si="8"/>
        <v/>
      </c>
      <c r="K50" s="862" t="str">
        <f t="shared" si="9"/>
        <v/>
      </c>
      <c r="L50" s="862" t="str">
        <f t="shared" si="10"/>
        <v/>
      </c>
      <c r="M50" s="862" t="str">
        <f t="shared" si="11"/>
        <v/>
      </c>
      <c r="N50" s="862" t="str">
        <f t="shared" si="12"/>
        <v/>
      </c>
      <c r="O50" s="862" t="str">
        <f t="shared" si="14"/>
        <v/>
      </c>
      <c r="P50" s="862" t="str">
        <f t="shared" si="14"/>
        <v/>
      </c>
      <c r="Q50" s="862" t="str">
        <f t="shared" si="14"/>
        <v/>
      </c>
      <c r="R50" s="862" t="str">
        <f t="shared" si="14"/>
        <v/>
      </c>
      <c r="S50" s="862" t="str">
        <f t="shared" si="13"/>
        <v/>
      </c>
      <c r="T50" s="43"/>
      <c r="U50" s="355"/>
      <c r="V50" s="355"/>
      <c r="W50" s="355"/>
      <c r="X50" s="355"/>
      <c r="Y50" s="355"/>
      <c r="Z50" s="355"/>
      <c r="AA50" s="355"/>
      <c r="AB50" s="355"/>
      <c r="AC50" s="355"/>
      <c r="AD50" s="400"/>
      <c r="AE50" s="400"/>
      <c r="AF50" s="400"/>
      <c r="AG50" s="400"/>
      <c r="AH50" s="400"/>
      <c r="AI50" s="400"/>
    </row>
    <row r="51" spans="2:35" ht="15" customHeight="1" x14ac:dyDescent="0.3">
      <c r="B51" s="30"/>
      <c r="C51" s="20">
        <v>40</v>
      </c>
      <c r="D51" s="856"/>
      <c r="E51" s="857"/>
      <c r="F51" s="858"/>
      <c r="G51" s="859" t="str">
        <f t="shared" si="6"/>
        <v/>
      </c>
      <c r="H51" s="860"/>
      <c r="I51" s="861" t="str">
        <f t="shared" si="7"/>
        <v/>
      </c>
      <c r="J51" s="862" t="str">
        <f t="shared" si="8"/>
        <v/>
      </c>
      <c r="K51" s="862" t="str">
        <f t="shared" si="9"/>
        <v/>
      </c>
      <c r="L51" s="862" t="str">
        <f t="shared" si="10"/>
        <v/>
      </c>
      <c r="M51" s="862" t="str">
        <f t="shared" si="11"/>
        <v/>
      </c>
      <c r="N51" s="862" t="str">
        <f t="shared" si="12"/>
        <v/>
      </c>
      <c r="O51" s="862" t="str">
        <f t="shared" si="14"/>
        <v/>
      </c>
      <c r="P51" s="862" t="str">
        <f t="shared" si="14"/>
        <v/>
      </c>
      <c r="Q51" s="862" t="str">
        <f t="shared" si="14"/>
        <v/>
      </c>
      <c r="R51" s="862" t="str">
        <f t="shared" si="14"/>
        <v/>
      </c>
      <c r="S51" s="862" t="str">
        <f t="shared" si="13"/>
        <v/>
      </c>
      <c r="T51" s="43"/>
      <c r="U51" s="355"/>
      <c r="V51" s="355"/>
      <c r="W51" s="355"/>
      <c r="X51" s="355"/>
      <c r="Y51" s="355"/>
      <c r="Z51" s="355"/>
      <c r="AA51" s="355"/>
      <c r="AB51" s="355"/>
      <c r="AC51" s="355"/>
      <c r="AD51" s="400"/>
      <c r="AE51" s="400"/>
      <c r="AF51" s="400"/>
      <c r="AG51" s="400"/>
      <c r="AH51" s="400"/>
      <c r="AI51" s="400"/>
    </row>
    <row r="52" spans="2:35" ht="15" customHeight="1" x14ac:dyDescent="0.3">
      <c r="B52" s="30"/>
      <c r="C52" s="20">
        <v>41</v>
      </c>
      <c r="D52" s="856"/>
      <c r="E52" s="857"/>
      <c r="F52" s="858"/>
      <c r="G52" s="859" t="str">
        <f t="shared" si="6"/>
        <v/>
      </c>
      <c r="H52" s="860"/>
      <c r="I52" s="861" t="str">
        <f t="shared" si="7"/>
        <v/>
      </c>
      <c r="J52" s="862" t="str">
        <f t="shared" si="8"/>
        <v/>
      </c>
      <c r="K52" s="862" t="str">
        <f t="shared" si="9"/>
        <v/>
      </c>
      <c r="L52" s="862" t="str">
        <f t="shared" si="10"/>
        <v/>
      </c>
      <c r="M52" s="862" t="str">
        <f t="shared" si="11"/>
        <v/>
      </c>
      <c r="N52" s="862" t="str">
        <f t="shared" si="12"/>
        <v/>
      </c>
      <c r="O52" s="862" t="str">
        <f t="shared" si="14"/>
        <v/>
      </c>
      <c r="P52" s="862" t="str">
        <f t="shared" si="14"/>
        <v/>
      </c>
      <c r="Q52" s="862" t="str">
        <f t="shared" si="14"/>
        <v/>
      </c>
      <c r="R52" s="862" t="str">
        <f t="shared" si="14"/>
        <v/>
      </c>
      <c r="S52" s="862" t="str">
        <f t="shared" si="13"/>
        <v/>
      </c>
      <c r="T52" s="43"/>
      <c r="U52" s="355"/>
      <c r="V52" s="355"/>
      <c r="W52" s="355"/>
      <c r="X52" s="355"/>
      <c r="Y52" s="355"/>
      <c r="Z52" s="355"/>
      <c r="AA52" s="355"/>
      <c r="AB52" s="355"/>
      <c r="AC52" s="355"/>
      <c r="AD52" s="400"/>
      <c r="AE52" s="400"/>
      <c r="AF52" s="400"/>
      <c r="AG52" s="400"/>
      <c r="AH52" s="400"/>
      <c r="AI52" s="400"/>
    </row>
    <row r="53" spans="2:35" ht="15" customHeight="1" x14ac:dyDescent="0.3">
      <c r="B53" s="30"/>
      <c r="C53" s="20">
        <v>42</v>
      </c>
      <c r="D53" s="856"/>
      <c r="E53" s="857"/>
      <c r="F53" s="858"/>
      <c r="G53" s="859" t="str">
        <f t="shared" si="6"/>
        <v/>
      </c>
      <c r="H53" s="860"/>
      <c r="I53" s="861" t="str">
        <f t="shared" si="7"/>
        <v/>
      </c>
      <c r="J53" s="862" t="str">
        <f t="shared" si="8"/>
        <v/>
      </c>
      <c r="K53" s="862" t="str">
        <f t="shared" si="9"/>
        <v/>
      </c>
      <c r="L53" s="862" t="str">
        <f t="shared" si="10"/>
        <v/>
      </c>
      <c r="M53" s="862" t="str">
        <f t="shared" si="11"/>
        <v/>
      </c>
      <c r="N53" s="862" t="str">
        <f t="shared" si="12"/>
        <v/>
      </c>
      <c r="O53" s="862" t="str">
        <f t="shared" si="14"/>
        <v/>
      </c>
      <c r="P53" s="862" t="str">
        <f t="shared" si="14"/>
        <v/>
      </c>
      <c r="Q53" s="862" t="str">
        <f t="shared" si="14"/>
        <v/>
      </c>
      <c r="R53" s="862" t="str">
        <f t="shared" si="14"/>
        <v/>
      </c>
      <c r="S53" s="862" t="str">
        <f t="shared" si="13"/>
        <v/>
      </c>
      <c r="T53" s="43"/>
      <c r="U53" s="355"/>
      <c r="V53" s="355"/>
      <c r="W53" s="355"/>
      <c r="X53" s="355"/>
      <c r="Y53" s="355"/>
      <c r="Z53" s="355"/>
      <c r="AA53" s="355"/>
      <c r="AB53" s="355"/>
      <c r="AC53" s="355"/>
      <c r="AD53" s="400"/>
      <c r="AE53" s="400"/>
      <c r="AF53" s="400"/>
      <c r="AG53" s="400"/>
      <c r="AH53" s="400"/>
      <c r="AI53" s="400"/>
    </row>
    <row r="54" spans="2:35" ht="15" customHeight="1" x14ac:dyDescent="0.3">
      <c r="B54" s="30"/>
      <c r="C54" s="20">
        <v>43</v>
      </c>
      <c r="D54" s="856"/>
      <c r="E54" s="857"/>
      <c r="F54" s="858"/>
      <c r="G54" s="859" t="str">
        <f t="shared" si="6"/>
        <v/>
      </c>
      <c r="H54" s="860"/>
      <c r="I54" s="861" t="str">
        <f t="shared" si="7"/>
        <v/>
      </c>
      <c r="J54" s="862" t="str">
        <f t="shared" si="8"/>
        <v/>
      </c>
      <c r="K54" s="862" t="str">
        <f t="shared" si="9"/>
        <v/>
      </c>
      <c r="L54" s="862" t="str">
        <f t="shared" si="10"/>
        <v/>
      </c>
      <c r="M54" s="862" t="str">
        <f t="shared" si="11"/>
        <v/>
      </c>
      <c r="N54" s="862" t="str">
        <f t="shared" si="12"/>
        <v/>
      </c>
      <c r="O54" s="862" t="str">
        <f t="shared" si="14"/>
        <v/>
      </c>
      <c r="P54" s="862" t="str">
        <f t="shared" si="14"/>
        <v/>
      </c>
      <c r="Q54" s="862" t="str">
        <f t="shared" si="14"/>
        <v/>
      </c>
      <c r="R54" s="862" t="str">
        <f t="shared" si="14"/>
        <v/>
      </c>
      <c r="S54" s="862" t="str">
        <f t="shared" si="13"/>
        <v/>
      </c>
      <c r="T54" s="43"/>
      <c r="U54" s="355"/>
      <c r="V54" s="355"/>
      <c r="W54" s="355"/>
      <c r="X54" s="355"/>
      <c r="Y54" s="355"/>
      <c r="Z54" s="355"/>
      <c r="AA54" s="355"/>
      <c r="AB54" s="355"/>
      <c r="AC54" s="355"/>
      <c r="AD54" s="400"/>
      <c r="AE54" s="400"/>
      <c r="AF54" s="400"/>
      <c r="AG54" s="400"/>
      <c r="AH54" s="400"/>
      <c r="AI54" s="400"/>
    </row>
    <row r="55" spans="2:35" ht="15" customHeight="1" x14ac:dyDescent="0.3">
      <c r="B55" s="30"/>
      <c r="C55" s="20">
        <v>44</v>
      </c>
      <c r="D55" s="856"/>
      <c r="E55" s="857"/>
      <c r="F55" s="858"/>
      <c r="G55" s="859" t="str">
        <f t="shared" si="6"/>
        <v/>
      </c>
      <c r="H55" s="860"/>
      <c r="I55" s="861" t="str">
        <f t="shared" si="7"/>
        <v/>
      </c>
      <c r="J55" s="862" t="str">
        <f t="shared" si="8"/>
        <v/>
      </c>
      <c r="K55" s="862" t="str">
        <f t="shared" si="9"/>
        <v/>
      </c>
      <c r="L55" s="862" t="str">
        <f t="shared" si="10"/>
        <v/>
      </c>
      <c r="M55" s="862" t="str">
        <f t="shared" si="11"/>
        <v/>
      </c>
      <c r="N55" s="862" t="str">
        <f t="shared" si="12"/>
        <v/>
      </c>
      <c r="O55" s="862" t="str">
        <f t="shared" si="14"/>
        <v/>
      </c>
      <c r="P55" s="862" t="str">
        <f t="shared" si="14"/>
        <v/>
      </c>
      <c r="Q55" s="862" t="str">
        <f t="shared" si="14"/>
        <v/>
      </c>
      <c r="R55" s="862" t="str">
        <f t="shared" si="14"/>
        <v/>
      </c>
      <c r="S55" s="862" t="str">
        <f t="shared" si="13"/>
        <v/>
      </c>
      <c r="T55" s="43"/>
      <c r="U55" s="355"/>
      <c r="V55" s="355"/>
      <c r="W55" s="355"/>
      <c r="X55" s="355"/>
      <c r="Y55" s="355"/>
      <c r="Z55" s="355"/>
      <c r="AA55" s="355"/>
      <c r="AB55" s="355"/>
      <c r="AC55" s="355"/>
      <c r="AD55" s="400"/>
      <c r="AE55" s="400"/>
      <c r="AF55" s="400"/>
      <c r="AG55" s="400"/>
      <c r="AH55" s="400"/>
      <c r="AI55" s="400"/>
    </row>
    <row r="56" spans="2:35" ht="15" customHeight="1" x14ac:dyDescent="0.3">
      <c r="B56" s="30"/>
      <c r="C56" s="20">
        <v>45</v>
      </c>
      <c r="D56" s="856"/>
      <c r="E56" s="857"/>
      <c r="F56" s="858"/>
      <c r="G56" s="859" t="str">
        <f t="shared" si="6"/>
        <v/>
      </c>
      <c r="H56" s="860"/>
      <c r="I56" s="861" t="str">
        <f t="shared" si="7"/>
        <v/>
      </c>
      <c r="J56" s="862" t="str">
        <f t="shared" si="8"/>
        <v/>
      </c>
      <c r="K56" s="862" t="str">
        <f t="shared" si="9"/>
        <v/>
      </c>
      <c r="L56" s="862" t="str">
        <f t="shared" si="10"/>
        <v/>
      </c>
      <c r="M56" s="862" t="str">
        <f t="shared" si="11"/>
        <v/>
      </c>
      <c r="N56" s="862" t="str">
        <f t="shared" si="12"/>
        <v/>
      </c>
      <c r="O56" s="862" t="str">
        <f t="shared" si="14"/>
        <v/>
      </c>
      <c r="P56" s="862" t="str">
        <f t="shared" si="14"/>
        <v/>
      </c>
      <c r="Q56" s="862" t="str">
        <f t="shared" si="14"/>
        <v/>
      </c>
      <c r="R56" s="862" t="str">
        <f t="shared" si="14"/>
        <v/>
      </c>
      <c r="S56" s="862" t="str">
        <f t="shared" si="13"/>
        <v/>
      </c>
      <c r="T56" s="43"/>
      <c r="U56" s="355"/>
      <c r="V56" s="355"/>
      <c r="W56" s="355"/>
      <c r="X56" s="355"/>
      <c r="Y56" s="355"/>
      <c r="Z56" s="355"/>
      <c r="AA56" s="355"/>
      <c r="AB56" s="355"/>
      <c r="AC56" s="355"/>
      <c r="AD56" s="400"/>
      <c r="AE56" s="400"/>
      <c r="AF56" s="400"/>
      <c r="AG56" s="400"/>
      <c r="AH56" s="400"/>
      <c r="AI56" s="400"/>
    </row>
    <row r="57" spans="2:35" ht="15" customHeight="1" x14ac:dyDescent="0.3">
      <c r="B57" s="30"/>
      <c r="C57" s="20">
        <v>46</v>
      </c>
      <c r="D57" s="856"/>
      <c r="E57" s="857"/>
      <c r="F57" s="858"/>
      <c r="G57" s="859" t="str">
        <f t="shared" si="6"/>
        <v/>
      </c>
      <c r="H57" s="860"/>
      <c r="I57" s="861" t="str">
        <f t="shared" si="7"/>
        <v/>
      </c>
      <c r="J57" s="862" t="str">
        <f t="shared" si="8"/>
        <v/>
      </c>
      <c r="K57" s="862" t="str">
        <f t="shared" si="9"/>
        <v/>
      </c>
      <c r="L57" s="862" t="str">
        <f t="shared" si="10"/>
        <v/>
      </c>
      <c r="M57" s="862" t="str">
        <f t="shared" si="11"/>
        <v/>
      </c>
      <c r="N57" s="862" t="str">
        <f t="shared" si="12"/>
        <v/>
      </c>
      <c r="O57" s="862" t="str">
        <f t="shared" si="14"/>
        <v/>
      </c>
      <c r="P57" s="862" t="str">
        <f t="shared" si="14"/>
        <v/>
      </c>
      <c r="Q57" s="862" t="str">
        <f t="shared" si="14"/>
        <v/>
      </c>
      <c r="R57" s="862" t="str">
        <f t="shared" si="14"/>
        <v/>
      </c>
      <c r="S57" s="862" t="str">
        <f t="shared" si="13"/>
        <v/>
      </c>
      <c r="T57" s="43"/>
      <c r="U57" s="355"/>
      <c r="V57" s="355"/>
      <c r="W57" s="355"/>
      <c r="X57" s="355"/>
      <c r="Y57" s="355"/>
      <c r="Z57" s="355"/>
      <c r="AA57" s="355"/>
      <c r="AB57" s="355"/>
      <c r="AC57" s="355"/>
      <c r="AD57" s="400"/>
      <c r="AE57" s="400"/>
      <c r="AF57" s="400"/>
      <c r="AG57" s="400"/>
      <c r="AH57" s="400"/>
      <c r="AI57" s="400"/>
    </row>
    <row r="58" spans="2:35" ht="15" customHeight="1" x14ac:dyDescent="0.3">
      <c r="B58" s="30"/>
      <c r="C58" s="20">
        <v>47</v>
      </c>
      <c r="D58" s="856"/>
      <c r="E58" s="857"/>
      <c r="F58" s="858"/>
      <c r="G58" s="859" t="str">
        <f t="shared" si="6"/>
        <v/>
      </c>
      <c r="H58" s="860"/>
      <c r="I58" s="861" t="str">
        <f t="shared" si="7"/>
        <v/>
      </c>
      <c r="J58" s="862" t="str">
        <f t="shared" si="8"/>
        <v/>
      </c>
      <c r="K58" s="862" t="str">
        <f t="shared" si="9"/>
        <v/>
      </c>
      <c r="L58" s="862" t="str">
        <f t="shared" si="10"/>
        <v/>
      </c>
      <c r="M58" s="862" t="str">
        <f t="shared" si="11"/>
        <v/>
      </c>
      <c r="N58" s="862" t="str">
        <f t="shared" si="12"/>
        <v/>
      </c>
      <c r="O58" s="862" t="str">
        <f t="shared" si="14"/>
        <v/>
      </c>
      <c r="P58" s="862" t="str">
        <f t="shared" si="14"/>
        <v/>
      </c>
      <c r="Q58" s="862" t="str">
        <f t="shared" si="14"/>
        <v/>
      </c>
      <c r="R58" s="862" t="str">
        <f t="shared" si="14"/>
        <v/>
      </c>
      <c r="S58" s="862" t="str">
        <f t="shared" si="13"/>
        <v/>
      </c>
      <c r="T58" s="43"/>
      <c r="U58" s="355"/>
      <c r="V58" s="355"/>
      <c r="W58" s="355"/>
      <c r="X58" s="355"/>
      <c r="Y58" s="355"/>
      <c r="Z58" s="355"/>
      <c r="AA58" s="355"/>
      <c r="AB58" s="355"/>
      <c r="AC58" s="355"/>
      <c r="AD58" s="400"/>
      <c r="AE58" s="400"/>
      <c r="AF58" s="400"/>
      <c r="AG58" s="400"/>
      <c r="AH58" s="400"/>
      <c r="AI58" s="400"/>
    </row>
    <row r="59" spans="2:35" ht="15" customHeight="1" x14ac:dyDescent="0.3">
      <c r="B59" s="30"/>
      <c r="C59" s="20">
        <v>48</v>
      </c>
      <c r="D59" s="856"/>
      <c r="E59" s="857"/>
      <c r="F59" s="858"/>
      <c r="G59" s="859" t="str">
        <f t="shared" si="6"/>
        <v/>
      </c>
      <c r="H59" s="860"/>
      <c r="I59" s="861" t="str">
        <f t="shared" si="7"/>
        <v/>
      </c>
      <c r="J59" s="862" t="str">
        <f t="shared" si="8"/>
        <v/>
      </c>
      <c r="K59" s="862" t="str">
        <f t="shared" si="9"/>
        <v/>
      </c>
      <c r="L59" s="862" t="str">
        <f t="shared" si="10"/>
        <v/>
      </c>
      <c r="M59" s="862" t="str">
        <f t="shared" si="11"/>
        <v/>
      </c>
      <c r="N59" s="862" t="str">
        <f t="shared" si="12"/>
        <v/>
      </c>
      <c r="O59" s="862" t="str">
        <f t="shared" si="14"/>
        <v/>
      </c>
      <c r="P59" s="862" t="str">
        <f t="shared" si="14"/>
        <v/>
      </c>
      <c r="Q59" s="862" t="str">
        <f t="shared" si="14"/>
        <v/>
      </c>
      <c r="R59" s="862" t="str">
        <f t="shared" si="14"/>
        <v/>
      </c>
      <c r="S59" s="862" t="str">
        <f t="shared" si="13"/>
        <v/>
      </c>
      <c r="T59" s="43"/>
      <c r="U59" s="355"/>
      <c r="V59" s="355"/>
      <c r="W59" s="355"/>
      <c r="X59" s="355"/>
      <c r="Y59" s="355"/>
      <c r="Z59" s="355"/>
      <c r="AA59" s="355"/>
      <c r="AB59" s="355"/>
      <c r="AC59" s="355"/>
      <c r="AD59" s="400"/>
      <c r="AE59" s="400"/>
      <c r="AF59" s="400"/>
      <c r="AG59" s="400"/>
      <c r="AH59" s="400"/>
      <c r="AI59" s="400"/>
    </row>
    <row r="60" spans="2:35" ht="15" customHeight="1" x14ac:dyDescent="0.3">
      <c r="B60" s="30"/>
      <c r="C60" s="20">
        <v>49</v>
      </c>
      <c r="D60" s="856"/>
      <c r="E60" s="857"/>
      <c r="F60" s="858"/>
      <c r="G60" s="859" t="str">
        <f t="shared" si="6"/>
        <v/>
      </c>
      <c r="H60" s="860"/>
      <c r="I60" s="861" t="str">
        <f t="shared" si="7"/>
        <v/>
      </c>
      <c r="J60" s="862" t="str">
        <f t="shared" si="8"/>
        <v/>
      </c>
      <c r="K60" s="862" t="str">
        <f t="shared" si="9"/>
        <v/>
      </c>
      <c r="L60" s="862" t="str">
        <f t="shared" si="10"/>
        <v/>
      </c>
      <c r="M60" s="862" t="str">
        <f t="shared" si="11"/>
        <v/>
      </c>
      <c r="N60" s="862" t="str">
        <f t="shared" si="12"/>
        <v/>
      </c>
      <c r="O60" s="862" t="str">
        <f t="shared" si="14"/>
        <v/>
      </c>
      <c r="P60" s="862" t="str">
        <f t="shared" si="14"/>
        <v/>
      </c>
      <c r="Q60" s="862" t="str">
        <f t="shared" si="14"/>
        <v/>
      </c>
      <c r="R60" s="862" t="str">
        <f t="shared" si="14"/>
        <v/>
      </c>
      <c r="S60" s="862" t="str">
        <f t="shared" si="13"/>
        <v/>
      </c>
      <c r="T60" s="43"/>
      <c r="U60" s="355"/>
      <c r="V60" s="355"/>
      <c r="W60" s="355"/>
      <c r="X60" s="355"/>
      <c r="Y60" s="355"/>
      <c r="Z60" s="355"/>
      <c r="AA60" s="355"/>
      <c r="AB60" s="355"/>
      <c r="AC60" s="355"/>
      <c r="AD60" s="400"/>
      <c r="AE60" s="400"/>
      <c r="AF60" s="400"/>
      <c r="AG60" s="400"/>
      <c r="AH60" s="400"/>
      <c r="AI60" s="400"/>
    </row>
    <row r="61" spans="2:35" ht="15" customHeight="1" x14ac:dyDescent="0.3">
      <c r="B61" s="30"/>
      <c r="C61" s="20">
        <v>50</v>
      </c>
      <c r="D61" s="856"/>
      <c r="E61" s="857"/>
      <c r="F61" s="858"/>
      <c r="G61" s="859" t="str">
        <f t="shared" si="6"/>
        <v/>
      </c>
      <c r="H61" s="860"/>
      <c r="I61" s="861" t="str">
        <f t="shared" si="7"/>
        <v/>
      </c>
      <c r="J61" s="862" t="str">
        <f t="shared" si="8"/>
        <v/>
      </c>
      <c r="K61" s="862" t="str">
        <f t="shared" si="9"/>
        <v/>
      </c>
      <c r="L61" s="862" t="str">
        <f t="shared" si="10"/>
        <v/>
      </c>
      <c r="M61" s="862" t="str">
        <f t="shared" si="11"/>
        <v/>
      </c>
      <c r="N61" s="862" t="str">
        <f t="shared" si="12"/>
        <v/>
      </c>
      <c r="O61" s="862" t="str">
        <f t="shared" si="14"/>
        <v/>
      </c>
      <c r="P61" s="862" t="str">
        <f t="shared" si="14"/>
        <v/>
      </c>
      <c r="Q61" s="862" t="str">
        <f t="shared" si="14"/>
        <v/>
      </c>
      <c r="R61" s="862" t="str">
        <f t="shared" si="14"/>
        <v/>
      </c>
      <c r="S61" s="862" t="str">
        <f t="shared" si="13"/>
        <v/>
      </c>
      <c r="T61" s="43"/>
      <c r="U61" s="355"/>
      <c r="V61" s="355"/>
      <c r="W61" s="355"/>
      <c r="X61" s="355"/>
      <c r="Y61" s="355"/>
      <c r="Z61" s="355"/>
      <c r="AA61" s="355"/>
      <c r="AB61" s="355"/>
      <c r="AC61" s="355"/>
      <c r="AD61" s="400"/>
      <c r="AE61" s="400"/>
      <c r="AF61" s="400"/>
      <c r="AG61" s="400"/>
      <c r="AH61" s="400"/>
      <c r="AI61" s="400"/>
    </row>
    <row r="62" spans="2:35" hidden="1" x14ac:dyDescent="0.3">
      <c r="B62" s="30"/>
      <c r="C62" s="20">
        <v>51</v>
      </c>
      <c r="D62" s="863"/>
      <c r="E62" s="864"/>
      <c r="F62" s="865"/>
      <c r="G62" s="866" t="str">
        <f t="shared" ref="G62:G76" si="15">IF(F62="", "", VLOOKUP(F62, $D$128:$E$148, 2, FALSE))</f>
        <v/>
      </c>
      <c r="H62" s="867"/>
      <c r="I62" s="868" t="str">
        <f t="shared" ref="I62:I77" si="16">IF(H62="","", G62*H62/100)</f>
        <v/>
      </c>
      <c r="J62" s="869" t="str">
        <f t="shared" ref="J62:J106" si="17">IF($E62="","",IF($E62=$G$129,H$129,IF($E62=$G$130,H$130,IF($E62=$G$131,H$131,IF($E62=$G$132,H$132,IF($E62=$G$133,H$133,IF($E62=$G$134,H$134,0)))))))</f>
        <v/>
      </c>
      <c r="K62" s="869" t="str">
        <f t="shared" ref="K62:K79" si="18">IF($E62="","",IF($E62=$G$129,I$129,IF($E62=$G$130,I$130,IF($E62=$G$131,I$131,IF($E62=$G$132,I$132,IF($E62=$G$133,I$133,IF($E62=$G$134,I$134,0)))))))</f>
        <v/>
      </c>
      <c r="L62" s="869" t="str">
        <f t="shared" ref="L62:L79" si="19">IF($E62="","",IF($E62=$G$129,J$129,IF($E62=$G$130,J$130,IF($E62=$G$131,J$131,IF($E62=$G$132,J$132,IF($E62=$G$133,J$133,IF($E62=$G$134,J$134,0)))))))</f>
        <v/>
      </c>
      <c r="M62" s="869" t="str">
        <f t="shared" ref="M62:M79" si="20">IF($E62="","",IF($E62=$G$129,K$129,IF($E62=$G$130,K$130,IF($E62=$G$131,K$131,IF($E62=$G$132,K$132,IF($E62=$G$133,K$133,IF($E62=$G$134,K$134,0)))))))</f>
        <v/>
      </c>
      <c r="N62" s="869" t="str">
        <f t="shared" ref="N62:N79" si="21">IF($E62="","",IF($E62=$G$129,L$129,IF($E62=$G$130,L$130,IF($E62=$G$131,L$131,IF($E62=$G$132,L$132,IF($E62=$G$133,L$133,IF($E62=$G$134,L$134,0)))))))</f>
        <v/>
      </c>
      <c r="O62" s="869" t="str">
        <f t="shared" si="14"/>
        <v/>
      </c>
      <c r="P62" s="869" t="str">
        <f t="shared" si="14"/>
        <v/>
      </c>
      <c r="Q62" s="869" t="str">
        <f t="shared" si="14"/>
        <v/>
      </c>
      <c r="R62" s="869" t="str">
        <f t="shared" si="14"/>
        <v/>
      </c>
      <c r="S62" s="869" t="str">
        <f t="shared" si="13"/>
        <v/>
      </c>
      <c r="T62" s="43"/>
      <c r="U62" s="355"/>
      <c r="V62" s="355"/>
      <c r="W62" s="355"/>
      <c r="X62" s="355"/>
      <c r="Y62" s="355"/>
      <c r="Z62" s="355"/>
      <c r="AA62" s="355"/>
      <c r="AB62" s="355"/>
      <c r="AC62" s="355"/>
      <c r="AD62" s="400"/>
      <c r="AE62" s="400"/>
      <c r="AF62" s="400"/>
      <c r="AG62" s="400"/>
      <c r="AH62" s="400"/>
      <c r="AI62" s="400"/>
    </row>
    <row r="63" spans="2:35" hidden="1" x14ac:dyDescent="0.3">
      <c r="B63" s="30"/>
      <c r="C63" s="20">
        <v>52</v>
      </c>
      <c r="D63" s="863"/>
      <c r="E63" s="864"/>
      <c r="F63" s="865"/>
      <c r="G63" s="866" t="str">
        <f t="shared" si="15"/>
        <v/>
      </c>
      <c r="H63" s="867"/>
      <c r="I63" s="868" t="str">
        <f t="shared" si="16"/>
        <v/>
      </c>
      <c r="J63" s="869" t="str">
        <f t="shared" si="17"/>
        <v/>
      </c>
      <c r="K63" s="869" t="str">
        <f t="shared" si="18"/>
        <v/>
      </c>
      <c r="L63" s="869" t="str">
        <f t="shared" si="19"/>
        <v/>
      </c>
      <c r="M63" s="869" t="str">
        <f t="shared" si="20"/>
        <v/>
      </c>
      <c r="N63" s="869" t="str">
        <f t="shared" si="21"/>
        <v/>
      </c>
      <c r="O63" s="869" t="str">
        <f t="shared" si="14"/>
        <v/>
      </c>
      <c r="P63" s="869" t="str">
        <f t="shared" si="14"/>
        <v/>
      </c>
      <c r="Q63" s="869" t="str">
        <f t="shared" si="14"/>
        <v/>
      </c>
      <c r="R63" s="869" t="str">
        <f t="shared" si="14"/>
        <v/>
      </c>
      <c r="S63" s="869" t="str">
        <f t="shared" si="13"/>
        <v/>
      </c>
      <c r="T63" s="43"/>
      <c r="U63" s="355"/>
      <c r="V63" s="355"/>
      <c r="W63" s="355"/>
      <c r="X63" s="355"/>
      <c r="Y63" s="355"/>
      <c r="Z63" s="355"/>
      <c r="AA63" s="355"/>
      <c r="AB63" s="355"/>
      <c r="AC63" s="355"/>
      <c r="AD63" s="400"/>
      <c r="AE63" s="400"/>
      <c r="AF63" s="400"/>
      <c r="AG63" s="400"/>
      <c r="AH63" s="400"/>
      <c r="AI63" s="400"/>
    </row>
    <row r="64" spans="2:35" hidden="1" x14ac:dyDescent="0.3">
      <c r="B64" s="30"/>
      <c r="C64" s="20">
        <v>53</v>
      </c>
      <c r="D64" s="863"/>
      <c r="E64" s="864"/>
      <c r="F64" s="865"/>
      <c r="G64" s="866" t="str">
        <f t="shared" si="15"/>
        <v/>
      </c>
      <c r="H64" s="867"/>
      <c r="I64" s="868" t="str">
        <f t="shared" si="16"/>
        <v/>
      </c>
      <c r="J64" s="869" t="str">
        <f t="shared" si="17"/>
        <v/>
      </c>
      <c r="K64" s="869" t="str">
        <f t="shared" si="18"/>
        <v/>
      </c>
      <c r="L64" s="869" t="str">
        <f t="shared" si="19"/>
        <v/>
      </c>
      <c r="M64" s="869" t="str">
        <f t="shared" si="20"/>
        <v/>
      </c>
      <c r="N64" s="869" t="str">
        <f t="shared" si="21"/>
        <v/>
      </c>
      <c r="O64" s="869" t="str">
        <f t="shared" si="14"/>
        <v/>
      </c>
      <c r="P64" s="869" t="str">
        <f t="shared" si="14"/>
        <v/>
      </c>
      <c r="Q64" s="869" t="str">
        <f t="shared" si="14"/>
        <v/>
      </c>
      <c r="R64" s="869" t="str">
        <f t="shared" si="14"/>
        <v/>
      </c>
      <c r="S64" s="869" t="str">
        <f t="shared" si="13"/>
        <v/>
      </c>
      <c r="T64" s="43"/>
      <c r="U64" s="355"/>
      <c r="V64" s="355"/>
      <c r="W64" s="355"/>
      <c r="X64" s="355"/>
      <c r="Y64" s="355"/>
      <c r="Z64" s="355"/>
      <c r="AA64" s="355"/>
      <c r="AB64" s="355"/>
      <c r="AC64" s="355"/>
      <c r="AD64" s="400"/>
      <c r="AE64" s="400"/>
      <c r="AF64" s="400"/>
      <c r="AG64" s="400"/>
      <c r="AH64" s="400"/>
      <c r="AI64" s="400"/>
    </row>
    <row r="65" spans="2:35" hidden="1" x14ac:dyDescent="0.3">
      <c r="B65" s="30"/>
      <c r="C65" s="20">
        <v>54</v>
      </c>
      <c r="D65" s="863"/>
      <c r="E65" s="864"/>
      <c r="F65" s="865"/>
      <c r="G65" s="866" t="str">
        <f t="shared" si="15"/>
        <v/>
      </c>
      <c r="H65" s="867"/>
      <c r="I65" s="868" t="str">
        <f t="shared" si="16"/>
        <v/>
      </c>
      <c r="J65" s="869" t="str">
        <f t="shared" si="17"/>
        <v/>
      </c>
      <c r="K65" s="869" t="str">
        <f t="shared" si="18"/>
        <v/>
      </c>
      <c r="L65" s="869" t="str">
        <f t="shared" si="19"/>
        <v/>
      </c>
      <c r="M65" s="869" t="str">
        <f t="shared" si="20"/>
        <v/>
      </c>
      <c r="N65" s="869" t="str">
        <f t="shared" si="21"/>
        <v/>
      </c>
      <c r="O65" s="869" t="str">
        <f t="shared" si="14"/>
        <v/>
      </c>
      <c r="P65" s="869" t="str">
        <f t="shared" si="14"/>
        <v/>
      </c>
      <c r="Q65" s="869" t="str">
        <f t="shared" si="14"/>
        <v/>
      </c>
      <c r="R65" s="869" t="str">
        <f t="shared" si="14"/>
        <v/>
      </c>
      <c r="S65" s="869" t="str">
        <f t="shared" si="13"/>
        <v/>
      </c>
      <c r="T65" s="43"/>
      <c r="U65" s="355"/>
      <c r="V65" s="355"/>
      <c r="W65" s="355"/>
      <c r="X65" s="355"/>
      <c r="Y65" s="355"/>
      <c r="Z65" s="355"/>
      <c r="AA65" s="355"/>
      <c r="AB65" s="355"/>
      <c r="AC65" s="355"/>
      <c r="AD65" s="400"/>
      <c r="AE65" s="400"/>
      <c r="AF65" s="400"/>
      <c r="AG65" s="400"/>
      <c r="AH65" s="400"/>
      <c r="AI65" s="400"/>
    </row>
    <row r="66" spans="2:35" hidden="1" x14ac:dyDescent="0.3">
      <c r="B66" s="30"/>
      <c r="C66" s="20">
        <v>55</v>
      </c>
      <c r="D66" s="863"/>
      <c r="E66" s="864"/>
      <c r="F66" s="865"/>
      <c r="G66" s="866" t="str">
        <f t="shared" si="15"/>
        <v/>
      </c>
      <c r="H66" s="867"/>
      <c r="I66" s="868" t="str">
        <f t="shared" si="16"/>
        <v/>
      </c>
      <c r="J66" s="869" t="str">
        <f t="shared" si="17"/>
        <v/>
      </c>
      <c r="K66" s="869" t="str">
        <f t="shared" si="18"/>
        <v/>
      </c>
      <c r="L66" s="869" t="str">
        <f t="shared" si="19"/>
        <v/>
      </c>
      <c r="M66" s="869" t="str">
        <f t="shared" si="20"/>
        <v/>
      </c>
      <c r="N66" s="869" t="str">
        <f t="shared" si="21"/>
        <v/>
      </c>
      <c r="O66" s="869" t="str">
        <f t="shared" si="14"/>
        <v/>
      </c>
      <c r="P66" s="869" t="str">
        <f t="shared" si="14"/>
        <v/>
      </c>
      <c r="Q66" s="869" t="str">
        <f t="shared" si="14"/>
        <v/>
      </c>
      <c r="R66" s="869" t="str">
        <f t="shared" si="14"/>
        <v/>
      </c>
      <c r="S66" s="869" t="str">
        <f t="shared" si="13"/>
        <v/>
      </c>
      <c r="T66" s="43"/>
      <c r="U66" s="355"/>
      <c r="V66" s="355"/>
      <c r="W66" s="355"/>
      <c r="X66" s="355"/>
      <c r="Y66" s="355"/>
      <c r="Z66" s="355"/>
      <c r="AA66" s="355"/>
      <c r="AB66" s="355"/>
      <c r="AC66" s="355"/>
      <c r="AD66" s="400"/>
      <c r="AE66" s="400"/>
      <c r="AF66" s="400"/>
      <c r="AG66" s="400"/>
      <c r="AH66" s="400"/>
      <c r="AI66" s="400"/>
    </row>
    <row r="67" spans="2:35" hidden="1" x14ac:dyDescent="0.3">
      <c r="B67" s="30"/>
      <c r="C67" s="20">
        <v>56</v>
      </c>
      <c r="D67" s="863"/>
      <c r="E67" s="864"/>
      <c r="F67" s="865"/>
      <c r="G67" s="866" t="str">
        <f t="shared" si="15"/>
        <v/>
      </c>
      <c r="H67" s="867"/>
      <c r="I67" s="868" t="str">
        <f t="shared" si="16"/>
        <v/>
      </c>
      <c r="J67" s="869" t="str">
        <f t="shared" si="17"/>
        <v/>
      </c>
      <c r="K67" s="869" t="str">
        <f t="shared" si="18"/>
        <v/>
      </c>
      <c r="L67" s="869" t="str">
        <f t="shared" si="19"/>
        <v/>
      </c>
      <c r="M67" s="869" t="str">
        <f t="shared" si="20"/>
        <v/>
      </c>
      <c r="N67" s="869" t="str">
        <f t="shared" si="21"/>
        <v/>
      </c>
      <c r="O67" s="869" t="str">
        <f t="shared" si="14"/>
        <v/>
      </c>
      <c r="P67" s="869" t="str">
        <f t="shared" si="14"/>
        <v/>
      </c>
      <c r="Q67" s="869" t="str">
        <f t="shared" si="14"/>
        <v/>
      </c>
      <c r="R67" s="869" t="str">
        <f t="shared" si="14"/>
        <v/>
      </c>
      <c r="S67" s="869" t="str">
        <f t="shared" si="13"/>
        <v/>
      </c>
      <c r="T67" s="43"/>
      <c r="U67" s="355"/>
      <c r="V67" s="355"/>
      <c r="W67" s="355"/>
      <c r="X67" s="355"/>
      <c r="Y67" s="355"/>
      <c r="Z67" s="355"/>
      <c r="AA67" s="355"/>
      <c r="AB67" s="355"/>
      <c r="AC67" s="355"/>
      <c r="AD67" s="400"/>
      <c r="AE67" s="400"/>
      <c r="AF67" s="400"/>
      <c r="AG67" s="400"/>
      <c r="AH67" s="400"/>
      <c r="AI67" s="400"/>
    </row>
    <row r="68" spans="2:35" hidden="1" x14ac:dyDescent="0.3">
      <c r="B68" s="30"/>
      <c r="C68" s="20">
        <v>57</v>
      </c>
      <c r="D68" s="863"/>
      <c r="E68" s="864"/>
      <c r="F68" s="865"/>
      <c r="G68" s="866" t="str">
        <f t="shared" si="15"/>
        <v/>
      </c>
      <c r="H68" s="867"/>
      <c r="I68" s="868" t="str">
        <f t="shared" si="16"/>
        <v/>
      </c>
      <c r="J68" s="869" t="str">
        <f t="shared" si="17"/>
        <v/>
      </c>
      <c r="K68" s="869" t="str">
        <f t="shared" si="18"/>
        <v/>
      </c>
      <c r="L68" s="869" t="str">
        <f t="shared" si="19"/>
        <v/>
      </c>
      <c r="M68" s="869" t="str">
        <f t="shared" si="20"/>
        <v/>
      </c>
      <c r="N68" s="869" t="str">
        <f t="shared" si="21"/>
        <v/>
      </c>
      <c r="O68" s="869" t="str">
        <f t="shared" si="14"/>
        <v/>
      </c>
      <c r="P68" s="869" t="str">
        <f t="shared" si="14"/>
        <v/>
      </c>
      <c r="Q68" s="869" t="str">
        <f t="shared" si="14"/>
        <v/>
      </c>
      <c r="R68" s="869" t="str">
        <f t="shared" si="14"/>
        <v/>
      </c>
      <c r="S68" s="869" t="str">
        <f t="shared" si="13"/>
        <v/>
      </c>
      <c r="T68" s="43"/>
      <c r="U68" s="355"/>
      <c r="V68" s="355"/>
      <c r="W68" s="355"/>
      <c r="X68" s="355"/>
      <c r="Y68" s="355"/>
      <c r="Z68" s="355"/>
      <c r="AA68" s="355"/>
      <c r="AB68" s="355"/>
      <c r="AC68" s="355"/>
      <c r="AD68" s="400"/>
      <c r="AE68" s="400"/>
      <c r="AF68" s="400"/>
      <c r="AG68" s="400"/>
      <c r="AH68" s="400"/>
      <c r="AI68" s="400"/>
    </row>
    <row r="69" spans="2:35" hidden="1" x14ac:dyDescent="0.3">
      <c r="B69" s="30"/>
      <c r="C69" s="20">
        <v>58</v>
      </c>
      <c r="D69" s="863"/>
      <c r="E69" s="864"/>
      <c r="F69" s="865"/>
      <c r="G69" s="866" t="str">
        <f t="shared" si="15"/>
        <v/>
      </c>
      <c r="H69" s="867"/>
      <c r="I69" s="868" t="str">
        <f t="shared" si="16"/>
        <v/>
      </c>
      <c r="J69" s="869" t="str">
        <f t="shared" si="17"/>
        <v/>
      </c>
      <c r="K69" s="869" t="str">
        <f t="shared" si="18"/>
        <v/>
      </c>
      <c r="L69" s="869" t="str">
        <f t="shared" si="19"/>
        <v/>
      </c>
      <c r="M69" s="869" t="str">
        <f t="shared" si="20"/>
        <v/>
      </c>
      <c r="N69" s="869" t="str">
        <f t="shared" si="21"/>
        <v/>
      </c>
      <c r="O69" s="869" t="str">
        <f t="shared" si="14"/>
        <v/>
      </c>
      <c r="P69" s="869" t="str">
        <f t="shared" si="14"/>
        <v/>
      </c>
      <c r="Q69" s="869" t="str">
        <f t="shared" si="14"/>
        <v/>
      </c>
      <c r="R69" s="869" t="str">
        <f t="shared" si="14"/>
        <v/>
      </c>
      <c r="S69" s="869" t="str">
        <f t="shared" si="13"/>
        <v/>
      </c>
      <c r="T69" s="43"/>
      <c r="U69" s="355"/>
      <c r="V69" s="355"/>
      <c r="W69" s="355"/>
      <c r="X69" s="355"/>
      <c r="Y69" s="355"/>
      <c r="Z69" s="355"/>
      <c r="AA69" s="355"/>
      <c r="AB69" s="355"/>
      <c r="AC69" s="355"/>
      <c r="AD69" s="400"/>
      <c r="AE69" s="400"/>
      <c r="AF69" s="400"/>
      <c r="AG69" s="400"/>
      <c r="AH69" s="400"/>
      <c r="AI69" s="400"/>
    </row>
    <row r="70" spans="2:35" hidden="1" x14ac:dyDescent="0.3">
      <c r="B70" s="30"/>
      <c r="C70" s="20">
        <v>59</v>
      </c>
      <c r="D70" s="863"/>
      <c r="E70" s="864"/>
      <c r="F70" s="865"/>
      <c r="G70" s="866" t="str">
        <f t="shared" si="15"/>
        <v/>
      </c>
      <c r="H70" s="867"/>
      <c r="I70" s="868" t="str">
        <f t="shared" si="16"/>
        <v/>
      </c>
      <c r="J70" s="869" t="str">
        <f t="shared" si="17"/>
        <v/>
      </c>
      <c r="K70" s="869" t="str">
        <f t="shared" si="18"/>
        <v/>
      </c>
      <c r="L70" s="869" t="str">
        <f t="shared" si="19"/>
        <v/>
      </c>
      <c r="M70" s="869" t="str">
        <f t="shared" si="20"/>
        <v/>
      </c>
      <c r="N70" s="869" t="str">
        <f t="shared" si="21"/>
        <v/>
      </c>
      <c r="O70" s="869" t="str">
        <f t="shared" si="14"/>
        <v/>
      </c>
      <c r="P70" s="869" t="str">
        <f t="shared" si="14"/>
        <v/>
      </c>
      <c r="Q70" s="869" t="str">
        <f t="shared" si="14"/>
        <v/>
      </c>
      <c r="R70" s="869" t="str">
        <f t="shared" si="14"/>
        <v/>
      </c>
      <c r="S70" s="869" t="str">
        <f t="shared" si="13"/>
        <v/>
      </c>
      <c r="T70" s="43"/>
      <c r="U70" s="355"/>
      <c r="V70" s="355"/>
      <c r="W70" s="355"/>
      <c r="X70" s="355"/>
      <c r="Y70" s="355"/>
      <c r="Z70" s="355"/>
      <c r="AA70" s="355"/>
      <c r="AB70" s="355"/>
      <c r="AC70" s="355"/>
      <c r="AD70" s="400"/>
      <c r="AE70" s="400"/>
      <c r="AF70" s="400"/>
      <c r="AG70" s="400"/>
      <c r="AH70" s="400"/>
      <c r="AI70" s="400"/>
    </row>
    <row r="71" spans="2:35" hidden="1" x14ac:dyDescent="0.3">
      <c r="B71" s="30"/>
      <c r="C71" s="20">
        <v>60</v>
      </c>
      <c r="D71" s="863"/>
      <c r="E71" s="864"/>
      <c r="F71" s="865"/>
      <c r="G71" s="866" t="str">
        <f t="shared" si="15"/>
        <v/>
      </c>
      <c r="H71" s="867"/>
      <c r="I71" s="868" t="str">
        <f t="shared" si="16"/>
        <v/>
      </c>
      <c r="J71" s="869" t="str">
        <f t="shared" si="17"/>
        <v/>
      </c>
      <c r="K71" s="869" t="str">
        <f t="shared" si="18"/>
        <v/>
      </c>
      <c r="L71" s="869" t="str">
        <f t="shared" si="19"/>
        <v/>
      </c>
      <c r="M71" s="869" t="str">
        <f t="shared" si="20"/>
        <v/>
      </c>
      <c r="N71" s="869" t="str">
        <f t="shared" si="21"/>
        <v/>
      </c>
      <c r="O71" s="869" t="str">
        <f t="shared" si="14"/>
        <v/>
      </c>
      <c r="P71" s="869" t="str">
        <f t="shared" si="14"/>
        <v/>
      </c>
      <c r="Q71" s="869" t="str">
        <f t="shared" si="14"/>
        <v/>
      </c>
      <c r="R71" s="869" t="str">
        <f t="shared" si="14"/>
        <v/>
      </c>
      <c r="S71" s="869" t="str">
        <f t="shared" si="13"/>
        <v/>
      </c>
      <c r="T71" s="43"/>
      <c r="U71" s="355"/>
      <c r="V71" s="355"/>
      <c r="W71" s="355"/>
      <c r="X71" s="355"/>
      <c r="Y71" s="355"/>
      <c r="Z71" s="355"/>
      <c r="AA71" s="355"/>
      <c r="AB71" s="355"/>
      <c r="AC71" s="355"/>
      <c r="AD71" s="400"/>
      <c r="AE71" s="400"/>
      <c r="AF71" s="400"/>
      <c r="AG71" s="400"/>
      <c r="AH71" s="400"/>
      <c r="AI71" s="400"/>
    </row>
    <row r="72" spans="2:35" hidden="1" x14ac:dyDescent="0.3">
      <c r="B72" s="30"/>
      <c r="C72" s="20">
        <v>61</v>
      </c>
      <c r="D72" s="863"/>
      <c r="E72" s="864"/>
      <c r="F72" s="865"/>
      <c r="G72" s="866" t="str">
        <f t="shared" si="15"/>
        <v/>
      </c>
      <c r="H72" s="867"/>
      <c r="I72" s="868" t="str">
        <f t="shared" si="16"/>
        <v/>
      </c>
      <c r="J72" s="869" t="str">
        <f t="shared" si="17"/>
        <v/>
      </c>
      <c r="K72" s="869" t="str">
        <f t="shared" si="18"/>
        <v/>
      </c>
      <c r="L72" s="869" t="str">
        <f t="shared" si="19"/>
        <v/>
      </c>
      <c r="M72" s="869" t="str">
        <f t="shared" si="20"/>
        <v/>
      </c>
      <c r="N72" s="869" t="str">
        <f t="shared" si="21"/>
        <v/>
      </c>
      <c r="O72" s="869" t="str">
        <f t="shared" si="14"/>
        <v/>
      </c>
      <c r="P72" s="869" t="str">
        <f t="shared" si="14"/>
        <v/>
      </c>
      <c r="Q72" s="869" t="str">
        <f t="shared" si="14"/>
        <v/>
      </c>
      <c r="R72" s="869" t="str">
        <f t="shared" si="14"/>
        <v/>
      </c>
      <c r="S72" s="869" t="str">
        <f t="shared" si="13"/>
        <v/>
      </c>
      <c r="T72" s="43"/>
      <c r="U72" s="355"/>
      <c r="V72" s="355"/>
      <c r="W72" s="355"/>
      <c r="X72" s="355"/>
      <c r="Y72" s="355"/>
      <c r="Z72" s="355"/>
      <c r="AA72" s="355"/>
      <c r="AB72" s="355"/>
      <c r="AC72" s="355"/>
      <c r="AD72" s="400"/>
      <c r="AE72" s="400"/>
      <c r="AF72" s="400"/>
      <c r="AG72" s="400"/>
      <c r="AH72" s="400"/>
      <c r="AI72" s="400"/>
    </row>
    <row r="73" spans="2:35" hidden="1" x14ac:dyDescent="0.3">
      <c r="B73" s="30"/>
      <c r="C73" s="20">
        <v>62</v>
      </c>
      <c r="D73" s="863"/>
      <c r="E73" s="864"/>
      <c r="F73" s="865"/>
      <c r="G73" s="866" t="str">
        <f t="shared" si="15"/>
        <v/>
      </c>
      <c r="H73" s="867"/>
      <c r="I73" s="868" t="str">
        <f t="shared" si="16"/>
        <v/>
      </c>
      <c r="J73" s="869" t="str">
        <f t="shared" si="17"/>
        <v/>
      </c>
      <c r="K73" s="869" t="str">
        <f t="shared" si="18"/>
        <v/>
      </c>
      <c r="L73" s="869" t="str">
        <f t="shared" si="19"/>
        <v/>
      </c>
      <c r="M73" s="869" t="str">
        <f t="shared" si="20"/>
        <v/>
      </c>
      <c r="N73" s="869" t="str">
        <f t="shared" si="21"/>
        <v/>
      </c>
      <c r="O73" s="869" t="str">
        <f t="shared" si="14"/>
        <v/>
      </c>
      <c r="P73" s="869" t="str">
        <f t="shared" si="14"/>
        <v/>
      </c>
      <c r="Q73" s="869" t="str">
        <f t="shared" si="14"/>
        <v/>
      </c>
      <c r="R73" s="869" t="str">
        <f t="shared" si="14"/>
        <v/>
      </c>
      <c r="S73" s="869" t="str">
        <f t="shared" si="13"/>
        <v/>
      </c>
      <c r="T73" s="43"/>
      <c r="U73" s="355"/>
      <c r="V73" s="355"/>
      <c r="W73" s="355"/>
      <c r="X73" s="355"/>
      <c r="Y73" s="355"/>
      <c r="Z73" s="355"/>
      <c r="AA73" s="355"/>
      <c r="AB73" s="355"/>
      <c r="AC73" s="355"/>
      <c r="AD73" s="400"/>
      <c r="AE73" s="400"/>
      <c r="AF73" s="400"/>
      <c r="AG73" s="400"/>
      <c r="AH73" s="400"/>
      <c r="AI73" s="400"/>
    </row>
    <row r="74" spans="2:35" hidden="1" x14ac:dyDescent="0.3">
      <c r="B74" s="30"/>
      <c r="C74" s="20">
        <v>63</v>
      </c>
      <c r="D74" s="863"/>
      <c r="E74" s="864"/>
      <c r="F74" s="865"/>
      <c r="G74" s="866" t="str">
        <f t="shared" si="15"/>
        <v/>
      </c>
      <c r="H74" s="867"/>
      <c r="I74" s="868" t="str">
        <f t="shared" si="16"/>
        <v/>
      </c>
      <c r="J74" s="869" t="str">
        <f t="shared" si="17"/>
        <v/>
      </c>
      <c r="K74" s="869" t="str">
        <f t="shared" si="18"/>
        <v/>
      </c>
      <c r="L74" s="869" t="str">
        <f t="shared" si="19"/>
        <v/>
      </c>
      <c r="M74" s="869" t="str">
        <f t="shared" si="20"/>
        <v/>
      </c>
      <c r="N74" s="869" t="str">
        <f t="shared" si="21"/>
        <v/>
      </c>
      <c r="O74" s="869" t="str">
        <f t="shared" si="14"/>
        <v/>
      </c>
      <c r="P74" s="869" t="str">
        <f t="shared" si="14"/>
        <v/>
      </c>
      <c r="Q74" s="869" t="str">
        <f t="shared" si="14"/>
        <v/>
      </c>
      <c r="R74" s="869" t="str">
        <f t="shared" si="14"/>
        <v/>
      </c>
      <c r="S74" s="869" t="str">
        <f t="shared" si="13"/>
        <v/>
      </c>
      <c r="T74" s="43"/>
      <c r="U74" s="355"/>
      <c r="V74" s="355"/>
      <c r="W74" s="355"/>
      <c r="X74" s="355"/>
      <c r="Y74" s="355"/>
      <c r="Z74" s="355"/>
      <c r="AA74" s="355"/>
      <c r="AB74" s="355"/>
      <c r="AC74" s="355"/>
      <c r="AD74" s="400"/>
      <c r="AE74" s="400"/>
      <c r="AF74" s="400"/>
      <c r="AG74" s="400"/>
      <c r="AH74" s="400"/>
      <c r="AI74" s="400"/>
    </row>
    <row r="75" spans="2:35" hidden="1" x14ac:dyDescent="0.3">
      <c r="B75" s="30"/>
      <c r="C75" s="20">
        <v>64</v>
      </c>
      <c r="D75" s="863"/>
      <c r="E75" s="864"/>
      <c r="F75" s="865"/>
      <c r="G75" s="866" t="str">
        <f t="shared" si="15"/>
        <v/>
      </c>
      <c r="H75" s="867"/>
      <c r="I75" s="868" t="str">
        <f t="shared" si="16"/>
        <v/>
      </c>
      <c r="J75" s="869" t="str">
        <f t="shared" si="17"/>
        <v/>
      </c>
      <c r="K75" s="869" t="str">
        <f t="shared" si="18"/>
        <v/>
      </c>
      <c r="L75" s="869" t="str">
        <f t="shared" si="19"/>
        <v/>
      </c>
      <c r="M75" s="869" t="str">
        <f t="shared" si="20"/>
        <v/>
      </c>
      <c r="N75" s="869" t="str">
        <f t="shared" si="21"/>
        <v/>
      </c>
      <c r="O75" s="869" t="str">
        <f t="shared" si="14"/>
        <v/>
      </c>
      <c r="P75" s="869" t="str">
        <f t="shared" si="14"/>
        <v/>
      </c>
      <c r="Q75" s="869" t="str">
        <f t="shared" si="14"/>
        <v/>
      </c>
      <c r="R75" s="869" t="str">
        <f t="shared" si="14"/>
        <v/>
      </c>
      <c r="S75" s="869" t="str">
        <f t="shared" si="13"/>
        <v/>
      </c>
      <c r="T75" s="43"/>
      <c r="U75" s="355"/>
      <c r="V75" s="355"/>
      <c r="W75" s="355"/>
      <c r="X75" s="355"/>
      <c r="Y75" s="355"/>
      <c r="Z75" s="355"/>
      <c r="AA75" s="355"/>
      <c r="AB75" s="355"/>
      <c r="AC75" s="355"/>
      <c r="AD75" s="400"/>
      <c r="AE75" s="400"/>
      <c r="AF75" s="400"/>
      <c r="AG75" s="400"/>
      <c r="AH75" s="400"/>
      <c r="AI75" s="400"/>
    </row>
    <row r="76" spans="2:35" hidden="1" x14ac:dyDescent="0.3">
      <c r="B76" s="30"/>
      <c r="C76" s="20">
        <v>65</v>
      </c>
      <c r="D76" s="863"/>
      <c r="E76" s="864"/>
      <c r="F76" s="865"/>
      <c r="G76" s="866" t="str">
        <f t="shared" si="15"/>
        <v/>
      </c>
      <c r="H76" s="867"/>
      <c r="I76" s="868" t="str">
        <f t="shared" si="16"/>
        <v/>
      </c>
      <c r="J76" s="869" t="str">
        <f t="shared" si="17"/>
        <v/>
      </c>
      <c r="K76" s="869" t="str">
        <f t="shared" si="18"/>
        <v/>
      </c>
      <c r="L76" s="869" t="str">
        <f t="shared" si="19"/>
        <v/>
      </c>
      <c r="M76" s="869" t="str">
        <f t="shared" si="20"/>
        <v/>
      </c>
      <c r="N76" s="869" t="str">
        <f t="shared" si="21"/>
        <v/>
      </c>
      <c r="O76" s="869" t="str">
        <f t="shared" si="14"/>
        <v/>
      </c>
      <c r="P76" s="869" t="str">
        <f t="shared" si="14"/>
        <v/>
      </c>
      <c r="Q76" s="869" t="str">
        <f t="shared" si="14"/>
        <v/>
      </c>
      <c r="R76" s="869" t="str">
        <f t="shared" si="14"/>
        <v/>
      </c>
      <c r="S76" s="869" t="str">
        <f t="shared" si="13"/>
        <v/>
      </c>
      <c r="T76" s="43"/>
      <c r="U76" s="355"/>
      <c r="V76" s="355"/>
      <c r="W76" s="355"/>
      <c r="X76" s="355"/>
      <c r="Y76" s="355"/>
      <c r="Z76" s="355"/>
      <c r="AA76" s="355"/>
      <c r="AB76" s="355"/>
      <c r="AC76" s="355"/>
      <c r="AD76" s="400"/>
      <c r="AE76" s="400"/>
      <c r="AF76" s="400"/>
      <c r="AG76" s="400"/>
      <c r="AH76" s="400"/>
      <c r="AI76" s="400"/>
    </row>
    <row r="77" spans="2:35" hidden="1" x14ac:dyDescent="0.3">
      <c r="B77" s="30"/>
      <c r="C77" s="20">
        <v>66</v>
      </c>
      <c r="D77" s="863"/>
      <c r="E77" s="864"/>
      <c r="F77" s="865"/>
      <c r="G77" s="866" t="str">
        <f t="shared" ref="G77:G111" si="22">IF(F77="", "", VLOOKUP(F77, $D$128:$E$148, 2, FALSE))</f>
        <v/>
      </c>
      <c r="H77" s="867"/>
      <c r="I77" s="868" t="str">
        <f t="shared" si="16"/>
        <v/>
      </c>
      <c r="J77" s="869" t="str">
        <f t="shared" si="17"/>
        <v/>
      </c>
      <c r="K77" s="869" t="str">
        <f t="shared" si="18"/>
        <v/>
      </c>
      <c r="L77" s="869" t="str">
        <f t="shared" si="19"/>
        <v/>
      </c>
      <c r="M77" s="869" t="str">
        <f t="shared" si="20"/>
        <v/>
      </c>
      <c r="N77" s="869" t="str">
        <f t="shared" si="21"/>
        <v/>
      </c>
      <c r="O77" s="869" t="str">
        <f t="shared" si="14"/>
        <v/>
      </c>
      <c r="P77" s="869" t="str">
        <f t="shared" si="14"/>
        <v/>
      </c>
      <c r="Q77" s="869" t="str">
        <f t="shared" si="14"/>
        <v/>
      </c>
      <c r="R77" s="869" t="str">
        <f t="shared" si="14"/>
        <v/>
      </c>
      <c r="S77" s="869" t="str">
        <f t="shared" si="13"/>
        <v/>
      </c>
      <c r="T77" s="43"/>
      <c r="U77" s="355"/>
      <c r="V77" s="355"/>
      <c r="W77" s="355"/>
      <c r="X77" s="355"/>
      <c r="Y77" s="355"/>
      <c r="Z77" s="355"/>
      <c r="AA77" s="355"/>
      <c r="AB77" s="355"/>
      <c r="AC77" s="355"/>
      <c r="AD77" s="400"/>
      <c r="AE77" s="400"/>
      <c r="AF77" s="400"/>
      <c r="AG77" s="400"/>
      <c r="AH77" s="400"/>
      <c r="AI77" s="400"/>
    </row>
    <row r="78" spans="2:35" hidden="1" x14ac:dyDescent="0.3">
      <c r="B78" s="30"/>
      <c r="C78" s="20">
        <v>67</v>
      </c>
      <c r="D78" s="863"/>
      <c r="E78" s="864"/>
      <c r="F78" s="865"/>
      <c r="G78" s="866" t="str">
        <f t="shared" si="22"/>
        <v/>
      </c>
      <c r="H78" s="867"/>
      <c r="I78" s="868" t="str">
        <f t="shared" ref="I78:I111" si="23">IF(H78="","", G78*H78/100)</f>
        <v/>
      </c>
      <c r="J78" s="869" t="str">
        <f t="shared" si="17"/>
        <v/>
      </c>
      <c r="K78" s="869" t="str">
        <f t="shared" si="18"/>
        <v/>
      </c>
      <c r="L78" s="869" t="str">
        <f t="shared" si="19"/>
        <v/>
      </c>
      <c r="M78" s="869" t="str">
        <f t="shared" si="20"/>
        <v/>
      </c>
      <c r="N78" s="869" t="str">
        <f t="shared" si="21"/>
        <v/>
      </c>
      <c r="O78" s="869" t="str">
        <f t="shared" si="14"/>
        <v/>
      </c>
      <c r="P78" s="869" t="str">
        <f t="shared" si="14"/>
        <v/>
      </c>
      <c r="Q78" s="869" t="str">
        <f t="shared" si="14"/>
        <v/>
      </c>
      <c r="R78" s="869" t="str">
        <f t="shared" si="14"/>
        <v/>
      </c>
      <c r="S78" s="869" t="str">
        <f t="shared" ref="S78:S111" si="24">IF($H78="","",SUM(O78:R78))</f>
        <v/>
      </c>
      <c r="T78" s="43"/>
      <c r="U78" s="355"/>
      <c r="V78" s="355"/>
      <c r="W78" s="355"/>
      <c r="X78" s="355"/>
      <c r="Y78" s="355"/>
      <c r="Z78" s="355"/>
      <c r="AA78" s="355"/>
      <c r="AB78" s="355"/>
      <c r="AC78" s="355"/>
      <c r="AD78" s="400"/>
      <c r="AE78" s="400"/>
      <c r="AF78" s="400"/>
      <c r="AG78" s="400"/>
      <c r="AH78" s="400"/>
      <c r="AI78" s="400"/>
    </row>
    <row r="79" spans="2:35" hidden="1" x14ac:dyDescent="0.3">
      <c r="B79" s="30"/>
      <c r="C79" s="20">
        <v>68</v>
      </c>
      <c r="D79" s="863"/>
      <c r="E79" s="864"/>
      <c r="F79" s="865"/>
      <c r="G79" s="866" t="str">
        <f t="shared" si="22"/>
        <v/>
      </c>
      <c r="H79" s="867"/>
      <c r="I79" s="868" t="str">
        <f t="shared" si="23"/>
        <v/>
      </c>
      <c r="J79" s="869" t="str">
        <f t="shared" si="17"/>
        <v/>
      </c>
      <c r="K79" s="869" t="str">
        <f t="shared" si="18"/>
        <v/>
      </c>
      <c r="L79" s="869" t="str">
        <f t="shared" si="19"/>
        <v/>
      </c>
      <c r="M79" s="869" t="str">
        <f t="shared" si="20"/>
        <v/>
      </c>
      <c r="N79" s="869" t="str">
        <f t="shared" si="21"/>
        <v/>
      </c>
      <c r="O79" s="869" t="str">
        <f t="shared" si="14"/>
        <v/>
      </c>
      <c r="P79" s="869" t="str">
        <f t="shared" si="14"/>
        <v/>
      </c>
      <c r="Q79" s="869" t="str">
        <f t="shared" si="14"/>
        <v/>
      </c>
      <c r="R79" s="869" t="str">
        <f t="shared" si="14"/>
        <v/>
      </c>
      <c r="S79" s="869" t="str">
        <f t="shared" si="24"/>
        <v/>
      </c>
      <c r="T79" s="43"/>
      <c r="U79" s="355"/>
      <c r="V79" s="355"/>
      <c r="W79" s="355"/>
      <c r="X79" s="355"/>
      <c r="Y79" s="355"/>
      <c r="Z79" s="355"/>
      <c r="AA79" s="355"/>
      <c r="AB79" s="355"/>
      <c r="AC79" s="355"/>
      <c r="AD79" s="400"/>
      <c r="AE79" s="400"/>
      <c r="AF79" s="400"/>
      <c r="AG79" s="400"/>
      <c r="AH79" s="400"/>
      <c r="AI79" s="400"/>
    </row>
    <row r="80" spans="2:35" hidden="1" x14ac:dyDescent="0.3">
      <c r="B80" s="30"/>
      <c r="C80" s="20">
        <v>69</v>
      </c>
      <c r="D80" s="863"/>
      <c r="E80" s="864"/>
      <c r="F80" s="865"/>
      <c r="G80" s="866" t="str">
        <f t="shared" si="22"/>
        <v/>
      </c>
      <c r="H80" s="867"/>
      <c r="I80" s="868"/>
      <c r="J80" s="869" t="str">
        <f t="shared" si="17"/>
        <v/>
      </c>
      <c r="K80" s="869"/>
      <c r="L80" s="869"/>
      <c r="M80" s="869"/>
      <c r="N80" s="869"/>
      <c r="O80" s="869"/>
      <c r="P80" s="869"/>
      <c r="Q80" s="869"/>
      <c r="R80" s="869"/>
      <c r="S80" s="869"/>
      <c r="T80" s="43"/>
      <c r="U80" s="355"/>
      <c r="V80" s="355"/>
      <c r="W80" s="355"/>
      <c r="X80" s="355"/>
      <c r="Y80" s="355"/>
      <c r="Z80" s="355"/>
      <c r="AA80" s="355"/>
      <c r="AB80" s="355"/>
      <c r="AC80" s="355"/>
      <c r="AD80" s="400"/>
      <c r="AE80" s="400"/>
      <c r="AF80" s="400"/>
      <c r="AG80" s="400"/>
      <c r="AH80" s="400"/>
      <c r="AI80" s="400"/>
    </row>
    <row r="81" spans="2:35" hidden="1" x14ac:dyDescent="0.3">
      <c r="B81" s="30"/>
      <c r="C81" s="20">
        <v>70</v>
      </c>
      <c r="D81" s="863"/>
      <c r="E81" s="864"/>
      <c r="F81" s="865"/>
      <c r="G81" s="866" t="str">
        <f t="shared" si="22"/>
        <v/>
      </c>
      <c r="H81" s="867"/>
      <c r="I81" s="868" t="str">
        <f t="shared" si="23"/>
        <v/>
      </c>
      <c r="J81" s="869" t="str">
        <f t="shared" si="17"/>
        <v/>
      </c>
      <c r="K81" s="869" t="str">
        <f t="shared" ref="K81:K111" si="25">IF($E81="","",IF($E81=$G$129,I$129,IF($E81=$G$130,I$130,IF($E81=$G$131,I$131,IF($E81=$G$132,I$132,IF($E81=$G$133,I$133,IF($E81=$G$134,I$134,0)))))))</f>
        <v/>
      </c>
      <c r="L81" s="869" t="str">
        <f t="shared" ref="L81:L111" si="26">IF($E81="","",IF($E81=$G$129,J$129,IF($E81=$G$130,J$130,IF($E81=$G$131,J$131,IF($E81=$G$132,J$132,IF($E81=$G$133,J$133,IF($E81=$G$134,J$134,0)))))))</f>
        <v/>
      </c>
      <c r="M81" s="869" t="str">
        <f t="shared" ref="M81:M111" si="27">IF($E81="","",IF($E81=$G$129,K$129,IF($E81=$G$130,K$130,IF($E81=$G$131,K$131,IF($E81=$G$132,K$132,IF($E81=$G$133,K$133,IF($E81=$G$134,K$134,0)))))))</f>
        <v/>
      </c>
      <c r="N81" s="869" t="str">
        <f t="shared" ref="N81:N111" si="28">IF($E81="","",IF($E81=$G$129,L$129,IF($E81=$G$130,L$130,IF($E81=$G$131,L$131,IF($E81=$G$132,L$132,IF($E81=$G$133,L$133,IF($E81=$G$134,L$134,0)))))))</f>
        <v/>
      </c>
      <c r="O81" s="869" t="str">
        <f t="shared" si="14"/>
        <v/>
      </c>
      <c r="P81" s="869" t="str">
        <f t="shared" si="14"/>
        <v/>
      </c>
      <c r="Q81" s="869" t="str">
        <f t="shared" si="14"/>
        <v/>
      </c>
      <c r="R81" s="869" t="str">
        <f t="shared" si="14"/>
        <v/>
      </c>
      <c r="S81" s="869" t="str">
        <f t="shared" si="24"/>
        <v/>
      </c>
      <c r="T81" s="43"/>
      <c r="U81" s="355"/>
      <c r="V81" s="355"/>
      <c r="W81" s="355"/>
      <c r="X81" s="355"/>
      <c r="Y81" s="355"/>
      <c r="Z81" s="355"/>
      <c r="AA81" s="355"/>
      <c r="AB81" s="355"/>
      <c r="AC81" s="355"/>
      <c r="AD81" s="400"/>
      <c r="AE81" s="400"/>
      <c r="AF81" s="400"/>
      <c r="AG81" s="400"/>
      <c r="AH81" s="400"/>
      <c r="AI81" s="400"/>
    </row>
    <row r="82" spans="2:35" ht="15" hidden="1" customHeight="1" x14ac:dyDescent="0.3">
      <c r="B82" s="30"/>
      <c r="C82" s="20">
        <v>70</v>
      </c>
      <c r="D82" s="863"/>
      <c r="E82" s="864"/>
      <c r="F82" s="865"/>
      <c r="G82" s="866" t="str">
        <f t="shared" si="22"/>
        <v/>
      </c>
      <c r="H82" s="867"/>
      <c r="I82" s="868" t="str">
        <f t="shared" si="23"/>
        <v/>
      </c>
      <c r="J82" s="869" t="str">
        <f t="shared" si="17"/>
        <v/>
      </c>
      <c r="K82" s="869" t="str">
        <f t="shared" si="25"/>
        <v/>
      </c>
      <c r="L82" s="869" t="str">
        <f t="shared" si="26"/>
        <v/>
      </c>
      <c r="M82" s="869" t="str">
        <f t="shared" si="27"/>
        <v/>
      </c>
      <c r="N82" s="869" t="str">
        <f t="shared" si="28"/>
        <v/>
      </c>
      <c r="O82" s="869" t="str">
        <f t="shared" si="14"/>
        <v/>
      </c>
      <c r="P82" s="869" t="str">
        <f t="shared" si="14"/>
        <v/>
      </c>
      <c r="Q82" s="869" t="str">
        <f t="shared" si="14"/>
        <v/>
      </c>
      <c r="R82" s="869" t="str">
        <f t="shared" si="14"/>
        <v/>
      </c>
      <c r="S82" s="869" t="str">
        <f t="shared" si="24"/>
        <v/>
      </c>
      <c r="T82" s="43"/>
      <c r="U82" s="355"/>
      <c r="V82" s="355"/>
      <c r="W82" s="355"/>
      <c r="X82" s="355"/>
      <c r="Y82" s="355"/>
      <c r="Z82" s="355"/>
      <c r="AA82" s="355"/>
      <c r="AB82" s="355"/>
      <c r="AC82" s="355"/>
      <c r="AD82" s="400"/>
      <c r="AE82" s="400"/>
      <c r="AF82" s="400"/>
      <c r="AG82" s="400"/>
      <c r="AH82" s="400"/>
      <c r="AI82" s="400"/>
    </row>
    <row r="83" spans="2:35" ht="15" hidden="1" customHeight="1" x14ac:dyDescent="0.3">
      <c r="B83" s="30"/>
      <c r="C83" s="20">
        <v>71</v>
      </c>
      <c r="D83" s="863"/>
      <c r="E83" s="864"/>
      <c r="F83" s="865"/>
      <c r="G83" s="866" t="str">
        <f t="shared" si="22"/>
        <v/>
      </c>
      <c r="H83" s="867"/>
      <c r="I83" s="868" t="str">
        <f t="shared" si="23"/>
        <v/>
      </c>
      <c r="J83" s="869" t="str">
        <f t="shared" si="17"/>
        <v/>
      </c>
      <c r="K83" s="869" t="str">
        <f t="shared" si="25"/>
        <v/>
      </c>
      <c r="L83" s="869" t="str">
        <f t="shared" si="26"/>
        <v/>
      </c>
      <c r="M83" s="869" t="str">
        <f t="shared" si="27"/>
        <v/>
      </c>
      <c r="N83" s="869" t="str">
        <f t="shared" si="28"/>
        <v/>
      </c>
      <c r="O83" s="869" t="str">
        <f t="shared" si="14"/>
        <v/>
      </c>
      <c r="P83" s="869" t="str">
        <f t="shared" si="14"/>
        <v/>
      </c>
      <c r="Q83" s="869" t="str">
        <f t="shared" si="14"/>
        <v/>
      </c>
      <c r="R83" s="869" t="str">
        <f t="shared" si="14"/>
        <v/>
      </c>
      <c r="S83" s="869" t="str">
        <f t="shared" si="24"/>
        <v/>
      </c>
      <c r="T83" s="43"/>
      <c r="U83" s="355"/>
      <c r="V83" s="355"/>
      <c r="W83" s="355"/>
      <c r="X83" s="355"/>
      <c r="Y83" s="355"/>
      <c r="Z83" s="355"/>
      <c r="AA83" s="355"/>
      <c r="AB83" s="355"/>
      <c r="AC83" s="355"/>
      <c r="AD83" s="400"/>
      <c r="AE83" s="400"/>
      <c r="AF83" s="400"/>
      <c r="AG83" s="400"/>
      <c r="AH83" s="400"/>
      <c r="AI83" s="400"/>
    </row>
    <row r="84" spans="2:35" ht="15" hidden="1" customHeight="1" x14ac:dyDescent="0.3">
      <c r="B84" s="30"/>
      <c r="C84" s="20">
        <v>72</v>
      </c>
      <c r="D84" s="863"/>
      <c r="E84" s="864"/>
      <c r="F84" s="865"/>
      <c r="G84" s="866" t="str">
        <f t="shared" si="22"/>
        <v/>
      </c>
      <c r="H84" s="867"/>
      <c r="I84" s="868" t="str">
        <f t="shared" si="23"/>
        <v/>
      </c>
      <c r="J84" s="869" t="str">
        <f t="shared" si="17"/>
        <v/>
      </c>
      <c r="K84" s="869" t="str">
        <f t="shared" si="25"/>
        <v/>
      </c>
      <c r="L84" s="869" t="str">
        <f t="shared" si="26"/>
        <v/>
      </c>
      <c r="M84" s="869" t="str">
        <f t="shared" si="27"/>
        <v/>
      </c>
      <c r="N84" s="869" t="str">
        <f t="shared" si="28"/>
        <v/>
      </c>
      <c r="O84" s="869" t="str">
        <f t="shared" si="14"/>
        <v/>
      </c>
      <c r="P84" s="869" t="str">
        <f t="shared" si="14"/>
        <v/>
      </c>
      <c r="Q84" s="869" t="str">
        <f t="shared" si="14"/>
        <v/>
      </c>
      <c r="R84" s="869" t="str">
        <f t="shared" si="14"/>
        <v/>
      </c>
      <c r="S84" s="869" t="str">
        <f t="shared" si="24"/>
        <v/>
      </c>
      <c r="T84" s="43"/>
      <c r="U84" s="355"/>
      <c r="V84" s="355"/>
      <c r="W84" s="355"/>
      <c r="X84" s="355"/>
      <c r="Y84" s="355"/>
      <c r="Z84" s="355"/>
      <c r="AA84" s="355"/>
      <c r="AB84" s="355"/>
      <c r="AC84" s="355"/>
      <c r="AD84" s="400"/>
      <c r="AE84" s="400"/>
      <c r="AF84" s="400"/>
      <c r="AG84" s="400"/>
      <c r="AH84" s="400"/>
      <c r="AI84" s="400"/>
    </row>
    <row r="85" spans="2:35" ht="15" hidden="1" customHeight="1" x14ac:dyDescent="0.3">
      <c r="B85" s="30"/>
      <c r="C85" s="20">
        <v>73</v>
      </c>
      <c r="D85" s="863"/>
      <c r="E85" s="864"/>
      <c r="F85" s="865"/>
      <c r="G85" s="866" t="str">
        <f t="shared" si="22"/>
        <v/>
      </c>
      <c r="H85" s="867"/>
      <c r="I85" s="868" t="str">
        <f t="shared" si="23"/>
        <v/>
      </c>
      <c r="J85" s="869" t="str">
        <f t="shared" si="17"/>
        <v/>
      </c>
      <c r="K85" s="869" t="str">
        <f t="shared" si="25"/>
        <v/>
      </c>
      <c r="L85" s="869" t="str">
        <f t="shared" si="26"/>
        <v/>
      </c>
      <c r="M85" s="869" t="str">
        <f t="shared" si="27"/>
        <v/>
      </c>
      <c r="N85" s="869" t="str">
        <f t="shared" si="28"/>
        <v/>
      </c>
      <c r="O85" s="869" t="str">
        <f t="shared" si="14"/>
        <v/>
      </c>
      <c r="P85" s="869" t="str">
        <f t="shared" si="14"/>
        <v/>
      </c>
      <c r="Q85" s="869" t="str">
        <f t="shared" si="14"/>
        <v/>
      </c>
      <c r="R85" s="869" t="str">
        <f t="shared" si="14"/>
        <v/>
      </c>
      <c r="S85" s="869" t="str">
        <f t="shared" si="24"/>
        <v/>
      </c>
      <c r="T85" s="43"/>
      <c r="U85" s="355"/>
      <c r="V85" s="355"/>
      <c r="W85" s="355"/>
      <c r="X85" s="355"/>
      <c r="Y85" s="355"/>
      <c r="Z85" s="355"/>
      <c r="AA85" s="355"/>
      <c r="AB85" s="355"/>
      <c r="AC85" s="355"/>
      <c r="AD85" s="400"/>
      <c r="AE85" s="400"/>
      <c r="AF85" s="400"/>
      <c r="AG85" s="400"/>
      <c r="AH85" s="400"/>
      <c r="AI85" s="400"/>
    </row>
    <row r="86" spans="2:35" ht="15" hidden="1" customHeight="1" x14ac:dyDescent="0.3">
      <c r="B86" s="30"/>
      <c r="C86" s="20">
        <v>74</v>
      </c>
      <c r="D86" s="863"/>
      <c r="E86" s="864"/>
      <c r="F86" s="865"/>
      <c r="G86" s="866" t="str">
        <f t="shared" si="22"/>
        <v/>
      </c>
      <c r="H86" s="867"/>
      <c r="I86" s="868" t="str">
        <f t="shared" si="23"/>
        <v/>
      </c>
      <c r="J86" s="869" t="str">
        <f t="shared" si="17"/>
        <v/>
      </c>
      <c r="K86" s="869" t="str">
        <f t="shared" si="25"/>
        <v/>
      </c>
      <c r="L86" s="869" t="str">
        <f t="shared" si="26"/>
        <v/>
      </c>
      <c r="M86" s="869" t="str">
        <f t="shared" si="27"/>
        <v/>
      </c>
      <c r="N86" s="869" t="str">
        <f t="shared" si="28"/>
        <v/>
      </c>
      <c r="O86" s="869" t="str">
        <f t="shared" si="14"/>
        <v/>
      </c>
      <c r="P86" s="869" t="str">
        <f t="shared" si="14"/>
        <v/>
      </c>
      <c r="Q86" s="869" t="str">
        <f t="shared" si="14"/>
        <v/>
      </c>
      <c r="R86" s="869" t="str">
        <f t="shared" si="14"/>
        <v/>
      </c>
      <c r="S86" s="869" t="str">
        <f t="shared" si="24"/>
        <v/>
      </c>
      <c r="T86" s="43"/>
      <c r="U86" s="355"/>
      <c r="V86" s="355"/>
      <c r="W86" s="355"/>
      <c r="X86" s="355"/>
      <c r="Y86" s="355"/>
      <c r="Z86" s="355"/>
      <c r="AA86" s="355"/>
      <c r="AB86" s="355"/>
      <c r="AC86" s="355"/>
      <c r="AD86" s="400"/>
      <c r="AE86" s="400"/>
      <c r="AF86" s="400"/>
      <c r="AG86" s="400"/>
      <c r="AH86" s="400"/>
      <c r="AI86" s="400"/>
    </row>
    <row r="87" spans="2:35" ht="15" hidden="1" customHeight="1" x14ac:dyDescent="0.3">
      <c r="B87" s="30"/>
      <c r="C87" s="20">
        <v>75</v>
      </c>
      <c r="D87" s="863"/>
      <c r="E87" s="864"/>
      <c r="F87" s="865"/>
      <c r="G87" s="866" t="str">
        <f t="shared" si="22"/>
        <v/>
      </c>
      <c r="H87" s="867"/>
      <c r="I87" s="868" t="str">
        <f t="shared" si="23"/>
        <v/>
      </c>
      <c r="J87" s="869" t="str">
        <f t="shared" si="17"/>
        <v/>
      </c>
      <c r="K87" s="869" t="str">
        <f t="shared" si="25"/>
        <v/>
      </c>
      <c r="L87" s="869" t="str">
        <f t="shared" si="26"/>
        <v/>
      </c>
      <c r="M87" s="869" t="str">
        <f t="shared" si="27"/>
        <v/>
      </c>
      <c r="N87" s="869" t="str">
        <f t="shared" si="28"/>
        <v/>
      </c>
      <c r="O87" s="869" t="str">
        <f t="shared" si="14"/>
        <v/>
      </c>
      <c r="P87" s="869" t="str">
        <f t="shared" si="14"/>
        <v/>
      </c>
      <c r="Q87" s="869" t="str">
        <f t="shared" si="14"/>
        <v/>
      </c>
      <c r="R87" s="869" t="str">
        <f t="shared" si="14"/>
        <v/>
      </c>
      <c r="S87" s="869" t="str">
        <f t="shared" si="24"/>
        <v/>
      </c>
      <c r="T87" s="43"/>
      <c r="U87" s="355">
        <f>IF(E87=$I$128, IF(F87=$G$131, $E$128, IF(F87 = $G$132, $E$130, IF(F87 = $G$133, $E$131, IF(F87 = $G$134,#REF!, IF( F87 = $G$135, $E$132, IF(F87 = $G$136, $E$133, IF(F87 =#REF!,#REF!, 0))))))), 0)</f>
        <v>0</v>
      </c>
      <c r="V87" s="355">
        <f>IF(E87=$I$129, IF(F87=$G$131, $E$128, IF(F87 = $G$132, $E$130, IF(F87 = $G$133, $E$131, IF(F87 = $G$134,#REF!, IF( F87 = $G$135, $E$132, IF(F87 = $G$136, $E$133, IF(F87 =#REF!,$E$134, 0))))))), 0)</f>
        <v>0</v>
      </c>
      <c r="W87" s="355">
        <f>IF(E87=$I$130, IF(F87=$G$131, $E$128, IF(F87 = $G$132, $E$130, IF(F87 = $G$133, $E$131, IF(F87 = $G$134,#REF!, IF( F87 = $G$135, $E$132, IF(F87 = $G$136, $E$133, IF(F87 =#REF!,$E$134, 0))))))), 0)</f>
        <v>0</v>
      </c>
      <c r="X87" s="355">
        <f>IF(E87=$I$131, IF(F87=$G$131, $E$128, IF(F87 = $G$132, $E$130, IF(F87 = $G$133, $E$131, IF(F87 = $G$134,#REF!, IF( F87 = $G$135, $E$132, IF(F87 = $G$136, $E$133, IF(F87 =#REF!,$E$134, 0))))))), 0)</f>
        <v>0</v>
      </c>
      <c r="Y87" s="355">
        <f>IF(E87=$I$132, IF(F87=$G$131, $E$128, IF(F87 = $G$132, $E$130, IF(F87 = $G$133, $E$131, IF(F87 = $G$134,#REF!, IF( F87 = $G$135, $E$132, IF(F87 = $G$136, $E$133, IF(F87 =#REF!,$E$134, 0))))))), 0)</f>
        <v>0</v>
      </c>
      <c r="Z87" s="355">
        <f>IF(E87=$I$133, IF(F87=$G$131, $E$128, IF(F87 = $G$132, $E$130, IF(F87 = $G$133, $E$131, IF(F87 = $G$134,#REF!, IF( F87 = $G$135, $E$132, IF(F87 = $G$136, $E$133, IF(F87 =#REF!,$E$134, 0))))))), 0)</f>
        <v>0</v>
      </c>
      <c r="AA87" s="355"/>
      <c r="AB87" s="355"/>
      <c r="AC87" s="355"/>
      <c r="AD87" s="400"/>
      <c r="AE87" s="400"/>
      <c r="AF87" s="400"/>
      <c r="AG87" s="400"/>
      <c r="AH87" s="400"/>
      <c r="AI87" s="400"/>
    </row>
    <row r="88" spans="2:35" ht="15" hidden="1" customHeight="1" x14ac:dyDescent="0.3">
      <c r="B88" s="30"/>
      <c r="C88" s="20">
        <v>76</v>
      </c>
      <c r="D88" s="863"/>
      <c r="E88" s="864"/>
      <c r="F88" s="865"/>
      <c r="G88" s="866" t="str">
        <f t="shared" si="22"/>
        <v/>
      </c>
      <c r="H88" s="867"/>
      <c r="I88" s="868" t="str">
        <f t="shared" si="23"/>
        <v/>
      </c>
      <c r="J88" s="869" t="str">
        <f t="shared" si="17"/>
        <v/>
      </c>
      <c r="K88" s="869" t="str">
        <f t="shared" si="25"/>
        <v/>
      </c>
      <c r="L88" s="869" t="str">
        <f t="shared" si="26"/>
        <v/>
      </c>
      <c r="M88" s="869" t="str">
        <f t="shared" si="27"/>
        <v/>
      </c>
      <c r="N88" s="869" t="str">
        <f t="shared" si="28"/>
        <v/>
      </c>
      <c r="O88" s="869" t="str">
        <f t="shared" si="14"/>
        <v/>
      </c>
      <c r="P88" s="869" t="str">
        <f t="shared" si="14"/>
        <v/>
      </c>
      <c r="Q88" s="869" t="str">
        <f t="shared" si="14"/>
        <v/>
      </c>
      <c r="R88" s="869" t="str">
        <f t="shared" si="14"/>
        <v/>
      </c>
      <c r="S88" s="869" t="str">
        <f t="shared" si="24"/>
        <v/>
      </c>
      <c r="T88" s="43"/>
      <c r="U88" s="355">
        <f>IF(E88=$I$128, IF(F88=$G$131, $E$128, IF(F88 = $G$132, $E$130, IF(F88 = $G$133, $E$131, IF(F88 = $G$134,#REF!, IF( F88 = $G$135, $E$132, IF(F88 = $G$136, $E$133, IF(F88 =#REF!,#REF!, 0))))))), 0)</f>
        <v>0</v>
      </c>
      <c r="V88" s="355">
        <f>IF(E88=$I$129, IF(F88=$G$131, $E$128, IF(F88 = $G$132, $E$130, IF(F88 = $G$133, $E$131, IF(F88 = $G$134,#REF!, IF( F88 = $G$135, $E$132, IF(F88 = $G$136, $E$133, IF(F88 =#REF!,$E$134, 0))))))), 0)</f>
        <v>0</v>
      </c>
      <c r="W88" s="355">
        <f>IF(E88=$I$130, IF(F88=$G$131, $E$128, IF(F88 = $G$132, $E$130, IF(F88 = $G$133, $E$131, IF(F88 = $G$134,#REF!, IF( F88 = $G$135, $E$132, IF(F88 = $G$136, $E$133, IF(F88 =#REF!,$E$134, 0))))))), 0)</f>
        <v>0</v>
      </c>
      <c r="X88" s="355">
        <f>IF(E88=$I$131, IF(F88=$G$131, $E$128, IF(F88 = $G$132, $E$130, IF(F88 = $G$133, $E$131, IF(F88 = $G$134,#REF!, IF( F88 = $G$135, $E$132, IF(F88 = $G$136, $E$133, IF(F88 =#REF!,$E$134, 0))))))), 0)</f>
        <v>0</v>
      </c>
      <c r="Y88" s="355">
        <f>IF(E88=$I$132, IF(F88=$G$131, $E$128, IF(F88 = $G$132, $E$130, IF(F88 = $G$133, $E$131, IF(F88 = $G$134,#REF!, IF( F88 = $G$135, $E$132, IF(F88 = $G$136, $E$133, IF(F88 =#REF!,$E$134, 0))))))), 0)</f>
        <v>0</v>
      </c>
      <c r="Z88" s="355">
        <f>IF(E88=$I$133, IF(F88=$G$131, $E$128, IF(F88 = $G$132, $E$130, IF(F88 = $G$133, $E$131, IF(F88 = $G$134,#REF!, IF( F88 = $G$135, $E$132, IF(F88 = $G$136, $E$133, IF(F88 =#REF!,$E$134, 0))))))), 0)</f>
        <v>0</v>
      </c>
      <c r="AA88" s="355"/>
      <c r="AB88" s="355"/>
      <c r="AC88" s="355"/>
      <c r="AD88" s="400"/>
      <c r="AE88" s="400"/>
      <c r="AF88" s="400"/>
      <c r="AG88" s="400"/>
      <c r="AH88" s="400"/>
      <c r="AI88" s="400"/>
    </row>
    <row r="89" spans="2:35" ht="15" hidden="1" customHeight="1" x14ac:dyDescent="0.3">
      <c r="B89" s="30"/>
      <c r="C89" s="20">
        <v>77</v>
      </c>
      <c r="D89" s="863"/>
      <c r="E89" s="864"/>
      <c r="F89" s="865"/>
      <c r="G89" s="866" t="str">
        <f t="shared" si="22"/>
        <v/>
      </c>
      <c r="H89" s="867"/>
      <c r="I89" s="868" t="str">
        <f t="shared" si="23"/>
        <v/>
      </c>
      <c r="J89" s="869" t="str">
        <f t="shared" si="17"/>
        <v/>
      </c>
      <c r="K89" s="869" t="str">
        <f t="shared" si="25"/>
        <v/>
      </c>
      <c r="L89" s="869" t="str">
        <f t="shared" si="26"/>
        <v/>
      </c>
      <c r="M89" s="869" t="str">
        <f t="shared" si="27"/>
        <v/>
      </c>
      <c r="N89" s="869" t="str">
        <f t="shared" si="28"/>
        <v/>
      </c>
      <c r="O89" s="869" t="str">
        <f t="shared" si="14"/>
        <v/>
      </c>
      <c r="P89" s="869" t="str">
        <f t="shared" si="14"/>
        <v/>
      </c>
      <c r="Q89" s="869" t="str">
        <f t="shared" si="14"/>
        <v/>
      </c>
      <c r="R89" s="869" t="str">
        <f t="shared" si="14"/>
        <v/>
      </c>
      <c r="S89" s="869" t="str">
        <f t="shared" si="24"/>
        <v/>
      </c>
      <c r="T89" s="43"/>
      <c r="U89" s="355">
        <f>IF(E89=$I$128, IF(F89=$G$131, $E$128, IF(F89 = $G$132, $E$130, IF(F89 = $G$133, $E$131, IF(F89 = $G$134,#REF!, IF( F89 = $G$135, $E$132, IF(F89 = $G$136, $E$133, IF(F89 =#REF!,#REF!, 0))))))), 0)</f>
        <v>0</v>
      </c>
      <c r="V89" s="355">
        <f>IF(E89=$I$129, IF(F89=$G$131, $E$128, IF(F89 = $G$132, $E$130, IF(F89 = $G$133, $E$131, IF(F89 = $G$134,#REF!, IF( F89 = $G$135, $E$132, IF(F89 = $G$136, $E$133, IF(F89 =#REF!,$E$134, 0))))))), 0)</f>
        <v>0</v>
      </c>
      <c r="W89" s="355">
        <f>IF(E89=$I$130, IF(F89=$G$131, $E$128, IF(F89 = $G$132, $E$130, IF(F89 = $G$133, $E$131, IF(F89 = $G$134,#REF!, IF( F89 = $G$135, $E$132, IF(F89 = $G$136, $E$133, IF(F89 =#REF!,$E$134, 0))))))), 0)</f>
        <v>0</v>
      </c>
      <c r="X89" s="355">
        <f>IF(E89=$I$131, IF(F89=$G$131, $E$128, IF(F89 = $G$132, $E$130, IF(F89 = $G$133, $E$131, IF(F89 = $G$134,#REF!, IF( F89 = $G$135, $E$132, IF(F89 = $G$136, $E$133, IF(F89 =#REF!,$E$134, 0))))))), 0)</f>
        <v>0</v>
      </c>
      <c r="Y89" s="355">
        <f>IF(E89=$I$132, IF(F89=$G$131, $E$128, IF(F89 = $G$132, $E$130, IF(F89 = $G$133, $E$131, IF(F89 = $G$134,#REF!, IF( F89 = $G$135, $E$132, IF(F89 = $G$136, $E$133, IF(F89 =#REF!,$E$134, 0))))))), 0)</f>
        <v>0</v>
      </c>
      <c r="Z89" s="355">
        <f>IF(E89=$I$133, IF(F89=$G$131, $E$128, IF(F89 = $G$132, $E$130, IF(F89 = $G$133, $E$131, IF(F89 = $G$134,#REF!, IF( F89 = $G$135, $E$132, IF(F89 = $G$136, $E$133, IF(F89 =#REF!,$E$134, 0))))))), 0)</f>
        <v>0</v>
      </c>
      <c r="AA89" s="355"/>
      <c r="AB89" s="355"/>
      <c r="AC89" s="355"/>
      <c r="AD89" s="400"/>
      <c r="AE89" s="400"/>
      <c r="AF89" s="400"/>
      <c r="AG89" s="400"/>
      <c r="AH89" s="400"/>
      <c r="AI89" s="400"/>
    </row>
    <row r="90" spans="2:35" ht="15" hidden="1" customHeight="1" x14ac:dyDescent="0.3">
      <c r="B90" s="30"/>
      <c r="C90" s="20">
        <v>78</v>
      </c>
      <c r="D90" s="863"/>
      <c r="E90" s="864"/>
      <c r="F90" s="865"/>
      <c r="G90" s="866" t="str">
        <f t="shared" si="22"/>
        <v/>
      </c>
      <c r="H90" s="867"/>
      <c r="I90" s="868" t="str">
        <f t="shared" si="23"/>
        <v/>
      </c>
      <c r="J90" s="869" t="str">
        <f t="shared" si="17"/>
        <v/>
      </c>
      <c r="K90" s="869" t="str">
        <f t="shared" si="25"/>
        <v/>
      </c>
      <c r="L90" s="869" t="str">
        <f t="shared" si="26"/>
        <v/>
      </c>
      <c r="M90" s="869" t="str">
        <f t="shared" si="27"/>
        <v/>
      </c>
      <c r="N90" s="869" t="str">
        <f t="shared" si="28"/>
        <v/>
      </c>
      <c r="O90" s="869" t="str">
        <f t="shared" si="14"/>
        <v/>
      </c>
      <c r="P90" s="869" t="str">
        <f t="shared" si="14"/>
        <v/>
      </c>
      <c r="Q90" s="869" t="str">
        <f t="shared" si="14"/>
        <v/>
      </c>
      <c r="R90" s="869" t="str">
        <f t="shared" si="14"/>
        <v/>
      </c>
      <c r="S90" s="869" t="str">
        <f t="shared" si="24"/>
        <v/>
      </c>
      <c r="T90" s="43"/>
      <c r="U90" s="355">
        <f>IF(E90=$I$128, IF(F90=$G$131, $E$128, IF(F90 = $G$132, $E$130, IF(F90 = $G$133, $E$131, IF(F90 = $G$134,#REF!, IF( F90 = $G$135, $E$132, IF(F90 = $G$136, $E$133, IF(F90 =#REF!,#REF!, 0))))))), 0)</f>
        <v>0</v>
      </c>
      <c r="V90" s="355">
        <f>IF(E90=$I$129, IF(F90=$G$131, $E$128, IF(F90 = $G$132, $E$130, IF(F90 = $G$133, $E$131, IF(F90 = $G$134,#REF!, IF( F90 = $G$135, $E$132, IF(F90 = $G$136, $E$133, IF(F90 =#REF!,$E$134, 0))))))), 0)</f>
        <v>0</v>
      </c>
      <c r="W90" s="355">
        <f>IF(E90=$I$130, IF(F90=$G$131, $E$128, IF(F90 = $G$132, $E$130, IF(F90 = $G$133, $E$131, IF(F90 = $G$134,#REF!, IF( F90 = $G$135, $E$132, IF(F90 = $G$136, $E$133, IF(F90 =#REF!,$E$134, 0))))))), 0)</f>
        <v>0</v>
      </c>
      <c r="X90" s="355">
        <f>IF(E90=$I$131, IF(F90=$G$131, $E$128, IF(F90 = $G$132, $E$130, IF(F90 = $G$133, $E$131, IF(F90 = $G$134,#REF!, IF( F90 = $G$135, $E$132, IF(F90 = $G$136, $E$133, IF(F90 =#REF!,$E$134, 0))))))), 0)</f>
        <v>0</v>
      </c>
      <c r="Y90" s="355">
        <f>IF(E90=$I$132, IF(F90=$G$131, $E$128, IF(F90 = $G$132, $E$130, IF(F90 = $G$133, $E$131, IF(F90 = $G$134,#REF!, IF( F90 = $G$135, $E$132, IF(F90 = $G$136, $E$133, IF(F90 =#REF!,$E$134, 0))))))), 0)</f>
        <v>0</v>
      </c>
      <c r="Z90" s="355">
        <f>IF(E90=$I$133, IF(F90=$G$131, $E$128, IF(F90 = $G$132, $E$130, IF(F90 = $G$133, $E$131, IF(F90 = $G$134,#REF!, IF( F90 = $G$135, $E$132, IF(F90 = $G$136, $E$133, IF(F90 =#REF!,$E$134, 0))))))), 0)</f>
        <v>0</v>
      </c>
      <c r="AA90" s="355"/>
      <c r="AB90" s="355"/>
      <c r="AC90" s="355"/>
      <c r="AD90" s="400"/>
      <c r="AE90" s="400"/>
      <c r="AF90" s="400"/>
      <c r="AG90" s="400"/>
      <c r="AH90" s="400"/>
      <c r="AI90" s="400"/>
    </row>
    <row r="91" spans="2:35" ht="15" hidden="1" customHeight="1" x14ac:dyDescent="0.3">
      <c r="B91" s="30"/>
      <c r="C91" s="20">
        <v>79</v>
      </c>
      <c r="D91" s="863"/>
      <c r="E91" s="864"/>
      <c r="F91" s="865"/>
      <c r="G91" s="866" t="str">
        <f t="shared" si="22"/>
        <v/>
      </c>
      <c r="H91" s="867"/>
      <c r="I91" s="868" t="str">
        <f t="shared" si="23"/>
        <v/>
      </c>
      <c r="J91" s="869" t="str">
        <f t="shared" si="17"/>
        <v/>
      </c>
      <c r="K91" s="869" t="str">
        <f t="shared" si="25"/>
        <v/>
      </c>
      <c r="L91" s="869" t="str">
        <f t="shared" si="26"/>
        <v/>
      </c>
      <c r="M91" s="869" t="str">
        <f t="shared" si="27"/>
        <v/>
      </c>
      <c r="N91" s="869" t="str">
        <f t="shared" si="28"/>
        <v/>
      </c>
      <c r="O91" s="869" t="str">
        <f t="shared" si="14"/>
        <v/>
      </c>
      <c r="P91" s="869" t="str">
        <f t="shared" si="14"/>
        <v/>
      </c>
      <c r="Q91" s="869" t="str">
        <f t="shared" si="14"/>
        <v/>
      </c>
      <c r="R91" s="869" t="str">
        <f t="shared" ref="R91:R111" si="29">IF($H91="","",($I91*$J91*N91)/1000/1000)</f>
        <v/>
      </c>
      <c r="S91" s="869" t="str">
        <f t="shared" si="24"/>
        <v/>
      </c>
      <c r="T91" s="43"/>
      <c r="U91" s="355">
        <f>IF(E91=$I$128, IF(F91=$G$131, $E$128, IF(F91 = $G$132, $E$130, IF(F91 = $G$133, $E$131, IF(F91 = $G$134,#REF!, IF( F91 = $G$135, $E$132, IF(F91 = $G$136, $E$133, IF(F91 =#REF!,#REF!, 0))))))), 0)</f>
        <v>0</v>
      </c>
      <c r="V91" s="355">
        <f>IF(E91=$I$129, IF(F91=$G$131, $E$128, IF(F91 = $G$132, $E$130, IF(F91 = $G$133, $E$131, IF(F91 = $G$134,#REF!, IF( F91 = $G$135, $E$132, IF(F91 = $G$136, $E$133, IF(F91 =#REF!,$E$134, 0))))))), 0)</f>
        <v>0</v>
      </c>
      <c r="W91" s="355">
        <f>IF(E91=$I$130, IF(F91=$G$131, $E$128, IF(F91 = $G$132, $E$130, IF(F91 = $G$133, $E$131, IF(F91 = $G$134,#REF!, IF( F91 = $G$135, $E$132, IF(F91 = $G$136, $E$133, IF(F91 =#REF!,$E$134, 0))))))), 0)</f>
        <v>0</v>
      </c>
      <c r="X91" s="355">
        <f>IF(E91=$I$131, IF(F91=$G$131, $E$128, IF(F91 = $G$132, $E$130, IF(F91 = $G$133, $E$131, IF(F91 = $G$134,#REF!, IF( F91 = $G$135, $E$132, IF(F91 = $G$136, $E$133, IF(F91 =#REF!,$E$134, 0))))))), 0)</f>
        <v>0</v>
      </c>
      <c r="Y91" s="355">
        <f>IF(E91=$I$132, IF(F91=$G$131, $E$128, IF(F91 = $G$132, $E$130, IF(F91 = $G$133, $E$131, IF(F91 = $G$134,#REF!, IF( F91 = $G$135, $E$132, IF(F91 = $G$136, $E$133, IF(F91 =#REF!,$E$134, 0))))))), 0)</f>
        <v>0</v>
      </c>
      <c r="Z91" s="355">
        <f>IF(E91=$I$133, IF(F91=$G$131, $E$128, IF(F91 = $G$132, $E$130, IF(F91 = $G$133, $E$131, IF(F91 = $G$134,#REF!, IF( F91 = $G$135, $E$132, IF(F91 = $G$136, $E$133, IF(F91 =#REF!,$E$134, 0))))))), 0)</f>
        <v>0</v>
      </c>
      <c r="AA91" s="355"/>
      <c r="AB91" s="355"/>
      <c r="AC91" s="355"/>
      <c r="AD91" s="400"/>
      <c r="AE91" s="400"/>
      <c r="AF91" s="400"/>
      <c r="AG91" s="400"/>
      <c r="AH91" s="400"/>
      <c r="AI91" s="400"/>
    </row>
    <row r="92" spans="2:35" ht="15" hidden="1" customHeight="1" x14ac:dyDescent="0.3">
      <c r="B92" s="30"/>
      <c r="C92" s="20">
        <v>80</v>
      </c>
      <c r="D92" s="863"/>
      <c r="E92" s="864"/>
      <c r="F92" s="865"/>
      <c r="G92" s="866" t="str">
        <f t="shared" si="22"/>
        <v/>
      </c>
      <c r="H92" s="867"/>
      <c r="I92" s="868" t="str">
        <f t="shared" si="23"/>
        <v/>
      </c>
      <c r="J92" s="869" t="str">
        <f t="shared" si="17"/>
        <v/>
      </c>
      <c r="K92" s="869" t="str">
        <f t="shared" si="25"/>
        <v/>
      </c>
      <c r="L92" s="869" t="str">
        <f t="shared" si="26"/>
        <v/>
      </c>
      <c r="M92" s="869" t="str">
        <f t="shared" si="27"/>
        <v/>
      </c>
      <c r="N92" s="869" t="str">
        <f t="shared" si="28"/>
        <v/>
      </c>
      <c r="O92" s="869" t="str">
        <f t="shared" ref="O92:Q111" si="30">IF($H92="","",($I92*$J92*K92)/1000/1000)</f>
        <v/>
      </c>
      <c r="P92" s="869" t="str">
        <f t="shared" si="30"/>
        <v/>
      </c>
      <c r="Q92" s="869" t="str">
        <f t="shared" si="30"/>
        <v/>
      </c>
      <c r="R92" s="869" t="str">
        <f t="shared" si="29"/>
        <v/>
      </c>
      <c r="S92" s="869" t="str">
        <f t="shared" si="24"/>
        <v/>
      </c>
      <c r="T92" s="43"/>
      <c r="U92" s="355">
        <f>IF(E92=$I$128, IF(F92=$G$131, $E$128, IF(F92 = $G$132, $E$130, IF(F92 = $G$133, $E$131, IF(F92 = $G$134,#REF!, IF( F92 = $G$135, $E$132, IF(F92 = $G$136, $E$133, IF(F92 =#REF!,#REF!, 0))))))), 0)</f>
        <v>0</v>
      </c>
      <c r="V92" s="355">
        <f>IF(E92=$I$129, IF(F92=$G$131, $E$128, IF(F92 = $G$132, $E$130, IF(F92 = $G$133, $E$131, IF(F92 = $G$134,#REF!, IF( F92 = $G$135, $E$132, IF(F92 = $G$136, $E$133, IF(F92 =#REF!,$E$134, 0))))))), 0)</f>
        <v>0</v>
      </c>
      <c r="W92" s="355">
        <f>IF(E92=$I$130, IF(F92=$G$131, $E$128, IF(F92 = $G$132, $E$130, IF(F92 = $G$133, $E$131, IF(F92 = $G$134,#REF!, IF( F92 = $G$135, $E$132, IF(F92 = $G$136, $E$133, IF(F92 =#REF!,$E$134, 0))))))), 0)</f>
        <v>0</v>
      </c>
      <c r="X92" s="355">
        <f>IF(E92=$I$131, IF(F92=$G$131, $E$128, IF(F92 = $G$132, $E$130, IF(F92 = $G$133, $E$131, IF(F92 = $G$134,#REF!, IF( F92 = $G$135, $E$132, IF(F92 = $G$136, $E$133, IF(F92 =#REF!,$E$134, 0))))))), 0)</f>
        <v>0</v>
      </c>
      <c r="Y92" s="355">
        <f>IF(E92=$I$132, IF(F92=$G$131, $E$128, IF(F92 = $G$132, $E$130, IF(F92 = $G$133, $E$131, IF(F92 = $G$134,#REF!, IF( F92 = $G$135, $E$132, IF(F92 = $G$136, $E$133, IF(F92 =#REF!,$E$134, 0))))))), 0)</f>
        <v>0</v>
      </c>
      <c r="Z92" s="355">
        <f>IF(E92=$I$133, IF(F92=$G$131, $E$128, IF(F92 = $G$132, $E$130, IF(F92 = $G$133, $E$131, IF(F92 = $G$134,#REF!, IF( F92 = $G$135, $E$132, IF(F92 = $G$136, $E$133, IF(F92 =#REF!,$E$134, 0))))))), 0)</f>
        <v>0</v>
      </c>
      <c r="AA92" s="355"/>
      <c r="AB92" s="355"/>
      <c r="AC92" s="355"/>
      <c r="AD92" s="400"/>
      <c r="AE92" s="400"/>
      <c r="AF92" s="400"/>
      <c r="AG92" s="400"/>
      <c r="AH92" s="400"/>
      <c r="AI92" s="400"/>
    </row>
    <row r="93" spans="2:35" ht="15" hidden="1" customHeight="1" x14ac:dyDescent="0.3">
      <c r="B93" s="30"/>
      <c r="C93" s="20">
        <v>81</v>
      </c>
      <c r="D93" s="863"/>
      <c r="E93" s="864"/>
      <c r="F93" s="865"/>
      <c r="G93" s="866" t="str">
        <f t="shared" si="22"/>
        <v/>
      </c>
      <c r="H93" s="867"/>
      <c r="I93" s="868" t="str">
        <f t="shared" si="23"/>
        <v/>
      </c>
      <c r="J93" s="869" t="str">
        <f t="shared" si="17"/>
        <v/>
      </c>
      <c r="K93" s="869" t="str">
        <f t="shared" si="25"/>
        <v/>
      </c>
      <c r="L93" s="869" t="str">
        <f t="shared" si="26"/>
        <v/>
      </c>
      <c r="M93" s="869" t="str">
        <f t="shared" si="27"/>
        <v/>
      </c>
      <c r="N93" s="869" t="str">
        <f t="shared" si="28"/>
        <v/>
      </c>
      <c r="O93" s="869" t="str">
        <f t="shared" si="30"/>
        <v/>
      </c>
      <c r="P93" s="869" t="str">
        <f t="shared" si="30"/>
        <v/>
      </c>
      <c r="Q93" s="869" t="str">
        <f t="shared" si="30"/>
        <v/>
      </c>
      <c r="R93" s="869" t="str">
        <f t="shared" si="29"/>
        <v/>
      </c>
      <c r="S93" s="869" t="str">
        <f t="shared" si="24"/>
        <v/>
      </c>
      <c r="T93" s="43"/>
      <c r="U93" s="355">
        <f>IF(E93=$I$128, IF(F93=$G$131, $E$128, IF(F93 = $G$132, $E$130, IF(F93 = $G$133, $E$131, IF(F93 = $G$134,#REF!, IF( F93 = $G$135, $E$132, IF(F93 = $G$136, $E$133, IF(F93 =#REF!,#REF!, 0))))))), 0)</f>
        <v>0</v>
      </c>
      <c r="V93" s="355">
        <f>IF(E93=$I$129, IF(F93=$G$131, $E$128, IF(F93 = $G$132, $E$130, IF(F93 = $G$133, $E$131, IF(F93 = $G$134,#REF!, IF( F93 = $G$135, $E$132, IF(F93 = $G$136, $E$133, IF(F93 =#REF!,$E$134, 0))))))), 0)</f>
        <v>0</v>
      </c>
      <c r="W93" s="355">
        <f>IF(E93=$I$130, IF(F93=$G$131, $E$128, IF(F93 = $G$132, $E$130, IF(F93 = $G$133, $E$131, IF(F93 = $G$134,#REF!, IF( F93 = $G$135, $E$132, IF(F93 = $G$136, $E$133, IF(F93 =#REF!,$E$134, 0))))))), 0)</f>
        <v>0</v>
      </c>
      <c r="X93" s="355">
        <f>IF(E93=$I$131, IF(F93=$G$131, $E$128, IF(F93 = $G$132, $E$130, IF(F93 = $G$133, $E$131, IF(F93 = $G$134,#REF!, IF( F93 = $G$135, $E$132, IF(F93 = $G$136, $E$133, IF(F93 =#REF!,$E$134, 0))))))), 0)</f>
        <v>0</v>
      </c>
      <c r="Y93" s="355">
        <f>IF(E93=$I$132, IF(F93=$G$131, $E$128, IF(F93 = $G$132, $E$130, IF(F93 = $G$133, $E$131, IF(F93 = $G$134,#REF!, IF( F93 = $G$135, $E$132, IF(F93 = $G$136, $E$133, IF(F93 =#REF!,$E$134, 0))))))), 0)</f>
        <v>0</v>
      </c>
      <c r="Z93" s="355">
        <f>IF(E93=$I$133, IF(F93=$G$131, $E$128, IF(F93 = $G$132, $E$130, IF(F93 = $G$133, $E$131, IF(F93 = $G$134,#REF!, IF( F93 = $G$135, $E$132, IF(F93 = $G$136, $E$133, IF(F93 =#REF!,$E$134, 0))))))), 0)</f>
        <v>0</v>
      </c>
      <c r="AA93" s="355"/>
      <c r="AB93" s="355"/>
      <c r="AC93" s="355"/>
      <c r="AD93" s="400"/>
      <c r="AE93" s="400"/>
      <c r="AF93" s="400"/>
      <c r="AG93" s="400"/>
      <c r="AH93" s="400"/>
      <c r="AI93" s="400"/>
    </row>
    <row r="94" spans="2:35" ht="15" hidden="1" customHeight="1" x14ac:dyDescent="0.3">
      <c r="B94" s="30"/>
      <c r="C94" s="20">
        <v>82</v>
      </c>
      <c r="D94" s="863"/>
      <c r="E94" s="864"/>
      <c r="F94" s="865"/>
      <c r="G94" s="866" t="str">
        <f t="shared" si="22"/>
        <v/>
      </c>
      <c r="H94" s="867"/>
      <c r="I94" s="868" t="str">
        <f t="shared" si="23"/>
        <v/>
      </c>
      <c r="J94" s="869" t="str">
        <f t="shared" si="17"/>
        <v/>
      </c>
      <c r="K94" s="869" t="str">
        <f t="shared" si="25"/>
        <v/>
      </c>
      <c r="L94" s="869" t="str">
        <f t="shared" si="26"/>
        <v/>
      </c>
      <c r="M94" s="869" t="str">
        <f t="shared" si="27"/>
        <v/>
      </c>
      <c r="N94" s="869" t="str">
        <f t="shared" si="28"/>
        <v/>
      </c>
      <c r="O94" s="869" t="str">
        <f t="shared" si="30"/>
        <v/>
      </c>
      <c r="P94" s="869" t="str">
        <f t="shared" si="30"/>
        <v/>
      </c>
      <c r="Q94" s="869" t="str">
        <f t="shared" si="30"/>
        <v/>
      </c>
      <c r="R94" s="869" t="str">
        <f t="shared" si="29"/>
        <v/>
      </c>
      <c r="S94" s="869" t="str">
        <f t="shared" si="24"/>
        <v/>
      </c>
      <c r="T94" s="43"/>
      <c r="U94" s="355">
        <f>IF(E94=$I$128, IF(F94=$G$131, $E$128, IF(F94 = $G$132, $E$130, IF(F94 = $G$133, $E$131, IF(F94 = $G$134,#REF!, IF( F94 = $G$135, $E$132, IF(F94 = $G$136, $E$133, IF(F94 =#REF!,#REF!, 0))))))), 0)</f>
        <v>0</v>
      </c>
      <c r="V94" s="355">
        <f>IF(E94=$I$129, IF(F94=$G$131, $E$128, IF(F94 = $G$132, $E$130, IF(F94 = $G$133, $E$131, IF(F94 = $G$134,#REF!, IF( F94 = $G$135, $E$132, IF(F94 = $G$136, $E$133, IF(F94 =#REF!,$E$134, 0))))))), 0)</f>
        <v>0</v>
      </c>
      <c r="W94" s="355">
        <f>IF(E94=$I$130, IF(F94=$G$131, $E$128, IF(F94 = $G$132, $E$130, IF(F94 = $G$133, $E$131, IF(F94 = $G$134,#REF!, IF( F94 = $G$135, $E$132, IF(F94 = $G$136, $E$133, IF(F94 =#REF!,$E$134, 0))))))), 0)</f>
        <v>0</v>
      </c>
      <c r="X94" s="355">
        <f>IF(E94=$I$131, IF(F94=$G$131, $E$128, IF(F94 = $G$132, $E$130, IF(F94 = $G$133, $E$131, IF(F94 = $G$134,#REF!, IF( F94 = $G$135, $E$132, IF(F94 = $G$136, $E$133, IF(F94 =#REF!,$E$134, 0))))))), 0)</f>
        <v>0</v>
      </c>
      <c r="Y94" s="355">
        <f>IF(E94=$I$132, IF(F94=$G$131, $E$128, IF(F94 = $G$132, $E$130, IF(F94 = $G$133, $E$131, IF(F94 = $G$134,#REF!, IF( F94 = $G$135, $E$132, IF(F94 = $G$136, $E$133, IF(F94 =#REF!,$E$134, 0))))))), 0)</f>
        <v>0</v>
      </c>
      <c r="Z94" s="355">
        <f>IF(E94=$I$133, IF(F94=$G$131, $E$128, IF(F94 = $G$132, $E$130, IF(F94 = $G$133, $E$131, IF(F94 = $G$134,#REF!, IF( F94 = $G$135, $E$132, IF(F94 = $G$136, $E$133, IF(F94 =#REF!,$E$134, 0))))))), 0)</f>
        <v>0</v>
      </c>
      <c r="AA94" s="355"/>
      <c r="AB94" s="355"/>
      <c r="AC94" s="355"/>
      <c r="AD94" s="400"/>
      <c r="AE94" s="400"/>
      <c r="AF94" s="400"/>
      <c r="AG94" s="400"/>
      <c r="AH94" s="400"/>
      <c r="AI94" s="400"/>
    </row>
    <row r="95" spans="2:35" ht="15" hidden="1" customHeight="1" x14ac:dyDescent="0.3">
      <c r="B95" s="30"/>
      <c r="C95" s="20">
        <v>83</v>
      </c>
      <c r="D95" s="863"/>
      <c r="E95" s="864"/>
      <c r="F95" s="865"/>
      <c r="G95" s="866" t="str">
        <f t="shared" si="22"/>
        <v/>
      </c>
      <c r="H95" s="867"/>
      <c r="I95" s="868" t="str">
        <f t="shared" si="23"/>
        <v/>
      </c>
      <c r="J95" s="869" t="str">
        <f t="shared" si="17"/>
        <v/>
      </c>
      <c r="K95" s="869" t="str">
        <f t="shared" si="25"/>
        <v/>
      </c>
      <c r="L95" s="869" t="str">
        <f t="shared" si="26"/>
        <v/>
      </c>
      <c r="M95" s="869" t="str">
        <f t="shared" si="27"/>
        <v/>
      </c>
      <c r="N95" s="869" t="str">
        <f t="shared" si="28"/>
        <v/>
      </c>
      <c r="O95" s="869" t="str">
        <f t="shared" si="30"/>
        <v/>
      </c>
      <c r="P95" s="869" t="str">
        <f t="shared" si="30"/>
        <v/>
      </c>
      <c r="Q95" s="869" t="str">
        <f t="shared" si="30"/>
        <v/>
      </c>
      <c r="R95" s="869" t="str">
        <f t="shared" si="29"/>
        <v/>
      </c>
      <c r="S95" s="869" t="str">
        <f t="shared" si="24"/>
        <v/>
      </c>
      <c r="T95" s="43"/>
      <c r="U95" s="355">
        <f>IF(E95=$I$128, IF(F95=$G$131, $E$128, IF(F95 = $G$132, $E$130, IF(F95 = $G$133, $E$131, IF(F95 = $G$134,#REF!, IF( F95 = $G$135, $E$132, IF(F95 = $G$136, $E$133, IF(F95 =#REF!,#REF!, 0))))))), 0)</f>
        <v>0</v>
      </c>
      <c r="V95" s="355">
        <f>IF(E95=$I$129, IF(F95=$G$131, $E$128, IF(F95 = $G$132, $E$130, IF(F95 = $G$133, $E$131, IF(F95 = $G$134,#REF!, IF( F95 = $G$135, $E$132, IF(F95 = $G$136, $E$133, IF(F95 =#REF!,$E$134, 0))))))), 0)</f>
        <v>0</v>
      </c>
      <c r="W95" s="355">
        <f>IF(E95=$I$130, IF(F95=$G$131, $E$128, IF(F95 = $G$132, $E$130, IF(F95 = $G$133, $E$131, IF(F95 = $G$134,#REF!, IF( F95 = $G$135, $E$132, IF(F95 = $G$136, $E$133, IF(F95 =#REF!,$E$134, 0))))))), 0)</f>
        <v>0</v>
      </c>
      <c r="X95" s="355">
        <f>IF(E95=$I$131, IF(F95=$G$131, $E$128, IF(F95 = $G$132, $E$130, IF(F95 = $G$133, $E$131, IF(F95 = $G$134,#REF!, IF( F95 = $G$135, $E$132, IF(F95 = $G$136, $E$133, IF(F95 =#REF!,$E$134, 0))))))), 0)</f>
        <v>0</v>
      </c>
      <c r="Y95" s="355">
        <f>IF(E95=$I$132, IF(F95=$G$131, $E$128, IF(F95 = $G$132, $E$130, IF(F95 = $G$133, $E$131, IF(F95 = $G$134,#REF!, IF( F95 = $G$135, $E$132, IF(F95 = $G$136, $E$133, IF(F95 =#REF!,$E$134, 0))))))), 0)</f>
        <v>0</v>
      </c>
      <c r="Z95" s="355">
        <f>IF(E95=$I$133, IF(F95=$G$131, $E$128, IF(F95 = $G$132, $E$130, IF(F95 = $G$133, $E$131, IF(F95 = $G$134,#REF!, IF( F95 = $G$135, $E$132, IF(F95 = $G$136, $E$133, IF(F95 =#REF!,$E$134, 0))))))), 0)</f>
        <v>0</v>
      </c>
      <c r="AA95" s="355"/>
      <c r="AB95" s="355"/>
      <c r="AC95" s="355"/>
      <c r="AD95" s="400"/>
      <c r="AE95" s="400"/>
      <c r="AF95" s="400"/>
      <c r="AG95" s="400"/>
      <c r="AH95" s="400"/>
      <c r="AI95" s="400"/>
    </row>
    <row r="96" spans="2:35" ht="15" hidden="1" customHeight="1" x14ac:dyDescent="0.3">
      <c r="B96" s="30"/>
      <c r="C96" s="20">
        <v>84</v>
      </c>
      <c r="D96" s="863"/>
      <c r="E96" s="864"/>
      <c r="F96" s="865"/>
      <c r="G96" s="866" t="str">
        <f t="shared" si="22"/>
        <v/>
      </c>
      <c r="H96" s="867"/>
      <c r="I96" s="868" t="str">
        <f t="shared" si="23"/>
        <v/>
      </c>
      <c r="J96" s="869" t="str">
        <f t="shared" si="17"/>
        <v/>
      </c>
      <c r="K96" s="869" t="str">
        <f t="shared" si="25"/>
        <v/>
      </c>
      <c r="L96" s="869" t="str">
        <f t="shared" si="26"/>
        <v/>
      </c>
      <c r="M96" s="869" t="str">
        <f t="shared" si="27"/>
        <v/>
      </c>
      <c r="N96" s="869" t="str">
        <f t="shared" si="28"/>
        <v/>
      </c>
      <c r="O96" s="869" t="str">
        <f t="shared" si="30"/>
        <v/>
      </c>
      <c r="P96" s="869" t="str">
        <f t="shared" si="30"/>
        <v/>
      </c>
      <c r="Q96" s="869" t="str">
        <f t="shared" si="30"/>
        <v/>
      </c>
      <c r="R96" s="869" t="str">
        <f t="shared" si="29"/>
        <v/>
      </c>
      <c r="S96" s="869" t="str">
        <f t="shared" si="24"/>
        <v/>
      </c>
      <c r="T96" s="43"/>
      <c r="U96" s="355">
        <f>IF(E96=$I$128, IF(F96=$G$131, $E$128, IF(F96 = $G$132, $E$130, IF(F96 = $G$133, $E$131, IF(F96 = $G$134,#REF!, IF( F96 = $G$135, $E$132, IF(F96 = $G$136, $E$133, IF(F96 =#REF!,#REF!, 0))))))), 0)</f>
        <v>0</v>
      </c>
      <c r="V96" s="355">
        <f>IF(E96=$I$129, IF(F96=$G$131, $E$128, IF(F96 = $G$132, $E$130, IF(F96 = $G$133, $E$131, IF(F96 = $G$134,#REF!, IF( F96 = $G$135, $E$132, IF(F96 = $G$136, $E$133, IF(F96 =#REF!,$E$134, 0))))))), 0)</f>
        <v>0</v>
      </c>
      <c r="W96" s="355">
        <f>IF(E96=$I$130, IF(F96=$G$131, $E$128, IF(F96 = $G$132, $E$130, IF(F96 = $G$133, $E$131, IF(F96 = $G$134,#REF!, IF( F96 = $G$135, $E$132, IF(F96 = $G$136, $E$133, IF(F96 =#REF!,$E$134, 0))))))), 0)</f>
        <v>0</v>
      </c>
      <c r="X96" s="355">
        <f>IF(E96=$I$131, IF(F96=$G$131, $E$128, IF(F96 = $G$132, $E$130, IF(F96 = $G$133, $E$131, IF(F96 = $G$134,#REF!, IF( F96 = $G$135, $E$132, IF(F96 = $G$136, $E$133, IF(F96 =#REF!,$E$134, 0))))))), 0)</f>
        <v>0</v>
      </c>
      <c r="Y96" s="355">
        <f>IF(E96=$I$132, IF(F96=$G$131, $E$128, IF(F96 = $G$132, $E$130, IF(F96 = $G$133, $E$131, IF(F96 = $G$134,#REF!, IF( F96 = $G$135, $E$132, IF(F96 = $G$136, $E$133, IF(F96 =#REF!,$E$134, 0))))))), 0)</f>
        <v>0</v>
      </c>
      <c r="Z96" s="355">
        <f>IF(E96=$I$133, IF(F96=$G$131, $E$128, IF(F96 = $G$132, $E$130, IF(F96 = $G$133, $E$131, IF(F96 = $G$134,#REF!, IF( F96 = $G$135, $E$132, IF(F96 = $G$136, $E$133, IF(F96 =#REF!,$E$134, 0))))))), 0)</f>
        <v>0</v>
      </c>
      <c r="AA96" s="355"/>
      <c r="AB96" s="355"/>
      <c r="AC96" s="355"/>
      <c r="AD96" s="400"/>
      <c r="AE96" s="400"/>
      <c r="AF96" s="400"/>
      <c r="AG96" s="400"/>
      <c r="AH96" s="400"/>
      <c r="AI96" s="400"/>
    </row>
    <row r="97" spans="2:35" ht="15" hidden="1" customHeight="1" x14ac:dyDescent="0.3">
      <c r="B97" s="30"/>
      <c r="C97" s="20">
        <v>85</v>
      </c>
      <c r="D97" s="863"/>
      <c r="E97" s="864"/>
      <c r="F97" s="865"/>
      <c r="G97" s="866" t="str">
        <f t="shared" si="22"/>
        <v/>
      </c>
      <c r="H97" s="867"/>
      <c r="I97" s="868" t="str">
        <f t="shared" si="23"/>
        <v/>
      </c>
      <c r="J97" s="869" t="str">
        <f t="shared" si="17"/>
        <v/>
      </c>
      <c r="K97" s="869" t="str">
        <f t="shared" si="25"/>
        <v/>
      </c>
      <c r="L97" s="869" t="str">
        <f t="shared" si="26"/>
        <v/>
      </c>
      <c r="M97" s="869" t="str">
        <f t="shared" si="27"/>
        <v/>
      </c>
      <c r="N97" s="869" t="str">
        <f t="shared" si="28"/>
        <v/>
      </c>
      <c r="O97" s="869" t="str">
        <f t="shared" si="30"/>
        <v/>
      </c>
      <c r="P97" s="869" t="str">
        <f t="shared" si="30"/>
        <v/>
      </c>
      <c r="Q97" s="869" t="str">
        <f t="shared" si="30"/>
        <v/>
      </c>
      <c r="R97" s="869" t="str">
        <f t="shared" si="29"/>
        <v/>
      </c>
      <c r="S97" s="869" t="str">
        <f t="shared" si="24"/>
        <v/>
      </c>
      <c r="T97" s="43"/>
      <c r="U97" s="355">
        <f>IF(E97=$I$128, IF(F97=$G$131, $E$128, IF(F97 = $G$132, $E$130, IF(F97 = $G$133, $E$131, IF(F97 = $G$134,#REF!, IF( F97 = $G$135, $E$132, IF(F97 = $G$136, $E$133, IF(F97 =#REF!,#REF!, 0))))))), 0)</f>
        <v>0</v>
      </c>
      <c r="V97" s="355">
        <f>IF(E97=$I$129, IF(F97=$G$131, $E$128, IF(F97 = $G$132, $E$130, IF(F97 = $G$133, $E$131, IF(F97 = $G$134,#REF!, IF( F97 = $G$135, $E$132, IF(F97 = $G$136, $E$133, IF(F97 =#REF!,$E$134, 0))))))), 0)</f>
        <v>0</v>
      </c>
      <c r="W97" s="355">
        <f>IF(E97=$I$130, IF(F97=$G$131, $E$128, IF(F97 = $G$132, $E$130, IF(F97 = $G$133, $E$131, IF(F97 = $G$134,#REF!, IF( F97 = $G$135, $E$132, IF(F97 = $G$136, $E$133, IF(F97 =#REF!,$E$134, 0))))))), 0)</f>
        <v>0</v>
      </c>
      <c r="X97" s="355">
        <f>IF(E97=$I$131, IF(F97=$G$131, $E$128, IF(F97 = $G$132, $E$130, IF(F97 = $G$133, $E$131, IF(F97 = $G$134,#REF!, IF( F97 = $G$135, $E$132, IF(F97 = $G$136, $E$133, IF(F97 =#REF!,$E$134, 0))))))), 0)</f>
        <v>0</v>
      </c>
      <c r="Y97" s="355">
        <f>IF(E97=$I$132, IF(F97=$G$131, $E$128, IF(F97 = $G$132, $E$130, IF(F97 = $G$133, $E$131, IF(F97 = $G$134,#REF!, IF( F97 = $G$135, $E$132, IF(F97 = $G$136, $E$133, IF(F97 =#REF!,$E$134, 0))))))), 0)</f>
        <v>0</v>
      </c>
      <c r="Z97" s="355">
        <f>IF(E97=$I$133, IF(F97=$G$131, $E$128, IF(F97 = $G$132, $E$130, IF(F97 = $G$133, $E$131, IF(F97 = $G$134,#REF!, IF( F97 = $G$135, $E$132, IF(F97 = $G$136, $E$133, IF(F97 =#REF!,$E$134, 0))))))), 0)</f>
        <v>0</v>
      </c>
      <c r="AA97" s="355"/>
      <c r="AB97" s="355"/>
      <c r="AC97" s="355"/>
      <c r="AD97" s="400"/>
      <c r="AE97" s="400"/>
      <c r="AF97" s="400"/>
      <c r="AG97" s="400"/>
      <c r="AH97" s="400"/>
      <c r="AI97" s="400"/>
    </row>
    <row r="98" spans="2:35" ht="15" hidden="1" customHeight="1" x14ac:dyDescent="0.3">
      <c r="B98" s="30"/>
      <c r="C98" s="20">
        <v>86</v>
      </c>
      <c r="D98" s="863"/>
      <c r="E98" s="864"/>
      <c r="F98" s="865"/>
      <c r="G98" s="866" t="str">
        <f t="shared" si="22"/>
        <v/>
      </c>
      <c r="H98" s="867"/>
      <c r="I98" s="868" t="str">
        <f t="shared" si="23"/>
        <v/>
      </c>
      <c r="J98" s="869" t="str">
        <f t="shared" si="17"/>
        <v/>
      </c>
      <c r="K98" s="869" t="str">
        <f t="shared" si="25"/>
        <v/>
      </c>
      <c r="L98" s="869" t="str">
        <f t="shared" si="26"/>
        <v/>
      </c>
      <c r="M98" s="869" t="str">
        <f t="shared" si="27"/>
        <v/>
      </c>
      <c r="N98" s="869" t="str">
        <f t="shared" si="28"/>
        <v/>
      </c>
      <c r="O98" s="869" t="str">
        <f t="shared" si="30"/>
        <v/>
      </c>
      <c r="P98" s="869" t="str">
        <f t="shared" si="30"/>
        <v/>
      </c>
      <c r="Q98" s="869" t="str">
        <f t="shared" si="30"/>
        <v/>
      </c>
      <c r="R98" s="869" t="str">
        <f t="shared" si="29"/>
        <v/>
      </c>
      <c r="S98" s="869" t="str">
        <f t="shared" si="24"/>
        <v/>
      </c>
      <c r="T98" s="43"/>
      <c r="U98" s="355">
        <f>IF(E98=$I$128, IF(F98=$G$131, $E$128, IF(F98 = $G$132, $E$130, IF(F98 = $G$133, $E$131, IF(F98 = $G$134,#REF!, IF( F98 = $G$135, $E$132, IF(F98 = $G$136, $E$133, IF(F98 =#REF!,#REF!, 0))))))), 0)</f>
        <v>0</v>
      </c>
      <c r="V98" s="355">
        <f>IF(E98=$I$129, IF(F98=$G$131, $E$128, IF(F98 = $G$132, $E$130, IF(F98 = $G$133, $E$131, IF(F98 = $G$134,#REF!, IF( F98 = $G$135, $E$132, IF(F98 = $G$136, $E$133, IF(F98 =#REF!,$E$134, 0))))))), 0)</f>
        <v>0</v>
      </c>
      <c r="W98" s="355">
        <f>IF(E98=$I$130, IF(F98=$G$131, $E$128, IF(F98 = $G$132, $E$130, IF(F98 = $G$133, $E$131, IF(F98 = $G$134,#REF!, IF( F98 = $G$135, $E$132, IF(F98 = $G$136, $E$133, IF(F98 =#REF!,$E$134, 0))))))), 0)</f>
        <v>0</v>
      </c>
      <c r="X98" s="355">
        <f>IF(E98=$I$131, IF(F98=$G$131, $E$128, IF(F98 = $G$132, $E$130, IF(F98 = $G$133, $E$131, IF(F98 = $G$134,#REF!, IF( F98 = $G$135, $E$132, IF(F98 = $G$136, $E$133, IF(F98 =#REF!,$E$134, 0))))))), 0)</f>
        <v>0</v>
      </c>
      <c r="Y98" s="355">
        <f>IF(E98=$I$132, IF(F98=$G$131, $E$128, IF(F98 = $G$132, $E$130, IF(F98 = $G$133, $E$131, IF(F98 = $G$134,#REF!, IF( F98 = $G$135, $E$132, IF(F98 = $G$136, $E$133, IF(F98 =#REF!,$E$134, 0))))))), 0)</f>
        <v>0</v>
      </c>
      <c r="Z98" s="355">
        <f>IF(E98=$I$133, IF(F98=$G$131, $E$128, IF(F98 = $G$132, $E$130, IF(F98 = $G$133, $E$131, IF(F98 = $G$134,#REF!, IF( F98 = $G$135, $E$132, IF(F98 = $G$136, $E$133, IF(F98 =#REF!,$E$134, 0))))))), 0)</f>
        <v>0</v>
      </c>
      <c r="AA98" s="355"/>
      <c r="AB98" s="355"/>
      <c r="AC98" s="355"/>
      <c r="AD98" s="400"/>
      <c r="AE98" s="400"/>
      <c r="AF98" s="400"/>
      <c r="AG98" s="400"/>
      <c r="AH98" s="400"/>
      <c r="AI98" s="400"/>
    </row>
    <row r="99" spans="2:35" ht="15" hidden="1" customHeight="1" x14ac:dyDescent="0.3">
      <c r="B99" s="30"/>
      <c r="C99" s="20">
        <v>87</v>
      </c>
      <c r="D99" s="863"/>
      <c r="E99" s="864"/>
      <c r="F99" s="865"/>
      <c r="G99" s="866" t="str">
        <f t="shared" si="22"/>
        <v/>
      </c>
      <c r="H99" s="867"/>
      <c r="I99" s="868" t="str">
        <f t="shared" si="23"/>
        <v/>
      </c>
      <c r="J99" s="869" t="str">
        <f t="shared" si="17"/>
        <v/>
      </c>
      <c r="K99" s="869" t="str">
        <f t="shared" si="25"/>
        <v/>
      </c>
      <c r="L99" s="869" t="str">
        <f t="shared" si="26"/>
        <v/>
      </c>
      <c r="M99" s="869" t="str">
        <f t="shared" si="27"/>
        <v/>
      </c>
      <c r="N99" s="869" t="str">
        <f t="shared" si="28"/>
        <v/>
      </c>
      <c r="O99" s="869" t="str">
        <f t="shared" si="30"/>
        <v/>
      </c>
      <c r="P99" s="869" t="str">
        <f t="shared" si="30"/>
        <v/>
      </c>
      <c r="Q99" s="869" t="str">
        <f t="shared" si="30"/>
        <v/>
      </c>
      <c r="R99" s="869" t="str">
        <f t="shared" si="29"/>
        <v/>
      </c>
      <c r="S99" s="869" t="str">
        <f t="shared" si="24"/>
        <v/>
      </c>
      <c r="T99" s="43"/>
      <c r="U99" s="355">
        <f>IF(E99=$I$128, IF(F99=$G$131, $E$128, IF(F99 = $G$132, $E$130, IF(F99 = $G$133, $E$131, IF(F99 = $G$134,#REF!, IF( F99 = $G$135, $E$132, IF(F99 = $G$136, $E$133, IF(F99 =#REF!,#REF!, 0))))))), 0)</f>
        <v>0</v>
      </c>
      <c r="V99" s="355">
        <f>IF(E99=$I$129, IF(F99=$G$131, $E$128, IF(F99 = $G$132, $E$130, IF(F99 = $G$133, $E$131, IF(F99 = $G$134,#REF!, IF( F99 = $G$135, $E$132, IF(F99 = $G$136, $E$133, IF(F99 =#REF!,$E$134, 0))))))), 0)</f>
        <v>0</v>
      </c>
      <c r="W99" s="355">
        <f>IF(E99=$I$130, IF(F99=$G$131, $E$128, IF(F99 = $G$132, $E$130, IF(F99 = $G$133, $E$131, IF(F99 = $G$134,#REF!, IF( F99 = $G$135, $E$132, IF(F99 = $G$136, $E$133, IF(F99 =#REF!,$E$134, 0))))))), 0)</f>
        <v>0</v>
      </c>
      <c r="X99" s="355">
        <f>IF(E99=$I$131, IF(F99=$G$131, $E$128, IF(F99 = $G$132, $E$130, IF(F99 = $G$133, $E$131, IF(F99 = $G$134,#REF!, IF( F99 = $G$135, $E$132, IF(F99 = $G$136, $E$133, IF(F99 =#REF!,$E$134, 0))))))), 0)</f>
        <v>0</v>
      </c>
      <c r="Y99" s="355">
        <f>IF(E99=$I$132, IF(F99=$G$131, $E$128, IF(F99 = $G$132, $E$130, IF(F99 = $G$133, $E$131, IF(F99 = $G$134,#REF!, IF( F99 = $G$135, $E$132, IF(F99 = $G$136, $E$133, IF(F99 =#REF!,$E$134, 0))))))), 0)</f>
        <v>0</v>
      </c>
      <c r="Z99" s="355">
        <f>IF(E99=$I$133, IF(F99=$G$131, $E$128, IF(F99 = $G$132, $E$130, IF(F99 = $G$133, $E$131, IF(F99 = $G$134,#REF!, IF( F99 = $G$135, $E$132, IF(F99 = $G$136, $E$133, IF(F99 =#REF!,$E$134, 0))))))), 0)</f>
        <v>0</v>
      </c>
      <c r="AA99" s="355"/>
      <c r="AB99" s="355"/>
      <c r="AC99" s="355"/>
      <c r="AD99" s="400"/>
      <c r="AE99" s="400"/>
      <c r="AF99" s="400"/>
      <c r="AG99" s="400"/>
      <c r="AH99" s="400"/>
      <c r="AI99" s="400"/>
    </row>
    <row r="100" spans="2:35" ht="15" hidden="1" customHeight="1" x14ac:dyDescent="0.3">
      <c r="B100" s="30"/>
      <c r="C100" s="20">
        <v>88</v>
      </c>
      <c r="D100" s="863"/>
      <c r="E100" s="864"/>
      <c r="F100" s="865"/>
      <c r="G100" s="866" t="str">
        <f t="shared" si="22"/>
        <v/>
      </c>
      <c r="H100" s="867"/>
      <c r="I100" s="868" t="str">
        <f t="shared" si="23"/>
        <v/>
      </c>
      <c r="J100" s="869" t="str">
        <f t="shared" si="17"/>
        <v/>
      </c>
      <c r="K100" s="869" t="str">
        <f t="shared" si="25"/>
        <v/>
      </c>
      <c r="L100" s="869" t="str">
        <f t="shared" si="26"/>
        <v/>
      </c>
      <c r="M100" s="869" t="str">
        <f t="shared" si="27"/>
        <v/>
      </c>
      <c r="N100" s="869" t="str">
        <f t="shared" si="28"/>
        <v/>
      </c>
      <c r="O100" s="869" t="str">
        <f t="shared" si="30"/>
        <v/>
      </c>
      <c r="P100" s="869" t="str">
        <f t="shared" si="30"/>
        <v/>
      </c>
      <c r="Q100" s="869" t="str">
        <f t="shared" si="30"/>
        <v/>
      </c>
      <c r="R100" s="869" t="str">
        <f t="shared" si="29"/>
        <v/>
      </c>
      <c r="S100" s="869" t="str">
        <f t="shared" si="24"/>
        <v/>
      </c>
      <c r="T100" s="43"/>
      <c r="U100" s="355">
        <f>IF(E100=$I$128, IF(F100=$G$131, $E$128, IF(F100 = $G$132, $E$130, IF(F100 = $G$133, $E$131, IF(F100 = $G$134,#REF!, IF( F100 = $G$135, $E$132, IF(F100 = $G$136, $E$133, IF(F100 =#REF!,#REF!, 0))))))), 0)</f>
        <v>0</v>
      </c>
      <c r="V100" s="355">
        <f>IF(E100=$I$129, IF(F100=$G$131, $E$128, IF(F100 = $G$132, $E$130, IF(F100 = $G$133, $E$131, IF(F100 = $G$134,#REF!, IF( F100 = $G$135, $E$132, IF(F100 = $G$136, $E$133, IF(F100 =#REF!,$E$134, 0))))))), 0)</f>
        <v>0</v>
      </c>
      <c r="W100" s="355">
        <f>IF(E100=$I$130, IF(F100=$G$131, $E$128, IF(F100 = $G$132, $E$130, IF(F100 = $G$133, $E$131, IF(F100 = $G$134,#REF!, IF( F100 = $G$135, $E$132, IF(F100 = $G$136, $E$133, IF(F100 =#REF!,$E$134, 0))))))), 0)</f>
        <v>0</v>
      </c>
      <c r="X100" s="355">
        <f>IF(E100=$I$131, IF(F100=$G$131, $E$128, IF(F100 = $G$132, $E$130, IF(F100 = $G$133, $E$131, IF(F100 = $G$134,#REF!, IF( F100 = $G$135, $E$132, IF(F100 = $G$136, $E$133, IF(F100 =#REF!,$E$134, 0))))))), 0)</f>
        <v>0</v>
      </c>
      <c r="Y100" s="355">
        <f>IF(E100=$I$132, IF(F100=$G$131, $E$128, IF(F100 = $G$132, $E$130, IF(F100 = $G$133, $E$131, IF(F100 = $G$134,#REF!, IF( F100 = $G$135, $E$132, IF(F100 = $G$136, $E$133, IF(F100 =#REF!,$E$134, 0))))))), 0)</f>
        <v>0</v>
      </c>
      <c r="Z100" s="355">
        <f>IF(E100=$I$133, IF(F100=$G$131, $E$128, IF(F100 = $G$132, $E$130, IF(F100 = $G$133, $E$131, IF(F100 = $G$134,#REF!, IF( F100 = $G$135, $E$132, IF(F100 = $G$136, $E$133, IF(F100 =#REF!,$E$134, 0))))))), 0)</f>
        <v>0</v>
      </c>
      <c r="AA100" s="355"/>
      <c r="AB100" s="355"/>
      <c r="AC100" s="355"/>
      <c r="AD100" s="400"/>
      <c r="AE100" s="400"/>
      <c r="AF100" s="400"/>
      <c r="AG100" s="400"/>
      <c r="AH100" s="400"/>
      <c r="AI100" s="400"/>
    </row>
    <row r="101" spans="2:35" ht="15" hidden="1" customHeight="1" x14ac:dyDescent="0.3">
      <c r="B101" s="30"/>
      <c r="C101" s="20">
        <v>89</v>
      </c>
      <c r="D101" s="863"/>
      <c r="E101" s="864"/>
      <c r="F101" s="865"/>
      <c r="G101" s="866" t="str">
        <f t="shared" si="22"/>
        <v/>
      </c>
      <c r="H101" s="867"/>
      <c r="I101" s="868" t="str">
        <f t="shared" si="23"/>
        <v/>
      </c>
      <c r="J101" s="869" t="str">
        <f t="shared" si="17"/>
        <v/>
      </c>
      <c r="K101" s="869" t="str">
        <f t="shared" si="25"/>
        <v/>
      </c>
      <c r="L101" s="869" t="str">
        <f t="shared" si="26"/>
        <v/>
      </c>
      <c r="M101" s="869" t="str">
        <f t="shared" si="27"/>
        <v/>
      </c>
      <c r="N101" s="869" t="str">
        <f t="shared" si="28"/>
        <v/>
      </c>
      <c r="O101" s="869" t="str">
        <f t="shared" si="30"/>
        <v/>
      </c>
      <c r="P101" s="869" t="str">
        <f t="shared" si="30"/>
        <v/>
      </c>
      <c r="Q101" s="869" t="str">
        <f t="shared" si="30"/>
        <v/>
      </c>
      <c r="R101" s="869" t="str">
        <f t="shared" si="29"/>
        <v/>
      </c>
      <c r="S101" s="869" t="str">
        <f t="shared" si="24"/>
        <v/>
      </c>
      <c r="T101" s="43"/>
      <c r="U101" s="355">
        <f>IF(E101=$I$128, IF(F101=$G$131, $E$128, IF(F101 = $G$132, $E$130, IF(F101 = $G$133, $E$131, IF(F101 = $G$134,#REF!, IF( F101 = $G$135, $E$132, IF(F101 = $G$136, $E$133, IF(F101 =#REF!,#REF!, 0))))))), 0)</f>
        <v>0</v>
      </c>
      <c r="V101" s="355">
        <f>IF(E101=$I$129, IF(F101=$G$131, $E$128, IF(F101 = $G$132, $E$130, IF(F101 = $G$133, $E$131, IF(F101 = $G$134,#REF!, IF( F101 = $G$135, $E$132, IF(F101 = $G$136, $E$133, IF(F101 =#REF!,$E$134, 0))))))), 0)</f>
        <v>0</v>
      </c>
      <c r="W101" s="355">
        <f>IF(E101=$I$130, IF(F101=$G$131, $E$128, IF(F101 = $G$132, $E$130, IF(F101 = $G$133, $E$131, IF(F101 = $G$134,#REF!, IF( F101 = $G$135, $E$132, IF(F101 = $G$136, $E$133, IF(F101 =#REF!,$E$134, 0))))))), 0)</f>
        <v>0</v>
      </c>
      <c r="X101" s="355">
        <f>IF(E101=$I$131, IF(F101=$G$131, $E$128, IF(F101 = $G$132, $E$130, IF(F101 = $G$133, $E$131, IF(F101 = $G$134,#REF!, IF( F101 = $G$135, $E$132, IF(F101 = $G$136, $E$133, IF(F101 =#REF!,$E$134, 0))))))), 0)</f>
        <v>0</v>
      </c>
      <c r="Y101" s="355">
        <f>IF(E101=$I$132, IF(F101=$G$131, $E$128, IF(F101 = $G$132, $E$130, IF(F101 = $G$133, $E$131, IF(F101 = $G$134,#REF!, IF( F101 = $G$135, $E$132, IF(F101 = $G$136, $E$133, IF(F101 =#REF!,$E$134, 0))))))), 0)</f>
        <v>0</v>
      </c>
      <c r="Z101" s="355">
        <f>IF(E101=$I$133, IF(F101=$G$131, $E$128, IF(F101 = $G$132, $E$130, IF(F101 = $G$133, $E$131, IF(F101 = $G$134,#REF!, IF( F101 = $G$135, $E$132, IF(F101 = $G$136, $E$133, IF(F101 =#REF!,$E$134, 0))))))), 0)</f>
        <v>0</v>
      </c>
      <c r="AA101" s="355"/>
      <c r="AB101" s="355"/>
      <c r="AC101" s="355"/>
      <c r="AD101" s="400"/>
      <c r="AE101" s="400"/>
      <c r="AF101" s="400"/>
      <c r="AG101" s="400"/>
      <c r="AH101" s="400"/>
      <c r="AI101" s="400"/>
    </row>
    <row r="102" spans="2:35" ht="15" hidden="1" customHeight="1" x14ac:dyDescent="0.3">
      <c r="B102" s="30"/>
      <c r="C102" s="20">
        <v>90</v>
      </c>
      <c r="D102" s="863"/>
      <c r="E102" s="864"/>
      <c r="F102" s="865"/>
      <c r="G102" s="866" t="str">
        <f t="shared" si="22"/>
        <v/>
      </c>
      <c r="H102" s="867"/>
      <c r="I102" s="868" t="str">
        <f t="shared" si="23"/>
        <v/>
      </c>
      <c r="J102" s="869" t="str">
        <f t="shared" si="17"/>
        <v/>
      </c>
      <c r="K102" s="869" t="str">
        <f t="shared" si="25"/>
        <v/>
      </c>
      <c r="L102" s="869" t="str">
        <f t="shared" si="26"/>
        <v/>
      </c>
      <c r="M102" s="869" t="str">
        <f t="shared" si="27"/>
        <v/>
      </c>
      <c r="N102" s="869" t="str">
        <f t="shared" si="28"/>
        <v/>
      </c>
      <c r="O102" s="869" t="str">
        <f t="shared" si="30"/>
        <v/>
      </c>
      <c r="P102" s="869" t="str">
        <f t="shared" si="30"/>
        <v/>
      </c>
      <c r="Q102" s="869" t="str">
        <f t="shared" si="30"/>
        <v/>
      </c>
      <c r="R102" s="869" t="str">
        <f t="shared" si="29"/>
        <v/>
      </c>
      <c r="S102" s="869" t="str">
        <f t="shared" si="24"/>
        <v/>
      </c>
      <c r="T102" s="43"/>
      <c r="U102" s="355">
        <f>IF(E102=$I$128, IF(F102=$G$131, $E$128, IF(F102 = $G$132, $E$130, IF(F102 = $G$133, $E$131, IF(F102 = $G$134,#REF!, IF( F102 = $G$135, $E$132, IF(F102 = $G$136, $E$133, IF(F102 =#REF!,#REF!, 0))))))), 0)</f>
        <v>0</v>
      </c>
      <c r="V102" s="355">
        <f>IF(E102=$I$129, IF(F102=$G$131, $E$128, IF(F102 = $G$132, $E$130, IF(F102 = $G$133, $E$131, IF(F102 = $G$134,#REF!, IF( F102 = $G$135, $E$132, IF(F102 = $G$136, $E$133, IF(F102 =#REF!,$E$134, 0))))))), 0)</f>
        <v>0</v>
      </c>
      <c r="W102" s="355">
        <f>IF(E102=$I$130, IF(F102=$G$131, $E$128, IF(F102 = $G$132, $E$130, IF(F102 = $G$133, $E$131, IF(F102 = $G$134,#REF!, IF( F102 = $G$135, $E$132, IF(F102 = $G$136, $E$133, IF(F102 =#REF!,$E$134, 0))))))), 0)</f>
        <v>0</v>
      </c>
      <c r="X102" s="355">
        <f>IF(E102=$I$131, IF(F102=$G$131, $E$128, IF(F102 = $G$132, $E$130, IF(F102 = $G$133, $E$131, IF(F102 = $G$134,#REF!, IF( F102 = $G$135, $E$132, IF(F102 = $G$136, $E$133, IF(F102 =#REF!,$E$134, 0))))))), 0)</f>
        <v>0</v>
      </c>
      <c r="Y102" s="355">
        <f>IF(E102=$I$132, IF(F102=$G$131, $E$128, IF(F102 = $G$132, $E$130, IF(F102 = $G$133, $E$131, IF(F102 = $G$134,#REF!, IF( F102 = $G$135, $E$132, IF(F102 = $G$136, $E$133, IF(F102 =#REF!,$E$134, 0))))))), 0)</f>
        <v>0</v>
      </c>
      <c r="Z102" s="355">
        <f>IF(E102=$I$133, IF(F102=$G$131, $E$128, IF(F102 = $G$132, $E$130, IF(F102 = $G$133, $E$131, IF(F102 = $G$134,#REF!, IF( F102 = $G$135, $E$132, IF(F102 = $G$136, $E$133, IF(F102 =#REF!,$E$134, 0))))))), 0)</f>
        <v>0</v>
      </c>
      <c r="AA102" s="355"/>
      <c r="AB102" s="355"/>
      <c r="AC102" s="355"/>
      <c r="AD102" s="400"/>
      <c r="AE102" s="400"/>
      <c r="AF102" s="400"/>
      <c r="AG102" s="400"/>
      <c r="AH102" s="400"/>
      <c r="AI102" s="400"/>
    </row>
    <row r="103" spans="2:35" ht="15" hidden="1" customHeight="1" x14ac:dyDescent="0.3">
      <c r="B103" s="30"/>
      <c r="C103" s="20">
        <v>91</v>
      </c>
      <c r="D103" s="863"/>
      <c r="E103" s="864"/>
      <c r="F103" s="865"/>
      <c r="G103" s="866" t="str">
        <f t="shared" si="22"/>
        <v/>
      </c>
      <c r="H103" s="867"/>
      <c r="I103" s="868" t="str">
        <f t="shared" si="23"/>
        <v/>
      </c>
      <c r="J103" s="869" t="str">
        <f t="shared" si="17"/>
        <v/>
      </c>
      <c r="K103" s="869" t="str">
        <f t="shared" si="25"/>
        <v/>
      </c>
      <c r="L103" s="869" t="str">
        <f t="shared" si="26"/>
        <v/>
      </c>
      <c r="M103" s="869" t="str">
        <f t="shared" si="27"/>
        <v/>
      </c>
      <c r="N103" s="869" t="str">
        <f t="shared" si="28"/>
        <v/>
      </c>
      <c r="O103" s="869" t="str">
        <f t="shared" si="30"/>
        <v/>
      </c>
      <c r="P103" s="869" t="str">
        <f t="shared" si="30"/>
        <v/>
      </c>
      <c r="Q103" s="869" t="str">
        <f t="shared" si="30"/>
        <v/>
      </c>
      <c r="R103" s="869" t="str">
        <f t="shared" si="29"/>
        <v/>
      </c>
      <c r="S103" s="869" t="str">
        <f t="shared" si="24"/>
        <v/>
      </c>
      <c r="T103" s="43"/>
      <c r="U103" s="355">
        <f>IF(E103=$I$128, IF(F103=$G$131, $E$128, IF(F103 = $G$132, $E$130, IF(F103 = $G$133, $E$131, IF(F103 = $G$134,#REF!, IF( F103 = $G$135, $E$132, IF(F103 = $G$136, $E$133, IF(F103 =#REF!,#REF!, 0))))))), 0)</f>
        <v>0</v>
      </c>
      <c r="V103" s="355">
        <f>IF(E103=$I$129, IF(F103=$G$131, $E$128, IF(F103 = $G$132, $E$130, IF(F103 = $G$133, $E$131, IF(F103 = $G$134,#REF!, IF( F103 = $G$135, $E$132, IF(F103 = $G$136, $E$133, IF(F103 =#REF!,$E$134, 0))))))), 0)</f>
        <v>0</v>
      </c>
      <c r="W103" s="355">
        <f>IF(E103=$I$130, IF(F103=$G$131, $E$128, IF(F103 = $G$132, $E$130, IF(F103 = $G$133, $E$131, IF(F103 = $G$134,#REF!, IF( F103 = $G$135, $E$132, IF(F103 = $G$136, $E$133, IF(F103 =#REF!,$E$134, 0))))))), 0)</f>
        <v>0</v>
      </c>
      <c r="X103" s="355">
        <f>IF(E103=$I$131, IF(F103=$G$131, $E$128, IF(F103 = $G$132, $E$130, IF(F103 = $G$133, $E$131, IF(F103 = $G$134,#REF!, IF( F103 = $G$135, $E$132, IF(F103 = $G$136, $E$133, IF(F103 =#REF!,$E$134, 0))))))), 0)</f>
        <v>0</v>
      </c>
      <c r="Y103" s="355">
        <f>IF(E103=$I$132, IF(F103=$G$131, $E$128, IF(F103 = $G$132, $E$130, IF(F103 = $G$133, $E$131, IF(F103 = $G$134,#REF!, IF( F103 = $G$135, $E$132, IF(F103 = $G$136, $E$133, IF(F103 =#REF!,$E$134, 0))))))), 0)</f>
        <v>0</v>
      </c>
      <c r="Z103" s="355">
        <f>IF(E103=$I$133, IF(F103=$G$131, $E$128, IF(F103 = $G$132, $E$130, IF(F103 = $G$133, $E$131, IF(F103 = $G$134,#REF!, IF( F103 = $G$135, $E$132, IF(F103 = $G$136, $E$133, IF(F103 =#REF!,$E$134, 0))))))), 0)</f>
        <v>0</v>
      </c>
      <c r="AA103" s="355"/>
      <c r="AB103" s="355"/>
      <c r="AC103" s="355"/>
      <c r="AD103" s="400"/>
      <c r="AE103" s="400"/>
      <c r="AF103" s="400"/>
      <c r="AG103" s="400"/>
      <c r="AH103" s="400"/>
      <c r="AI103" s="400"/>
    </row>
    <row r="104" spans="2:35" ht="15" hidden="1" customHeight="1" x14ac:dyDescent="0.3">
      <c r="B104" s="30"/>
      <c r="C104" s="20">
        <v>92</v>
      </c>
      <c r="D104" s="863"/>
      <c r="E104" s="864"/>
      <c r="F104" s="865"/>
      <c r="G104" s="866" t="str">
        <f t="shared" si="22"/>
        <v/>
      </c>
      <c r="H104" s="867"/>
      <c r="I104" s="868" t="str">
        <f t="shared" si="23"/>
        <v/>
      </c>
      <c r="J104" s="869" t="str">
        <f t="shared" si="17"/>
        <v/>
      </c>
      <c r="K104" s="869" t="str">
        <f t="shared" si="25"/>
        <v/>
      </c>
      <c r="L104" s="869" t="str">
        <f t="shared" si="26"/>
        <v/>
      </c>
      <c r="M104" s="869" t="str">
        <f t="shared" si="27"/>
        <v/>
      </c>
      <c r="N104" s="869" t="str">
        <f t="shared" si="28"/>
        <v/>
      </c>
      <c r="O104" s="869" t="str">
        <f t="shared" si="30"/>
        <v/>
      </c>
      <c r="P104" s="869" t="str">
        <f t="shared" si="30"/>
        <v/>
      </c>
      <c r="Q104" s="869" t="str">
        <f t="shared" si="30"/>
        <v/>
      </c>
      <c r="R104" s="869" t="str">
        <f t="shared" si="29"/>
        <v/>
      </c>
      <c r="S104" s="869" t="str">
        <f t="shared" si="24"/>
        <v/>
      </c>
      <c r="T104" s="43"/>
      <c r="U104" s="355">
        <f>IF(E104=$I$128, IF(F104=$G$131, $E$128, IF(F104 = $G$132, $E$130, IF(F104 = $G$133, $E$131, IF(F104 = $G$134,#REF!, IF( F104 = $G$135, $E$132, IF(F104 = $G$136, $E$133, IF(F104 =#REF!,#REF!, 0))))))), 0)</f>
        <v>0</v>
      </c>
      <c r="V104" s="355">
        <f>IF(E104=$I$129, IF(F104=$G$131, $E$128, IF(F104 = $G$132, $E$130, IF(F104 = $G$133, $E$131, IF(F104 = $G$134,#REF!, IF( F104 = $G$135, $E$132, IF(F104 = $G$136, $E$133, IF(F104 =#REF!,$E$134, 0))))))), 0)</f>
        <v>0</v>
      </c>
      <c r="W104" s="355">
        <f>IF(E104=$I$130, IF(F104=$G$131, $E$128, IF(F104 = $G$132, $E$130, IF(F104 = $G$133, $E$131, IF(F104 = $G$134,#REF!, IF( F104 = $G$135, $E$132, IF(F104 = $G$136, $E$133, IF(F104 =#REF!,$E$134, 0))))))), 0)</f>
        <v>0</v>
      </c>
      <c r="X104" s="355">
        <f>IF(E104=$I$131, IF(F104=$G$131, $E$128, IF(F104 = $G$132, $E$130, IF(F104 = $G$133, $E$131, IF(F104 = $G$134,#REF!, IF( F104 = $G$135, $E$132, IF(F104 = $G$136, $E$133, IF(F104 =#REF!,$E$134, 0))))))), 0)</f>
        <v>0</v>
      </c>
      <c r="Y104" s="355">
        <f>IF(E104=$I$132, IF(F104=$G$131, $E$128, IF(F104 = $G$132, $E$130, IF(F104 = $G$133, $E$131, IF(F104 = $G$134,#REF!, IF( F104 = $G$135, $E$132, IF(F104 = $G$136, $E$133, IF(F104 =#REF!,$E$134, 0))))))), 0)</f>
        <v>0</v>
      </c>
      <c r="Z104" s="355">
        <f>IF(E104=$I$133, IF(F104=$G$131, $E$128, IF(F104 = $G$132, $E$130, IF(F104 = $G$133, $E$131, IF(F104 = $G$134,#REF!, IF( F104 = $G$135, $E$132, IF(F104 = $G$136, $E$133, IF(F104 =#REF!,$E$134, 0))))))), 0)</f>
        <v>0</v>
      </c>
      <c r="AA104" s="355"/>
      <c r="AB104" s="355"/>
      <c r="AC104" s="355"/>
      <c r="AD104" s="400"/>
      <c r="AE104" s="400"/>
      <c r="AF104" s="400"/>
      <c r="AG104" s="400"/>
      <c r="AH104" s="400"/>
      <c r="AI104" s="400"/>
    </row>
    <row r="105" spans="2:35" ht="15" hidden="1" customHeight="1" x14ac:dyDescent="0.3">
      <c r="B105" s="30"/>
      <c r="C105" s="20">
        <v>93</v>
      </c>
      <c r="D105" s="863"/>
      <c r="E105" s="864"/>
      <c r="F105" s="865"/>
      <c r="G105" s="866" t="str">
        <f t="shared" si="22"/>
        <v/>
      </c>
      <c r="H105" s="867"/>
      <c r="I105" s="868" t="str">
        <f t="shared" si="23"/>
        <v/>
      </c>
      <c r="J105" s="869" t="str">
        <f t="shared" si="17"/>
        <v/>
      </c>
      <c r="K105" s="869" t="str">
        <f t="shared" si="25"/>
        <v/>
      </c>
      <c r="L105" s="869" t="str">
        <f t="shared" si="26"/>
        <v/>
      </c>
      <c r="M105" s="869" t="str">
        <f t="shared" si="27"/>
        <v/>
      </c>
      <c r="N105" s="869" t="str">
        <f t="shared" si="28"/>
        <v/>
      </c>
      <c r="O105" s="869" t="str">
        <f t="shared" si="30"/>
        <v/>
      </c>
      <c r="P105" s="869" t="str">
        <f t="shared" si="30"/>
        <v/>
      </c>
      <c r="Q105" s="869" t="str">
        <f t="shared" si="30"/>
        <v/>
      </c>
      <c r="R105" s="869" t="str">
        <f t="shared" si="29"/>
        <v/>
      </c>
      <c r="S105" s="869" t="str">
        <f t="shared" si="24"/>
        <v/>
      </c>
      <c r="T105" s="43"/>
      <c r="U105" s="355">
        <f>IF(E105=$I$128, IF(F105=$G$131, $E$128, IF(F105 = $G$132, $E$130, IF(F105 = $G$133, $E$131, IF(F105 = $G$134,#REF!, IF( F105 = $G$135, $E$132, IF(F105 = $G$136, $E$133, IF(F105 =#REF!,#REF!, 0))))))), 0)</f>
        <v>0</v>
      </c>
      <c r="V105" s="355">
        <f>IF(E105=$I$129, IF(F105=$G$131, $E$128, IF(F105 = $G$132, $E$130, IF(F105 = $G$133, $E$131, IF(F105 = $G$134,#REF!, IF( F105 = $G$135, $E$132, IF(F105 = $G$136, $E$133, IF(F105 =#REF!,$E$134, 0))))))), 0)</f>
        <v>0</v>
      </c>
      <c r="W105" s="355">
        <f>IF(E105=$I$130, IF(F105=$G$131, $E$128, IF(F105 = $G$132, $E$130, IF(F105 = $G$133, $E$131, IF(F105 = $G$134,#REF!, IF( F105 = $G$135, $E$132, IF(F105 = $G$136, $E$133, IF(F105 =#REF!,$E$134, 0))))))), 0)</f>
        <v>0</v>
      </c>
      <c r="X105" s="355">
        <f>IF(E105=$I$131, IF(F105=$G$131, $E$128, IF(F105 = $G$132, $E$130, IF(F105 = $G$133, $E$131, IF(F105 = $G$134,#REF!, IF( F105 = $G$135, $E$132, IF(F105 = $G$136, $E$133, IF(F105 =#REF!,$E$134, 0))))))), 0)</f>
        <v>0</v>
      </c>
      <c r="Y105" s="355">
        <f>IF(E105=$I$132, IF(F105=$G$131, $E$128, IF(F105 = $G$132, $E$130, IF(F105 = $G$133, $E$131, IF(F105 = $G$134,#REF!, IF( F105 = $G$135, $E$132, IF(F105 = $G$136, $E$133, IF(F105 =#REF!,$E$134, 0))))))), 0)</f>
        <v>0</v>
      </c>
      <c r="Z105" s="355">
        <f>IF(E105=$I$133, IF(F105=$G$131, $E$128, IF(F105 = $G$132, $E$130, IF(F105 = $G$133, $E$131, IF(F105 = $G$134,#REF!, IF( F105 = $G$135, $E$132, IF(F105 = $G$136, $E$133, IF(F105 =#REF!,$E$134, 0))))))), 0)</f>
        <v>0</v>
      </c>
      <c r="AA105" s="355"/>
      <c r="AB105" s="355"/>
      <c r="AC105" s="355"/>
      <c r="AD105" s="400"/>
      <c r="AE105" s="400"/>
      <c r="AF105" s="400"/>
      <c r="AG105" s="400"/>
      <c r="AH105" s="400"/>
      <c r="AI105" s="400"/>
    </row>
    <row r="106" spans="2:35" ht="15" hidden="1" customHeight="1" x14ac:dyDescent="0.3">
      <c r="B106" s="30"/>
      <c r="C106" s="20">
        <v>94</v>
      </c>
      <c r="D106" s="863"/>
      <c r="E106" s="864"/>
      <c r="F106" s="865"/>
      <c r="G106" s="866" t="str">
        <f t="shared" si="22"/>
        <v/>
      </c>
      <c r="H106" s="867"/>
      <c r="I106" s="868" t="str">
        <f t="shared" si="23"/>
        <v/>
      </c>
      <c r="J106" s="869" t="str">
        <f t="shared" si="17"/>
        <v/>
      </c>
      <c r="K106" s="869" t="str">
        <f t="shared" si="25"/>
        <v/>
      </c>
      <c r="L106" s="869" t="str">
        <f t="shared" si="26"/>
        <v/>
      </c>
      <c r="M106" s="869" t="str">
        <f t="shared" si="27"/>
        <v/>
      </c>
      <c r="N106" s="869" t="str">
        <f t="shared" si="28"/>
        <v/>
      </c>
      <c r="O106" s="869" t="str">
        <f t="shared" si="30"/>
        <v/>
      </c>
      <c r="P106" s="869" t="str">
        <f t="shared" si="30"/>
        <v/>
      </c>
      <c r="Q106" s="869" t="str">
        <f t="shared" si="30"/>
        <v/>
      </c>
      <c r="R106" s="869" t="str">
        <f t="shared" si="29"/>
        <v/>
      </c>
      <c r="S106" s="869" t="str">
        <f t="shared" si="24"/>
        <v/>
      </c>
      <c r="T106" s="43"/>
      <c r="U106" s="355">
        <f>IF(E106=$I$128, IF(F106=$G$131, $E$128, IF(F106 = $G$132, $E$130, IF(F106 = $G$133, $E$131, IF(F106 = $G$134,#REF!, IF( F106 = $G$135, $E$132, IF(F106 = $G$136, $E$133, IF(F106 =#REF!,#REF!, 0))))))), 0)</f>
        <v>0</v>
      </c>
      <c r="V106" s="355">
        <f>IF(E106=$I$129, IF(F106=$G$131, $E$128, IF(F106 = $G$132, $E$130, IF(F106 = $G$133, $E$131, IF(F106 = $G$134,#REF!, IF( F106 = $G$135, $E$132, IF(F106 = $G$136, $E$133, IF(F106 =#REF!,$E$134, 0))))))), 0)</f>
        <v>0</v>
      </c>
      <c r="W106" s="355">
        <f>IF(E106=$I$130, IF(F106=$G$131, $E$128, IF(F106 = $G$132, $E$130, IF(F106 = $G$133, $E$131, IF(F106 = $G$134,#REF!, IF( F106 = $G$135, $E$132, IF(F106 = $G$136, $E$133, IF(F106 =#REF!,$E$134, 0))))))), 0)</f>
        <v>0</v>
      </c>
      <c r="X106" s="355">
        <f>IF(E106=$I$131, IF(F106=$G$131, $E$128, IF(F106 = $G$132, $E$130, IF(F106 = $G$133, $E$131, IF(F106 = $G$134,#REF!, IF( F106 = $G$135, $E$132, IF(F106 = $G$136, $E$133, IF(F106 =#REF!,$E$134, 0))))))), 0)</f>
        <v>0</v>
      </c>
      <c r="Y106" s="355">
        <f>IF(E106=$I$132, IF(F106=$G$131, $E$128, IF(F106 = $G$132, $E$130, IF(F106 = $G$133, $E$131, IF(F106 = $G$134,#REF!, IF( F106 = $G$135, $E$132, IF(F106 = $G$136, $E$133, IF(F106 =#REF!,$E$134, 0))))))), 0)</f>
        <v>0</v>
      </c>
      <c r="Z106" s="355">
        <f>IF(E106=$I$133, IF(F106=$G$131, $E$128, IF(F106 = $G$132, $E$130, IF(F106 = $G$133, $E$131, IF(F106 = $G$134,#REF!, IF( F106 = $G$135, $E$132, IF(F106 = $G$136, $E$133, IF(F106 =#REF!,$E$134, 0))))))), 0)</f>
        <v>0</v>
      </c>
      <c r="AA106" s="355"/>
      <c r="AB106" s="355"/>
      <c r="AC106" s="355"/>
      <c r="AD106" s="400"/>
      <c r="AE106" s="400"/>
      <c r="AF106" s="400"/>
      <c r="AG106" s="400"/>
      <c r="AH106" s="400"/>
      <c r="AI106" s="400"/>
    </row>
    <row r="107" spans="2:35" ht="15" hidden="1" customHeight="1" x14ac:dyDescent="0.3">
      <c r="B107" s="30"/>
      <c r="C107" s="20">
        <v>95</v>
      </c>
      <c r="D107" s="863"/>
      <c r="E107" s="864"/>
      <c r="F107" s="865"/>
      <c r="G107" s="866" t="str">
        <f t="shared" si="22"/>
        <v/>
      </c>
      <c r="H107" s="867"/>
      <c r="I107" s="868" t="str">
        <f t="shared" si="23"/>
        <v/>
      </c>
      <c r="J107" s="869" t="str">
        <f>IF($E107="","",IF($E107=$G$129,H$129,IF($E107=$G$130,H$130,IF($E107=$G$131,H$131,IF($E107=$G$132,H$132,IF($E107=$G$133,H$133,IF($E107=$G$134,H$134,0)))))))</f>
        <v/>
      </c>
      <c r="K107" s="869" t="str">
        <f t="shared" si="25"/>
        <v/>
      </c>
      <c r="L107" s="869" t="str">
        <f t="shared" si="26"/>
        <v/>
      </c>
      <c r="M107" s="869" t="str">
        <f t="shared" si="27"/>
        <v/>
      </c>
      <c r="N107" s="869" t="str">
        <f t="shared" si="28"/>
        <v/>
      </c>
      <c r="O107" s="869" t="str">
        <f t="shared" si="30"/>
        <v/>
      </c>
      <c r="P107" s="869" t="str">
        <f t="shared" si="30"/>
        <v/>
      </c>
      <c r="Q107" s="869" t="str">
        <f t="shared" si="30"/>
        <v/>
      </c>
      <c r="R107" s="869" t="str">
        <f t="shared" si="29"/>
        <v/>
      </c>
      <c r="S107" s="869" t="str">
        <f t="shared" si="24"/>
        <v/>
      </c>
      <c r="T107" s="43"/>
      <c r="U107" s="355">
        <f>IF(E107=$I$128, IF(F107=$G$131, $E$128, IF(F107 = $G$132, $E$130, IF(F107 = $G$133, $E$131, IF(F107 = $G$134,#REF!, IF( F107 = $G$135, $E$132, IF(F107 = $G$136, $E$133, IF(F107 =#REF!,#REF!, 0))))))), 0)</f>
        <v>0</v>
      </c>
      <c r="V107" s="355">
        <f>IF(E107=$I$129, IF(F107=$G$131, $E$128, IF(F107 = $G$132, $E$130, IF(F107 = $G$133, $E$131, IF(F107 = $G$134,#REF!, IF( F107 = $G$135, $E$132, IF(F107 = $G$136, $E$133, IF(F107 =#REF!,$E$134, 0))))))), 0)</f>
        <v>0</v>
      </c>
      <c r="W107" s="355">
        <f>IF(E107=$I$130, IF(F107=$G$131, $E$128, IF(F107 = $G$132, $E$130, IF(F107 = $G$133, $E$131, IF(F107 = $G$134,#REF!, IF( F107 = $G$135, $E$132, IF(F107 = $G$136, $E$133, IF(F107 =#REF!,$E$134, 0))))))), 0)</f>
        <v>0</v>
      </c>
      <c r="X107" s="355">
        <f>IF(E107=$I$131, IF(F107=$G$131, $E$128, IF(F107 = $G$132, $E$130, IF(F107 = $G$133, $E$131, IF(F107 = $G$134,#REF!, IF( F107 = $G$135, $E$132, IF(F107 = $G$136, $E$133, IF(F107 =#REF!,$E$134, 0))))))), 0)</f>
        <v>0</v>
      </c>
      <c r="Y107" s="355">
        <f>IF(E107=$I$132, IF(F107=$G$131, $E$128, IF(F107 = $G$132, $E$130, IF(F107 = $G$133, $E$131, IF(F107 = $G$134,#REF!, IF( F107 = $G$135, $E$132, IF(F107 = $G$136, $E$133, IF(F107 =#REF!,$E$134, 0))))))), 0)</f>
        <v>0</v>
      </c>
      <c r="Z107" s="355">
        <f>IF(E107=$I$133, IF(F107=$G$131, $E$128, IF(F107 = $G$132, $E$130, IF(F107 = $G$133, $E$131, IF(F107 = $G$134,#REF!, IF( F107 = $G$135, $E$132, IF(F107 = $G$136, $E$133, IF(F107 =#REF!,$E$134, 0))))))), 0)</f>
        <v>0</v>
      </c>
      <c r="AA107" s="355"/>
      <c r="AB107" s="355"/>
      <c r="AC107" s="355"/>
      <c r="AD107" s="400"/>
      <c r="AE107" s="400"/>
      <c r="AF107" s="400"/>
      <c r="AG107" s="400"/>
      <c r="AH107" s="400"/>
      <c r="AI107" s="400"/>
    </row>
    <row r="108" spans="2:35" ht="15" hidden="1" customHeight="1" x14ac:dyDescent="0.3">
      <c r="B108" s="30"/>
      <c r="C108" s="20">
        <v>96</v>
      </c>
      <c r="D108" s="863"/>
      <c r="E108" s="864"/>
      <c r="F108" s="865"/>
      <c r="G108" s="866" t="str">
        <f t="shared" si="22"/>
        <v/>
      </c>
      <c r="H108" s="867"/>
      <c r="I108" s="868" t="str">
        <f t="shared" si="23"/>
        <v/>
      </c>
      <c r="J108" s="869" t="str">
        <f>IF($E108="","",IF($E108=$G$129,H$129,IF($E108=$G$130,H$130,IF($E108=$G$131,H$131,IF($E108=$G$132,H$132,IF($E108=$G$133,H$133,IF($E108=$G$134,H$134,0)))))))</f>
        <v/>
      </c>
      <c r="K108" s="869" t="str">
        <f t="shared" si="25"/>
        <v/>
      </c>
      <c r="L108" s="869" t="str">
        <f t="shared" si="26"/>
        <v/>
      </c>
      <c r="M108" s="869" t="str">
        <f t="shared" si="27"/>
        <v/>
      </c>
      <c r="N108" s="869" t="str">
        <f t="shared" si="28"/>
        <v/>
      </c>
      <c r="O108" s="869" t="str">
        <f t="shared" si="30"/>
        <v/>
      </c>
      <c r="P108" s="869" t="str">
        <f t="shared" si="30"/>
        <v/>
      </c>
      <c r="Q108" s="869" t="str">
        <f t="shared" si="30"/>
        <v/>
      </c>
      <c r="R108" s="869" t="str">
        <f t="shared" si="29"/>
        <v/>
      </c>
      <c r="S108" s="869" t="str">
        <f t="shared" si="24"/>
        <v/>
      </c>
      <c r="T108" s="43"/>
      <c r="U108" s="355">
        <f>IF(E108=$I$128, IF(F108=$G$131, $E$128, IF(F108 = $G$132, $E$130, IF(F108 = $G$133, $E$131, IF(F108 = $G$134,#REF!, IF( F108 = $G$135, $E$132, IF(F108 = $G$136, $E$133, IF(F108 =#REF!,#REF!, 0))))))), 0)</f>
        <v>0</v>
      </c>
      <c r="V108" s="355">
        <f>IF(E108=$I$129, IF(F108=$G$131, $E$128, IF(F108 = $G$132, $E$130, IF(F108 = $G$133, $E$131, IF(F108 = $G$134,#REF!, IF( F108 = $G$135, $E$132, IF(F108 = $G$136, $E$133, IF(F108 =#REF!,$E$134, 0))))))), 0)</f>
        <v>0</v>
      </c>
      <c r="W108" s="355">
        <f>IF(E108=$I$130, IF(F108=$G$131, $E$128, IF(F108 = $G$132, $E$130, IF(F108 = $G$133, $E$131, IF(F108 = $G$134,#REF!, IF( F108 = $G$135, $E$132, IF(F108 = $G$136, $E$133, IF(F108 =#REF!,$E$134, 0))))))), 0)</f>
        <v>0</v>
      </c>
      <c r="X108" s="355">
        <f>IF(E108=$I$131, IF(F108=$G$131, $E$128, IF(F108 = $G$132, $E$130, IF(F108 = $G$133, $E$131, IF(F108 = $G$134,#REF!, IF( F108 = $G$135, $E$132, IF(F108 = $G$136, $E$133, IF(F108 =#REF!,$E$134, 0))))))), 0)</f>
        <v>0</v>
      </c>
      <c r="Y108" s="355">
        <f>IF(E108=$I$132, IF(F108=$G$131, $E$128, IF(F108 = $G$132, $E$130, IF(F108 = $G$133, $E$131, IF(F108 = $G$134,#REF!, IF( F108 = $G$135, $E$132, IF(F108 = $G$136, $E$133, IF(F108 =#REF!,$E$134, 0))))))), 0)</f>
        <v>0</v>
      </c>
      <c r="Z108" s="355">
        <f>IF(E108=$I$133, IF(F108=$G$131, $E$128, IF(F108 = $G$132, $E$130, IF(F108 = $G$133, $E$131, IF(F108 = $G$134,#REF!, IF( F108 = $G$135, $E$132, IF(F108 = $G$136, $E$133, IF(F108 =#REF!,$E$134, 0))))))), 0)</f>
        <v>0</v>
      </c>
      <c r="AA108" s="355"/>
      <c r="AB108" s="355"/>
      <c r="AC108" s="355"/>
      <c r="AD108" s="400"/>
      <c r="AE108" s="400"/>
      <c r="AF108" s="400"/>
      <c r="AG108" s="400"/>
      <c r="AH108" s="400"/>
      <c r="AI108" s="400"/>
    </row>
    <row r="109" spans="2:35" ht="15" hidden="1" customHeight="1" x14ac:dyDescent="0.3">
      <c r="B109" s="30"/>
      <c r="C109" s="20">
        <v>97</v>
      </c>
      <c r="D109" s="863"/>
      <c r="E109" s="864"/>
      <c r="F109" s="865"/>
      <c r="G109" s="866" t="str">
        <f t="shared" si="22"/>
        <v/>
      </c>
      <c r="H109" s="867"/>
      <c r="I109" s="868" t="str">
        <f t="shared" si="23"/>
        <v/>
      </c>
      <c r="J109" s="869" t="str">
        <f>IF($E109="","",IF($E109=$G$129,H$129,IF($E109=$G$130,H$130,IF($E109=$G$131,H$131,IF($E109=$G$132,H$132,IF($E109=$G$133,H$133,IF($E109=$G$134,H$134,0)))))))</f>
        <v/>
      </c>
      <c r="K109" s="869" t="str">
        <f t="shared" si="25"/>
        <v/>
      </c>
      <c r="L109" s="869" t="str">
        <f t="shared" si="26"/>
        <v/>
      </c>
      <c r="M109" s="869" t="str">
        <f t="shared" si="27"/>
        <v/>
      </c>
      <c r="N109" s="869" t="str">
        <f t="shared" si="28"/>
        <v/>
      </c>
      <c r="O109" s="869" t="str">
        <f t="shared" si="30"/>
        <v/>
      </c>
      <c r="P109" s="869" t="str">
        <f t="shared" si="30"/>
        <v/>
      </c>
      <c r="Q109" s="869" t="str">
        <f t="shared" si="30"/>
        <v/>
      </c>
      <c r="R109" s="869" t="str">
        <f t="shared" si="29"/>
        <v/>
      </c>
      <c r="S109" s="869" t="str">
        <f t="shared" si="24"/>
        <v/>
      </c>
      <c r="T109" s="43"/>
      <c r="U109" s="355">
        <f>IF(E109=$I$128, IF(F109=$G$131, $E$128, IF(F109 = $G$132, $E$130, IF(F109 = $G$133, $E$131, IF(F109 = $G$134,#REF!, IF( F109 = $G$135, $E$132, IF(F109 = $G$136, $E$133, IF(F109 =#REF!,#REF!, 0))))))), 0)</f>
        <v>0</v>
      </c>
      <c r="V109" s="355">
        <f>IF(E109=$I$129, IF(F109=$G$131, $E$128, IF(F109 = $G$132, $E$130, IF(F109 = $G$133, $E$131, IF(F109 = $G$134,#REF!, IF( F109 = $G$135, $E$132, IF(F109 = $G$136, $E$133, IF(F109 =#REF!,$E$134, 0))))))), 0)</f>
        <v>0</v>
      </c>
      <c r="W109" s="355">
        <f>IF(E109=$I$130, IF(F109=$G$131, $E$128, IF(F109 = $G$132, $E$130, IF(F109 = $G$133, $E$131, IF(F109 = $G$134,#REF!, IF( F109 = $G$135, $E$132, IF(F109 = $G$136, $E$133, IF(F109 =#REF!,$E$134, 0))))))), 0)</f>
        <v>0</v>
      </c>
      <c r="X109" s="355">
        <f>IF(E109=$I$131, IF(F109=$G$131, $E$128, IF(F109 = $G$132, $E$130, IF(F109 = $G$133, $E$131, IF(F109 = $G$134,#REF!, IF( F109 = $G$135, $E$132, IF(F109 = $G$136, $E$133, IF(F109 =#REF!,$E$134, 0))))))), 0)</f>
        <v>0</v>
      </c>
      <c r="Y109" s="355">
        <f>IF(E109=$I$132, IF(F109=$G$131, $E$128, IF(F109 = $G$132, $E$130, IF(F109 = $G$133, $E$131, IF(F109 = $G$134,#REF!, IF( F109 = $G$135, $E$132, IF(F109 = $G$136, $E$133, IF(F109 =#REF!,$E$134, 0))))))), 0)</f>
        <v>0</v>
      </c>
      <c r="Z109" s="355">
        <f>IF(E109=$I$133, IF(F109=$G$131, $E$128, IF(F109 = $G$132, $E$130, IF(F109 = $G$133, $E$131, IF(F109 = $G$134,#REF!, IF( F109 = $G$135, $E$132, IF(F109 = $G$136, $E$133, IF(F109 =#REF!,$E$134, 0))))))), 0)</f>
        <v>0</v>
      </c>
      <c r="AA109" s="355"/>
      <c r="AB109" s="355"/>
      <c r="AC109" s="355"/>
      <c r="AD109" s="400"/>
      <c r="AE109" s="400"/>
      <c r="AF109" s="400"/>
      <c r="AG109" s="400"/>
      <c r="AH109" s="400"/>
      <c r="AI109" s="400"/>
    </row>
    <row r="110" spans="2:35" ht="15" hidden="1" customHeight="1" x14ac:dyDescent="0.3">
      <c r="B110" s="30"/>
      <c r="C110" s="20">
        <v>98</v>
      </c>
      <c r="D110" s="863"/>
      <c r="E110" s="864"/>
      <c r="F110" s="865"/>
      <c r="G110" s="866" t="str">
        <f t="shared" si="22"/>
        <v/>
      </c>
      <c r="H110" s="867"/>
      <c r="I110" s="868" t="str">
        <f t="shared" si="23"/>
        <v/>
      </c>
      <c r="J110" s="869" t="str">
        <f>IF($E110="","",IF($E110=$G$129,H$129,IF($E110=$G$130,H$130,IF($E110=$G$131,H$131,IF($E110=$G$132,H$132,IF($E110=$G$133,H$133,IF($E110=$G$134,H$134,0)))))))</f>
        <v/>
      </c>
      <c r="K110" s="869" t="str">
        <f t="shared" si="25"/>
        <v/>
      </c>
      <c r="L110" s="869" t="str">
        <f t="shared" si="26"/>
        <v/>
      </c>
      <c r="M110" s="869" t="str">
        <f t="shared" si="27"/>
        <v/>
      </c>
      <c r="N110" s="869" t="str">
        <f t="shared" si="28"/>
        <v/>
      </c>
      <c r="O110" s="869" t="str">
        <f t="shared" si="30"/>
        <v/>
      </c>
      <c r="P110" s="869" t="str">
        <f t="shared" si="30"/>
        <v/>
      </c>
      <c r="Q110" s="869" t="str">
        <f t="shared" si="30"/>
        <v/>
      </c>
      <c r="R110" s="869" t="str">
        <f t="shared" si="29"/>
        <v/>
      </c>
      <c r="S110" s="869" t="str">
        <f t="shared" si="24"/>
        <v/>
      </c>
      <c r="T110" s="44"/>
      <c r="U110" s="355">
        <f>IF(E110=$I$128, IF(F110=$G$131, $E$128, IF(F110 = $G$132, $E$130, IF(F110 = $G$133, $E$131, IF(F110 = $G$134,#REF!, IF( F110 = $G$135, $E$132, IF(F110 = $G$136, $E$133, IF(F110 =#REF!,#REF!, 0))))))), 0)</f>
        <v>0</v>
      </c>
      <c r="V110" s="355">
        <f>IF(E110=$I$129, IF(F110=$G$131, $E$128, IF(F110 = $G$132, $E$130, IF(F110 = $G$133, $E$131, IF(F110 = $G$134,#REF!, IF( F110 = $G$135, $E$132, IF(F110 = $G$136, $E$133, IF(F110 =#REF!,$E$134, 0))))))), 0)</f>
        <v>0</v>
      </c>
      <c r="W110" s="355">
        <f>IF(E110=$I$130, IF(F110=$G$131, $E$128, IF(F110 = $G$132, $E$130, IF(F110 = $G$133, $E$131, IF(F110 = $G$134,#REF!, IF( F110 = $G$135, $E$132, IF(F110 = $G$136, $E$133, IF(F110 =#REF!,$E$134, 0))))))), 0)</f>
        <v>0</v>
      </c>
      <c r="X110" s="355">
        <f>IF(E110=$I$131, IF(F110=$G$131, $E$128, IF(F110 = $G$132, $E$130, IF(F110 = $G$133, $E$131, IF(F110 = $G$134,#REF!, IF( F110 = $G$135, $E$132, IF(F110 = $G$136, $E$133, IF(F110 =#REF!,$E$134, 0))))))), 0)</f>
        <v>0</v>
      </c>
      <c r="Y110" s="355">
        <f>IF(E110=$I$132, IF(F110=$G$131, $E$128, IF(F110 = $G$132, $E$130, IF(F110 = $G$133, $E$131, IF(F110 = $G$134,#REF!, IF( F110 = $G$135, $E$132, IF(F110 = $G$136, $E$133, IF(F110 =#REF!,$E$134, 0))))))), 0)</f>
        <v>0</v>
      </c>
      <c r="Z110" s="355">
        <f>IF(E110=$I$133, IF(F110=$G$131, $E$128, IF(F110 = $G$132, $E$130, IF(F110 = $G$133, $E$131, IF(F110 = $G$134,#REF!, IF( F110 = $G$135, $E$132, IF(F110 = $G$136, $E$133, IF(F110 =#REF!,$E$134, 0))))))), 0)</f>
        <v>0</v>
      </c>
      <c r="AA110" s="355"/>
      <c r="AB110" s="355"/>
      <c r="AC110" s="355"/>
      <c r="AD110" s="400"/>
      <c r="AE110" s="400"/>
      <c r="AF110" s="400"/>
      <c r="AG110" s="400"/>
      <c r="AH110" s="400"/>
      <c r="AI110" s="400"/>
    </row>
    <row r="111" spans="2:35" ht="15" hidden="1" customHeight="1" x14ac:dyDescent="0.3">
      <c r="B111" s="30"/>
      <c r="C111" s="20">
        <v>99</v>
      </c>
      <c r="D111" s="863"/>
      <c r="E111" s="864"/>
      <c r="F111" s="865"/>
      <c r="G111" s="866" t="str">
        <f t="shared" si="22"/>
        <v/>
      </c>
      <c r="H111" s="867"/>
      <c r="I111" s="868" t="str">
        <f t="shared" si="23"/>
        <v/>
      </c>
      <c r="J111" s="869" t="str">
        <f>IF($E111="","",IF($E111=$G$129,H$129,IF($E111=$G$130,H$130,IF($E111=$G$131,H$131,IF($E111=$G$132,H$132,IF($E111=$G$133,H$133,IF($E111=$G$134,H$134,0)))))))</f>
        <v/>
      </c>
      <c r="K111" s="869" t="str">
        <f t="shared" si="25"/>
        <v/>
      </c>
      <c r="L111" s="869" t="str">
        <f t="shared" si="26"/>
        <v/>
      </c>
      <c r="M111" s="869" t="str">
        <f t="shared" si="27"/>
        <v/>
      </c>
      <c r="N111" s="869" t="str">
        <f t="shared" si="28"/>
        <v/>
      </c>
      <c r="O111" s="869" t="str">
        <f t="shared" si="30"/>
        <v/>
      </c>
      <c r="P111" s="869" t="str">
        <f t="shared" si="30"/>
        <v/>
      </c>
      <c r="Q111" s="869" t="str">
        <f t="shared" si="30"/>
        <v/>
      </c>
      <c r="R111" s="869" t="str">
        <f t="shared" si="29"/>
        <v/>
      </c>
      <c r="S111" s="869" t="str">
        <f t="shared" si="24"/>
        <v/>
      </c>
      <c r="T111" s="44"/>
      <c r="U111" s="355">
        <f>IF(E111=$I$128, IF(F111=$G$131, $E$128, IF(F111 = $G$132, $E$130, IF(F111 = $G$133, $E$131, IF(F111 = $G$134,#REF!, IF( F111 = $G$135, $E$132, IF(F111 = $G$136, $E$133, IF(F111 =#REF!,#REF!, 0))))))), 0)</f>
        <v>0</v>
      </c>
      <c r="V111" s="355">
        <f>IF(E111=$I$129, IF(F111=$G$131, $E$128, IF(F111 = $G$132, $E$130, IF(F111 = $G$133, $E$131, IF(F111 = $G$134,#REF!, IF( F111 = $G$135, $E$132, IF(F111 = $G$136, $E$133, IF(F111 =#REF!,$E$134, 0))))))), 0)</f>
        <v>0</v>
      </c>
      <c r="W111" s="355">
        <f>IF(E111=$I$130, IF(F111=$G$131, $E$128, IF(F111 = $G$132, $E$130, IF(F111 = $G$133, $E$131, IF(F111 = $G$134,#REF!, IF( F111 = $G$135, $E$132, IF(F111 = $G$136, $E$133, IF(F111 =#REF!,$E$134, 0))))))), 0)</f>
        <v>0</v>
      </c>
      <c r="X111" s="355">
        <f>IF(E111=$I$131, IF(F111=$G$131, $E$128, IF(F111 = $G$132, $E$130, IF(F111 = $G$133, $E$131, IF(F111 = $G$134,#REF!, IF( F111 = $G$135, $E$132, IF(F111 = $G$136, $E$133, IF(F111 =#REF!,$E$134, 0))))))), 0)</f>
        <v>0</v>
      </c>
      <c r="Y111" s="355">
        <f>IF(E111=$I$132, IF(F111=$G$131, $E$128, IF(F111 = $G$132, $E$130, IF(F111 = $G$133, $E$131, IF(F111 = $G$134,#REF!, IF( F111 = $G$135, $E$132, IF(F111 = $G$136, $E$133, IF(F111 =#REF!,$E$134, 0))))))), 0)</f>
        <v>0</v>
      </c>
      <c r="Z111" s="355">
        <f>IF(E111=$I$133, IF(F111=$G$131, $E$128, IF(F111 = $G$132, $E$130, IF(F111 = $G$133, $E$131, IF(F111 = $G$134,#REF!, IF( F111 = $G$135, $E$132, IF(F111 = $G$136, $E$133, IF(F111 =#REF!,$E$134, 0))))))), 0)</f>
        <v>0</v>
      </c>
      <c r="AA111" s="355"/>
      <c r="AB111" s="355"/>
      <c r="AC111" s="355"/>
      <c r="AD111" s="400"/>
      <c r="AE111" s="400"/>
      <c r="AF111" s="400"/>
      <c r="AG111" s="400"/>
      <c r="AH111" s="400"/>
      <c r="AI111" s="400"/>
    </row>
    <row r="112" spans="2:35" ht="21.75" customHeight="1" thickBot="1" x14ac:dyDescent="0.35">
      <c r="B112" s="45"/>
      <c r="C112" s="681"/>
      <c r="D112" s="183" t="s">
        <v>73</v>
      </c>
      <c r="E112" s="183"/>
      <c r="F112" s="184"/>
      <c r="G112" s="183"/>
      <c r="H112" s="183"/>
      <c r="I112" s="118"/>
      <c r="J112" s="118"/>
      <c r="K112" s="118"/>
      <c r="L112" s="118"/>
      <c r="M112" s="119"/>
      <c r="N112" s="119"/>
      <c r="O112" s="185"/>
      <c r="P112" s="185"/>
      <c r="Q112" s="185"/>
      <c r="R112" s="186"/>
      <c r="S112" s="185"/>
      <c r="T112" s="36"/>
      <c r="U112" s="355"/>
      <c r="V112" s="355"/>
      <c r="W112" s="355"/>
      <c r="X112" s="400"/>
      <c r="Y112" s="400"/>
      <c r="Z112" s="400"/>
      <c r="AA112" s="400"/>
      <c r="AB112" s="400"/>
      <c r="AC112" s="400"/>
    </row>
    <row r="113" spans="1:69" ht="21.75" customHeight="1" x14ac:dyDescent="0.3">
      <c r="B113" s="363"/>
      <c r="C113" s="678"/>
      <c r="D113" s="474"/>
      <c r="E113" s="474"/>
      <c r="F113" s="475"/>
      <c r="G113" s="474"/>
      <c r="H113" s="474"/>
      <c r="I113" s="363"/>
      <c r="J113" s="363"/>
      <c r="K113" s="363"/>
      <c r="L113" s="363"/>
      <c r="M113" s="361"/>
      <c r="N113" s="361"/>
      <c r="O113" s="355"/>
      <c r="P113" s="355"/>
      <c r="Q113" s="355"/>
      <c r="R113" s="470"/>
      <c r="S113" s="355"/>
      <c r="T113" s="355"/>
      <c r="U113" s="355"/>
      <c r="V113" s="355"/>
      <c r="W113" s="355"/>
      <c r="X113" s="400"/>
      <c r="Y113" s="400"/>
      <c r="Z113" s="400"/>
      <c r="AA113" s="400"/>
      <c r="AB113" s="400"/>
      <c r="AC113" s="400"/>
    </row>
    <row r="114" spans="1:69" ht="15" x14ac:dyDescent="0.25">
      <c r="A114" s="363"/>
      <c r="B114" s="363"/>
      <c r="C114" s="1044" t="s">
        <v>74</v>
      </c>
      <c r="D114" s="1045"/>
      <c r="E114" s="1045"/>
      <c r="F114" s="1045"/>
      <c r="G114" s="1045"/>
      <c r="H114" s="1045"/>
      <c r="I114" s="1045"/>
      <c r="J114" s="1045"/>
      <c r="K114" s="1045"/>
      <c r="L114" s="1045"/>
      <c r="M114" s="1045"/>
      <c r="N114" s="1045"/>
      <c r="O114" s="1045"/>
      <c r="P114" s="1045"/>
      <c r="Q114" s="1045"/>
      <c r="R114" s="1045"/>
      <c r="S114" s="1045"/>
      <c r="T114" s="361"/>
      <c r="U114" s="361"/>
      <c r="V114" s="362"/>
      <c r="W114" s="362"/>
      <c r="X114" s="362"/>
      <c r="Y114" s="362"/>
      <c r="Z114" s="362"/>
      <c r="AA114" s="362"/>
      <c r="AB114" s="362"/>
      <c r="AC114" s="362"/>
      <c r="AD114" s="362"/>
      <c r="AE114" s="362"/>
      <c r="AF114" s="362"/>
      <c r="AG114" s="362"/>
      <c r="AH114" s="362"/>
      <c r="AI114" s="362"/>
      <c r="AJ114" s="362"/>
      <c r="AK114" s="362"/>
      <c r="AL114" s="362"/>
      <c r="AM114" s="362"/>
    </row>
    <row r="115" spans="1:69" ht="15" x14ac:dyDescent="0.25">
      <c r="A115" s="363"/>
      <c r="B115" s="363"/>
      <c r="C115" s="1046"/>
      <c r="D115" s="1047"/>
      <c r="E115" s="1047"/>
      <c r="F115" s="1047"/>
      <c r="G115" s="1047"/>
      <c r="H115" s="1047"/>
      <c r="I115" s="1047"/>
      <c r="J115" s="1047"/>
      <c r="K115" s="1047"/>
      <c r="L115" s="1047"/>
      <c r="M115" s="1047"/>
      <c r="N115" s="1047"/>
      <c r="O115" s="1047"/>
      <c r="P115" s="1047"/>
      <c r="Q115" s="1047"/>
      <c r="R115" s="1047"/>
      <c r="S115" s="1048"/>
      <c r="T115" s="361"/>
      <c r="U115" s="361"/>
      <c r="V115" s="362"/>
      <c r="W115" s="362"/>
      <c r="X115" s="362"/>
      <c r="Y115" s="362"/>
      <c r="Z115" s="362"/>
      <c r="AA115" s="362"/>
      <c r="AB115" s="362"/>
      <c r="AC115" s="362"/>
      <c r="AD115" s="362"/>
      <c r="AE115" s="362"/>
      <c r="AF115" s="362"/>
      <c r="AG115" s="362"/>
      <c r="AH115" s="362"/>
      <c r="AI115" s="362"/>
      <c r="AJ115" s="362"/>
      <c r="AK115" s="362"/>
      <c r="AL115" s="362"/>
      <c r="AM115" s="362"/>
    </row>
    <row r="116" spans="1:69" ht="15" x14ac:dyDescent="0.25">
      <c r="A116" s="363"/>
      <c r="B116" s="363"/>
      <c r="C116" s="1043"/>
      <c r="D116" s="1043"/>
      <c r="E116" s="1043"/>
      <c r="F116" s="1043"/>
      <c r="G116" s="1043"/>
      <c r="H116" s="1043"/>
      <c r="I116" s="1043"/>
      <c r="J116" s="1043"/>
      <c r="K116" s="1043"/>
      <c r="L116" s="1043"/>
      <c r="M116" s="1043"/>
      <c r="N116" s="1043"/>
      <c r="O116" s="1043"/>
      <c r="P116" s="1043"/>
      <c r="Q116" s="1043"/>
      <c r="R116" s="1043"/>
      <c r="S116" s="1043"/>
      <c r="T116" s="361"/>
      <c r="U116" s="361"/>
      <c r="V116" s="362"/>
      <c r="W116" s="362"/>
      <c r="X116" s="362"/>
      <c r="Y116" s="362"/>
      <c r="Z116" s="362"/>
      <c r="AA116" s="362"/>
      <c r="AB116" s="362"/>
      <c r="AC116" s="362"/>
      <c r="AD116" s="362"/>
      <c r="AE116" s="362"/>
      <c r="AF116" s="362"/>
      <c r="AG116" s="362"/>
      <c r="AH116" s="362"/>
      <c r="AI116" s="362"/>
      <c r="AJ116" s="362"/>
      <c r="AK116" s="362"/>
      <c r="AL116" s="362"/>
      <c r="AM116" s="362"/>
    </row>
    <row r="117" spans="1:69" ht="15" x14ac:dyDescent="0.25">
      <c r="A117" s="363"/>
      <c r="B117" s="363"/>
      <c r="C117" s="1043"/>
      <c r="D117" s="1043"/>
      <c r="E117" s="1043"/>
      <c r="F117" s="1043"/>
      <c r="G117" s="1043"/>
      <c r="H117" s="1043"/>
      <c r="I117" s="1043"/>
      <c r="J117" s="1043"/>
      <c r="K117" s="1043"/>
      <c r="L117" s="1043"/>
      <c r="M117" s="1043"/>
      <c r="N117" s="1043"/>
      <c r="O117" s="1043"/>
      <c r="P117" s="1043"/>
      <c r="Q117" s="1043"/>
      <c r="R117" s="1043"/>
      <c r="S117" s="1043"/>
      <c r="T117" s="361"/>
      <c r="U117" s="361"/>
      <c r="V117" s="362"/>
      <c r="W117" s="362"/>
      <c r="X117" s="362"/>
      <c r="Y117" s="362"/>
      <c r="Z117" s="362"/>
      <c r="AA117" s="362"/>
      <c r="AB117" s="362"/>
      <c r="AC117" s="362"/>
      <c r="AD117" s="362"/>
      <c r="AE117" s="362"/>
      <c r="AF117" s="362"/>
      <c r="AG117" s="362"/>
      <c r="AH117" s="362"/>
      <c r="AI117" s="362"/>
      <c r="AJ117" s="362"/>
      <c r="AK117" s="362"/>
      <c r="AL117" s="362"/>
      <c r="AM117" s="362"/>
    </row>
    <row r="118" spans="1:69" ht="15" x14ac:dyDescent="0.25">
      <c r="A118" s="363"/>
      <c r="B118" s="363"/>
      <c r="C118" s="1043"/>
      <c r="D118" s="1043"/>
      <c r="E118" s="1043"/>
      <c r="F118" s="1043"/>
      <c r="G118" s="1043"/>
      <c r="H118" s="1043"/>
      <c r="I118" s="1043"/>
      <c r="J118" s="1043"/>
      <c r="K118" s="1043"/>
      <c r="L118" s="1043"/>
      <c r="M118" s="1043"/>
      <c r="N118" s="1043"/>
      <c r="O118" s="1043"/>
      <c r="P118" s="1043"/>
      <c r="Q118" s="1043"/>
      <c r="R118" s="1043"/>
      <c r="S118" s="1043"/>
      <c r="T118" s="361"/>
      <c r="U118" s="361"/>
      <c r="V118" s="362"/>
      <c r="W118" s="362"/>
      <c r="X118" s="362"/>
      <c r="Y118" s="362"/>
      <c r="Z118" s="362"/>
      <c r="AA118" s="362"/>
      <c r="AB118" s="362"/>
      <c r="AC118" s="362"/>
      <c r="AD118" s="362"/>
      <c r="AE118" s="362"/>
      <c r="AF118" s="362"/>
      <c r="AG118" s="362"/>
      <c r="AH118" s="362"/>
      <c r="AI118" s="362"/>
      <c r="AJ118" s="362"/>
      <c r="AK118" s="362"/>
      <c r="AL118" s="362"/>
      <c r="AM118" s="362"/>
    </row>
    <row r="119" spans="1:69" ht="15" x14ac:dyDescent="0.25">
      <c r="A119" s="363"/>
      <c r="B119" s="363"/>
      <c r="C119" s="1043"/>
      <c r="D119" s="1043"/>
      <c r="E119" s="1043"/>
      <c r="F119" s="1043"/>
      <c r="G119" s="1043"/>
      <c r="H119" s="1043"/>
      <c r="I119" s="1043"/>
      <c r="J119" s="1043"/>
      <c r="K119" s="1043"/>
      <c r="L119" s="1043"/>
      <c r="M119" s="1043"/>
      <c r="N119" s="1043"/>
      <c r="O119" s="1043"/>
      <c r="P119" s="1043"/>
      <c r="Q119" s="1043"/>
      <c r="R119" s="1043"/>
      <c r="S119" s="1043"/>
      <c r="T119" s="361"/>
      <c r="U119" s="361"/>
      <c r="V119" s="362"/>
      <c r="W119" s="362"/>
      <c r="X119" s="362"/>
      <c r="Y119" s="362"/>
      <c r="Z119" s="362"/>
      <c r="AA119" s="362"/>
      <c r="AB119" s="362"/>
      <c r="AC119" s="362"/>
      <c r="AD119" s="362"/>
      <c r="AE119" s="362"/>
      <c r="AF119" s="362"/>
      <c r="AG119" s="362"/>
      <c r="AH119" s="362"/>
      <c r="AI119" s="362"/>
      <c r="AJ119" s="362"/>
      <c r="AK119" s="362"/>
      <c r="AL119" s="362"/>
      <c r="AM119" s="362"/>
    </row>
    <row r="120" spans="1:69" ht="15" x14ac:dyDescent="0.25">
      <c r="A120" s="363"/>
      <c r="B120" s="363"/>
      <c r="C120" s="1043"/>
      <c r="D120" s="1043"/>
      <c r="E120" s="1043"/>
      <c r="F120" s="1043"/>
      <c r="G120" s="1043"/>
      <c r="H120" s="1043"/>
      <c r="I120" s="1043"/>
      <c r="J120" s="1043"/>
      <c r="K120" s="1043"/>
      <c r="L120" s="1043"/>
      <c r="M120" s="1043"/>
      <c r="N120" s="1043"/>
      <c r="O120" s="1043"/>
      <c r="P120" s="1043"/>
      <c r="Q120" s="1043"/>
      <c r="R120" s="1043"/>
      <c r="S120" s="1043"/>
      <c r="T120" s="361"/>
      <c r="U120" s="361"/>
      <c r="V120" s="362"/>
      <c r="W120" s="362"/>
      <c r="X120" s="362"/>
      <c r="Y120" s="362"/>
      <c r="Z120" s="362"/>
      <c r="AA120" s="362"/>
      <c r="AB120" s="362"/>
      <c r="AC120" s="362"/>
      <c r="AD120" s="362"/>
      <c r="AE120" s="362"/>
      <c r="AF120" s="362"/>
      <c r="AG120" s="362"/>
      <c r="AH120" s="362"/>
      <c r="AI120" s="362"/>
      <c r="AJ120" s="362"/>
      <c r="AK120" s="362"/>
      <c r="AL120" s="362"/>
      <c r="AM120" s="362"/>
    </row>
    <row r="121" spans="1:69" ht="15" x14ac:dyDescent="0.25">
      <c r="A121" s="363"/>
      <c r="B121" s="363"/>
      <c r="C121" s="1043"/>
      <c r="D121" s="1043"/>
      <c r="E121" s="1043"/>
      <c r="F121" s="1043"/>
      <c r="G121" s="1043"/>
      <c r="H121" s="1043"/>
      <c r="I121" s="1043"/>
      <c r="J121" s="1043"/>
      <c r="K121" s="1043"/>
      <c r="L121" s="1043"/>
      <c r="M121" s="1043"/>
      <c r="N121" s="1043"/>
      <c r="O121" s="1043"/>
      <c r="P121" s="1043"/>
      <c r="Q121" s="1043"/>
      <c r="R121" s="1043"/>
      <c r="S121" s="1043"/>
      <c r="T121" s="361"/>
      <c r="U121" s="361"/>
      <c r="V121" s="362"/>
      <c r="W121" s="362"/>
      <c r="X121" s="362"/>
      <c r="Y121" s="362"/>
      <c r="Z121" s="362"/>
      <c r="AA121" s="362"/>
      <c r="AB121" s="362"/>
      <c r="AC121" s="362"/>
      <c r="AD121" s="362"/>
      <c r="AE121" s="362"/>
      <c r="AF121" s="362"/>
      <c r="AG121" s="362"/>
      <c r="AH121" s="362"/>
      <c r="AI121" s="362"/>
      <c r="AJ121" s="362"/>
      <c r="AK121" s="362"/>
      <c r="AL121" s="362"/>
      <c r="AM121" s="362"/>
    </row>
    <row r="122" spans="1:69" s="397" customFormat="1" ht="15" x14ac:dyDescent="0.25">
      <c r="A122" s="384"/>
      <c r="B122" s="384"/>
      <c r="C122" s="1043"/>
      <c r="D122" s="1043"/>
      <c r="E122" s="1043"/>
      <c r="F122" s="1043"/>
      <c r="G122" s="1043"/>
      <c r="H122" s="1043"/>
      <c r="I122" s="1043"/>
      <c r="J122" s="1043"/>
      <c r="K122" s="1043"/>
      <c r="L122" s="1043"/>
      <c r="M122" s="1043"/>
      <c r="N122" s="1043"/>
      <c r="O122" s="1043"/>
      <c r="P122" s="1043"/>
      <c r="Q122" s="1043"/>
      <c r="R122" s="1043"/>
      <c r="S122" s="1043"/>
      <c r="T122" s="384"/>
      <c r="U122" s="384"/>
      <c r="V122" s="384"/>
      <c r="W122" s="384"/>
      <c r="X122" s="384"/>
      <c r="Y122" s="384"/>
      <c r="Z122" s="384"/>
      <c r="AA122" s="384"/>
      <c r="AB122" s="384"/>
      <c r="AC122" s="384"/>
      <c r="AD122" s="384"/>
      <c r="AE122" s="384"/>
      <c r="AF122" s="384"/>
      <c r="AG122" s="384"/>
      <c r="AH122" s="384"/>
      <c r="AI122" s="384"/>
      <c r="AJ122" s="384"/>
      <c r="AK122" s="384"/>
      <c r="AL122" s="384"/>
      <c r="AM122" s="384"/>
      <c r="AN122" s="384"/>
      <c r="AO122" s="384"/>
      <c r="AP122" s="384"/>
      <c r="AQ122" s="384"/>
      <c r="AR122" s="384"/>
      <c r="AS122" s="384"/>
      <c r="AT122" s="384"/>
      <c r="AU122" s="384"/>
      <c r="AV122" s="384"/>
      <c r="AW122" s="384"/>
      <c r="AX122" s="384"/>
      <c r="AY122" s="384"/>
      <c r="AZ122" s="384"/>
      <c r="BA122" s="384"/>
      <c r="BB122" s="384"/>
      <c r="BC122" s="384"/>
      <c r="BD122" s="384"/>
      <c r="BE122" s="384"/>
      <c r="BF122" s="384"/>
      <c r="BG122" s="384"/>
      <c r="BH122" s="384"/>
      <c r="BI122" s="384"/>
      <c r="BJ122" s="384"/>
      <c r="BK122" s="384"/>
      <c r="BL122" s="384"/>
      <c r="BM122" s="384"/>
      <c r="BN122" s="384"/>
      <c r="BO122" s="384"/>
      <c r="BP122" s="384"/>
      <c r="BQ122" s="384"/>
    </row>
    <row r="123" spans="1:69" s="468" customFormat="1" x14ac:dyDescent="0.3">
      <c r="C123" s="312"/>
      <c r="R123" s="653"/>
    </row>
    <row r="124" spans="1:69" s="468" customFormat="1" x14ac:dyDescent="0.3">
      <c r="C124" s="312"/>
      <c r="R124" s="653"/>
    </row>
    <row r="125" spans="1:69" s="468" customFormat="1" hidden="1" x14ac:dyDescent="0.3">
      <c r="C125" s="312"/>
      <c r="R125" s="653"/>
    </row>
    <row r="126" spans="1:69" s="468" customFormat="1" ht="15" hidden="1" customHeight="1" x14ac:dyDescent="0.3">
      <c r="C126" s="312"/>
      <c r="D126" s="654" t="s">
        <v>75</v>
      </c>
      <c r="R126" s="653"/>
    </row>
    <row r="127" spans="1:69" s="468" customFormat="1" ht="15" hidden="1" customHeight="1" x14ac:dyDescent="0.3">
      <c r="C127" s="312"/>
      <c r="E127" s="655" t="s">
        <v>76</v>
      </c>
      <c r="F127" s="655"/>
      <c r="G127" s="468" t="str">
        <f>'1. Fleet (L)     OR'!D125</f>
        <v>Fuel Type</v>
      </c>
      <c r="H127" s="656" t="str">
        <f>'1. Fleet (L)     OR'!E125</f>
        <v>Energy Content Factor</v>
      </c>
      <c r="I127" s="656" t="str">
        <f>'1. Fleet (L)     OR'!F125</f>
        <v>CO2 EF</v>
      </c>
      <c r="J127" s="656" t="str">
        <f>'1. Fleet (L)     OR'!G125</f>
        <v>CH4 EF</v>
      </c>
      <c r="K127" s="656" t="str">
        <f>'1. Fleet (L)     OR'!H125</f>
        <v>N2O EF</v>
      </c>
      <c r="L127" s="656" t="str">
        <f>'1. Fleet (L)     OR'!I125</f>
        <v>Scope 3</v>
      </c>
      <c r="R127" s="653"/>
    </row>
    <row r="128" spans="1:69" s="468" customFormat="1" ht="15" hidden="1" customHeight="1" x14ac:dyDescent="0.3">
      <c r="C128" s="312"/>
      <c r="D128" s="468" t="str">
        <f>'2. Fleet (km)'!D141</f>
        <v>Average passenger vehicle - petrol</v>
      </c>
      <c r="E128" s="657">
        <f>'2. Fleet (km)'!E141</f>
        <v>11.1</v>
      </c>
      <c r="F128" s="655"/>
      <c r="H128" s="658" t="str">
        <f>'1. Fleet (L)     OR'!E126</f>
        <v>(GJ / kL)</v>
      </c>
      <c r="I128" s="658" t="str">
        <f>'1. Fleet (L)     OR'!F126</f>
        <v>(kg CO2-e/GJ)</v>
      </c>
      <c r="J128" s="658" t="str">
        <f>'1. Fleet (L)     OR'!G126</f>
        <v>(kg CO2-e/GJ)</v>
      </c>
      <c r="K128" s="658" t="str">
        <f>'1. Fleet (L)     OR'!H126</f>
        <v>(kg CO2-e/GJ)</v>
      </c>
      <c r="L128" s="658" t="str">
        <f>'1. Fleet (L)     OR'!I126</f>
        <v>(kg CO2-e/GJ)</v>
      </c>
      <c r="R128" s="653"/>
    </row>
    <row r="129" spans="3:18" s="468" customFormat="1" ht="15" hidden="1" customHeight="1" x14ac:dyDescent="0.3">
      <c r="C129" s="312"/>
      <c r="D129" s="468" t="str">
        <f>'2. Fleet (km)'!D142</f>
        <v>Average passenger vehicle - diesel</v>
      </c>
      <c r="E129" s="657">
        <f>'2. Fleet (km)'!E142</f>
        <v>11.1</v>
      </c>
      <c r="F129" s="655"/>
      <c r="G129" s="468" t="str">
        <f>'1. Fleet (L)     OR'!D127</f>
        <v>Petrol - post 2004 vehicle</v>
      </c>
      <c r="H129" s="468">
        <f>'1. Fleet (L)     OR'!E127</f>
        <v>34.200000000000003</v>
      </c>
      <c r="I129" s="468">
        <f>'1. Fleet (L)     OR'!F127</f>
        <v>67.400000000000006</v>
      </c>
      <c r="J129" s="468">
        <f>'1. Fleet (L)     OR'!G127</f>
        <v>0.02</v>
      </c>
      <c r="K129" s="468">
        <f>'1. Fleet (L)     OR'!H127</f>
        <v>0.2</v>
      </c>
      <c r="L129" s="468">
        <f>'1. Fleet (L)     OR'!I127</f>
        <v>3.6</v>
      </c>
      <c r="R129" s="653"/>
    </row>
    <row r="130" spans="3:18" s="468" customFormat="1" ht="15" hidden="1" customHeight="1" x14ac:dyDescent="0.3">
      <c r="C130" s="312"/>
      <c r="D130" s="468" t="str">
        <f>'2. Fleet (km)'!D143</f>
        <v>Petrol - Luxury SUV</v>
      </c>
      <c r="E130" s="657">
        <f>'2. Fleet (km)'!E143</f>
        <v>17.8</v>
      </c>
      <c r="F130" s="655"/>
      <c r="G130" s="468" t="str">
        <f>'1. Fleet (L)     OR'!D128</f>
        <v>Petrol - general transport</v>
      </c>
      <c r="H130" s="468">
        <f>'1. Fleet (L)     OR'!E128</f>
        <v>34.200000000000003</v>
      </c>
      <c r="I130" s="468">
        <f>'1. Fleet (L)     OR'!F128</f>
        <v>67.400000000000006</v>
      </c>
      <c r="J130" s="468">
        <f>'1. Fleet (L)     OR'!G128</f>
        <v>0.6</v>
      </c>
      <c r="K130" s="468">
        <f>'1. Fleet (L)     OR'!H128</f>
        <v>1.6</v>
      </c>
      <c r="L130" s="468">
        <f>'1. Fleet (L)     OR'!I128</f>
        <v>3.6</v>
      </c>
      <c r="R130" s="653"/>
    </row>
    <row r="131" spans="3:18" s="468" customFormat="1" ht="15" hidden="1" customHeight="1" x14ac:dyDescent="0.3">
      <c r="C131" s="312"/>
      <c r="D131" s="468" t="str">
        <f>'2. Fleet (km)'!D144</f>
        <v>Petrol - Large V8 Car; Heavy 4WD</v>
      </c>
      <c r="E131" s="657">
        <f>'2. Fleet (km)'!E144</f>
        <v>13.5</v>
      </c>
      <c r="G131" s="468" t="str">
        <f>'1. Fleet (L)     OR'!D129</f>
        <v>Diesel - post 2004 vehicle</v>
      </c>
      <c r="H131" s="468">
        <f>'1. Fleet (L)     OR'!E129</f>
        <v>38.6</v>
      </c>
      <c r="I131" s="468">
        <f>'1. Fleet (L)     OR'!F129</f>
        <v>69.900000000000006</v>
      </c>
      <c r="J131" s="468">
        <f>'1. Fleet (L)     OR'!G129</f>
        <v>0.01</v>
      </c>
      <c r="K131" s="468">
        <f>'1. Fleet (L)     OR'!H129</f>
        <v>0.5</v>
      </c>
      <c r="L131" s="468">
        <f>'1. Fleet (L)     OR'!I129</f>
        <v>3.6</v>
      </c>
      <c r="R131" s="653"/>
    </row>
    <row r="132" spans="3:18" s="468" customFormat="1" ht="15" hidden="1" customHeight="1" x14ac:dyDescent="0.3">
      <c r="C132" s="312"/>
      <c r="D132" s="468" t="str">
        <f>'2. Fleet (km)'!D145</f>
        <v>Petrol -  Luxury Large Car</v>
      </c>
      <c r="E132" s="657">
        <f>'2. Fleet (km)'!E145</f>
        <v>12.200000000000001</v>
      </c>
      <c r="G132" s="468" t="str">
        <f>'1. Fleet (L)     OR'!D130</f>
        <v>Diesel - general transport</v>
      </c>
      <c r="H132" s="468">
        <f>'1. Fleet (L)     OR'!E130</f>
        <v>38.6</v>
      </c>
      <c r="I132" s="468">
        <f>'1. Fleet (L)     OR'!F130</f>
        <v>69.900000000000006</v>
      </c>
      <c r="J132" s="468">
        <f>'1. Fleet (L)     OR'!G130</f>
        <v>0.1</v>
      </c>
      <c r="K132" s="468">
        <f>'1. Fleet (L)     OR'!H130</f>
        <v>0.4</v>
      </c>
      <c r="L132" s="468">
        <f>'1. Fleet (L)     OR'!I130</f>
        <v>3.6</v>
      </c>
      <c r="R132" s="653"/>
    </row>
    <row r="133" spans="3:18" s="468" customFormat="1" ht="15" hidden="1" customHeight="1" x14ac:dyDescent="0.3">
      <c r="C133" s="312"/>
      <c r="D133" s="468" t="str">
        <f>'2. Fleet (km)'!D146</f>
        <v>Petrol - Large Car</v>
      </c>
      <c r="E133" s="657">
        <f>'2. Fleet (km)'!E146</f>
        <v>10.966666666666667</v>
      </c>
      <c r="G133" s="468" t="str">
        <f>'1. Fleet (L)     OR'!D131</f>
        <v>LPG - post 2004 vehicle</v>
      </c>
      <c r="H133" s="468">
        <f>'1. Fleet (L)     OR'!E131</f>
        <v>26.2</v>
      </c>
      <c r="I133" s="468">
        <f>'1. Fleet (L)     OR'!F131</f>
        <v>60.2</v>
      </c>
      <c r="J133" s="468">
        <f>'1. Fleet (L)     OR'!G131</f>
        <v>0.5</v>
      </c>
      <c r="K133" s="468">
        <f>'1. Fleet (L)     OR'!H131</f>
        <v>0.3</v>
      </c>
      <c r="L133" s="468">
        <f>'1. Fleet (L)     OR'!I131</f>
        <v>3.6</v>
      </c>
      <c r="R133" s="653"/>
    </row>
    <row r="134" spans="3:18" s="468" customFormat="1" ht="15" hidden="1" customHeight="1" x14ac:dyDescent="0.3">
      <c r="C134" s="312"/>
      <c r="D134" s="468" t="str">
        <f>'2. Fleet (km)'!D147</f>
        <v>Petrol - Large SUV</v>
      </c>
      <c r="E134" s="657">
        <f>'2. Fleet (km)'!E147</f>
        <v>11.699999999999998</v>
      </c>
      <c r="G134" s="468" t="str">
        <f>'1. Fleet (L)     OR'!D132</f>
        <v>LPG - general transport</v>
      </c>
      <c r="H134" s="468">
        <f>'1. Fleet (L)     OR'!E132</f>
        <v>26.2</v>
      </c>
      <c r="I134" s="468">
        <f>'1. Fleet (L)     OR'!F132</f>
        <v>60.2</v>
      </c>
      <c r="J134" s="468">
        <f>'1. Fleet (L)     OR'!G132</f>
        <v>0.7</v>
      </c>
      <c r="K134" s="468">
        <f>'1. Fleet (L)     OR'!H132</f>
        <v>0.6</v>
      </c>
      <c r="L134" s="468">
        <f>'1. Fleet (L)     OR'!I132</f>
        <v>3.6</v>
      </c>
      <c r="R134" s="653"/>
    </row>
    <row r="135" spans="3:18" s="468" customFormat="1" ht="15" hidden="1" customHeight="1" x14ac:dyDescent="0.3">
      <c r="C135" s="312"/>
      <c r="D135" s="468" t="str">
        <f>'2. Fleet (km)'!D148</f>
        <v>Petrol - Medium SUV</v>
      </c>
      <c r="E135" s="657">
        <f>'2. Fleet (km)'!E148</f>
        <v>9.8999999999999986</v>
      </c>
      <c r="F135" s="655"/>
      <c r="G135" s="468" t="str">
        <f>'1. Fleet (L)     OR'!D133</f>
        <v>E10 (Ethanol 10%)</v>
      </c>
      <c r="H135" s="468">
        <f>'1. Fleet (L)     OR'!E133</f>
        <v>33.120000000000005</v>
      </c>
      <c r="I135" s="468">
        <f>'1. Fleet (L)     OR'!F133</f>
        <v>60.660000000000004</v>
      </c>
      <c r="J135" s="468">
        <f>'1. Fleet (L)     OR'!G133</f>
        <v>9.8000000000000018E-2</v>
      </c>
      <c r="K135" s="468">
        <f>'1. Fleet (L)     OR'!H133</f>
        <v>0.35000000000000003</v>
      </c>
      <c r="L135" s="468">
        <f>'1. Fleet (L)     OR'!I133</f>
        <v>3.6</v>
      </c>
      <c r="R135" s="653"/>
    </row>
    <row r="136" spans="3:18" s="468" customFormat="1" ht="15" hidden="1" customHeight="1" x14ac:dyDescent="0.3">
      <c r="C136" s="312"/>
      <c r="D136" s="468" t="str">
        <f>'2. Fleet (km)'!D149</f>
        <v>Petrol - Small SUV</v>
      </c>
      <c r="E136" s="657">
        <f>'2. Fleet (km)'!E149</f>
        <v>8.6</v>
      </c>
      <c r="G136" s="468" t="str">
        <f>'1. Fleet (L)     OR'!D134</f>
        <v>Ethanol</v>
      </c>
      <c r="H136" s="468">
        <f>'1. Fleet (L)     OR'!E134</f>
        <v>23.4</v>
      </c>
      <c r="I136" s="468">
        <f>'1. Fleet (L)     OR'!F134</f>
        <v>0</v>
      </c>
      <c r="J136" s="468">
        <f>'1. Fleet (L)     OR'!G134</f>
        <v>0.8</v>
      </c>
      <c r="K136" s="468">
        <f>'1. Fleet (L)     OR'!H134</f>
        <v>1.7</v>
      </c>
      <c r="L136" s="468">
        <f>'1. Fleet (L)     OR'!I134</f>
        <v>3.6</v>
      </c>
      <c r="R136" s="653"/>
    </row>
    <row r="137" spans="3:18" s="468" customFormat="1" ht="15" hidden="1" customHeight="1" x14ac:dyDescent="0.3">
      <c r="C137" s="312"/>
      <c r="D137" s="468" t="str">
        <f>'2. Fleet (km)'!D150</f>
        <v>Petrol - Medium Car</v>
      </c>
      <c r="E137" s="657">
        <f>'2. Fleet (km)'!E150</f>
        <v>9.1666666666666661</v>
      </c>
      <c r="F137" s="655"/>
      <c r="G137" s="468" t="str">
        <f>'1. Fleet (L)     OR'!D135</f>
        <v>Biodiesel</v>
      </c>
      <c r="H137" s="468">
        <f>'1. Fleet (L)     OR'!E135</f>
        <v>34.6</v>
      </c>
      <c r="I137" s="468">
        <f>'1. Fleet (L)     OR'!F135</f>
        <v>0</v>
      </c>
      <c r="J137" s="468">
        <f>'1. Fleet (L)     OR'!G135</f>
        <v>0.8</v>
      </c>
      <c r="K137" s="468">
        <f>'1. Fleet (L)     OR'!H135</f>
        <v>1.7</v>
      </c>
      <c r="L137" s="468">
        <f>'1. Fleet (L)     OR'!I135</f>
        <v>0</v>
      </c>
      <c r="R137" s="653"/>
    </row>
    <row r="138" spans="3:18" s="468" customFormat="1" ht="15" hidden="1" customHeight="1" x14ac:dyDescent="0.3">
      <c r="C138" s="312"/>
      <c r="D138" s="468" t="str">
        <f>'2. Fleet (km)'!D151</f>
        <v>Petrol - Small Car</v>
      </c>
      <c r="E138" s="657">
        <f>'2. Fleet (km)'!E151</f>
        <v>8.5</v>
      </c>
      <c r="F138" s="655"/>
      <c r="L138" s="657"/>
      <c r="R138" s="653"/>
    </row>
    <row r="139" spans="3:18" s="468" customFormat="1" ht="15" hidden="1" customHeight="1" x14ac:dyDescent="0.3">
      <c r="C139" s="312"/>
      <c r="D139" s="468" t="str">
        <f>'2. Fleet (km)'!D152</f>
        <v>Petrol - Light Car</v>
      </c>
      <c r="E139" s="657">
        <f>'2. Fleet (km)'!E152</f>
        <v>6.833333333333333</v>
      </c>
      <c r="F139" s="655"/>
      <c r="L139" s="657"/>
      <c r="R139" s="653"/>
    </row>
    <row r="140" spans="3:18" s="468" customFormat="1" ht="15" hidden="1" customHeight="1" x14ac:dyDescent="0.3">
      <c r="C140" s="312"/>
      <c r="D140" s="468" t="str">
        <f>'2. Fleet (km)'!D153</f>
        <v>Petrol - Micro Car</v>
      </c>
      <c r="E140" s="657">
        <f>'2. Fleet (km)'!E153</f>
        <v>6.3999999999999995</v>
      </c>
      <c r="F140" s="655"/>
      <c r="L140" s="657"/>
      <c r="R140" s="653"/>
    </row>
    <row r="141" spans="3:18" s="468" customFormat="1" ht="15" hidden="1" customHeight="1" x14ac:dyDescent="0.3">
      <c r="C141" s="312"/>
      <c r="D141" s="468" t="str">
        <f>'2. Fleet (km)'!D154</f>
        <v>Petrol - People Mover</v>
      </c>
      <c r="E141" s="657">
        <f>'2. Fleet (km)'!E154</f>
        <v>12.8</v>
      </c>
      <c r="L141" s="657"/>
      <c r="R141" s="653"/>
    </row>
    <row r="142" spans="3:18" s="468" customFormat="1" ht="15" hidden="1" customHeight="1" x14ac:dyDescent="0.3">
      <c r="C142" s="312"/>
      <c r="D142" s="468" t="str">
        <f>'2. Fleet (km)'!D155</f>
        <v>Petrol - Sports</v>
      </c>
      <c r="E142" s="657">
        <f>'2. Fleet (km)'!E155</f>
        <v>9.3333333333333339</v>
      </c>
      <c r="L142" s="657"/>
      <c r="R142" s="653"/>
    </row>
    <row r="143" spans="3:18" s="468" customFormat="1" ht="15" hidden="1" customHeight="1" x14ac:dyDescent="0.3">
      <c r="C143" s="312"/>
      <c r="D143" s="468" t="str">
        <f>'2. Fleet (km)'!D156</f>
        <v>Diesel - Luxury SUV</v>
      </c>
      <c r="E143" s="657">
        <f>'2. Fleet (km)'!E156</f>
        <v>7.55</v>
      </c>
      <c r="L143" s="657"/>
      <c r="R143" s="653"/>
    </row>
    <row r="144" spans="3:18" s="468" customFormat="1" ht="15" hidden="1" customHeight="1" x14ac:dyDescent="0.3">
      <c r="C144" s="312"/>
      <c r="D144" s="468" t="str">
        <f>'2. Fleet (km)'!D157</f>
        <v>Diesel - Large V8 Car; Heavy 4WD</v>
      </c>
      <c r="E144" s="657">
        <f>'2. Fleet (km)'!E157</f>
        <v>9.0333333333333332</v>
      </c>
      <c r="R144" s="653"/>
    </row>
    <row r="145" spans="3:18" s="468" customFormat="1" ht="15" hidden="1" customHeight="1" x14ac:dyDescent="0.3">
      <c r="C145" s="312"/>
      <c r="D145" s="468" t="str">
        <f>'2. Fleet (km)'!D158</f>
        <v>Diesel -  Luxury Large Car</v>
      </c>
      <c r="E145" s="657">
        <f>'2. Fleet (km)'!E158</f>
        <v>6.55</v>
      </c>
      <c r="R145" s="653"/>
    </row>
    <row r="146" spans="3:18" s="468" customFormat="1" ht="15" hidden="1" customHeight="1" x14ac:dyDescent="0.3">
      <c r="C146" s="312"/>
      <c r="D146" s="468" t="str">
        <f>'2. Fleet (km)'!D159</f>
        <v>Diesel - Large Car</v>
      </c>
      <c r="E146" s="657">
        <f>'2. Fleet (km)'!E159</f>
        <v>5.9000000000000012</v>
      </c>
      <c r="R146" s="653"/>
    </row>
    <row r="147" spans="3:18" s="468" customFormat="1" ht="15" hidden="1" customHeight="1" x14ac:dyDescent="0.3">
      <c r="C147" s="312"/>
      <c r="D147" s="468" t="str">
        <f>'2. Fleet (km)'!D160</f>
        <v>Diesel - Large SUV</v>
      </c>
      <c r="E147" s="657">
        <f>'2. Fleet (km)'!E160</f>
        <v>8.6999999999999993</v>
      </c>
      <c r="R147" s="653"/>
    </row>
    <row r="148" spans="3:18" s="468" customFormat="1" ht="15" hidden="1" customHeight="1" x14ac:dyDescent="0.3">
      <c r="C148" s="312"/>
      <c r="D148" s="468" t="str">
        <f>'2. Fleet (km)'!D161</f>
        <v>Diesel - Medium SUV</v>
      </c>
      <c r="E148" s="657">
        <f>'2. Fleet (km)'!E161</f>
        <v>8.4</v>
      </c>
      <c r="R148" s="653"/>
    </row>
    <row r="149" spans="3:18" s="468" customFormat="1" ht="15" hidden="1" customHeight="1" x14ac:dyDescent="0.3">
      <c r="C149" s="312"/>
      <c r="D149" s="468" t="str">
        <f>'2. Fleet (km)'!D162</f>
        <v>Diesel - Small SUV</v>
      </c>
      <c r="E149" s="657">
        <f>'2. Fleet (km)'!E162</f>
        <v>5.6</v>
      </c>
      <c r="R149" s="653"/>
    </row>
    <row r="150" spans="3:18" s="468" customFormat="1" ht="15" hidden="1" customHeight="1" x14ac:dyDescent="0.3">
      <c r="C150" s="312"/>
      <c r="D150" s="468" t="str">
        <f>'2. Fleet (km)'!D163</f>
        <v>Diesel - Medium Car</v>
      </c>
      <c r="E150" s="657">
        <f>'2. Fleet (km)'!E163</f>
        <v>6.05</v>
      </c>
      <c r="R150" s="653"/>
    </row>
    <row r="151" spans="3:18" s="468" customFormat="1" ht="15" hidden="1" customHeight="1" x14ac:dyDescent="0.3">
      <c r="C151" s="312"/>
      <c r="D151" s="468" t="str">
        <f>'2. Fleet (km)'!D164</f>
        <v>Diesel - Small Car</v>
      </c>
      <c r="E151" s="657">
        <f>'2. Fleet (km)'!E164</f>
        <v>5.166666666666667</v>
      </c>
      <c r="R151" s="653"/>
    </row>
    <row r="152" spans="3:18" s="468" customFormat="1" ht="15" hidden="1" customHeight="1" x14ac:dyDescent="0.3">
      <c r="C152" s="312"/>
      <c r="D152" s="468" t="str">
        <f>'2. Fleet (km)'!D165</f>
        <v>Diesel - Light Car</v>
      </c>
      <c r="E152" s="657">
        <f>'2. Fleet (km)'!E165</f>
        <v>5</v>
      </c>
      <c r="R152" s="653"/>
    </row>
    <row r="153" spans="3:18" s="468" customFormat="1" ht="15" hidden="1" customHeight="1" x14ac:dyDescent="0.3">
      <c r="C153" s="312"/>
      <c r="D153" s="468" t="str">
        <f>'2. Fleet (km)'!D166</f>
        <v>Diesel - People Mover</v>
      </c>
      <c r="E153" s="657">
        <f>'2. Fleet (km)'!E166</f>
        <v>9.4499999999999993</v>
      </c>
      <c r="R153" s="653"/>
    </row>
    <row r="154" spans="3:18" s="468" customFormat="1" ht="15" hidden="1" customHeight="1" x14ac:dyDescent="0.3">
      <c r="C154" s="312"/>
      <c r="D154" s="468" t="str">
        <f>'2. Fleet (km)'!D167</f>
        <v>Diesel - Sports</v>
      </c>
      <c r="E154" s="657">
        <f>'2. Fleet (km)'!E167</f>
        <v>5.2</v>
      </c>
      <c r="R154" s="653"/>
    </row>
    <row r="155" spans="3:18" s="468" customFormat="1" ht="15" hidden="1" customHeight="1" x14ac:dyDescent="0.3">
      <c r="C155" s="312"/>
      <c r="D155" s="468" t="str">
        <f>'2. Fleet (km)'!D168</f>
        <v>LPG large car</v>
      </c>
      <c r="E155" s="657">
        <f>'2. Fleet (km)'!E168</f>
        <v>11</v>
      </c>
      <c r="R155" s="653"/>
    </row>
    <row r="156" spans="3:18" s="468" customFormat="1" ht="15" hidden="1" customHeight="1" x14ac:dyDescent="0.3">
      <c r="C156" s="312"/>
      <c r="D156" s="468" t="str">
        <f>'2. Fleet (km)'!D169</f>
        <v>Hybrid SUV</v>
      </c>
      <c r="E156" s="657">
        <f>'2. Fleet (km)'!E169</f>
        <v>4.7</v>
      </c>
      <c r="R156" s="653"/>
    </row>
    <row r="157" spans="3:18" s="468" customFormat="1" ht="15" hidden="1" customHeight="1" x14ac:dyDescent="0.3">
      <c r="C157" s="312"/>
      <c r="D157" s="468" t="str">
        <f>'2. Fleet (km)'!D170</f>
        <v>Hybrid Medium Car</v>
      </c>
      <c r="E157" s="657">
        <f>'2. Fleet (km)'!E170</f>
        <v>5.2</v>
      </c>
      <c r="R157" s="653"/>
    </row>
    <row r="158" spans="3:18" s="468" customFormat="1" ht="15" hidden="1" customHeight="1" x14ac:dyDescent="0.3">
      <c r="C158" s="312"/>
      <c r="D158" s="468" t="str">
        <f>'2. Fleet (km)'!D171</f>
        <v>Hybrid Small Car</v>
      </c>
      <c r="E158" s="657">
        <f>'2. Fleet (km)'!E171</f>
        <v>3.9</v>
      </c>
      <c r="R158" s="653"/>
    </row>
    <row r="159" spans="3:18" s="468" customFormat="1" hidden="1" x14ac:dyDescent="0.3">
      <c r="C159" s="312"/>
      <c r="D159" s="468" t="str">
        <f>'2. Fleet (km)'!D172</f>
        <v>Motorcycle (&gt;999cc)</v>
      </c>
      <c r="E159" s="657">
        <f>'2. Fleet (km)'!E172</f>
        <v>5.7</v>
      </c>
      <c r="R159" s="653"/>
    </row>
    <row r="160" spans="3:18" s="468" customFormat="1" hidden="1" x14ac:dyDescent="0.3">
      <c r="C160" s="312"/>
      <c r="D160" s="468" t="str">
        <f>'2. Fleet (km)'!D173</f>
        <v>Motorcycle (251cc - 999cc)</v>
      </c>
      <c r="E160" s="657">
        <f>'2. Fleet (km)'!E173</f>
        <v>4.8</v>
      </c>
      <c r="R160" s="653"/>
    </row>
    <row r="161" spans="3:18" s="468" customFormat="1" hidden="1" x14ac:dyDescent="0.3">
      <c r="C161" s="312"/>
      <c r="D161" s="468" t="str">
        <f>'2. Fleet (km)'!D174</f>
        <v>Motorcycle (&lt;251cc)</v>
      </c>
      <c r="E161" s="657">
        <f>'2. Fleet (km)'!E174</f>
        <v>3</v>
      </c>
      <c r="R161" s="653"/>
    </row>
    <row r="162" spans="3:18" s="468" customFormat="1" hidden="1" x14ac:dyDescent="0.3">
      <c r="C162" s="312"/>
      <c r="D162" s="468" t="str">
        <f>'2. Fleet (km)'!D175</f>
        <v>Scooter (&lt;125cc)</v>
      </c>
      <c r="E162" s="657">
        <f>'2. Fleet (km)'!E175</f>
        <v>2.6</v>
      </c>
      <c r="R162" s="653"/>
    </row>
    <row r="163" spans="3:18" s="468" customFormat="1" hidden="1" x14ac:dyDescent="0.3">
      <c r="C163" s="312"/>
      <c r="D163" s="468" t="str">
        <f>'2. Fleet (km)'!D176</f>
        <v>Light commercial vehicle</v>
      </c>
      <c r="E163" s="657">
        <f>'2. Fleet (km)'!E176</f>
        <v>12.8</v>
      </c>
      <c r="R163" s="653"/>
    </row>
    <row r="164" spans="3:18" s="468" customFormat="1" x14ac:dyDescent="0.3">
      <c r="C164" s="312"/>
      <c r="E164" s="657"/>
      <c r="R164" s="653"/>
    </row>
    <row r="165" spans="3:18" s="468" customFormat="1" x14ac:dyDescent="0.3">
      <c r="C165" s="312"/>
      <c r="R165" s="653"/>
    </row>
    <row r="166" spans="3:18" s="468" customFormat="1" x14ac:dyDescent="0.3">
      <c r="C166" s="312"/>
      <c r="R166" s="653"/>
    </row>
    <row r="167" spans="3:18" s="468" customFormat="1" x14ac:dyDescent="0.3">
      <c r="C167" s="312"/>
      <c r="R167" s="653"/>
    </row>
    <row r="168" spans="3:18" s="468" customFormat="1" x14ac:dyDescent="0.3">
      <c r="C168" s="312"/>
      <c r="R168" s="653"/>
    </row>
    <row r="169" spans="3:18" s="468" customFormat="1" x14ac:dyDescent="0.3">
      <c r="C169" s="312"/>
      <c r="R169" s="653"/>
    </row>
    <row r="170" spans="3:18" s="468" customFormat="1" x14ac:dyDescent="0.3">
      <c r="C170" s="312"/>
      <c r="R170" s="653"/>
    </row>
    <row r="171" spans="3:18" s="468" customFormat="1" x14ac:dyDescent="0.3">
      <c r="C171" s="312"/>
      <c r="R171" s="653"/>
    </row>
    <row r="172" spans="3:18" s="468" customFormat="1" x14ac:dyDescent="0.3">
      <c r="C172" s="312"/>
      <c r="R172" s="653"/>
    </row>
    <row r="173" spans="3:18" s="468" customFormat="1" x14ac:dyDescent="0.3">
      <c r="C173" s="312"/>
      <c r="R173" s="653"/>
    </row>
    <row r="174" spans="3:18" s="468" customFormat="1" x14ac:dyDescent="0.3">
      <c r="C174" s="312"/>
      <c r="R174" s="653"/>
    </row>
    <row r="175" spans="3:18" s="468" customFormat="1" x14ac:dyDescent="0.3">
      <c r="C175" s="312"/>
      <c r="R175" s="653"/>
    </row>
    <row r="176" spans="3:18" s="468" customFormat="1" x14ac:dyDescent="0.3">
      <c r="C176" s="312"/>
      <c r="R176" s="653"/>
    </row>
    <row r="177" spans="3:18" s="468" customFormat="1" x14ac:dyDescent="0.3">
      <c r="C177" s="312"/>
      <c r="R177" s="653"/>
    </row>
    <row r="178" spans="3:18" s="468" customFormat="1" x14ac:dyDescent="0.3">
      <c r="C178" s="312"/>
      <c r="R178" s="653"/>
    </row>
    <row r="179" spans="3:18" s="468" customFormat="1" x14ac:dyDescent="0.3">
      <c r="C179" s="312"/>
      <c r="R179" s="653"/>
    </row>
    <row r="180" spans="3:18" s="468" customFormat="1" x14ac:dyDescent="0.3">
      <c r="C180" s="312"/>
      <c r="R180" s="653"/>
    </row>
    <row r="181" spans="3:18" s="468" customFormat="1" x14ac:dyDescent="0.3">
      <c r="C181" s="312"/>
      <c r="R181" s="653"/>
    </row>
    <row r="182" spans="3:18" s="468" customFormat="1" x14ac:dyDescent="0.3">
      <c r="C182" s="312"/>
      <c r="R182" s="653"/>
    </row>
    <row r="183" spans="3:18" s="468" customFormat="1" x14ac:dyDescent="0.3">
      <c r="C183" s="312"/>
      <c r="R183" s="653"/>
    </row>
    <row r="184" spans="3:18" s="468" customFormat="1" x14ac:dyDescent="0.3">
      <c r="C184" s="312"/>
      <c r="R184" s="653"/>
    </row>
    <row r="185" spans="3:18" s="468" customFormat="1" x14ac:dyDescent="0.3">
      <c r="C185" s="312"/>
      <c r="R185" s="653"/>
    </row>
    <row r="186" spans="3:18" s="468" customFormat="1" x14ac:dyDescent="0.3">
      <c r="C186" s="312"/>
      <c r="R186" s="653"/>
    </row>
    <row r="187" spans="3:18" s="468" customFormat="1" x14ac:dyDescent="0.3">
      <c r="C187" s="312"/>
      <c r="R187" s="653"/>
    </row>
    <row r="188" spans="3:18" s="468" customFormat="1" x14ac:dyDescent="0.3">
      <c r="C188" s="312"/>
      <c r="R188" s="653"/>
    </row>
    <row r="189" spans="3:18" s="468" customFormat="1" x14ac:dyDescent="0.3">
      <c r="C189" s="312"/>
      <c r="R189" s="653"/>
    </row>
    <row r="190" spans="3:18" s="468" customFormat="1" x14ac:dyDescent="0.3">
      <c r="C190" s="312"/>
      <c r="R190" s="653"/>
    </row>
    <row r="191" spans="3:18" s="468" customFormat="1" x14ac:dyDescent="0.3">
      <c r="C191" s="312"/>
      <c r="R191" s="653"/>
    </row>
    <row r="192" spans="3:18" s="468" customFormat="1" x14ac:dyDescent="0.3">
      <c r="C192" s="312"/>
      <c r="R192" s="653"/>
    </row>
    <row r="193" spans="3:18" s="468" customFormat="1" x14ac:dyDescent="0.3">
      <c r="C193" s="312"/>
      <c r="R193" s="653"/>
    </row>
    <row r="194" spans="3:18" s="468" customFormat="1" x14ac:dyDescent="0.3">
      <c r="C194" s="312"/>
      <c r="R194" s="653"/>
    </row>
    <row r="195" spans="3:18" s="468" customFormat="1" x14ac:dyDescent="0.3">
      <c r="C195" s="312"/>
      <c r="R195" s="653"/>
    </row>
    <row r="196" spans="3:18" s="468" customFormat="1" x14ac:dyDescent="0.3">
      <c r="C196" s="312"/>
      <c r="R196" s="653"/>
    </row>
    <row r="197" spans="3:18" s="468" customFormat="1" x14ac:dyDescent="0.3">
      <c r="C197" s="312"/>
      <c r="R197" s="653"/>
    </row>
    <row r="198" spans="3:18" s="468" customFormat="1" x14ac:dyDescent="0.3">
      <c r="C198" s="312"/>
      <c r="R198" s="653"/>
    </row>
    <row r="199" spans="3:18" s="468" customFormat="1" x14ac:dyDescent="0.3">
      <c r="C199" s="312"/>
      <c r="R199" s="653"/>
    </row>
    <row r="200" spans="3:18" s="468" customFormat="1" x14ac:dyDescent="0.3">
      <c r="C200" s="312"/>
      <c r="R200" s="653"/>
    </row>
    <row r="201" spans="3:18" s="468" customFormat="1" x14ac:dyDescent="0.3">
      <c r="C201" s="312"/>
      <c r="R201" s="653"/>
    </row>
    <row r="202" spans="3:18" s="468" customFormat="1" x14ac:dyDescent="0.3">
      <c r="C202" s="312"/>
      <c r="R202" s="653"/>
    </row>
    <row r="203" spans="3:18" s="468" customFormat="1" x14ac:dyDescent="0.3">
      <c r="C203" s="312"/>
      <c r="R203" s="653"/>
    </row>
    <row r="204" spans="3:18" s="468" customFormat="1" x14ac:dyDescent="0.3">
      <c r="C204" s="312"/>
      <c r="R204" s="653"/>
    </row>
    <row r="205" spans="3:18" s="468" customFormat="1" x14ac:dyDescent="0.3">
      <c r="C205" s="312"/>
      <c r="R205" s="653"/>
    </row>
    <row r="206" spans="3:18" s="468" customFormat="1" x14ac:dyDescent="0.3">
      <c r="C206" s="312"/>
      <c r="R206" s="653"/>
    </row>
    <row r="207" spans="3:18" s="468" customFormat="1" x14ac:dyDescent="0.3">
      <c r="C207" s="312"/>
      <c r="R207" s="653"/>
    </row>
    <row r="208" spans="3:18" s="468" customFormat="1" x14ac:dyDescent="0.3">
      <c r="C208" s="312"/>
      <c r="R208" s="653"/>
    </row>
    <row r="209" spans="3:18" s="468" customFormat="1" x14ac:dyDescent="0.3">
      <c r="C209" s="312"/>
      <c r="R209" s="653"/>
    </row>
    <row r="210" spans="3:18" s="468" customFormat="1" x14ac:dyDescent="0.3">
      <c r="C210" s="312"/>
      <c r="R210" s="653"/>
    </row>
    <row r="211" spans="3:18" s="468" customFormat="1" x14ac:dyDescent="0.3">
      <c r="C211" s="312"/>
      <c r="R211" s="653"/>
    </row>
    <row r="212" spans="3:18" s="468" customFormat="1" x14ac:dyDescent="0.3">
      <c r="C212" s="312"/>
      <c r="R212" s="653"/>
    </row>
    <row r="213" spans="3:18" s="468" customFormat="1" x14ac:dyDescent="0.3">
      <c r="C213" s="312"/>
      <c r="R213" s="653"/>
    </row>
    <row r="214" spans="3:18" s="468" customFormat="1" x14ac:dyDescent="0.3">
      <c r="C214" s="312"/>
      <c r="R214" s="653"/>
    </row>
    <row r="215" spans="3:18" s="468" customFormat="1" x14ac:dyDescent="0.3">
      <c r="C215" s="312"/>
      <c r="R215" s="653"/>
    </row>
    <row r="216" spans="3:18" s="468" customFormat="1" x14ac:dyDescent="0.3">
      <c r="C216" s="312"/>
      <c r="R216" s="653"/>
    </row>
    <row r="217" spans="3:18" s="468" customFormat="1" x14ac:dyDescent="0.3">
      <c r="C217" s="312"/>
      <c r="R217" s="653"/>
    </row>
    <row r="218" spans="3:18" s="468" customFormat="1" x14ac:dyDescent="0.3">
      <c r="C218" s="312"/>
      <c r="R218" s="653"/>
    </row>
    <row r="219" spans="3:18" s="468" customFormat="1" x14ac:dyDescent="0.3">
      <c r="C219" s="312"/>
      <c r="R219" s="653"/>
    </row>
    <row r="220" spans="3:18" s="468" customFormat="1" x14ac:dyDescent="0.3">
      <c r="C220" s="312"/>
      <c r="R220" s="653"/>
    </row>
    <row r="221" spans="3:18" s="468" customFormat="1" x14ac:dyDescent="0.3">
      <c r="C221" s="312"/>
      <c r="R221" s="653"/>
    </row>
    <row r="222" spans="3:18" s="468" customFormat="1" x14ac:dyDescent="0.3">
      <c r="C222" s="312"/>
      <c r="R222" s="653"/>
    </row>
    <row r="223" spans="3:18" s="468" customFormat="1" x14ac:dyDescent="0.3">
      <c r="C223" s="312"/>
      <c r="R223" s="653"/>
    </row>
    <row r="224" spans="3:18" s="468" customFormat="1" x14ac:dyDescent="0.3">
      <c r="C224" s="312"/>
      <c r="R224" s="653"/>
    </row>
    <row r="225" spans="3:18" s="468" customFormat="1" x14ac:dyDescent="0.3">
      <c r="C225" s="312"/>
      <c r="R225" s="653"/>
    </row>
    <row r="226" spans="3:18" s="468" customFormat="1" x14ac:dyDescent="0.3">
      <c r="C226" s="312"/>
      <c r="R226" s="653"/>
    </row>
    <row r="227" spans="3:18" s="468" customFormat="1" x14ac:dyDescent="0.3">
      <c r="C227" s="312"/>
      <c r="R227" s="653"/>
    </row>
    <row r="228" spans="3:18" s="468" customFormat="1" x14ac:dyDescent="0.3">
      <c r="C228" s="312"/>
      <c r="R228" s="653"/>
    </row>
    <row r="229" spans="3:18" s="468" customFormat="1" x14ac:dyDescent="0.3">
      <c r="C229" s="312"/>
      <c r="R229" s="653"/>
    </row>
    <row r="230" spans="3:18" s="468" customFormat="1" x14ac:dyDescent="0.3">
      <c r="C230" s="312"/>
      <c r="R230" s="653"/>
    </row>
    <row r="231" spans="3:18" s="468" customFormat="1" x14ac:dyDescent="0.3">
      <c r="C231" s="312"/>
      <c r="R231" s="653"/>
    </row>
    <row r="232" spans="3:18" s="468" customFormat="1" x14ac:dyDescent="0.3">
      <c r="C232" s="312"/>
      <c r="R232" s="653"/>
    </row>
    <row r="233" spans="3:18" s="468" customFormat="1" x14ac:dyDescent="0.3">
      <c r="C233" s="312"/>
      <c r="R233" s="653"/>
    </row>
    <row r="234" spans="3:18" s="468" customFormat="1" x14ac:dyDescent="0.3">
      <c r="C234" s="312"/>
      <c r="R234" s="653"/>
    </row>
    <row r="235" spans="3:18" s="468" customFormat="1" x14ac:dyDescent="0.3">
      <c r="C235" s="312"/>
      <c r="R235" s="653"/>
    </row>
    <row r="236" spans="3:18" s="468" customFormat="1" x14ac:dyDescent="0.3">
      <c r="C236" s="312"/>
      <c r="R236" s="653"/>
    </row>
    <row r="237" spans="3:18" s="468" customFormat="1" x14ac:dyDescent="0.3">
      <c r="C237" s="312"/>
      <c r="R237" s="653"/>
    </row>
    <row r="238" spans="3:18" s="468" customFormat="1" x14ac:dyDescent="0.3">
      <c r="C238" s="312"/>
      <c r="R238" s="653"/>
    </row>
    <row r="239" spans="3:18" s="468" customFormat="1" x14ac:dyDescent="0.3">
      <c r="C239" s="312"/>
      <c r="R239" s="653"/>
    </row>
    <row r="240" spans="3:18" s="468" customFormat="1" x14ac:dyDescent="0.3">
      <c r="C240" s="312"/>
      <c r="R240" s="653"/>
    </row>
    <row r="241" spans="3:18" s="468" customFormat="1" x14ac:dyDescent="0.3">
      <c r="C241" s="312"/>
      <c r="R241" s="653"/>
    </row>
    <row r="242" spans="3:18" s="468" customFormat="1" x14ac:dyDescent="0.3">
      <c r="C242" s="312"/>
      <c r="R242" s="653"/>
    </row>
    <row r="243" spans="3:18" s="468" customFormat="1" x14ac:dyDescent="0.3">
      <c r="C243" s="312"/>
      <c r="R243" s="653"/>
    </row>
    <row r="244" spans="3:18" s="468" customFormat="1" x14ac:dyDescent="0.3">
      <c r="C244" s="312"/>
      <c r="R244" s="653"/>
    </row>
    <row r="245" spans="3:18" s="468" customFormat="1" x14ac:dyDescent="0.3">
      <c r="C245" s="312"/>
      <c r="R245" s="653"/>
    </row>
    <row r="246" spans="3:18" s="468" customFormat="1" x14ac:dyDescent="0.3">
      <c r="C246" s="312"/>
      <c r="R246" s="653"/>
    </row>
    <row r="247" spans="3:18" s="468" customFormat="1" x14ac:dyDescent="0.3">
      <c r="C247" s="312"/>
      <c r="R247" s="653"/>
    </row>
    <row r="248" spans="3:18" s="468" customFormat="1" x14ac:dyDescent="0.3">
      <c r="C248" s="312"/>
      <c r="R248" s="653"/>
    </row>
    <row r="249" spans="3:18" s="468" customFormat="1" x14ac:dyDescent="0.3">
      <c r="C249" s="312"/>
      <c r="R249" s="653"/>
    </row>
    <row r="250" spans="3:18" s="468" customFormat="1" x14ac:dyDescent="0.3">
      <c r="C250" s="312"/>
      <c r="R250" s="653"/>
    </row>
    <row r="251" spans="3:18" s="468" customFormat="1" x14ac:dyDescent="0.3">
      <c r="C251" s="312"/>
      <c r="R251" s="653"/>
    </row>
    <row r="252" spans="3:18" s="468" customFormat="1" x14ac:dyDescent="0.3">
      <c r="C252" s="312"/>
      <c r="R252" s="653"/>
    </row>
    <row r="253" spans="3:18" s="468" customFormat="1" x14ac:dyDescent="0.3">
      <c r="C253" s="312"/>
      <c r="R253" s="653"/>
    </row>
    <row r="254" spans="3:18" s="468" customFormat="1" x14ac:dyDescent="0.3">
      <c r="C254" s="312"/>
      <c r="R254" s="653"/>
    </row>
    <row r="255" spans="3:18" s="468" customFormat="1" x14ac:dyDescent="0.3">
      <c r="C255" s="312"/>
      <c r="R255" s="653"/>
    </row>
    <row r="256" spans="3:18" s="468" customFormat="1" x14ac:dyDescent="0.3">
      <c r="C256" s="312"/>
      <c r="R256" s="653"/>
    </row>
    <row r="257" spans="3:24" s="468" customFormat="1" x14ac:dyDescent="0.3">
      <c r="C257" s="312"/>
      <c r="R257" s="653"/>
    </row>
    <row r="258" spans="3:24" s="468" customFormat="1" x14ac:dyDescent="0.3">
      <c r="C258" s="312"/>
      <c r="R258" s="653"/>
    </row>
    <row r="259" spans="3:24" s="468" customFormat="1" x14ac:dyDescent="0.3">
      <c r="C259" s="312"/>
      <c r="R259" s="653"/>
    </row>
    <row r="260" spans="3:24" s="468" customFormat="1" x14ac:dyDescent="0.3">
      <c r="C260" s="312"/>
      <c r="R260" s="653"/>
    </row>
    <row r="261" spans="3:24" s="468" customFormat="1" x14ac:dyDescent="0.3">
      <c r="C261" s="312"/>
      <c r="R261" s="653"/>
    </row>
    <row r="262" spans="3:24" s="468" customFormat="1" x14ac:dyDescent="0.3">
      <c r="C262" s="312"/>
      <c r="R262" s="653"/>
    </row>
    <row r="263" spans="3:24" s="385" customFormat="1" x14ac:dyDescent="0.3">
      <c r="C263" s="441"/>
      <c r="D263" s="384"/>
      <c r="E263" s="384"/>
      <c r="F263" s="468"/>
      <c r="G263" s="384"/>
      <c r="H263" s="384"/>
      <c r="I263" s="384"/>
      <c r="J263" s="384"/>
      <c r="K263" s="384"/>
      <c r="L263" s="384"/>
      <c r="M263" s="384"/>
      <c r="N263" s="384"/>
      <c r="O263" s="384"/>
      <c r="P263" s="384"/>
      <c r="Q263" s="384"/>
      <c r="R263" s="469"/>
      <c r="S263" s="384"/>
      <c r="T263" s="384"/>
      <c r="U263" s="384"/>
      <c r="V263" s="384"/>
      <c r="W263" s="384"/>
      <c r="X263" s="384"/>
    </row>
    <row r="264" spans="3:24" s="385" customFormat="1" x14ac:dyDescent="0.3">
      <c r="C264" s="441"/>
      <c r="D264" s="384"/>
      <c r="E264" s="384"/>
      <c r="F264" s="468"/>
      <c r="G264" s="384"/>
      <c r="H264" s="384"/>
      <c r="I264" s="384"/>
      <c r="J264" s="384"/>
      <c r="K264" s="384"/>
      <c r="L264" s="384"/>
      <c r="M264" s="384"/>
      <c r="N264" s="384"/>
      <c r="O264" s="384"/>
      <c r="P264" s="384"/>
      <c r="Q264" s="384"/>
      <c r="R264" s="469"/>
      <c r="S264" s="384"/>
      <c r="T264" s="384"/>
      <c r="U264" s="384"/>
      <c r="V264" s="384"/>
      <c r="W264" s="384"/>
      <c r="X264" s="384"/>
    </row>
    <row r="265" spans="3:24" s="385" customFormat="1" x14ac:dyDescent="0.3">
      <c r="C265" s="441"/>
      <c r="D265" s="384"/>
      <c r="E265" s="384"/>
      <c r="F265" s="468"/>
      <c r="G265" s="384"/>
      <c r="H265" s="384"/>
      <c r="I265" s="384"/>
      <c r="J265" s="384"/>
      <c r="K265" s="384"/>
      <c r="L265" s="384"/>
      <c r="M265" s="384"/>
      <c r="N265" s="384"/>
      <c r="O265" s="384"/>
      <c r="P265" s="384"/>
      <c r="Q265" s="384"/>
      <c r="R265" s="469"/>
      <c r="S265" s="384"/>
      <c r="T265" s="384"/>
      <c r="U265" s="384"/>
      <c r="V265" s="384"/>
      <c r="W265" s="384"/>
      <c r="X265" s="384"/>
    </row>
    <row r="266" spans="3:24" s="385" customFormat="1" x14ac:dyDescent="0.3">
      <c r="C266" s="441"/>
      <c r="D266" s="384"/>
      <c r="E266" s="384"/>
      <c r="F266" s="468"/>
      <c r="G266" s="384"/>
      <c r="H266" s="384"/>
      <c r="I266" s="384"/>
      <c r="J266" s="384"/>
      <c r="K266" s="384"/>
      <c r="L266" s="384"/>
      <c r="M266" s="384"/>
      <c r="N266" s="384"/>
      <c r="O266" s="384"/>
      <c r="P266" s="384"/>
      <c r="Q266" s="384"/>
      <c r="R266" s="469"/>
      <c r="S266" s="384"/>
      <c r="T266" s="384"/>
      <c r="U266" s="384"/>
      <c r="V266" s="384"/>
      <c r="W266" s="384"/>
      <c r="X266" s="384"/>
    </row>
    <row r="267" spans="3:24" s="385" customFormat="1" x14ac:dyDescent="0.3">
      <c r="C267" s="441"/>
      <c r="D267" s="384"/>
      <c r="E267" s="384"/>
      <c r="F267" s="468"/>
      <c r="G267" s="384"/>
      <c r="H267" s="384"/>
      <c r="I267" s="384"/>
      <c r="J267" s="384"/>
      <c r="K267" s="384"/>
      <c r="L267" s="384"/>
      <c r="M267" s="384"/>
      <c r="N267" s="384"/>
      <c r="O267" s="384"/>
      <c r="P267" s="384"/>
      <c r="Q267" s="384"/>
      <c r="R267" s="469"/>
      <c r="S267" s="384"/>
      <c r="T267" s="384"/>
      <c r="U267" s="384"/>
      <c r="V267" s="384"/>
      <c r="W267" s="384"/>
      <c r="X267" s="384"/>
    </row>
    <row r="268" spans="3:24" s="385" customFormat="1" x14ac:dyDescent="0.3">
      <c r="C268" s="441"/>
      <c r="D268" s="384"/>
      <c r="E268" s="384"/>
      <c r="F268" s="468"/>
      <c r="G268" s="384"/>
      <c r="H268" s="384"/>
      <c r="I268" s="384"/>
      <c r="J268" s="384"/>
      <c r="K268" s="384"/>
      <c r="L268" s="384"/>
      <c r="M268" s="384"/>
      <c r="N268" s="384"/>
      <c r="O268" s="384"/>
      <c r="P268" s="384"/>
      <c r="Q268" s="384"/>
      <c r="R268" s="469"/>
      <c r="S268" s="384"/>
      <c r="T268" s="384"/>
      <c r="U268" s="384"/>
      <c r="V268" s="384"/>
      <c r="W268" s="384"/>
      <c r="X268" s="384"/>
    </row>
    <row r="269" spans="3:24" s="385" customFormat="1" x14ac:dyDescent="0.3">
      <c r="C269" s="441"/>
      <c r="D269" s="384"/>
      <c r="E269" s="384"/>
      <c r="F269" s="468"/>
      <c r="G269" s="384"/>
      <c r="H269" s="384"/>
      <c r="I269" s="384"/>
      <c r="J269" s="384"/>
      <c r="K269" s="384"/>
      <c r="L269" s="384"/>
      <c r="M269" s="384"/>
      <c r="N269" s="384"/>
      <c r="O269" s="384"/>
      <c r="P269" s="384"/>
      <c r="Q269" s="384"/>
      <c r="R269" s="469"/>
      <c r="S269" s="384"/>
      <c r="T269" s="384"/>
      <c r="U269" s="384"/>
      <c r="V269" s="384"/>
      <c r="W269" s="384"/>
      <c r="X269" s="384"/>
    </row>
    <row r="270" spans="3:24" s="385" customFormat="1" x14ac:dyDescent="0.3">
      <c r="C270" s="441"/>
      <c r="D270" s="384"/>
      <c r="E270" s="384"/>
      <c r="F270" s="468"/>
      <c r="G270" s="384"/>
      <c r="H270" s="384"/>
      <c r="I270" s="384"/>
      <c r="J270" s="384"/>
      <c r="K270" s="384"/>
      <c r="L270" s="384"/>
      <c r="M270" s="384"/>
      <c r="N270" s="384"/>
      <c r="O270" s="384"/>
      <c r="P270" s="384"/>
      <c r="Q270" s="384"/>
      <c r="R270" s="469"/>
      <c r="S270" s="384"/>
      <c r="T270" s="384"/>
      <c r="U270" s="384"/>
      <c r="V270" s="384"/>
      <c r="W270" s="384"/>
      <c r="X270" s="384"/>
    </row>
    <row r="271" spans="3:24" s="385" customFormat="1" x14ac:dyDescent="0.3">
      <c r="C271" s="441"/>
      <c r="D271" s="384"/>
      <c r="E271" s="384"/>
      <c r="F271" s="468"/>
      <c r="G271" s="384"/>
      <c r="H271" s="384"/>
      <c r="I271" s="384"/>
      <c r="J271" s="384"/>
      <c r="K271" s="384"/>
      <c r="L271" s="384"/>
      <c r="M271" s="384"/>
      <c r="N271" s="384"/>
      <c r="O271" s="384"/>
      <c r="P271" s="384"/>
      <c r="Q271" s="384"/>
      <c r="R271" s="469"/>
      <c r="S271" s="384"/>
      <c r="T271" s="384"/>
      <c r="U271" s="384"/>
      <c r="V271" s="384"/>
      <c r="W271" s="384"/>
      <c r="X271" s="384"/>
    </row>
    <row r="272" spans="3:24" s="385" customFormat="1" x14ac:dyDescent="0.3">
      <c r="C272" s="441"/>
      <c r="D272" s="384"/>
      <c r="E272" s="384"/>
      <c r="F272" s="468"/>
      <c r="G272" s="384"/>
      <c r="H272" s="384"/>
      <c r="I272" s="384"/>
      <c r="J272" s="384"/>
      <c r="K272" s="384"/>
      <c r="L272" s="384"/>
      <c r="M272" s="384"/>
      <c r="N272" s="384"/>
      <c r="O272" s="384"/>
      <c r="P272" s="384"/>
      <c r="Q272" s="384"/>
      <c r="R272" s="469"/>
      <c r="S272" s="384"/>
      <c r="T272" s="384"/>
      <c r="U272" s="384"/>
      <c r="V272" s="384"/>
      <c r="W272" s="384"/>
      <c r="X272" s="384"/>
    </row>
    <row r="273" spans="3:24" s="385" customFormat="1" x14ac:dyDescent="0.3">
      <c r="C273" s="441"/>
      <c r="D273" s="384"/>
      <c r="E273" s="384"/>
      <c r="F273" s="468"/>
      <c r="G273" s="384"/>
      <c r="H273" s="384"/>
      <c r="I273" s="384"/>
      <c r="J273" s="384"/>
      <c r="K273" s="384"/>
      <c r="L273" s="384"/>
      <c r="M273" s="384"/>
      <c r="N273" s="384"/>
      <c r="O273" s="384"/>
      <c r="P273" s="384"/>
      <c r="Q273" s="384"/>
      <c r="R273" s="469"/>
      <c r="S273" s="384"/>
      <c r="T273" s="384"/>
      <c r="U273" s="384"/>
      <c r="V273" s="384"/>
      <c r="W273" s="384"/>
      <c r="X273" s="384"/>
    </row>
    <row r="274" spans="3:24" s="385" customFormat="1" x14ac:dyDescent="0.3">
      <c r="C274" s="441"/>
      <c r="D274" s="384"/>
      <c r="E274" s="384"/>
      <c r="F274" s="468"/>
      <c r="G274" s="384"/>
      <c r="H274" s="384"/>
      <c r="I274" s="384"/>
      <c r="J274" s="384"/>
      <c r="K274" s="384"/>
      <c r="L274" s="384"/>
      <c r="M274" s="384"/>
      <c r="N274" s="384"/>
      <c r="O274" s="384"/>
      <c r="P274" s="384"/>
      <c r="Q274" s="384"/>
      <c r="R274" s="469"/>
      <c r="S274" s="384"/>
      <c r="T274" s="384"/>
      <c r="U274" s="384"/>
      <c r="V274" s="384"/>
      <c r="W274" s="384"/>
      <c r="X274" s="384"/>
    </row>
    <row r="275" spans="3:24" s="385" customFormat="1" x14ac:dyDescent="0.3">
      <c r="C275" s="441"/>
      <c r="D275" s="384"/>
      <c r="E275" s="384"/>
      <c r="F275" s="468"/>
      <c r="G275" s="384"/>
      <c r="H275" s="384"/>
      <c r="I275" s="384"/>
      <c r="J275" s="384"/>
      <c r="K275" s="384"/>
      <c r="L275" s="384"/>
      <c r="M275" s="384"/>
      <c r="N275" s="384"/>
      <c r="O275" s="384"/>
      <c r="P275" s="384"/>
      <c r="Q275" s="384"/>
      <c r="R275" s="469"/>
      <c r="S275" s="384"/>
      <c r="T275" s="384"/>
      <c r="U275" s="384"/>
      <c r="V275" s="384"/>
      <c r="W275" s="384"/>
      <c r="X275" s="384"/>
    </row>
    <row r="276" spans="3:24" s="385" customFormat="1" x14ac:dyDescent="0.3">
      <c r="C276" s="441"/>
      <c r="D276" s="384"/>
      <c r="E276" s="384"/>
      <c r="F276" s="468"/>
      <c r="G276" s="384"/>
      <c r="H276" s="384"/>
      <c r="I276" s="384"/>
      <c r="J276" s="384"/>
      <c r="K276" s="384"/>
      <c r="L276" s="384"/>
      <c r="M276" s="384"/>
      <c r="N276" s="384"/>
      <c r="O276" s="384"/>
      <c r="P276" s="384"/>
      <c r="Q276" s="384"/>
      <c r="R276" s="469"/>
      <c r="S276" s="384"/>
      <c r="T276" s="384"/>
      <c r="U276" s="384"/>
      <c r="V276" s="384"/>
      <c r="W276" s="384"/>
      <c r="X276" s="384"/>
    </row>
    <row r="277" spans="3:24" s="385" customFormat="1" x14ac:dyDescent="0.3">
      <c r="C277" s="441"/>
      <c r="D277" s="384"/>
      <c r="E277" s="384"/>
      <c r="F277" s="468"/>
      <c r="G277" s="384"/>
      <c r="H277" s="384"/>
      <c r="I277" s="384"/>
      <c r="J277" s="384"/>
      <c r="K277" s="384"/>
      <c r="L277" s="384"/>
      <c r="M277" s="384"/>
      <c r="N277" s="384"/>
      <c r="O277" s="384"/>
      <c r="P277" s="384"/>
      <c r="Q277" s="384"/>
      <c r="R277" s="469"/>
      <c r="S277" s="384"/>
      <c r="T277" s="384"/>
      <c r="U277" s="384"/>
      <c r="V277" s="384"/>
      <c r="W277" s="384"/>
      <c r="X277" s="384"/>
    </row>
    <row r="278" spans="3:24" s="385" customFormat="1" x14ac:dyDescent="0.3">
      <c r="C278" s="441"/>
      <c r="D278" s="384"/>
      <c r="E278" s="384"/>
      <c r="F278" s="468"/>
      <c r="G278" s="384"/>
      <c r="H278" s="384"/>
      <c r="I278" s="384"/>
      <c r="J278" s="384"/>
      <c r="K278" s="384"/>
      <c r="L278" s="384"/>
      <c r="M278" s="384"/>
      <c r="N278" s="384"/>
      <c r="O278" s="384"/>
      <c r="P278" s="384"/>
      <c r="Q278" s="384"/>
      <c r="R278" s="469"/>
      <c r="S278" s="384"/>
      <c r="T278" s="384"/>
      <c r="U278" s="384"/>
      <c r="V278" s="384"/>
      <c r="W278" s="384"/>
      <c r="X278" s="384"/>
    </row>
    <row r="279" spans="3:24" s="385" customFormat="1" x14ac:dyDescent="0.3">
      <c r="C279" s="441"/>
      <c r="D279" s="384"/>
      <c r="E279" s="384"/>
      <c r="F279" s="468"/>
      <c r="G279" s="384"/>
      <c r="H279" s="384"/>
      <c r="I279" s="384"/>
      <c r="J279" s="384"/>
      <c r="K279" s="384"/>
      <c r="L279" s="384"/>
      <c r="M279" s="384"/>
      <c r="N279" s="384"/>
      <c r="O279" s="384"/>
      <c r="P279" s="384"/>
      <c r="Q279" s="384"/>
      <c r="R279" s="469"/>
      <c r="S279" s="384"/>
      <c r="T279" s="384"/>
      <c r="U279" s="384"/>
      <c r="V279" s="384"/>
      <c r="W279" s="384"/>
      <c r="X279" s="384"/>
    </row>
    <row r="280" spans="3:24" s="385" customFormat="1" x14ac:dyDescent="0.3">
      <c r="C280" s="441"/>
      <c r="D280" s="384"/>
      <c r="E280" s="384"/>
      <c r="F280" s="468"/>
      <c r="G280" s="384"/>
      <c r="H280" s="384"/>
      <c r="I280" s="384"/>
      <c r="J280" s="384"/>
      <c r="K280" s="384"/>
      <c r="L280" s="384"/>
      <c r="M280" s="384"/>
      <c r="N280" s="384"/>
      <c r="O280" s="384"/>
      <c r="P280" s="384"/>
      <c r="Q280" s="384"/>
      <c r="R280" s="469"/>
      <c r="S280" s="384"/>
      <c r="T280" s="384"/>
      <c r="U280" s="384"/>
      <c r="V280" s="384"/>
      <c r="W280" s="384"/>
      <c r="X280" s="384"/>
    </row>
    <row r="281" spans="3:24" s="385" customFormat="1" x14ac:dyDescent="0.3">
      <c r="C281" s="441"/>
      <c r="D281" s="384"/>
      <c r="E281" s="384"/>
      <c r="F281" s="468"/>
      <c r="G281" s="384"/>
      <c r="H281" s="384"/>
      <c r="I281" s="384"/>
      <c r="J281" s="384"/>
      <c r="K281" s="384"/>
      <c r="L281" s="384"/>
      <c r="M281" s="384"/>
      <c r="N281" s="384"/>
      <c r="O281" s="384"/>
      <c r="P281" s="384"/>
      <c r="Q281" s="384"/>
      <c r="R281" s="469"/>
      <c r="S281" s="384"/>
      <c r="T281" s="384"/>
      <c r="U281" s="384"/>
      <c r="V281" s="384"/>
      <c r="W281" s="384"/>
      <c r="X281" s="384"/>
    </row>
    <row r="282" spans="3:24" s="385" customFormat="1" x14ac:dyDescent="0.3">
      <c r="C282" s="441"/>
      <c r="D282" s="384"/>
      <c r="E282" s="384"/>
      <c r="F282" s="468"/>
      <c r="G282" s="384"/>
      <c r="H282" s="384"/>
      <c r="I282" s="384"/>
      <c r="J282" s="384"/>
      <c r="K282" s="384"/>
      <c r="L282" s="384"/>
      <c r="M282" s="384"/>
      <c r="N282" s="384"/>
      <c r="O282" s="384"/>
      <c r="P282" s="384"/>
      <c r="Q282" s="384"/>
      <c r="R282" s="469"/>
      <c r="S282" s="384"/>
      <c r="T282" s="384"/>
      <c r="U282" s="384"/>
      <c r="V282" s="384"/>
      <c r="W282" s="384"/>
      <c r="X282" s="384"/>
    </row>
    <row r="283" spans="3:24" s="385" customFormat="1" x14ac:dyDescent="0.3">
      <c r="C283" s="441"/>
      <c r="D283" s="384"/>
      <c r="E283" s="384"/>
      <c r="F283" s="468"/>
      <c r="G283" s="384"/>
      <c r="H283" s="384"/>
      <c r="I283" s="384"/>
      <c r="J283" s="384"/>
      <c r="K283" s="384"/>
      <c r="L283" s="384"/>
      <c r="M283" s="384"/>
      <c r="N283" s="384"/>
      <c r="O283" s="384"/>
      <c r="P283" s="384"/>
      <c r="Q283" s="384"/>
      <c r="R283" s="469"/>
      <c r="S283" s="384"/>
      <c r="T283" s="384"/>
      <c r="U283" s="384"/>
      <c r="V283" s="384"/>
      <c r="W283" s="384"/>
      <c r="X283" s="384"/>
    </row>
    <row r="284" spans="3:24" s="385" customFormat="1" x14ac:dyDescent="0.3">
      <c r="C284" s="441"/>
      <c r="D284" s="384"/>
      <c r="E284" s="384"/>
      <c r="F284" s="468"/>
      <c r="G284" s="384"/>
      <c r="H284" s="384"/>
      <c r="I284" s="384"/>
      <c r="J284" s="384"/>
      <c r="K284" s="384"/>
      <c r="L284" s="384"/>
      <c r="M284" s="384"/>
      <c r="N284" s="384"/>
      <c r="O284" s="384"/>
      <c r="P284" s="384"/>
      <c r="Q284" s="384"/>
      <c r="R284" s="469"/>
      <c r="S284" s="384"/>
      <c r="T284" s="384"/>
      <c r="U284" s="384"/>
      <c r="V284" s="384"/>
      <c r="W284" s="384"/>
      <c r="X284" s="384"/>
    </row>
    <row r="285" spans="3:24" s="385" customFormat="1" x14ac:dyDescent="0.3">
      <c r="C285" s="441"/>
      <c r="D285" s="384"/>
      <c r="E285" s="384"/>
      <c r="F285" s="468"/>
      <c r="G285" s="384"/>
      <c r="H285" s="384"/>
      <c r="I285" s="384"/>
      <c r="J285" s="384"/>
      <c r="K285" s="384"/>
      <c r="L285" s="384"/>
      <c r="M285" s="384"/>
      <c r="N285" s="384"/>
      <c r="O285" s="384"/>
      <c r="P285" s="384"/>
      <c r="Q285" s="384"/>
      <c r="R285" s="469"/>
      <c r="S285" s="384"/>
      <c r="T285" s="384"/>
      <c r="U285" s="384"/>
      <c r="V285" s="384"/>
      <c r="W285" s="384"/>
      <c r="X285" s="384"/>
    </row>
    <row r="286" spans="3:24" s="385" customFormat="1" x14ac:dyDescent="0.3">
      <c r="C286" s="441"/>
      <c r="D286" s="384"/>
      <c r="E286" s="384"/>
      <c r="F286" s="468"/>
      <c r="G286" s="384"/>
      <c r="H286" s="384"/>
      <c r="I286" s="384"/>
      <c r="J286" s="384"/>
      <c r="K286" s="384"/>
      <c r="L286" s="384"/>
      <c r="M286" s="384"/>
      <c r="N286" s="384"/>
      <c r="O286" s="384"/>
      <c r="P286" s="384"/>
      <c r="Q286" s="384"/>
      <c r="R286" s="469"/>
      <c r="S286" s="384"/>
      <c r="T286" s="384"/>
      <c r="U286" s="384"/>
      <c r="V286" s="384"/>
      <c r="W286" s="384"/>
      <c r="X286" s="384"/>
    </row>
    <row r="287" spans="3:24" s="385" customFormat="1" x14ac:dyDescent="0.3">
      <c r="C287" s="441"/>
      <c r="D287" s="384"/>
      <c r="E287" s="384"/>
      <c r="F287" s="468"/>
      <c r="G287" s="384"/>
      <c r="H287" s="384"/>
      <c r="I287" s="384"/>
      <c r="J287" s="384"/>
      <c r="K287" s="384"/>
      <c r="L287" s="384"/>
      <c r="M287" s="384"/>
      <c r="N287" s="384"/>
      <c r="O287" s="384"/>
      <c r="P287" s="384"/>
      <c r="Q287" s="384"/>
      <c r="R287" s="469"/>
      <c r="S287" s="384"/>
      <c r="T287" s="384"/>
      <c r="U287" s="384"/>
      <c r="V287" s="384"/>
      <c r="W287" s="384"/>
      <c r="X287" s="384"/>
    </row>
    <row r="288" spans="3:24" s="385" customFormat="1" x14ac:dyDescent="0.3">
      <c r="C288" s="441"/>
      <c r="D288" s="384"/>
      <c r="E288" s="384"/>
      <c r="F288" s="468"/>
      <c r="G288" s="384"/>
      <c r="H288" s="384"/>
      <c r="I288" s="384"/>
      <c r="J288" s="384"/>
      <c r="K288" s="384"/>
      <c r="L288" s="384"/>
      <c r="M288" s="384"/>
      <c r="N288" s="384"/>
      <c r="O288" s="384"/>
      <c r="P288" s="384"/>
      <c r="Q288" s="384"/>
      <c r="R288" s="469"/>
      <c r="S288" s="384"/>
      <c r="T288" s="384"/>
      <c r="U288" s="384"/>
      <c r="V288" s="384"/>
      <c r="W288" s="384"/>
      <c r="X288" s="384"/>
    </row>
    <row r="289" spans="3:24" s="385" customFormat="1" x14ac:dyDescent="0.3">
      <c r="C289" s="441"/>
      <c r="D289" s="384"/>
      <c r="E289" s="384"/>
      <c r="F289" s="468"/>
      <c r="G289" s="384"/>
      <c r="H289" s="384"/>
      <c r="I289" s="384"/>
      <c r="J289" s="384"/>
      <c r="K289" s="384"/>
      <c r="L289" s="384"/>
      <c r="M289" s="384"/>
      <c r="N289" s="384"/>
      <c r="O289" s="384"/>
      <c r="P289" s="384"/>
      <c r="Q289" s="384"/>
      <c r="R289" s="469"/>
      <c r="S289" s="384"/>
      <c r="T289" s="384"/>
      <c r="U289" s="384"/>
      <c r="V289" s="384"/>
      <c r="W289" s="384"/>
      <c r="X289" s="384"/>
    </row>
    <row r="290" spans="3:24" s="385" customFormat="1" x14ac:dyDescent="0.3">
      <c r="C290" s="441"/>
      <c r="D290" s="384"/>
      <c r="E290" s="384"/>
      <c r="F290" s="468"/>
      <c r="G290" s="384"/>
      <c r="H290" s="384"/>
      <c r="I290" s="384"/>
      <c r="J290" s="384"/>
      <c r="K290" s="384"/>
      <c r="L290" s="384"/>
      <c r="M290" s="384"/>
      <c r="N290" s="384"/>
      <c r="O290" s="384"/>
      <c r="P290" s="384"/>
      <c r="Q290" s="384"/>
      <c r="R290" s="469"/>
      <c r="S290" s="384"/>
      <c r="T290" s="384"/>
      <c r="U290" s="384"/>
      <c r="V290" s="384"/>
      <c r="W290" s="384"/>
      <c r="X290" s="384"/>
    </row>
    <row r="291" spans="3:24" s="362" customFormat="1" x14ac:dyDescent="0.3">
      <c r="C291" s="312"/>
      <c r="D291" s="384"/>
      <c r="E291" s="384"/>
      <c r="O291" s="355"/>
      <c r="P291" s="355"/>
      <c r="Q291" s="355"/>
      <c r="R291" s="470"/>
      <c r="S291" s="355"/>
      <c r="T291" s="355"/>
      <c r="U291" s="355"/>
      <c r="V291" s="355"/>
      <c r="W291" s="355"/>
      <c r="X291" s="355"/>
    </row>
    <row r="292" spans="3:24" s="362" customFormat="1" x14ac:dyDescent="0.3">
      <c r="C292" s="312"/>
      <c r="O292" s="355"/>
      <c r="P292" s="355"/>
      <c r="Q292" s="355"/>
      <c r="R292" s="470"/>
      <c r="S292" s="355"/>
      <c r="T292" s="355"/>
      <c r="U292" s="355"/>
      <c r="V292" s="355"/>
      <c r="W292" s="355"/>
      <c r="X292" s="355"/>
    </row>
    <row r="293" spans="3:24" s="362" customFormat="1" x14ac:dyDescent="0.3">
      <c r="C293" s="312"/>
      <c r="O293" s="355"/>
      <c r="P293" s="355"/>
      <c r="Q293" s="355"/>
      <c r="R293" s="470"/>
      <c r="S293" s="355"/>
      <c r="T293" s="355"/>
      <c r="U293" s="355"/>
      <c r="V293" s="355"/>
      <c r="W293" s="355"/>
      <c r="X293" s="355"/>
    </row>
    <row r="294" spans="3:24" s="362" customFormat="1" x14ac:dyDescent="0.3">
      <c r="C294" s="312"/>
      <c r="O294" s="355"/>
      <c r="P294" s="355"/>
      <c r="Q294" s="355"/>
      <c r="R294" s="470"/>
      <c r="S294" s="355"/>
      <c r="T294" s="355"/>
      <c r="U294" s="355"/>
      <c r="V294" s="355"/>
      <c r="W294" s="355"/>
      <c r="X294" s="355"/>
    </row>
    <row r="295" spans="3:24" s="362" customFormat="1" x14ac:dyDescent="0.3">
      <c r="C295" s="312"/>
      <c r="O295" s="355"/>
      <c r="P295" s="355"/>
      <c r="Q295" s="355"/>
      <c r="R295" s="470"/>
      <c r="S295" s="355"/>
      <c r="T295" s="355"/>
      <c r="U295" s="355"/>
      <c r="V295" s="355"/>
      <c r="W295" s="355"/>
      <c r="X295" s="355"/>
    </row>
    <row r="296" spans="3:24" s="362" customFormat="1" x14ac:dyDescent="0.3">
      <c r="C296" s="312"/>
      <c r="O296" s="355"/>
      <c r="P296" s="355"/>
      <c r="Q296" s="355"/>
      <c r="R296" s="470"/>
      <c r="S296" s="355"/>
      <c r="T296" s="355"/>
      <c r="U296" s="355"/>
      <c r="V296" s="355"/>
      <c r="W296" s="355"/>
      <c r="X296" s="355"/>
    </row>
    <row r="297" spans="3:24" s="362" customFormat="1" x14ac:dyDescent="0.3">
      <c r="C297" s="312"/>
      <c r="O297" s="355"/>
      <c r="P297" s="355"/>
      <c r="Q297" s="355"/>
      <c r="R297" s="470"/>
      <c r="S297" s="355"/>
      <c r="T297" s="355"/>
      <c r="U297" s="355"/>
      <c r="V297" s="355"/>
      <c r="W297" s="355"/>
      <c r="X297" s="355"/>
    </row>
    <row r="298" spans="3:24" s="362" customFormat="1" x14ac:dyDescent="0.3">
      <c r="C298" s="312"/>
      <c r="O298" s="355"/>
      <c r="P298" s="355"/>
      <c r="Q298" s="355"/>
      <c r="R298" s="470"/>
      <c r="S298" s="355"/>
      <c r="T298" s="355"/>
      <c r="U298" s="355"/>
      <c r="V298" s="355"/>
      <c r="W298" s="355"/>
      <c r="X298" s="355"/>
    </row>
    <row r="299" spans="3:24" s="362" customFormat="1" x14ac:dyDescent="0.3">
      <c r="C299" s="312"/>
      <c r="O299" s="355"/>
      <c r="P299" s="355"/>
      <c r="Q299" s="355"/>
      <c r="R299" s="470"/>
      <c r="S299" s="355"/>
      <c r="T299" s="355"/>
      <c r="U299" s="355"/>
      <c r="V299" s="355"/>
      <c r="W299" s="355"/>
      <c r="X299" s="355"/>
    </row>
    <row r="300" spans="3:24" s="362" customFormat="1" x14ac:dyDescent="0.3">
      <c r="C300" s="312"/>
      <c r="O300" s="355"/>
      <c r="P300" s="355"/>
      <c r="Q300" s="355"/>
      <c r="R300" s="470"/>
      <c r="S300" s="355"/>
      <c r="T300" s="355"/>
      <c r="U300" s="355"/>
      <c r="V300" s="355"/>
      <c r="W300" s="355"/>
      <c r="X300" s="355"/>
    </row>
    <row r="301" spans="3:24" s="362" customFormat="1" x14ac:dyDescent="0.3">
      <c r="C301" s="312"/>
      <c r="O301" s="355"/>
      <c r="P301" s="355"/>
      <c r="Q301" s="355"/>
      <c r="R301" s="470"/>
      <c r="S301" s="355"/>
      <c r="T301" s="355"/>
      <c r="U301" s="355"/>
      <c r="V301" s="355"/>
      <c r="W301" s="355"/>
      <c r="X301" s="355"/>
    </row>
    <row r="302" spans="3:24" s="362" customFormat="1" x14ac:dyDescent="0.3">
      <c r="C302" s="312"/>
      <c r="O302" s="355"/>
      <c r="P302" s="355"/>
      <c r="Q302" s="355"/>
      <c r="R302" s="470"/>
      <c r="S302" s="355"/>
      <c r="T302" s="355"/>
      <c r="U302" s="355"/>
      <c r="V302" s="355"/>
      <c r="W302" s="355"/>
      <c r="X302" s="355"/>
    </row>
    <row r="303" spans="3:24" s="362" customFormat="1" x14ac:dyDescent="0.3">
      <c r="C303" s="312"/>
      <c r="O303" s="355"/>
      <c r="P303" s="355"/>
      <c r="Q303" s="355"/>
      <c r="R303" s="470"/>
      <c r="S303" s="355"/>
      <c r="T303" s="355"/>
      <c r="U303" s="355"/>
      <c r="V303" s="355"/>
      <c r="W303" s="355"/>
      <c r="X303" s="355"/>
    </row>
    <row r="304" spans="3:24" s="362" customFormat="1" x14ac:dyDescent="0.3">
      <c r="C304" s="312"/>
      <c r="O304" s="355"/>
      <c r="P304" s="355"/>
      <c r="Q304" s="355"/>
      <c r="R304" s="470"/>
      <c r="S304" s="355"/>
      <c r="T304" s="355"/>
      <c r="U304" s="355"/>
      <c r="V304" s="355"/>
      <c r="W304" s="355"/>
      <c r="X304" s="355"/>
    </row>
    <row r="305" spans="3:24" s="362" customFormat="1" x14ac:dyDescent="0.3">
      <c r="C305" s="312"/>
      <c r="O305" s="355"/>
      <c r="P305" s="355"/>
      <c r="Q305" s="355"/>
      <c r="R305" s="470"/>
      <c r="S305" s="355"/>
      <c r="T305" s="355"/>
      <c r="U305" s="355"/>
      <c r="V305" s="355"/>
      <c r="W305" s="355"/>
      <c r="X305" s="355"/>
    </row>
    <row r="306" spans="3:24" s="362" customFormat="1" x14ac:dyDescent="0.3">
      <c r="C306" s="312"/>
      <c r="O306" s="355"/>
      <c r="P306" s="355"/>
      <c r="Q306" s="355"/>
      <c r="R306" s="470"/>
      <c r="S306" s="355"/>
      <c r="T306" s="355"/>
      <c r="U306" s="355"/>
      <c r="V306" s="355"/>
      <c r="W306" s="355"/>
      <c r="X306" s="355"/>
    </row>
    <row r="307" spans="3:24" s="362" customFormat="1" x14ac:dyDescent="0.3">
      <c r="C307" s="312"/>
      <c r="O307" s="355"/>
      <c r="P307" s="355"/>
      <c r="Q307" s="355"/>
      <c r="R307" s="470"/>
      <c r="S307" s="355"/>
      <c r="T307" s="355"/>
      <c r="U307" s="355"/>
      <c r="V307" s="355"/>
      <c r="W307" s="355"/>
      <c r="X307" s="355"/>
    </row>
    <row r="308" spans="3:24" s="362" customFormat="1" x14ac:dyDescent="0.3">
      <c r="C308" s="312"/>
      <c r="O308" s="355"/>
      <c r="P308" s="355"/>
      <c r="Q308" s="355"/>
      <c r="R308" s="470"/>
      <c r="S308" s="355"/>
      <c r="T308" s="355"/>
      <c r="U308" s="355"/>
      <c r="V308" s="355"/>
      <c r="W308" s="355"/>
      <c r="X308" s="355"/>
    </row>
    <row r="309" spans="3:24" s="362" customFormat="1" x14ac:dyDescent="0.3">
      <c r="C309" s="312"/>
      <c r="O309" s="355"/>
      <c r="P309" s="355"/>
      <c r="Q309" s="355"/>
      <c r="R309" s="470"/>
      <c r="S309" s="355"/>
      <c r="T309" s="355"/>
      <c r="U309" s="355"/>
      <c r="V309" s="355"/>
      <c r="W309" s="355"/>
      <c r="X309" s="355"/>
    </row>
    <row r="310" spans="3:24" s="362" customFormat="1" x14ac:dyDescent="0.3">
      <c r="C310" s="312"/>
      <c r="O310" s="355"/>
      <c r="P310" s="355"/>
      <c r="Q310" s="355"/>
      <c r="R310" s="470"/>
      <c r="S310" s="355"/>
      <c r="T310" s="355"/>
      <c r="U310" s="355"/>
      <c r="V310" s="355"/>
      <c r="W310" s="355"/>
      <c r="X310" s="355"/>
    </row>
    <row r="311" spans="3:24" s="362" customFormat="1" x14ac:dyDescent="0.3">
      <c r="C311" s="312"/>
      <c r="O311" s="355"/>
      <c r="P311" s="355"/>
      <c r="Q311" s="355"/>
      <c r="R311" s="470"/>
      <c r="S311" s="355"/>
      <c r="T311" s="355"/>
      <c r="U311" s="355"/>
      <c r="V311" s="355"/>
      <c r="W311" s="355"/>
      <c r="X311" s="355"/>
    </row>
    <row r="312" spans="3:24" s="362" customFormat="1" x14ac:dyDescent="0.3">
      <c r="C312" s="312"/>
      <c r="O312" s="355"/>
      <c r="P312" s="355"/>
      <c r="Q312" s="355"/>
      <c r="R312" s="470"/>
      <c r="S312" s="355"/>
      <c r="T312" s="355"/>
      <c r="U312" s="355"/>
      <c r="V312" s="355"/>
      <c r="W312" s="355"/>
      <c r="X312" s="355"/>
    </row>
    <row r="313" spans="3:24" s="362" customFormat="1" x14ac:dyDescent="0.3">
      <c r="C313" s="312"/>
      <c r="O313" s="355"/>
      <c r="P313" s="355"/>
      <c r="Q313" s="355"/>
      <c r="R313" s="470"/>
      <c r="S313" s="355"/>
      <c r="T313" s="355"/>
      <c r="U313" s="355"/>
      <c r="V313" s="355"/>
      <c r="W313" s="355"/>
      <c r="X313" s="355"/>
    </row>
    <row r="314" spans="3:24" s="362" customFormat="1" x14ac:dyDescent="0.3">
      <c r="C314" s="312"/>
      <c r="O314" s="355"/>
      <c r="P314" s="355"/>
      <c r="Q314" s="355"/>
      <c r="R314" s="470"/>
      <c r="S314" s="355"/>
      <c r="T314" s="355"/>
      <c r="U314" s="355"/>
      <c r="V314" s="355"/>
      <c r="W314" s="355"/>
      <c r="X314" s="355"/>
    </row>
    <row r="315" spans="3:24" s="362" customFormat="1" x14ac:dyDescent="0.3">
      <c r="C315" s="312"/>
      <c r="O315" s="355"/>
      <c r="P315" s="355"/>
      <c r="Q315" s="355"/>
      <c r="R315" s="470"/>
      <c r="S315" s="355"/>
      <c r="T315" s="355"/>
      <c r="U315" s="355"/>
      <c r="V315" s="355"/>
      <c r="W315" s="355"/>
      <c r="X315" s="355"/>
    </row>
    <row r="316" spans="3:24" s="362" customFormat="1" x14ac:dyDescent="0.3">
      <c r="C316" s="312"/>
      <c r="O316" s="355"/>
      <c r="P316" s="355"/>
      <c r="Q316" s="355"/>
      <c r="R316" s="470"/>
      <c r="S316" s="355"/>
      <c r="T316" s="355"/>
      <c r="U316" s="355"/>
      <c r="V316" s="355"/>
      <c r="W316" s="355"/>
      <c r="X316" s="355"/>
    </row>
    <row r="317" spans="3:24" s="362" customFormat="1" x14ac:dyDescent="0.3">
      <c r="C317" s="312"/>
      <c r="O317" s="355"/>
      <c r="P317" s="355"/>
      <c r="Q317" s="355"/>
      <c r="R317" s="470"/>
      <c r="S317" s="355"/>
      <c r="T317" s="355"/>
      <c r="U317" s="355"/>
      <c r="V317" s="355"/>
      <c r="W317" s="355"/>
      <c r="X317" s="355"/>
    </row>
    <row r="318" spans="3:24" s="362" customFormat="1" x14ac:dyDescent="0.3">
      <c r="C318" s="312"/>
      <c r="O318" s="355"/>
      <c r="P318" s="355"/>
      <c r="Q318" s="355"/>
      <c r="R318" s="470"/>
      <c r="S318" s="355"/>
      <c r="T318" s="355"/>
      <c r="U318" s="355"/>
      <c r="V318" s="355"/>
      <c r="W318" s="355"/>
      <c r="X318" s="355"/>
    </row>
    <row r="319" spans="3:24" s="362" customFormat="1" x14ac:dyDescent="0.3">
      <c r="C319" s="312"/>
      <c r="O319" s="355"/>
      <c r="P319" s="355"/>
      <c r="Q319" s="355"/>
      <c r="R319" s="470"/>
      <c r="S319" s="355"/>
      <c r="T319" s="355"/>
      <c r="U319" s="355"/>
      <c r="V319" s="355"/>
      <c r="W319" s="355"/>
      <c r="X319" s="355"/>
    </row>
    <row r="320" spans="3:24" s="362" customFormat="1" x14ac:dyDescent="0.3">
      <c r="C320" s="312"/>
      <c r="O320" s="355"/>
      <c r="P320" s="355"/>
      <c r="Q320" s="355"/>
      <c r="R320" s="470"/>
      <c r="S320" s="355"/>
      <c r="T320" s="355"/>
      <c r="U320" s="355"/>
      <c r="V320" s="355"/>
      <c r="W320" s="355"/>
      <c r="X320" s="355"/>
    </row>
    <row r="321" spans="3:24" s="362" customFormat="1" x14ac:dyDescent="0.3">
      <c r="C321" s="312"/>
      <c r="O321" s="355"/>
      <c r="P321" s="355"/>
      <c r="Q321" s="355"/>
      <c r="R321" s="470"/>
      <c r="S321" s="355"/>
      <c r="T321" s="355"/>
      <c r="U321" s="355"/>
      <c r="V321" s="355"/>
      <c r="W321" s="355"/>
      <c r="X321" s="355"/>
    </row>
    <row r="322" spans="3:24" s="362" customFormat="1" x14ac:dyDescent="0.3">
      <c r="C322" s="312"/>
      <c r="O322" s="355"/>
      <c r="P322" s="355"/>
      <c r="Q322" s="355"/>
      <c r="R322" s="470"/>
      <c r="S322" s="355"/>
      <c r="T322" s="355"/>
      <c r="U322" s="355"/>
      <c r="V322" s="355"/>
      <c r="W322" s="355"/>
      <c r="X322" s="355"/>
    </row>
    <row r="323" spans="3:24" s="362" customFormat="1" x14ac:dyDescent="0.3">
      <c r="C323" s="312"/>
      <c r="O323" s="355"/>
      <c r="P323" s="355"/>
      <c r="Q323" s="355"/>
      <c r="R323" s="470"/>
      <c r="S323" s="355"/>
      <c r="T323" s="355"/>
      <c r="U323" s="355"/>
      <c r="V323" s="355"/>
      <c r="W323" s="355"/>
      <c r="X323" s="355"/>
    </row>
    <row r="324" spans="3:24" x14ac:dyDescent="0.3">
      <c r="D324" s="362"/>
      <c r="E324" s="362"/>
      <c r="O324" s="355"/>
      <c r="P324" s="355"/>
      <c r="Q324" s="355"/>
      <c r="R324" s="470"/>
      <c r="S324" s="355"/>
      <c r="T324" s="355"/>
      <c r="U324" s="355"/>
      <c r="V324" s="355"/>
      <c r="W324" s="355"/>
      <c r="X324" s="400"/>
    </row>
  </sheetData>
  <sheetProtection algorithmName="SHA-512" hashValue="o/NfkymQtmJjYujPuOERw6iDi5YmIBHIzQZpZZwmm7HvJWnE6SYEpep4Xqd2eAO4Kqz/KYCjzhnoXLBHzznX5A==" saltValue="h28BCWyCObYw62DB1eavlA==" spinCount="100000" sheet="1" objects="1" scenarios="1" selectLockedCells="1"/>
  <sortState xmlns:xlrd2="http://schemas.microsoft.com/office/spreadsheetml/2017/richdata2" ref="D128:E148">
    <sortCondition ref="D128:D148"/>
  </sortState>
  <mergeCells count="19">
    <mergeCell ref="F9:F10"/>
    <mergeCell ref="G9:G10"/>
    <mergeCell ref="H9:H10"/>
    <mergeCell ref="F5:G5"/>
    <mergeCell ref="E6:H6"/>
    <mergeCell ref="D8:G8"/>
    <mergeCell ref="C122:S122"/>
    <mergeCell ref="C114:S114"/>
    <mergeCell ref="C115:S115"/>
    <mergeCell ref="C116:S116"/>
    <mergeCell ref="C117:S117"/>
    <mergeCell ref="C118:S118"/>
    <mergeCell ref="I9:I10"/>
    <mergeCell ref="S9:S10"/>
    <mergeCell ref="C119:S119"/>
    <mergeCell ref="C120:S120"/>
    <mergeCell ref="C121:S121"/>
    <mergeCell ref="D9:D10"/>
    <mergeCell ref="E9:E10"/>
  </mergeCells>
  <phoneticPr fontId="19" type="noConversion"/>
  <conditionalFormatting sqref="F12:F111">
    <cfRule type="expression" dxfId="42" priority="16" stopIfTrue="1">
      <formula>AND(E12=$G$107,NOT(F12=$H$85))</formula>
    </cfRule>
  </conditionalFormatting>
  <conditionalFormatting sqref="F14:F15 F34:F35 F54:F55">
    <cfRule type="expression" dxfId="41" priority="9" stopIfTrue="1">
      <formula>AND(E14=$G$107,NOT(F14=$H$85))</formula>
    </cfRule>
  </conditionalFormatting>
  <conditionalFormatting sqref="F16:F17 F36:F37 F56:F57">
    <cfRule type="expression" dxfId="40" priority="8" stopIfTrue="1">
      <formula>AND(E16=$G$107,NOT(F16=$H$85))</formula>
    </cfRule>
  </conditionalFormatting>
  <conditionalFormatting sqref="F18:F19 F38:F39 F58:F59">
    <cfRule type="expression" dxfId="39" priority="7" stopIfTrue="1">
      <formula>AND(E18=$G$107,NOT(F18=$H$85))</formula>
    </cfRule>
  </conditionalFormatting>
  <conditionalFormatting sqref="F20:F21 F40:F41 F60:F61">
    <cfRule type="expression" dxfId="38" priority="6" stopIfTrue="1">
      <formula>AND(E20=$G$107,NOT(F20=$H$85))</formula>
    </cfRule>
  </conditionalFormatting>
  <conditionalFormatting sqref="F22:F23 F42:F43">
    <cfRule type="expression" dxfId="37" priority="5" stopIfTrue="1">
      <formula>AND(E22=$G$107,NOT(F22=$H$85))</formula>
    </cfRule>
  </conditionalFormatting>
  <conditionalFormatting sqref="F24 F44">
    <cfRule type="expression" dxfId="36" priority="4" stopIfTrue="1">
      <formula>AND(E24=$G$107,NOT(F24=$H$85))</formula>
    </cfRule>
  </conditionalFormatting>
  <conditionalFormatting sqref="F25 F45">
    <cfRule type="expression" dxfId="35" priority="3" stopIfTrue="1">
      <formula>AND(E25=$G$107,NOT(F25=$H$85))</formula>
    </cfRule>
  </conditionalFormatting>
  <conditionalFormatting sqref="F26 F46">
    <cfRule type="expression" dxfId="34" priority="2" stopIfTrue="1">
      <formula>AND(E26=$G$107,NOT(F26=$H$85))</formula>
    </cfRule>
  </conditionalFormatting>
  <conditionalFormatting sqref="F12:F13">
    <cfRule type="expression" dxfId="33" priority="1" stopIfTrue="1">
      <formula>AND(E12=$G$107,NOT(F12=$H$85))</formula>
    </cfRule>
  </conditionalFormatting>
  <dataValidations count="5">
    <dataValidation type="list" allowBlank="1" showInputMessage="1" showErrorMessage="1" sqref="E11 E62:E111" xr:uid="{00000000-0002-0000-0A00-000000000000}">
      <formula1>$G$129:$G$134</formula1>
    </dataValidation>
    <dataValidation type="list" allowBlank="1" showInputMessage="1" showErrorMessage="1" sqref="F11" xr:uid="{00000000-0002-0000-0A00-000001000000}">
      <formula1>$D$128:$D$142</formula1>
    </dataValidation>
    <dataValidation type="list" allowBlank="1" showInputMessage="1" showErrorMessage="1" sqref="F62:F111" xr:uid="{00000000-0002-0000-0A00-000002000000}">
      <formula1>$D$128:$D$149</formula1>
    </dataValidation>
    <dataValidation type="list" allowBlank="1" showInputMessage="1" showErrorMessage="1" sqref="E12:E61" xr:uid="{00000000-0002-0000-0A00-000003000000}">
      <formula1>$G$129:$G$137</formula1>
    </dataValidation>
    <dataValidation type="list" allowBlank="1" showInputMessage="1" showErrorMessage="1" sqref="F12:F61" xr:uid="{00000000-0002-0000-0A00-000004000000}">
      <formula1>$D$128:$D$163</formula1>
    </dataValidation>
  </dataValidations>
  <hyperlinks>
    <hyperlink ref="D112" r:id="rId1" xr:uid="{00000000-0004-0000-0A00-000000000000}"/>
  </hyperlinks>
  <pageMargins left="0.7" right="0.7" top="0.75" bottom="0.75" header="0.3" footer="0.3"/>
  <pageSetup orientation="portrait" horizontalDpi="90" verticalDpi="90"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E2CFE1"/>
  </sheetPr>
  <dimension ref="A1:AH241"/>
  <sheetViews>
    <sheetView showRowColHeaders="0" zoomScaleNormal="100" workbookViewId="0">
      <selection activeCell="D12" sqref="D12"/>
    </sheetView>
  </sheetViews>
  <sheetFormatPr defaultColWidth="9.28515625" defaultRowHeight="16.5" x14ac:dyDescent="0.3"/>
  <cols>
    <col min="1" max="1" width="3.7109375" style="306" customWidth="1"/>
    <col min="2" max="2" width="2.7109375" style="306" customWidth="1"/>
    <col min="3" max="3" width="3.140625" style="306" customWidth="1"/>
    <col min="4" max="4" width="28.7109375" style="306" customWidth="1"/>
    <col min="5" max="5" width="26.42578125" style="306" customWidth="1"/>
    <col min="6" max="6" width="19.28515625" style="306" customWidth="1"/>
    <col min="7" max="7" width="18.7109375" style="306" customWidth="1"/>
    <col min="8" max="8" width="17.28515625" style="495" customWidth="1"/>
    <col min="9" max="14" width="4.42578125" style="306" customWidth="1"/>
    <col min="15" max="16" width="9.42578125" style="306" bestFit="1" customWidth="1"/>
    <col min="17" max="17" width="10" style="306" bestFit="1" customWidth="1"/>
    <col min="18" max="18" width="9.42578125" style="316" customWidth="1"/>
    <col min="19" max="19" width="7" style="321" customWidth="1"/>
    <col min="20" max="23" width="7.42578125" style="321" bestFit="1" customWidth="1"/>
    <col min="24" max="24" width="10.28515625" style="321" bestFit="1" customWidth="1"/>
    <col min="25" max="25" width="5.42578125" style="321" customWidth="1"/>
    <col min="26" max="26" width="9.28515625" style="321" customWidth="1"/>
    <col min="27" max="28" width="9.28515625" style="316" customWidth="1"/>
    <col min="29" max="37" width="9.28515625" style="306" customWidth="1"/>
    <col min="38" max="16384" width="9.28515625" style="306"/>
  </cols>
  <sheetData>
    <row r="1" spans="2:34" ht="20.100000000000001" customHeight="1" thickBot="1" x14ac:dyDescent="0.35">
      <c r="AC1" s="317"/>
      <c r="AD1" s="316"/>
      <c r="AE1" s="316"/>
      <c r="AF1" s="316"/>
      <c r="AG1" s="316"/>
      <c r="AH1" s="316"/>
    </row>
    <row r="2" spans="2:34" ht="22.5" customHeight="1" x14ac:dyDescent="0.3">
      <c r="B2" s="16"/>
      <c r="C2" s="17"/>
      <c r="D2" s="137"/>
      <c r="E2" s="17"/>
      <c r="F2" s="17"/>
      <c r="G2" s="17"/>
      <c r="H2" s="187"/>
      <c r="I2" s="198"/>
      <c r="J2" s="198"/>
      <c r="K2" s="198"/>
      <c r="L2" s="198"/>
      <c r="M2" s="198"/>
      <c r="N2" s="138"/>
      <c r="O2" s="321"/>
      <c r="P2" s="316"/>
      <c r="Q2" s="316"/>
      <c r="R2" s="317"/>
      <c r="S2" s="316"/>
      <c r="T2" s="316"/>
      <c r="U2" s="316"/>
      <c r="V2" s="316"/>
      <c r="W2" s="316"/>
      <c r="X2" s="306"/>
      <c r="Y2" s="306"/>
      <c r="Z2" s="306"/>
      <c r="AA2" s="306"/>
      <c r="AB2" s="306"/>
    </row>
    <row r="3" spans="2:34" ht="27" customHeight="1" x14ac:dyDescent="0.45">
      <c r="B3" s="19"/>
      <c r="C3" s="76"/>
      <c r="D3" s="76"/>
      <c r="E3" s="188" t="s">
        <v>14071</v>
      </c>
      <c r="F3" s="122"/>
      <c r="G3" s="82"/>
      <c r="H3" s="189"/>
      <c r="I3" s="82"/>
      <c r="J3" s="82"/>
      <c r="K3" s="82"/>
      <c r="L3" s="82"/>
      <c r="M3" s="82"/>
      <c r="N3" s="140"/>
      <c r="O3" s="321"/>
      <c r="P3" s="316"/>
      <c r="Q3" s="316"/>
      <c r="R3" s="317"/>
      <c r="S3" s="316"/>
      <c r="T3" s="316"/>
      <c r="U3" s="316"/>
      <c r="V3" s="316"/>
      <c r="W3" s="316"/>
      <c r="X3" s="306"/>
      <c r="Y3" s="306"/>
      <c r="Z3" s="306"/>
      <c r="AA3" s="306"/>
      <c r="AB3" s="306"/>
    </row>
    <row r="4" spans="2:34" x14ac:dyDescent="0.3">
      <c r="B4" s="19"/>
      <c r="C4" s="76"/>
      <c r="D4" s="76"/>
      <c r="E4" s="21" t="s">
        <v>14072</v>
      </c>
      <c r="F4" s="76"/>
      <c r="G4" s="82"/>
      <c r="H4" s="190"/>
      <c r="I4" s="82"/>
      <c r="J4" s="82"/>
      <c r="K4" s="82"/>
      <c r="L4" s="82"/>
      <c r="M4" s="82"/>
      <c r="N4" s="140"/>
      <c r="O4" s="321"/>
      <c r="P4" s="316"/>
      <c r="Q4" s="316"/>
      <c r="R4" s="317"/>
      <c r="S4" s="316"/>
      <c r="T4" s="316"/>
      <c r="U4" s="316"/>
      <c r="V4" s="316"/>
      <c r="W4" s="316"/>
      <c r="X4" s="306"/>
      <c r="Y4" s="306"/>
      <c r="Z4" s="306"/>
      <c r="AA4" s="306"/>
      <c r="AB4" s="306"/>
    </row>
    <row r="5" spans="2:34" ht="18" customHeight="1" x14ac:dyDescent="0.35">
      <c r="B5" s="19"/>
      <c r="C5" s="20"/>
      <c r="D5" s="20"/>
      <c r="E5" s="1015">
        <f>SUM(H12:H61)</f>
        <v>0</v>
      </c>
      <c r="F5" s="1015"/>
      <c r="G5" s="82"/>
      <c r="H5" s="191"/>
      <c r="I5" s="82"/>
      <c r="J5" s="82"/>
      <c r="K5" s="82"/>
      <c r="L5" s="82"/>
      <c r="M5" s="82"/>
      <c r="N5" s="140"/>
      <c r="O5" s="321"/>
      <c r="P5" s="316"/>
      <c r="Q5" s="316"/>
      <c r="R5" s="317"/>
      <c r="S5" s="316"/>
      <c r="T5" s="316"/>
      <c r="U5" s="316"/>
      <c r="V5" s="316"/>
      <c r="W5" s="316"/>
      <c r="X5" s="306"/>
      <c r="Y5" s="306"/>
      <c r="Z5" s="306"/>
      <c r="AA5" s="306"/>
      <c r="AB5" s="306"/>
    </row>
    <row r="6" spans="2:34" ht="31.5" customHeight="1" x14ac:dyDescent="0.3">
      <c r="B6" s="19"/>
      <c r="C6" s="20"/>
      <c r="D6" s="20"/>
      <c r="E6" s="20"/>
      <c r="F6" s="1042"/>
      <c r="G6" s="1042"/>
      <c r="H6" s="180"/>
      <c r="I6" s="82"/>
      <c r="J6" s="82"/>
      <c r="K6" s="82"/>
      <c r="L6" s="82"/>
      <c r="M6" s="82"/>
      <c r="N6" s="140"/>
      <c r="O6" s="321"/>
      <c r="P6" s="316"/>
      <c r="Q6" s="316"/>
      <c r="R6" s="317"/>
      <c r="S6" s="316"/>
      <c r="T6" s="316"/>
      <c r="U6" s="316"/>
      <c r="V6" s="316"/>
      <c r="W6" s="316"/>
      <c r="X6" s="306"/>
      <c r="Y6" s="306"/>
      <c r="Z6" s="306"/>
      <c r="AA6" s="306"/>
      <c r="AB6" s="306"/>
    </row>
    <row r="7" spans="2:34" ht="16.5" customHeight="1" x14ac:dyDescent="0.3">
      <c r="B7" s="19"/>
      <c r="C7" s="71"/>
      <c r="D7" s="71" t="s">
        <v>14073</v>
      </c>
      <c r="E7" s="71"/>
      <c r="F7" s="71"/>
      <c r="G7" s="23"/>
      <c r="H7" s="180"/>
      <c r="I7" s="82"/>
      <c r="J7" s="82"/>
      <c r="K7" s="82"/>
      <c r="L7" s="82"/>
      <c r="M7" s="82"/>
      <c r="N7" s="140"/>
      <c r="O7" s="321"/>
      <c r="P7" s="316"/>
      <c r="Q7" s="316"/>
      <c r="R7" s="317"/>
      <c r="S7" s="316"/>
      <c r="T7" s="316"/>
      <c r="U7" s="316"/>
      <c r="V7" s="316"/>
      <c r="W7" s="316"/>
      <c r="X7" s="306"/>
      <c r="Y7" s="306"/>
      <c r="Z7" s="306"/>
      <c r="AA7" s="306"/>
      <c r="AB7" s="306"/>
    </row>
    <row r="8" spans="2:34" ht="24" customHeight="1" x14ac:dyDescent="0.35">
      <c r="B8" s="19"/>
      <c r="C8" s="71"/>
      <c r="D8" s="952" t="s">
        <v>14074</v>
      </c>
      <c r="E8" s="952"/>
      <c r="F8" s="952"/>
      <c r="G8" s="952"/>
      <c r="H8" s="180"/>
      <c r="I8" s="82"/>
      <c r="J8" s="82"/>
      <c r="K8" s="82"/>
      <c r="L8" s="82"/>
      <c r="M8" s="82"/>
      <c r="N8" s="140"/>
      <c r="O8" s="321"/>
      <c r="P8" s="316"/>
      <c r="Q8" s="316"/>
      <c r="R8" s="317"/>
      <c r="S8" s="316"/>
      <c r="T8" s="316"/>
      <c r="U8" s="316"/>
      <c r="V8" s="316"/>
      <c r="W8" s="316"/>
      <c r="X8" s="306"/>
      <c r="Y8" s="306"/>
      <c r="Z8" s="306"/>
      <c r="AA8" s="306"/>
      <c r="AB8" s="306"/>
    </row>
    <row r="9" spans="2:34" s="444" customFormat="1" ht="22.5" customHeight="1" x14ac:dyDescent="0.3">
      <c r="B9" s="148"/>
      <c r="C9" s="71"/>
      <c r="D9" s="1049" t="s">
        <v>14075</v>
      </c>
      <c r="E9" s="1049" t="s">
        <v>14076</v>
      </c>
      <c r="F9" s="1056" t="s">
        <v>14077</v>
      </c>
      <c r="G9" s="1057" t="s">
        <v>14078</v>
      </c>
      <c r="H9" s="1055" t="s">
        <v>14079</v>
      </c>
      <c r="I9" s="199"/>
      <c r="J9" s="199"/>
      <c r="K9" s="199"/>
      <c r="L9" s="199"/>
      <c r="M9" s="199"/>
      <c r="N9" s="192"/>
      <c r="O9" s="497"/>
      <c r="P9" s="497"/>
      <c r="Q9" s="443"/>
      <c r="R9" s="497"/>
      <c r="S9" s="497"/>
      <c r="T9" s="497"/>
      <c r="U9" s="497"/>
      <c r="V9" s="497"/>
    </row>
    <row r="10" spans="2:34" s="444" customFormat="1" x14ac:dyDescent="0.3">
      <c r="B10" s="148"/>
      <c r="C10" s="71"/>
      <c r="D10" s="1049"/>
      <c r="E10" s="1049"/>
      <c r="F10" s="1056"/>
      <c r="G10" s="1057"/>
      <c r="H10" s="1055"/>
      <c r="I10" s="199"/>
      <c r="J10" s="199"/>
      <c r="K10" s="199"/>
      <c r="L10" s="199"/>
      <c r="M10" s="199"/>
      <c r="N10" s="192"/>
      <c r="O10" s="497"/>
      <c r="P10" s="497"/>
      <c r="Q10" s="443"/>
      <c r="R10" s="497"/>
      <c r="S10" s="497"/>
      <c r="T10" s="497"/>
      <c r="U10" s="497"/>
      <c r="V10" s="497"/>
    </row>
    <row r="11" spans="2:34" ht="15" customHeight="1" x14ac:dyDescent="0.3">
      <c r="B11" s="19"/>
      <c r="C11" s="20"/>
      <c r="D11" s="870" t="s">
        <v>14080</v>
      </c>
      <c r="E11" s="193" t="s">
        <v>144</v>
      </c>
      <c r="F11" s="870">
        <v>1000</v>
      </c>
      <c r="G11" s="194">
        <f>IF(E11="", "", VLOOKUP(E11, $D$75:$E$77,2, FALSE))</f>
        <v>120</v>
      </c>
      <c r="H11" s="871">
        <f>IF(F11="", "",F11*G11/1000000)</f>
        <v>0.12</v>
      </c>
      <c r="I11" s="82"/>
      <c r="J11" s="82"/>
      <c r="K11" s="82"/>
      <c r="L11" s="82"/>
      <c r="M11" s="82"/>
      <c r="N11" s="140"/>
      <c r="O11" s="316"/>
      <c r="P11" s="316"/>
      <c r="Q11" s="317"/>
      <c r="S11" s="316"/>
      <c r="T11" s="316"/>
      <c r="U11" s="316"/>
      <c r="V11" s="316"/>
      <c r="W11" s="306"/>
      <c r="X11" s="306"/>
      <c r="Y11" s="306"/>
      <c r="Z11" s="306"/>
      <c r="AA11" s="306"/>
      <c r="AB11" s="306"/>
    </row>
    <row r="12" spans="2:34" ht="15" customHeight="1" x14ac:dyDescent="0.3">
      <c r="B12" s="19"/>
      <c r="C12" s="20">
        <v>1</v>
      </c>
      <c r="D12" s="872"/>
      <c r="E12" s="197"/>
      <c r="F12" s="873"/>
      <c r="G12" s="196" t="str">
        <f t="shared" ref="G12:G43" si="0">IF(E12="", "", VLOOKUP(E12, $D$75:$E$78,2, FALSE))</f>
        <v/>
      </c>
      <c r="H12" s="862" t="str">
        <f>IF(F12="", "",F12*G12/1000000)</f>
        <v/>
      </c>
      <c r="I12" s="82"/>
      <c r="J12" s="82"/>
      <c r="K12" s="82"/>
      <c r="L12" s="82"/>
      <c r="M12" s="82"/>
      <c r="N12" s="140"/>
      <c r="O12" s="316"/>
      <c r="P12" s="316"/>
      <c r="Q12" s="317"/>
      <c r="S12" s="316"/>
      <c r="T12" s="316"/>
      <c r="U12" s="316"/>
      <c r="V12" s="316"/>
      <c r="W12" s="306"/>
      <c r="X12" s="306"/>
      <c r="Y12" s="306"/>
      <c r="Z12" s="306"/>
      <c r="AA12" s="306"/>
      <c r="AB12" s="306"/>
    </row>
    <row r="13" spans="2:34" ht="15" customHeight="1" x14ac:dyDescent="0.3">
      <c r="B13" s="19"/>
      <c r="C13" s="20">
        <v>2</v>
      </c>
      <c r="D13" s="872"/>
      <c r="E13" s="197"/>
      <c r="F13" s="873"/>
      <c r="G13" s="196" t="str">
        <f t="shared" si="0"/>
        <v/>
      </c>
      <c r="H13" s="862" t="str">
        <f t="shared" ref="H13:H61" si="1">IF(F13="", "",F13*G13/1000000)</f>
        <v/>
      </c>
      <c r="I13" s="82"/>
      <c r="J13" s="82"/>
      <c r="K13" s="82"/>
      <c r="L13" s="82"/>
      <c r="M13" s="82"/>
      <c r="N13" s="140"/>
      <c r="O13" s="316"/>
      <c r="P13" s="316"/>
      <c r="Q13" s="317"/>
      <c r="S13" s="316"/>
      <c r="T13" s="316"/>
      <c r="U13" s="316"/>
      <c r="V13" s="316"/>
      <c r="W13" s="306"/>
      <c r="X13" s="306"/>
      <c r="Y13" s="306"/>
      <c r="Z13" s="306"/>
      <c r="AA13" s="306"/>
      <c r="AB13" s="306"/>
    </row>
    <row r="14" spans="2:34" ht="15" customHeight="1" x14ac:dyDescent="0.3">
      <c r="B14" s="19"/>
      <c r="C14" s="20">
        <v>3</v>
      </c>
      <c r="D14" s="872"/>
      <c r="E14" s="197"/>
      <c r="F14" s="873"/>
      <c r="G14" s="196" t="str">
        <f t="shared" si="0"/>
        <v/>
      </c>
      <c r="H14" s="862" t="str">
        <f t="shared" si="1"/>
        <v/>
      </c>
      <c r="I14" s="82"/>
      <c r="J14" s="82"/>
      <c r="K14" s="82"/>
      <c r="L14" s="82"/>
      <c r="M14" s="82"/>
      <c r="N14" s="140"/>
      <c r="O14" s="316"/>
      <c r="P14" s="316"/>
      <c r="Q14" s="317"/>
      <c r="S14" s="316"/>
      <c r="T14" s="316"/>
      <c r="U14" s="316"/>
      <c r="V14" s="316"/>
      <c r="W14" s="306"/>
      <c r="X14" s="306"/>
      <c r="Y14" s="306"/>
      <c r="Z14" s="306"/>
      <c r="AA14" s="306"/>
      <c r="AB14" s="306"/>
    </row>
    <row r="15" spans="2:34" ht="15" customHeight="1" x14ac:dyDescent="0.3">
      <c r="B15" s="19"/>
      <c r="C15" s="20">
        <v>4</v>
      </c>
      <c r="D15" s="872"/>
      <c r="E15" s="197"/>
      <c r="F15" s="873"/>
      <c r="G15" s="196" t="str">
        <f t="shared" si="0"/>
        <v/>
      </c>
      <c r="H15" s="862" t="str">
        <f t="shared" si="1"/>
        <v/>
      </c>
      <c r="I15" s="82"/>
      <c r="J15" s="82"/>
      <c r="K15" s="82"/>
      <c r="L15" s="82"/>
      <c r="M15" s="82"/>
      <c r="N15" s="140"/>
      <c r="O15" s="316"/>
      <c r="P15" s="316"/>
      <c r="Q15" s="317"/>
      <c r="S15" s="316"/>
      <c r="T15" s="316"/>
      <c r="U15" s="316"/>
      <c r="V15" s="316"/>
      <c r="W15" s="306"/>
      <c r="X15" s="306"/>
      <c r="Y15" s="306"/>
      <c r="Z15" s="306"/>
      <c r="AA15" s="306"/>
      <c r="AB15" s="306"/>
    </row>
    <row r="16" spans="2:34" ht="15" customHeight="1" x14ac:dyDescent="0.3">
      <c r="B16" s="19"/>
      <c r="C16" s="20">
        <v>5</v>
      </c>
      <c r="D16" s="872"/>
      <c r="E16" s="197"/>
      <c r="F16" s="873"/>
      <c r="G16" s="196" t="str">
        <f t="shared" si="0"/>
        <v/>
      </c>
      <c r="H16" s="862" t="str">
        <f t="shared" si="1"/>
        <v/>
      </c>
      <c r="I16" s="82"/>
      <c r="J16" s="82"/>
      <c r="K16" s="82"/>
      <c r="L16" s="82"/>
      <c r="M16" s="82"/>
      <c r="N16" s="140"/>
      <c r="O16" s="316"/>
      <c r="P16" s="316"/>
      <c r="Q16" s="317"/>
      <c r="S16" s="316"/>
      <c r="T16" s="316"/>
      <c r="U16" s="316"/>
      <c r="V16" s="316"/>
      <c r="W16" s="306"/>
      <c r="X16" s="306"/>
      <c r="Y16" s="306"/>
      <c r="Z16" s="306"/>
      <c r="AA16" s="306"/>
      <c r="AB16" s="306"/>
    </row>
    <row r="17" spans="2:28" ht="15" customHeight="1" x14ac:dyDescent="0.3">
      <c r="B17" s="19"/>
      <c r="C17" s="20">
        <v>6</v>
      </c>
      <c r="D17" s="872"/>
      <c r="E17" s="197"/>
      <c r="F17" s="873"/>
      <c r="G17" s="196" t="str">
        <f t="shared" si="0"/>
        <v/>
      </c>
      <c r="H17" s="862" t="str">
        <f t="shared" si="1"/>
        <v/>
      </c>
      <c r="I17" s="82"/>
      <c r="J17" s="82"/>
      <c r="K17" s="82"/>
      <c r="L17" s="82"/>
      <c r="M17" s="82"/>
      <c r="N17" s="140"/>
      <c r="O17" s="316"/>
      <c r="P17" s="316"/>
      <c r="Q17" s="317"/>
      <c r="S17" s="316"/>
      <c r="T17" s="316"/>
      <c r="U17" s="316"/>
      <c r="V17" s="316"/>
      <c r="W17" s="306"/>
      <c r="X17" s="306"/>
      <c r="Y17" s="306"/>
      <c r="Z17" s="306"/>
      <c r="AA17" s="306"/>
      <c r="AB17" s="306"/>
    </row>
    <row r="18" spans="2:28" ht="15" customHeight="1" x14ac:dyDescent="0.3">
      <c r="B18" s="19"/>
      <c r="C18" s="20">
        <v>7</v>
      </c>
      <c r="D18" s="872"/>
      <c r="E18" s="197"/>
      <c r="F18" s="873"/>
      <c r="G18" s="196" t="str">
        <f t="shared" si="0"/>
        <v/>
      </c>
      <c r="H18" s="862" t="str">
        <f t="shared" si="1"/>
        <v/>
      </c>
      <c r="I18" s="82"/>
      <c r="J18" s="82"/>
      <c r="K18" s="82"/>
      <c r="L18" s="82"/>
      <c r="M18" s="82"/>
      <c r="N18" s="140"/>
      <c r="O18" s="316"/>
      <c r="P18" s="316"/>
      <c r="Q18" s="317"/>
      <c r="S18" s="316"/>
      <c r="T18" s="316"/>
      <c r="U18" s="316"/>
      <c r="V18" s="316"/>
      <c r="W18" s="306"/>
      <c r="X18" s="306"/>
      <c r="Y18" s="306"/>
      <c r="Z18" s="306"/>
      <c r="AA18" s="306"/>
      <c r="AB18" s="306"/>
    </row>
    <row r="19" spans="2:28" ht="15" customHeight="1" x14ac:dyDescent="0.3">
      <c r="B19" s="19"/>
      <c r="C19" s="20">
        <v>8</v>
      </c>
      <c r="D19" s="872"/>
      <c r="E19" s="197"/>
      <c r="F19" s="873"/>
      <c r="G19" s="196" t="str">
        <f t="shared" si="0"/>
        <v/>
      </c>
      <c r="H19" s="862" t="str">
        <f t="shared" si="1"/>
        <v/>
      </c>
      <c r="I19" s="82"/>
      <c r="J19" s="82"/>
      <c r="K19" s="82"/>
      <c r="L19" s="82"/>
      <c r="M19" s="82"/>
      <c r="N19" s="140"/>
      <c r="O19" s="316"/>
      <c r="P19" s="316"/>
      <c r="Q19" s="317"/>
      <c r="S19" s="316"/>
      <c r="T19" s="316"/>
      <c r="U19" s="316"/>
      <c r="V19" s="316"/>
      <c r="W19" s="306"/>
      <c r="X19" s="306"/>
      <c r="Y19" s="306"/>
      <c r="Z19" s="306"/>
      <c r="AA19" s="306"/>
      <c r="AB19" s="306"/>
    </row>
    <row r="20" spans="2:28" ht="15" customHeight="1" x14ac:dyDescent="0.3">
      <c r="B20" s="19"/>
      <c r="C20" s="20">
        <v>9</v>
      </c>
      <c r="D20" s="872"/>
      <c r="E20" s="197"/>
      <c r="F20" s="873"/>
      <c r="G20" s="196" t="str">
        <f t="shared" si="0"/>
        <v/>
      </c>
      <c r="H20" s="862" t="str">
        <f t="shared" si="1"/>
        <v/>
      </c>
      <c r="I20" s="82"/>
      <c r="J20" s="82"/>
      <c r="K20" s="82"/>
      <c r="L20" s="82"/>
      <c r="M20" s="82"/>
      <c r="N20" s="140"/>
      <c r="O20" s="316"/>
      <c r="P20" s="316"/>
      <c r="Q20" s="317"/>
      <c r="S20" s="316"/>
      <c r="T20" s="316"/>
      <c r="U20" s="316"/>
      <c r="V20" s="316"/>
      <c r="W20" s="306"/>
      <c r="X20" s="306"/>
      <c r="Y20" s="306"/>
      <c r="Z20" s="306"/>
      <c r="AA20" s="306"/>
      <c r="AB20" s="306"/>
    </row>
    <row r="21" spans="2:28" ht="15" customHeight="1" x14ac:dyDescent="0.3">
      <c r="B21" s="19"/>
      <c r="C21" s="20">
        <v>10</v>
      </c>
      <c r="D21" s="872"/>
      <c r="E21" s="197"/>
      <c r="F21" s="873"/>
      <c r="G21" s="196" t="str">
        <f t="shared" si="0"/>
        <v/>
      </c>
      <c r="H21" s="862" t="str">
        <f t="shared" si="1"/>
        <v/>
      </c>
      <c r="I21" s="82"/>
      <c r="J21" s="82"/>
      <c r="K21" s="82"/>
      <c r="L21" s="82"/>
      <c r="M21" s="82"/>
      <c r="N21" s="140"/>
      <c r="O21" s="316"/>
      <c r="P21" s="316"/>
      <c r="Q21" s="317"/>
      <c r="S21" s="316"/>
      <c r="T21" s="316"/>
      <c r="U21" s="316"/>
      <c r="V21" s="316"/>
      <c r="W21" s="306"/>
      <c r="X21" s="306"/>
      <c r="Y21" s="306"/>
      <c r="Z21" s="306"/>
      <c r="AA21" s="306"/>
      <c r="AB21" s="306"/>
    </row>
    <row r="22" spans="2:28" ht="15" customHeight="1" x14ac:dyDescent="0.3">
      <c r="B22" s="19"/>
      <c r="C22" s="20">
        <v>11</v>
      </c>
      <c r="D22" s="872"/>
      <c r="E22" s="197"/>
      <c r="F22" s="873"/>
      <c r="G22" s="196" t="str">
        <f t="shared" si="0"/>
        <v/>
      </c>
      <c r="H22" s="862" t="str">
        <f t="shared" si="1"/>
        <v/>
      </c>
      <c r="I22" s="82"/>
      <c r="J22" s="82"/>
      <c r="K22" s="82"/>
      <c r="L22" s="82"/>
      <c r="M22" s="82"/>
      <c r="N22" s="140"/>
      <c r="O22" s="316"/>
      <c r="P22" s="316"/>
      <c r="Q22" s="317"/>
      <c r="S22" s="316"/>
      <c r="T22" s="316"/>
      <c r="U22" s="316"/>
      <c r="V22" s="316"/>
      <c r="W22" s="306"/>
      <c r="X22" s="306"/>
      <c r="Y22" s="306"/>
      <c r="Z22" s="306"/>
      <c r="AA22" s="306"/>
      <c r="AB22" s="306"/>
    </row>
    <row r="23" spans="2:28" ht="15" customHeight="1" x14ac:dyDescent="0.3">
      <c r="B23" s="19"/>
      <c r="C23" s="20">
        <v>12</v>
      </c>
      <c r="D23" s="872"/>
      <c r="E23" s="197"/>
      <c r="F23" s="873"/>
      <c r="G23" s="196" t="str">
        <f t="shared" si="0"/>
        <v/>
      </c>
      <c r="H23" s="862" t="str">
        <f t="shared" si="1"/>
        <v/>
      </c>
      <c r="I23" s="82"/>
      <c r="J23" s="82"/>
      <c r="K23" s="82"/>
      <c r="L23" s="82"/>
      <c r="M23" s="82"/>
      <c r="N23" s="140"/>
      <c r="O23" s="316"/>
      <c r="P23" s="316"/>
      <c r="Q23" s="317"/>
      <c r="S23" s="316"/>
      <c r="T23" s="316"/>
      <c r="U23" s="316"/>
      <c r="V23" s="316"/>
      <c r="W23" s="306"/>
      <c r="X23" s="306"/>
      <c r="Y23" s="306"/>
      <c r="Z23" s="306"/>
      <c r="AA23" s="306"/>
      <c r="AB23" s="306"/>
    </row>
    <row r="24" spans="2:28" ht="15" customHeight="1" x14ac:dyDescent="0.3">
      <c r="B24" s="19"/>
      <c r="C24" s="20">
        <v>13</v>
      </c>
      <c r="D24" s="872"/>
      <c r="E24" s="197"/>
      <c r="F24" s="873"/>
      <c r="G24" s="196" t="str">
        <f t="shared" si="0"/>
        <v/>
      </c>
      <c r="H24" s="862" t="str">
        <f t="shared" si="1"/>
        <v/>
      </c>
      <c r="I24" s="82"/>
      <c r="J24" s="82"/>
      <c r="K24" s="82"/>
      <c r="L24" s="82"/>
      <c r="M24" s="82"/>
      <c r="N24" s="140"/>
      <c r="O24" s="316"/>
      <c r="P24" s="316"/>
      <c r="Q24" s="317"/>
      <c r="S24" s="316"/>
      <c r="T24" s="316"/>
      <c r="U24" s="316"/>
      <c r="V24" s="316"/>
      <c r="W24" s="306"/>
      <c r="X24" s="306"/>
      <c r="Y24" s="306"/>
      <c r="Z24" s="306"/>
      <c r="AA24" s="306"/>
      <c r="AB24" s="306"/>
    </row>
    <row r="25" spans="2:28" ht="15" customHeight="1" x14ac:dyDescent="0.3">
      <c r="B25" s="19"/>
      <c r="C25" s="20">
        <v>14</v>
      </c>
      <c r="D25" s="872"/>
      <c r="E25" s="197"/>
      <c r="F25" s="873"/>
      <c r="G25" s="196" t="str">
        <f t="shared" si="0"/>
        <v/>
      </c>
      <c r="H25" s="862" t="str">
        <f t="shared" si="1"/>
        <v/>
      </c>
      <c r="I25" s="82"/>
      <c r="J25" s="82"/>
      <c r="K25" s="82"/>
      <c r="L25" s="82"/>
      <c r="M25" s="82"/>
      <c r="N25" s="140"/>
      <c r="O25" s="316"/>
      <c r="P25" s="316"/>
      <c r="Q25" s="317"/>
      <c r="S25" s="316"/>
      <c r="T25" s="316"/>
      <c r="U25" s="316"/>
      <c r="V25" s="316"/>
      <c r="W25" s="306"/>
      <c r="X25" s="306"/>
      <c r="Y25" s="306"/>
      <c r="Z25" s="306"/>
      <c r="AA25" s="306"/>
      <c r="AB25" s="306"/>
    </row>
    <row r="26" spans="2:28" ht="15" customHeight="1" x14ac:dyDescent="0.3">
      <c r="B26" s="19"/>
      <c r="C26" s="20">
        <v>15</v>
      </c>
      <c r="D26" s="872"/>
      <c r="E26" s="197"/>
      <c r="F26" s="873"/>
      <c r="G26" s="196" t="str">
        <f t="shared" si="0"/>
        <v/>
      </c>
      <c r="H26" s="862" t="str">
        <f t="shared" si="1"/>
        <v/>
      </c>
      <c r="I26" s="82"/>
      <c r="J26" s="82"/>
      <c r="K26" s="82"/>
      <c r="L26" s="82"/>
      <c r="M26" s="82"/>
      <c r="N26" s="140"/>
      <c r="O26" s="316"/>
      <c r="P26" s="316"/>
      <c r="Q26" s="317"/>
      <c r="S26" s="316"/>
      <c r="T26" s="316"/>
      <c r="U26" s="316"/>
      <c r="V26" s="316"/>
      <c r="W26" s="306"/>
      <c r="X26" s="306"/>
      <c r="Y26" s="306"/>
      <c r="Z26" s="306"/>
      <c r="AA26" s="306"/>
      <c r="AB26" s="306"/>
    </row>
    <row r="27" spans="2:28" ht="15" customHeight="1" x14ac:dyDescent="0.3">
      <c r="B27" s="19"/>
      <c r="C27" s="20">
        <v>16</v>
      </c>
      <c r="D27" s="872"/>
      <c r="E27" s="197"/>
      <c r="F27" s="873"/>
      <c r="G27" s="196" t="str">
        <f t="shared" si="0"/>
        <v/>
      </c>
      <c r="H27" s="862" t="str">
        <f t="shared" si="1"/>
        <v/>
      </c>
      <c r="I27" s="82"/>
      <c r="J27" s="82"/>
      <c r="K27" s="82"/>
      <c r="L27" s="82"/>
      <c r="M27" s="82"/>
      <c r="N27" s="140"/>
      <c r="O27" s="316"/>
      <c r="P27" s="316"/>
      <c r="Q27" s="317"/>
      <c r="S27" s="316"/>
      <c r="T27" s="316"/>
      <c r="U27" s="316"/>
      <c r="V27" s="316"/>
      <c r="W27" s="306"/>
      <c r="X27" s="306"/>
      <c r="Y27" s="306"/>
      <c r="Z27" s="306"/>
      <c r="AA27" s="306"/>
      <c r="AB27" s="306"/>
    </row>
    <row r="28" spans="2:28" ht="15" customHeight="1" x14ac:dyDescent="0.3">
      <c r="B28" s="19"/>
      <c r="C28" s="20">
        <v>17</v>
      </c>
      <c r="D28" s="872"/>
      <c r="E28" s="197"/>
      <c r="F28" s="873"/>
      <c r="G28" s="196" t="str">
        <f t="shared" si="0"/>
        <v/>
      </c>
      <c r="H28" s="862" t="str">
        <f t="shared" si="1"/>
        <v/>
      </c>
      <c r="I28" s="82"/>
      <c r="J28" s="82"/>
      <c r="K28" s="82"/>
      <c r="L28" s="82"/>
      <c r="M28" s="82"/>
      <c r="N28" s="140"/>
      <c r="O28" s="316"/>
      <c r="P28" s="316"/>
      <c r="Q28" s="317"/>
      <c r="S28" s="316"/>
      <c r="T28" s="316"/>
      <c r="U28" s="316"/>
      <c r="V28" s="316"/>
      <c r="W28" s="306"/>
      <c r="X28" s="306"/>
      <c r="Y28" s="306"/>
      <c r="Z28" s="306"/>
      <c r="AA28" s="306"/>
      <c r="AB28" s="306"/>
    </row>
    <row r="29" spans="2:28" ht="15" customHeight="1" x14ac:dyDescent="0.3">
      <c r="B29" s="19"/>
      <c r="C29" s="20">
        <v>18</v>
      </c>
      <c r="D29" s="872"/>
      <c r="E29" s="197"/>
      <c r="F29" s="873"/>
      <c r="G29" s="196" t="str">
        <f t="shared" si="0"/>
        <v/>
      </c>
      <c r="H29" s="862" t="str">
        <f t="shared" si="1"/>
        <v/>
      </c>
      <c r="I29" s="82"/>
      <c r="J29" s="82"/>
      <c r="K29" s="82"/>
      <c r="L29" s="82"/>
      <c r="M29" s="82"/>
      <c r="N29" s="140"/>
      <c r="O29" s="316"/>
      <c r="P29" s="316"/>
      <c r="Q29" s="317"/>
      <c r="S29" s="316"/>
      <c r="T29" s="316"/>
      <c r="U29" s="316"/>
      <c r="V29" s="316"/>
      <c r="W29" s="306"/>
      <c r="X29" s="306"/>
      <c r="Y29" s="306"/>
      <c r="Z29" s="306"/>
      <c r="AA29" s="306"/>
      <c r="AB29" s="306"/>
    </row>
    <row r="30" spans="2:28" ht="15" customHeight="1" x14ac:dyDescent="0.3">
      <c r="B30" s="19"/>
      <c r="C30" s="20">
        <v>19</v>
      </c>
      <c r="D30" s="872"/>
      <c r="E30" s="197"/>
      <c r="F30" s="873"/>
      <c r="G30" s="196" t="str">
        <f t="shared" si="0"/>
        <v/>
      </c>
      <c r="H30" s="862" t="str">
        <f t="shared" si="1"/>
        <v/>
      </c>
      <c r="I30" s="82"/>
      <c r="J30" s="82"/>
      <c r="K30" s="82"/>
      <c r="L30" s="82"/>
      <c r="M30" s="82"/>
      <c r="N30" s="140"/>
      <c r="O30" s="316"/>
      <c r="P30" s="316"/>
      <c r="Q30" s="317"/>
      <c r="S30" s="316"/>
      <c r="T30" s="316"/>
      <c r="U30" s="316"/>
      <c r="V30" s="316"/>
      <c r="W30" s="306"/>
      <c r="X30" s="306"/>
      <c r="Y30" s="306"/>
      <c r="Z30" s="306"/>
      <c r="AA30" s="306"/>
      <c r="AB30" s="306"/>
    </row>
    <row r="31" spans="2:28" ht="15" customHeight="1" x14ac:dyDescent="0.3">
      <c r="B31" s="19"/>
      <c r="C31" s="20">
        <v>20</v>
      </c>
      <c r="D31" s="872"/>
      <c r="E31" s="197"/>
      <c r="F31" s="873"/>
      <c r="G31" s="196" t="str">
        <f t="shared" si="0"/>
        <v/>
      </c>
      <c r="H31" s="862" t="str">
        <f t="shared" si="1"/>
        <v/>
      </c>
      <c r="I31" s="82"/>
      <c r="J31" s="82"/>
      <c r="K31" s="82"/>
      <c r="L31" s="82"/>
      <c r="M31" s="82"/>
      <c r="N31" s="140"/>
      <c r="O31" s="316"/>
      <c r="P31" s="316"/>
      <c r="Q31" s="317"/>
      <c r="S31" s="316"/>
      <c r="T31" s="316"/>
      <c r="U31" s="316"/>
      <c r="V31" s="316"/>
      <c r="W31" s="306"/>
      <c r="X31" s="306"/>
      <c r="Y31" s="306"/>
      <c r="Z31" s="306"/>
      <c r="AA31" s="306"/>
      <c r="AB31" s="306"/>
    </row>
    <row r="32" spans="2:28" ht="15" customHeight="1" x14ac:dyDescent="0.3">
      <c r="B32" s="19"/>
      <c r="C32" s="20">
        <v>21</v>
      </c>
      <c r="D32" s="872"/>
      <c r="E32" s="197"/>
      <c r="F32" s="873"/>
      <c r="G32" s="196" t="str">
        <f t="shared" si="0"/>
        <v/>
      </c>
      <c r="H32" s="862" t="str">
        <f t="shared" si="1"/>
        <v/>
      </c>
      <c r="I32" s="82"/>
      <c r="J32" s="82"/>
      <c r="K32" s="82"/>
      <c r="L32" s="82"/>
      <c r="M32" s="82"/>
      <c r="N32" s="140"/>
      <c r="O32" s="316"/>
      <c r="P32" s="316"/>
      <c r="Q32" s="317"/>
      <c r="S32" s="316"/>
      <c r="T32" s="316"/>
      <c r="U32" s="316"/>
      <c r="V32" s="316"/>
      <c r="W32" s="306"/>
      <c r="X32" s="306"/>
      <c r="Y32" s="306"/>
      <c r="Z32" s="306"/>
      <c r="AA32" s="306"/>
      <c r="AB32" s="306"/>
    </row>
    <row r="33" spans="2:28" ht="15" customHeight="1" x14ac:dyDescent="0.3">
      <c r="B33" s="19"/>
      <c r="C33" s="20">
        <v>22</v>
      </c>
      <c r="D33" s="872"/>
      <c r="E33" s="197"/>
      <c r="F33" s="873"/>
      <c r="G33" s="196" t="str">
        <f t="shared" si="0"/>
        <v/>
      </c>
      <c r="H33" s="862" t="str">
        <f t="shared" si="1"/>
        <v/>
      </c>
      <c r="I33" s="82"/>
      <c r="J33" s="82"/>
      <c r="K33" s="82"/>
      <c r="L33" s="82"/>
      <c r="M33" s="82"/>
      <c r="N33" s="140"/>
      <c r="O33" s="316"/>
      <c r="P33" s="316"/>
      <c r="Q33" s="317"/>
      <c r="S33" s="316"/>
      <c r="T33" s="316"/>
      <c r="U33" s="316"/>
      <c r="V33" s="316"/>
      <c r="W33" s="306"/>
      <c r="X33" s="306"/>
      <c r="Y33" s="306"/>
      <c r="Z33" s="306"/>
      <c r="AA33" s="306"/>
      <c r="AB33" s="306"/>
    </row>
    <row r="34" spans="2:28" ht="15" customHeight="1" x14ac:dyDescent="0.3">
      <c r="B34" s="19"/>
      <c r="C34" s="20">
        <v>23</v>
      </c>
      <c r="D34" s="872"/>
      <c r="E34" s="197"/>
      <c r="F34" s="873"/>
      <c r="G34" s="196" t="str">
        <f t="shared" si="0"/>
        <v/>
      </c>
      <c r="H34" s="862" t="str">
        <f t="shared" si="1"/>
        <v/>
      </c>
      <c r="I34" s="82"/>
      <c r="J34" s="82"/>
      <c r="K34" s="82"/>
      <c r="L34" s="82"/>
      <c r="M34" s="82"/>
      <c r="N34" s="140"/>
      <c r="O34" s="316"/>
      <c r="P34" s="316"/>
      <c r="Q34" s="317"/>
      <c r="S34" s="316"/>
      <c r="T34" s="316"/>
      <c r="U34" s="316"/>
      <c r="V34" s="316"/>
      <c r="W34" s="306"/>
      <c r="X34" s="306"/>
      <c r="Y34" s="306"/>
      <c r="Z34" s="306"/>
      <c r="AA34" s="306"/>
      <c r="AB34" s="306"/>
    </row>
    <row r="35" spans="2:28" ht="15" customHeight="1" x14ac:dyDescent="0.3">
      <c r="B35" s="19"/>
      <c r="C35" s="20">
        <v>24</v>
      </c>
      <c r="D35" s="872"/>
      <c r="E35" s="197"/>
      <c r="F35" s="873"/>
      <c r="G35" s="196" t="str">
        <f t="shared" si="0"/>
        <v/>
      </c>
      <c r="H35" s="862" t="str">
        <f t="shared" si="1"/>
        <v/>
      </c>
      <c r="I35" s="82"/>
      <c r="J35" s="82"/>
      <c r="K35" s="82"/>
      <c r="L35" s="82"/>
      <c r="M35" s="82"/>
      <c r="N35" s="140"/>
      <c r="O35" s="316"/>
      <c r="P35" s="316"/>
      <c r="Q35" s="317"/>
      <c r="S35" s="316"/>
      <c r="T35" s="316"/>
      <c r="U35" s="316"/>
      <c r="V35" s="316"/>
      <c r="W35" s="306"/>
      <c r="X35" s="306"/>
      <c r="Y35" s="306"/>
      <c r="Z35" s="306"/>
      <c r="AA35" s="306"/>
      <c r="AB35" s="306"/>
    </row>
    <row r="36" spans="2:28" ht="15" customHeight="1" x14ac:dyDescent="0.3">
      <c r="B36" s="19"/>
      <c r="C36" s="20">
        <v>25</v>
      </c>
      <c r="D36" s="872"/>
      <c r="E36" s="197"/>
      <c r="F36" s="873"/>
      <c r="G36" s="196" t="str">
        <f t="shared" si="0"/>
        <v/>
      </c>
      <c r="H36" s="862" t="str">
        <f t="shared" si="1"/>
        <v/>
      </c>
      <c r="I36" s="82"/>
      <c r="J36" s="82"/>
      <c r="K36" s="82"/>
      <c r="L36" s="82"/>
      <c r="M36" s="82"/>
      <c r="N36" s="140"/>
      <c r="O36" s="316"/>
      <c r="P36" s="316"/>
      <c r="Q36" s="317"/>
      <c r="S36" s="316"/>
      <c r="T36" s="316"/>
      <c r="U36" s="316"/>
      <c r="V36" s="316"/>
      <c r="W36" s="306"/>
      <c r="X36" s="306"/>
      <c r="Y36" s="306"/>
      <c r="Z36" s="306"/>
      <c r="AA36" s="306"/>
      <c r="AB36" s="306"/>
    </row>
    <row r="37" spans="2:28" ht="15" customHeight="1" x14ac:dyDescent="0.3">
      <c r="B37" s="19"/>
      <c r="C37" s="20">
        <v>26</v>
      </c>
      <c r="D37" s="872"/>
      <c r="E37" s="197"/>
      <c r="F37" s="873"/>
      <c r="G37" s="196" t="str">
        <f t="shared" si="0"/>
        <v/>
      </c>
      <c r="H37" s="862" t="str">
        <f t="shared" si="1"/>
        <v/>
      </c>
      <c r="I37" s="82"/>
      <c r="J37" s="82"/>
      <c r="K37" s="82"/>
      <c r="L37" s="82"/>
      <c r="M37" s="82"/>
      <c r="N37" s="140"/>
      <c r="O37" s="316"/>
      <c r="P37" s="316"/>
      <c r="Q37" s="317"/>
      <c r="S37" s="316"/>
      <c r="T37" s="316"/>
      <c r="U37" s="316"/>
      <c r="V37" s="316"/>
      <c r="W37" s="306"/>
      <c r="X37" s="306"/>
      <c r="Y37" s="306"/>
      <c r="Z37" s="306"/>
      <c r="AA37" s="306"/>
      <c r="AB37" s="306"/>
    </row>
    <row r="38" spans="2:28" ht="15" customHeight="1" x14ac:dyDescent="0.3">
      <c r="B38" s="19"/>
      <c r="C38" s="20">
        <v>27</v>
      </c>
      <c r="D38" s="872"/>
      <c r="E38" s="197"/>
      <c r="F38" s="873"/>
      <c r="G38" s="196" t="str">
        <f t="shared" si="0"/>
        <v/>
      </c>
      <c r="H38" s="862" t="str">
        <f t="shared" si="1"/>
        <v/>
      </c>
      <c r="I38" s="82"/>
      <c r="J38" s="82"/>
      <c r="K38" s="82"/>
      <c r="L38" s="82"/>
      <c r="M38" s="82"/>
      <c r="N38" s="140"/>
      <c r="O38" s="316"/>
      <c r="P38" s="316"/>
      <c r="Q38" s="317"/>
      <c r="S38" s="316"/>
      <c r="T38" s="316"/>
      <c r="U38" s="316"/>
      <c r="V38" s="316"/>
      <c r="W38" s="306"/>
      <c r="X38" s="306"/>
      <c r="Y38" s="306"/>
      <c r="Z38" s="306"/>
      <c r="AA38" s="306"/>
      <c r="AB38" s="306"/>
    </row>
    <row r="39" spans="2:28" ht="15" customHeight="1" x14ac:dyDescent="0.3">
      <c r="B39" s="19"/>
      <c r="C39" s="20">
        <v>28</v>
      </c>
      <c r="D39" s="872"/>
      <c r="E39" s="197"/>
      <c r="F39" s="873"/>
      <c r="G39" s="196" t="str">
        <f t="shared" si="0"/>
        <v/>
      </c>
      <c r="H39" s="862" t="str">
        <f t="shared" si="1"/>
        <v/>
      </c>
      <c r="I39" s="82"/>
      <c r="J39" s="82"/>
      <c r="K39" s="82"/>
      <c r="L39" s="82"/>
      <c r="M39" s="82"/>
      <c r="N39" s="140"/>
      <c r="O39" s="316"/>
      <c r="P39" s="316"/>
      <c r="Q39" s="317"/>
      <c r="S39" s="316"/>
      <c r="T39" s="316"/>
      <c r="U39" s="316"/>
      <c r="V39" s="316"/>
      <c r="W39" s="306"/>
      <c r="X39" s="306"/>
      <c r="Y39" s="306"/>
      <c r="Z39" s="306"/>
      <c r="AA39" s="306"/>
      <c r="AB39" s="306"/>
    </row>
    <row r="40" spans="2:28" ht="15" customHeight="1" x14ac:dyDescent="0.3">
      <c r="B40" s="19"/>
      <c r="C40" s="20">
        <v>29</v>
      </c>
      <c r="D40" s="872"/>
      <c r="E40" s="197"/>
      <c r="F40" s="873"/>
      <c r="G40" s="196" t="str">
        <f t="shared" si="0"/>
        <v/>
      </c>
      <c r="H40" s="862" t="str">
        <f t="shared" si="1"/>
        <v/>
      </c>
      <c r="I40" s="82"/>
      <c r="J40" s="82"/>
      <c r="K40" s="82"/>
      <c r="L40" s="82"/>
      <c r="M40" s="82"/>
      <c r="N40" s="140"/>
      <c r="O40" s="316"/>
      <c r="P40" s="316"/>
      <c r="Q40" s="317"/>
      <c r="S40" s="316"/>
      <c r="T40" s="316"/>
      <c r="U40" s="316"/>
      <c r="V40" s="316"/>
      <c r="W40" s="306"/>
      <c r="X40" s="306"/>
      <c r="Y40" s="306"/>
      <c r="Z40" s="306"/>
      <c r="AA40" s="306"/>
      <c r="AB40" s="306"/>
    </row>
    <row r="41" spans="2:28" ht="15" customHeight="1" x14ac:dyDescent="0.3">
      <c r="B41" s="19"/>
      <c r="C41" s="20">
        <v>30</v>
      </c>
      <c r="D41" s="872"/>
      <c r="E41" s="197"/>
      <c r="F41" s="873"/>
      <c r="G41" s="196" t="str">
        <f t="shared" si="0"/>
        <v/>
      </c>
      <c r="H41" s="862" t="str">
        <f t="shared" si="1"/>
        <v/>
      </c>
      <c r="I41" s="82"/>
      <c r="J41" s="82"/>
      <c r="K41" s="82"/>
      <c r="L41" s="82"/>
      <c r="M41" s="82"/>
      <c r="N41" s="140"/>
      <c r="O41" s="316"/>
      <c r="P41" s="316"/>
      <c r="Q41" s="317"/>
      <c r="S41" s="316"/>
      <c r="T41" s="316"/>
      <c r="U41" s="316"/>
      <c r="V41" s="316"/>
      <c r="W41" s="306"/>
      <c r="X41" s="306"/>
      <c r="Y41" s="306"/>
      <c r="Z41" s="306"/>
      <c r="AA41" s="306"/>
      <c r="AB41" s="306"/>
    </row>
    <row r="42" spans="2:28" ht="15" customHeight="1" x14ac:dyDescent="0.3">
      <c r="B42" s="19"/>
      <c r="C42" s="20">
        <v>31</v>
      </c>
      <c r="D42" s="872"/>
      <c r="E42" s="197"/>
      <c r="F42" s="873"/>
      <c r="G42" s="196" t="str">
        <f t="shared" si="0"/>
        <v/>
      </c>
      <c r="H42" s="862" t="str">
        <f t="shared" si="1"/>
        <v/>
      </c>
      <c r="I42" s="82"/>
      <c r="J42" s="82"/>
      <c r="K42" s="82"/>
      <c r="L42" s="82"/>
      <c r="M42" s="82"/>
      <c r="N42" s="140"/>
      <c r="O42" s="316"/>
      <c r="P42" s="316"/>
      <c r="Q42" s="317"/>
      <c r="S42" s="316"/>
      <c r="T42" s="316"/>
      <c r="U42" s="316"/>
      <c r="V42" s="316"/>
      <c r="W42" s="306"/>
      <c r="X42" s="306"/>
      <c r="Y42" s="306"/>
      <c r="Z42" s="306"/>
      <c r="AA42" s="306"/>
      <c r="AB42" s="306"/>
    </row>
    <row r="43" spans="2:28" ht="15" customHeight="1" x14ac:dyDescent="0.3">
      <c r="B43" s="19"/>
      <c r="C43" s="20">
        <v>32</v>
      </c>
      <c r="D43" s="872"/>
      <c r="E43" s="197"/>
      <c r="F43" s="873"/>
      <c r="G43" s="196" t="str">
        <f t="shared" si="0"/>
        <v/>
      </c>
      <c r="H43" s="862" t="str">
        <f t="shared" si="1"/>
        <v/>
      </c>
      <c r="I43" s="82"/>
      <c r="J43" s="82"/>
      <c r="K43" s="82"/>
      <c r="L43" s="82"/>
      <c r="M43" s="82"/>
      <c r="N43" s="140"/>
      <c r="O43" s="316"/>
      <c r="P43" s="316"/>
      <c r="Q43" s="317"/>
      <c r="S43" s="316"/>
      <c r="T43" s="316"/>
      <c r="U43" s="316"/>
      <c r="V43" s="316"/>
      <c r="W43" s="306"/>
      <c r="X43" s="306"/>
      <c r="Y43" s="306"/>
      <c r="Z43" s="306"/>
      <c r="AA43" s="306"/>
      <c r="AB43" s="306"/>
    </row>
    <row r="44" spans="2:28" ht="15" customHeight="1" x14ac:dyDescent="0.3">
      <c r="B44" s="19"/>
      <c r="C44" s="20">
        <v>33</v>
      </c>
      <c r="D44" s="872"/>
      <c r="E44" s="197"/>
      <c r="F44" s="873"/>
      <c r="G44" s="196" t="str">
        <f t="shared" ref="G44:G61" si="2">IF(E44="", "", VLOOKUP(E44, $D$75:$E$78,2, FALSE))</f>
        <v/>
      </c>
      <c r="H44" s="862" t="str">
        <f t="shared" si="1"/>
        <v/>
      </c>
      <c r="I44" s="82"/>
      <c r="J44" s="82"/>
      <c r="K44" s="82"/>
      <c r="L44" s="82"/>
      <c r="M44" s="82"/>
      <c r="N44" s="140"/>
      <c r="O44" s="316"/>
      <c r="P44" s="316"/>
      <c r="Q44" s="317"/>
      <c r="S44" s="316"/>
      <c r="T44" s="316"/>
      <c r="U44" s="316"/>
      <c r="V44" s="316"/>
      <c r="W44" s="306"/>
      <c r="X44" s="306"/>
      <c r="Y44" s="306"/>
      <c r="Z44" s="306"/>
      <c r="AA44" s="306"/>
      <c r="AB44" s="306"/>
    </row>
    <row r="45" spans="2:28" ht="15" customHeight="1" x14ac:dyDescent="0.3">
      <c r="B45" s="19"/>
      <c r="C45" s="20">
        <v>34</v>
      </c>
      <c r="D45" s="872"/>
      <c r="E45" s="197"/>
      <c r="F45" s="873"/>
      <c r="G45" s="196" t="str">
        <f t="shared" si="2"/>
        <v/>
      </c>
      <c r="H45" s="862" t="str">
        <f t="shared" si="1"/>
        <v/>
      </c>
      <c r="I45" s="82"/>
      <c r="J45" s="82"/>
      <c r="K45" s="82"/>
      <c r="L45" s="82"/>
      <c r="M45" s="82"/>
      <c r="N45" s="140"/>
      <c r="O45" s="316"/>
      <c r="P45" s="316"/>
      <c r="Q45" s="317"/>
      <c r="S45" s="316"/>
      <c r="T45" s="316"/>
      <c r="U45" s="316"/>
      <c r="V45" s="316"/>
      <c r="W45" s="306"/>
      <c r="X45" s="306"/>
      <c r="Y45" s="306"/>
      <c r="Z45" s="306"/>
      <c r="AA45" s="306"/>
      <c r="AB45" s="306"/>
    </row>
    <row r="46" spans="2:28" ht="15" customHeight="1" x14ac:dyDescent="0.3">
      <c r="B46" s="19"/>
      <c r="C46" s="20">
        <v>35</v>
      </c>
      <c r="D46" s="872"/>
      <c r="E46" s="197"/>
      <c r="F46" s="873"/>
      <c r="G46" s="196" t="str">
        <f t="shared" si="2"/>
        <v/>
      </c>
      <c r="H46" s="862" t="str">
        <f t="shared" si="1"/>
        <v/>
      </c>
      <c r="I46" s="82"/>
      <c r="J46" s="82"/>
      <c r="K46" s="82"/>
      <c r="L46" s="82"/>
      <c r="M46" s="82"/>
      <c r="N46" s="140"/>
      <c r="O46" s="316"/>
      <c r="P46" s="316"/>
      <c r="Q46" s="317"/>
      <c r="S46" s="316"/>
      <c r="T46" s="316"/>
      <c r="U46" s="316"/>
      <c r="V46" s="316"/>
      <c r="W46" s="306"/>
      <c r="X46" s="306"/>
      <c r="Y46" s="306"/>
      <c r="Z46" s="306"/>
      <c r="AA46" s="306"/>
      <c r="AB46" s="306"/>
    </row>
    <row r="47" spans="2:28" ht="15" customHeight="1" x14ac:dyDescent="0.3">
      <c r="B47" s="19"/>
      <c r="C47" s="20">
        <v>36</v>
      </c>
      <c r="D47" s="872"/>
      <c r="E47" s="197"/>
      <c r="F47" s="873"/>
      <c r="G47" s="196" t="str">
        <f t="shared" si="2"/>
        <v/>
      </c>
      <c r="H47" s="862" t="str">
        <f t="shared" si="1"/>
        <v/>
      </c>
      <c r="I47" s="82"/>
      <c r="J47" s="82"/>
      <c r="K47" s="82"/>
      <c r="L47" s="82"/>
      <c r="M47" s="82"/>
      <c r="N47" s="140"/>
      <c r="O47" s="316"/>
      <c r="P47" s="316"/>
      <c r="Q47" s="317"/>
      <c r="S47" s="316"/>
      <c r="T47" s="316"/>
      <c r="U47" s="316"/>
      <c r="V47" s="316"/>
      <c r="W47" s="306"/>
      <c r="X47" s="306"/>
      <c r="Y47" s="306"/>
      <c r="Z47" s="306"/>
      <c r="AA47" s="306"/>
      <c r="AB47" s="306"/>
    </row>
    <row r="48" spans="2:28" ht="15" customHeight="1" x14ac:dyDescent="0.3">
      <c r="B48" s="19"/>
      <c r="C48" s="20">
        <v>37</v>
      </c>
      <c r="D48" s="872"/>
      <c r="E48" s="197"/>
      <c r="F48" s="873"/>
      <c r="G48" s="196" t="str">
        <f t="shared" si="2"/>
        <v/>
      </c>
      <c r="H48" s="862" t="str">
        <f t="shared" si="1"/>
        <v/>
      </c>
      <c r="I48" s="82"/>
      <c r="J48" s="82"/>
      <c r="K48" s="82"/>
      <c r="L48" s="82"/>
      <c r="M48" s="82"/>
      <c r="N48" s="140"/>
      <c r="O48" s="316"/>
      <c r="P48" s="316"/>
      <c r="Q48" s="317"/>
      <c r="S48" s="316"/>
      <c r="T48" s="316"/>
      <c r="U48" s="316"/>
      <c r="V48" s="316"/>
      <c r="W48" s="306"/>
      <c r="X48" s="306"/>
      <c r="Y48" s="306"/>
      <c r="Z48" s="306"/>
      <c r="AA48" s="306"/>
      <c r="AB48" s="306"/>
    </row>
    <row r="49" spans="1:34" ht="15" customHeight="1" x14ac:dyDescent="0.3">
      <c r="B49" s="19"/>
      <c r="C49" s="20">
        <v>38</v>
      </c>
      <c r="D49" s="872"/>
      <c r="E49" s="197"/>
      <c r="F49" s="873"/>
      <c r="G49" s="196" t="str">
        <f t="shared" si="2"/>
        <v/>
      </c>
      <c r="H49" s="862" t="str">
        <f t="shared" si="1"/>
        <v/>
      </c>
      <c r="I49" s="82"/>
      <c r="J49" s="82"/>
      <c r="K49" s="82"/>
      <c r="L49" s="82"/>
      <c r="M49" s="82"/>
      <c r="N49" s="140"/>
      <c r="O49" s="316"/>
      <c r="P49" s="316"/>
      <c r="Q49" s="317"/>
      <c r="S49" s="316"/>
      <c r="T49" s="316"/>
      <c r="U49" s="316"/>
      <c r="V49" s="316"/>
      <c r="W49" s="306"/>
      <c r="X49" s="306"/>
      <c r="Y49" s="306"/>
      <c r="Z49" s="306"/>
      <c r="AA49" s="306"/>
      <c r="AB49" s="306"/>
    </row>
    <row r="50" spans="1:34" ht="15" customHeight="1" x14ac:dyDescent="0.3">
      <c r="B50" s="19"/>
      <c r="C50" s="20">
        <v>39</v>
      </c>
      <c r="D50" s="872"/>
      <c r="E50" s="197"/>
      <c r="F50" s="873"/>
      <c r="G50" s="196" t="str">
        <f t="shared" si="2"/>
        <v/>
      </c>
      <c r="H50" s="862" t="str">
        <f t="shared" si="1"/>
        <v/>
      </c>
      <c r="I50" s="82"/>
      <c r="J50" s="82"/>
      <c r="K50" s="82"/>
      <c r="L50" s="82"/>
      <c r="M50" s="82"/>
      <c r="N50" s="140"/>
      <c r="O50" s="316"/>
      <c r="P50" s="316"/>
      <c r="Q50" s="317"/>
      <c r="S50" s="316"/>
      <c r="T50" s="316"/>
      <c r="U50" s="316"/>
      <c r="V50" s="316"/>
      <c r="W50" s="306"/>
      <c r="X50" s="306"/>
      <c r="Y50" s="306"/>
      <c r="Z50" s="306"/>
      <c r="AA50" s="306"/>
      <c r="AB50" s="306"/>
    </row>
    <row r="51" spans="1:34" ht="15" customHeight="1" x14ac:dyDescent="0.3">
      <c r="B51" s="19"/>
      <c r="C51" s="20">
        <v>40</v>
      </c>
      <c r="D51" s="872"/>
      <c r="E51" s="197"/>
      <c r="F51" s="873"/>
      <c r="G51" s="196" t="str">
        <f t="shared" si="2"/>
        <v/>
      </c>
      <c r="H51" s="862" t="str">
        <f t="shared" si="1"/>
        <v/>
      </c>
      <c r="I51" s="82"/>
      <c r="J51" s="82"/>
      <c r="K51" s="82"/>
      <c r="L51" s="82"/>
      <c r="M51" s="82"/>
      <c r="N51" s="140"/>
      <c r="O51" s="316"/>
      <c r="P51" s="316"/>
      <c r="Q51" s="317"/>
      <c r="S51" s="316"/>
      <c r="T51" s="316"/>
      <c r="U51" s="316"/>
      <c r="V51" s="316"/>
      <c r="W51" s="306"/>
      <c r="X51" s="306"/>
      <c r="Y51" s="306"/>
      <c r="Z51" s="306"/>
      <c r="AA51" s="306"/>
      <c r="AB51" s="306"/>
    </row>
    <row r="52" spans="1:34" ht="15" customHeight="1" x14ac:dyDescent="0.3">
      <c r="B52" s="19"/>
      <c r="C52" s="20">
        <v>41</v>
      </c>
      <c r="D52" s="872"/>
      <c r="E52" s="197"/>
      <c r="F52" s="873"/>
      <c r="G52" s="196" t="str">
        <f t="shared" si="2"/>
        <v/>
      </c>
      <c r="H52" s="862" t="str">
        <f t="shared" si="1"/>
        <v/>
      </c>
      <c r="I52" s="82"/>
      <c r="J52" s="82"/>
      <c r="K52" s="82"/>
      <c r="L52" s="82"/>
      <c r="M52" s="82"/>
      <c r="N52" s="140"/>
      <c r="O52" s="316"/>
      <c r="P52" s="316"/>
      <c r="Q52" s="317"/>
      <c r="S52" s="316"/>
      <c r="T52" s="316"/>
      <c r="U52" s="316"/>
      <c r="V52" s="316"/>
      <c r="W52" s="306"/>
      <c r="X52" s="306"/>
      <c r="Y52" s="306"/>
      <c r="Z52" s="306"/>
      <c r="AA52" s="306"/>
      <c r="AB52" s="306"/>
    </row>
    <row r="53" spans="1:34" ht="15" customHeight="1" x14ac:dyDescent="0.3">
      <c r="B53" s="19"/>
      <c r="C53" s="20">
        <v>42</v>
      </c>
      <c r="D53" s="872"/>
      <c r="E53" s="197"/>
      <c r="F53" s="873"/>
      <c r="G53" s="196" t="str">
        <f t="shared" si="2"/>
        <v/>
      </c>
      <c r="H53" s="862" t="str">
        <f t="shared" si="1"/>
        <v/>
      </c>
      <c r="I53" s="82"/>
      <c r="J53" s="82"/>
      <c r="K53" s="82"/>
      <c r="L53" s="82"/>
      <c r="M53" s="82"/>
      <c r="N53" s="140"/>
      <c r="O53" s="316"/>
      <c r="P53" s="316"/>
      <c r="Q53" s="317"/>
      <c r="S53" s="316"/>
      <c r="T53" s="316"/>
      <c r="U53" s="316"/>
      <c r="V53" s="316"/>
      <c r="W53" s="306"/>
      <c r="X53" s="306"/>
      <c r="Y53" s="306"/>
      <c r="Z53" s="306"/>
      <c r="AA53" s="306"/>
      <c r="AB53" s="306"/>
    </row>
    <row r="54" spans="1:34" ht="15" customHeight="1" x14ac:dyDescent="0.3">
      <c r="B54" s="19"/>
      <c r="C54" s="20">
        <v>43</v>
      </c>
      <c r="D54" s="872"/>
      <c r="E54" s="197"/>
      <c r="F54" s="873"/>
      <c r="G54" s="196" t="str">
        <f t="shared" si="2"/>
        <v/>
      </c>
      <c r="H54" s="862" t="str">
        <f t="shared" si="1"/>
        <v/>
      </c>
      <c r="I54" s="82"/>
      <c r="J54" s="82"/>
      <c r="K54" s="82"/>
      <c r="L54" s="82"/>
      <c r="M54" s="82"/>
      <c r="N54" s="140"/>
      <c r="O54" s="316"/>
      <c r="P54" s="316"/>
      <c r="Q54" s="317"/>
      <c r="S54" s="316"/>
      <c r="T54" s="316"/>
      <c r="U54" s="316"/>
      <c r="V54" s="316"/>
      <c r="W54" s="306"/>
      <c r="X54" s="306"/>
      <c r="Y54" s="306"/>
      <c r="Z54" s="306"/>
      <c r="AA54" s="306"/>
      <c r="AB54" s="306"/>
    </row>
    <row r="55" spans="1:34" ht="15" customHeight="1" x14ac:dyDescent="0.3">
      <c r="B55" s="19"/>
      <c r="C55" s="20">
        <v>44</v>
      </c>
      <c r="D55" s="872"/>
      <c r="E55" s="197"/>
      <c r="F55" s="873"/>
      <c r="G55" s="196" t="str">
        <f t="shared" si="2"/>
        <v/>
      </c>
      <c r="H55" s="862" t="str">
        <f t="shared" si="1"/>
        <v/>
      </c>
      <c r="I55" s="82"/>
      <c r="J55" s="82"/>
      <c r="K55" s="82"/>
      <c r="L55" s="82"/>
      <c r="M55" s="82"/>
      <c r="N55" s="140"/>
      <c r="O55" s="316"/>
      <c r="P55" s="316"/>
      <c r="Q55" s="317"/>
      <c r="S55" s="316"/>
      <c r="T55" s="316"/>
      <c r="U55" s="316"/>
      <c r="V55" s="316"/>
      <c r="W55" s="306"/>
      <c r="X55" s="306"/>
      <c r="Y55" s="306"/>
      <c r="Z55" s="306"/>
      <c r="AA55" s="306"/>
      <c r="AB55" s="306"/>
    </row>
    <row r="56" spans="1:34" ht="15" customHeight="1" x14ac:dyDescent="0.3">
      <c r="B56" s="19"/>
      <c r="C56" s="20">
        <v>45</v>
      </c>
      <c r="D56" s="872"/>
      <c r="E56" s="197"/>
      <c r="F56" s="873"/>
      <c r="G56" s="196" t="str">
        <f t="shared" si="2"/>
        <v/>
      </c>
      <c r="H56" s="862" t="str">
        <f t="shared" si="1"/>
        <v/>
      </c>
      <c r="I56" s="82"/>
      <c r="J56" s="82"/>
      <c r="K56" s="82"/>
      <c r="L56" s="82"/>
      <c r="M56" s="82"/>
      <c r="N56" s="140"/>
      <c r="O56" s="316"/>
      <c r="P56" s="316"/>
      <c r="Q56" s="317"/>
      <c r="S56" s="316"/>
      <c r="T56" s="316"/>
      <c r="U56" s="316"/>
      <c r="V56" s="316"/>
      <c r="W56" s="306"/>
      <c r="X56" s="306"/>
      <c r="Y56" s="306"/>
      <c r="Z56" s="306"/>
      <c r="AA56" s="306"/>
      <c r="AB56" s="306"/>
    </row>
    <row r="57" spans="1:34" ht="15" customHeight="1" x14ac:dyDescent="0.3">
      <c r="B57" s="19"/>
      <c r="C57" s="20">
        <v>46</v>
      </c>
      <c r="D57" s="872"/>
      <c r="E57" s="197"/>
      <c r="F57" s="873"/>
      <c r="G57" s="196" t="str">
        <f t="shared" si="2"/>
        <v/>
      </c>
      <c r="H57" s="862" t="str">
        <f t="shared" si="1"/>
        <v/>
      </c>
      <c r="I57" s="82"/>
      <c r="J57" s="82"/>
      <c r="K57" s="82"/>
      <c r="L57" s="82"/>
      <c r="M57" s="82"/>
      <c r="N57" s="140"/>
      <c r="O57" s="316"/>
      <c r="P57" s="316"/>
      <c r="Q57" s="317"/>
      <c r="S57" s="316"/>
      <c r="T57" s="316"/>
      <c r="U57" s="316"/>
      <c r="V57" s="316"/>
      <c r="W57" s="306"/>
      <c r="X57" s="306"/>
      <c r="Y57" s="306"/>
      <c r="Z57" s="306"/>
      <c r="AA57" s="306"/>
      <c r="AB57" s="306"/>
    </row>
    <row r="58" spans="1:34" ht="15" customHeight="1" x14ac:dyDescent="0.3">
      <c r="B58" s="19"/>
      <c r="C58" s="20">
        <v>47</v>
      </c>
      <c r="D58" s="872"/>
      <c r="E58" s="197"/>
      <c r="F58" s="873"/>
      <c r="G58" s="196" t="str">
        <f t="shared" si="2"/>
        <v/>
      </c>
      <c r="H58" s="862" t="str">
        <f t="shared" si="1"/>
        <v/>
      </c>
      <c r="I58" s="82"/>
      <c r="J58" s="82"/>
      <c r="K58" s="82"/>
      <c r="L58" s="82"/>
      <c r="M58" s="82"/>
      <c r="N58" s="140"/>
      <c r="O58" s="316"/>
      <c r="P58" s="316"/>
      <c r="Q58" s="317"/>
      <c r="S58" s="316"/>
      <c r="T58" s="316"/>
      <c r="U58" s="316"/>
      <c r="V58" s="316"/>
      <c r="W58" s="306"/>
      <c r="X58" s="306"/>
      <c r="Y58" s="306"/>
      <c r="Z58" s="306"/>
      <c r="AA58" s="306"/>
      <c r="AB58" s="306"/>
    </row>
    <row r="59" spans="1:34" ht="15" customHeight="1" x14ac:dyDescent="0.3">
      <c r="B59" s="19"/>
      <c r="C59" s="20">
        <v>48</v>
      </c>
      <c r="D59" s="872"/>
      <c r="E59" s="197"/>
      <c r="F59" s="873"/>
      <c r="G59" s="196" t="str">
        <f t="shared" si="2"/>
        <v/>
      </c>
      <c r="H59" s="862" t="str">
        <f t="shared" si="1"/>
        <v/>
      </c>
      <c r="I59" s="82"/>
      <c r="J59" s="82"/>
      <c r="K59" s="82"/>
      <c r="L59" s="82"/>
      <c r="M59" s="82"/>
      <c r="N59" s="140"/>
      <c r="O59" s="316"/>
      <c r="P59" s="316"/>
      <c r="Q59" s="317"/>
      <c r="S59" s="316"/>
      <c r="T59" s="316"/>
      <c r="U59" s="316"/>
      <c r="V59" s="316"/>
      <c r="W59" s="306"/>
      <c r="X59" s="306"/>
      <c r="Y59" s="306"/>
      <c r="Z59" s="306"/>
      <c r="AA59" s="306"/>
      <c r="AB59" s="306"/>
    </row>
    <row r="60" spans="1:34" ht="15" customHeight="1" x14ac:dyDescent="0.3">
      <c r="B60" s="19"/>
      <c r="C60" s="20">
        <v>49</v>
      </c>
      <c r="D60" s="872"/>
      <c r="E60" s="197"/>
      <c r="F60" s="873"/>
      <c r="G60" s="196" t="str">
        <f t="shared" si="2"/>
        <v/>
      </c>
      <c r="H60" s="862" t="str">
        <f t="shared" si="1"/>
        <v/>
      </c>
      <c r="I60" s="82"/>
      <c r="J60" s="82"/>
      <c r="K60" s="82"/>
      <c r="L60" s="82"/>
      <c r="M60" s="82"/>
      <c r="N60" s="140"/>
      <c r="O60" s="316"/>
      <c r="P60" s="316"/>
      <c r="Q60" s="317"/>
      <c r="S60" s="316"/>
      <c r="T60" s="316"/>
      <c r="U60" s="316"/>
      <c r="V60" s="316"/>
      <c r="W60" s="306"/>
      <c r="X60" s="306"/>
      <c r="Y60" s="306"/>
      <c r="Z60" s="306"/>
      <c r="AA60" s="306"/>
      <c r="AB60" s="306"/>
    </row>
    <row r="61" spans="1:34" ht="15" customHeight="1" x14ac:dyDescent="0.3">
      <c r="B61" s="19"/>
      <c r="C61" s="20">
        <v>50</v>
      </c>
      <c r="D61" s="872"/>
      <c r="E61" s="197"/>
      <c r="F61" s="873"/>
      <c r="G61" s="196" t="str">
        <f t="shared" si="2"/>
        <v/>
      </c>
      <c r="H61" s="862" t="str">
        <f t="shared" si="1"/>
        <v/>
      </c>
      <c r="I61" s="82"/>
      <c r="J61" s="82"/>
      <c r="K61" s="82"/>
      <c r="L61" s="82"/>
      <c r="M61" s="82"/>
      <c r="N61" s="140"/>
      <c r="O61" s="316"/>
      <c r="P61" s="316"/>
      <c r="Q61" s="317"/>
      <c r="S61" s="316"/>
      <c r="T61" s="316"/>
      <c r="U61" s="316"/>
      <c r="V61" s="316"/>
      <c r="W61" s="306"/>
      <c r="X61" s="306"/>
      <c r="Y61" s="306"/>
      <c r="Z61" s="306"/>
      <c r="AA61" s="306"/>
      <c r="AB61" s="306"/>
    </row>
    <row r="62" spans="1:34" ht="15" customHeight="1" thickBot="1" x14ac:dyDescent="0.35">
      <c r="B62" s="117"/>
      <c r="C62" s="118"/>
      <c r="D62" s="183"/>
      <c r="E62" s="183"/>
      <c r="F62" s="183"/>
      <c r="G62" s="183"/>
      <c r="H62" s="186"/>
      <c r="I62" s="185"/>
      <c r="J62" s="185"/>
      <c r="K62" s="185"/>
      <c r="L62" s="185"/>
      <c r="M62" s="185"/>
      <c r="N62" s="195"/>
      <c r="O62" s="321"/>
      <c r="P62" s="316"/>
      <c r="Q62" s="316"/>
      <c r="R62" s="317"/>
      <c r="S62" s="316"/>
      <c r="T62" s="316"/>
      <c r="U62" s="316"/>
      <c r="V62" s="316"/>
      <c r="W62" s="316"/>
      <c r="X62" s="306"/>
      <c r="Y62" s="306"/>
      <c r="Z62" s="306"/>
      <c r="AA62" s="306"/>
      <c r="AB62" s="306"/>
    </row>
    <row r="63" spans="1:34" s="317" customFormat="1" x14ac:dyDescent="0.3">
      <c r="H63" s="496"/>
      <c r="R63" s="316"/>
      <c r="S63" s="321"/>
      <c r="T63" s="321"/>
      <c r="U63" s="321"/>
      <c r="V63" s="321"/>
      <c r="W63" s="321"/>
      <c r="X63" s="321"/>
      <c r="Y63" s="321"/>
      <c r="Z63" s="321"/>
      <c r="AA63" s="316"/>
      <c r="AB63" s="316"/>
    </row>
    <row r="64" spans="1:34" x14ac:dyDescent="0.3">
      <c r="A64" s="422"/>
      <c r="B64" s="422"/>
      <c r="C64" s="986" t="s">
        <v>14081</v>
      </c>
      <c r="D64" s="987"/>
      <c r="E64" s="987"/>
      <c r="F64" s="987"/>
      <c r="G64" s="987"/>
      <c r="H64" s="987"/>
      <c r="I64" s="987"/>
      <c r="J64" s="987"/>
      <c r="K64" s="987"/>
      <c r="L64" s="987"/>
      <c r="M64" s="987"/>
      <c r="N64" s="988"/>
      <c r="O64" s="424"/>
      <c r="P64" s="424"/>
      <c r="Q64" s="311"/>
      <c r="R64" s="311"/>
      <c r="S64" s="311"/>
      <c r="T64" s="311"/>
      <c r="U64" s="311"/>
      <c r="V64" s="311"/>
      <c r="W64" s="311"/>
      <c r="X64" s="311"/>
      <c r="Y64" s="311"/>
      <c r="Z64" s="311"/>
      <c r="AA64" s="311"/>
      <c r="AB64" s="311"/>
      <c r="AC64" s="311"/>
      <c r="AD64" s="311"/>
      <c r="AE64" s="311"/>
      <c r="AF64" s="311"/>
      <c r="AG64" s="311"/>
      <c r="AH64" s="311"/>
    </row>
    <row r="65" spans="1:34" x14ac:dyDescent="0.3">
      <c r="A65" s="422"/>
      <c r="B65" s="422"/>
      <c r="C65" s="1052"/>
      <c r="D65" s="1053"/>
      <c r="E65" s="1053"/>
      <c r="F65" s="1053"/>
      <c r="G65" s="1053"/>
      <c r="H65" s="1053"/>
      <c r="I65" s="1053"/>
      <c r="J65" s="1053"/>
      <c r="K65" s="1053"/>
      <c r="L65" s="1053"/>
      <c r="M65" s="1053"/>
      <c r="N65" s="1054"/>
      <c r="O65" s="424"/>
      <c r="P65" s="424"/>
      <c r="Q65" s="311"/>
      <c r="R65" s="311"/>
      <c r="S65" s="311"/>
      <c r="T65" s="311"/>
      <c r="U65" s="311"/>
      <c r="V65" s="311"/>
      <c r="W65" s="311"/>
      <c r="X65" s="311"/>
      <c r="Y65" s="311"/>
      <c r="Z65" s="311"/>
      <c r="AA65" s="311"/>
      <c r="AB65" s="311"/>
      <c r="AC65" s="311"/>
      <c r="AD65" s="311"/>
      <c r="AE65" s="311"/>
      <c r="AF65" s="311"/>
      <c r="AG65" s="311"/>
      <c r="AH65" s="311"/>
    </row>
    <row r="66" spans="1:34" x14ac:dyDescent="0.3">
      <c r="A66" s="422"/>
      <c r="B66" s="422"/>
      <c r="C66" s="1052"/>
      <c r="D66" s="1053"/>
      <c r="E66" s="1053"/>
      <c r="F66" s="1053"/>
      <c r="G66" s="1053"/>
      <c r="H66" s="1053"/>
      <c r="I66" s="1053"/>
      <c r="J66" s="1053"/>
      <c r="K66" s="1053"/>
      <c r="L66" s="1053"/>
      <c r="M66" s="1053"/>
      <c r="N66" s="1054"/>
      <c r="O66" s="424"/>
      <c r="P66" s="424"/>
      <c r="Q66" s="311"/>
      <c r="R66" s="311"/>
      <c r="S66" s="311"/>
      <c r="T66" s="311"/>
      <c r="U66" s="311"/>
      <c r="V66" s="311"/>
      <c r="W66" s="311"/>
      <c r="X66" s="311"/>
      <c r="Y66" s="311"/>
      <c r="Z66" s="311"/>
      <c r="AA66" s="311"/>
      <c r="AB66" s="311"/>
      <c r="AC66" s="311"/>
      <c r="AD66" s="311"/>
      <c r="AE66" s="311"/>
      <c r="AF66" s="311"/>
      <c r="AG66" s="311"/>
      <c r="AH66" s="311"/>
    </row>
    <row r="67" spans="1:34" x14ac:dyDescent="0.3">
      <c r="A67" s="422"/>
      <c r="B67" s="422"/>
      <c r="C67" s="1052"/>
      <c r="D67" s="1053"/>
      <c r="E67" s="1053"/>
      <c r="F67" s="1053"/>
      <c r="G67" s="1053"/>
      <c r="H67" s="1053"/>
      <c r="I67" s="1053"/>
      <c r="J67" s="1053"/>
      <c r="K67" s="1053"/>
      <c r="L67" s="1053"/>
      <c r="M67" s="1053"/>
      <c r="N67" s="1054"/>
      <c r="O67" s="424"/>
      <c r="P67" s="424"/>
      <c r="Q67" s="311"/>
      <c r="R67" s="311"/>
      <c r="S67" s="311"/>
      <c r="T67" s="311"/>
      <c r="U67" s="311"/>
      <c r="V67" s="311"/>
      <c r="W67" s="311"/>
      <c r="X67" s="311"/>
      <c r="Y67" s="311"/>
      <c r="Z67" s="311"/>
      <c r="AA67" s="311"/>
      <c r="AB67" s="311"/>
      <c r="AC67" s="311"/>
      <c r="AD67" s="311"/>
      <c r="AE67" s="311"/>
      <c r="AF67" s="311"/>
      <c r="AG67" s="311"/>
      <c r="AH67" s="311"/>
    </row>
    <row r="68" spans="1:34" x14ac:dyDescent="0.3">
      <c r="A68" s="422"/>
      <c r="B68" s="422"/>
      <c r="C68" s="1052"/>
      <c r="D68" s="1053"/>
      <c r="E68" s="1053"/>
      <c r="F68" s="1053"/>
      <c r="G68" s="1053"/>
      <c r="H68" s="1053"/>
      <c r="I68" s="1053"/>
      <c r="J68" s="1053"/>
      <c r="K68" s="1053"/>
      <c r="L68" s="1053"/>
      <c r="M68" s="1053"/>
      <c r="N68" s="1054"/>
      <c r="O68" s="424"/>
      <c r="P68" s="424"/>
      <c r="Q68" s="311"/>
      <c r="R68" s="311"/>
      <c r="S68" s="311"/>
      <c r="T68" s="311"/>
      <c r="U68" s="311"/>
      <c r="V68" s="311"/>
      <c r="W68" s="311"/>
      <c r="X68" s="311"/>
      <c r="Y68" s="311"/>
      <c r="Z68" s="311"/>
      <c r="AA68" s="311"/>
      <c r="AB68" s="311"/>
      <c r="AC68" s="311"/>
      <c r="AD68" s="311"/>
      <c r="AE68" s="311"/>
      <c r="AF68" s="311"/>
      <c r="AG68" s="311"/>
      <c r="AH68" s="311"/>
    </row>
    <row r="69" spans="1:34" x14ac:dyDescent="0.3">
      <c r="A69" s="422"/>
      <c r="B69" s="422"/>
      <c r="C69" s="1052"/>
      <c r="D69" s="1053"/>
      <c r="E69" s="1053"/>
      <c r="F69" s="1053"/>
      <c r="G69" s="1053"/>
      <c r="H69" s="1053"/>
      <c r="I69" s="1053"/>
      <c r="J69" s="1053"/>
      <c r="K69" s="1053"/>
      <c r="L69" s="1053"/>
      <c r="M69" s="1053"/>
      <c r="N69" s="1054"/>
      <c r="O69" s="424"/>
      <c r="P69" s="424"/>
      <c r="Q69" s="311"/>
      <c r="R69" s="311"/>
      <c r="S69" s="311"/>
      <c r="T69" s="311"/>
      <c r="U69" s="311"/>
      <c r="V69" s="311"/>
      <c r="W69" s="311"/>
      <c r="X69" s="311"/>
      <c r="Y69" s="311"/>
      <c r="Z69" s="311"/>
      <c r="AA69" s="311"/>
      <c r="AB69" s="311"/>
      <c r="AC69" s="311"/>
      <c r="AD69" s="311"/>
      <c r="AE69" s="311"/>
      <c r="AF69" s="311"/>
      <c r="AG69" s="311"/>
      <c r="AH69" s="311"/>
    </row>
    <row r="70" spans="1:34" x14ac:dyDescent="0.3">
      <c r="A70" s="422"/>
      <c r="B70" s="422"/>
      <c r="C70" s="1052"/>
      <c r="D70" s="1053"/>
      <c r="E70" s="1053"/>
      <c r="F70" s="1053"/>
      <c r="G70" s="1053"/>
      <c r="H70" s="1053"/>
      <c r="I70" s="1053"/>
      <c r="J70" s="1053"/>
      <c r="K70" s="1053"/>
      <c r="L70" s="1053"/>
      <c r="M70" s="1053"/>
      <c r="N70" s="1054"/>
      <c r="O70" s="424"/>
      <c r="P70" s="424"/>
      <c r="Q70" s="311"/>
      <c r="R70" s="311"/>
      <c r="S70" s="311"/>
      <c r="T70" s="311"/>
      <c r="U70" s="311"/>
      <c r="V70" s="311"/>
      <c r="W70" s="311"/>
      <c r="X70" s="311"/>
      <c r="Y70" s="311"/>
      <c r="Z70" s="311"/>
      <c r="AA70" s="311"/>
      <c r="AB70" s="311"/>
      <c r="AC70" s="311"/>
      <c r="AD70" s="311"/>
      <c r="AE70" s="311"/>
      <c r="AF70" s="311"/>
      <c r="AG70" s="311"/>
      <c r="AH70" s="311"/>
    </row>
    <row r="71" spans="1:34" x14ac:dyDescent="0.3">
      <c r="A71" s="422"/>
      <c r="B71" s="422"/>
      <c r="C71" s="1052"/>
      <c r="D71" s="1053"/>
      <c r="E71" s="1053"/>
      <c r="F71" s="1053"/>
      <c r="G71" s="1053"/>
      <c r="H71" s="1053"/>
      <c r="I71" s="1053"/>
      <c r="J71" s="1053"/>
      <c r="K71" s="1053"/>
      <c r="L71" s="1053"/>
      <c r="M71" s="1053"/>
      <c r="N71" s="1054"/>
      <c r="O71" s="424"/>
      <c r="P71" s="424"/>
      <c r="Q71" s="311"/>
      <c r="R71" s="311"/>
      <c r="S71" s="311"/>
      <c r="T71" s="311"/>
      <c r="U71" s="311"/>
      <c r="V71" s="311"/>
      <c r="W71" s="311"/>
      <c r="X71" s="311"/>
      <c r="Y71" s="311"/>
      <c r="Z71" s="311"/>
      <c r="AA71" s="311"/>
      <c r="AB71" s="311"/>
      <c r="AC71" s="311"/>
      <c r="AD71" s="311"/>
      <c r="AE71" s="311"/>
      <c r="AF71" s="311"/>
      <c r="AG71" s="311"/>
      <c r="AH71" s="311"/>
    </row>
    <row r="72" spans="1:34" s="406" customFormat="1" x14ac:dyDescent="0.3">
      <c r="C72" s="1052"/>
      <c r="D72" s="1053"/>
      <c r="E72" s="1053"/>
      <c r="F72" s="1053"/>
      <c r="G72" s="1053"/>
      <c r="H72" s="1053"/>
      <c r="I72" s="1053"/>
      <c r="J72" s="1053"/>
      <c r="K72" s="1053"/>
      <c r="L72" s="1053"/>
      <c r="M72" s="1053"/>
      <c r="N72" s="1054"/>
    </row>
    <row r="73" spans="1:34" s="406" customFormat="1" x14ac:dyDescent="0.3">
      <c r="C73" s="481"/>
      <c r="D73" s="481"/>
      <c r="E73" s="481"/>
      <c r="F73" s="481"/>
      <c r="G73" s="481"/>
      <c r="H73" s="482"/>
      <c r="I73" s="481"/>
      <c r="J73" s="481"/>
      <c r="K73" s="481"/>
      <c r="L73" s="481"/>
      <c r="M73" s="481"/>
      <c r="N73" s="481"/>
      <c r="O73" s="481"/>
      <c r="P73" s="481"/>
      <c r="Q73" s="481"/>
      <c r="R73" s="481"/>
    </row>
    <row r="74" spans="1:34" s="408" customFormat="1" hidden="1" x14ac:dyDescent="0.3">
      <c r="C74" s="483"/>
      <c r="D74" s="483"/>
      <c r="E74" s="483" t="s">
        <v>14082</v>
      </c>
      <c r="F74" s="483"/>
      <c r="G74" s="483"/>
      <c r="H74" s="484"/>
      <c r="I74" s="483"/>
      <c r="J74" s="483"/>
      <c r="K74" s="483"/>
      <c r="L74" s="483"/>
      <c r="M74" s="483"/>
      <c r="N74" s="483"/>
      <c r="O74" s="483"/>
      <c r="P74" s="483"/>
      <c r="Q74" s="483"/>
      <c r="R74" s="483"/>
    </row>
    <row r="75" spans="1:34" s="408" customFormat="1" hidden="1" x14ac:dyDescent="0.3">
      <c r="C75" s="483"/>
      <c r="D75" s="483" t="s">
        <v>144</v>
      </c>
      <c r="E75" s="485">
        <v>120</v>
      </c>
      <c r="F75" s="483"/>
      <c r="G75" s="483"/>
      <c r="H75" s="484"/>
      <c r="I75" s="483"/>
      <c r="J75" s="483"/>
      <c r="K75" s="483"/>
      <c r="L75" s="483"/>
      <c r="M75" s="483"/>
      <c r="N75" s="483"/>
      <c r="O75" s="483"/>
      <c r="P75" s="483"/>
      <c r="Q75" s="483"/>
      <c r="R75" s="483"/>
    </row>
    <row r="76" spans="1:34" s="408" customFormat="1" hidden="1" x14ac:dyDescent="0.3">
      <c r="D76" s="436" t="s">
        <v>14083</v>
      </c>
      <c r="E76" s="486">
        <v>120</v>
      </c>
      <c r="F76" s="436"/>
      <c r="H76" s="487"/>
      <c r="I76" s="488"/>
      <c r="J76" s="488"/>
      <c r="K76" s="488"/>
      <c r="L76" s="488"/>
      <c r="M76" s="488"/>
      <c r="N76" s="488"/>
      <c r="O76" s="488"/>
      <c r="P76" s="488"/>
      <c r="Q76" s="488"/>
    </row>
    <row r="77" spans="1:34" s="408" customFormat="1" hidden="1" x14ac:dyDescent="0.3">
      <c r="D77" s="408" t="s">
        <v>14084</v>
      </c>
      <c r="E77" s="486">
        <v>20</v>
      </c>
      <c r="F77" s="436"/>
      <c r="H77" s="489"/>
    </row>
    <row r="78" spans="1:34" s="408" customFormat="1" ht="15" hidden="1" customHeight="1" x14ac:dyDescent="0.3">
      <c r="D78" s="408" t="s">
        <v>14085</v>
      </c>
      <c r="E78" s="490">
        <v>40</v>
      </c>
      <c r="F78" s="436"/>
      <c r="H78" s="489"/>
      <c r="R78" s="436"/>
      <c r="S78" s="436"/>
      <c r="T78" s="436"/>
      <c r="U78" s="436"/>
      <c r="V78" s="436"/>
    </row>
    <row r="79" spans="1:34" s="408" customFormat="1" ht="15" hidden="1" customHeight="1" x14ac:dyDescent="0.3">
      <c r="E79" s="436"/>
      <c r="F79" s="436"/>
      <c r="H79" s="489"/>
      <c r="R79" s="436"/>
      <c r="S79" s="436"/>
      <c r="T79" s="436"/>
      <c r="U79" s="436"/>
      <c r="V79" s="436"/>
    </row>
    <row r="80" spans="1:34" s="408" customFormat="1" ht="15" hidden="1" customHeight="1" x14ac:dyDescent="0.3">
      <c r="D80" s="491" t="s">
        <v>14086</v>
      </c>
      <c r="E80" s="437"/>
      <c r="H80" s="489"/>
      <c r="P80" s="433"/>
    </row>
    <row r="81" spans="4:8" s="406" customFormat="1" hidden="1" x14ac:dyDescent="0.3">
      <c r="D81" s="492"/>
      <c r="E81" s="492"/>
      <c r="H81" s="493"/>
    </row>
    <row r="82" spans="4:8" s="406" customFormat="1" x14ac:dyDescent="0.3">
      <c r="G82" s="441"/>
      <c r="H82" s="493"/>
    </row>
    <row r="83" spans="4:8" s="406" customFormat="1" x14ac:dyDescent="0.3">
      <c r="H83" s="493"/>
    </row>
    <row r="84" spans="4:8" s="406" customFormat="1" x14ac:dyDescent="0.3">
      <c r="H84" s="493"/>
    </row>
    <row r="85" spans="4:8" s="406" customFormat="1" x14ac:dyDescent="0.3">
      <c r="H85" s="493"/>
    </row>
    <row r="86" spans="4:8" s="406" customFormat="1" x14ac:dyDescent="0.3">
      <c r="H86" s="493"/>
    </row>
    <row r="87" spans="4:8" s="406" customFormat="1" x14ac:dyDescent="0.3">
      <c r="H87" s="493"/>
    </row>
    <row r="88" spans="4:8" s="406" customFormat="1" x14ac:dyDescent="0.3">
      <c r="H88" s="493"/>
    </row>
    <row r="89" spans="4:8" s="406" customFormat="1" x14ac:dyDescent="0.3">
      <c r="H89" s="493"/>
    </row>
    <row r="90" spans="4:8" s="406" customFormat="1" x14ac:dyDescent="0.3">
      <c r="H90" s="493"/>
    </row>
    <row r="91" spans="4:8" s="406" customFormat="1" x14ac:dyDescent="0.3">
      <c r="H91" s="493"/>
    </row>
    <row r="92" spans="4:8" s="406" customFormat="1" x14ac:dyDescent="0.3">
      <c r="H92" s="493"/>
    </row>
    <row r="93" spans="4:8" s="406" customFormat="1" x14ac:dyDescent="0.3">
      <c r="H93" s="493"/>
    </row>
    <row r="94" spans="4:8" s="406" customFormat="1" x14ac:dyDescent="0.3">
      <c r="H94" s="493"/>
    </row>
    <row r="95" spans="4:8" s="406" customFormat="1" x14ac:dyDescent="0.3">
      <c r="H95" s="493"/>
    </row>
    <row r="96" spans="4:8" s="406" customFormat="1" x14ac:dyDescent="0.3">
      <c r="H96" s="493"/>
    </row>
    <row r="97" spans="8:8" s="406" customFormat="1" x14ac:dyDescent="0.3">
      <c r="H97" s="493"/>
    </row>
    <row r="98" spans="8:8" s="406" customFormat="1" x14ac:dyDescent="0.3">
      <c r="H98" s="493"/>
    </row>
    <row r="99" spans="8:8" s="406" customFormat="1" x14ac:dyDescent="0.3">
      <c r="H99" s="493"/>
    </row>
    <row r="100" spans="8:8" s="406" customFormat="1" x14ac:dyDescent="0.3">
      <c r="H100" s="493"/>
    </row>
    <row r="101" spans="8:8" s="406" customFormat="1" x14ac:dyDescent="0.3">
      <c r="H101" s="493"/>
    </row>
    <row r="102" spans="8:8" s="406" customFormat="1" x14ac:dyDescent="0.3">
      <c r="H102" s="493"/>
    </row>
    <row r="103" spans="8:8" s="406" customFormat="1" x14ac:dyDescent="0.3">
      <c r="H103" s="493"/>
    </row>
    <row r="104" spans="8:8" s="406" customFormat="1" x14ac:dyDescent="0.3">
      <c r="H104" s="493"/>
    </row>
    <row r="105" spans="8:8" s="406" customFormat="1" x14ac:dyDescent="0.3">
      <c r="H105" s="493"/>
    </row>
    <row r="106" spans="8:8" s="406" customFormat="1" x14ac:dyDescent="0.3">
      <c r="H106" s="493"/>
    </row>
    <row r="107" spans="8:8" s="406" customFormat="1" x14ac:dyDescent="0.3">
      <c r="H107" s="493"/>
    </row>
    <row r="108" spans="8:8" s="406" customFormat="1" x14ac:dyDescent="0.3">
      <c r="H108" s="493"/>
    </row>
    <row r="109" spans="8:8" s="406" customFormat="1" x14ac:dyDescent="0.3">
      <c r="H109" s="493"/>
    </row>
    <row r="110" spans="8:8" s="406" customFormat="1" x14ac:dyDescent="0.3">
      <c r="H110" s="493"/>
    </row>
    <row r="111" spans="8:8" s="406" customFormat="1" x14ac:dyDescent="0.3">
      <c r="H111" s="493"/>
    </row>
    <row r="112" spans="8:8" s="406" customFormat="1" x14ac:dyDescent="0.3">
      <c r="H112" s="493"/>
    </row>
    <row r="113" spans="8:8" s="406" customFormat="1" x14ac:dyDescent="0.3">
      <c r="H113" s="493"/>
    </row>
    <row r="114" spans="8:8" s="406" customFormat="1" x14ac:dyDescent="0.3">
      <c r="H114" s="493"/>
    </row>
    <row r="115" spans="8:8" s="406" customFormat="1" x14ac:dyDescent="0.3">
      <c r="H115" s="493"/>
    </row>
    <row r="116" spans="8:8" s="406" customFormat="1" x14ac:dyDescent="0.3">
      <c r="H116" s="493"/>
    </row>
    <row r="117" spans="8:8" s="406" customFormat="1" x14ac:dyDescent="0.3">
      <c r="H117" s="493"/>
    </row>
    <row r="118" spans="8:8" s="406" customFormat="1" x14ac:dyDescent="0.3">
      <c r="H118" s="493"/>
    </row>
    <row r="119" spans="8:8" s="406" customFormat="1" x14ac:dyDescent="0.3">
      <c r="H119" s="493"/>
    </row>
    <row r="120" spans="8:8" s="406" customFormat="1" x14ac:dyDescent="0.3">
      <c r="H120" s="493"/>
    </row>
    <row r="121" spans="8:8" s="406" customFormat="1" x14ac:dyDescent="0.3">
      <c r="H121" s="493"/>
    </row>
    <row r="122" spans="8:8" s="406" customFormat="1" x14ac:dyDescent="0.3">
      <c r="H122" s="493"/>
    </row>
    <row r="123" spans="8:8" s="406" customFormat="1" x14ac:dyDescent="0.3">
      <c r="H123" s="493"/>
    </row>
    <row r="124" spans="8:8" s="406" customFormat="1" x14ac:dyDescent="0.3">
      <c r="H124" s="493"/>
    </row>
    <row r="125" spans="8:8" s="406" customFormat="1" x14ac:dyDescent="0.3">
      <c r="H125" s="493"/>
    </row>
    <row r="126" spans="8:8" s="406" customFormat="1" x14ac:dyDescent="0.3">
      <c r="H126" s="493"/>
    </row>
    <row r="127" spans="8:8" s="406" customFormat="1" x14ac:dyDescent="0.3">
      <c r="H127" s="493"/>
    </row>
    <row r="128" spans="8:8" s="406" customFormat="1" x14ac:dyDescent="0.3">
      <c r="H128" s="493"/>
    </row>
    <row r="129" spans="8:8" s="406" customFormat="1" x14ac:dyDescent="0.3">
      <c r="H129" s="493"/>
    </row>
    <row r="130" spans="8:8" s="406" customFormat="1" x14ac:dyDescent="0.3">
      <c r="H130" s="493"/>
    </row>
    <row r="131" spans="8:8" s="406" customFormat="1" x14ac:dyDescent="0.3">
      <c r="H131" s="493"/>
    </row>
    <row r="132" spans="8:8" s="406" customFormat="1" x14ac:dyDescent="0.3">
      <c r="H132" s="493"/>
    </row>
    <row r="133" spans="8:8" s="406" customFormat="1" x14ac:dyDescent="0.3">
      <c r="H133" s="493"/>
    </row>
    <row r="134" spans="8:8" s="406" customFormat="1" x14ac:dyDescent="0.3">
      <c r="H134" s="493"/>
    </row>
    <row r="135" spans="8:8" s="406" customFormat="1" x14ac:dyDescent="0.3">
      <c r="H135" s="493"/>
    </row>
    <row r="136" spans="8:8" s="406" customFormat="1" x14ac:dyDescent="0.3">
      <c r="H136" s="493"/>
    </row>
    <row r="137" spans="8:8" s="406" customFormat="1" x14ac:dyDescent="0.3">
      <c r="H137" s="493"/>
    </row>
    <row r="138" spans="8:8" s="406" customFormat="1" x14ac:dyDescent="0.3">
      <c r="H138" s="493"/>
    </row>
    <row r="139" spans="8:8" s="406" customFormat="1" x14ac:dyDescent="0.3">
      <c r="H139" s="493"/>
    </row>
    <row r="140" spans="8:8" s="406" customFormat="1" x14ac:dyDescent="0.3">
      <c r="H140" s="493"/>
    </row>
    <row r="141" spans="8:8" s="406" customFormat="1" x14ac:dyDescent="0.3">
      <c r="H141" s="493"/>
    </row>
    <row r="142" spans="8:8" s="406" customFormat="1" x14ac:dyDescent="0.3">
      <c r="H142" s="493"/>
    </row>
    <row r="143" spans="8:8" s="406" customFormat="1" x14ac:dyDescent="0.3">
      <c r="H143" s="493"/>
    </row>
    <row r="144" spans="8:8" s="406" customFormat="1" x14ac:dyDescent="0.3">
      <c r="H144" s="493"/>
    </row>
    <row r="145" spans="8:8" s="406" customFormat="1" x14ac:dyDescent="0.3">
      <c r="H145" s="493"/>
    </row>
    <row r="146" spans="8:8" s="406" customFormat="1" x14ac:dyDescent="0.3">
      <c r="H146" s="493"/>
    </row>
    <row r="147" spans="8:8" s="406" customFormat="1" x14ac:dyDescent="0.3">
      <c r="H147" s="493"/>
    </row>
    <row r="148" spans="8:8" s="406" customFormat="1" x14ac:dyDescent="0.3">
      <c r="H148" s="493"/>
    </row>
    <row r="149" spans="8:8" s="406" customFormat="1" x14ac:dyDescent="0.3">
      <c r="H149" s="493"/>
    </row>
    <row r="150" spans="8:8" s="406" customFormat="1" x14ac:dyDescent="0.3">
      <c r="H150" s="493"/>
    </row>
    <row r="151" spans="8:8" s="406" customFormat="1" x14ac:dyDescent="0.3">
      <c r="H151" s="493"/>
    </row>
    <row r="152" spans="8:8" s="406" customFormat="1" x14ac:dyDescent="0.3">
      <c r="H152" s="493"/>
    </row>
    <row r="153" spans="8:8" s="406" customFormat="1" x14ac:dyDescent="0.3">
      <c r="H153" s="493"/>
    </row>
    <row r="154" spans="8:8" s="406" customFormat="1" x14ac:dyDescent="0.3">
      <c r="H154" s="493"/>
    </row>
    <row r="155" spans="8:8" s="406" customFormat="1" x14ac:dyDescent="0.3">
      <c r="H155" s="493"/>
    </row>
    <row r="156" spans="8:8" s="406" customFormat="1" x14ac:dyDescent="0.3">
      <c r="H156" s="493"/>
    </row>
    <row r="157" spans="8:8" s="406" customFormat="1" x14ac:dyDescent="0.3">
      <c r="H157" s="493"/>
    </row>
    <row r="158" spans="8:8" s="406" customFormat="1" x14ac:dyDescent="0.3">
      <c r="H158" s="493"/>
    </row>
    <row r="159" spans="8:8" s="406" customFormat="1" x14ac:dyDescent="0.3">
      <c r="H159" s="493"/>
    </row>
    <row r="160" spans="8:8" s="406" customFormat="1" x14ac:dyDescent="0.3">
      <c r="H160" s="493"/>
    </row>
    <row r="161" spans="8:34" s="406" customFormat="1" x14ac:dyDescent="0.3">
      <c r="H161" s="493"/>
    </row>
    <row r="162" spans="8:34" s="406" customFormat="1" x14ac:dyDescent="0.3">
      <c r="H162" s="493"/>
    </row>
    <row r="163" spans="8:34" s="406" customFormat="1" x14ac:dyDescent="0.3">
      <c r="H163" s="493"/>
    </row>
    <row r="164" spans="8:34" s="406" customFormat="1" x14ac:dyDescent="0.3">
      <c r="H164" s="493"/>
    </row>
    <row r="165" spans="8:34" s="406" customFormat="1" x14ac:dyDescent="0.3">
      <c r="H165" s="493"/>
    </row>
    <row r="166" spans="8:34" s="406" customFormat="1" x14ac:dyDescent="0.3">
      <c r="H166" s="493"/>
    </row>
    <row r="167" spans="8:34" s="406" customFormat="1" x14ac:dyDescent="0.3">
      <c r="H167" s="493"/>
    </row>
    <row r="168" spans="8:34" s="406" customFormat="1" x14ac:dyDescent="0.3">
      <c r="H168" s="493"/>
    </row>
    <row r="169" spans="8:34" s="311" customFormat="1" x14ac:dyDescent="0.3">
      <c r="H169" s="494"/>
      <c r="R169" s="321"/>
      <c r="S169" s="321"/>
      <c r="T169" s="321"/>
      <c r="U169" s="321"/>
      <c r="V169" s="321"/>
      <c r="W169" s="321"/>
      <c r="X169" s="321"/>
      <c r="Y169" s="321"/>
      <c r="Z169" s="321"/>
      <c r="AA169" s="321"/>
      <c r="AB169" s="321"/>
      <c r="AC169" s="406"/>
      <c r="AD169" s="321"/>
      <c r="AE169" s="321"/>
      <c r="AF169" s="321"/>
      <c r="AG169" s="321"/>
      <c r="AH169" s="321"/>
    </row>
    <row r="170" spans="8:34" s="311" customFormat="1" x14ac:dyDescent="0.3">
      <c r="H170" s="494"/>
      <c r="R170" s="321"/>
      <c r="S170" s="321"/>
      <c r="T170" s="321"/>
      <c r="U170" s="321"/>
      <c r="V170" s="321"/>
      <c r="W170" s="321"/>
      <c r="X170" s="321"/>
      <c r="Y170" s="321"/>
      <c r="Z170" s="321"/>
      <c r="AA170" s="321"/>
      <c r="AB170" s="321"/>
      <c r="AC170" s="406"/>
      <c r="AD170" s="321"/>
      <c r="AE170" s="321"/>
      <c r="AF170" s="321"/>
      <c r="AG170" s="321"/>
      <c r="AH170" s="321"/>
    </row>
    <row r="171" spans="8:34" s="311" customFormat="1" x14ac:dyDescent="0.3">
      <c r="H171" s="494"/>
      <c r="R171" s="321"/>
      <c r="S171" s="321"/>
      <c r="T171" s="321"/>
      <c r="U171" s="321"/>
      <c r="V171" s="321"/>
      <c r="W171" s="321"/>
      <c r="X171" s="321"/>
      <c r="Y171" s="321"/>
      <c r="Z171" s="321"/>
      <c r="AA171" s="321"/>
      <c r="AB171" s="321"/>
      <c r="AC171" s="406"/>
      <c r="AD171" s="321"/>
      <c r="AE171" s="321"/>
      <c r="AF171" s="321"/>
      <c r="AG171" s="321"/>
      <c r="AH171" s="321"/>
    </row>
    <row r="172" spans="8:34" s="311" customFormat="1" x14ac:dyDescent="0.3">
      <c r="H172" s="494"/>
      <c r="R172" s="321"/>
      <c r="S172" s="321"/>
      <c r="T172" s="321"/>
      <c r="U172" s="321"/>
      <c r="V172" s="321"/>
      <c r="W172" s="321"/>
      <c r="X172" s="321"/>
      <c r="Y172" s="321"/>
      <c r="Z172" s="321"/>
      <c r="AA172" s="321"/>
      <c r="AB172" s="321"/>
      <c r="AC172" s="406"/>
      <c r="AD172" s="321"/>
      <c r="AE172" s="321"/>
      <c r="AF172" s="321"/>
      <c r="AG172" s="321"/>
      <c r="AH172" s="321"/>
    </row>
    <row r="173" spans="8:34" s="311" customFormat="1" x14ac:dyDescent="0.3">
      <c r="H173" s="494"/>
      <c r="R173" s="321"/>
      <c r="S173" s="321"/>
      <c r="T173" s="321"/>
      <c r="U173" s="321"/>
      <c r="V173" s="321"/>
      <c r="W173" s="321"/>
      <c r="X173" s="321"/>
      <c r="Y173" s="321"/>
      <c r="Z173" s="321"/>
      <c r="AA173" s="321"/>
      <c r="AB173" s="321"/>
      <c r="AC173" s="406"/>
      <c r="AD173" s="321"/>
      <c r="AE173" s="321"/>
      <c r="AF173" s="321"/>
      <c r="AG173" s="321"/>
      <c r="AH173" s="321"/>
    </row>
    <row r="174" spans="8:34" s="311" customFormat="1" x14ac:dyDescent="0.3">
      <c r="H174" s="494"/>
      <c r="R174" s="321"/>
      <c r="S174" s="321"/>
      <c r="T174" s="321"/>
      <c r="U174" s="321"/>
      <c r="V174" s="321"/>
      <c r="W174" s="321"/>
      <c r="X174" s="321"/>
      <c r="Y174" s="321"/>
      <c r="Z174" s="321"/>
      <c r="AA174" s="321"/>
      <c r="AB174" s="321"/>
      <c r="AC174" s="406"/>
      <c r="AD174" s="321"/>
      <c r="AE174" s="321"/>
      <c r="AF174" s="321"/>
      <c r="AG174" s="321"/>
      <c r="AH174" s="321"/>
    </row>
    <row r="175" spans="8:34" s="311" customFormat="1" x14ac:dyDescent="0.3">
      <c r="H175" s="494"/>
      <c r="R175" s="321"/>
      <c r="S175" s="321"/>
      <c r="T175" s="321"/>
      <c r="U175" s="321"/>
      <c r="V175" s="321"/>
      <c r="W175" s="321"/>
      <c r="X175" s="321"/>
      <c r="Y175" s="321"/>
      <c r="Z175" s="321"/>
      <c r="AA175" s="321"/>
      <c r="AB175" s="321"/>
      <c r="AC175" s="406"/>
      <c r="AD175" s="321"/>
      <c r="AE175" s="321"/>
      <c r="AF175" s="321"/>
      <c r="AG175" s="321"/>
      <c r="AH175" s="321"/>
    </row>
    <row r="176" spans="8:34" s="311" customFormat="1" x14ac:dyDescent="0.3">
      <c r="H176" s="494"/>
      <c r="R176" s="321"/>
      <c r="S176" s="321"/>
      <c r="T176" s="321"/>
      <c r="U176" s="321"/>
      <c r="V176" s="321"/>
      <c r="W176" s="321"/>
      <c r="X176" s="321"/>
      <c r="Y176" s="321"/>
      <c r="Z176" s="321"/>
      <c r="AA176" s="321"/>
      <c r="AB176" s="321"/>
      <c r="AC176" s="406"/>
      <c r="AD176" s="321"/>
      <c r="AE176" s="321"/>
      <c r="AF176" s="321"/>
      <c r="AG176" s="321"/>
      <c r="AH176" s="321"/>
    </row>
    <row r="177" spans="8:34" s="311" customFormat="1" x14ac:dyDescent="0.3">
      <c r="H177" s="494"/>
      <c r="R177" s="321"/>
      <c r="S177" s="321"/>
      <c r="T177" s="321"/>
      <c r="U177" s="321"/>
      <c r="V177" s="321"/>
      <c r="W177" s="321"/>
      <c r="X177" s="321"/>
      <c r="Y177" s="321"/>
      <c r="Z177" s="321"/>
      <c r="AA177" s="321"/>
      <c r="AB177" s="321"/>
      <c r="AC177" s="406"/>
      <c r="AD177" s="321"/>
      <c r="AE177" s="321"/>
      <c r="AF177" s="321"/>
      <c r="AG177" s="321"/>
      <c r="AH177" s="321"/>
    </row>
    <row r="178" spans="8:34" s="311" customFormat="1" x14ac:dyDescent="0.3">
      <c r="H178" s="494"/>
      <c r="R178" s="321"/>
      <c r="S178" s="321"/>
      <c r="T178" s="321"/>
      <c r="U178" s="321"/>
      <c r="V178" s="321"/>
      <c r="W178" s="321"/>
      <c r="X178" s="321"/>
      <c r="Y178" s="321"/>
      <c r="Z178" s="321"/>
      <c r="AA178" s="321"/>
      <c r="AB178" s="321"/>
      <c r="AC178" s="406"/>
      <c r="AD178" s="321"/>
      <c r="AE178" s="321"/>
      <c r="AF178" s="321"/>
      <c r="AG178" s="321"/>
      <c r="AH178" s="321"/>
    </row>
    <row r="179" spans="8:34" s="311" customFormat="1" x14ac:dyDescent="0.3">
      <c r="H179" s="494"/>
      <c r="R179" s="321"/>
      <c r="S179" s="321"/>
      <c r="T179" s="321"/>
      <c r="U179" s="321"/>
      <c r="V179" s="321"/>
      <c r="W179" s="321"/>
      <c r="X179" s="321"/>
      <c r="Y179" s="321"/>
      <c r="Z179" s="321"/>
      <c r="AA179" s="321"/>
      <c r="AB179" s="321"/>
    </row>
    <row r="180" spans="8:34" s="311" customFormat="1" x14ac:dyDescent="0.3">
      <c r="H180" s="494"/>
      <c r="R180" s="321"/>
      <c r="S180" s="321"/>
      <c r="T180" s="321"/>
      <c r="U180" s="321"/>
      <c r="V180" s="321"/>
      <c r="W180" s="321"/>
      <c r="X180" s="321"/>
      <c r="Y180" s="321"/>
      <c r="Z180" s="321"/>
      <c r="AA180" s="321"/>
      <c r="AB180" s="321"/>
    </row>
    <row r="181" spans="8:34" s="311" customFormat="1" x14ac:dyDescent="0.3">
      <c r="H181" s="494"/>
      <c r="R181" s="321"/>
      <c r="S181" s="321"/>
      <c r="T181" s="321"/>
      <c r="U181" s="321"/>
      <c r="V181" s="321"/>
      <c r="W181" s="321"/>
      <c r="X181" s="321"/>
      <c r="Y181" s="321"/>
      <c r="Z181" s="321"/>
      <c r="AA181" s="321"/>
      <c r="AB181" s="321"/>
    </row>
    <row r="182" spans="8:34" s="311" customFormat="1" x14ac:dyDescent="0.3">
      <c r="H182" s="494"/>
      <c r="R182" s="321"/>
      <c r="S182" s="321"/>
      <c r="T182" s="321"/>
      <c r="U182" s="321"/>
      <c r="V182" s="321"/>
      <c r="W182" s="321"/>
      <c r="X182" s="321"/>
      <c r="Y182" s="321"/>
      <c r="Z182" s="321"/>
      <c r="AA182" s="321"/>
      <c r="AB182" s="321"/>
    </row>
    <row r="183" spans="8:34" s="311" customFormat="1" x14ac:dyDescent="0.3">
      <c r="H183" s="494"/>
      <c r="R183" s="321"/>
      <c r="S183" s="321"/>
      <c r="T183" s="321"/>
      <c r="U183" s="321"/>
      <c r="V183" s="321"/>
      <c r="W183" s="321"/>
      <c r="X183" s="321"/>
      <c r="Y183" s="321"/>
      <c r="Z183" s="321"/>
      <c r="AA183" s="321"/>
      <c r="AB183" s="321"/>
    </row>
    <row r="184" spans="8:34" s="311" customFormat="1" x14ac:dyDescent="0.3">
      <c r="H184" s="494"/>
      <c r="R184" s="321"/>
      <c r="S184" s="321"/>
      <c r="T184" s="321"/>
      <c r="U184" s="321"/>
      <c r="V184" s="321"/>
      <c r="W184" s="321"/>
      <c r="X184" s="321"/>
      <c r="Y184" s="321"/>
      <c r="Z184" s="321"/>
      <c r="AA184" s="321"/>
      <c r="AB184" s="321"/>
    </row>
    <row r="185" spans="8:34" s="311" customFormat="1" x14ac:dyDescent="0.3">
      <c r="H185" s="494"/>
      <c r="R185" s="321"/>
      <c r="S185" s="321"/>
      <c r="T185" s="321"/>
      <c r="U185" s="321"/>
      <c r="V185" s="321"/>
      <c r="W185" s="321"/>
      <c r="X185" s="321"/>
      <c r="Y185" s="321"/>
      <c r="Z185" s="321"/>
      <c r="AA185" s="321"/>
      <c r="AB185" s="321"/>
    </row>
    <row r="186" spans="8:34" s="311" customFormat="1" x14ac:dyDescent="0.3">
      <c r="H186" s="494"/>
      <c r="R186" s="321"/>
      <c r="S186" s="321"/>
      <c r="T186" s="321"/>
      <c r="U186" s="321"/>
      <c r="V186" s="321"/>
      <c r="W186" s="321"/>
      <c r="X186" s="321"/>
      <c r="Y186" s="321"/>
      <c r="Z186" s="321"/>
      <c r="AA186" s="321"/>
      <c r="AB186" s="321"/>
    </row>
    <row r="187" spans="8:34" s="311" customFormat="1" x14ac:dyDescent="0.3">
      <c r="H187" s="494"/>
      <c r="R187" s="321"/>
      <c r="S187" s="321"/>
      <c r="T187" s="321"/>
      <c r="U187" s="321"/>
      <c r="V187" s="321"/>
      <c r="W187" s="321"/>
      <c r="X187" s="321"/>
      <c r="Y187" s="321"/>
      <c r="Z187" s="321"/>
      <c r="AA187" s="321"/>
      <c r="AB187" s="321"/>
    </row>
    <row r="188" spans="8:34" s="311" customFormat="1" x14ac:dyDescent="0.3">
      <c r="H188" s="494"/>
      <c r="R188" s="321"/>
      <c r="S188" s="321"/>
      <c r="T188" s="321"/>
      <c r="U188" s="321"/>
      <c r="V188" s="321"/>
      <c r="W188" s="321"/>
      <c r="X188" s="321"/>
      <c r="Y188" s="321"/>
      <c r="Z188" s="321"/>
      <c r="AA188" s="321"/>
      <c r="AB188" s="321"/>
    </row>
    <row r="189" spans="8:34" s="311" customFormat="1" x14ac:dyDescent="0.3">
      <c r="H189" s="494"/>
      <c r="R189" s="321"/>
      <c r="S189" s="321"/>
      <c r="T189" s="321"/>
      <c r="U189" s="321"/>
      <c r="V189" s="321"/>
      <c r="W189" s="321"/>
      <c r="X189" s="321"/>
      <c r="Y189" s="321"/>
      <c r="Z189" s="321"/>
      <c r="AA189" s="321"/>
      <c r="AB189" s="321"/>
    </row>
    <row r="190" spans="8:34" s="311" customFormat="1" x14ac:dyDescent="0.3">
      <c r="H190" s="494"/>
      <c r="R190" s="321"/>
      <c r="S190" s="321"/>
      <c r="T190" s="321"/>
      <c r="U190" s="321"/>
      <c r="V190" s="321"/>
      <c r="W190" s="321"/>
      <c r="X190" s="321"/>
      <c r="Y190" s="321"/>
      <c r="Z190" s="321"/>
      <c r="AA190" s="321"/>
      <c r="AB190" s="321"/>
    </row>
    <row r="191" spans="8:34" s="311" customFormat="1" x14ac:dyDescent="0.3">
      <c r="H191" s="494"/>
      <c r="R191" s="321"/>
      <c r="S191" s="321"/>
      <c r="T191" s="321"/>
      <c r="U191" s="321"/>
      <c r="V191" s="321"/>
      <c r="W191" s="321"/>
      <c r="X191" s="321"/>
      <c r="Y191" s="321"/>
      <c r="Z191" s="321"/>
      <c r="AA191" s="321"/>
      <c r="AB191" s="321"/>
    </row>
    <row r="192" spans="8:34" s="311" customFormat="1" x14ac:dyDescent="0.3">
      <c r="H192" s="494"/>
      <c r="R192" s="321"/>
      <c r="S192" s="321"/>
      <c r="T192" s="321"/>
      <c r="U192" s="321"/>
      <c r="V192" s="321"/>
      <c r="W192" s="321"/>
      <c r="X192" s="321"/>
      <c r="Y192" s="321"/>
      <c r="Z192" s="321"/>
      <c r="AA192" s="321"/>
      <c r="AB192" s="321"/>
    </row>
    <row r="193" spans="8:28" s="311" customFormat="1" x14ac:dyDescent="0.3">
      <c r="H193" s="494"/>
      <c r="R193" s="321"/>
      <c r="S193" s="321"/>
      <c r="T193" s="321"/>
      <c r="U193" s="321"/>
      <c r="V193" s="321"/>
      <c r="W193" s="321"/>
      <c r="X193" s="321"/>
      <c r="Y193" s="321"/>
      <c r="Z193" s="321"/>
      <c r="AA193" s="321"/>
      <c r="AB193" s="321"/>
    </row>
    <row r="194" spans="8:28" s="311" customFormat="1" x14ac:dyDescent="0.3">
      <c r="H194" s="494"/>
      <c r="R194" s="321"/>
      <c r="S194" s="321"/>
      <c r="T194" s="321"/>
      <c r="U194" s="321"/>
      <c r="V194" s="321"/>
      <c r="W194" s="321"/>
      <c r="X194" s="321"/>
      <c r="Y194" s="321"/>
      <c r="Z194" s="321"/>
      <c r="AA194" s="321"/>
      <c r="AB194" s="321"/>
    </row>
    <row r="195" spans="8:28" s="311" customFormat="1" x14ac:dyDescent="0.3">
      <c r="H195" s="494"/>
      <c r="R195" s="321"/>
      <c r="S195" s="321"/>
      <c r="T195" s="321"/>
      <c r="U195" s="321"/>
      <c r="V195" s="321"/>
      <c r="W195" s="321"/>
      <c r="X195" s="321"/>
      <c r="Y195" s="321"/>
      <c r="Z195" s="321"/>
      <c r="AA195" s="321"/>
      <c r="AB195" s="321"/>
    </row>
    <row r="196" spans="8:28" s="311" customFormat="1" x14ac:dyDescent="0.3">
      <c r="H196" s="494"/>
      <c r="R196" s="321"/>
      <c r="S196" s="321"/>
      <c r="T196" s="321"/>
      <c r="U196" s="321"/>
      <c r="V196" s="321"/>
      <c r="W196" s="321"/>
      <c r="X196" s="321"/>
      <c r="Y196" s="321"/>
      <c r="Z196" s="321"/>
      <c r="AA196" s="321"/>
      <c r="AB196" s="321"/>
    </row>
    <row r="197" spans="8:28" s="311" customFormat="1" x14ac:dyDescent="0.3">
      <c r="H197" s="494"/>
      <c r="R197" s="321"/>
      <c r="S197" s="321"/>
      <c r="T197" s="321"/>
      <c r="U197" s="321"/>
      <c r="V197" s="321"/>
      <c r="W197" s="321"/>
      <c r="X197" s="321"/>
      <c r="Y197" s="321"/>
      <c r="Z197" s="321"/>
      <c r="AA197" s="321"/>
      <c r="AB197" s="321"/>
    </row>
    <row r="198" spans="8:28" s="311" customFormat="1" x14ac:dyDescent="0.3">
      <c r="H198" s="494"/>
      <c r="R198" s="321"/>
      <c r="S198" s="321"/>
      <c r="T198" s="321"/>
      <c r="U198" s="321"/>
      <c r="V198" s="321"/>
      <c r="W198" s="321"/>
      <c r="X198" s="321"/>
      <c r="Y198" s="321"/>
      <c r="Z198" s="321"/>
      <c r="AA198" s="321"/>
      <c r="AB198" s="321"/>
    </row>
    <row r="199" spans="8:28" s="311" customFormat="1" x14ac:dyDescent="0.3">
      <c r="H199" s="494"/>
      <c r="R199" s="321"/>
      <c r="S199" s="321"/>
      <c r="T199" s="321"/>
      <c r="U199" s="321"/>
      <c r="V199" s="321"/>
      <c r="W199" s="321"/>
      <c r="X199" s="321"/>
      <c r="Y199" s="321"/>
      <c r="Z199" s="321"/>
      <c r="AA199" s="321"/>
      <c r="AB199" s="321"/>
    </row>
    <row r="200" spans="8:28" s="311" customFormat="1" x14ac:dyDescent="0.3">
      <c r="H200" s="494"/>
      <c r="R200" s="321"/>
      <c r="S200" s="321"/>
      <c r="T200" s="321"/>
      <c r="U200" s="321"/>
      <c r="V200" s="321"/>
      <c r="W200" s="321"/>
      <c r="X200" s="321"/>
      <c r="Y200" s="321"/>
      <c r="Z200" s="321"/>
      <c r="AA200" s="321"/>
      <c r="AB200" s="321"/>
    </row>
    <row r="201" spans="8:28" s="311" customFormat="1" x14ac:dyDescent="0.3">
      <c r="H201" s="494"/>
      <c r="R201" s="321"/>
      <c r="S201" s="321"/>
      <c r="T201" s="321"/>
      <c r="U201" s="321"/>
      <c r="V201" s="321"/>
      <c r="W201" s="321"/>
      <c r="X201" s="321"/>
      <c r="Y201" s="321"/>
      <c r="Z201" s="321"/>
      <c r="AA201" s="321"/>
      <c r="AB201" s="321"/>
    </row>
    <row r="202" spans="8:28" s="311" customFormat="1" x14ac:dyDescent="0.3">
      <c r="H202" s="494"/>
      <c r="R202" s="321"/>
      <c r="S202" s="321"/>
      <c r="T202" s="321"/>
      <c r="U202" s="321"/>
      <c r="V202" s="321"/>
      <c r="W202" s="321"/>
      <c r="X202" s="321"/>
      <c r="Y202" s="321"/>
      <c r="Z202" s="321"/>
      <c r="AA202" s="321"/>
      <c r="AB202" s="321"/>
    </row>
    <row r="203" spans="8:28" s="311" customFormat="1" x14ac:dyDescent="0.3">
      <c r="H203" s="494"/>
      <c r="R203" s="321"/>
      <c r="S203" s="321"/>
      <c r="T203" s="321"/>
      <c r="U203" s="321"/>
      <c r="V203" s="321"/>
      <c r="W203" s="321"/>
      <c r="X203" s="321"/>
      <c r="Y203" s="321"/>
      <c r="Z203" s="321"/>
      <c r="AA203" s="321"/>
      <c r="AB203" s="321"/>
    </row>
    <row r="204" spans="8:28" s="311" customFormat="1" x14ac:dyDescent="0.3">
      <c r="H204" s="494"/>
      <c r="R204" s="321"/>
      <c r="S204" s="321"/>
      <c r="T204" s="321"/>
      <c r="U204" s="321"/>
      <c r="V204" s="321"/>
      <c r="W204" s="321"/>
      <c r="X204" s="321"/>
      <c r="Y204" s="321"/>
      <c r="Z204" s="321"/>
      <c r="AA204" s="321"/>
      <c r="AB204" s="321"/>
    </row>
    <row r="205" spans="8:28" s="311" customFormat="1" x14ac:dyDescent="0.3">
      <c r="H205" s="494"/>
      <c r="R205" s="321"/>
      <c r="S205" s="321"/>
      <c r="T205" s="321"/>
      <c r="U205" s="321"/>
      <c r="V205" s="321"/>
      <c r="W205" s="321"/>
      <c r="X205" s="321"/>
      <c r="Y205" s="321"/>
      <c r="Z205" s="321"/>
      <c r="AA205" s="321"/>
      <c r="AB205" s="321"/>
    </row>
    <row r="206" spans="8:28" s="311" customFormat="1" x14ac:dyDescent="0.3">
      <c r="H206" s="494"/>
      <c r="R206" s="321"/>
      <c r="S206" s="321"/>
      <c r="T206" s="321"/>
      <c r="U206" s="321"/>
      <c r="V206" s="321"/>
      <c r="W206" s="321"/>
      <c r="X206" s="321"/>
      <c r="Y206" s="321"/>
      <c r="Z206" s="321"/>
      <c r="AA206" s="321"/>
      <c r="AB206" s="321"/>
    </row>
    <row r="207" spans="8:28" s="311" customFormat="1" x14ac:dyDescent="0.3">
      <c r="H207" s="494"/>
      <c r="R207" s="321"/>
      <c r="S207" s="321"/>
      <c r="T207" s="321"/>
      <c r="U207" s="321"/>
      <c r="V207" s="321"/>
      <c r="W207" s="321"/>
      <c r="X207" s="321"/>
      <c r="Y207" s="321"/>
      <c r="Z207" s="321"/>
      <c r="AA207" s="321"/>
      <c r="AB207" s="321"/>
    </row>
    <row r="208" spans="8:28" s="311" customFormat="1" x14ac:dyDescent="0.3">
      <c r="H208" s="494"/>
      <c r="R208" s="321"/>
      <c r="S208" s="321"/>
      <c r="T208" s="321"/>
      <c r="U208" s="321"/>
      <c r="V208" s="321"/>
      <c r="W208" s="321"/>
      <c r="X208" s="321"/>
      <c r="Y208" s="321"/>
      <c r="Z208" s="321"/>
      <c r="AA208" s="321"/>
      <c r="AB208" s="321"/>
    </row>
    <row r="209" spans="8:28" s="311" customFormat="1" x14ac:dyDescent="0.3">
      <c r="H209" s="494"/>
      <c r="R209" s="321"/>
      <c r="S209" s="321"/>
      <c r="T209" s="321"/>
      <c r="U209" s="321"/>
      <c r="V209" s="321"/>
      <c r="W209" s="321"/>
      <c r="X209" s="321"/>
      <c r="Y209" s="321"/>
      <c r="Z209" s="321"/>
      <c r="AA209" s="321"/>
      <c r="AB209" s="321"/>
    </row>
    <row r="210" spans="8:28" s="311" customFormat="1" x14ac:dyDescent="0.3">
      <c r="H210" s="494"/>
      <c r="R210" s="321"/>
      <c r="S210" s="321"/>
      <c r="T210" s="321"/>
      <c r="U210" s="321"/>
      <c r="V210" s="321"/>
      <c r="W210" s="321"/>
      <c r="X210" s="321"/>
      <c r="Y210" s="321"/>
      <c r="Z210" s="321"/>
      <c r="AA210" s="321"/>
      <c r="AB210" s="321"/>
    </row>
    <row r="211" spans="8:28" s="311" customFormat="1" x14ac:dyDescent="0.3">
      <c r="H211" s="494"/>
      <c r="R211" s="321"/>
      <c r="S211" s="321"/>
      <c r="T211" s="321"/>
      <c r="U211" s="321"/>
      <c r="V211" s="321"/>
      <c r="W211" s="321"/>
      <c r="X211" s="321"/>
      <c r="Y211" s="321"/>
      <c r="Z211" s="321"/>
      <c r="AA211" s="321"/>
      <c r="AB211" s="321"/>
    </row>
    <row r="212" spans="8:28" s="311" customFormat="1" x14ac:dyDescent="0.3">
      <c r="H212" s="494"/>
      <c r="R212" s="321"/>
      <c r="S212" s="321"/>
      <c r="T212" s="321"/>
      <c r="U212" s="321"/>
      <c r="V212" s="321"/>
      <c r="W212" s="321"/>
      <c r="X212" s="321"/>
      <c r="Y212" s="321"/>
      <c r="Z212" s="321"/>
      <c r="AA212" s="321"/>
      <c r="AB212" s="321"/>
    </row>
    <row r="213" spans="8:28" s="311" customFormat="1" x14ac:dyDescent="0.3">
      <c r="H213" s="494"/>
      <c r="R213" s="321"/>
      <c r="S213" s="321"/>
      <c r="T213" s="321"/>
      <c r="U213" s="321"/>
      <c r="V213" s="321"/>
      <c r="W213" s="321"/>
      <c r="X213" s="321"/>
      <c r="Y213" s="321"/>
      <c r="Z213" s="321"/>
      <c r="AA213" s="321"/>
      <c r="AB213" s="321"/>
    </row>
    <row r="214" spans="8:28" s="311" customFormat="1" x14ac:dyDescent="0.3">
      <c r="H214" s="494"/>
      <c r="R214" s="321"/>
      <c r="S214" s="321"/>
      <c r="T214" s="321"/>
      <c r="U214" s="321"/>
      <c r="V214" s="321"/>
      <c r="W214" s="321"/>
      <c r="X214" s="321"/>
      <c r="Y214" s="321"/>
      <c r="Z214" s="321"/>
      <c r="AA214" s="321"/>
      <c r="AB214" s="321"/>
    </row>
    <row r="215" spans="8:28" s="311" customFormat="1" x14ac:dyDescent="0.3">
      <c r="H215" s="494"/>
      <c r="R215" s="321"/>
      <c r="S215" s="321"/>
      <c r="T215" s="321"/>
      <c r="U215" s="321"/>
      <c r="V215" s="321"/>
      <c r="W215" s="321"/>
      <c r="X215" s="321"/>
      <c r="Y215" s="321"/>
      <c r="Z215" s="321"/>
      <c r="AA215" s="321"/>
      <c r="AB215" s="321"/>
    </row>
    <row r="216" spans="8:28" s="311" customFormat="1" x14ac:dyDescent="0.3">
      <c r="H216" s="494"/>
      <c r="R216" s="321"/>
      <c r="S216" s="321"/>
      <c r="T216" s="321"/>
      <c r="U216" s="321"/>
      <c r="V216" s="321"/>
      <c r="W216" s="321"/>
      <c r="X216" s="321"/>
      <c r="Y216" s="321"/>
      <c r="Z216" s="321"/>
      <c r="AA216" s="321"/>
      <c r="AB216" s="321"/>
    </row>
    <row r="217" spans="8:28" s="311" customFormat="1" x14ac:dyDescent="0.3">
      <c r="H217" s="494"/>
      <c r="R217" s="321"/>
      <c r="S217" s="321"/>
      <c r="T217" s="321"/>
      <c r="U217" s="321"/>
      <c r="V217" s="321"/>
      <c r="W217" s="321"/>
      <c r="X217" s="321"/>
      <c r="Y217" s="321"/>
      <c r="Z217" s="321"/>
      <c r="AA217" s="321"/>
      <c r="AB217" s="321"/>
    </row>
    <row r="218" spans="8:28" s="311" customFormat="1" x14ac:dyDescent="0.3">
      <c r="H218" s="494"/>
      <c r="R218" s="321"/>
      <c r="S218" s="321"/>
      <c r="T218" s="321"/>
      <c r="U218" s="321"/>
      <c r="V218" s="321"/>
      <c r="W218" s="321"/>
      <c r="X218" s="321"/>
      <c r="Y218" s="321"/>
      <c r="Z218" s="321"/>
      <c r="AA218" s="321"/>
      <c r="AB218" s="321"/>
    </row>
    <row r="219" spans="8:28" s="311" customFormat="1" x14ac:dyDescent="0.3">
      <c r="H219" s="494"/>
      <c r="R219" s="321"/>
      <c r="S219" s="321"/>
      <c r="T219" s="321"/>
      <c r="U219" s="321"/>
      <c r="V219" s="321"/>
      <c r="W219" s="321"/>
      <c r="X219" s="321"/>
      <c r="Y219" s="321"/>
      <c r="Z219" s="321"/>
      <c r="AA219" s="321"/>
      <c r="AB219" s="321"/>
    </row>
    <row r="220" spans="8:28" s="311" customFormat="1" x14ac:dyDescent="0.3">
      <c r="H220" s="494"/>
      <c r="R220" s="321"/>
      <c r="S220" s="321"/>
      <c r="T220" s="321"/>
      <c r="U220" s="321"/>
      <c r="V220" s="321"/>
      <c r="W220" s="321"/>
      <c r="X220" s="321"/>
      <c r="Y220" s="321"/>
      <c r="Z220" s="321"/>
      <c r="AA220" s="321"/>
      <c r="AB220" s="321"/>
    </row>
    <row r="221" spans="8:28" s="311" customFormat="1" x14ac:dyDescent="0.3">
      <c r="H221" s="494"/>
      <c r="R221" s="321"/>
      <c r="S221" s="321"/>
      <c r="T221" s="321"/>
      <c r="U221" s="321"/>
      <c r="V221" s="321"/>
      <c r="W221" s="321"/>
      <c r="X221" s="321"/>
      <c r="Y221" s="321"/>
      <c r="Z221" s="321"/>
      <c r="AA221" s="321"/>
      <c r="AB221" s="321"/>
    </row>
    <row r="222" spans="8:28" s="311" customFormat="1" x14ac:dyDescent="0.3">
      <c r="H222" s="494"/>
      <c r="R222" s="321"/>
      <c r="S222" s="321"/>
      <c r="T222" s="321"/>
      <c r="U222" s="321"/>
      <c r="V222" s="321"/>
      <c r="W222" s="321"/>
      <c r="X222" s="321"/>
      <c r="Y222" s="321"/>
      <c r="Z222" s="321"/>
      <c r="AA222" s="321"/>
      <c r="AB222" s="321"/>
    </row>
    <row r="223" spans="8:28" s="311" customFormat="1" x14ac:dyDescent="0.3">
      <c r="H223" s="494"/>
      <c r="R223" s="321"/>
      <c r="S223" s="321"/>
      <c r="T223" s="321"/>
      <c r="U223" s="321"/>
      <c r="V223" s="321"/>
      <c r="W223" s="321"/>
      <c r="X223" s="321"/>
      <c r="Y223" s="321"/>
      <c r="Z223" s="321"/>
      <c r="AA223" s="321"/>
      <c r="AB223" s="321"/>
    </row>
    <row r="224" spans="8:28" s="311" customFormat="1" x14ac:dyDescent="0.3">
      <c r="H224" s="494"/>
      <c r="R224" s="321"/>
      <c r="S224" s="321"/>
      <c r="T224" s="321"/>
      <c r="U224" s="321"/>
      <c r="V224" s="321"/>
      <c r="W224" s="321"/>
      <c r="X224" s="321"/>
      <c r="Y224" s="321"/>
      <c r="Z224" s="321"/>
      <c r="AA224" s="321"/>
      <c r="AB224" s="321"/>
    </row>
    <row r="225" spans="8:28" s="311" customFormat="1" x14ac:dyDescent="0.3">
      <c r="H225" s="494"/>
      <c r="R225" s="321"/>
      <c r="S225" s="321"/>
      <c r="T225" s="321"/>
      <c r="U225" s="321"/>
      <c r="V225" s="321"/>
      <c r="W225" s="321"/>
      <c r="X225" s="321"/>
      <c r="Y225" s="321"/>
      <c r="Z225" s="321"/>
      <c r="AA225" s="321"/>
      <c r="AB225" s="321"/>
    </row>
    <row r="226" spans="8:28" s="311" customFormat="1" x14ac:dyDescent="0.3">
      <c r="H226" s="494"/>
      <c r="R226" s="321"/>
      <c r="S226" s="321"/>
      <c r="T226" s="321"/>
      <c r="U226" s="321"/>
      <c r="V226" s="321"/>
      <c r="W226" s="321"/>
      <c r="X226" s="321"/>
      <c r="Y226" s="321"/>
      <c r="Z226" s="321"/>
      <c r="AA226" s="321"/>
      <c r="AB226" s="321"/>
    </row>
    <row r="227" spans="8:28" s="311" customFormat="1" x14ac:dyDescent="0.3">
      <c r="H227" s="494"/>
      <c r="R227" s="321"/>
      <c r="S227" s="321"/>
      <c r="T227" s="321"/>
      <c r="U227" s="321"/>
      <c r="V227" s="321"/>
      <c r="W227" s="321"/>
      <c r="X227" s="321"/>
      <c r="Y227" s="321"/>
      <c r="Z227" s="321"/>
      <c r="AA227" s="321"/>
      <c r="AB227" s="321"/>
    </row>
    <row r="228" spans="8:28" s="311" customFormat="1" x14ac:dyDescent="0.3">
      <c r="H228" s="494"/>
      <c r="R228" s="321"/>
      <c r="S228" s="321"/>
      <c r="T228" s="321"/>
      <c r="U228" s="321"/>
      <c r="V228" s="321"/>
      <c r="W228" s="321"/>
      <c r="X228" s="321"/>
      <c r="Y228" s="321"/>
      <c r="Z228" s="321"/>
      <c r="AA228" s="321"/>
      <c r="AB228" s="321"/>
    </row>
    <row r="229" spans="8:28" s="311" customFormat="1" x14ac:dyDescent="0.3">
      <c r="H229" s="494"/>
      <c r="R229" s="321"/>
      <c r="S229" s="321"/>
      <c r="T229" s="321"/>
      <c r="U229" s="321"/>
      <c r="V229" s="321"/>
      <c r="W229" s="321"/>
      <c r="X229" s="321"/>
      <c r="Y229" s="321"/>
      <c r="Z229" s="321"/>
      <c r="AA229" s="321"/>
      <c r="AB229" s="321"/>
    </row>
    <row r="230" spans="8:28" s="311" customFormat="1" x14ac:dyDescent="0.3">
      <c r="H230" s="494"/>
      <c r="R230" s="321"/>
      <c r="S230" s="321"/>
      <c r="T230" s="321"/>
      <c r="U230" s="321"/>
      <c r="V230" s="321"/>
      <c r="W230" s="321"/>
      <c r="X230" s="321"/>
      <c r="Y230" s="321"/>
      <c r="Z230" s="321"/>
      <c r="AA230" s="321"/>
      <c r="AB230" s="321"/>
    </row>
    <row r="231" spans="8:28" s="311" customFormat="1" x14ac:dyDescent="0.3">
      <c r="H231" s="494"/>
      <c r="R231" s="321"/>
      <c r="S231" s="321"/>
      <c r="T231" s="321"/>
      <c r="U231" s="321"/>
      <c r="V231" s="321"/>
      <c r="W231" s="321"/>
      <c r="X231" s="321"/>
      <c r="Y231" s="321"/>
      <c r="Z231" s="321"/>
      <c r="AA231" s="321"/>
      <c r="AB231" s="321"/>
    </row>
    <row r="232" spans="8:28" s="311" customFormat="1" x14ac:dyDescent="0.3">
      <c r="H232" s="494"/>
      <c r="R232" s="321"/>
      <c r="S232" s="321"/>
      <c r="T232" s="321"/>
      <c r="U232" s="321"/>
      <c r="V232" s="321"/>
      <c r="W232" s="321"/>
      <c r="X232" s="321"/>
      <c r="Y232" s="321"/>
      <c r="Z232" s="321"/>
      <c r="AA232" s="321"/>
      <c r="AB232" s="321"/>
    </row>
    <row r="233" spans="8:28" s="311" customFormat="1" x14ac:dyDescent="0.3">
      <c r="H233" s="494"/>
      <c r="R233" s="321"/>
      <c r="S233" s="321"/>
      <c r="T233" s="321"/>
      <c r="U233" s="321"/>
      <c r="V233" s="321"/>
      <c r="W233" s="321"/>
      <c r="X233" s="321"/>
      <c r="Y233" s="321"/>
      <c r="Z233" s="321"/>
      <c r="AA233" s="321"/>
      <c r="AB233" s="321"/>
    </row>
    <row r="234" spans="8:28" s="311" customFormat="1" x14ac:dyDescent="0.3">
      <c r="H234" s="494"/>
      <c r="R234" s="321"/>
      <c r="S234" s="321"/>
      <c r="T234" s="321"/>
      <c r="U234" s="321"/>
      <c r="V234" s="321"/>
      <c r="W234" s="321"/>
      <c r="X234" s="321"/>
      <c r="Y234" s="321"/>
      <c r="Z234" s="321"/>
      <c r="AA234" s="321"/>
      <c r="AB234" s="321"/>
    </row>
    <row r="235" spans="8:28" s="311" customFormat="1" x14ac:dyDescent="0.3">
      <c r="H235" s="494"/>
      <c r="R235" s="321"/>
      <c r="S235" s="321"/>
      <c r="T235" s="321"/>
      <c r="U235" s="321"/>
      <c r="V235" s="321"/>
      <c r="W235" s="321"/>
      <c r="X235" s="321"/>
      <c r="Y235" s="321"/>
      <c r="Z235" s="321"/>
      <c r="AA235" s="321"/>
      <c r="AB235" s="321"/>
    </row>
    <row r="236" spans="8:28" s="311" customFormat="1" x14ac:dyDescent="0.3">
      <c r="H236" s="494"/>
      <c r="R236" s="321"/>
      <c r="S236" s="321"/>
      <c r="T236" s="321"/>
      <c r="U236" s="321"/>
      <c r="V236" s="321"/>
      <c r="W236" s="321"/>
      <c r="X236" s="321"/>
      <c r="Y236" s="321"/>
      <c r="Z236" s="321"/>
      <c r="AA236" s="321"/>
      <c r="AB236" s="321"/>
    </row>
    <row r="237" spans="8:28" s="311" customFormat="1" x14ac:dyDescent="0.3">
      <c r="H237" s="494"/>
      <c r="R237" s="321"/>
      <c r="S237" s="321"/>
      <c r="T237" s="321"/>
      <c r="U237" s="321"/>
      <c r="V237" s="321"/>
      <c r="W237" s="321"/>
      <c r="X237" s="321"/>
      <c r="Y237" s="321"/>
      <c r="Z237" s="321"/>
      <c r="AA237" s="321"/>
      <c r="AB237" s="321"/>
    </row>
    <row r="238" spans="8:28" s="311" customFormat="1" x14ac:dyDescent="0.3">
      <c r="H238" s="494"/>
      <c r="R238" s="321"/>
      <c r="S238" s="321"/>
      <c r="T238" s="321"/>
      <c r="U238" s="321"/>
      <c r="V238" s="321"/>
      <c r="W238" s="321"/>
      <c r="X238" s="321"/>
      <c r="Y238" s="321"/>
      <c r="Z238" s="321"/>
      <c r="AA238" s="321"/>
      <c r="AB238" s="321"/>
    </row>
    <row r="239" spans="8:28" s="311" customFormat="1" x14ac:dyDescent="0.3">
      <c r="H239" s="494"/>
      <c r="R239" s="321"/>
      <c r="S239" s="321"/>
      <c r="T239" s="321"/>
      <c r="U239" s="321"/>
      <c r="V239" s="321"/>
      <c r="W239" s="321"/>
      <c r="X239" s="321"/>
      <c r="Y239" s="321"/>
      <c r="Z239" s="321"/>
      <c r="AA239" s="321"/>
      <c r="AB239" s="321"/>
    </row>
    <row r="240" spans="8:28" s="311" customFormat="1" x14ac:dyDescent="0.3">
      <c r="H240" s="494"/>
      <c r="R240" s="321"/>
      <c r="S240" s="321"/>
      <c r="T240" s="321"/>
      <c r="U240" s="321"/>
      <c r="V240" s="321"/>
      <c r="W240" s="321"/>
      <c r="X240" s="321"/>
      <c r="Y240" s="321"/>
      <c r="Z240" s="321"/>
      <c r="AA240" s="321"/>
      <c r="AB240" s="321"/>
    </row>
    <row r="241" spans="8:28" s="311" customFormat="1" x14ac:dyDescent="0.3">
      <c r="H241" s="494"/>
      <c r="R241" s="321"/>
      <c r="S241" s="321"/>
      <c r="T241" s="321"/>
      <c r="U241" s="321"/>
      <c r="V241" s="321"/>
      <c r="W241" s="321"/>
      <c r="X241" s="321"/>
      <c r="Y241" s="321"/>
      <c r="Z241" s="321"/>
      <c r="AA241" s="321"/>
      <c r="AB241" s="321"/>
    </row>
  </sheetData>
  <sheetProtection algorithmName="SHA-512" hashValue="pokzB0q/9a4Tx15Xf5IccvC0F1EFQCef1yMV5Z7lP0GY07HR7NHokoYlZyy+QT0j0h77O+2TBlvrDyMl7tjlgg==" saltValue="jjsSwCTIpCG95XBhv5cYbA==" spinCount="100000" sheet="1" objects="1" scenarios="1" selectLockedCells="1"/>
  <mergeCells count="17">
    <mergeCell ref="H9:H10"/>
    <mergeCell ref="E5:F5"/>
    <mergeCell ref="F6:G6"/>
    <mergeCell ref="D8:G8"/>
    <mergeCell ref="D9:D10"/>
    <mergeCell ref="E9:E10"/>
    <mergeCell ref="F9:F10"/>
    <mergeCell ref="G9:G10"/>
    <mergeCell ref="C70:N70"/>
    <mergeCell ref="C71:N71"/>
    <mergeCell ref="C72:N72"/>
    <mergeCell ref="C64:N64"/>
    <mergeCell ref="C65:N65"/>
    <mergeCell ref="C66:N66"/>
    <mergeCell ref="C67:N67"/>
    <mergeCell ref="C68:N68"/>
    <mergeCell ref="C69:N69"/>
  </mergeCells>
  <phoneticPr fontId="19" type="noConversion"/>
  <dataValidations count="1">
    <dataValidation type="list" allowBlank="1" showInputMessage="1" showErrorMessage="1" sqref="E11:E61" xr:uid="{18AF4037-D0DF-4B12-AC3F-A19AE972AA70}">
      <formula1>$D$75:$D$78</formula1>
    </dataValidation>
  </dataValidation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E2CFE1"/>
  </sheetPr>
  <dimension ref="A1:AJ187"/>
  <sheetViews>
    <sheetView showGridLines="0" showRowColHeaders="0" zoomScaleNormal="100" workbookViewId="0">
      <selection activeCell="E20" sqref="E20"/>
    </sheetView>
  </sheetViews>
  <sheetFormatPr defaultColWidth="8.7109375" defaultRowHeight="16.5" x14ac:dyDescent="0.3"/>
  <cols>
    <col min="1" max="1" width="3.5703125" style="306" customWidth="1"/>
    <col min="2" max="2" width="2.85546875" style="306" customWidth="1"/>
    <col min="3" max="3" width="3.28515625" style="306" customWidth="1"/>
    <col min="4" max="4" width="32.7109375" style="306" customWidth="1"/>
    <col min="5" max="5" width="25.140625" style="306" customWidth="1"/>
    <col min="6" max="6" width="16.28515625" style="306" customWidth="1"/>
    <col min="7" max="7" width="29" style="306" customWidth="1"/>
    <col min="8" max="8" width="18" style="306" bestFit="1" customWidth="1"/>
    <col min="9" max="9" width="17.28515625" style="306" customWidth="1"/>
    <col min="10" max="10" width="5.140625" style="306" customWidth="1"/>
    <col min="11" max="11" width="9.42578125" style="306" customWidth="1"/>
    <col min="12" max="12" width="13.28515625" style="306" bestFit="1" customWidth="1"/>
    <col min="13" max="13" width="9.42578125" style="306" customWidth="1"/>
    <col min="14" max="14" width="14.42578125" style="321" customWidth="1"/>
    <col min="15" max="22" width="18" style="321" customWidth="1"/>
    <col min="23" max="32" width="18" style="311" customWidth="1"/>
    <col min="33" max="38" width="18" style="306" customWidth="1"/>
    <col min="39" max="39" width="20.42578125" style="306" customWidth="1"/>
    <col min="40" max="16384" width="8.7109375" style="306"/>
  </cols>
  <sheetData>
    <row r="1" spans="1:32" s="509" customFormat="1" ht="20.100000000000001" customHeight="1" thickBot="1" x14ac:dyDescent="0.4">
      <c r="N1" s="503"/>
      <c r="O1" s="503"/>
      <c r="P1" s="503"/>
      <c r="Q1" s="503"/>
      <c r="R1" s="503"/>
      <c r="S1" s="503"/>
      <c r="T1" s="503"/>
      <c r="U1" s="503"/>
      <c r="V1" s="503"/>
      <c r="W1" s="429"/>
      <c r="X1" s="508"/>
      <c r="Y1" s="508"/>
      <c r="Z1" s="508"/>
      <c r="AA1" s="508"/>
      <c r="AB1" s="508"/>
      <c r="AC1" s="508"/>
      <c r="AD1" s="508"/>
      <c r="AE1" s="508"/>
      <c r="AF1" s="508"/>
    </row>
    <row r="2" spans="1:32" s="509" customFormat="1" ht="15" x14ac:dyDescent="0.35">
      <c r="B2" s="202"/>
      <c r="C2" s="203"/>
      <c r="D2" s="203"/>
      <c r="E2" s="203"/>
      <c r="F2" s="203"/>
      <c r="G2" s="203"/>
      <c r="H2" s="203"/>
      <c r="I2" s="203"/>
      <c r="J2" s="255"/>
      <c r="M2" s="503"/>
      <c r="N2" s="503"/>
      <c r="O2" s="503"/>
      <c r="P2" s="503"/>
      <c r="Q2" s="503"/>
      <c r="R2" s="503"/>
      <c r="S2" s="503"/>
      <c r="T2" s="503"/>
      <c r="U2" s="503"/>
      <c r="V2" s="429"/>
      <c r="W2" s="508"/>
      <c r="X2" s="508"/>
      <c r="Y2" s="508"/>
      <c r="Z2" s="508"/>
      <c r="AA2" s="508"/>
      <c r="AB2" s="508"/>
      <c r="AC2" s="508"/>
      <c r="AD2" s="508"/>
      <c r="AE2" s="508"/>
    </row>
    <row r="3" spans="1:32" s="509" customFormat="1" ht="30.75" x14ac:dyDescent="0.45">
      <c r="B3" s="204"/>
      <c r="C3" s="200"/>
      <c r="D3" s="200"/>
      <c r="E3" s="200"/>
      <c r="F3" s="205" t="s">
        <v>14087</v>
      </c>
      <c r="G3" s="200"/>
      <c r="H3" s="200"/>
      <c r="I3" s="200"/>
      <c r="J3" s="258"/>
      <c r="K3" s="1058"/>
      <c r="L3" s="1058"/>
      <c r="M3" s="503"/>
      <c r="N3" s="503"/>
      <c r="O3" s="503"/>
      <c r="P3" s="503"/>
      <c r="Q3" s="503"/>
      <c r="R3" s="503"/>
      <c r="S3" s="503"/>
      <c r="T3" s="503"/>
      <c r="U3" s="503"/>
      <c r="V3" s="429"/>
      <c r="W3" s="508"/>
      <c r="X3" s="508"/>
      <c r="Y3" s="508"/>
      <c r="Z3" s="508"/>
      <c r="AA3" s="508"/>
      <c r="AB3" s="508"/>
      <c r="AC3" s="508"/>
      <c r="AD3" s="508"/>
      <c r="AE3" s="508"/>
    </row>
    <row r="4" spans="1:32" s="509" customFormat="1" ht="17.25" x14ac:dyDescent="0.35">
      <c r="B4" s="204"/>
      <c r="C4" s="200"/>
      <c r="D4" s="200"/>
      <c r="E4" s="200"/>
      <c r="F4" s="213" t="s">
        <v>14088</v>
      </c>
      <c r="G4" s="200"/>
      <c r="H4" s="200"/>
      <c r="I4" s="200"/>
      <c r="J4" s="258"/>
      <c r="K4" s="721"/>
      <c r="L4" s="721"/>
      <c r="M4" s="503"/>
      <c r="N4" s="503"/>
      <c r="O4" s="503"/>
      <c r="P4" s="503"/>
      <c r="Q4" s="503"/>
      <c r="R4" s="503"/>
      <c r="S4" s="503"/>
      <c r="T4" s="503"/>
      <c r="U4" s="503"/>
      <c r="V4" s="429"/>
      <c r="W4" s="508"/>
      <c r="X4" s="508"/>
      <c r="Y4" s="508"/>
      <c r="Z4" s="508"/>
      <c r="AA4" s="508"/>
      <c r="AB4" s="508"/>
      <c r="AC4" s="508"/>
      <c r="AD4" s="508"/>
      <c r="AE4" s="508"/>
    </row>
    <row r="5" spans="1:32" s="509" customFormat="1" ht="18" x14ac:dyDescent="0.35">
      <c r="B5" s="204"/>
      <c r="C5" s="200"/>
      <c r="D5" s="200"/>
      <c r="E5" s="200"/>
      <c r="F5" s="1059">
        <f>SUM(I10:I27)</f>
        <v>0</v>
      </c>
      <c r="G5" s="1059"/>
      <c r="H5" s="207"/>
      <c r="I5" s="207"/>
      <c r="J5" s="708"/>
      <c r="K5" s="721"/>
      <c r="L5" s="721"/>
      <c r="M5" s="503"/>
      <c r="N5" s="503"/>
      <c r="O5" s="503"/>
      <c r="P5" s="503"/>
      <c r="Q5" s="503"/>
      <c r="R5" s="503"/>
      <c r="S5" s="503"/>
      <c r="T5" s="503"/>
      <c r="U5" s="503"/>
      <c r="V5" s="429"/>
      <c r="W5" s="508"/>
      <c r="X5" s="508"/>
      <c r="Y5" s="508"/>
      <c r="Z5" s="508"/>
      <c r="AA5" s="508"/>
      <c r="AB5" s="508"/>
      <c r="AC5" s="508"/>
      <c r="AD5" s="508"/>
      <c r="AE5" s="508"/>
    </row>
    <row r="6" spans="1:32" s="509" customFormat="1" ht="15" x14ac:dyDescent="0.35">
      <c r="B6" s="204"/>
      <c r="C6" s="200"/>
      <c r="D6" s="200"/>
      <c r="E6" s="200"/>
      <c r="F6" s="200"/>
      <c r="G6" s="200"/>
      <c r="H6" s="200"/>
      <c r="I6" s="200"/>
      <c r="J6" s="258"/>
      <c r="K6" s="721"/>
      <c r="L6" s="721"/>
      <c r="M6" s="503"/>
      <c r="N6" s="503"/>
      <c r="O6" s="503"/>
      <c r="P6" s="503"/>
      <c r="Q6" s="503"/>
      <c r="R6" s="503"/>
      <c r="S6" s="503"/>
      <c r="T6" s="503"/>
      <c r="U6" s="503"/>
      <c r="V6" s="429"/>
      <c r="W6" s="508"/>
      <c r="X6" s="508"/>
      <c r="Y6" s="508"/>
      <c r="Z6" s="508"/>
      <c r="AA6" s="508"/>
      <c r="AB6" s="508"/>
      <c r="AC6" s="508"/>
      <c r="AD6" s="508"/>
      <c r="AE6" s="508"/>
    </row>
    <row r="7" spans="1:32" s="509" customFormat="1" ht="18" customHeight="1" x14ac:dyDescent="0.35">
      <c r="B7" s="204"/>
      <c r="C7" s="200"/>
      <c r="D7" s="200"/>
      <c r="E7" s="200"/>
      <c r="F7" s="709" t="s">
        <v>14089</v>
      </c>
      <c r="G7" s="709"/>
      <c r="H7" s="709"/>
      <c r="I7" s="709"/>
      <c r="J7" s="710"/>
      <c r="K7" s="722"/>
      <c r="L7" s="722"/>
      <c r="M7" s="503"/>
      <c r="N7" s="503"/>
      <c r="O7" s="503"/>
      <c r="P7" s="503"/>
      <c r="Q7" s="503"/>
      <c r="R7" s="503"/>
      <c r="S7" s="503"/>
      <c r="T7" s="503"/>
      <c r="U7" s="503"/>
      <c r="V7" s="429"/>
      <c r="W7" s="508"/>
      <c r="X7" s="508"/>
      <c r="Y7" s="508"/>
      <c r="Z7" s="508"/>
      <c r="AA7" s="508"/>
      <c r="AB7" s="508"/>
      <c r="AC7" s="508"/>
      <c r="AD7" s="508"/>
      <c r="AE7" s="508"/>
    </row>
    <row r="8" spans="1:32" s="509" customFormat="1" ht="17.25" x14ac:dyDescent="0.35">
      <c r="B8" s="204"/>
      <c r="C8" s="200"/>
      <c r="D8" s="711" t="s">
        <v>14090</v>
      </c>
      <c r="E8" s="200"/>
      <c r="F8" s="215" t="s">
        <v>14091</v>
      </c>
      <c r="G8" s="200"/>
      <c r="H8" s="200"/>
      <c r="I8" s="200"/>
      <c r="J8" s="258"/>
      <c r="M8" s="503"/>
      <c r="N8" s="503"/>
      <c r="O8" s="503"/>
      <c r="P8" s="503"/>
      <c r="Q8" s="503"/>
      <c r="R8" s="503"/>
      <c r="S8" s="503"/>
      <c r="T8" s="503"/>
      <c r="U8" s="503"/>
      <c r="V8" s="429"/>
      <c r="W8" s="508"/>
      <c r="X8" s="508"/>
      <c r="Y8" s="508"/>
      <c r="Z8" s="508"/>
      <c r="AA8" s="508"/>
      <c r="AB8" s="508"/>
      <c r="AC8" s="508"/>
      <c r="AD8" s="508"/>
      <c r="AE8" s="508"/>
    </row>
    <row r="9" spans="1:32" s="504" customFormat="1" ht="60" customHeight="1" x14ac:dyDescent="0.35">
      <c r="B9" s="210"/>
      <c r="C9" s="209"/>
      <c r="D9" s="705" t="s">
        <v>14092</v>
      </c>
      <c r="E9" s="705" t="s">
        <v>14077</v>
      </c>
      <c r="F9" s="706" t="s">
        <v>14093</v>
      </c>
      <c r="G9" s="706" t="s">
        <v>14094</v>
      </c>
      <c r="H9" s="712"/>
      <c r="I9" s="707" t="s">
        <v>14095</v>
      </c>
      <c r="J9" s="713"/>
      <c r="M9" s="503"/>
      <c r="N9" s="503"/>
      <c r="O9" s="512"/>
      <c r="P9" s="512"/>
      <c r="Q9" s="503"/>
      <c r="R9" s="503"/>
      <c r="S9" s="503"/>
      <c r="T9" s="503"/>
      <c r="U9" s="503"/>
      <c r="V9" s="429"/>
      <c r="W9" s="429"/>
      <c r="X9" s="429"/>
      <c r="Y9" s="429"/>
      <c r="Z9" s="429"/>
      <c r="AA9" s="429"/>
      <c r="AB9" s="429"/>
      <c r="AC9" s="429"/>
      <c r="AD9" s="429"/>
      <c r="AE9" s="429"/>
    </row>
    <row r="10" spans="1:32" ht="15" customHeight="1" x14ac:dyDescent="0.35">
      <c r="A10" s="422"/>
      <c r="B10" s="214"/>
      <c r="C10" s="756">
        <v>1</v>
      </c>
      <c r="D10" s="714" t="s">
        <v>14096</v>
      </c>
      <c r="E10" s="714"/>
      <c r="F10" s="714"/>
      <c r="G10" s="715">
        <f t="shared" ref="G10:G22" si="0">E10*F10/1000</f>
        <v>0</v>
      </c>
      <c r="H10" s="716"/>
      <c r="I10" s="717" t="str">
        <f t="shared" ref="I10:I22" si="1">IF(E10="","", VLOOKUP(D10, $D$51:$E$64,2, FALSE)*G10/1000)</f>
        <v/>
      </c>
      <c r="J10" s="718"/>
      <c r="M10" s="321"/>
      <c r="N10" s="510"/>
      <c r="O10" s="513">
        <f>G10*F46+(1-G10)*E46</f>
        <v>0</v>
      </c>
      <c r="P10" s="514"/>
      <c r="V10" s="311"/>
      <c r="AF10" s="306"/>
    </row>
    <row r="11" spans="1:32" ht="15" customHeight="1" x14ac:dyDescent="0.35">
      <c r="A11" s="422"/>
      <c r="B11" s="214"/>
      <c r="C11" s="756">
        <v>2</v>
      </c>
      <c r="D11" s="714" t="s">
        <v>14097</v>
      </c>
      <c r="E11" s="714"/>
      <c r="F11" s="714"/>
      <c r="G11" s="715">
        <f t="shared" si="0"/>
        <v>0</v>
      </c>
      <c r="H11" s="716"/>
      <c r="I11" s="717" t="str">
        <f t="shared" si="1"/>
        <v/>
      </c>
      <c r="J11" s="718"/>
      <c r="M11" s="321"/>
      <c r="N11" s="510"/>
      <c r="O11" s="513"/>
      <c r="P11" s="514"/>
      <c r="V11" s="311"/>
      <c r="AF11" s="306"/>
    </row>
    <row r="12" spans="1:32" ht="15" customHeight="1" x14ac:dyDescent="0.35">
      <c r="A12" s="422"/>
      <c r="B12" s="214"/>
      <c r="C12" s="756">
        <v>3</v>
      </c>
      <c r="D12" s="714" t="s">
        <v>14098</v>
      </c>
      <c r="E12" s="714"/>
      <c r="F12" s="714"/>
      <c r="G12" s="715">
        <f t="shared" si="0"/>
        <v>0</v>
      </c>
      <c r="H12" s="716"/>
      <c r="I12" s="717" t="str">
        <f t="shared" si="1"/>
        <v/>
      </c>
      <c r="J12" s="718"/>
      <c r="M12" s="321"/>
      <c r="N12" s="510"/>
      <c r="O12" s="513"/>
      <c r="P12" s="514"/>
      <c r="V12" s="311"/>
      <c r="AF12" s="306"/>
    </row>
    <row r="13" spans="1:32" ht="15" customHeight="1" x14ac:dyDescent="0.35">
      <c r="A13" s="422"/>
      <c r="B13" s="214"/>
      <c r="C13" s="756">
        <v>4</v>
      </c>
      <c r="D13" s="714" t="s">
        <v>14099</v>
      </c>
      <c r="E13" s="714"/>
      <c r="F13" s="714"/>
      <c r="G13" s="715">
        <f t="shared" si="0"/>
        <v>0</v>
      </c>
      <c r="H13" s="716"/>
      <c r="I13" s="717" t="str">
        <f t="shared" si="1"/>
        <v/>
      </c>
      <c r="J13" s="718"/>
      <c r="M13" s="321"/>
      <c r="N13" s="510"/>
      <c r="O13" s="513"/>
      <c r="P13" s="514"/>
      <c r="V13" s="311"/>
      <c r="AF13" s="306"/>
    </row>
    <row r="14" spans="1:32" ht="15" customHeight="1" x14ac:dyDescent="0.35">
      <c r="A14" s="422"/>
      <c r="B14" s="214"/>
      <c r="C14" s="756">
        <v>5</v>
      </c>
      <c r="D14" s="714" t="s">
        <v>14100</v>
      </c>
      <c r="E14" s="714"/>
      <c r="F14" s="714"/>
      <c r="G14" s="715">
        <f t="shared" si="0"/>
        <v>0</v>
      </c>
      <c r="H14" s="716"/>
      <c r="I14" s="717" t="str">
        <f t="shared" si="1"/>
        <v/>
      </c>
      <c r="J14" s="718"/>
      <c r="M14" s="321"/>
      <c r="N14" s="510"/>
      <c r="O14" s="513"/>
      <c r="P14" s="514"/>
      <c r="V14" s="311"/>
      <c r="AF14" s="306"/>
    </row>
    <row r="15" spans="1:32" ht="15" customHeight="1" x14ac:dyDescent="0.35">
      <c r="A15" s="422"/>
      <c r="B15" s="214"/>
      <c r="C15" s="756">
        <v>6</v>
      </c>
      <c r="D15" s="714" t="s">
        <v>14101</v>
      </c>
      <c r="E15" s="714"/>
      <c r="F15" s="714"/>
      <c r="G15" s="715">
        <f t="shared" si="0"/>
        <v>0</v>
      </c>
      <c r="H15" s="716"/>
      <c r="I15" s="717" t="str">
        <f t="shared" si="1"/>
        <v/>
      </c>
      <c r="J15" s="718"/>
      <c r="M15" s="321"/>
      <c r="N15" s="510"/>
      <c r="O15" s="513"/>
      <c r="P15" s="514"/>
      <c r="V15" s="311"/>
      <c r="AF15" s="306"/>
    </row>
    <row r="16" spans="1:32" ht="15" customHeight="1" x14ac:dyDescent="0.35">
      <c r="A16" s="422"/>
      <c r="B16" s="214"/>
      <c r="C16" s="756">
        <v>7</v>
      </c>
      <c r="D16" s="714" t="s">
        <v>14102</v>
      </c>
      <c r="E16" s="714"/>
      <c r="F16" s="714"/>
      <c r="G16" s="715">
        <f t="shared" si="0"/>
        <v>0</v>
      </c>
      <c r="H16" s="716"/>
      <c r="I16" s="717" t="str">
        <f t="shared" si="1"/>
        <v/>
      </c>
      <c r="J16" s="718"/>
      <c r="M16" s="321"/>
      <c r="N16" s="510"/>
      <c r="O16" s="513"/>
      <c r="P16" s="514"/>
      <c r="V16" s="311"/>
      <c r="AF16" s="306"/>
    </row>
    <row r="17" spans="1:36" ht="15" customHeight="1" x14ac:dyDescent="0.35">
      <c r="A17" s="422"/>
      <c r="B17" s="214"/>
      <c r="C17" s="756">
        <v>8</v>
      </c>
      <c r="D17" s="714" t="s">
        <v>14103</v>
      </c>
      <c r="E17" s="714"/>
      <c r="F17" s="714"/>
      <c r="G17" s="715">
        <f t="shared" si="0"/>
        <v>0</v>
      </c>
      <c r="H17" s="716"/>
      <c r="I17" s="717" t="str">
        <f t="shared" si="1"/>
        <v/>
      </c>
      <c r="J17" s="718"/>
      <c r="M17" s="321"/>
      <c r="N17" s="510"/>
      <c r="O17" s="513"/>
      <c r="P17" s="514"/>
      <c r="V17" s="311"/>
      <c r="AF17" s="306"/>
    </row>
    <row r="18" spans="1:36" ht="15" customHeight="1" x14ac:dyDescent="0.35">
      <c r="A18" s="422"/>
      <c r="B18" s="214"/>
      <c r="C18" s="756">
        <v>9</v>
      </c>
      <c r="D18" s="714" t="s">
        <v>14104</v>
      </c>
      <c r="E18" s="714"/>
      <c r="F18" s="714"/>
      <c r="G18" s="715">
        <f t="shared" si="0"/>
        <v>0</v>
      </c>
      <c r="H18" s="716"/>
      <c r="I18" s="717" t="str">
        <f t="shared" si="1"/>
        <v/>
      </c>
      <c r="J18" s="718"/>
      <c r="M18" s="321"/>
      <c r="N18" s="510"/>
      <c r="O18" s="513">
        <f>G18*F47+(1-G18)*E47</f>
        <v>0</v>
      </c>
      <c r="P18" s="514"/>
      <c r="V18" s="311"/>
      <c r="AF18" s="306"/>
    </row>
    <row r="19" spans="1:36" ht="15" customHeight="1" x14ac:dyDescent="0.35">
      <c r="A19" s="422"/>
      <c r="B19" s="214"/>
      <c r="C19" s="756">
        <v>10</v>
      </c>
      <c r="D19" s="714" t="s">
        <v>14105</v>
      </c>
      <c r="E19" s="714"/>
      <c r="F19" s="714"/>
      <c r="G19" s="715">
        <f t="shared" si="0"/>
        <v>0</v>
      </c>
      <c r="H19" s="716"/>
      <c r="I19" s="717" t="str">
        <f t="shared" si="1"/>
        <v/>
      </c>
      <c r="J19" s="718"/>
      <c r="M19" s="321"/>
      <c r="N19" s="510"/>
      <c r="O19" s="513"/>
      <c r="P19" s="514"/>
      <c r="V19" s="311"/>
      <c r="AF19" s="306"/>
    </row>
    <row r="20" spans="1:36" ht="15" customHeight="1" x14ac:dyDescent="0.35">
      <c r="A20" s="422"/>
      <c r="B20" s="214"/>
      <c r="C20" s="756">
        <v>11</v>
      </c>
      <c r="D20" s="714" t="s">
        <v>14106</v>
      </c>
      <c r="E20" s="714"/>
      <c r="F20" s="714"/>
      <c r="G20" s="715">
        <f t="shared" si="0"/>
        <v>0</v>
      </c>
      <c r="H20" s="716"/>
      <c r="I20" s="717" t="str">
        <f t="shared" si="1"/>
        <v/>
      </c>
      <c r="J20" s="718"/>
      <c r="M20" s="321"/>
      <c r="N20" s="510"/>
      <c r="O20" s="513">
        <f>G20*F48+(1-G20)*E48</f>
        <v>0</v>
      </c>
      <c r="P20" s="514"/>
      <c r="V20" s="311"/>
      <c r="AF20" s="306"/>
    </row>
    <row r="21" spans="1:36" ht="15" customHeight="1" x14ac:dyDescent="0.35">
      <c r="A21" s="422"/>
      <c r="B21" s="214"/>
      <c r="C21" s="756">
        <v>12</v>
      </c>
      <c r="D21" s="714" t="s">
        <v>14107</v>
      </c>
      <c r="E21" s="714"/>
      <c r="F21" s="714"/>
      <c r="G21" s="715">
        <f t="shared" si="0"/>
        <v>0</v>
      </c>
      <c r="H21" s="716"/>
      <c r="I21" s="717" t="str">
        <f t="shared" si="1"/>
        <v/>
      </c>
      <c r="J21" s="718"/>
      <c r="M21" s="321"/>
      <c r="N21" s="510"/>
      <c r="O21" s="513"/>
      <c r="P21" s="514"/>
      <c r="V21" s="311"/>
      <c r="AF21" s="306"/>
    </row>
    <row r="22" spans="1:36" ht="15" customHeight="1" x14ac:dyDescent="0.35">
      <c r="A22" s="422"/>
      <c r="B22" s="214"/>
      <c r="C22" s="756">
        <v>13</v>
      </c>
      <c r="D22" s="714" t="s">
        <v>14108</v>
      </c>
      <c r="E22" s="714"/>
      <c r="F22" s="714"/>
      <c r="G22" s="715">
        <f t="shared" si="0"/>
        <v>0</v>
      </c>
      <c r="H22" s="716"/>
      <c r="I22" s="717" t="str">
        <f t="shared" si="1"/>
        <v/>
      </c>
      <c r="J22" s="718"/>
      <c r="M22" s="321"/>
      <c r="N22" s="510"/>
      <c r="O22" s="513"/>
      <c r="P22" s="514"/>
      <c r="V22" s="311"/>
      <c r="AF22" s="306"/>
    </row>
    <row r="23" spans="1:36" ht="15" customHeight="1" x14ac:dyDescent="0.35">
      <c r="A23" s="422"/>
      <c r="B23" s="214"/>
      <c r="C23" s="121"/>
      <c r="D23" s="217"/>
      <c r="E23" s="700" t="s">
        <v>14109</v>
      </c>
      <c r="F23" s="700"/>
      <c r="G23" s="719"/>
      <c r="H23" s="720"/>
      <c r="I23" s="719"/>
      <c r="J23" s="718"/>
      <c r="M23" s="321"/>
      <c r="N23" s="510"/>
      <c r="O23" s="513"/>
      <c r="P23" s="514"/>
      <c r="V23" s="311"/>
      <c r="AF23" s="306"/>
    </row>
    <row r="24" spans="1:36" ht="15" customHeight="1" x14ac:dyDescent="0.35">
      <c r="A24" s="422"/>
      <c r="B24" s="214"/>
      <c r="C24" s="121"/>
      <c r="D24" s="217"/>
      <c r="E24" s="701" t="s">
        <v>14110</v>
      </c>
      <c r="F24" s="701"/>
      <c r="G24" s="719"/>
      <c r="H24" s="720"/>
      <c r="I24" s="719"/>
      <c r="J24" s="718"/>
      <c r="M24" s="321"/>
      <c r="N24" s="510"/>
      <c r="O24" s="513"/>
      <c r="P24" s="514"/>
      <c r="V24" s="311"/>
      <c r="AF24" s="306"/>
    </row>
    <row r="25" spans="1:36" ht="15" customHeight="1" x14ac:dyDescent="0.35">
      <c r="A25" s="422"/>
      <c r="B25" s="214"/>
      <c r="C25" s="121"/>
      <c r="D25" s="217" t="s">
        <v>138</v>
      </c>
      <c r="E25" s="1033"/>
      <c r="F25" s="1070"/>
      <c r="G25" s="218"/>
      <c r="H25" s="716"/>
      <c r="I25" s="717" t="str">
        <f>IF(E25="","", E66*E25)</f>
        <v/>
      </c>
      <c r="J25" s="718"/>
      <c r="M25" s="321"/>
      <c r="N25" s="510"/>
      <c r="O25" s="513"/>
      <c r="P25" s="514"/>
      <c r="V25" s="311"/>
      <c r="AF25" s="306"/>
    </row>
    <row r="26" spans="1:36" ht="15" customHeight="1" x14ac:dyDescent="0.35">
      <c r="A26" s="422"/>
      <c r="B26" s="214"/>
      <c r="C26" s="121"/>
      <c r="D26" s="217" t="s">
        <v>140</v>
      </c>
      <c r="E26" s="1033"/>
      <c r="F26" s="1070"/>
      <c r="G26" s="218"/>
      <c r="H26" s="716"/>
      <c r="I26" s="717" t="str">
        <f>IF(E26="","", E67*E26)</f>
        <v/>
      </c>
      <c r="J26" s="718"/>
      <c r="M26" s="321"/>
      <c r="N26" s="510"/>
      <c r="O26" s="513"/>
      <c r="P26" s="514"/>
      <c r="V26" s="311"/>
      <c r="AF26" s="306"/>
    </row>
    <row r="27" spans="1:36" ht="15" customHeight="1" x14ac:dyDescent="0.35">
      <c r="A27" s="422"/>
      <c r="B27" s="214"/>
      <c r="C27" s="121"/>
      <c r="D27" s="217" t="s">
        <v>142</v>
      </c>
      <c r="E27" s="1033"/>
      <c r="F27" s="1070"/>
      <c r="G27" s="218"/>
      <c r="H27" s="716"/>
      <c r="I27" s="717" t="str">
        <f>IF(E27="","", E68*E27)</f>
        <v/>
      </c>
      <c r="J27" s="718"/>
      <c r="M27" s="321"/>
      <c r="N27" s="510"/>
      <c r="O27" s="511"/>
      <c r="V27" s="311"/>
      <c r="AF27" s="306"/>
    </row>
    <row r="28" spans="1:36" ht="18" thickBot="1" x14ac:dyDescent="0.4">
      <c r="A28" s="504"/>
      <c r="B28" s="219"/>
      <c r="C28" s="220"/>
      <c r="D28" s="221"/>
      <c r="E28" s="221"/>
      <c r="F28" s="222"/>
      <c r="G28" s="223"/>
      <c r="H28" s="223"/>
      <c r="I28" s="220"/>
      <c r="J28" s="262"/>
      <c r="K28" s="504"/>
      <c r="L28" s="504"/>
      <c r="M28" s="321"/>
      <c r="N28" s="510"/>
      <c r="O28" s="511"/>
      <c r="V28" s="311"/>
      <c r="AF28" s="306"/>
    </row>
    <row r="29" spans="1:36" s="504" customFormat="1" ht="15" x14ac:dyDescent="0.35">
      <c r="D29" s="505"/>
      <c r="E29" s="505"/>
      <c r="F29" s="506"/>
      <c r="G29" s="507"/>
      <c r="H29" s="507"/>
      <c r="M29" s="503"/>
      <c r="N29" s="503"/>
      <c r="O29" s="503"/>
      <c r="P29" s="503"/>
      <c r="Q29" s="503"/>
      <c r="R29" s="503"/>
      <c r="S29" s="503"/>
      <c r="T29" s="503"/>
      <c r="U29" s="503"/>
      <c r="V29" s="429"/>
      <c r="W29" s="429"/>
      <c r="X29" s="429"/>
      <c r="Y29" s="429"/>
      <c r="Z29" s="429"/>
      <c r="AA29" s="429"/>
      <c r="AB29" s="429"/>
      <c r="AC29" s="429"/>
      <c r="AD29" s="429"/>
      <c r="AE29" s="429"/>
    </row>
    <row r="30" spans="1:36" s="504" customFormat="1" ht="17.25" x14ac:dyDescent="0.35">
      <c r="A30" s="422"/>
      <c r="B30" s="422"/>
      <c r="C30" s="874" t="s">
        <v>74</v>
      </c>
      <c r="D30" s="874"/>
      <c r="E30" s="875"/>
      <c r="F30" s="875"/>
      <c r="G30" s="875"/>
      <c r="H30" s="875"/>
      <c r="I30" s="875"/>
      <c r="J30" s="876"/>
      <c r="K30" s="723"/>
      <c r="L30" s="723"/>
      <c r="M30" s="723"/>
      <c r="N30" s="503"/>
      <c r="O30" s="503"/>
      <c r="P30" s="503"/>
      <c r="Q30" s="503"/>
      <c r="R30" s="503"/>
      <c r="S30" s="503"/>
      <c r="T30" s="503"/>
      <c r="U30" s="503"/>
      <c r="V30" s="503"/>
      <c r="W30" s="429"/>
      <c r="X30" s="429"/>
      <c r="Y30" s="429"/>
      <c r="Z30" s="429"/>
      <c r="AA30" s="429"/>
      <c r="AB30" s="429"/>
      <c r="AC30" s="429"/>
      <c r="AD30" s="429"/>
      <c r="AE30" s="429"/>
      <c r="AF30" s="429"/>
    </row>
    <row r="31" spans="1:36" x14ac:dyDescent="0.3">
      <c r="A31" s="422"/>
      <c r="B31" s="422"/>
      <c r="C31" s="1067"/>
      <c r="D31" s="1068"/>
      <c r="E31" s="1068"/>
      <c r="F31" s="1068"/>
      <c r="G31" s="1068"/>
      <c r="H31" s="1068"/>
      <c r="I31" s="1068"/>
      <c r="J31" s="1069"/>
      <c r="K31" s="724"/>
      <c r="L31" s="724"/>
      <c r="M31" s="724"/>
      <c r="N31" s="424"/>
      <c r="O31" s="424"/>
      <c r="P31" s="424"/>
      <c r="Q31" s="424"/>
      <c r="R31" s="424"/>
      <c r="S31" s="311"/>
      <c r="T31" s="311"/>
      <c r="U31" s="311"/>
      <c r="V31" s="311"/>
      <c r="AG31" s="311"/>
      <c r="AH31" s="311"/>
      <c r="AI31" s="311"/>
      <c r="AJ31" s="311"/>
    </row>
    <row r="32" spans="1:36" x14ac:dyDescent="0.3">
      <c r="A32" s="422"/>
      <c r="B32" s="422"/>
      <c r="C32" s="1067"/>
      <c r="D32" s="1068"/>
      <c r="E32" s="1068"/>
      <c r="F32" s="1068"/>
      <c r="G32" s="1068"/>
      <c r="H32" s="1068"/>
      <c r="I32" s="1068"/>
      <c r="J32" s="1069"/>
      <c r="K32" s="724"/>
      <c r="L32" s="724"/>
      <c r="M32" s="724"/>
      <c r="N32" s="424"/>
      <c r="O32" s="424"/>
      <c r="P32" s="424"/>
      <c r="Q32" s="424"/>
      <c r="R32" s="424"/>
      <c r="S32" s="311"/>
      <c r="T32" s="311"/>
      <c r="U32" s="311"/>
      <c r="V32" s="311"/>
      <c r="AG32" s="311"/>
      <c r="AH32" s="311"/>
      <c r="AI32" s="311"/>
      <c r="AJ32" s="311"/>
    </row>
    <row r="33" spans="1:36" x14ac:dyDescent="0.3">
      <c r="A33" s="422"/>
      <c r="B33" s="422"/>
      <c r="C33" s="1067"/>
      <c r="D33" s="1068"/>
      <c r="E33" s="1068"/>
      <c r="F33" s="1068"/>
      <c r="G33" s="1068"/>
      <c r="H33" s="1068"/>
      <c r="I33" s="1068"/>
      <c r="J33" s="1069"/>
      <c r="K33" s="724"/>
      <c r="L33" s="724"/>
      <c r="M33" s="724"/>
      <c r="N33" s="424"/>
      <c r="O33" s="424"/>
      <c r="P33" s="424"/>
      <c r="Q33" s="424"/>
      <c r="R33" s="424"/>
      <c r="S33" s="311"/>
      <c r="T33" s="311"/>
      <c r="U33" s="311"/>
      <c r="V33" s="311"/>
      <c r="AG33" s="311"/>
      <c r="AH33" s="311"/>
      <c r="AI33" s="311"/>
      <c r="AJ33" s="311"/>
    </row>
    <row r="34" spans="1:36" x14ac:dyDescent="0.3">
      <c r="A34" s="422"/>
      <c r="B34" s="422"/>
      <c r="C34" s="1067"/>
      <c r="D34" s="1068"/>
      <c r="E34" s="1068"/>
      <c r="F34" s="1068"/>
      <c r="G34" s="1068"/>
      <c r="H34" s="1068"/>
      <c r="I34" s="1068"/>
      <c r="J34" s="1069"/>
      <c r="K34" s="724"/>
      <c r="L34" s="724"/>
      <c r="M34" s="724"/>
      <c r="N34" s="424"/>
      <c r="O34" s="424"/>
      <c r="P34" s="424"/>
      <c r="Q34" s="424"/>
      <c r="R34" s="424"/>
      <c r="S34" s="311"/>
      <c r="T34" s="311"/>
      <c r="U34" s="311"/>
      <c r="V34" s="311"/>
      <c r="AG34" s="311"/>
      <c r="AH34" s="311"/>
      <c r="AI34" s="311"/>
      <c r="AJ34" s="311"/>
    </row>
    <row r="35" spans="1:36" x14ac:dyDescent="0.3">
      <c r="A35" s="422"/>
      <c r="B35" s="422"/>
      <c r="C35" s="1067"/>
      <c r="D35" s="1068"/>
      <c r="E35" s="1068"/>
      <c r="F35" s="1068"/>
      <c r="G35" s="1068"/>
      <c r="H35" s="1068"/>
      <c r="I35" s="1068"/>
      <c r="J35" s="1069"/>
      <c r="K35" s="724"/>
      <c r="L35" s="724"/>
      <c r="M35" s="724"/>
      <c r="N35" s="424"/>
      <c r="O35" s="424"/>
      <c r="P35" s="424"/>
      <c r="Q35" s="424"/>
      <c r="R35" s="424"/>
      <c r="S35" s="311"/>
      <c r="T35" s="311"/>
      <c r="U35" s="311"/>
      <c r="V35" s="311"/>
      <c r="AG35" s="311"/>
      <c r="AH35" s="311"/>
      <c r="AI35" s="311"/>
      <c r="AJ35" s="311"/>
    </row>
    <row r="36" spans="1:36" x14ac:dyDescent="0.3">
      <c r="A36" s="422"/>
      <c r="B36" s="422"/>
      <c r="C36" s="1067"/>
      <c r="D36" s="1068"/>
      <c r="E36" s="1068"/>
      <c r="F36" s="1068"/>
      <c r="G36" s="1068"/>
      <c r="H36" s="1068"/>
      <c r="I36" s="1068"/>
      <c r="J36" s="1069"/>
      <c r="K36" s="724"/>
      <c r="L36" s="724"/>
      <c r="M36" s="724"/>
      <c r="N36" s="424"/>
      <c r="O36" s="424"/>
      <c r="P36" s="424"/>
      <c r="Q36" s="424"/>
      <c r="R36" s="424"/>
      <c r="S36" s="311"/>
      <c r="T36" s="311"/>
      <c r="U36" s="311"/>
      <c r="V36" s="311"/>
      <c r="AG36" s="311"/>
      <c r="AH36" s="311"/>
      <c r="AI36" s="311"/>
      <c r="AJ36" s="311"/>
    </row>
    <row r="37" spans="1:36" x14ac:dyDescent="0.3">
      <c r="A37" s="422"/>
      <c r="B37" s="422"/>
      <c r="C37" s="1067"/>
      <c r="D37" s="1068"/>
      <c r="E37" s="1068"/>
      <c r="F37" s="1068"/>
      <c r="G37" s="1068"/>
      <c r="H37" s="1068"/>
      <c r="I37" s="1068"/>
      <c r="J37" s="1069"/>
      <c r="K37" s="724"/>
      <c r="L37" s="724"/>
      <c r="M37" s="724"/>
      <c r="N37" s="424"/>
      <c r="O37" s="424"/>
      <c r="P37" s="424"/>
      <c r="Q37" s="424"/>
      <c r="R37" s="424"/>
      <c r="S37" s="311"/>
      <c r="T37" s="311"/>
      <c r="U37" s="311"/>
      <c r="V37" s="311"/>
      <c r="AG37" s="311"/>
      <c r="AH37" s="311"/>
      <c r="AI37" s="311"/>
      <c r="AJ37" s="311"/>
    </row>
    <row r="38" spans="1:36" x14ac:dyDescent="0.3">
      <c r="A38" s="413"/>
      <c r="B38" s="413"/>
      <c r="C38" s="1067"/>
      <c r="D38" s="1068"/>
      <c r="E38" s="1068"/>
      <c r="F38" s="1068"/>
      <c r="G38" s="1068"/>
      <c r="H38" s="1068"/>
      <c r="I38" s="1068"/>
      <c r="J38" s="1069"/>
      <c r="K38" s="724"/>
      <c r="L38" s="724"/>
      <c r="M38" s="724"/>
      <c r="N38" s="424"/>
      <c r="O38" s="424"/>
      <c r="P38" s="424"/>
      <c r="Q38" s="424"/>
      <c r="R38" s="424"/>
      <c r="S38" s="311"/>
      <c r="T38" s="311"/>
      <c r="U38" s="311"/>
      <c r="V38" s="311"/>
      <c r="AG38" s="311"/>
      <c r="AH38" s="311"/>
      <c r="AI38" s="311"/>
      <c r="AJ38" s="311"/>
    </row>
    <row r="39" spans="1:36" s="413" customFormat="1" ht="17.25" x14ac:dyDescent="0.35">
      <c r="A39" s="498"/>
      <c r="B39" s="498"/>
      <c r="C39" s="498"/>
      <c r="D39" s="498"/>
      <c r="E39" s="498"/>
      <c r="F39" s="499"/>
      <c r="G39" s="500"/>
      <c r="H39" s="500"/>
      <c r="I39" s="498"/>
      <c r="J39" s="501"/>
      <c r="K39" s="501"/>
      <c r="L39" s="498"/>
    </row>
    <row r="40" spans="1:36" s="410" customFormat="1" ht="16.5" customHeight="1" x14ac:dyDescent="0.35"/>
    <row r="41" spans="1:36" s="410" customFormat="1" ht="15" hidden="1" x14ac:dyDescent="0.35"/>
    <row r="42" spans="1:36" s="411" customFormat="1" ht="15" hidden="1" x14ac:dyDescent="0.35">
      <c r="C42" s="501"/>
      <c r="D42" s="1066" t="s">
        <v>14111</v>
      </c>
      <c r="E42" s="1066"/>
      <c r="F42" s="1066"/>
      <c r="G42" s="1066"/>
      <c r="H42" s="1066"/>
      <c r="I42" s="1066"/>
      <c r="J42" s="501"/>
      <c r="K42" s="501"/>
      <c r="L42" s="501"/>
      <c r="M42" s="501"/>
      <c r="N42" s="501"/>
    </row>
    <row r="43" spans="1:36" s="410" customFormat="1" ht="15" hidden="1" x14ac:dyDescent="0.35">
      <c r="C43" s="498"/>
      <c r="D43" s="498" t="s">
        <v>14112</v>
      </c>
      <c r="E43" s="498"/>
      <c r="F43" s="498"/>
      <c r="G43" s="498"/>
      <c r="H43" s="498"/>
      <c r="I43" s="498"/>
      <c r="J43" s="498"/>
      <c r="K43" s="498"/>
      <c r="L43" s="498"/>
      <c r="M43" s="498"/>
      <c r="N43" s="498"/>
    </row>
    <row r="44" spans="1:36" s="410" customFormat="1" ht="15" hidden="1" x14ac:dyDescent="0.35">
      <c r="C44" s="498"/>
      <c r="D44" s="498" t="s">
        <v>14113</v>
      </c>
      <c r="E44" s="498"/>
      <c r="F44" s="498"/>
      <c r="G44" s="498"/>
      <c r="H44" s="498"/>
      <c r="I44" s="498"/>
      <c r="J44" s="498"/>
      <c r="K44" s="498"/>
      <c r="L44" s="498"/>
      <c r="M44" s="498"/>
      <c r="N44" s="498"/>
    </row>
    <row r="45" spans="1:36" s="410" customFormat="1" ht="15" hidden="1" x14ac:dyDescent="0.35">
      <c r="C45" s="498"/>
      <c r="D45" s="498"/>
      <c r="E45" s="498"/>
      <c r="F45" s="498"/>
      <c r="G45" s="498"/>
      <c r="H45" s="498"/>
      <c r="I45" s="498"/>
      <c r="J45" s="498"/>
      <c r="K45" s="498"/>
      <c r="L45" s="498"/>
      <c r="M45" s="498"/>
      <c r="N45" s="498"/>
    </row>
    <row r="46" spans="1:36" s="410" customFormat="1" ht="15" hidden="1" x14ac:dyDescent="0.35">
      <c r="C46" s="498"/>
      <c r="D46" s="498"/>
      <c r="E46" s="498"/>
      <c r="F46" s="498"/>
      <c r="G46" s="498"/>
      <c r="H46" s="498"/>
      <c r="I46" s="498"/>
      <c r="J46" s="498"/>
      <c r="K46" s="498"/>
      <c r="L46" s="498"/>
      <c r="M46" s="498"/>
      <c r="N46" s="498"/>
    </row>
    <row r="47" spans="1:36" s="410" customFormat="1" ht="15" hidden="1" x14ac:dyDescent="0.35">
      <c r="C47" s="498"/>
      <c r="D47" s="498"/>
      <c r="E47" s="498"/>
      <c r="F47" s="498"/>
      <c r="G47" s="498"/>
      <c r="H47" s="498"/>
      <c r="I47" s="498"/>
      <c r="J47" s="498"/>
      <c r="K47" s="498"/>
      <c r="L47" s="498"/>
      <c r="M47" s="498"/>
      <c r="N47" s="498"/>
    </row>
    <row r="48" spans="1:36" s="409" customFormat="1" ht="15" hidden="1" x14ac:dyDescent="0.35">
      <c r="C48" s="498"/>
      <c r="D48" s="498"/>
      <c r="E48" s="498"/>
      <c r="F48" s="498"/>
      <c r="G48" s="498"/>
      <c r="H48" s="498" t="s">
        <v>14114</v>
      </c>
      <c r="I48" s="498"/>
      <c r="J48" s="498"/>
      <c r="K48" s="498"/>
      <c r="L48" s="498"/>
      <c r="M48" s="498"/>
      <c r="N48" s="498"/>
    </row>
    <row r="49" spans="3:14" s="409" customFormat="1" ht="15" hidden="1" x14ac:dyDescent="0.35">
      <c r="C49" s="498"/>
      <c r="D49" s="498"/>
      <c r="E49" s="498" t="s">
        <v>14114</v>
      </c>
      <c r="F49" s="498"/>
      <c r="G49" s="498"/>
      <c r="H49" s="498" t="s">
        <v>14115</v>
      </c>
      <c r="I49" s="498"/>
      <c r="J49" s="498"/>
      <c r="K49" s="498"/>
      <c r="L49" s="498"/>
      <c r="M49" s="498"/>
      <c r="N49" s="498"/>
    </row>
    <row r="50" spans="3:14" s="409" customFormat="1" ht="15" hidden="1" x14ac:dyDescent="0.35">
      <c r="C50" s="498"/>
      <c r="D50" s="498"/>
      <c r="E50" s="498" t="s">
        <v>14115</v>
      </c>
      <c r="F50" s="498"/>
      <c r="G50" s="498" t="s">
        <v>14116</v>
      </c>
      <c r="H50" s="498" t="s">
        <v>14117</v>
      </c>
      <c r="I50" s="498" t="s">
        <v>14118</v>
      </c>
      <c r="J50" s="498"/>
      <c r="K50" s="498"/>
      <c r="L50" s="498"/>
      <c r="M50" s="498"/>
      <c r="N50" s="498"/>
    </row>
    <row r="51" spans="3:14" s="409" customFormat="1" ht="17.25" hidden="1" x14ac:dyDescent="0.35">
      <c r="C51" s="877" t="s">
        <v>14119</v>
      </c>
      <c r="D51" s="877" t="s">
        <v>14096</v>
      </c>
      <c r="E51" s="878">
        <f>H51+I51</f>
        <v>0.92079</v>
      </c>
      <c r="F51" s="877"/>
      <c r="G51" s="877" t="s">
        <v>14120</v>
      </c>
      <c r="H51" s="644">
        <v>0.71914999999999996</v>
      </c>
      <c r="I51" s="644">
        <v>0.20164000000000001</v>
      </c>
      <c r="J51" s="498"/>
      <c r="K51" s="498"/>
      <c r="L51" s="498"/>
      <c r="M51" s="498"/>
      <c r="N51" s="498"/>
    </row>
    <row r="52" spans="3:14" s="409" customFormat="1" ht="17.25" hidden="1" x14ac:dyDescent="0.35">
      <c r="C52" s="877" t="s">
        <v>14121</v>
      </c>
      <c r="D52" s="877" t="s">
        <v>14097</v>
      </c>
      <c r="E52" s="878">
        <f>H52+I52</f>
        <v>0.25821</v>
      </c>
      <c r="F52" s="877"/>
      <c r="G52" s="877" t="s">
        <v>14122</v>
      </c>
      <c r="H52" s="644">
        <v>0.20780000000000001</v>
      </c>
      <c r="I52" s="644">
        <v>5.0410000000000003E-2</v>
      </c>
      <c r="J52" s="645"/>
      <c r="K52" s="645"/>
      <c r="L52" s="645"/>
      <c r="M52" s="645"/>
      <c r="N52" s="498"/>
    </row>
    <row r="53" spans="3:14" s="409" customFormat="1" ht="17.25" hidden="1" x14ac:dyDescent="0.35">
      <c r="C53" s="877" t="s">
        <v>14123</v>
      </c>
      <c r="D53" s="877" t="s">
        <v>14098</v>
      </c>
      <c r="E53" s="878">
        <f t="shared" ref="E53:E64" si="2">H53+I53</f>
        <v>0.30752000000000002</v>
      </c>
      <c r="F53" s="877"/>
      <c r="G53" s="877" t="s">
        <v>14122</v>
      </c>
      <c r="H53" s="644">
        <v>0.24739</v>
      </c>
      <c r="I53" s="646">
        <v>6.0130000000000003E-2</v>
      </c>
      <c r="J53" s="645"/>
      <c r="K53" s="645"/>
      <c r="L53" s="645"/>
      <c r="M53" s="645"/>
      <c r="N53" s="498"/>
    </row>
    <row r="54" spans="3:14" s="409" customFormat="1" ht="17.25" hidden="1" x14ac:dyDescent="0.35">
      <c r="C54" s="877" t="s">
        <v>14124</v>
      </c>
      <c r="D54" s="877" t="s">
        <v>14099</v>
      </c>
      <c r="E54" s="878">
        <f t="shared" si="2"/>
        <v>0.10078999999999999</v>
      </c>
      <c r="F54" s="877"/>
      <c r="G54" s="877" t="s">
        <v>14122</v>
      </c>
      <c r="H54" s="644">
        <v>8.1199999999999994E-2</v>
      </c>
      <c r="I54" s="644">
        <v>1.959E-2</v>
      </c>
      <c r="J54" s="645"/>
      <c r="K54" s="645"/>
      <c r="L54" s="645"/>
      <c r="M54" s="645"/>
      <c r="N54" s="498"/>
    </row>
    <row r="55" spans="3:14" s="409" customFormat="1" ht="17.25" hidden="1" x14ac:dyDescent="0.35">
      <c r="C55" s="877" t="s">
        <v>14125</v>
      </c>
      <c r="D55" s="877" t="s">
        <v>14100</v>
      </c>
      <c r="E55" s="878">
        <f t="shared" si="2"/>
        <v>0.11660999999999999</v>
      </c>
      <c r="F55" s="877"/>
      <c r="G55" s="877" t="s">
        <v>14122</v>
      </c>
      <c r="H55" s="644">
        <v>9.3899999999999997E-2</v>
      </c>
      <c r="I55" s="646">
        <v>2.2710000000000001E-2</v>
      </c>
      <c r="J55" s="645"/>
      <c r="K55" s="645"/>
      <c r="L55" s="645"/>
      <c r="M55" s="645"/>
      <c r="N55" s="498"/>
    </row>
    <row r="56" spans="3:14" s="409" customFormat="1" ht="17.25" hidden="1" x14ac:dyDescent="0.35">
      <c r="C56" s="877" t="s">
        <v>14126</v>
      </c>
      <c r="D56" s="877" t="s">
        <v>14101</v>
      </c>
      <c r="E56" s="878">
        <f t="shared" si="2"/>
        <v>0.13347999999999999</v>
      </c>
      <c r="F56" s="877"/>
      <c r="G56" s="877" t="s">
        <v>14122</v>
      </c>
      <c r="H56" s="644">
        <v>0.10749</v>
      </c>
      <c r="I56" s="644">
        <v>2.5989999999999999E-2</v>
      </c>
      <c r="J56" s="645"/>
      <c r="K56" s="645"/>
      <c r="L56" s="645"/>
      <c r="M56" s="645"/>
      <c r="N56" s="498"/>
    </row>
    <row r="57" spans="3:14" s="409" customFormat="1" ht="17.25" hidden="1" x14ac:dyDescent="0.35">
      <c r="C57" s="877" t="s">
        <v>14127</v>
      </c>
      <c r="D57" s="877" t="s">
        <v>14102</v>
      </c>
      <c r="E57" s="878">
        <f t="shared" si="2"/>
        <v>0.15637999999999999</v>
      </c>
      <c r="F57" s="877"/>
      <c r="G57" s="877" t="s">
        <v>14122</v>
      </c>
      <c r="H57" s="644">
        <v>0.12587999999999999</v>
      </c>
      <c r="I57" s="646">
        <v>3.0499999999999999E-2</v>
      </c>
      <c r="J57" s="645"/>
      <c r="K57" s="645"/>
      <c r="L57" s="645"/>
      <c r="M57" s="645"/>
      <c r="N57" s="498"/>
    </row>
    <row r="58" spans="3:14" s="409" customFormat="1" ht="17.25" hidden="1" x14ac:dyDescent="0.35">
      <c r="C58" s="877" t="s">
        <v>14128</v>
      </c>
      <c r="D58" s="877" t="s">
        <v>14103</v>
      </c>
      <c r="E58" s="878">
        <f t="shared" si="2"/>
        <v>4.9854899999999995</v>
      </c>
      <c r="F58" s="877" t="s">
        <v>14129</v>
      </c>
      <c r="G58" s="877" t="s">
        <v>14130</v>
      </c>
      <c r="H58" s="644">
        <v>4.4936299999999996</v>
      </c>
      <c r="I58" s="646">
        <v>0.49186000000000002</v>
      </c>
      <c r="J58" s="645"/>
      <c r="K58" s="645"/>
      <c r="L58" s="645"/>
      <c r="M58" s="645"/>
      <c r="N58" s="498"/>
    </row>
    <row r="59" spans="3:14" s="409" customFormat="1" ht="17.25" hidden="1" x14ac:dyDescent="0.35">
      <c r="C59" s="877" t="s">
        <v>14131</v>
      </c>
      <c r="D59" s="877" t="s">
        <v>14104</v>
      </c>
      <c r="E59" s="878">
        <f t="shared" si="2"/>
        <v>2.5543900000000002</v>
      </c>
      <c r="F59" s="877" t="s">
        <v>14129</v>
      </c>
      <c r="G59" s="877" t="s">
        <v>14132</v>
      </c>
      <c r="H59" s="644">
        <v>2.3022900000000002</v>
      </c>
      <c r="I59" s="646">
        <v>0.25209999999999999</v>
      </c>
      <c r="J59" s="645"/>
      <c r="K59" s="645"/>
      <c r="L59" s="645"/>
      <c r="M59" s="645"/>
      <c r="N59" s="498"/>
    </row>
    <row r="60" spans="3:14" s="409" customFormat="1" ht="17.25" hidden="1" x14ac:dyDescent="0.35">
      <c r="C60" s="877" t="s">
        <v>14133</v>
      </c>
      <c r="D60" s="877" t="s">
        <v>14105</v>
      </c>
      <c r="E60" s="878">
        <f t="shared" si="2"/>
        <v>1.1304699999999999</v>
      </c>
      <c r="F60" s="877" t="s">
        <v>14129</v>
      </c>
      <c r="G60" s="877" t="s">
        <v>14134</v>
      </c>
      <c r="H60" s="644">
        <v>1.0188999999999999</v>
      </c>
      <c r="I60" s="646">
        <v>0.11157</v>
      </c>
      <c r="J60" s="645"/>
      <c r="K60" s="645"/>
      <c r="L60" s="645"/>
      <c r="M60" s="645"/>
      <c r="N60" s="498"/>
    </row>
    <row r="61" spans="3:14" s="409" customFormat="1" ht="17.25" hidden="1" x14ac:dyDescent="0.35">
      <c r="C61" s="877" t="s">
        <v>14135</v>
      </c>
      <c r="D61" s="877" t="s">
        <v>14106</v>
      </c>
      <c r="E61" s="878">
        <f t="shared" si="2"/>
        <v>1.1304699999999999</v>
      </c>
      <c r="F61" s="877" t="s">
        <v>14129</v>
      </c>
      <c r="G61" s="877" t="s">
        <v>14136</v>
      </c>
      <c r="H61" s="644">
        <v>1.0188999999999999</v>
      </c>
      <c r="I61" s="646">
        <v>0.11157</v>
      </c>
      <c r="J61" s="645"/>
      <c r="K61" s="645"/>
      <c r="L61" s="645"/>
      <c r="M61" s="645"/>
      <c r="N61" s="498"/>
    </row>
    <row r="62" spans="3:14" s="409" customFormat="1" ht="17.25" hidden="1" x14ac:dyDescent="0.35">
      <c r="C62" s="877" t="s">
        <v>14107</v>
      </c>
      <c r="D62" s="877" t="s">
        <v>14107</v>
      </c>
      <c r="E62" s="878">
        <f t="shared" si="2"/>
        <v>1.6204E-2</v>
      </c>
      <c r="F62" s="877"/>
      <c r="G62" s="877" t="s">
        <v>14137</v>
      </c>
      <c r="H62" s="644">
        <v>1.3232000000000001E-2</v>
      </c>
      <c r="I62" s="644">
        <v>2.9719999999999998E-3</v>
      </c>
      <c r="J62" s="645"/>
      <c r="K62" s="645"/>
      <c r="L62" s="645"/>
      <c r="M62" s="645"/>
      <c r="N62" s="498"/>
    </row>
    <row r="63" spans="3:14" s="409" customFormat="1" ht="17.25" hidden="1" x14ac:dyDescent="0.35">
      <c r="C63" s="877" t="s">
        <v>14108</v>
      </c>
      <c r="D63" s="877" t="s">
        <v>14108</v>
      </c>
      <c r="E63" s="878">
        <f t="shared" si="2"/>
        <v>1.9767E-2</v>
      </c>
      <c r="F63" s="877"/>
      <c r="G63" s="877" t="s">
        <v>14138</v>
      </c>
      <c r="H63" s="644">
        <v>1.6142E-2</v>
      </c>
      <c r="I63" s="644">
        <v>3.6250000000000002E-3</v>
      </c>
      <c r="J63" s="645"/>
      <c r="K63" s="645"/>
      <c r="L63" s="645"/>
      <c r="M63" s="645"/>
      <c r="N63" s="498"/>
    </row>
    <row r="64" spans="3:14" s="409" customFormat="1" ht="17.25" hidden="1" x14ac:dyDescent="0.35">
      <c r="C64" s="877" t="s">
        <v>14139</v>
      </c>
      <c r="D64" s="877" t="s">
        <v>14139</v>
      </c>
      <c r="E64" s="878">
        <f t="shared" si="2"/>
        <v>3.4430000000000002E-2</v>
      </c>
      <c r="F64" s="877"/>
      <c r="G64" s="877" t="s">
        <v>14140</v>
      </c>
      <c r="H64" s="644">
        <v>2.7820000000000001E-2</v>
      </c>
      <c r="I64" s="647">
        <v>6.6100000000000004E-3</v>
      </c>
      <c r="J64" s="645"/>
      <c r="K64" s="645"/>
      <c r="L64" s="645"/>
      <c r="M64" s="645"/>
      <c r="N64" s="498"/>
    </row>
    <row r="65" spans="1:14" s="410" customFormat="1" ht="17.25" hidden="1" x14ac:dyDescent="0.35">
      <c r="C65" s="498"/>
      <c r="D65" s="498"/>
      <c r="E65" s="648"/>
      <c r="F65" s="498"/>
      <c r="G65" s="498"/>
      <c r="H65" s="498"/>
      <c r="I65" s="498"/>
      <c r="J65" s="498"/>
      <c r="K65" s="498"/>
      <c r="L65" s="498"/>
      <c r="M65" s="498"/>
      <c r="N65" s="498"/>
    </row>
    <row r="66" spans="1:14" s="410" customFormat="1" ht="15" hidden="1" x14ac:dyDescent="0.35">
      <c r="C66" s="498"/>
      <c r="D66" s="877" t="s">
        <v>138</v>
      </c>
      <c r="E66" s="877">
        <f>F76</f>
        <v>3.5269307970667638E-4</v>
      </c>
      <c r="F66" s="1060" t="s">
        <v>14141</v>
      </c>
      <c r="G66" s="1061"/>
      <c r="H66" s="498"/>
      <c r="I66" s="498"/>
      <c r="J66" s="498"/>
      <c r="K66" s="498"/>
      <c r="L66" s="498"/>
      <c r="M66" s="498"/>
      <c r="N66" s="498"/>
    </row>
    <row r="67" spans="1:14" s="410" customFormat="1" ht="15" hidden="1" x14ac:dyDescent="0.35">
      <c r="C67" s="498"/>
      <c r="D67" s="877" t="s">
        <v>140</v>
      </c>
      <c r="E67" s="877">
        <f>F85</f>
        <v>8.1607971756559759E-4</v>
      </c>
      <c r="F67" s="1062"/>
      <c r="G67" s="1063"/>
      <c r="H67" s="498"/>
      <c r="I67" s="498"/>
      <c r="J67" s="498"/>
      <c r="K67" s="498"/>
      <c r="L67" s="498"/>
      <c r="M67" s="498"/>
      <c r="N67" s="498"/>
    </row>
    <row r="68" spans="1:14" s="410" customFormat="1" ht="15" hidden="1" x14ac:dyDescent="0.35">
      <c r="C68" s="498"/>
      <c r="D68" s="877" t="s">
        <v>142</v>
      </c>
      <c r="E68" s="877">
        <f>F94</f>
        <v>1.5160113433565579E-3</v>
      </c>
      <c r="F68" s="1064"/>
      <c r="G68" s="1065"/>
      <c r="H68" s="498"/>
      <c r="I68" s="498"/>
      <c r="J68" s="498"/>
      <c r="K68" s="498"/>
      <c r="L68" s="498"/>
      <c r="M68" s="498"/>
      <c r="N68" s="498"/>
    </row>
    <row r="69" spans="1:14" s="410" customFormat="1" ht="15" hidden="1" x14ac:dyDescent="0.35">
      <c r="C69" s="498"/>
      <c r="D69" s="498"/>
      <c r="E69" s="498"/>
      <c r="F69" s="498"/>
      <c r="G69" s="498"/>
      <c r="H69" s="498"/>
      <c r="I69" s="498"/>
      <c r="J69" s="498"/>
      <c r="K69" s="498"/>
      <c r="L69" s="498"/>
      <c r="M69" s="498"/>
      <c r="N69" s="498"/>
    </row>
    <row r="70" spans="1:14" s="408" customFormat="1" hidden="1" x14ac:dyDescent="0.3">
      <c r="C70" s="413"/>
      <c r="D70" s="413" t="s">
        <v>14142</v>
      </c>
      <c r="E70" s="413"/>
      <c r="F70" s="413" t="s">
        <v>14143</v>
      </c>
      <c r="G70" s="413"/>
      <c r="H70" s="413"/>
      <c r="I70" s="413"/>
      <c r="J70" s="413"/>
      <c r="K70" s="413"/>
      <c r="L70" s="413"/>
      <c r="M70" s="413"/>
      <c r="N70" s="413"/>
    </row>
    <row r="71" spans="1:14" s="412" customFormat="1" hidden="1" x14ac:dyDescent="0.3">
      <c r="C71" s="413"/>
      <c r="D71" s="413" t="s">
        <v>14144</v>
      </c>
      <c r="E71" s="413"/>
      <c r="F71" s="649">
        <v>52229000000</v>
      </c>
      <c r="G71" s="413" t="s">
        <v>14145</v>
      </c>
      <c r="H71" s="413"/>
      <c r="I71" s="413"/>
      <c r="J71" s="413"/>
      <c r="K71" s="413"/>
      <c r="L71" s="413"/>
      <c r="M71" s="413"/>
      <c r="N71" s="413" t="s">
        <v>14146</v>
      </c>
    </row>
    <row r="72" spans="1:14" s="412" customFormat="1" hidden="1" x14ac:dyDescent="0.3">
      <c r="C72" s="413"/>
      <c r="D72" s="413" t="s">
        <v>14147</v>
      </c>
      <c r="E72" s="413"/>
      <c r="F72" s="649">
        <v>1578000</v>
      </c>
      <c r="G72" s="413" t="s">
        <v>14148</v>
      </c>
      <c r="H72" s="413">
        <f>'1. Fleet (L)     OR'!E128</f>
        <v>34.200000000000003</v>
      </c>
      <c r="I72" s="413">
        <f>'1. Fleet (L)     OR'!F128</f>
        <v>67.400000000000006</v>
      </c>
      <c r="J72" s="413">
        <f>'1. Fleet (L)     OR'!G128</f>
        <v>0.6</v>
      </c>
      <c r="K72" s="413">
        <f>'1. Fleet (L)     OR'!H128</f>
        <v>1.6</v>
      </c>
      <c r="L72" s="413">
        <f>'1. Fleet (L)     OR'!I128</f>
        <v>3.6</v>
      </c>
      <c r="M72" s="650">
        <f>N72/N75</f>
        <v>0.21445468431560333</v>
      </c>
      <c r="N72" s="649">
        <f>F72*H72*(I72+J72+K72+L72)/1000</f>
        <v>3950428.32</v>
      </c>
    </row>
    <row r="73" spans="1:14" s="412" customFormat="1" hidden="1" x14ac:dyDescent="0.3">
      <c r="C73" s="413"/>
      <c r="D73" s="413" t="s">
        <v>14149</v>
      </c>
      <c r="E73" s="413"/>
      <c r="F73" s="649">
        <v>5014000</v>
      </c>
      <c r="G73" s="413" t="s">
        <v>14148</v>
      </c>
      <c r="H73" s="413">
        <f>'1. Fleet (L)     OR'!E130</f>
        <v>38.6</v>
      </c>
      <c r="I73" s="413">
        <f>'1. Fleet (L)     OR'!F130</f>
        <v>69.900000000000006</v>
      </c>
      <c r="J73" s="413">
        <f>'1. Fleet (L)     OR'!G130</f>
        <v>0.1</v>
      </c>
      <c r="K73" s="413">
        <f>'1. Fleet (L)     OR'!H130</f>
        <v>0.4</v>
      </c>
      <c r="L73" s="413">
        <f>'1. Fleet (L)     OR'!I130</f>
        <v>3.6</v>
      </c>
      <c r="M73" s="650">
        <f>N73/N75</f>
        <v>0.77748980860874195</v>
      </c>
      <c r="N73" s="649">
        <f>F73*H73*(I73+J73+K73+L73)/1000</f>
        <v>14321989.6</v>
      </c>
    </row>
    <row r="74" spans="1:14" s="412" customFormat="1" hidden="1" x14ac:dyDescent="0.3">
      <c r="C74" s="413"/>
      <c r="D74" s="413" t="s">
        <v>14150</v>
      </c>
      <c r="E74" s="413"/>
      <c r="F74" s="649">
        <v>87000</v>
      </c>
      <c r="G74" s="413" t="s">
        <v>14148</v>
      </c>
      <c r="H74" s="413">
        <f>'1. Fleet (L)     OR'!E132</f>
        <v>26.2</v>
      </c>
      <c r="I74" s="413">
        <f>'1. Fleet (L)     OR'!F132</f>
        <v>60.2</v>
      </c>
      <c r="J74" s="413">
        <f>'1. Fleet (L)     OR'!G132</f>
        <v>0.7</v>
      </c>
      <c r="K74" s="413">
        <f>'1. Fleet (L)     OR'!H132</f>
        <v>0.6</v>
      </c>
      <c r="L74" s="413">
        <f>'1. Fleet (L)     OR'!I132</f>
        <v>3.6</v>
      </c>
      <c r="M74" s="650">
        <f>N74/N75</f>
        <v>8.0555070756547758E-3</v>
      </c>
      <c r="N74" s="649">
        <f t="shared" ref="N74" si="3">F74*H74*(I74+J74+K74+L74)/1000</f>
        <v>148388.94000000003</v>
      </c>
    </row>
    <row r="75" spans="1:14" s="412" customFormat="1" hidden="1" x14ac:dyDescent="0.3">
      <c r="C75" s="413"/>
      <c r="D75" s="413" t="s">
        <v>14151</v>
      </c>
      <c r="E75" s="413"/>
      <c r="F75" s="649">
        <f>N75</f>
        <v>18420806.859999999</v>
      </c>
      <c r="G75" s="413"/>
      <c r="H75" s="413"/>
      <c r="I75" s="413"/>
      <c r="J75" s="413"/>
      <c r="K75" s="413"/>
      <c r="L75" s="413"/>
      <c r="M75" s="650"/>
      <c r="N75" s="651">
        <f>SUM(N72:N74)</f>
        <v>18420806.859999999</v>
      </c>
    </row>
    <row r="76" spans="1:14" s="412" customFormat="1" hidden="1" x14ac:dyDescent="0.3">
      <c r="C76" s="413"/>
      <c r="D76" s="624" t="s">
        <v>14141</v>
      </c>
      <c r="E76" s="624"/>
      <c r="F76" s="624">
        <f>F75/F71</f>
        <v>3.5269307970667638E-4</v>
      </c>
      <c r="G76" s="413"/>
      <c r="H76" s="413"/>
      <c r="I76" s="413"/>
      <c r="J76" s="413"/>
      <c r="K76" s="413"/>
      <c r="L76" s="413"/>
      <c r="M76" s="650"/>
      <c r="N76" s="413"/>
    </row>
    <row r="77" spans="1:14" s="412" customFormat="1" hidden="1" x14ac:dyDescent="0.3">
      <c r="C77" s="413"/>
      <c r="D77" s="430" t="s">
        <v>14152</v>
      </c>
      <c r="E77" s="430"/>
      <c r="F77" s="430">
        <f>F76*1000</f>
        <v>0.3526930797066764</v>
      </c>
      <c r="G77" s="430"/>
      <c r="H77" s="430"/>
      <c r="I77" s="430"/>
      <c r="J77" s="430"/>
      <c r="K77" s="413"/>
      <c r="L77" s="413"/>
      <c r="M77" s="650"/>
      <c r="N77" s="413"/>
    </row>
    <row r="78" spans="1:14" s="412" customFormat="1" hidden="1" x14ac:dyDescent="0.3">
      <c r="A78" s="502"/>
      <c r="B78" s="502"/>
      <c r="C78" s="430"/>
      <c r="D78" s="430"/>
      <c r="E78" s="430"/>
      <c r="F78" s="430"/>
      <c r="G78" s="430"/>
      <c r="H78" s="430"/>
      <c r="I78" s="430"/>
      <c r="J78" s="430"/>
      <c r="K78" s="430"/>
      <c r="L78" s="430"/>
      <c r="M78" s="650"/>
      <c r="N78" s="413"/>
    </row>
    <row r="79" spans="1:14" s="412" customFormat="1" hidden="1" x14ac:dyDescent="0.3">
      <c r="C79" s="413"/>
      <c r="D79" s="413" t="s">
        <v>140</v>
      </c>
      <c r="E79" s="413"/>
      <c r="F79" s="413" t="s">
        <v>14143</v>
      </c>
      <c r="G79" s="413"/>
      <c r="H79" s="413"/>
      <c r="I79" s="413"/>
      <c r="J79" s="413"/>
      <c r="K79" s="413"/>
      <c r="L79" s="413"/>
      <c r="M79" s="650"/>
      <c r="N79" s="413"/>
    </row>
    <row r="80" spans="1:14" s="412" customFormat="1" hidden="1" x14ac:dyDescent="0.3">
      <c r="C80" s="413"/>
      <c r="D80" s="413" t="s">
        <v>14144</v>
      </c>
      <c r="E80" s="413"/>
      <c r="F80" s="649">
        <v>10976000000</v>
      </c>
      <c r="G80" s="413" t="s">
        <v>14145</v>
      </c>
      <c r="H80" s="413"/>
      <c r="I80" s="413"/>
      <c r="J80" s="413"/>
      <c r="K80" s="413"/>
      <c r="L80" s="413"/>
      <c r="M80" s="650"/>
      <c r="N80" s="413" t="s">
        <v>14146</v>
      </c>
    </row>
    <row r="81" spans="3:32" s="412" customFormat="1" hidden="1" x14ac:dyDescent="0.3">
      <c r="C81" s="413"/>
      <c r="D81" s="413" t="s">
        <v>14147</v>
      </c>
      <c r="E81" s="413"/>
      <c r="F81" s="649">
        <v>14000</v>
      </c>
      <c r="G81" s="413" t="s">
        <v>14148</v>
      </c>
      <c r="H81" s="413">
        <f>H72</f>
        <v>34.200000000000003</v>
      </c>
      <c r="I81" s="413">
        <f t="shared" ref="I81:L81" si="4">I72</f>
        <v>67.400000000000006</v>
      </c>
      <c r="J81" s="413">
        <f t="shared" si="4"/>
        <v>0.6</v>
      </c>
      <c r="K81" s="413">
        <f t="shared" si="4"/>
        <v>1.6</v>
      </c>
      <c r="L81" s="413">
        <f t="shared" si="4"/>
        <v>3.6</v>
      </c>
      <c r="M81" s="650">
        <f>N81/N84</f>
        <v>3.9128080217842838E-3</v>
      </c>
      <c r="N81" s="649">
        <f>F81*H81*(I81+J81+K81+L81)/1000</f>
        <v>35048.160000000003</v>
      </c>
    </row>
    <row r="82" spans="3:32" s="412" customFormat="1" hidden="1" x14ac:dyDescent="0.3">
      <c r="C82" s="413"/>
      <c r="D82" s="413" t="s">
        <v>14149</v>
      </c>
      <c r="E82" s="413"/>
      <c r="F82" s="624">
        <v>3123000</v>
      </c>
      <c r="G82" s="413" t="s">
        <v>14148</v>
      </c>
      <c r="H82" s="413">
        <f t="shared" ref="H82:L83" si="5">H73</f>
        <v>38.6</v>
      </c>
      <c r="I82" s="413">
        <f t="shared" si="5"/>
        <v>69.900000000000006</v>
      </c>
      <c r="J82" s="413">
        <f t="shared" si="5"/>
        <v>0.1</v>
      </c>
      <c r="K82" s="413">
        <f t="shared" si="5"/>
        <v>0.4</v>
      </c>
      <c r="L82" s="413">
        <f t="shared" si="5"/>
        <v>3.6</v>
      </c>
      <c r="M82" s="650">
        <f>N82/N84</f>
        <v>0.99589677503141705</v>
      </c>
      <c r="N82" s="649">
        <f t="shared" ref="N82:N83" si="6">F82*H82*(I82+J82+K82+L82)/1000</f>
        <v>8920537.1999999993</v>
      </c>
    </row>
    <row r="83" spans="3:32" s="412" customFormat="1" hidden="1" x14ac:dyDescent="0.3">
      <c r="C83" s="413"/>
      <c r="D83" s="413" t="s">
        <v>14150</v>
      </c>
      <c r="E83" s="413"/>
      <c r="F83" s="430">
        <v>1000</v>
      </c>
      <c r="G83" s="413" t="s">
        <v>14148</v>
      </c>
      <c r="H83" s="413">
        <f t="shared" si="5"/>
        <v>26.2</v>
      </c>
      <c r="I83" s="413">
        <f t="shared" si="5"/>
        <v>60.2</v>
      </c>
      <c r="J83" s="413">
        <f t="shared" si="5"/>
        <v>0.7</v>
      </c>
      <c r="K83" s="413">
        <f t="shared" si="5"/>
        <v>0.6</v>
      </c>
      <c r="L83" s="413">
        <f t="shared" si="5"/>
        <v>3.6</v>
      </c>
      <c r="M83" s="650">
        <f>N83/N84</f>
        <v>1.9041694679879659E-4</v>
      </c>
      <c r="N83" s="649">
        <f t="shared" si="6"/>
        <v>1705.6200000000003</v>
      </c>
    </row>
    <row r="84" spans="3:32" s="412" customFormat="1" hidden="1" x14ac:dyDescent="0.3">
      <c r="C84" s="413"/>
      <c r="D84" s="413" t="s">
        <v>14151</v>
      </c>
      <c r="E84" s="413"/>
      <c r="F84" s="649">
        <f>N84</f>
        <v>8957290.9799999986</v>
      </c>
      <c r="G84" s="413"/>
      <c r="H84" s="413"/>
      <c r="I84" s="413"/>
      <c r="J84" s="413"/>
      <c r="K84" s="413"/>
      <c r="L84" s="413"/>
      <c r="M84" s="650"/>
      <c r="N84" s="651">
        <f>SUM(N81:N83)</f>
        <v>8957290.9799999986</v>
      </c>
    </row>
    <row r="85" spans="3:32" s="412" customFormat="1" hidden="1" x14ac:dyDescent="0.3">
      <c r="C85" s="413"/>
      <c r="D85" s="624" t="s">
        <v>14141</v>
      </c>
      <c r="E85" s="624"/>
      <c r="F85" s="624">
        <f>F84/F80</f>
        <v>8.1607971756559759E-4</v>
      </c>
      <c r="G85" s="413"/>
      <c r="H85" s="413"/>
      <c r="I85" s="413"/>
      <c r="J85" s="413"/>
      <c r="K85" s="413"/>
      <c r="L85" s="413"/>
      <c r="M85" s="650"/>
      <c r="N85" s="413"/>
    </row>
    <row r="86" spans="3:32" s="412" customFormat="1" hidden="1" x14ac:dyDescent="0.3">
      <c r="C86" s="413"/>
      <c r="D86" s="430" t="s">
        <v>14152</v>
      </c>
      <c r="E86" s="430"/>
      <c r="F86" s="430">
        <f>F85*1000</f>
        <v>0.81607971756559761</v>
      </c>
      <c r="G86" s="430"/>
      <c r="H86" s="430"/>
      <c r="I86" s="430"/>
      <c r="J86" s="430"/>
      <c r="K86" s="413"/>
      <c r="L86" s="413"/>
      <c r="M86" s="650"/>
      <c r="N86" s="413"/>
    </row>
    <row r="87" spans="3:32" s="502" customFormat="1" hidden="1" x14ac:dyDescent="0.3">
      <c r="C87" s="430"/>
      <c r="D87" s="430"/>
      <c r="E87" s="430"/>
      <c r="F87" s="430"/>
      <c r="G87" s="430"/>
      <c r="H87" s="430"/>
      <c r="I87" s="430"/>
      <c r="J87" s="430"/>
      <c r="K87" s="430"/>
      <c r="L87" s="430"/>
      <c r="M87" s="652"/>
      <c r="N87" s="413"/>
      <c r="O87" s="412"/>
      <c r="P87" s="412"/>
      <c r="Q87" s="412"/>
      <c r="R87" s="412"/>
      <c r="S87" s="412"/>
      <c r="T87" s="412"/>
      <c r="U87" s="412"/>
      <c r="V87" s="412"/>
      <c r="W87" s="412"/>
      <c r="X87" s="412"/>
      <c r="Y87" s="412"/>
      <c r="Z87" s="412"/>
      <c r="AA87" s="412"/>
      <c r="AB87" s="412"/>
      <c r="AC87" s="412"/>
      <c r="AD87" s="412"/>
      <c r="AE87" s="412"/>
      <c r="AF87" s="412"/>
    </row>
    <row r="88" spans="3:32" s="412" customFormat="1" hidden="1" x14ac:dyDescent="0.3">
      <c r="C88" s="413"/>
      <c r="D88" s="413" t="s">
        <v>142</v>
      </c>
      <c r="E88" s="413"/>
      <c r="F88" s="413" t="s">
        <v>14143</v>
      </c>
      <c r="G88" s="413"/>
      <c r="H88" s="413"/>
      <c r="I88" s="413"/>
      <c r="J88" s="413"/>
      <c r="K88" s="413"/>
      <c r="L88" s="413"/>
      <c r="M88" s="650"/>
      <c r="N88" s="413"/>
    </row>
    <row r="89" spans="3:32" s="412" customFormat="1" hidden="1" x14ac:dyDescent="0.3">
      <c r="C89" s="413"/>
      <c r="D89" s="413" t="s">
        <v>14144</v>
      </c>
      <c r="E89" s="413"/>
      <c r="F89" s="649">
        <v>8181000000</v>
      </c>
      <c r="G89" s="413" t="s">
        <v>14145</v>
      </c>
      <c r="H89" s="413"/>
      <c r="I89" s="413"/>
      <c r="J89" s="413"/>
      <c r="K89" s="413"/>
      <c r="L89" s="413"/>
      <c r="M89" s="650"/>
      <c r="N89" s="413" t="s">
        <v>14146</v>
      </c>
    </row>
    <row r="90" spans="3:32" s="412" customFormat="1" hidden="1" x14ac:dyDescent="0.3">
      <c r="C90" s="413"/>
      <c r="D90" s="413" t="s">
        <v>14147</v>
      </c>
      <c r="E90" s="413"/>
      <c r="F90" s="649">
        <v>0</v>
      </c>
      <c r="G90" s="413" t="s">
        <v>14148</v>
      </c>
      <c r="H90" s="413">
        <f>H81</f>
        <v>34.200000000000003</v>
      </c>
      <c r="I90" s="413">
        <f t="shared" ref="I90:L90" si="7">I81</f>
        <v>67.400000000000006</v>
      </c>
      <c r="J90" s="413">
        <f t="shared" si="7"/>
        <v>0.6</v>
      </c>
      <c r="K90" s="413">
        <f t="shared" si="7"/>
        <v>1.6</v>
      </c>
      <c r="L90" s="413">
        <f t="shared" si="7"/>
        <v>3.6</v>
      </c>
      <c r="M90" s="650">
        <f>N90/N93</f>
        <v>0</v>
      </c>
      <c r="N90" s="649">
        <f>F90*H90*(I90+J90+K90+L90)/1000</f>
        <v>0</v>
      </c>
    </row>
    <row r="91" spans="3:32" s="412" customFormat="1" hidden="1" x14ac:dyDescent="0.3">
      <c r="C91" s="413"/>
      <c r="D91" s="413" t="s">
        <v>14149</v>
      </c>
      <c r="E91" s="413"/>
      <c r="F91" s="649">
        <v>4342000</v>
      </c>
      <c r="G91" s="413" t="s">
        <v>14148</v>
      </c>
      <c r="H91" s="413">
        <f t="shared" ref="H91:L92" si="8">H82</f>
        <v>38.6</v>
      </c>
      <c r="I91" s="413">
        <f t="shared" si="8"/>
        <v>69.900000000000006</v>
      </c>
      <c r="J91" s="413">
        <f t="shared" si="8"/>
        <v>0.1</v>
      </c>
      <c r="K91" s="413">
        <f t="shared" si="8"/>
        <v>0.4</v>
      </c>
      <c r="L91" s="413">
        <f t="shared" si="8"/>
        <v>3.6</v>
      </c>
      <c r="M91" s="650">
        <f>N91/N93</f>
        <v>1</v>
      </c>
      <c r="N91" s="649">
        <f t="shared" ref="N91:N92" si="9">F91*H91*(I91+J91+K91+L91)/1000</f>
        <v>12402488.800000001</v>
      </c>
    </row>
    <row r="92" spans="3:32" s="412" customFormat="1" hidden="1" x14ac:dyDescent="0.3">
      <c r="C92" s="413"/>
      <c r="D92" s="413" t="s">
        <v>14150</v>
      </c>
      <c r="E92" s="413"/>
      <c r="F92" s="649">
        <v>0</v>
      </c>
      <c r="G92" s="413" t="s">
        <v>14148</v>
      </c>
      <c r="H92" s="413">
        <f t="shared" si="8"/>
        <v>26.2</v>
      </c>
      <c r="I92" s="413">
        <f t="shared" si="8"/>
        <v>60.2</v>
      </c>
      <c r="J92" s="413">
        <f t="shared" si="8"/>
        <v>0.7</v>
      </c>
      <c r="K92" s="413">
        <f t="shared" si="8"/>
        <v>0.6</v>
      </c>
      <c r="L92" s="413">
        <f t="shared" si="8"/>
        <v>3.6</v>
      </c>
      <c r="M92" s="650">
        <f>N92/N93</f>
        <v>0</v>
      </c>
      <c r="N92" s="649">
        <f t="shared" si="9"/>
        <v>0</v>
      </c>
    </row>
    <row r="93" spans="3:32" s="412" customFormat="1" hidden="1" x14ac:dyDescent="0.3">
      <c r="C93" s="413"/>
      <c r="D93" s="413" t="s">
        <v>14151</v>
      </c>
      <c r="E93" s="413"/>
      <c r="F93" s="649">
        <f>N93</f>
        <v>12402488.800000001</v>
      </c>
      <c r="G93" s="413"/>
      <c r="H93" s="413"/>
      <c r="I93" s="413"/>
      <c r="J93" s="413"/>
      <c r="K93" s="413"/>
      <c r="L93" s="413"/>
      <c r="M93" s="413"/>
      <c r="N93" s="651">
        <f>SUM(N90:N92)</f>
        <v>12402488.800000001</v>
      </c>
    </row>
    <row r="94" spans="3:32" s="412" customFormat="1" hidden="1" x14ac:dyDescent="0.3">
      <c r="C94" s="413"/>
      <c r="D94" s="624" t="s">
        <v>14141</v>
      </c>
      <c r="E94" s="624"/>
      <c r="F94" s="624">
        <f>F93/F89</f>
        <v>1.5160113433565579E-3</v>
      </c>
      <c r="G94" s="413"/>
      <c r="H94" s="413"/>
      <c r="I94" s="413"/>
      <c r="J94" s="413"/>
      <c r="K94" s="413"/>
      <c r="L94" s="413"/>
      <c r="M94" s="413"/>
      <c r="N94" s="413"/>
    </row>
    <row r="95" spans="3:32" s="412" customFormat="1" hidden="1" x14ac:dyDescent="0.3">
      <c r="C95" s="413"/>
      <c r="D95" s="430" t="s">
        <v>14152</v>
      </c>
      <c r="E95" s="430"/>
      <c r="F95" s="430">
        <f>F94*1000</f>
        <v>1.5160113433565579</v>
      </c>
      <c r="G95" s="430"/>
      <c r="H95" s="430"/>
      <c r="I95" s="430"/>
      <c r="J95" s="430"/>
      <c r="K95" s="413"/>
      <c r="L95" s="413"/>
      <c r="M95" s="413"/>
      <c r="N95" s="413"/>
    </row>
    <row r="96" spans="3:32" s="310" customFormat="1" hidden="1" x14ac:dyDescent="0.3">
      <c r="C96" s="430"/>
      <c r="D96" s="430"/>
      <c r="E96" s="430"/>
      <c r="F96" s="430"/>
      <c r="G96" s="430"/>
      <c r="H96" s="430"/>
      <c r="I96" s="430"/>
      <c r="J96" s="430"/>
      <c r="K96" s="430"/>
      <c r="L96" s="430"/>
      <c r="M96" s="430"/>
      <c r="N96" s="413"/>
      <c r="O96" s="408"/>
      <c r="P96" s="408"/>
      <c r="Q96" s="408"/>
      <c r="R96" s="408"/>
      <c r="S96" s="408"/>
      <c r="T96" s="408"/>
      <c r="U96" s="408"/>
      <c r="V96" s="408"/>
      <c r="W96" s="408"/>
      <c r="X96" s="408"/>
      <c r="Y96" s="408"/>
      <c r="Z96" s="408"/>
      <c r="AA96" s="408"/>
      <c r="AB96" s="408"/>
      <c r="AC96" s="408"/>
      <c r="AD96" s="408"/>
      <c r="AE96" s="408"/>
      <c r="AF96" s="408"/>
    </row>
    <row r="97" spans="3:32" s="310" customFormat="1" hidden="1" x14ac:dyDescent="0.3">
      <c r="C97" s="430"/>
      <c r="D97" s="430"/>
      <c r="E97" s="430"/>
      <c r="F97" s="430"/>
      <c r="G97" s="430"/>
      <c r="H97" s="430"/>
      <c r="I97" s="430"/>
      <c r="J97" s="430"/>
      <c r="K97" s="430"/>
      <c r="L97" s="430"/>
      <c r="M97" s="430"/>
      <c r="N97" s="413"/>
      <c r="O97" s="408"/>
      <c r="P97" s="408"/>
      <c r="Q97" s="408"/>
      <c r="R97" s="408"/>
      <c r="S97" s="408"/>
      <c r="T97" s="408"/>
      <c r="U97" s="408"/>
      <c r="V97" s="408"/>
      <c r="W97" s="408"/>
      <c r="X97" s="408"/>
      <c r="Y97" s="408"/>
      <c r="Z97" s="408"/>
      <c r="AA97" s="408"/>
      <c r="AB97" s="408"/>
      <c r="AC97" s="408"/>
      <c r="AD97" s="408"/>
      <c r="AE97" s="408"/>
      <c r="AF97" s="408"/>
    </row>
    <row r="98" spans="3:32" s="310" customFormat="1" hidden="1" x14ac:dyDescent="0.3">
      <c r="C98" s="430"/>
      <c r="D98" s="413" t="s">
        <v>14153</v>
      </c>
      <c r="E98" s="413"/>
      <c r="F98" s="413" t="s">
        <v>14143</v>
      </c>
      <c r="G98" s="413"/>
      <c r="H98" s="413"/>
      <c r="I98" s="413"/>
      <c r="J98" s="413"/>
      <c r="K98" s="413"/>
      <c r="L98" s="413"/>
      <c r="M98" s="650"/>
      <c r="N98" s="413"/>
      <c r="O98" s="408"/>
      <c r="P98" s="408"/>
      <c r="Q98" s="408"/>
      <c r="R98" s="408"/>
      <c r="S98" s="408"/>
      <c r="T98" s="408"/>
      <c r="U98" s="408"/>
      <c r="V98" s="408"/>
      <c r="W98" s="408"/>
      <c r="X98" s="408"/>
      <c r="Y98" s="408"/>
      <c r="Z98" s="408"/>
      <c r="AA98" s="408"/>
      <c r="AB98" s="408"/>
      <c r="AC98" s="408"/>
      <c r="AD98" s="408"/>
      <c r="AE98" s="408"/>
      <c r="AF98" s="408"/>
    </row>
    <row r="99" spans="3:32" s="310" customFormat="1" hidden="1" x14ac:dyDescent="0.3">
      <c r="C99" s="430"/>
      <c r="D99" s="413" t="s">
        <v>14144</v>
      </c>
      <c r="E99" s="413"/>
      <c r="F99" s="649">
        <v>18534000000</v>
      </c>
      <c r="G99" s="413" t="s">
        <v>14145</v>
      </c>
      <c r="H99" s="413"/>
      <c r="I99" s="413"/>
      <c r="J99" s="413"/>
      <c r="K99" s="413"/>
      <c r="L99" s="413"/>
      <c r="M99" s="650"/>
      <c r="N99" s="413" t="s">
        <v>14146</v>
      </c>
      <c r="O99" s="408"/>
      <c r="P99" s="408"/>
      <c r="Q99" s="408"/>
      <c r="R99" s="408"/>
      <c r="S99" s="408"/>
      <c r="T99" s="408"/>
      <c r="U99" s="408"/>
      <c r="V99" s="408"/>
      <c r="W99" s="408"/>
      <c r="X99" s="408"/>
      <c r="Y99" s="408"/>
      <c r="Z99" s="408"/>
      <c r="AA99" s="408"/>
      <c r="AB99" s="408"/>
      <c r="AC99" s="408"/>
      <c r="AD99" s="408"/>
      <c r="AE99" s="408"/>
      <c r="AF99" s="408"/>
    </row>
    <row r="100" spans="3:32" s="430" customFormat="1" hidden="1" x14ac:dyDescent="0.3">
      <c r="D100" s="413" t="s">
        <v>14147</v>
      </c>
      <c r="E100" s="413"/>
      <c r="F100" s="649">
        <v>1697000</v>
      </c>
      <c r="G100" s="413" t="s">
        <v>14148</v>
      </c>
      <c r="H100" s="413">
        <v>34.200000000000003</v>
      </c>
      <c r="I100" s="413">
        <v>67.400000000000006</v>
      </c>
      <c r="J100" s="413">
        <v>0.2</v>
      </c>
      <c r="K100" s="413">
        <v>0.2</v>
      </c>
      <c r="L100" s="413">
        <v>3.6</v>
      </c>
      <c r="M100" s="650">
        <f>N100/N103</f>
        <v>0.76741031052155573</v>
      </c>
      <c r="N100" s="649">
        <f>F100*H100*(I100+J100+K100+L100)/1000</f>
        <v>4143870.3600000008</v>
      </c>
      <c r="O100" s="413"/>
      <c r="P100" s="413"/>
      <c r="Q100" s="413"/>
      <c r="R100" s="413"/>
      <c r="S100" s="413"/>
      <c r="T100" s="413"/>
      <c r="U100" s="413"/>
      <c r="V100" s="413"/>
      <c r="W100" s="413"/>
      <c r="X100" s="413"/>
      <c r="Y100" s="413"/>
      <c r="Z100" s="413"/>
      <c r="AA100" s="413"/>
      <c r="AB100" s="413"/>
      <c r="AC100" s="413"/>
      <c r="AD100" s="413"/>
      <c r="AE100" s="413"/>
      <c r="AF100" s="413"/>
    </row>
    <row r="101" spans="3:32" s="430" customFormat="1" hidden="1" x14ac:dyDescent="0.3">
      <c r="D101" s="413" t="s">
        <v>14149</v>
      </c>
      <c r="E101" s="413"/>
      <c r="F101" s="649">
        <v>409000</v>
      </c>
      <c r="G101" s="413" t="s">
        <v>14148</v>
      </c>
      <c r="H101" s="413">
        <v>38.6</v>
      </c>
      <c r="I101" s="413">
        <v>69.900000000000006</v>
      </c>
      <c r="J101" s="413">
        <v>0.1</v>
      </c>
      <c r="K101" s="413">
        <v>0.2</v>
      </c>
      <c r="L101" s="413">
        <v>3.6</v>
      </c>
      <c r="M101" s="650">
        <f>N101/N103</f>
        <v>0.21576869962240008</v>
      </c>
      <c r="N101" s="649">
        <f t="shared" ref="N101:N102" si="10">F101*H101*(I101+J101+K101+L101)/1000</f>
        <v>1165110.1200000001</v>
      </c>
      <c r="O101" s="413"/>
      <c r="P101" s="413"/>
      <c r="Q101" s="413"/>
      <c r="R101" s="413"/>
      <c r="S101" s="413"/>
      <c r="T101" s="413"/>
      <c r="U101" s="413"/>
      <c r="V101" s="413"/>
      <c r="W101" s="413"/>
      <c r="X101" s="413"/>
      <c r="Y101" s="413"/>
      <c r="Z101" s="413"/>
      <c r="AA101" s="413"/>
      <c r="AB101" s="413"/>
      <c r="AC101" s="413"/>
      <c r="AD101" s="413"/>
      <c r="AE101" s="413"/>
      <c r="AF101" s="413"/>
    </row>
    <row r="102" spans="3:32" s="430" customFormat="1" hidden="1" x14ac:dyDescent="0.3">
      <c r="D102" s="413" t="s">
        <v>14150</v>
      </c>
      <c r="E102" s="413"/>
      <c r="F102" s="649">
        <v>54000</v>
      </c>
      <c r="G102" s="413" t="s">
        <v>14148</v>
      </c>
      <c r="H102" s="413">
        <v>26.2</v>
      </c>
      <c r="I102" s="413">
        <v>60.2</v>
      </c>
      <c r="J102" s="413">
        <v>0.2</v>
      </c>
      <c r="K102" s="413">
        <v>0.2</v>
      </c>
      <c r="L102" s="413">
        <v>3.6</v>
      </c>
      <c r="M102" s="650">
        <f>N102/N103</f>
        <v>1.6820989856044286E-2</v>
      </c>
      <c r="N102" s="649">
        <f t="shared" si="10"/>
        <v>90830.16</v>
      </c>
      <c r="O102" s="413"/>
      <c r="P102" s="413"/>
      <c r="Q102" s="413"/>
      <c r="R102" s="413"/>
      <c r="S102" s="413"/>
      <c r="T102" s="413"/>
      <c r="U102" s="413"/>
      <c r="V102" s="413"/>
      <c r="W102" s="413"/>
      <c r="X102" s="413"/>
      <c r="Y102" s="413"/>
      <c r="Z102" s="413"/>
      <c r="AA102" s="413"/>
      <c r="AB102" s="413"/>
      <c r="AC102" s="413"/>
      <c r="AD102" s="413"/>
      <c r="AE102" s="413"/>
      <c r="AF102" s="413"/>
    </row>
    <row r="103" spans="3:32" s="430" customFormat="1" hidden="1" x14ac:dyDescent="0.3">
      <c r="D103" s="413" t="s">
        <v>14151</v>
      </c>
      <c r="E103" s="413"/>
      <c r="F103" s="649">
        <f>N103</f>
        <v>5399810.6400000006</v>
      </c>
      <c r="G103" s="413"/>
      <c r="H103" s="413"/>
      <c r="I103" s="413"/>
      <c r="J103" s="413"/>
      <c r="K103" s="413"/>
      <c r="L103" s="413"/>
      <c r="M103" s="413"/>
      <c r="N103" s="651">
        <f>SUM(N100:N102)</f>
        <v>5399810.6400000006</v>
      </c>
      <c r="O103" s="413"/>
      <c r="P103" s="413"/>
      <c r="Q103" s="413"/>
      <c r="R103" s="413"/>
      <c r="S103" s="413"/>
      <c r="T103" s="413"/>
      <c r="U103" s="413"/>
      <c r="V103" s="413"/>
      <c r="W103" s="413"/>
      <c r="X103" s="413"/>
      <c r="Y103" s="413"/>
      <c r="Z103" s="413"/>
      <c r="AA103" s="413"/>
      <c r="AB103" s="413"/>
      <c r="AC103" s="413"/>
      <c r="AD103" s="413"/>
      <c r="AE103" s="413"/>
      <c r="AF103" s="413"/>
    </row>
    <row r="104" spans="3:32" s="430" customFormat="1" hidden="1" x14ac:dyDescent="0.3">
      <c r="D104" s="624" t="s">
        <v>14141</v>
      </c>
      <c r="E104" s="624"/>
      <c r="F104" s="624">
        <f>F103/F99</f>
        <v>2.9134620912916803E-4</v>
      </c>
      <c r="G104" s="413"/>
      <c r="H104" s="413"/>
      <c r="I104" s="413"/>
      <c r="J104" s="413"/>
      <c r="K104" s="413"/>
      <c r="L104" s="413"/>
      <c r="M104" s="413"/>
      <c r="N104" s="413"/>
      <c r="O104" s="413"/>
      <c r="P104" s="413"/>
      <c r="Q104" s="413"/>
      <c r="R104" s="413"/>
      <c r="S104" s="413"/>
      <c r="T104" s="413"/>
      <c r="U104" s="413"/>
      <c r="V104" s="413"/>
      <c r="W104" s="413"/>
      <c r="X104" s="413"/>
      <c r="Y104" s="413"/>
      <c r="Z104" s="413"/>
      <c r="AA104" s="413"/>
      <c r="AB104" s="413"/>
      <c r="AC104" s="413"/>
      <c r="AD104" s="413"/>
      <c r="AE104" s="413"/>
      <c r="AF104" s="413"/>
    </row>
    <row r="105" spans="3:32" s="430" customFormat="1" hidden="1" x14ac:dyDescent="0.3">
      <c r="D105" s="430" t="s">
        <v>14152</v>
      </c>
      <c r="F105" s="430">
        <f>F104*1000</f>
        <v>0.29134620912916803</v>
      </c>
      <c r="K105" s="413"/>
      <c r="L105" s="413"/>
      <c r="M105" s="413"/>
      <c r="N105" s="413"/>
      <c r="O105" s="413"/>
      <c r="P105" s="413"/>
      <c r="Q105" s="413"/>
      <c r="R105" s="413"/>
      <c r="S105" s="413"/>
      <c r="T105" s="413"/>
      <c r="U105" s="413"/>
      <c r="V105" s="413"/>
      <c r="W105" s="413"/>
      <c r="X105" s="413"/>
      <c r="Y105" s="413"/>
      <c r="Z105" s="413"/>
      <c r="AA105" s="413"/>
      <c r="AB105" s="413"/>
      <c r="AC105" s="413"/>
      <c r="AD105" s="413"/>
      <c r="AE105" s="413"/>
      <c r="AF105" s="413"/>
    </row>
    <row r="106" spans="3:32" s="430" customFormat="1" x14ac:dyDescent="0.3">
      <c r="N106" s="413"/>
      <c r="O106" s="413"/>
      <c r="P106" s="413"/>
      <c r="Q106" s="413"/>
      <c r="R106" s="413"/>
      <c r="S106" s="413"/>
      <c r="T106" s="413"/>
      <c r="U106" s="413"/>
      <c r="V106" s="413"/>
      <c r="W106" s="413"/>
      <c r="X106" s="413"/>
      <c r="Y106" s="413"/>
      <c r="Z106" s="413"/>
      <c r="AA106" s="413"/>
      <c r="AB106" s="413"/>
      <c r="AC106" s="413"/>
      <c r="AD106" s="413"/>
      <c r="AE106" s="413"/>
      <c r="AF106" s="413"/>
    </row>
    <row r="107" spans="3:32" s="430" customFormat="1" x14ac:dyDescent="0.3">
      <c r="N107" s="413"/>
      <c r="O107" s="413"/>
      <c r="P107" s="413"/>
      <c r="Q107" s="413"/>
      <c r="R107" s="413"/>
      <c r="S107" s="413"/>
      <c r="T107" s="413"/>
      <c r="U107" s="413"/>
      <c r="V107" s="413"/>
      <c r="W107" s="413"/>
      <c r="X107" s="413"/>
      <c r="Y107" s="413"/>
      <c r="Z107" s="413"/>
      <c r="AA107" s="413"/>
      <c r="AB107" s="413"/>
      <c r="AC107" s="413"/>
      <c r="AD107" s="413"/>
      <c r="AE107" s="413"/>
      <c r="AF107" s="413"/>
    </row>
    <row r="108" spans="3:32" s="430" customFormat="1" x14ac:dyDescent="0.3">
      <c r="N108" s="413"/>
      <c r="O108" s="413"/>
      <c r="P108" s="413"/>
      <c r="Q108" s="413"/>
      <c r="R108" s="413"/>
      <c r="S108" s="413"/>
      <c r="T108" s="413"/>
      <c r="U108" s="413"/>
      <c r="V108" s="413"/>
      <c r="W108" s="413"/>
      <c r="X108" s="413"/>
      <c r="Y108" s="413"/>
      <c r="Z108" s="413"/>
      <c r="AA108" s="413"/>
      <c r="AB108" s="413"/>
      <c r="AC108" s="413"/>
      <c r="AD108" s="413"/>
      <c r="AE108" s="413"/>
      <c r="AF108" s="413"/>
    </row>
    <row r="109" spans="3:32" s="430" customFormat="1" x14ac:dyDescent="0.3">
      <c r="N109" s="413"/>
      <c r="O109" s="413"/>
      <c r="P109" s="413"/>
      <c r="Q109" s="413"/>
      <c r="R109" s="413"/>
      <c r="S109" s="413"/>
      <c r="T109" s="413"/>
      <c r="U109" s="413"/>
      <c r="V109" s="413"/>
      <c r="W109" s="413"/>
      <c r="X109" s="413"/>
      <c r="Y109" s="413"/>
      <c r="Z109" s="413"/>
      <c r="AA109" s="413"/>
      <c r="AB109" s="413"/>
      <c r="AC109" s="413"/>
      <c r="AD109" s="413"/>
      <c r="AE109" s="413"/>
      <c r="AF109" s="413"/>
    </row>
    <row r="110" spans="3:32" s="430" customFormat="1" x14ac:dyDescent="0.3">
      <c r="N110" s="413"/>
      <c r="O110" s="413"/>
      <c r="P110" s="413"/>
      <c r="Q110" s="413"/>
      <c r="R110" s="413"/>
      <c r="S110" s="413"/>
      <c r="T110" s="413"/>
      <c r="U110" s="413"/>
      <c r="V110" s="413"/>
      <c r="W110" s="413"/>
      <c r="X110" s="413"/>
      <c r="Y110" s="413"/>
      <c r="Z110" s="413"/>
      <c r="AA110" s="413"/>
      <c r="AB110" s="413"/>
      <c r="AC110" s="413"/>
      <c r="AD110" s="413"/>
      <c r="AE110" s="413"/>
      <c r="AF110" s="413"/>
    </row>
    <row r="111" spans="3:32" s="430" customFormat="1" x14ac:dyDescent="0.3">
      <c r="N111" s="413"/>
      <c r="O111" s="413"/>
      <c r="P111" s="413"/>
      <c r="Q111" s="413"/>
      <c r="R111" s="413"/>
      <c r="S111" s="413"/>
      <c r="T111" s="413"/>
      <c r="U111" s="413"/>
      <c r="V111" s="413"/>
      <c r="W111" s="413"/>
      <c r="X111" s="413"/>
      <c r="Y111" s="413"/>
      <c r="Z111" s="413"/>
      <c r="AA111" s="413"/>
      <c r="AB111" s="413"/>
      <c r="AC111" s="413"/>
      <c r="AD111" s="413"/>
      <c r="AE111" s="413"/>
      <c r="AF111" s="413"/>
    </row>
    <row r="112" spans="3:32" s="430" customFormat="1" x14ac:dyDescent="0.3">
      <c r="N112" s="413"/>
      <c r="O112" s="413"/>
      <c r="P112" s="413"/>
      <c r="Q112" s="413"/>
      <c r="R112" s="413"/>
      <c r="S112" s="413"/>
      <c r="T112" s="413"/>
      <c r="U112" s="413"/>
      <c r="V112" s="413"/>
      <c r="W112" s="413"/>
      <c r="X112" s="413"/>
      <c r="Y112" s="413"/>
      <c r="Z112" s="413"/>
      <c r="AA112" s="413"/>
      <c r="AB112" s="413"/>
      <c r="AC112" s="413"/>
      <c r="AD112" s="413"/>
      <c r="AE112" s="413"/>
      <c r="AF112" s="413"/>
    </row>
    <row r="113" spans="14:32" s="430" customFormat="1" x14ac:dyDescent="0.3">
      <c r="N113" s="413"/>
      <c r="O113" s="413"/>
      <c r="P113" s="413"/>
      <c r="Q113" s="413"/>
      <c r="R113" s="413"/>
      <c r="S113" s="413"/>
      <c r="T113" s="413"/>
      <c r="U113" s="413"/>
      <c r="V113" s="413"/>
      <c r="W113" s="413"/>
      <c r="X113" s="413"/>
      <c r="Y113" s="413"/>
      <c r="Z113" s="413"/>
      <c r="AA113" s="413"/>
      <c r="AB113" s="413"/>
      <c r="AC113" s="413"/>
      <c r="AD113" s="413"/>
      <c r="AE113" s="413"/>
      <c r="AF113" s="413"/>
    </row>
    <row r="114" spans="14:32" s="430" customFormat="1" x14ac:dyDescent="0.3">
      <c r="N114" s="413"/>
      <c r="O114" s="413"/>
      <c r="P114" s="413"/>
      <c r="Q114" s="413"/>
      <c r="R114" s="413"/>
      <c r="S114" s="413"/>
      <c r="T114" s="413"/>
      <c r="U114" s="413"/>
      <c r="V114" s="413"/>
      <c r="W114" s="413"/>
      <c r="X114" s="413"/>
      <c r="Y114" s="413"/>
      <c r="Z114" s="413"/>
      <c r="AA114" s="413"/>
      <c r="AB114" s="413"/>
      <c r="AC114" s="413"/>
      <c r="AD114" s="413"/>
      <c r="AE114" s="413"/>
      <c r="AF114" s="413"/>
    </row>
    <row r="115" spans="14:32" s="430" customFormat="1" x14ac:dyDescent="0.3">
      <c r="N115" s="413"/>
      <c r="O115" s="413"/>
      <c r="P115" s="413"/>
      <c r="Q115" s="413"/>
      <c r="R115" s="413"/>
      <c r="S115" s="413"/>
      <c r="T115" s="413"/>
      <c r="U115" s="413"/>
      <c r="V115" s="413"/>
      <c r="W115" s="413"/>
      <c r="X115" s="413"/>
      <c r="Y115" s="413"/>
      <c r="Z115" s="413"/>
      <c r="AA115" s="413"/>
      <c r="AB115" s="413"/>
      <c r="AC115" s="413"/>
      <c r="AD115" s="413"/>
      <c r="AE115" s="413"/>
      <c r="AF115" s="413"/>
    </row>
    <row r="116" spans="14:32" s="430" customFormat="1" x14ac:dyDescent="0.3">
      <c r="N116" s="413"/>
      <c r="O116" s="413"/>
      <c r="P116" s="413"/>
      <c r="Q116" s="413"/>
      <c r="R116" s="413"/>
      <c r="S116" s="413"/>
      <c r="T116" s="413"/>
      <c r="U116" s="413"/>
      <c r="V116" s="413"/>
      <c r="W116" s="413"/>
      <c r="X116" s="413"/>
      <c r="Y116" s="413"/>
      <c r="Z116" s="413"/>
      <c r="AA116" s="413"/>
      <c r="AB116" s="413"/>
      <c r="AC116" s="413"/>
      <c r="AD116" s="413"/>
      <c r="AE116" s="413"/>
      <c r="AF116" s="413"/>
    </row>
    <row r="117" spans="14:32" s="430" customFormat="1" x14ac:dyDescent="0.3">
      <c r="N117" s="413"/>
      <c r="O117" s="413"/>
      <c r="P117" s="413"/>
      <c r="Q117" s="413"/>
      <c r="R117" s="413"/>
      <c r="S117" s="413"/>
      <c r="T117" s="413"/>
      <c r="U117" s="413"/>
      <c r="V117" s="413"/>
      <c r="W117" s="413"/>
      <c r="X117" s="413"/>
      <c r="Y117" s="413"/>
      <c r="Z117" s="413"/>
      <c r="AA117" s="413"/>
      <c r="AB117" s="413"/>
      <c r="AC117" s="413"/>
      <c r="AD117" s="413"/>
      <c r="AE117" s="413"/>
      <c r="AF117" s="413"/>
    </row>
    <row r="118" spans="14:32" s="430" customFormat="1" x14ac:dyDescent="0.3">
      <c r="N118" s="413"/>
      <c r="O118" s="413"/>
      <c r="P118" s="413"/>
      <c r="Q118" s="413"/>
      <c r="R118" s="413"/>
      <c r="S118" s="413"/>
      <c r="T118" s="413"/>
      <c r="U118" s="413"/>
      <c r="V118" s="413"/>
      <c r="W118" s="413"/>
      <c r="X118" s="413"/>
      <c r="Y118" s="413"/>
      <c r="Z118" s="413"/>
      <c r="AA118" s="413"/>
      <c r="AB118" s="413"/>
      <c r="AC118" s="413"/>
      <c r="AD118" s="413"/>
      <c r="AE118" s="413"/>
      <c r="AF118" s="413"/>
    </row>
    <row r="119" spans="14:32" s="430" customFormat="1" x14ac:dyDescent="0.3">
      <c r="N119" s="413"/>
      <c r="O119" s="413"/>
      <c r="P119" s="413"/>
      <c r="Q119" s="413"/>
      <c r="R119" s="413"/>
      <c r="S119" s="413"/>
      <c r="T119" s="413"/>
      <c r="U119" s="413"/>
      <c r="V119" s="413"/>
      <c r="W119" s="413"/>
      <c r="X119" s="413"/>
      <c r="Y119" s="413"/>
      <c r="Z119" s="413"/>
      <c r="AA119" s="413"/>
      <c r="AB119" s="413"/>
      <c r="AC119" s="413"/>
      <c r="AD119" s="413"/>
      <c r="AE119" s="413"/>
      <c r="AF119" s="413"/>
    </row>
    <row r="120" spans="14:32" s="430" customFormat="1" x14ac:dyDescent="0.3">
      <c r="N120" s="413"/>
      <c r="O120" s="413"/>
      <c r="P120" s="413"/>
      <c r="Q120" s="413"/>
      <c r="R120" s="413"/>
      <c r="S120" s="413"/>
      <c r="T120" s="413"/>
      <c r="U120" s="413"/>
      <c r="V120" s="413"/>
      <c r="W120" s="413"/>
      <c r="X120" s="413"/>
      <c r="Y120" s="413"/>
      <c r="Z120" s="413"/>
      <c r="AA120" s="413"/>
      <c r="AB120" s="413"/>
      <c r="AC120" s="413"/>
      <c r="AD120" s="413"/>
      <c r="AE120" s="413"/>
      <c r="AF120" s="413"/>
    </row>
    <row r="121" spans="14:32" s="430" customFormat="1" x14ac:dyDescent="0.3">
      <c r="N121" s="413"/>
      <c r="O121" s="413"/>
      <c r="P121" s="413"/>
      <c r="Q121" s="413"/>
      <c r="R121" s="413"/>
      <c r="S121" s="413"/>
      <c r="T121" s="413"/>
      <c r="U121" s="413"/>
      <c r="V121" s="413"/>
      <c r="W121" s="413"/>
      <c r="X121" s="413"/>
      <c r="Y121" s="413"/>
      <c r="Z121" s="413"/>
      <c r="AA121" s="413"/>
      <c r="AB121" s="413"/>
      <c r="AC121" s="413"/>
      <c r="AD121" s="413"/>
      <c r="AE121" s="413"/>
      <c r="AF121" s="413"/>
    </row>
    <row r="122" spans="14:32" s="430" customFormat="1" x14ac:dyDescent="0.3">
      <c r="N122" s="413"/>
      <c r="O122" s="413"/>
      <c r="P122" s="413"/>
      <c r="Q122" s="413"/>
      <c r="R122" s="413"/>
      <c r="S122" s="413"/>
      <c r="T122" s="413"/>
      <c r="U122" s="413"/>
      <c r="V122" s="413"/>
      <c r="W122" s="413"/>
      <c r="X122" s="413"/>
      <c r="Y122" s="413"/>
      <c r="Z122" s="413"/>
      <c r="AA122" s="413"/>
      <c r="AB122" s="413"/>
      <c r="AC122" s="413"/>
      <c r="AD122" s="413"/>
      <c r="AE122" s="413"/>
      <c r="AF122" s="413"/>
    </row>
    <row r="123" spans="14:32" s="430" customFormat="1" x14ac:dyDescent="0.3">
      <c r="N123" s="413"/>
      <c r="O123" s="413"/>
      <c r="P123" s="413"/>
      <c r="Q123" s="413"/>
      <c r="R123" s="413"/>
      <c r="S123" s="413"/>
      <c r="T123" s="413"/>
      <c r="U123" s="413"/>
      <c r="V123" s="413"/>
      <c r="W123" s="413"/>
      <c r="X123" s="413"/>
      <c r="Y123" s="413"/>
      <c r="Z123" s="413"/>
      <c r="AA123" s="413"/>
      <c r="AB123" s="413"/>
      <c r="AC123" s="413"/>
      <c r="AD123" s="413"/>
      <c r="AE123" s="413"/>
      <c r="AF123" s="413"/>
    </row>
    <row r="124" spans="14:32" s="430" customFormat="1" x14ac:dyDescent="0.3">
      <c r="N124" s="413"/>
      <c r="O124" s="413"/>
      <c r="P124" s="413"/>
      <c r="Q124" s="413"/>
      <c r="R124" s="413"/>
      <c r="S124" s="413"/>
      <c r="T124" s="413"/>
      <c r="U124" s="413"/>
      <c r="V124" s="413"/>
      <c r="W124" s="413"/>
      <c r="X124" s="413"/>
      <c r="Y124" s="413"/>
      <c r="Z124" s="413"/>
      <c r="AA124" s="413"/>
      <c r="AB124" s="413"/>
      <c r="AC124" s="413"/>
      <c r="AD124" s="413"/>
      <c r="AE124" s="413"/>
      <c r="AF124" s="413"/>
    </row>
    <row r="125" spans="14:32" s="430" customFormat="1" x14ac:dyDescent="0.3">
      <c r="N125" s="413"/>
      <c r="O125" s="413"/>
      <c r="P125" s="413"/>
      <c r="Q125" s="413"/>
      <c r="R125" s="413"/>
      <c r="S125" s="413"/>
      <c r="T125" s="413"/>
      <c r="U125" s="413"/>
      <c r="V125" s="413"/>
      <c r="W125" s="413"/>
      <c r="X125" s="413"/>
      <c r="Y125" s="413"/>
      <c r="Z125" s="413"/>
      <c r="AA125" s="413"/>
      <c r="AB125" s="413"/>
      <c r="AC125" s="413"/>
      <c r="AD125" s="413"/>
      <c r="AE125" s="413"/>
      <c r="AF125" s="413"/>
    </row>
    <row r="126" spans="14:32" s="430" customFormat="1" x14ac:dyDescent="0.3">
      <c r="N126" s="413"/>
      <c r="O126" s="413"/>
      <c r="P126" s="413"/>
      <c r="Q126" s="413"/>
      <c r="R126" s="413"/>
      <c r="S126" s="413"/>
      <c r="T126" s="413"/>
      <c r="U126" s="413"/>
      <c r="V126" s="413"/>
      <c r="W126" s="413"/>
      <c r="X126" s="413"/>
      <c r="Y126" s="413"/>
      <c r="Z126" s="413"/>
      <c r="AA126" s="413"/>
      <c r="AB126" s="413"/>
      <c r="AC126" s="413"/>
      <c r="AD126" s="413"/>
      <c r="AE126" s="413"/>
      <c r="AF126" s="413"/>
    </row>
    <row r="127" spans="14:32" s="430" customFormat="1" x14ac:dyDescent="0.3">
      <c r="N127" s="413"/>
      <c r="O127" s="413"/>
      <c r="P127" s="413"/>
      <c r="Q127" s="413"/>
      <c r="R127" s="413"/>
      <c r="S127" s="413"/>
      <c r="T127" s="413"/>
      <c r="U127" s="413"/>
      <c r="V127" s="413"/>
      <c r="W127" s="413"/>
      <c r="X127" s="413"/>
      <c r="Y127" s="413"/>
      <c r="Z127" s="413"/>
      <c r="AA127" s="413"/>
      <c r="AB127" s="413"/>
      <c r="AC127" s="413"/>
      <c r="AD127" s="413"/>
      <c r="AE127" s="413"/>
      <c r="AF127" s="413"/>
    </row>
    <row r="128" spans="14:32" s="430" customFormat="1" x14ac:dyDescent="0.3">
      <c r="N128" s="413"/>
      <c r="O128" s="413"/>
      <c r="P128" s="413"/>
      <c r="Q128" s="413"/>
      <c r="R128" s="413"/>
      <c r="S128" s="413"/>
      <c r="T128" s="413"/>
      <c r="U128" s="413"/>
      <c r="V128" s="413"/>
      <c r="W128" s="413"/>
      <c r="X128" s="413"/>
      <c r="Y128" s="413"/>
      <c r="Z128" s="413"/>
      <c r="AA128" s="413"/>
      <c r="AB128" s="413"/>
      <c r="AC128" s="413"/>
      <c r="AD128" s="413"/>
      <c r="AE128" s="413"/>
      <c r="AF128" s="413"/>
    </row>
    <row r="129" spans="14:32" s="430" customFormat="1" x14ac:dyDescent="0.3">
      <c r="N129" s="413"/>
      <c r="O129" s="413"/>
      <c r="P129" s="413"/>
      <c r="Q129" s="413"/>
      <c r="R129" s="413"/>
      <c r="S129" s="413"/>
      <c r="T129" s="413"/>
      <c r="U129" s="413"/>
      <c r="V129" s="413"/>
      <c r="W129" s="413"/>
      <c r="X129" s="413"/>
      <c r="Y129" s="413"/>
      <c r="Z129" s="413"/>
      <c r="AA129" s="413"/>
      <c r="AB129" s="413"/>
      <c r="AC129" s="413"/>
      <c r="AD129" s="413"/>
      <c r="AE129" s="413"/>
      <c r="AF129" s="413"/>
    </row>
    <row r="130" spans="14:32" s="430" customFormat="1" x14ac:dyDescent="0.3">
      <c r="N130" s="413"/>
      <c r="O130" s="413"/>
      <c r="P130" s="413"/>
      <c r="Q130" s="413"/>
      <c r="R130" s="413"/>
      <c r="S130" s="413"/>
      <c r="T130" s="413"/>
      <c r="U130" s="413"/>
      <c r="V130" s="413"/>
      <c r="W130" s="413"/>
      <c r="X130" s="413"/>
      <c r="Y130" s="413"/>
      <c r="Z130" s="413"/>
      <c r="AA130" s="413"/>
      <c r="AB130" s="413"/>
      <c r="AC130" s="413"/>
      <c r="AD130" s="413"/>
      <c r="AE130" s="413"/>
      <c r="AF130" s="413"/>
    </row>
    <row r="131" spans="14:32" s="430" customFormat="1" x14ac:dyDescent="0.3">
      <c r="N131" s="413"/>
      <c r="O131" s="413"/>
      <c r="P131" s="413"/>
      <c r="Q131" s="413"/>
      <c r="R131" s="413"/>
      <c r="S131" s="413"/>
      <c r="T131" s="413"/>
      <c r="U131" s="413"/>
      <c r="V131" s="413"/>
      <c r="W131" s="413"/>
      <c r="X131" s="413"/>
      <c r="Y131" s="413"/>
      <c r="Z131" s="413"/>
      <c r="AA131" s="413"/>
      <c r="AB131" s="413"/>
      <c r="AC131" s="413"/>
      <c r="AD131" s="413"/>
      <c r="AE131" s="413"/>
      <c r="AF131" s="413"/>
    </row>
    <row r="132" spans="14:32" s="430" customFormat="1" x14ac:dyDescent="0.3">
      <c r="N132" s="413"/>
      <c r="O132" s="413"/>
      <c r="P132" s="413"/>
      <c r="Q132" s="413"/>
      <c r="R132" s="413"/>
      <c r="S132" s="413"/>
      <c r="T132" s="413"/>
      <c r="U132" s="413"/>
      <c r="V132" s="413"/>
      <c r="W132" s="413"/>
      <c r="X132" s="413"/>
      <c r="Y132" s="413"/>
      <c r="Z132" s="413"/>
      <c r="AA132" s="413"/>
      <c r="AB132" s="413"/>
      <c r="AC132" s="413"/>
      <c r="AD132" s="413"/>
      <c r="AE132" s="413"/>
      <c r="AF132" s="413"/>
    </row>
    <row r="133" spans="14:32" s="430" customFormat="1" x14ac:dyDescent="0.3">
      <c r="N133" s="413"/>
      <c r="O133" s="413"/>
      <c r="P133" s="413"/>
      <c r="Q133" s="413"/>
      <c r="R133" s="413"/>
      <c r="S133" s="413"/>
      <c r="T133" s="413"/>
      <c r="U133" s="413"/>
      <c r="V133" s="413"/>
      <c r="W133" s="413"/>
      <c r="X133" s="413"/>
      <c r="Y133" s="413"/>
      <c r="Z133" s="413"/>
      <c r="AA133" s="413"/>
      <c r="AB133" s="413"/>
      <c r="AC133" s="413"/>
      <c r="AD133" s="413"/>
      <c r="AE133" s="413"/>
      <c r="AF133" s="413"/>
    </row>
    <row r="134" spans="14:32" s="430" customFormat="1" x14ac:dyDescent="0.3">
      <c r="N134" s="413"/>
      <c r="O134" s="413"/>
      <c r="P134" s="413"/>
      <c r="Q134" s="413"/>
      <c r="R134" s="413"/>
      <c r="S134" s="413"/>
      <c r="T134" s="413"/>
      <c r="U134" s="413"/>
      <c r="V134" s="413"/>
      <c r="W134" s="413"/>
      <c r="X134" s="413"/>
      <c r="Y134" s="413"/>
      <c r="Z134" s="413"/>
      <c r="AA134" s="413"/>
      <c r="AB134" s="413"/>
      <c r="AC134" s="413"/>
      <c r="AD134" s="413"/>
      <c r="AE134" s="413"/>
      <c r="AF134" s="413"/>
    </row>
    <row r="135" spans="14:32" s="430" customFormat="1" x14ac:dyDescent="0.3">
      <c r="N135" s="413"/>
      <c r="O135" s="413"/>
      <c r="P135" s="413"/>
      <c r="Q135" s="413"/>
      <c r="R135" s="413"/>
      <c r="S135" s="413"/>
      <c r="T135" s="413"/>
      <c r="U135" s="413"/>
      <c r="V135" s="413"/>
      <c r="W135" s="413"/>
      <c r="X135" s="413"/>
      <c r="Y135" s="413"/>
      <c r="Z135" s="413"/>
      <c r="AA135" s="413"/>
      <c r="AB135" s="413"/>
      <c r="AC135" s="413"/>
      <c r="AD135" s="413"/>
      <c r="AE135" s="413"/>
      <c r="AF135" s="413"/>
    </row>
    <row r="136" spans="14:32" s="430" customFormat="1" x14ac:dyDescent="0.3">
      <c r="N136" s="413"/>
      <c r="O136" s="413"/>
      <c r="P136" s="413"/>
      <c r="Q136" s="413"/>
      <c r="R136" s="413"/>
      <c r="S136" s="413"/>
      <c r="T136" s="413"/>
      <c r="U136" s="413"/>
      <c r="V136" s="413"/>
      <c r="W136" s="413"/>
      <c r="X136" s="413"/>
      <c r="Y136" s="413"/>
      <c r="Z136" s="413"/>
      <c r="AA136" s="413"/>
      <c r="AB136" s="413"/>
      <c r="AC136" s="413"/>
      <c r="AD136" s="413"/>
      <c r="AE136" s="413"/>
      <c r="AF136" s="413"/>
    </row>
    <row r="137" spans="14:32" s="430" customFormat="1" x14ac:dyDescent="0.3">
      <c r="N137" s="413"/>
      <c r="O137" s="413"/>
      <c r="P137" s="413"/>
      <c r="Q137" s="413"/>
      <c r="R137" s="413"/>
      <c r="S137" s="413"/>
      <c r="T137" s="413"/>
      <c r="U137" s="413"/>
      <c r="V137" s="413"/>
      <c r="W137" s="413"/>
      <c r="X137" s="413"/>
      <c r="Y137" s="413"/>
      <c r="Z137" s="413"/>
      <c r="AA137" s="413"/>
      <c r="AB137" s="413"/>
      <c r="AC137" s="413"/>
      <c r="AD137" s="413"/>
      <c r="AE137" s="413"/>
      <c r="AF137" s="413"/>
    </row>
    <row r="138" spans="14:32" s="430" customFormat="1" x14ac:dyDescent="0.3">
      <c r="N138" s="413"/>
      <c r="O138" s="413"/>
      <c r="P138" s="413"/>
      <c r="Q138" s="413"/>
      <c r="R138" s="413"/>
      <c r="S138" s="413"/>
      <c r="T138" s="413"/>
      <c r="U138" s="413"/>
      <c r="V138" s="413"/>
      <c r="W138" s="413"/>
      <c r="X138" s="413"/>
      <c r="Y138" s="413"/>
      <c r="Z138" s="413"/>
      <c r="AA138" s="413"/>
      <c r="AB138" s="413"/>
      <c r="AC138" s="413"/>
      <c r="AD138" s="413"/>
      <c r="AE138" s="413"/>
      <c r="AF138" s="413"/>
    </row>
    <row r="139" spans="14:32" s="430" customFormat="1" x14ac:dyDescent="0.3">
      <c r="N139" s="413"/>
      <c r="O139" s="413"/>
      <c r="P139" s="413"/>
      <c r="Q139" s="413"/>
      <c r="R139" s="413"/>
      <c r="S139" s="413"/>
      <c r="T139" s="413"/>
      <c r="U139" s="413"/>
      <c r="V139" s="413"/>
      <c r="W139" s="413"/>
      <c r="X139" s="413"/>
      <c r="Y139" s="413"/>
      <c r="Z139" s="413"/>
      <c r="AA139" s="413"/>
      <c r="AB139" s="413"/>
      <c r="AC139" s="413"/>
      <c r="AD139" s="413"/>
      <c r="AE139" s="413"/>
      <c r="AF139" s="413"/>
    </row>
    <row r="140" spans="14:32" s="430" customFormat="1" x14ac:dyDescent="0.3">
      <c r="N140" s="413"/>
      <c r="O140" s="413"/>
      <c r="P140" s="413"/>
      <c r="Q140" s="413"/>
      <c r="R140" s="413"/>
      <c r="S140" s="413"/>
      <c r="T140" s="413"/>
      <c r="U140" s="413"/>
      <c r="V140" s="413"/>
      <c r="W140" s="413"/>
      <c r="X140" s="413"/>
      <c r="Y140" s="413"/>
      <c r="Z140" s="413"/>
      <c r="AA140" s="413"/>
      <c r="AB140" s="413"/>
      <c r="AC140" s="413"/>
      <c r="AD140" s="413"/>
      <c r="AE140" s="413"/>
      <c r="AF140" s="413"/>
    </row>
    <row r="141" spans="14:32" s="430" customFormat="1" x14ac:dyDescent="0.3">
      <c r="N141" s="413"/>
      <c r="O141" s="413"/>
      <c r="P141" s="413"/>
      <c r="Q141" s="413"/>
      <c r="R141" s="413"/>
      <c r="S141" s="413"/>
      <c r="T141" s="413"/>
      <c r="U141" s="413"/>
      <c r="V141" s="413"/>
      <c r="W141" s="413"/>
      <c r="X141" s="413"/>
      <c r="Y141" s="413"/>
      <c r="Z141" s="413"/>
      <c r="AA141" s="413"/>
      <c r="AB141" s="413"/>
      <c r="AC141" s="413"/>
      <c r="AD141" s="413"/>
      <c r="AE141" s="413"/>
      <c r="AF141" s="413"/>
    </row>
    <row r="142" spans="14:32" s="430" customFormat="1" x14ac:dyDescent="0.3">
      <c r="N142" s="413"/>
      <c r="O142" s="413"/>
      <c r="P142" s="413"/>
      <c r="Q142" s="413"/>
      <c r="R142" s="413"/>
      <c r="S142" s="413"/>
      <c r="T142" s="413"/>
      <c r="U142" s="413"/>
      <c r="V142" s="413"/>
      <c r="W142" s="413"/>
      <c r="X142" s="413"/>
      <c r="Y142" s="413"/>
      <c r="Z142" s="413"/>
      <c r="AA142" s="413"/>
      <c r="AB142" s="413"/>
      <c r="AC142" s="413"/>
      <c r="AD142" s="413"/>
      <c r="AE142" s="413"/>
      <c r="AF142" s="413"/>
    </row>
    <row r="143" spans="14:32" s="430" customFormat="1" x14ac:dyDescent="0.3">
      <c r="N143" s="413"/>
      <c r="O143" s="413"/>
      <c r="P143" s="413"/>
      <c r="Q143" s="413"/>
      <c r="R143" s="413"/>
      <c r="S143" s="413"/>
      <c r="T143" s="413"/>
      <c r="U143" s="413"/>
      <c r="V143" s="413"/>
      <c r="W143" s="413"/>
      <c r="X143" s="413"/>
      <c r="Y143" s="413"/>
      <c r="Z143" s="413"/>
      <c r="AA143" s="413"/>
      <c r="AB143" s="413"/>
      <c r="AC143" s="413"/>
      <c r="AD143" s="413"/>
      <c r="AE143" s="413"/>
      <c r="AF143" s="413"/>
    </row>
    <row r="144" spans="14:32" s="430" customFormat="1" x14ac:dyDescent="0.3">
      <c r="N144" s="413"/>
      <c r="O144" s="413"/>
      <c r="P144" s="413"/>
      <c r="Q144" s="413"/>
      <c r="R144" s="413"/>
      <c r="S144" s="413"/>
      <c r="T144" s="413"/>
      <c r="U144" s="413"/>
      <c r="V144" s="413"/>
      <c r="W144" s="413"/>
      <c r="X144" s="413"/>
      <c r="Y144" s="413"/>
      <c r="Z144" s="413"/>
      <c r="AA144" s="413"/>
      <c r="AB144" s="413"/>
      <c r="AC144" s="413"/>
      <c r="AD144" s="413"/>
      <c r="AE144" s="413"/>
      <c r="AF144" s="413"/>
    </row>
    <row r="145" spans="14:32" s="430" customFormat="1" x14ac:dyDescent="0.3">
      <c r="N145" s="413"/>
      <c r="O145" s="413"/>
      <c r="P145" s="413"/>
      <c r="Q145" s="413"/>
      <c r="R145" s="413"/>
      <c r="S145" s="413"/>
      <c r="T145" s="413"/>
      <c r="U145" s="413"/>
      <c r="V145" s="413"/>
      <c r="W145" s="413"/>
      <c r="X145" s="413"/>
      <c r="Y145" s="413"/>
      <c r="Z145" s="413"/>
      <c r="AA145" s="413"/>
      <c r="AB145" s="413"/>
      <c r="AC145" s="413"/>
      <c r="AD145" s="413"/>
      <c r="AE145" s="413"/>
      <c r="AF145" s="413"/>
    </row>
    <row r="146" spans="14:32" s="430" customFormat="1" x14ac:dyDescent="0.3">
      <c r="N146" s="413"/>
      <c r="O146" s="413"/>
      <c r="P146" s="413"/>
      <c r="Q146" s="413"/>
      <c r="R146" s="413"/>
      <c r="S146" s="413"/>
      <c r="T146" s="413"/>
      <c r="U146" s="413"/>
      <c r="V146" s="413"/>
      <c r="W146" s="413"/>
      <c r="X146" s="413"/>
      <c r="Y146" s="413"/>
      <c r="Z146" s="413"/>
      <c r="AA146" s="413"/>
      <c r="AB146" s="413"/>
      <c r="AC146" s="413"/>
      <c r="AD146" s="413"/>
      <c r="AE146" s="413"/>
      <c r="AF146" s="413"/>
    </row>
    <row r="147" spans="14:32" s="430" customFormat="1" x14ac:dyDescent="0.3">
      <c r="N147" s="413"/>
      <c r="O147" s="413"/>
      <c r="P147" s="413"/>
      <c r="Q147" s="413"/>
      <c r="R147" s="413"/>
      <c r="S147" s="413"/>
      <c r="T147" s="413"/>
      <c r="U147" s="413"/>
      <c r="V147" s="413"/>
      <c r="W147" s="413"/>
      <c r="X147" s="413"/>
      <c r="Y147" s="413"/>
      <c r="Z147" s="413"/>
      <c r="AA147" s="413"/>
      <c r="AB147" s="413"/>
      <c r="AC147" s="413"/>
      <c r="AD147" s="413"/>
      <c r="AE147" s="413"/>
      <c r="AF147" s="413"/>
    </row>
    <row r="148" spans="14:32" s="430" customFormat="1" x14ac:dyDescent="0.3">
      <c r="N148" s="413"/>
      <c r="O148" s="413"/>
      <c r="P148" s="413"/>
      <c r="Q148" s="413"/>
      <c r="R148" s="413"/>
      <c r="S148" s="413"/>
      <c r="T148" s="413"/>
      <c r="U148" s="413"/>
      <c r="V148" s="413"/>
      <c r="W148" s="413"/>
      <c r="X148" s="413"/>
      <c r="Y148" s="413"/>
      <c r="Z148" s="413"/>
      <c r="AA148" s="413"/>
      <c r="AB148" s="413"/>
      <c r="AC148" s="413"/>
      <c r="AD148" s="413"/>
      <c r="AE148" s="413"/>
      <c r="AF148" s="413"/>
    </row>
    <row r="149" spans="14:32" s="430" customFormat="1" x14ac:dyDescent="0.3">
      <c r="N149" s="413"/>
      <c r="O149" s="413"/>
      <c r="P149" s="413"/>
      <c r="Q149" s="413"/>
      <c r="R149" s="413"/>
      <c r="S149" s="413"/>
      <c r="T149" s="413"/>
      <c r="U149" s="413"/>
      <c r="V149" s="413"/>
      <c r="W149" s="413"/>
      <c r="X149" s="413"/>
      <c r="Y149" s="413"/>
      <c r="Z149" s="413"/>
      <c r="AA149" s="413"/>
      <c r="AB149" s="413"/>
      <c r="AC149" s="413"/>
      <c r="AD149" s="413"/>
      <c r="AE149" s="413"/>
      <c r="AF149" s="413"/>
    </row>
    <row r="150" spans="14:32" s="430" customFormat="1" x14ac:dyDescent="0.3">
      <c r="N150" s="413"/>
      <c r="O150" s="413"/>
      <c r="P150" s="413"/>
      <c r="Q150" s="413"/>
      <c r="R150" s="413"/>
      <c r="S150" s="413"/>
      <c r="T150" s="413"/>
      <c r="U150" s="413"/>
      <c r="V150" s="413"/>
      <c r="W150" s="413"/>
      <c r="X150" s="413"/>
      <c r="Y150" s="413"/>
      <c r="Z150" s="413"/>
      <c r="AA150" s="413"/>
      <c r="AB150" s="413"/>
      <c r="AC150" s="413"/>
      <c r="AD150" s="413"/>
      <c r="AE150" s="413"/>
      <c r="AF150" s="413"/>
    </row>
    <row r="151" spans="14:32" s="430" customFormat="1" x14ac:dyDescent="0.3">
      <c r="N151" s="413"/>
      <c r="O151" s="413"/>
      <c r="P151" s="413"/>
      <c r="Q151" s="413"/>
      <c r="R151" s="413"/>
      <c r="S151" s="413"/>
      <c r="T151" s="413"/>
      <c r="U151" s="413"/>
      <c r="V151" s="413"/>
      <c r="W151" s="413"/>
      <c r="X151" s="413"/>
      <c r="Y151" s="413"/>
      <c r="Z151" s="413"/>
      <c r="AA151" s="413"/>
      <c r="AB151" s="413"/>
      <c r="AC151" s="413"/>
      <c r="AD151" s="413"/>
      <c r="AE151" s="413"/>
      <c r="AF151" s="413"/>
    </row>
    <row r="152" spans="14:32" s="430" customFormat="1" x14ac:dyDescent="0.3">
      <c r="N152" s="413"/>
      <c r="O152" s="413"/>
      <c r="P152" s="413"/>
      <c r="Q152" s="413"/>
      <c r="R152" s="413"/>
      <c r="S152" s="413"/>
      <c r="T152" s="413"/>
      <c r="U152" s="413"/>
      <c r="V152" s="413"/>
      <c r="W152" s="413"/>
      <c r="X152" s="413"/>
      <c r="Y152" s="413"/>
      <c r="Z152" s="413"/>
      <c r="AA152" s="413"/>
      <c r="AB152" s="413"/>
      <c r="AC152" s="413"/>
      <c r="AD152" s="413"/>
      <c r="AE152" s="413"/>
      <c r="AF152" s="413"/>
    </row>
    <row r="153" spans="14:32" s="430" customFormat="1" x14ac:dyDescent="0.3">
      <c r="N153" s="413"/>
      <c r="O153" s="413"/>
      <c r="P153" s="413"/>
      <c r="Q153" s="413"/>
      <c r="R153" s="413"/>
      <c r="S153" s="413"/>
      <c r="T153" s="413"/>
      <c r="U153" s="413"/>
      <c r="V153" s="413"/>
      <c r="W153" s="413"/>
      <c r="X153" s="413"/>
      <c r="Y153" s="413"/>
      <c r="Z153" s="413"/>
      <c r="AA153" s="413"/>
      <c r="AB153" s="413"/>
      <c r="AC153" s="413"/>
      <c r="AD153" s="413"/>
      <c r="AE153" s="413"/>
      <c r="AF153" s="413"/>
    </row>
    <row r="154" spans="14:32" s="430" customFormat="1" x14ac:dyDescent="0.3">
      <c r="N154" s="413"/>
      <c r="O154" s="413"/>
      <c r="P154" s="413"/>
      <c r="Q154" s="413"/>
      <c r="R154" s="413"/>
      <c r="S154" s="413"/>
      <c r="T154" s="413"/>
      <c r="U154" s="413"/>
      <c r="V154" s="413"/>
      <c r="W154" s="413"/>
      <c r="X154" s="413"/>
      <c r="Y154" s="413"/>
      <c r="Z154" s="413"/>
      <c r="AA154" s="413"/>
      <c r="AB154" s="413"/>
      <c r="AC154" s="413"/>
      <c r="AD154" s="413"/>
      <c r="AE154" s="413"/>
      <c r="AF154" s="413"/>
    </row>
    <row r="155" spans="14:32" s="430" customFormat="1" x14ac:dyDescent="0.3">
      <c r="N155" s="413"/>
      <c r="O155" s="413"/>
      <c r="P155" s="413"/>
      <c r="Q155" s="413"/>
      <c r="R155" s="413"/>
      <c r="S155" s="413"/>
      <c r="T155" s="413"/>
      <c r="U155" s="413"/>
      <c r="V155" s="413"/>
      <c r="W155" s="413"/>
      <c r="X155" s="413"/>
      <c r="Y155" s="413"/>
      <c r="Z155" s="413"/>
      <c r="AA155" s="413"/>
      <c r="AB155" s="413"/>
      <c r="AC155" s="413"/>
      <c r="AD155" s="413"/>
      <c r="AE155" s="413"/>
      <c r="AF155" s="413"/>
    </row>
    <row r="156" spans="14:32" s="430" customFormat="1" x14ac:dyDescent="0.3">
      <c r="N156" s="413"/>
      <c r="O156" s="413"/>
      <c r="P156" s="413"/>
      <c r="Q156" s="413"/>
      <c r="R156" s="413"/>
      <c r="S156" s="413"/>
      <c r="T156" s="413"/>
      <c r="U156" s="413"/>
      <c r="V156" s="413"/>
      <c r="W156" s="413"/>
      <c r="X156" s="413"/>
      <c r="Y156" s="413"/>
      <c r="Z156" s="413"/>
      <c r="AA156" s="413"/>
      <c r="AB156" s="413"/>
      <c r="AC156" s="413"/>
      <c r="AD156" s="413"/>
      <c r="AE156" s="413"/>
      <c r="AF156" s="413"/>
    </row>
    <row r="157" spans="14:32" s="430" customFormat="1" x14ac:dyDescent="0.3">
      <c r="N157" s="413"/>
      <c r="O157" s="413"/>
      <c r="P157" s="413"/>
      <c r="Q157" s="413"/>
      <c r="R157" s="413"/>
      <c r="S157" s="413"/>
      <c r="T157" s="413"/>
      <c r="U157" s="413"/>
      <c r="V157" s="413"/>
      <c r="W157" s="413"/>
      <c r="X157" s="413"/>
      <c r="Y157" s="413"/>
      <c r="Z157" s="413"/>
      <c r="AA157" s="413"/>
      <c r="AB157" s="413"/>
      <c r="AC157" s="413"/>
      <c r="AD157" s="413"/>
      <c r="AE157" s="413"/>
      <c r="AF157" s="413"/>
    </row>
    <row r="158" spans="14:32" s="430" customFormat="1" x14ac:dyDescent="0.3">
      <c r="N158" s="413"/>
      <c r="O158" s="413"/>
      <c r="P158" s="413"/>
      <c r="Q158" s="413"/>
      <c r="R158" s="413"/>
      <c r="S158" s="413"/>
      <c r="T158" s="413"/>
      <c r="U158" s="413"/>
      <c r="V158" s="413"/>
      <c r="W158" s="413"/>
      <c r="X158" s="413"/>
      <c r="Y158" s="413"/>
      <c r="Z158" s="413"/>
      <c r="AA158" s="413"/>
      <c r="AB158" s="413"/>
      <c r="AC158" s="413"/>
      <c r="AD158" s="413"/>
      <c r="AE158" s="413"/>
      <c r="AF158" s="413"/>
    </row>
    <row r="159" spans="14:32" s="430" customFormat="1" x14ac:dyDescent="0.3">
      <c r="N159" s="413"/>
      <c r="O159" s="413"/>
      <c r="P159" s="413"/>
      <c r="Q159" s="413"/>
      <c r="R159" s="413"/>
      <c r="S159" s="413"/>
      <c r="T159" s="413"/>
      <c r="U159" s="413"/>
      <c r="V159" s="413"/>
      <c r="W159" s="413"/>
      <c r="X159" s="413"/>
      <c r="Y159" s="413"/>
      <c r="Z159" s="413"/>
      <c r="AA159" s="413"/>
      <c r="AB159" s="413"/>
      <c r="AC159" s="413"/>
      <c r="AD159" s="413"/>
      <c r="AE159" s="413"/>
      <c r="AF159" s="413"/>
    </row>
    <row r="160" spans="14:32" s="430" customFormat="1" x14ac:dyDescent="0.3">
      <c r="N160" s="413"/>
      <c r="O160" s="413"/>
      <c r="P160" s="413"/>
      <c r="Q160" s="413"/>
      <c r="R160" s="413"/>
      <c r="S160" s="413"/>
      <c r="T160" s="413"/>
      <c r="U160" s="413"/>
      <c r="V160" s="413"/>
      <c r="W160" s="413"/>
      <c r="X160" s="413"/>
      <c r="Y160" s="413"/>
      <c r="Z160" s="413"/>
      <c r="AA160" s="413"/>
      <c r="AB160" s="413"/>
      <c r="AC160" s="413"/>
      <c r="AD160" s="413"/>
      <c r="AE160" s="413"/>
      <c r="AF160" s="413"/>
    </row>
    <row r="161" spans="14:32" s="430" customFormat="1" x14ac:dyDescent="0.3">
      <c r="N161" s="413"/>
      <c r="O161" s="413"/>
      <c r="P161" s="413"/>
      <c r="Q161" s="413"/>
      <c r="R161" s="413"/>
      <c r="S161" s="413"/>
      <c r="T161" s="413"/>
      <c r="U161" s="413"/>
      <c r="V161" s="413"/>
      <c r="W161" s="413"/>
      <c r="X161" s="413"/>
      <c r="Y161" s="413"/>
      <c r="Z161" s="413"/>
      <c r="AA161" s="413"/>
      <c r="AB161" s="413"/>
      <c r="AC161" s="413"/>
      <c r="AD161" s="413"/>
      <c r="AE161" s="413"/>
      <c r="AF161" s="413"/>
    </row>
    <row r="162" spans="14:32" s="430" customFormat="1" x14ac:dyDescent="0.3">
      <c r="N162" s="413"/>
      <c r="O162" s="413"/>
      <c r="P162" s="413"/>
      <c r="Q162" s="413"/>
      <c r="R162" s="413"/>
      <c r="S162" s="413"/>
      <c r="T162" s="413"/>
      <c r="U162" s="413"/>
      <c r="V162" s="413"/>
      <c r="W162" s="413"/>
      <c r="X162" s="413"/>
      <c r="Y162" s="413"/>
      <c r="Z162" s="413"/>
      <c r="AA162" s="413"/>
      <c r="AB162" s="413"/>
      <c r="AC162" s="413"/>
      <c r="AD162" s="413"/>
      <c r="AE162" s="413"/>
      <c r="AF162" s="413"/>
    </row>
    <row r="163" spans="14:32" s="430" customFormat="1" x14ac:dyDescent="0.3">
      <c r="N163" s="413"/>
      <c r="O163" s="413"/>
      <c r="P163" s="413"/>
      <c r="Q163" s="413"/>
      <c r="R163" s="413"/>
      <c r="S163" s="413"/>
      <c r="T163" s="413"/>
      <c r="U163" s="413"/>
      <c r="V163" s="413"/>
      <c r="W163" s="413"/>
      <c r="X163" s="413"/>
      <c r="Y163" s="413"/>
      <c r="Z163" s="413"/>
      <c r="AA163" s="413"/>
      <c r="AB163" s="413"/>
      <c r="AC163" s="413"/>
      <c r="AD163" s="413"/>
      <c r="AE163" s="413"/>
      <c r="AF163" s="413"/>
    </row>
    <row r="164" spans="14:32" s="430" customFormat="1" x14ac:dyDescent="0.3">
      <c r="N164" s="413"/>
      <c r="O164" s="413"/>
      <c r="P164" s="413"/>
      <c r="Q164" s="413"/>
      <c r="R164" s="413"/>
      <c r="S164" s="413"/>
      <c r="T164" s="413"/>
      <c r="U164" s="413"/>
      <c r="V164" s="413"/>
      <c r="W164" s="413"/>
      <c r="X164" s="413"/>
      <c r="Y164" s="413"/>
      <c r="Z164" s="413"/>
      <c r="AA164" s="413"/>
      <c r="AB164" s="413"/>
      <c r="AC164" s="413"/>
      <c r="AD164" s="413"/>
      <c r="AE164" s="413"/>
      <c r="AF164" s="413"/>
    </row>
    <row r="165" spans="14:32" s="430" customFormat="1" x14ac:dyDescent="0.3">
      <c r="N165" s="413"/>
      <c r="O165" s="413"/>
      <c r="P165" s="413"/>
      <c r="Q165" s="413"/>
      <c r="R165" s="413"/>
      <c r="S165" s="413"/>
      <c r="T165" s="413"/>
      <c r="U165" s="413"/>
      <c r="V165" s="413"/>
      <c r="W165" s="413"/>
      <c r="X165" s="413"/>
      <c r="Y165" s="413"/>
      <c r="Z165" s="413"/>
      <c r="AA165" s="413"/>
      <c r="AB165" s="413"/>
      <c r="AC165" s="413"/>
      <c r="AD165" s="413"/>
      <c r="AE165" s="413"/>
      <c r="AF165" s="413"/>
    </row>
    <row r="166" spans="14:32" s="430" customFormat="1" x14ac:dyDescent="0.3">
      <c r="N166" s="413"/>
      <c r="O166" s="413"/>
      <c r="P166" s="413"/>
      <c r="Q166" s="413"/>
      <c r="R166" s="413"/>
      <c r="S166" s="413"/>
      <c r="T166" s="413"/>
      <c r="U166" s="413"/>
      <c r="V166" s="413"/>
      <c r="W166" s="413"/>
      <c r="X166" s="413"/>
      <c r="Y166" s="413"/>
      <c r="Z166" s="413"/>
      <c r="AA166" s="413"/>
      <c r="AB166" s="413"/>
      <c r="AC166" s="413"/>
      <c r="AD166" s="413"/>
      <c r="AE166" s="413"/>
      <c r="AF166" s="413"/>
    </row>
    <row r="167" spans="14:32" s="430" customFormat="1" x14ac:dyDescent="0.3">
      <c r="N167" s="413"/>
      <c r="O167" s="413"/>
      <c r="P167" s="413"/>
      <c r="Q167" s="413"/>
      <c r="R167" s="413"/>
      <c r="S167" s="413"/>
      <c r="T167" s="413"/>
      <c r="U167" s="413"/>
      <c r="V167" s="413"/>
      <c r="W167" s="413"/>
      <c r="X167" s="413"/>
      <c r="Y167" s="413"/>
      <c r="Z167" s="413"/>
      <c r="AA167" s="413"/>
      <c r="AB167" s="413"/>
      <c r="AC167" s="413"/>
      <c r="AD167" s="413"/>
      <c r="AE167" s="413"/>
      <c r="AF167" s="413"/>
    </row>
    <row r="168" spans="14:32" s="430" customFormat="1" x14ac:dyDescent="0.3">
      <c r="N168" s="413"/>
      <c r="O168" s="413"/>
      <c r="P168" s="413"/>
      <c r="Q168" s="413"/>
      <c r="R168" s="413"/>
      <c r="S168" s="413"/>
      <c r="T168" s="413"/>
      <c r="U168" s="413"/>
      <c r="V168" s="413"/>
      <c r="W168" s="413"/>
      <c r="X168" s="413"/>
      <c r="Y168" s="413"/>
      <c r="Z168" s="413"/>
      <c r="AA168" s="413"/>
      <c r="AB168" s="413"/>
      <c r="AC168" s="413"/>
      <c r="AD168" s="413"/>
      <c r="AE168" s="413"/>
      <c r="AF168" s="413"/>
    </row>
    <row r="169" spans="14:32" s="430" customFormat="1" x14ac:dyDescent="0.3">
      <c r="N169" s="413"/>
      <c r="O169" s="413"/>
      <c r="P169" s="413"/>
      <c r="Q169" s="413"/>
      <c r="R169" s="413"/>
      <c r="S169" s="413"/>
      <c r="T169" s="413"/>
      <c r="U169" s="413"/>
      <c r="V169" s="413"/>
      <c r="W169" s="413"/>
      <c r="X169" s="413"/>
      <c r="Y169" s="413"/>
      <c r="Z169" s="413"/>
      <c r="AA169" s="413"/>
      <c r="AB169" s="413"/>
      <c r="AC169" s="413"/>
      <c r="AD169" s="413"/>
      <c r="AE169" s="413"/>
      <c r="AF169" s="413"/>
    </row>
    <row r="170" spans="14:32" s="430" customFormat="1" x14ac:dyDescent="0.3">
      <c r="N170" s="413"/>
      <c r="O170" s="413"/>
      <c r="P170" s="413"/>
      <c r="Q170" s="413"/>
      <c r="R170" s="413"/>
      <c r="S170" s="413"/>
      <c r="T170" s="413"/>
      <c r="U170" s="413"/>
      <c r="V170" s="413"/>
      <c r="W170" s="413"/>
      <c r="X170" s="413"/>
      <c r="Y170" s="413"/>
      <c r="Z170" s="413"/>
      <c r="AA170" s="413"/>
      <c r="AB170" s="413"/>
      <c r="AC170" s="413"/>
      <c r="AD170" s="413"/>
      <c r="AE170" s="413"/>
      <c r="AF170" s="413"/>
    </row>
    <row r="171" spans="14:32" s="430" customFormat="1" x14ac:dyDescent="0.3">
      <c r="N171" s="413"/>
      <c r="O171" s="413"/>
      <c r="P171" s="413"/>
      <c r="Q171" s="413"/>
      <c r="R171" s="413"/>
      <c r="S171" s="413"/>
      <c r="T171" s="413"/>
      <c r="U171" s="413"/>
      <c r="V171" s="413"/>
      <c r="W171" s="413"/>
      <c r="X171" s="413"/>
      <c r="Y171" s="413"/>
      <c r="Z171" s="413"/>
      <c r="AA171" s="413"/>
      <c r="AB171" s="413"/>
      <c r="AC171" s="413"/>
      <c r="AD171" s="413"/>
      <c r="AE171" s="413"/>
      <c r="AF171" s="413"/>
    </row>
    <row r="172" spans="14:32" s="430" customFormat="1" x14ac:dyDescent="0.3">
      <c r="N172" s="413"/>
      <c r="O172" s="413"/>
      <c r="P172" s="413"/>
      <c r="Q172" s="413"/>
      <c r="R172" s="413"/>
      <c r="S172" s="413"/>
      <c r="T172" s="413"/>
      <c r="U172" s="413"/>
      <c r="V172" s="413"/>
      <c r="W172" s="413"/>
      <c r="X172" s="413"/>
      <c r="Y172" s="413"/>
      <c r="Z172" s="413"/>
      <c r="AA172" s="413"/>
      <c r="AB172" s="413"/>
      <c r="AC172" s="413"/>
      <c r="AD172" s="413"/>
      <c r="AE172" s="413"/>
      <c r="AF172" s="413"/>
    </row>
    <row r="173" spans="14:32" s="430" customFormat="1" x14ac:dyDescent="0.3">
      <c r="N173" s="413"/>
      <c r="O173" s="413"/>
      <c r="P173" s="413"/>
      <c r="Q173" s="413"/>
      <c r="R173" s="413"/>
      <c r="S173" s="413"/>
      <c r="T173" s="413"/>
      <c r="U173" s="413"/>
      <c r="V173" s="413"/>
      <c r="W173" s="413"/>
      <c r="X173" s="413"/>
      <c r="Y173" s="413"/>
      <c r="Z173" s="413"/>
      <c r="AA173" s="413"/>
      <c r="AB173" s="413"/>
      <c r="AC173" s="413"/>
      <c r="AD173" s="413"/>
      <c r="AE173" s="413"/>
      <c r="AF173" s="413"/>
    </row>
    <row r="174" spans="14:32" s="430" customFormat="1" x14ac:dyDescent="0.3">
      <c r="N174" s="413"/>
      <c r="O174" s="413"/>
      <c r="P174" s="413"/>
      <c r="Q174" s="413"/>
      <c r="R174" s="413"/>
      <c r="S174" s="413"/>
      <c r="T174" s="413"/>
      <c r="U174" s="413"/>
      <c r="V174" s="413"/>
      <c r="W174" s="413"/>
      <c r="X174" s="413"/>
      <c r="Y174" s="413"/>
      <c r="Z174" s="413"/>
      <c r="AA174" s="413"/>
      <c r="AB174" s="413"/>
      <c r="AC174" s="413"/>
      <c r="AD174" s="413"/>
      <c r="AE174" s="413"/>
      <c r="AF174" s="413"/>
    </row>
    <row r="175" spans="14:32" s="430" customFormat="1" x14ac:dyDescent="0.3">
      <c r="N175" s="413"/>
      <c r="O175" s="413"/>
      <c r="P175" s="413"/>
      <c r="Q175" s="413"/>
      <c r="R175" s="413"/>
      <c r="S175" s="413"/>
      <c r="T175" s="413"/>
      <c r="U175" s="413"/>
      <c r="V175" s="413"/>
      <c r="W175" s="413"/>
      <c r="X175" s="413"/>
      <c r="Y175" s="413"/>
      <c r="Z175" s="413"/>
      <c r="AA175" s="413"/>
      <c r="AB175" s="413"/>
      <c r="AC175" s="413"/>
      <c r="AD175" s="413"/>
      <c r="AE175" s="413"/>
      <c r="AF175" s="413"/>
    </row>
    <row r="176" spans="14:32" s="430" customFormat="1" x14ac:dyDescent="0.3">
      <c r="N176" s="413"/>
      <c r="O176" s="413"/>
      <c r="P176" s="413"/>
      <c r="Q176" s="413"/>
      <c r="R176" s="413"/>
      <c r="S176" s="413"/>
      <c r="T176" s="413"/>
      <c r="U176" s="413"/>
      <c r="V176" s="413"/>
      <c r="W176" s="413"/>
      <c r="X176" s="413"/>
      <c r="Y176" s="413"/>
      <c r="Z176" s="413"/>
      <c r="AA176" s="413"/>
      <c r="AB176" s="413"/>
      <c r="AC176" s="413"/>
      <c r="AD176" s="413"/>
      <c r="AE176" s="413"/>
      <c r="AF176" s="413"/>
    </row>
    <row r="177" spans="1:32" s="430" customFormat="1" x14ac:dyDescent="0.3">
      <c r="N177" s="413"/>
      <c r="O177" s="413"/>
      <c r="P177" s="413"/>
      <c r="Q177" s="413"/>
      <c r="R177" s="413"/>
      <c r="S177" s="413"/>
      <c r="T177" s="413"/>
      <c r="U177" s="413"/>
      <c r="V177" s="413"/>
      <c r="W177" s="413"/>
      <c r="X177" s="413"/>
      <c r="Y177" s="413"/>
      <c r="Z177" s="413"/>
      <c r="AA177" s="413"/>
      <c r="AB177" s="413"/>
      <c r="AC177" s="413"/>
      <c r="AD177" s="413"/>
      <c r="AE177" s="413"/>
      <c r="AF177" s="413"/>
    </row>
    <row r="178" spans="1:32" s="430" customFormat="1" x14ac:dyDescent="0.3">
      <c r="N178" s="413"/>
      <c r="O178" s="413"/>
      <c r="P178" s="413"/>
      <c r="Q178" s="413"/>
      <c r="R178" s="413"/>
      <c r="S178" s="413"/>
      <c r="T178" s="413"/>
      <c r="U178" s="413"/>
      <c r="V178" s="413"/>
      <c r="W178" s="413"/>
      <c r="X178" s="413"/>
      <c r="Y178" s="413"/>
      <c r="Z178" s="413"/>
      <c r="AA178" s="413"/>
      <c r="AB178" s="413"/>
      <c r="AC178" s="413"/>
      <c r="AD178" s="413"/>
      <c r="AE178" s="413"/>
      <c r="AF178" s="413"/>
    </row>
    <row r="179" spans="1:32" s="430" customFormat="1" x14ac:dyDescent="0.3">
      <c r="N179" s="413"/>
      <c r="O179" s="413"/>
      <c r="P179" s="413"/>
      <c r="Q179" s="413"/>
      <c r="R179" s="413"/>
      <c r="S179" s="413"/>
      <c r="T179" s="413"/>
      <c r="U179" s="413"/>
      <c r="V179" s="413"/>
      <c r="W179" s="413"/>
      <c r="X179" s="413"/>
      <c r="Y179" s="413"/>
      <c r="Z179" s="413"/>
      <c r="AA179" s="413"/>
      <c r="AB179" s="413"/>
      <c r="AC179" s="413"/>
      <c r="AD179" s="413"/>
      <c r="AE179" s="413"/>
      <c r="AF179" s="413"/>
    </row>
    <row r="180" spans="1:32" s="430" customFormat="1" x14ac:dyDescent="0.3">
      <c r="N180" s="413"/>
      <c r="O180" s="413"/>
      <c r="P180" s="413"/>
      <c r="Q180" s="413"/>
      <c r="R180" s="413"/>
      <c r="S180" s="413"/>
      <c r="T180" s="413"/>
      <c r="U180" s="413"/>
      <c r="V180" s="413"/>
      <c r="W180" s="413"/>
      <c r="X180" s="413"/>
      <c r="Y180" s="413"/>
      <c r="Z180" s="413"/>
      <c r="AA180" s="413"/>
      <c r="AB180" s="413"/>
      <c r="AC180" s="413"/>
      <c r="AD180" s="413"/>
      <c r="AE180" s="413"/>
      <c r="AF180" s="413"/>
    </row>
    <row r="181" spans="1:32" s="430" customFormat="1" x14ac:dyDescent="0.3">
      <c r="N181" s="321"/>
      <c r="O181" s="321"/>
      <c r="P181" s="321"/>
      <c r="Q181" s="321"/>
      <c r="R181" s="321"/>
      <c r="S181" s="321"/>
      <c r="T181" s="321"/>
      <c r="U181" s="321"/>
      <c r="V181" s="413"/>
      <c r="W181" s="413"/>
      <c r="X181" s="413"/>
      <c r="Y181" s="413"/>
      <c r="Z181" s="413"/>
      <c r="AA181" s="413"/>
      <c r="AB181" s="413"/>
      <c r="AC181" s="413"/>
      <c r="AD181" s="413"/>
      <c r="AE181" s="413"/>
      <c r="AF181" s="413"/>
    </row>
    <row r="182" spans="1:32" s="430" customFormat="1" x14ac:dyDescent="0.3">
      <c r="N182" s="321"/>
      <c r="O182" s="321"/>
      <c r="P182" s="321"/>
      <c r="Q182" s="321"/>
      <c r="R182" s="321"/>
      <c r="S182" s="321"/>
      <c r="T182" s="321"/>
      <c r="U182" s="321"/>
      <c r="V182" s="413"/>
      <c r="W182" s="413"/>
      <c r="X182" s="413"/>
      <c r="Y182" s="413"/>
      <c r="Z182" s="413"/>
      <c r="AA182" s="413"/>
      <c r="AB182" s="413"/>
      <c r="AC182" s="413"/>
      <c r="AD182" s="413"/>
      <c r="AE182" s="413"/>
      <c r="AF182" s="413"/>
    </row>
    <row r="183" spans="1:32" s="430" customFormat="1" x14ac:dyDescent="0.3">
      <c r="N183" s="321"/>
      <c r="O183" s="321"/>
      <c r="P183" s="321"/>
      <c r="Q183" s="321"/>
      <c r="R183" s="321"/>
      <c r="S183" s="321"/>
      <c r="T183" s="321"/>
      <c r="U183" s="321"/>
      <c r="V183" s="413"/>
      <c r="W183" s="413"/>
      <c r="X183" s="413"/>
      <c r="Y183" s="413"/>
      <c r="Z183" s="413"/>
      <c r="AA183" s="413"/>
      <c r="AB183" s="413"/>
      <c r="AC183" s="413"/>
      <c r="AD183" s="413"/>
      <c r="AE183" s="413"/>
      <c r="AF183" s="413"/>
    </row>
    <row r="184" spans="1:32" s="430" customFormat="1" x14ac:dyDescent="0.3">
      <c r="N184" s="321"/>
      <c r="O184" s="321"/>
      <c r="P184" s="321"/>
      <c r="Q184" s="321"/>
      <c r="R184" s="321"/>
      <c r="S184" s="321"/>
      <c r="T184" s="321"/>
      <c r="U184" s="321"/>
      <c r="V184" s="413"/>
      <c r="W184" s="413"/>
      <c r="X184" s="413"/>
      <c r="Y184" s="413"/>
      <c r="Z184" s="413"/>
      <c r="AA184" s="413"/>
      <c r="AB184" s="413"/>
      <c r="AC184" s="413"/>
      <c r="AD184" s="413"/>
      <c r="AE184" s="413"/>
      <c r="AF184" s="413"/>
    </row>
    <row r="185" spans="1:32" s="430" customFormat="1" x14ac:dyDescent="0.3">
      <c r="N185" s="321"/>
      <c r="O185" s="321"/>
      <c r="P185" s="321"/>
      <c r="Q185" s="321"/>
      <c r="R185" s="321"/>
      <c r="S185" s="321"/>
      <c r="T185" s="321"/>
      <c r="U185" s="321"/>
      <c r="V185" s="413"/>
      <c r="W185" s="413"/>
      <c r="X185" s="413"/>
      <c r="Y185" s="413"/>
      <c r="Z185" s="413"/>
      <c r="AA185" s="413"/>
      <c r="AB185" s="413"/>
      <c r="AC185" s="413"/>
      <c r="AD185" s="413"/>
      <c r="AE185" s="413"/>
      <c r="AF185" s="413"/>
    </row>
    <row r="186" spans="1:32" s="430" customFormat="1" x14ac:dyDescent="0.3">
      <c r="D186" s="306"/>
      <c r="E186" s="306"/>
      <c r="F186" s="306"/>
      <c r="G186" s="306"/>
      <c r="H186" s="306"/>
      <c r="I186" s="306"/>
      <c r="J186" s="306"/>
      <c r="N186" s="321"/>
      <c r="O186" s="321"/>
      <c r="P186" s="321"/>
      <c r="Q186" s="321"/>
      <c r="R186" s="321"/>
      <c r="S186" s="321"/>
      <c r="T186" s="321"/>
      <c r="U186" s="321"/>
      <c r="V186" s="413"/>
      <c r="W186" s="413"/>
      <c r="X186" s="413"/>
      <c r="Y186" s="413"/>
      <c r="Z186" s="413"/>
      <c r="AA186" s="413"/>
      <c r="AB186" s="413"/>
      <c r="AC186" s="413"/>
      <c r="AD186" s="413"/>
      <c r="AE186" s="413"/>
      <c r="AF186" s="413"/>
    </row>
    <row r="187" spans="1:32" s="430" customFormat="1" x14ac:dyDescent="0.3">
      <c r="A187" s="306"/>
      <c r="B187" s="306"/>
      <c r="C187" s="306"/>
      <c r="D187" s="306"/>
      <c r="E187" s="306"/>
      <c r="F187" s="306"/>
      <c r="G187" s="306"/>
      <c r="H187" s="306"/>
      <c r="I187" s="306"/>
      <c r="J187" s="306"/>
      <c r="K187" s="306"/>
      <c r="L187" s="306"/>
      <c r="N187" s="321"/>
      <c r="O187" s="321"/>
      <c r="P187" s="321"/>
      <c r="Q187" s="321"/>
      <c r="R187" s="321"/>
      <c r="S187" s="321"/>
      <c r="T187" s="321"/>
      <c r="U187" s="321"/>
      <c r="V187" s="413"/>
      <c r="W187" s="413"/>
      <c r="X187" s="413"/>
      <c r="Y187" s="413"/>
      <c r="Z187" s="413"/>
      <c r="AA187" s="413"/>
      <c r="AB187" s="413"/>
      <c r="AC187" s="413"/>
      <c r="AD187" s="413"/>
      <c r="AE187" s="413"/>
      <c r="AF187" s="413"/>
    </row>
  </sheetData>
  <sheetProtection algorithmName="SHA-512" hashValue="lTYt/mTWA1vH5SXOByKUalv+btkyVwLWSonWu1m/9Wzoocju5PnzKrwauAli46qWJQO4nIsGDTg0a/JhbRD2WQ==" saltValue="+cuk3BCu90Vbtx4xT7EXcQ==" spinCount="100000" sheet="1" objects="1" scenarios="1" selectLockedCells="1"/>
  <mergeCells count="15">
    <mergeCell ref="K3:L3"/>
    <mergeCell ref="F5:G5"/>
    <mergeCell ref="F66:G68"/>
    <mergeCell ref="D42:I42"/>
    <mergeCell ref="C33:J33"/>
    <mergeCell ref="C34:J34"/>
    <mergeCell ref="C35:J35"/>
    <mergeCell ref="C36:J36"/>
    <mergeCell ref="C37:J37"/>
    <mergeCell ref="C38:J38"/>
    <mergeCell ref="C31:J31"/>
    <mergeCell ref="C32:J32"/>
    <mergeCell ref="E25:F25"/>
    <mergeCell ref="E26:F26"/>
    <mergeCell ref="E27:F27"/>
  </mergeCells>
  <phoneticPr fontId="19" type="noConversion"/>
  <conditionalFormatting sqref="G28:G29">
    <cfRule type="expression" dxfId="32" priority="1" stopIfTrue="1">
      <formula>AND(E28=$G$42,NOT(OR(G28=#REF!,G28=#REF!,G28=#REF!,G28=#REF!)))</formula>
    </cfRule>
  </conditionalFormatting>
  <conditionalFormatting sqref="F28:F29">
    <cfRule type="expression" dxfId="31" priority="2" stopIfTrue="1">
      <formula>AND(E28=$G$42,NOT(F28=#REF!))</formula>
    </cfRule>
  </conditionalFormatting>
  <conditionalFormatting sqref="G28:G29">
    <cfRule type="expression" dxfId="30" priority="3" stopIfTrue="1">
      <formula>AND(E28=$G$41,NOT(OR(G28=#REF!,G28=#REF!,G28=#REF!,G28=#REF!,G28=#REF!)))</formula>
    </cfRule>
    <cfRule type="expression" dxfId="29" priority="4" stopIfTrue="1">
      <formula>"AND(E11=$G$95,NOT(OR(G11=$G$77,G11=$G$78,G11=$G$79,G11=$G$80,G11=$G$81)))"</formula>
    </cfRule>
  </conditionalFormatting>
  <conditionalFormatting sqref="G28:G29">
    <cfRule type="expression" dxfId="28" priority="5" stopIfTrue="1">
      <formula>AND(G28=#REF!,NOT(OR(F28=#REF!,F28=#REF!)))</formula>
    </cfRule>
  </conditionalFormatting>
  <conditionalFormatting sqref="D24:D27">
    <cfRule type="expression" dxfId="27" priority="45" stopIfTrue="1">
      <formula>AND(#REF!=$G$42,NOT(OR(D24=#REF!,D24=#REF!,D24=#REF!,D24=#REF!)))</formula>
    </cfRule>
  </conditionalFormatting>
  <conditionalFormatting sqref="D24:D27">
    <cfRule type="expression" dxfId="26" priority="49" stopIfTrue="1">
      <formula>AND(#REF!=$G$41,NOT(OR(D24=#REF!,D24=#REF!,D24=#REF!,D24=#REF!,D24=#REF!)))</formula>
    </cfRule>
    <cfRule type="expression" dxfId="25" priority="50" stopIfTrue="1">
      <formula>"AND(E11=$G$95,NOT(OR(G11=$G$77,G11=$G$78,G11=$G$79,G11=$G$80,G11=$G$81)))"</formula>
    </cfRule>
  </conditionalFormatting>
  <conditionalFormatting sqref="D24:D27">
    <cfRule type="expression" dxfId="24" priority="52" stopIfTrue="1">
      <formula>AND(D24=#REF!,NOT(OR(#REF!=#REF!,#REF!=#REF!)))</formula>
    </cfRule>
  </conditionalFormatting>
  <dataValidations count="1">
    <dataValidation type="list" allowBlank="1" showInputMessage="1" showErrorMessage="1" sqref="D10:D22" xr:uid="{6C389504-0A5B-4EB8-8235-22B2BDA50EF6}">
      <formula1>$D$51:$D$64</formula1>
    </dataValidation>
  </dataValidations>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tabColor rgb="FFE2CFE1"/>
  </sheetPr>
  <dimension ref="A1:AO283"/>
  <sheetViews>
    <sheetView showGridLines="0" showRowColHeaders="0" zoomScaleNormal="93" workbookViewId="0">
      <selection activeCell="K10" sqref="K10:K12"/>
    </sheetView>
  </sheetViews>
  <sheetFormatPr defaultColWidth="9.28515625" defaultRowHeight="16.5" x14ac:dyDescent="0.3"/>
  <cols>
    <col min="1" max="1" width="3.7109375" style="306" customWidth="1"/>
    <col min="2" max="2" width="5" style="306" customWidth="1"/>
    <col min="3" max="3" width="6.42578125" style="306" customWidth="1"/>
    <col min="4" max="4" width="17.42578125" style="306" customWidth="1"/>
    <col min="5" max="5" width="14.28515625" style="306" customWidth="1"/>
    <col min="6" max="6" width="17.28515625" style="306" customWidth="1"/>
    <col min="7" max="7" width="16.85546875" style="306" customWidth="1"/>
    <col min="8" max="8" width="17.7109375" style="306" customWidth="1"/>
    <col min="9" max="9" width="15.42578125" style="306" customWidth="1"/>
    <col min="10" max="10" width="16.42578125" style="306" customWidth="1"/>
    <col min="11" max="11" width="14.42578125" style="306" customWidth="1"/>
    <col min="12" max="12" width="3.42578125" style="306" customWidth="1"/>
    <col min="13" max="13" width="12.7109375" style="306" customWidth="1"/>
    <col min="14" max="15" width="4.42578125" style="306" customWidth="1"/>
    <col min="16" max="20" width="4.7109375" style="306" customWidth="1"/>
    <col min="21" max="21" width="96.7109375" style="321" customWidth="1"/>
    <col min="22" max="27" width="9.28515625" style="321"/>
    <col min="28" max="37" width="9.28515625" style="311"/>
    <col min="38" max="16384" width="9.28515625" style="306"/>
  </cols>
  <sheetData>
    <row r="1" spans="2:37" s="509" customFormat="1" ht="20.100000000000001" customHeight="1" thickBot="1" x14ac:dyDescent="0.4">
      <c r="U1" s="503"/>
      <c r="V1" s="503"/>
      <c r="W1" s="503"/>
      <c r="X1" s="503"/>
      <c r="Y1" s="503"/>
      <c r="Z1" s="503"/>
      <c r="AA1" s="503"/>
      <c r="AB1" s="429"/>
      <c r="AC1" s="508"/>
      <c r="AD1" s="508"/>
      <c r="AE1" s="508"/>
      <c r="AF1" s="508"/>
      <c r="AG1" s="508"/>
      <c r="AH1" s="508"/>
      <c r="AI1" s="508"/>
      <c r="AJ1" s="508"/>
      <c r="AK1" s="508"/>
    </row>
    <row r="2" spans="2:37" s="509" customFormat="1" ht="15" customHeight="1" x14ac:dyDescent="0.35">
      <c r="B2" s="225"/>
      <c r="C2" s="203"/>
      <c r="D2" s="203"/>
      <c r="E2" s="226"/>
      <c r="F2" s="226"/>
      <c r="G2" s="226"/>
      <c r="H2" s="226"/>
      <c r="I2" s="226"/>
      <c r="J2" s="226"/>
      <c r="K2" s="226"/>
      <c r="L2" s="226"/>
      <c r="M2" s="226"/>
      <c r="N2" s="226"/>
      <c r="O2" s="226"/>
      <c r="P2" s="226"/>
      <c r="Q2" s="226"/>
      <c r="R2" s="226"/>
      <c r="S2" s="226"/>
      <c r="T2" s="227"/>
      <c r="U2" s="503"/>
      <c r="V2" s="503"/>
      <c r="W2" s="503"/>
      <c r="X2" s="503"/>
      <c r="Y2" s="503"/>
      <c r="Z2" s="503"/>
      <c r="AA2" s="503"/>
      <c r="AB2" s="429"/>
      <c r="AC2" s="508"/>
      <c r="AD2" s="508"/>
      <c r="AE2" s="508"/>
      <c r="AF2" s="508"/>
      <c r="AG2" s="508"/>
      <c r="AH2" s="508"/>
      <c r="AI2" s="508"/>
      <c r="AJ2" s="508"/>
      <c r="AK2" s="508"/>
    </row>
    <row r="3" spans="2:37" s="509" customFormat="1" ht="30.75" customHeight="1" x14ac:dyDescent="0.45">
      <c r="B3" s="228"/>
      <c r="C3" s="200"/>
      <c r="D3" s="200"/>
      <c r="E3" s="73"/>
      <c r="F3" s="75" t="s">
        <v>14154</v>
      </c>
      <c r="G3" s="73"/>
      <c r="H3" s="73"/>
      <c r="I3" s="1016" t="s">
        <v>14155</v>
      </c>
      <c r="J3" s="1017"/>
      <c r="K3" s="1017"/>
      <c r="L3" s="1017"/>
      <c r="M3" s="1018"/>
      <c r="N3" s="73"/>
      <c r="O3" s="122"/>
      <c r="P3" s="73"/>
      <c r="Q3" s="73"/>
      <c r="R3" s="73"/>
      <c r="S3" s="73"/>
      <c r="T3" s="229"/>
      <c r="U3" s="503"/>
      <c r="V3" s="503"/>
      <c r="W3" s="503"/>
      <c r="X3" s="503"/>
      <c r="Y3" s="503"/>
      <c r="Z3" s="503"/>
      <c r="AA3" s="503"/>
      <c r="AB3" s="429"/>
      <c r="AC3" s="508"/>
      <c r="AD3" s="508"/>
      <c r="AE3" s="508"/>
      <c r="AF3" s="508"/>
      <c r="AG3" s="508"/>
      <c r="AH3" s="508"/>
      <c r="AI3" s="508"/>
      <c r="AJ3" s="508"/>
      <c r="AK3" s="508"/>
    </row>
    <row r="4" spans="2:37" s="509" customFormat="1" ht="16.5" customHeight="1" x14ac:dyDescent="0.35">
      <c r="B4" s="228"/>
      <c r="C4" s="200"/>
      <c r="D4" s="200"/>
      <c r="E4" s="73"/>
      <c r="F4" s="21" t="s">
        <v>14156</v>
      </c>
      <c r="G4" s="73"/>
      <c r="H4" s="73"/>
      <c r="I4" s="1072" t="s">
        <v>14157</v>
      </c>
      <c r="J4" s="1073"/>
      <c r="K4" s="1073"/>
      <c r="L4" s="1073"/>
      <c r="M4" s="1074"/>
      <c r="N4" s="73"/>
      <c r="O4" s="73"/>
      <c r="P4" s="73"/>
      <c r="Q4" s="73"/>
      <c r="R4" s="73"/>
      <c r="S4" s="73"/>
      <c r="T4" s="229"/>
      <c r="U4" s="503"/>
      <c r="V4" s="503"/>
      <c r="W4" s="503"/>
      <c r="X4" s="503"/>
      <c r="Y4" s="503"/>
      <c r="Z4" s="503"/>
      <c r="AA4" s="503"/>
      <c r="AB4" s="429"/>
      <c r="AC4" s="508"/>
      <c r="AD4" s="508"/>
      <c r="AE4" s="508"/>
      <c r="AF4" s="508"/>
      <c r="AG4" s="508"/>
      <c r="AH4" s="508"/>
      <c r="AI4" s="508"/>
      <c r="AJ4" s="508"/>
      <c r="AK4" s="508"/>
    </row>
    <row r="5" spans="2:37" s="509" customFormat="1" ht="21" customHeight="1" x14ac:dyDescent="0.35">
      <c r="B5" s="228"/>
      <c r="C5" s="200"/>
      <c r="D5" s="200"/>
      <c r="E5" s="73"/>
      <c r="F5" s="1059">
        <f>SUM(M10:M37)</f>
        <v>0</v>
      </c>
      <c r="G5" s="1059"/>
      <c r="H5" s="91"/>
      <c r="I5" s="1075"/>
      <c r="J5" s="1076"/>
      <c r="K5" s="1076"/>
      <c r="L5" s="1076"/>
      <c r="M5" s="1077"/>
      <c r="N5" s="91"/>
      <c r="O5" s="230"/>
      <c r="P5" s="73"/>
      <c r="Q5" s="73"/>
      <c r="R5" s="73"/>
      <c r="S5" s="73"/>
      <c r="T5" s="229"/>
      <c r="U5" s="503"/>
      <c r="V5" s="503"/>
      <c r="W5" s="503"/>
      <c r="X5" s="503"/>
      <c r="Y5" s="503"/>
      <c r="Z5" s="503"/>
      <c r="AA5" s="503"/>
      <c r="AB5" s="429"/>
      <c r="AC5" s="508"/>
      <c r="AD5" s="508"/>
      <c r="AE5" s="508"/>
      <c r="AF5" s="508"/>
      <c r="AG5" s="508"/>
      <c r="AH5" s="508"/>
      <c r="AI5" s="508"/>
      <c r="AJ5" s="508"/>
      <c r="AK5" s="508"/>
    </row>
    <row r="6" spans="2:37" s="509" customFormat="1" ht="15" x14ac:dyDescent="0.35">
      <c r="B6" s="228"/>
      <c r="C6" s="200"/>
      <c r="D6" s="200"/>
      <c r="E6" s="73"/>
      <c r="F6" s="73"/>
      <c r="G6" s="73"/>
      <c r="H6" s="73"/>
      <c r="I6" s="73"/>
      <c r="J6" s="73"/>
      <c r="K6" s="231"/>
      <c r="L6" s="231"/>
      <c r="M6" s="231"/>
      <c r="N6" s="231"/>
      <c r="O6" s="231"/>
      <c r="P6" s="73"/>
      <c r="Q6" s="73"/>
      <c r="R6" s="73"/>
      <c r="S6" s="73"/>
      <c r="T6" s="229"/>
      <c r="U6" s="503"/>
      <c r="V6" s="503"/>
      <c r="W6" s="503"/>
      <c r="X6" s="503"/>
      <c r="Y6" s="503"/>
      <c r="Z6" s="503"/>
      <c r="AA6" s="503"/>
      <c r="AB6" s="429"/>
      <c r="AC6" s="508"/>
      <c r="AD6" s="508"/>
      <c r="AE6" s="508"/>
      <c r="AF6" s="508"/>
      <c r="AG6" s="508"/>
      <c r="AH6" s="508"/>
      <c r="AI6" s="508"/>
      <c r="AJ6" s="508"/>
      <c r="AK6" s="508"/>
    </row>
    <row r="7" spans="2:37" s="509" customFormat="1" ht="28.5" customHeight="1" x14ac:dyDescent="0.35">
      <c r="B7" s="228"/>
      <c r="C7" s="200"/>
      <c r="D7" s="232" t="s">
        <v>14158</v>
      </c>
      <c r="E7" s="73"/>
      <c r="F7" s="73"/>
      <c r="G7" s="73"/>
      <c r="H7" s="73"/>
      <c r="I7" s="73"/>
      <c r="J7" s="73"/>
      <c r="K7" s="73"/>
      <c r="L7" s="73"/>
      <c r="M7" s="73"/>
      <c r="N7" s="73"/>
      <c r="O7" s="73"/>
      <c r="P7" s="73"/>
      <c r="Q7" s="73"/>
      <c r="R7" s="73"/>
      <c r="S7" s="73"/>
      <c r="T7" s="229"/>
      <c r="U7" s="503"/>
      <c r="V7" s="503"/>
      <c r="W7" s="503"/>
      <c r="X7" s="503"/>
      <c r="Y7" s="503"/>
      <c r="Z7" s="503"/>
      <c r="AA7" s="503"/>
      <c r="AB7" s="429"/>
      <c r="AC7" s="508"/>
      <c r="AD7" s="508"/>
      <c r="AE7" s="508"/>
      <c r="AF7" s="508"/>
      <c r="AG7" s="508"/>
      <c r="AH7" s="508"/>
      <c r="AI7" s="508"/>
      <c r="AJ7" s="508"/>
      <c r="AK7" s="508"/>
    </row>
    <row r="8" spans="2:37" s="509" customFormat="1" ht="36" customHeight="1" x14ac:dyDescent="0.35">
      <c r="B8" s="228"/>
      <c r="C8" s="200"/>
      <c r="D8" s="200" t="s">
        <v>14159</v>
      </c>
      <c r="E8" s="73"/>
      <c r="F8" s="73"/>
      <c r="G8" s="73"/>
      <c r="H8" s="73"/>
      <c r="I8" s="73"/>
      <c r="J8" s="725" t="s">
        <v>14160</v>
      </c>
      <c r="K8" s="725" t="s">
        <v>14161</v>
      </c>
      <c r="L8" s="73"/>
      <c r="M8" s="726" t="s">
        <v>14162</v>
      </c>
      <c r="N8" s="73"/>
      <c r="O8" s="73"/>
      <c r="P8" s="73"/>
      <c r="Q8" s="73"/>
      <c r="R8" s="73"/>
      <c r="S8" s="73"/>
      <c r="T8" s="229"/>
      <c r="U8" s="503"/>
      <c r="V8" s="503"/>
      <c r="W8" s="503"/>
      <c r="X8" s="503"/>
      <c r="Y8" s="503"/>
      <c r="Z8" s="503"/>
      <c r="AA8" s="503"/>
      <c r="AB8" s="429"/>
      <c r="AC8" s="508"/>
      <c r="AD8" s="508"/>
      <c r="AE8" s="508"/>
      <c r="AF8" s="508"/>
      <c r="AG8" s="508"/>
      <c r="AH8" s="508"/>
      <c r="AI8" s="508"/>
      <c r="AJ8" s="508"/>
      <c r="AK8" s="508"/>
    </row>
    <row r="9" spans="2:37" s="509" customFormat="1" ht="4.5" customHeight="1" x14ac:dyDescent="0.35">
      <c r="B9" s="228"/>
      <c r="C9" s="200"/>
      <c r="D9" s="200"/>
      <c r="E9" s="73"/>
      <c r="F9" s="73"/>
      <c r="G9" s="73"/>
      <c r="H9" s="73"/>
      <c r="I9" s="73"/>
      <c r="J9" s="231"/>
      <c r="K9" s="231"/>
      <c r="L9" s="73"/>
      <c r="M9" s="233"/>
      <c r="N9" s="73"/>
      <c r="O9" s="73"/>
      <c r="P9" s="73"/>
      <c r="Q9" s="73"/>
      <c r="R9" s="73"/>
      <c r="S9" s="73"/>
      <c r="T9" s="229"/>
      <c r="U9" s="503"/>
      <c r="V9" s="503"/>
      <c r="W9" s="503"/>
      <c r="X9" s="503"/>
      <c r="Y9" s="503"/>
      <c r="Z9" s="503"/>
      <c r="AA9" s="503"/>
      <c r="AB9" s="429"/>
      <c r="AC9" s="508"/>
      <c r="AD9" s="508"/>
      <c r="AE9" s="508"/>
      <c r="AF9" s="508"/>
      <c r="AG9" s="508"/>
      <c r="AH9" s="508"/>
      <c r="AI9" s="508"/>
      <c r="AJ9" s="508"/>
      <c r="AK9" s="508"/>
    </row>
    <row r="10" spans="2:37" s="509" customFormat="1" ht="16.5" customHeight="1" x14ac:dyDescent="0.35">
      <c r="B10" s="228"/>
      <c r="C10" s="200"/>
      <c r="D10" s="200"/>
      <c r="E10" s="73"/>
      <c r="F10" s="73"/>
      <c r="G10" s="234"/>
      <c r="H10" s="1080" t="s">
        <v>14163</v>
      </c>
      <c r="I10" s="1081"/>
      <c r="J10" s="714"/>
      <c r="K10" s="714"/>
      <c r="L10" s="73"/>
      <c r="M10" s="717" t="str">
        <f>IF(J10="", "", J10*K10*F62/1000000)</f>
        <v/>
      </c>
      <c r="N10" s="73"/>
      <c r="O10" s="73"/>
      <c r="P10" s="73"/>
      <c r="Q10" s="73"/>
      <c r="R10" s="73"/>
      <c r="S10" s="73"/>
      <c r="T10" s="229"/>
      <c r="V10" s="503"/>
      <c r="W10" s="503"/>
      <c r="X10" s="503"/>
      <c r="Y10" s="503"/>
      <c r="Z10" s="503"/>
      <c r="AA10" s="503"/>
      <c r="AB10" s="429"/>
      <c r="AC10" s="508"/>
      <c r="AD10" s="508"/>
      <c r="AE10" s="508"/>
      <c r="AF10" s="508"/>
      <c r="AG10" s="508"/>
      <c r="AH10" s="508"/>
      <c r="AI10" s="508"/>
      <c r="AJ10" s="508"/>
      <c r="AK10" s="508"/>
    </row>
    <row r="11" spans="2:37" s="509" customFormat="1" ht="15" x14ac:dyDescent="0.35">
      <c r="B11" s="228"/>
      <c r="C11" s="200"/>
      <c r="D11" s="200"/>
      <c r="E11" s="73"/>
      <c r="F11" s="73"/>
      <c r="G11" s="234"/>
      <c r="H11" s="728"/>
      <c r="I11" s="728" t="s">
        <v>14164</v>
      </c>
      <c r="J11" s="714"/>
      <c r="K11" s="714"/>
      <c r="L11" s="73"/>
      <c r="M11" s="717" t="str">
        <f>IF(J11="", "", J11*K11*F63/1000000)</f>
        <v/>
      </c>
      <c r="N11" s="73"/>
      <c r="O11" s="73"/>
      <c r="P11" s="73"/>
      <c r="Q11" s="73"/>
      <c r="R11" s="73"/>
      <c r="S11" s="73"/>
      <c r="T11" s="229"/>
      <c r="V11" s="503"/>
      <c r="W11" s="503"/>
      <c r="X11" s="503"/>
      <c r="Y11" s="503"/>
      <c r="Z11" s="503"/>
      <c r="AA11" s="503"/>
      <c r="AB11" s="429"/>
      <c r="AC11" s="508"/>
      <c r="AD11" s="508"/>
      <c r="AE11" s="508"/>
      <c r="AF11" s="508"/>
      <c r="AG11" s="508"/>
      <c r="AH11" s="508"/>
      <c r="AI11" s="508"/>
      <c r="AJ11" s="508"/>
      <c r="AK11" s="508"/>
    </row>
    <row r="12" spans="2:37" s="509" customFormat="1" ht="16.5" customHeight="1" x14ac:dyDescent="0.35">
      <c r="B12" s="228"/>
      <c r="C12" s="200"/>
      <c r="D12" s="200"/>
      <c r="E12" s="73"/>
      <c r="F12" s="73"/>
      <c r="G12" s="234"/>
      <c r="H12" s="1080" t="s">
        <v>14165</v>
      </c>
      <c r="I12" s="1081"/>
      <c r="J12" s="714"/>
      <c r="K12" s="714"/>
      <c r="L12" s="73"/>
      <c r="M12" s="717" t="str">
        <f>IF(J12="", "", J12*K12*F64/1000000)</f>
        <v/>
      </c>
      <c r="N12" s="73"/>
      <c r="O12" s="73"/>
      <c r="P12" s="73"/>
      <c r="Q12" s="73"/>
      <c r="R12" s="73"/>
      <c r="S12" s="73"/>
      <c r="T12" s="229"/>
      <c r="V12" s="503"/>
      <c r="W12" s="503"/>
      <c r="X12" s="503"/>
      <c r="Y12" s="503"/>
      <c r="Z12" s="503"/>
      <c r="AA12" s="503"/>
      <c r="AB12" s="429"/>
      <c r="AC12" s="508"/>
      <c r="AD12" s="508"/>
      <c r="AE12" s="508"/>
      <c r="AF12" s="508"/>
      <c r="AG12" s="508"/>
      <c r="AH12" s="508"/>
      <c r="AI12" s="508"/>
      <c r="AJ12" s="508"/>
      <c r="AK12" s="508"/>
    </row>
    <row r="13" spans="2:37" s="509" customFormat="1" ht="15" x14ac:dyDescent="0.35">
      <c r="B13" s="228"/>
      <c r="C13" s="200"/>
      <c r="D13" s="200"/>
      <c r="E13" s="73"/>
      <c r="F13" s="73"/>
      <c r="G13" s="234"/>
      <c r="H13" s="728"/>
      <c r="I13" s="728" t="s">
        <v>14166</v>
      </c>
      <c r="J13" s="714"/>
      <c r="K13" s="73"/>
      <c r="L13" s="73"/>
      <c r="M13" s="717" t="str">
        <f>IF(J13="", "", J13*G65)</f>
        <v/>
      </c>
      <c r="N13" s="73"/>
      <c r="O13" s="73"/>
      <c r="P13" s="73"/>
      <c r="Q13" s="73"/>
      <c r="R13" s="73"/>
      <c r="S13" s="73"/>
      <c r="T13" s="229"/>
      <c r="V13" s="503"/>
      <c r="W13" s="503"/>
      <c r="X13" s="503"/>
      <c r="Y13" s="503"/>
      <c r="Z13" s="503"/>
      <c r="AA13" s="503"/>
      <c r="AB13" s="429"/>
      <c r="AC13" s="508"/>
      <c r="AD13" s="508"/>
      <c r="AE13" s="508"/>
      <c r="AF13" s="508"/>
      <c r="AG13" s="508"/>
      <c r="AH13" s="508"/>
      <c r="AI13" s="508"/>
      <c r="AJ13" s="508"/>
      <c r="AK13" s="508"/>
    </row>
    <row r="14" spans="2:37" s="509" customFormat="1" ht="15" x14ac:dyDescent="0.35">
      <c r="B14" s="228"/>
      <c r="C14" s="200"/>
      <c r="D14" s="200"/>
      <c r="E14" s="73"/>
      <c r="F14" s="73"/>
      <c r="G14" s="234"/>
      <c r="H14" s="728"/>
      <c r="I14" s="728" t="s">
        <v>14167</v>
      </c>
      <c r="J14" s="714"/>
      <c r="K14" s="73"/>
      <c r="L14" s="73"/>
      <c r="M14" s="717" t="str">
        <f>IF(J14="", "", J14*G66)</f>
        <v/>
      </c>
      <c r="N14" s="73"/>
      <c r="O14" s="73"/>
      <c r="P14" s="73"/>
      <c r="Q14" s="73"/>
      <c r="R14" s="73"/>
      <c r="S14" s="73"/>
      <c r="T14" s="229"/>
      <c r="V14" s="503"/>
      <c r="W14" s="503"/>
      <c r="X14" s="503"/>
      <c r="Y14" s="503"/>
      <c r="Z14" s="503"/>
      <c r="AA14" s="503"/>
      <c r="AB14" s="429"/>
      <c r="AC14" s="508"/>
      <c r="AD14" s="508"/>
      <c r="AE14" s="508"/>
      <c r="AF14" s="508"/>
      <c r="AG14" s="508"/>
      <c r="AH14" s="508"/>
      <c r="AI14" s="508"/>
      <c r="AJ14" s="508"/>
      <c r="AK14" s="508"/>
    </row>
    <row r="15" spans="2:37" s="509" customFormat="1" ht="15" x14ac:dyDescent="0.35">
      <c r="B15" s="228"/>
      <c r="C15" s="200"/>
      <c r="D15" s="200"/>
      <c r="E15" s="73"/>
      <c r="F15" s="73"/>
      <c r="G15" s="234"/>
      <c r="H15" s="728"/>
      <c r="I15" s="728" t="s">
        <v>14168</v>
      </c>
      <c r="J15" s="714"/>
      <c r="K15" s="73"/>
      <c r="L15" s="73"/>
      <c r="M15" s="717" t="str">
        <f>IF(J15="", "", J15*G67)</f>
        <v/>
      </c>
      <c r="N15" s="73"/>
      <c r="O15" s="73"/>
      <c r="P15" s="73"/>
      <c r="Q15" s="73"/>
      <c r="R15" s="73"/>
      <c r="S15" s="73"/>
      <c r="T15" s="229"/>
      <c r="V15" s="503"/>
      <c r="W15" s="503"/>
      <c r="X15" s="503"/>
      <c r="Y15" s="503"/>
      <c r="Z15" s="503"/>
      <c r="AA15" s="503"/>
      <c r="AB15" s="429"/>
      <c r="AC15" s="508"/>
      <c r="AD15" s="508"/>
      <c r="AE15" s="508"/>
      <c r="AF15" s="508"/>
      <c r="AG15" s="508"/>
      <c r="AH15" s="508"/>
      <c r="AI15" s="508"/>
      <c r="AJ15" s="508"/>
      <c r="AK15" s="508"/>
    </row>
    <row r="16" spans="2:37" s="509" customFormat="1" ht="15" x14ac:dyDescent="0.35">
      <c r="B16" s="228"/>
      <c r="C16" s="200"/>
      <c r="D16" s="235" t="s">
        <v>14169</v>
      </c>
      <c r="E16" s="234"/>
      <c r="F16" s="236"/>
      <c r="G16" s="236"/>
      <c r="H16" s="236"/>
      <c r="I16" s="169"/>
      <c r="J16" s="73"/>
      <c r="K16" s="73"/>
      <c r="L16" s="73"/>
      <c r="M16" s="237"/>
      <c r="N16" s="73"/>
      <c r="O16" s="73"/>
      <c r="P16" s="73"/>
      <c r="Q16" s="73"/>
      <c r="R16" s="73"/>
      <c r="S16" s="73"/>
      <c r="T16" s="229"/>
      <c r="U16" s="503"/>
      <c r="V16" s="503"/>
      <c r="W16" s="503"/>
      <c r="X16" s="503"/>
      <c r="Y16" s="503"/>
      <c r="Z16" s="503"/>
      <c r="AA16" s="503"/>
      <c r="AB16" s="429"/>
      <c r="AC16" s="508"/>
      <c r="AD16" s="508"/>
      <c r="AE16" s="508"/>
      <c r="AF16" s="508"/>
      <c r="AG16" s="508"/>
      <c r="AH16" s="508"/>
      <c r="AI16" s="508"/>
      <c r="AJ16" s="508"/>
      <c r="AK16" s="508"/>
    </row>
    <row r="17" spans="2:37" s="509" customFormat="1" ht="15" x14ac:dyDescent="0.35">
      <c r="B17" s="228"/>
      <c r="C17" s="200"/>
      <c r="D17" s="200"/>
      <c r="E17" s="73"/>
      <c r="F17" s="73"/>
      <c r="G17" s="73"/>
      <c r="H17" s="73"/>
      <c r="I17" s="73"/>
      <c r="J17" s="73"/>
      <c r="K17" s="73"/>
      <c r="L17" s="73"/>
      <c r="M17" s="237"/>
      <c r="N17" s="73"/>
      <c r="O17" s="73"/>
      <c r="P17" s="73"/>
      <c r="Q17" s="73"/>
      <c r="R17" s="73"/>
      <c r="S17" s="73"/>
      <c r="T17" s="229"/>
      <c r="U17" s="503"/>
      <c r="V17" s="503"/>
      <c r="W17" s="503"/>
      <c r="X17" s="503"/>
      <c r="Y17" s="503"/>
      <c r="Z17" s="503"/>
      <c r="AA17" s="503"/>
      <c r="AB17" s="429"/>
      <c r="AC17" s="508"/>
      <c r="AD17" s="508"/>
      <c r="AE17" s="508"/>
      <c r="AF17" s="508"/>
      <c r="AG17" s="508"/>
      <c r="AH17" s="508"/>
      <c r="AI17" s="508"/>
      <c r="AJ17" s="508"/>
      <c r="AK17" s="508"/>
    </row>
    <row r="18" spans="2:37" s="509" customFormat="1" ht="3.75" customHeight="1" x14ac:dyDescent="0.35">
      <c r="B18" s="228"/>
      <c r="C18" s="200"/>
      <c r="D18" s="200"/>
      <c r="E18" s="73"/>
      <c r="F18" s="73"/>
      <c r="G18" s="201"/>
      <c r="H18" s="201"/>
      <c r="I18" s="201"/>
      <c r="J18" s="201"/>
      <c r="K18" s="73"/>
      <c r="L18" s="73"/>
      <c r="M18" s="237"/>
      <c r="N18" s="73"/>
      <c r="O18" s="73"/>
      <c r="P18" s="73"/>
      <c r="Q18" s="73"/>
      <c r="R18" s="73"/>
      <c r="S18" s="73"/>
      <c r="T18" s="229"/>
      <c r="U18" s="503"/>
      <c r="V18" s="503"/>
      <c r="W18" s="503"/>
      <c r="X18" s="503"/>
      <c r="Y18" s="503"/>
      <c r="Z18" s="503"/>
      <c r="AA18" s="503"/>
      <c r="AB18" s="429"/>
      <c r="AC18" s="508"/>
      <c r="AD18" s="508"/>
      <c r="AE18" s="508"/>
      <c r="AF18" s="508"/>
      <c r="AG18" s="508"/>
      <c r="AH18" s="508"/>
      <c r="AI18" s="508"/>
      <c r="AJ18" s="508"/>
      <c r="AK18" s="508"/>
    </row>
    <row r="19" spans="2:37" s="509" customFormat="1" ht="15" x14ac:dyDescent="0.35">
      <c r="B19" s="228"/>
      <c r="C19" s="200"/>
      <c r="D19" s="200" t="s">
        <v>14170</v>
      </c>
      <c r="E19" s="73"/>
      <c r="F19" s="201"/>
      <c r="G19" s="236"/>
      <c r="H19" s="236"/>
      <c r="I19" s="234" t="s">
        <v>14171</v>
      </c>
      <c r="J19" s="837"/>
      <c r="K19" s="238"/>
      <c r="L19" s="73"/>
      <c r="M19" s="717" t="str">
        <f>IF(J19="", "", J19*G55/1000)</f>
        <v/>
      </c>
      <c r="N19" s="73"/>
      <c r="O19" s="73"/>
      <c r="P19" s="73"/>
      <c r="Q19" s="73"/>
      <c r="R19" s="73"/>
      <c r="S19" s="73"/>
      <c r="T19" s="229"/>
      <c r="U19" s="503"/>
      <c r="V19" s="503"/>
      <c r="W19" s="503"/>
      <c r="X19" s="503"/>
      <c r="Y19" s="503"/>
      <c r="Z19" s="503"/>
      <c r="AA19" s="503"/>
      <c r="AB19" s="429"/>
      <c r="AC19" s="508"/>
      <c r="AD19" s="508"/>
      <c r="AE19" s="508"/>
      <c r="AF19" s="508"/>
      <c r="AG19" s="508"/>
      <c r="AH19" s="508"/>
      <c r="AI19" s="508"/>
      <c r="AJ19" s="508"/>
      <c r="AK19" s="508"/>
    </row>
    <row r="20" spans="2:37" s="509" customFormat="1" ht="15" x14ac:dyDescent="0.35">
      <c r="B20" s="228"/>
      <c r="C20" s="232"/>
      <c r="D20" s="239"/>
      <c r="E20" s="234"/>
      <c r="F20" s="236"/>
      <c r="G20" s="236"/>
      <c r="H20" s="236"/>
      <c r="I20" s="169"/>
      <c r="J20" s="73"/>
      <c r="K20" s="240"/>
      <c r="L20" s="156"/>
      <c r="M20" s="237"/>
      <c r="N20" s="152"/>
      <c r="O20" s="152"/>
      <c r="P20" s="152"/>
      <c r="Q20" s="152"/>
      <c r="R20" s="152"/>
      <c r="S20" s="152"/>
      <c r="T20" s="241"/>
      <c r="U20" s="503"/>
      <c r="V20" s="503"/>
      <c r="W20" s="503"/>
      <c r="X20" s="503"/>
      <c r="Y20" s="503"/>
      <c r="Z20" s="503"/>
      <c r="AA20" s="503"/>
      <c r="AB20" s="429"/>
      <c r="AC20" s="508"/>
      <c r="AD20" s="508"/>
      <c r="AE20" s="508"/>
      <c r="AF20" s="508"/>
      <c r="AG20" s="508"/>
      <c r="AH20" s="508"/>
      <c r="AI20" s="508"/>
      <c r="AJ20" s="508"/>
      <c r="AK20" s="508"/>
    </row>
    <row r="21" spans="2:37" s="509" customFormat="1" ht="15" x14ac:dyDescent="0.35">
      <c r="B21" s="228"/>
      <c r="C21" s="200"/>
      <c r="D21" s="235" t="s">
        <v>14172</v>
      </c>
      <c r="E21" s="234"/>
      <c r="F21" s="236"/>
      <c r="G21" s="236"/>
      <c r="H21" s="236"/>
      <c r="I21" s="169"/>
      <c r="J21" s="73"/>
      <c r="K21" s="73"/>
      <c r="L21" s="73"/>
      <c r="M21" s="237"/>
      <c r="N21" s="73"/>
      <c r="O21" s="73"/>
      <c r="P21" s="73"/>
      <c r="Q21" s="73"/>
      <c r="R21" s="73"/>
      <c r="S21" s="73"/>
      <c r="T21" s="229"/>
      <c r="U21" s="503"/>
      <c r="V21" s="503"/>
      <c r="W21" s="503"/>
      <c r="X21" s="503"/>
      <c r="Y21" s="503"/>
      <c r="Z21" s="503"/>
      <c r="AA21" s="503"/>
      <c r="AB21" s="429"/>
      <c r="AC21" s="508"/>
      <c r="AD21" s="508"/>
      <c r="AE21" s="508"/>
      <c r="AF21" s="508"/>
      <c r="AG21" s="508"/>
      <c r="AH21" s="508"/>
      <c r="AI21" s="508"/>
      <c r="AJ21" s="508"/>
      <c r="AK21" s="508"/>
    </row>
    <row r="22" spans="2:37" s="509" customFormat="1" ht="15" x14ac:dyDescent="0.35">
      <c r="B22" s="228"/>
      <c r="C22" s="232"/>
      <c r="D22" s="239"/>
      <c r="E22" s="234"/>
      <c r="F22" s="236" t="s">
        <v>14039</v>
      </c>
      <c r="G22" s="201"/>
      <c r="H22" s="236"/>
      <c r="I22" s="236"/>
      <c r="J22" s="169"/>
      <c r="K22" s="73"/>
      <c r="L22" s="156"/>
      <c r="M22" s="237"/>
      <c r="N22" s="152"/>
      <c r="O22" s="152"/>
      <c r="P22" s="152"/>
      <c r="Q22" s="152"/>
      <c r="R22" s="152"/>
      <c r="S22" s="152"/>
      <c r="T22" s="241"/>
      <c r="U22" s="503"/>
      <c r="V22" s="503"/>
      <c r="W22" s="503"/>
      <c r="X22" s="503"/>
      <c r="Y22" s="503"/>
      <c r="Z22" s="503"/>
      <c r="AA22" s="503"/>
      <c r="AB22" s="429"/>
      <c r="AC22" s="508"/>
      <c r="AD22" s="508"/>
      <c r="AE22" s="508"/>
      <c r="AF22" s="508"/>
      <c r="AG22" s="508"/>
      <c r="AH22" s="508"/>
      <c r="AI22" s="508"/>
      <c r="AJ22" s="508"/>
      <c r="AK22" s="508"/>
    </row>
    <row r="23" spans="2:37" s="509" customFormat="1" ht="15" x14ac:dyDescent="0.35">
      <c r="B23" s="228"/>
      <c r="C23" s="232"/>
      <c r="D23" s="730"/>
      <c r="E23" s="728" t="s">
        <v>14173</v>
      </c>
      <c r="F23" s="714"/>
      <c r="G23" s="242"/>
      <c r="H23" s="242"/>
      <c r="I23" s="243"/>
      <c r="J23" s="242"/>
      <c r="K23" s="244"/>
      <c r="L23" s="156"/>
      <c r="M23" s="717" t="str">
        <f>IF(F23=0, "", F23*G58/1000)</f>
        <v/>
      </c>
      <c r="N23" s="152"/>
      <c r="O23" s="152"/>
      <c r="P23" s="152"/>
      <c r="Q23" s="152"/>
      <c r="R23" s="152"/>
      <c r="S23" s="152"/>
      <c r="T23" s="241"/>
      <c r="U23" s="503"/>
      <c r="V23" s="503"/>
      <c r="W23" s="503"/>
      <c r="X23" s="503"/>
      <c r="Y23" s="503"/>
      <c r="Z23" s="503"/>
      <c r="AA23" s="503"/>
      <c r="AB23" s="429"/>
      <c r="AC23" s="508"/>
      <c r="AD23" s="508"/>
      <c r="AE23" s="508"/>
      <c r="AF23" s="508"/>
      <c r="AG23" s="508"/>
      <c r="AH23" s="508"/>
      <c r="AI23" s="508"/>
      <c r="AJ23" s="508"/>
      <c r="AK23" s="508"/>
    </row>
    <row r="24" spans="2:37" s="509" customFormat="1" ht="15" x14ac:dyDescent="0.35">
      <c r="B24" s="228"/>
      <c r="C24" s="200"/>
      <c r="D24" s="731" t="s">
        <v>14109</v>
      </c>
      <c r="E24" s="728" t="s">
        <v>14174</v>
      </c>
      <c r="F24" s="714"/>
      <c r="G24" s="236" t="s">
        <v>14175</v>
      </c>
      <c r="H24" s="714"/>
      <c r="I24" s="243"/>
      <c r="J24" s="242"/>
      <c r="K24" s="244"/>
      <c r="L24" s="156"/>
      <c r="M24" s="798" t="str">
        <f>IF(H24 = "","", IF(H24="", "", VLOOKUP(H24, $K$51:$T$63, 3, FALSE) *F24/1000))</f>
        <v/>
      </c>
      <c r="N24" s="73"/>
      <c r="O24" s="73"/>
      <c r="P24" s="73"/>
      <c r="Q24" s="73"/>
      <c r="R24" s="73"/>
      <c r="S24" s="73"/>
      <c r="T24" s="229"/>
      <c r="U24" s="503"/>
      <c r="V24" s="503"/>
      <c r="W24" s="503"/>
      <c r="X24" s="503"/>
      <c r="Y24" s="503"/>
      <c r="Z24" s="503"/>
      <c r="AA24" s="503"/>
      <c r="AB24" s="429"/>
      <c r="AC24" s="508"/>
      <c r="AD24" s="508"/>
      <c r="AE24" s="508"/>
      <c r="AF24" s="508"/>
      <c r="AG24" s="508"/>
      <c r="AH24" s="508"/>
      <c r="AI24" s="508"/>
      <c r="AJ24" s="508"/>
      <c r="AK24" s="508"/>
    </row>
    <row r="25" spans="2:37" s="509" customFormat="1" ht="15" x14ac:dyDescent="0.35">
      <c r="B25" s="228"/>
      <c r="C25" s="200"/>
      <c r="D25" s="239"/>
      <c r="E25" s="234"/>
      <c r="F25" s="236"/>
      <c r="G25" s="236"/>
      <c r="H25" s="236"/>
      <c r="I25" s="243"/>
      <c r="J25" s="243"/>
      <c r="K25" s="243"/>
      <c r="L25" s="243"/>
      <c r="M25" s="245"/>
      <c r="N25" s="73"/>
      <c r="O25" s="73"/>
      <c r="P25" s="73"/>
      <c r="Q25" s="73"/>
      <c r="R25" s="73"/>
      <c r="S25" s="73"/>
      <c r="T25" s="229"/>
      <c r="U25" s="503"/>
      <c r="V25" s="503"/>
      <c r="W25" s="503"/>
      <c r="X25" s="503"/>
      <c r="Y25" s="503"/>
      <c r="Z25" s="503"/>
      <c r="AA25" s="503"/>
      <c r="AB25" s="429"/>
      <c r="AC25" s="508"/>
      <c r="AD25" s="508"/>
      <c r="AE25" s="508"/>
      <c r="AF25" s="508"/>
      <c r="AG25" s="508"/>
      <c r="AH25" s="508"/>
      <c r="AI25" s="508"/>
      <c r="AJ25" s="508"/>
      <c r="AK25" s="508"/>
    </row>
    <row r="26" spans="2:37" s="509" customFormat="1" ht="15" x14ac:dyDescent="0.35">
      <c r="B26" s="228"/>
      <c r="C26" s="200"/>
      <c r="D26" s="232" t="s">
        <v>14176</v>
      </c>
      <c r="E26" s="73"/>
      <c r="F26" s="73"/>
      <c r="G26" s="73"/>
      <c r="H26" s="73"/>
      <c r="I26" s="73"/>
      <c r="J26" s="73"/>
      <c r="K26" s="73"/>
      <c r="L26" s="156"/>
      <c r="M26" s="246"/>
      <c r="N26" s="73"/>
      <c r="O26" s="73"/>
      <c r="P26" s="73"/>
      <c r="Q26" s="73"/>
      <c r="R26" s="73"/>
      <c r="S26" s="73"/>
      <c r="T26" s="229"/>
      <c r="U26" s="503"/>
      <c r="V26" s="503"/>
      <c r="W26" s="503"/>
      <c r="X26" s="503"/>
      <c r="Y26" s="503"/>
      <c r="Z26" s="503"/>
      <c r="AA26" s="503"/>
      <c r="AB26" s="429"/>
      <c r="AC26" s="508"/>
      <c r="AD26" s="508"/>
      <c r="AE26" s="508"/>
      <c r="AF26" s="508"/>
      <c r="AG26" s="508"/>
      <c r="AH26" s="508"/>
      <c r="AI26" s="508"/>
      <c r="AJ26" s="508"/>
      <c r="AK26" s="508"/>
    </row>
    <row r="27" spans="2:37" s="509" customFormat="1" ht="15" x14ac:dyDescent="0.35">
      <c r="B27" s="228"/>
      <c r="C27" s="200"/>
      <c r="D27" s="200"/>
      <c r="E27" s="73"/>
      <c r="F27" s="73"/>
      <c r="G27" s="73"/>
      <c r="H27" s="73"/>
      <c r="I27" s="73"/>
      <c r="J27" s="73"/>
      <c r="K27" s="73"/>
      <c r="L27" s="156"/>
      <c r="M27" s="246"/>
      <c r="N27" s="73"/>
      <c r="O27" s="73"/>
      <c r="P27" s="73"/>
      <c r="Q27" s="73"/>
      <c r="R27" s="73"/>
      <c r="S27" s="73"/>
      <c r="T27" s="229"/>
      <c r="U27" s="503"/>
      <c r="V27" s="503"/>
      <c r="W27" s="503"/>
      <c r="X27" s="503"/>
      <c r="Y27" s="503"/>
      <c r="Z27" s="503"/>
      <c r="AA27" s="503"/>
      <c r="AB27" s="429"/>
      <c r="AC27" s="508"/>
      <c r="AD27" s="508"/>
      <c r="AE27" s="508"/>
      <c r="AF27" s="508"/>
      <c r="AG27" s="508"/>
      <c r="AH27" s="508"/>
      <c r="AI27" s="508"/>
      <c r="AJ27" s="508"/>
      <c r="AK27" s="508"/>
    </row>
    <row r="28" spans="2:37" s="509" customFormat="1" ht="15" x14ac:dyDescent="0.35">
      <c r="B28" s="228"/>
      <c r="C28" s="200"/>
      <c r="D28" s="727"/>
      <c r="E28" s="728" t="s">
        <v>14177</v>
      </c>
      <c r="F28" s="714"/>
      <c r="G28" s="242"/>
      <c r="H28" s="73"/>
      <c r="I28" s="201"/>
      <c r="J28" s="73"/>
      <c r="K28" s="73"/>
      <c r="L28" s="156"/>
      <c r="M28" s="246"/>
      <c r="N28" s="73"/>
      <c r="O28" s="73"/>
      <c r="P28" s="73"/>
      <c r="Q28" s="73"/>
      <c r="R28" s="73"/>
      <c r="S28" s="73"/>
      <c r="T28" s="229"/>
      <c r="U28" s="503"/>
      <c r="V28" s="503"/>
      <c r="W28" s="503"/>
      <c r="X28" s="503"/>
      <c r="Y28" s="503"/>
      <c r="Z28" s="503"/>
      <c r="AA28" s="503"/>
      <c r="AB28" s="429"/>
      <c r="AC28" s="508"/>
      <c r="AD28" s="508"/>
      <c r="AE28" s="508"/>
      <c r="AF28" s="508"/>
      <c r="AG28" s="508"/>
      <c r="AH28" s="508"/>
      <c r="AI28" s="508"/>
      <c r="AJ28" s="508"/>
      <c r="AK28" s="508"/>
    </row>
    <row r="29" spans="2:37" s="509" customFormat="1" ht="15" x14ac:dyDescent="0.35">
      <c r="B29" s="228"/>
      <c r="C29" s="200"/>
      <c r="D29" s="729"/>
      <c r="E29" s="728" t="s">
        <v>14178</v>
      </c>
      <c r="F29" s="879"/>
      <c r="G29" s="73"/>
      <c r="H29" s="73"/>
      <c r="I29" s="73"/>
      <c r="J29" s="73"/>
      <c r="K29" s="73"/>
      <c r="L29" s="156"/>
      <c r="M29" s="717" t="str">
        <f>IF(F29=0, "", F29*F28*G54/1000)</f>
        <v/>
      </c>
      <c r="N29" s="73"/>
      <c r="O29" s="73"/>
      <c r="P29" s="73"/>
      <c r="Q29" s="73"/>
      <c r="R29" s="73"/>
      <c r="S29" s="73"/>
      <c r="T29" s="229"/>
      <c r="U29" s="503"/>
      <c r="V29" s="503"/>
      <c r="W29" s="503"/>
      <c r="X29" s="503"/>
      <c r="Y29" s="503"/>
      <c r="Z29" s="503"/>
      <c r="AA29" s="503"/>
      <c r="AB29" s="429"/>
      <c r="AC29" s="508"/>
      <c r="AD29" s="508"/>
      <c r="AE29" s="508"/>
      <c r="AF29" s="508"/>
      <c r="AG29" s="508"/>
      <c r="AH29" s="508"/>
      <c r="AI29" s="508"/>
      <c r="AJ29" s="508"/>
      <c r="AK29" s="508"/>
    </row>
    <row r="30" spans="2:37" s="509" customFormat="1" ht="15" x14ac:dyDescent="0.35">
      <c r="B30" s="228"/>
      <c r="C30" s="200"/>
      <c r="D30" s="729"/>
      <c r="E30" s="728" t="s">
        <v>14179</v>
      </c>
      <c r="F30" s="879"/>
      <c r="G30" s="73"/>
      <c r="H30" s="73"/>
      <c r="I30" s="73"/>
      <c r="J30" s="73"/>
      <c r="K30" s="73"/>
      <c r="L30" s="156"/>
      <c r="M30" s="717" t="str">
        <f>IF(F30=0, "", F30*G54/1000)</f>
        <v/>
      </c>
      <c r="N30" s="73"/>
      <c r="O30" s="73"/>
      <c r="P30" s="73"/>
      <c r="Q30" s="73"/>
      <c r="R30" s="73"/>
      <c r="S30" s="73"/>
      <c r="T30" s="229"/>
      <c r="U30" s="503"/>
      <c r="V30" s="503"/>
      <c r="W30" s="503"/>
      <c r="X30" s="503"/>
      <c r="Y30" s="503"/>
      <c r="Z30" s="503"/>
      <c r="AA30" s="503"/>
      <c r="AB30" s="429"/>
      <c r="AC30" s="508"/>
      <c r="AD30" s="508"/>
      <c r="AE30" s="508"/>
      <c r="AF30" s="508"/>
      <c r="AG30" s="508"/>
      <c r="AH30" s="508"/>
      <c r="AI30" s="508"/>
      <c r="AJ30" s="508"/>
      <c r="AK30" s="508"/>
    </row>
    <row r="31" spans="2:37" s="509" customFormat="1" ht="15" x14ac:dyDescent="0.35">
      <c r="B31" s="228"/>
      <c r="C31" s="200"/>
      <c r="D31" s="247"/>
      <c r="E31" s="234"/>
      <c r="F31" s="170"/>
      <c r="G31" s="73"/>
      <c r="H31" s="73"/>
      <c r="I31" s="73"/>
      <c r="J31" s="73"/>
      <c r="K31" s="73"/>
      <c r="L31" s="156"/>
      <c r="M31" s="248"/>
      <c r="N31" s="73"/>
      <c r="O31" s="73"/>
      <c r="P31" s="73"/>
      <c r="Q31" s="73"/>
      <c r="R31" s="73"/>
      <c r="S31" s="73"/>
      <c r="T31" s="229"/>
      <c r="U31" s="503"/>
      <c r="V31" s="503"/>
      <c r="W31" s="503"/>
      <c r="X31" s="503"/>
      <c r="Y31" s="503"/>
      <c r="Z31" s="503"/>
      <c r="AA31" s="503"/>
      <c r="AB31" s="429"/>
      <c r="AC31" s="508"/>
      <c r="AD31" s="508"/>
      <c r="AE31" s="508"/>
      <c r="AF31" s="508"/>
      <c r="AG31" s="508"/>
      <c r="AH31" s="508"/>
      <c r="AI31" s="508"/>
      <c r="AJ31" s="508"/>
      <c r="AK31" s="508"/>
    </row>
    <row r="32" spans="2:37" s="509" customFormat="1" ht="15" x14ac:dyDescent="0.35">
      <c r="B32" s="228"/>
      <c r="C32" s="200"/>
      <c r="D32" s="232" t="s">
        <v>14180</v>
      </c>
      <c r="E32" s="234"/>
      <c r="F32" s="170"/>
      <c r="G32" s="73"/>
      <c r="H32" s="73"/>
      <c r="I32" s="73"/>
      <c r="J32" s="73"/>
      <c r="K32" s="73"/>
      <c r="L32" s="156"/>
      <c r="M32" s="248"/>
      <c r="N32" s="73"/>
      <c r="O32" s="73"/>
      <c r="P32" s="73"/>
      <c r="Q32" s="73"/>
      <c r="R32" s="73"/>
      <c r="S32" s="73"/>
      <c r="T32" s="229"/>
      <c r="U32" s="503"/>
      <c r="V32" s="503"/>
      <c r="W32" s="503"/>
      <c r="X32" s="503"/>
      <c r="Y32" s="503"/>
      <c r="Z32" s="503"/>
      <c r="AA32" s="503"/>
      <c r="AB32" s="429"/>
      <c r="AC32" s="508"/>
      <c r="AD32" s="508"/>
      <c r="AE32" s="508"/>
      <c r="AF32" s="508"/>
      <c r="AG32" s="508"/>
      <c r="AH32" s="508"/>
      <c r="AI32" s="508"/>
      <c r="AJ32" s="508"/>
      <c r="AK32" s="508"/>
    </row>
    <row r="33" spans="1:41" s="509" customFormat="1" ht="15" x14ac:dyDescent="0.35">
      <c r="B33" s="228"/>
      <c r="C33" s="200"/>
      <c r="D33" s="729"/>
      <c r="E33" s="728" t="s">
        <v>14181</v>
      </c>
      <c r="F33" s="714"/>
      <c r="G33" s="73"/>
      <c r="H33" s="73"/>
      <c r="I33" s="73"/>
      <c r="J33" s="73"/>
      <c r="K33" s="73"/>
      <c r="L33" s="156"/>
      <c r="M33" s="717" t="str">
        <f>IF(F33=0, "", F33*G56/1000)</f>
        <v/>
      </c>
      <c r="N33" s="73"/>
      <c r="O33" s="73"/>
      <c r="P33" s="73"/>
      <c r="Q33" s="73"/>
      <c r="R33" s="73"/>
      <c r="S33" s="73"/>
      <c r="T33" s="229"/>
      <c r="U33" s="503"/>
      <c r="V33" s="503"/>
      <c r="W33" s="503"/>
      <c r="X33" s="503"/>
      <c r="Y33" s="503"/>
      <c r="Z33" s="503"/>
      <c r="AA33" s="503"/>
      <c r="AB33" s="429"/>
      <c r="AC33" s="508"/>
      <c r="AD33" s="508"/>
      <c r="AE33" s="508"/>
      <c r="AF33" s="508"/>
      <c r="AG33" s="508"/>
      <c r="AH33" s="508"/>
      <c r="AI33" s="508"/>
      <c r="AJ33" s="508"/>
      <c r="AK33" s="508"/>
    </row>
    <row r="34" spans="1:41" s="509" customFormat="1" ht="15" x14ac:dyDescent="0.35">
      <c r="B34" s="228"/>
      <c r="C34" s="200"/>
      <c r="D34" s="729"/>
      <c r="E34" s="728" t="s">
        <v>14182</v>
      </c>
      <c r="F34" s="714"/>
      <c r="G34" s="73"/>
      <c r="H34" s="73"/>
      <c r="I34" s="73"/>
      <c r="J34" s="73"/>
      <c r="K34" s="73"/>
      <c r="L34" s="156"/>
      <c r="M34" s="717" t="str">
        <f>IF(F34=0, "", F34*G57/1000)</f>
        <v/>
      </c>
      <c r="N34" s="73"/>
      <c r="O34" s="73"/>
      <c r="P34" s="73"/>
      <c r="Q34" s="73"/>
      <c r="R34" s="73"/>
      <c r="S34" s="73"/>
      <c r="T34" s="229"/>
      <c r="U34" s="503"/>
      <c r="V34" s="503"/>
      <c r="W34" s="503"/>
      <c r="X34" s="503"/>
      <c r="Y34" s="503"/>
      <c r="Z34" s="503"/>
      <c r="AA34" s="503"/>
      <c r="AB34" s="429"/>
      <c r="AC34" s="508"/>
      <c r="AD34" s="508"/>
      <c r="AE34" s="508"/>
      <c r="AF34" s="508"/>
      <c r="AG34" s="508"/>
      <c r="AH34" s="508"/>
      <c r="AI34" s="508"/>
      <c r="AJ34" s="508"/>
      <c r="AK34" s="508"/>
    </row>
    <row r="35" spans="1:41" s="509" customFormat="1" ht="15" x14ac:dyDescent="0.35">
      <c r="B35" s="228"/>
      <c r="C35" s="200"/>
      <c r="D35" s="200"/>
      <c r="E35" s="73"/>
      <c r="F35" s="73"/>
      <c r="G35" s="73"/>
      <c r="H35" s="234"/>
      <c r="I35" s="73"/>
      <c r="J35" s="73"/>
      <c r="K35" s="170"/>
      <c r="L35" s="73"/>
      <c r="M35" s="248"/>
      <c r="N35" s="73"/>
      <c r="O35" s="73"/>
      <c r="P35" s="73"/>
      <c r="Q35" s="73"/>
      <c r="R35" s="73"/>
      <c r="S35" s="73"/>
      <c r="T35" s="229"/>
      <c r="U35" s="503"/>
      <c r="V35" s="503"/>
      <c r="W35" s="503"/>
      <c r="X35" s="503"/>
      <c r="Y35" s="503"/>
      <c r="Z35" s="503"/>
      <c r="AA35" s="503"/>
      <c r="AB35" s="429"/>
      <c r="AC35" s="508"/>
      <c r="AD35" s="508"/>
      <c r="AE35" s="508"/>
      <c r="AF35" s="508"/>
      <c r="AG35" s="508"/>
      <c r="AH35" s="508"/>
      <c r="AI35" s="508"/>
      <c r="AJ35" s="508"/>
      <c r="AK35" s="508"/>
    </row>
    <row r="36" spans="1:41" s="509" customFormat="1" ht="15" x14ac:dyDescent="0.35">
      <c r="B36" s="228"/>
      <c r="C36" s="200"/>
      <c r="D36" s="232" t="s">
        <v>14183</v>
      </c>
      <c r="E36" s="73"/>
      <c r="F36" s="73"/>
      <c r="G36" s="73"/>
      <c r="H36" s="73"/>
      <c r="I36" s="73"/>
      <c r="J36" s="73"/>
      <c r="K36" s="73"/>
      <c r="L36" s="156"/>
      <c r="M36" s="246"/>
      <c r="N36" s="73"/>
      <c r="O36" s="73"/>
      <c r="P36" s="73"/>
      <c r="Q36" s="73"/>
      <c r="R36" s="73"/>
      <c r="S36" s="73"/>
      <c r="T36" s="229"/>
      <c r="U36" s="503"/>
      <c r="V36" s="503"/>
      <c r="W36" s="503"/>
      <c r="X36" s="503"/>
      <c r="Y36" s="503"/>
      <c r="Z36" s="503"/>
      <c r="AA36" s="503"/>
      <c r="AB36" s="429"/>
      <c r="AC36" s="508"/>
      <c r="AD36" s="508"/>
      <c r="AE36" s="508"/>
      <c r="AF36" s="508"/>
      <c r="AG36" s="508"/>
      <c r="AH36" s="508"/>
      <c r="AI36" s="508"/>
      <c r="AJ36" s="508"/>
      <c r="AK36" s="508"/>
    </row>
    <row r="37" spans="1:41" s="509" customFormat="1" ht="16.5" customHeight="1" x14ac:dyDescent="0.35">
      <c r="B37" s="228"/>
      <c r="C37" s="200"/>
      <c r="D37" s="732" t="s">
        <v>14184</v>
      </c>
      <c r="E37" s="728"/>
      <c r="F37" s="714"/>
      <c r="G37" s="242"/>
      <c r="H37" s="73"/>
      <c r="I37" s="201"/>
      <c r="J37" s="73"/>
      <c r="K37" s="73"/>
      <c r="L37" s="156"/>
      <c r="M37" s="717" t="str">
        <f>IF(F37=0, "", F37*$H$73/1000)</f>
        <v/>
      </c>
      <c r="N37" s="73"/>
      <c r="O37" s="73"/>
      <c r="P37" s="73"/>
      <c r="Q37" s="73"/>
      <c r="R37" s="73"/>
      <c r="S37" s="73"/>
      <c r="T37" s="229"/>
      <c r="U37" s="503"/>
      <c r="V37" s="503"/>
      <c r="W37" s="503"/>
      <c r="X37" s="503"/>
      <c r="Y37" s="503"/>
      <c r="Z37" s="503"/>
      <c r="AA37" s="503"/>
      <c r="AB37" s="429"/>
      <c r="AC37" s="508"/>
      <c r="AD37" s="508"/>
      <c r="AE37" s="508"/>
      <c r="AF37" s="508"/>
      <c r="AG37" s="508"/>
      <c r="AH37" s="508"/>
      <c r="AI37" s="508"/>
      <c r="AJ37" s="508"/>
      <c r="AK37" s="508"/>
    </row>
    <row r="38" spans="1:41" s="509" customFormat="1" ht="15" x14ac:dyDescent="0.35">
      <c r="B38" s="228"/>
      <c r="C38" s="200"/>
      <c r="D38" s="200"/>
      <c r="E38" s="73"/>
      <c r="F38" s="73"/>
      <c r="G38" s="73"/>
      <c r="H38" s="73"/>
      <c r="I38" s="73"/>
      <c r="J38" s="73"/>
      <c r="K38" s="73"/>
      <c r="L38" s="73"/>
      <c r="M38" s="73"/>
      <c r="N38" s="73"/>
      <c r="O38" s="73"/>
      <c r="P38" s="73"/>
      <c r="Q38" s="73"/>
      <c r="R38" s="73"/>
      <c r="S38" s="73"/>
      <c r="T38" s="229"/>
      <c r="U38" s="503"/>
      <c r="V38" s="503"/>
      <c r="W38" s="503"/>
      <c r="X38" s="503"/>
      <c r="Y38" s="503"/>
      <c r="Z38" s="503"/>
      <c r="AA38" s="503"/>
      <c r="AB38" s="429"/>
      <c r="AC38" s="508"/>
      <c r="AD38" s="508"/>
      <c r="AE38" s="508"/>
      <c r="AF38" s="508"/>
      <c r="AG38" s="508"/>
      <c r="AH38" s="508"/>
      <c r="AI38" s="508"/>
      <c r="AJ38" s="508"/>
      <c r="AK38" s="508"/>
    </row>
    <row r="39" spans="1:41" s="504" customFormat="1" ht="15.75" thickBot="1" x14ac:dyDescent="0.4">
      <c r="B39" s="249"/>
      <c r="C39" s="220"/>
      <c r="D39" s="221"/>
      <c r="E39" s="250"/>
      <c r="F39" s="251"/>
      <c r="G39" s="252"/>
      <c r="H39" s="252"/>
      <c r="I39" s="253"/>
      <c r="J39" s="253"/>
      <c r="K39" s="253"/>
      <c r="L39" s="253"/>
      <c r="M39" s="253"/>
      <c r="N39" s="254"/>
      <c r="O39" s="220"/>
      <c r="P39" s="220"/>
      <c r="Q39" s="220"/>
      <c r="R39" s="220"/>
      <c r="S39" s="220"/>
      <c r="T39" s="262"/>
      <c r="U39" s="503"/>
      <c r="V39" s="503"/>
      <c r="W39" s="503"/>
      <c r="X39" s="503"/>
      <c r="Y39" s="503"/>
      <c r="Z39" s="503"/>
      <c r="AA39" s="503"/>
      <c r="AB39" s="429"/>
      <c r="AC39" s="429"/>
      <c r="AD39" s="429"/>
      <c r="AE39" s="429"/>
      <c r="AF39" s="429"/>
      <c r="AG39" s="429"/>
      <c r="AH39" s="429"/>
      <c r="AI39" s="429"/>
      <c r="AJ39" s="429"/>
      <c r="AK39" s="429"/>
    </row>
    <row r="40" spans="1:41" s="504" customFormat="1" ht="15" x14ac:dyDescent="0.35">
      <c r="D40" s="505"/>
      <c r="E40" s="505"/>
      <c r="F40" s="506"/>
      <c r="G40" s="507"/>
      <c r="H40" s="507"/>
      <c r="N40" s="544"/>
      <c r="U40" s="503"/>
      <c r="V40" s="503"/>
      <c r="W40" s="503"/>
      <c r="X40" s="503"/>
      <c r="Y40" s="503"/>
      <c r="Z40" s="503"/>
      <c r="AA40" s="503"/>
      <c r="AB40" s="429"/>
      <c r="AC40" s="429"/>
      <c r="AD40" s="429"/>
      <c r="AE40" s="429"/>
      <c r="AF40" s="429"/>
      <c r="AG40" s="429"/>
      <c r="AH40" s="429"/>
      <c r="AI40" s="429"/>
      <c r="AJ40" s="429"/>
      <c r="AK40" s="429"/>
    </row>
    <row r="41" spans="1:41" x14ac:dyDescent="0.3">
      <c r="A41" s="422"/>
      <c r="B41" s="422"/>
      <c r="C41" s="942" t="s">
        <v>16</v>
      </c>
      <c r="D41" s="942"/>
      <c r="E41" s="942"/>
      <c r="F41" s="942"/>
      <c r="G41" s="942"/>
      <c r="H41" s="942"/>
      <c r="I41" s="942"/>
      <c r="J41" s="942"/>
      <c r="K41" s="942"/>
      <c r="L41" s="942"/>
      <c r="M41" s="942"/>
      <c r="N41" s="424"/>
      <c r="O41" s="424"/>
      <c r="P41" s="424"/>
      <c r="Q41" s="424"/>
      <c r="R41" s="424"/>
      <c r="S41" s="424"/>
      <c r="T41" s="424"/>
      <c r="U41" s="424"/>
      <c r="V41" s="424"/>
      <c r="W41" s="424"/>
      <c r="X41" s="311"/>
      <c r="Y41" s="311"/>
      <c r="Z41" s="311"/>
      <c r="AA41" s="311"/>
      <c r="AL41" s="311"/>
      <c r="AM41" s="311"/>
      <c r="AN41" s="311"/>
      <c r="AO41" s="311"/>
    </row>
    <row r="42" spans="1:41" x14ac:dyDescent="0.3">
      <c r="A42" s="422"/>
      <c r="B42" s="422"/>
      <c r="C42" s="1035"/>
      <c r="D42" s="1035"/>
      <c r="E42" s="1035"/>
      <c r="F42" s="1035"/>
      <c r="G42" s="1035"/>
      <c r="H42" s="1035"/>
      <c r="I42" s="1035"/>
      <c r="J42" s="1035"/>
      <c r="K42" s="1035"/>
      <c r="L42" s="1035"/>
      <c r="M42" s="1035"/>
      <c r="N42" s="424"/>
      <c r="O42" s="424"/>
      <c r="P42" s="424"/>
      <c r="Q42" s="424"/>
      <c r="R42" s="424"/>
      <c r="S42" s="424"/>
      <c r="T42" s="424"/>
      <c r="U42" s="424"/>
      <c r="V42" s="424"/>
      <c r="W42" s="424"/>
      <c r="X42" s="311"/>
      <c r="Y42" s="311"/>
      <c r="Z42" s="311"/>
      <c r="AA42" s="311"/>
      <c r="AL42" s="311"/>
      <c r="AM42" s="311"/>
      <c r="AN42" s="311"/>
      <c r="AO42" s="311"/>
    </row>
    <row r="43" spans="1:41" x14ac:dyDescent="0.3">
      <c r="A43" s="422"/>
      <c r="B43" s="422"/>
      <c r="C43" s="1035"/>
      <c r="D43" s="1035"/>
      <c r="E43" s="1035"/>
      <c r="F43" s="1035"/>
      <c r="G43" s="1035"/>
      <c r="H43" s="1035"/>
      <c r="I43" s="1035"/>
      <c r="J43" s="1035"/>
      <c r="K43" s="1035"/>
      <c r="L43" s="1035"/>
      <c r="M43" s="1035"/>
      <c r="N43" s="424"/>
      <c r="O43" s="424"/>
      <c r="P43" s="424"/>
      <c r="Q43" s="424"/>
      <c r="R43" s="424"/>
      <c r="S43" s="424"/>
      <c r="T43" s="424"/>
      <c r="U43" s="424"/>
      <c r="V43" s="424"/>
      <c r="W43" s="424"/>
      <c r="X43" s="311"/>
      <c r="Y43" s="311"/>
      <c r="Z43" s="311"/>
      <c r="AA43" s="311"/>
      <c r="AL43" s="311"/>
      <c r="AM43" s="311"/>
      <c r="AN43" s="311"/>
      <c r="AO43" s="311"/>
    </row>
    <row r="44" spans="1:41" x14ac:dyDescent="0.3">
      <c r="A44" s="422"/>
      <c r="B44" s="422"/>
      <c r="C44" s="1035"/>
      <c r="D44" s="1035"/>
      <c r="E44" s="1035"/>
      <c r="F44" s="1035"/>
      <c r="G44" s="1035"/>
      <c r="H44" s="1035"/>
      <c r="I44" s="1035"/>
      <c r="J44" s="1035"/>
      <c r="K44" s="1035"/>
      <c r="L44" s="1035"/>
      <c r="M44" s="1035"/>
      <c r="N44" s="424"/>
      <c r="O44" s="424"/>
      <c r="P44" s="424"/>
      <c r="Q44" s="424"/>
      <c r="R44" s="424"/>
      <c r="S44" s="424"/>
      <c r="T44" s="424"/>
      <c r="U44" s="424"/>
      <c r="V44" s="424"/>
      <c r="W44" s="424"/>
      <c r="X44" s="311"/>
      <c r="Y44" s="311"/>
      <c r="Z44" s="311"/>
      <c r="AA44" s="311"/>
      <c r="AL44" s="311"/>
      <c r="AM44" s="311"/>
      <c r="AN44" s="311"/>
      <c r="AO44" s="311"/>
    </row>
    <row r="45" spans="1:41" x14ac:dyDescent="0.3">
      <c r="A45" s="422"/>
      <c r="B45" s="422"/>
      <c r="C45" s="1035"/>
      <c r="D45" s="1035"/>
      <c r="E45" s="1035"/>
      <c r="F45" s="1035"/>
      <c r="G45" s="1035"/>
      <c r="H45" s="1035"/>
      <c r="I45" s="1035"/>
      <c r="J45" s="1035"/>
      <c r="K45" s="1035"/>
      <c r="L45" s="1035"/>
      <c r="M45" s="1035"/>
      <c r="N45" s="424"/>
      <c r="O45" s="424"/>
      <c r="P45" s="424"/>
      <c r="Q45" s="424"/>
      <c r="R45" s="424"/>
      <c r="S45" s="424"/>
      <c r="T45" s="424"/>
      <c r="U45" s="424"/>
      <c r="V45" s="424"/>
      <c r="W45" s="424"/>
      <c r="X45" s="311"/>
      <c r="Y45" s="311"/>
      <c r="Z45" s="311"/>
      <c r="AA45" s="311"/>
      <c r="AL45" s="311"/>
      <c r="AM45" s="311"/>
      <c r="AN45" s="311"/>
      <c r="AO45" s="311"/>
    </row>
    <row r="46" spans="1:41" x14ac:dyDescent="0.3">
      <c r="A46" s="422"/>
      <c r="B46" s="422"/>
      <c r="C46" s="1035"/>
      <c r="D46" s="1035"/>
      <c r="E46" s="1035"/>
      <c r="F46" s="1035"/>
      <c r="G46" s="1035"/>
      <c r="H46" s="1035"/>
      <c r="I46" s="1035"/>
      <c r="J46" s="1035"/>
      <c r="K46" s="1035"/>
      <c r="L46" s="1035"/>
      <c r="M46" s="1035"/>
      <c r="N46" s="424"/>
      <c r="O46" s="424"/>
      <c r="P46" s="424"/>
      <c r="Q46" s="424"/>
      <c r="R46" s="424"/>
      <c r="S46" s="424"/>
      <c r="T46" s="424"/>
      <c r="U46" s="424"/>
      <c r="V46" s="424"/>
      <c r="W46" s="424"/>
      <c r="X46" s="311"/>
      <c r="Y46" s="311"/>
      <c r="Z46" s="311"/>
      <c r="AA46" s="311"/>
      <c r="AL46" s="311"/>
      <c r="AM46" s="311"/>
      <c r="AN46" s="311"/>
      <c r="AO46" s="311"/>
    </row>
    <row r="47" spans="1:41" x14ac:dyDescent="0.3">
      <c r="A47" s="422"/>
      <c r="B47" s="422"/>
      <c r="C47" s="1035"/>
      <c r="D47" s="1035"/>
      <c r="E47" s="1035"/>
      <c r="F47" s="1035"/>
      <c r="G47" s="1035"/>
      <c r="H47" s="1035"/>
      <c r="I47" s="1035"/>
      <c r="J47" s="1035"/>
      <c r="K47" s="1035"/>
      <c r="L47" s="1035"/>
      <c r="M47" s="1035"/>
      <c r="N47" s="424"/>
      <c r="O47" s="424"/>
      <c r="P47" s="424"/>
      <c r="Q47" s="424"/>
      <c r="R47" s="424"/>
      <c r="S47" s="424"/>
      <c r="T47" s="424"/>
      <c r="U47" s="424"/>
      <c r="V47" s="424"/>
      <c r="W47" s="424"/>
      <c r="X47" s="311"/>
      <c r="Y47" s="311"/>
      <c r="Z47" s="311"/>
      <c r="AA47" s="311"/>
      <c r="AL47" s="311"/>
      <c r="AM47" s="311"/>
      <c r="AN47" s="311"/>
      <c r="AO47" s="311"/>
    </row>
    <row r="48" spans="1:41" x14ac:dyDescent="0.3">
      <c r="A48" s="422"/>
      <c r="B48" s="422"/>
      <c r="C48" s="1035"/>
      <c r="D48" s="1035"/>
      <c r="E48" s="1035"/>
      <c r="F48" s="1035"/>
      <c r="G48" s="1035"/>
      <c r="H48" s="1035"/>
      <c r="I48" s="1035"/>
      <c r="J48" s="1035"/>
      <c r="K48" s="1035"/>
      <c r="L48" s="1035"/>
      <c r="M48" s="1035"/>
      <c r="N48" s="424"/>
      <c r="O48" s="424"/>
      <c r="P48" s="424"/>
      <c r="Q48" s="424"/>
      <c r="R48" s="424"/>
      <c r="S48" s="424"/>
      <c r="T48" s="424"/>
      <c r="U48" s="424"/>
      <c r="V48" s="424"/>
      <c r="W48" s="424"/>
      <c r="X48" s="311"/>
      <c r="Y48" s="311"/>
      <c r="Z48" s="311"/>
      <c r="AA48" s="311"/>
      <c r="AL48" s="311"/>
      <c r="AM48" s="311"/>
      <c r="AN48" s="311"/>
      <c r="AO48" s="311"/>
    </row>
    <row r="49" spans="3:20" s="406" customFormat="1" ht="16.5" customHeight="1" x14ac:dyDescent="0.3">
      <c r="C49" s="1035"/>
      <c r="D49" s="1035"/>
      <c r="E49" s="1035"/>
      <c r="F49" s="1035"/>
      <c r="G49" s="1035"/>
      <c r="H49" s="1035"/>
      <c r="I49" s="1035"/>
      <c r="J49" s="1035"/>
      <c r="K49" s="1035"/>
      <c r="L49" s="1035"/>
      <c r="M49" s="1035"/>
    </row>
    <row r="50" spans="3:20" s="515" customFormat="1" ht="18.75" hidden="1" customHeight="1" x14ac:dyDescent="0.35">
      <c r="F50" s="516"/>
      <c r="G50" s="517"/>
      <c r="H50" s="517"/>
      <c r="J50" s="518"/>
      <c r="K50" s="518"/>
      <c r="N50" s="519"/>
    </row>
    <row r="51" spans="3:20" s="410" customFormat="1" ht="12" hidden="1" customHeight="1" x14ac:dyDescent="0.35">
      <c r="F51" s="520"/>
      <c r="G51" s="521"/>
      <c r="H51" s="521"/>
      <c r="J51" s="411"/>
      <c r="K51" s="1078" t="s">
        <v>179</v>
      </c>
      <c r="L51" s="1078"/>
      <c r="M51" s="522" t="s">
        <v>180</v>
      </c>
      <c r="N51" s="522"/>
      <c r="O51" s="522" t="s">
        <v>181</v>
      </c>
      <c r="P51" s="522"/>
      <c r="Q51" s="522"/>
      <c r="R51" s="522"/>
      <c r="S51" s="522"/>
      <c r="T51" s="522"/>
    </row>
    <row r="52" spans="3:20" s="410" customFormat="1" ht="72" hidden="1" customHeight="1" x14ac:dyDescent="0.35">
      <c r="D52" s="410" t="s">
        <v>14185</v>
      </c>
      <c r="E52" s="523"/>
      <c r="F52" s="1071"/>
      <c r="G52" s="524" t="s">
        <v>14186</v>
      </c>
      <c r="J52" s="411"/>
      <c r="K52" s="1079" t="s">
        <v>184</v>
      </c>
      <c r="L52" s="1079"/>
      <c r="M52" s="525" t="s">
        <v>185</v>
      </c>
      <c r="N52" s="880" t="s">
        <v>186</v>
      </c>
      <c r="O52" s="525" t="s">
        <v>185</v>
      </c>
      <c r="P52" s="525"/>
      <c r="Q52" s="525"/>
      <c r="R52" s="525"/>
      <c r="S52" s="525"/>
      <c r="T52" s="525" t="s">
        <v>185</v>
      </c>
    </row>
    <row r="53" spans="3:20" s="410" customFormat="1" ht="16.5" hidden="1" customHeight="1" x14ac:dyDescent="0.35">
      <c r="E53" s="523"/>
      <c r="F53" s="1071"/>
      <c r="G53" s="524" t="s">
        <v>14187</v>
      </c>
      <c r="J53" s="411"/>
      <c r="K53" s="881"/>
      <c r="L53" s="881"/>
      <c r="M53" s="525"/>
      <c r="N53" s="880"/>
      <c r="O53" s="525"/>
      <c r="P53" s="525"/>
      <c r="Q53" s="525"/>
      <c r="R53" s="525"/>
      <c r="S53" s="525"/>
      <c r="T53" s="525"/>
    </row>
    <row r="54" spans="3:20" s="410" customFormat="1" ht="16.5" hidden="1" customHeight="1" x14ac:dyDescent="0.35">
      <c r="D54" s="410" t="s">
        <v>14188</v>
      </c>
      <c r="E54" s="523"/>
      <c r="F54" s="523"/>
      <c r="G54" s="882">
        <f>'13. Food'!J49</f>
        <v>0.92649098474341185</v>
      </c>
      <c r="I54" s="410" t="s">
        <v>14189</v>
      </c>
      <c r="J54" s="411">
        <v>1.03</v>
      </c>
      <c r="K54" s="522" t="s">
        <v>14190</v>
      </c>
      <c r="L54" s="522"/>
      <c r="M54" s="526">
        <f>O54</f>
        <v>0.79</v>
      </c>
      <c r="N54" s="522" t="s">
        <v>165</v>
      </c>
      <c r="O54" s="526">
        <f>'3. Energy'!H64</f>
        <v>0.79</v>
      </c>
      <c r="P54" s="526"/>
      <c r="Q54" s="526"/>
      <c r="R54" s="526"/>
      <c r="S54" s="526"/>
      <c r="T54" s="526">
        <f>'3. Energy'!I64</f>
        <v>7.0000000000000007E-2</v>
      </c>
    </row>
    <row r="55" spans="3:20" s="410" customFormat="1" ht="16.5" hidden="1" customHeight="1" x14ac:dyDescent="0.35">
      <c r="D55" s="410" t="s">
        <v>14191</v>
      </c>
      <c r="E55" s="523"/>
      <c r="F55" s="523"/>
      <c r="G55" s="882">
        <f>J55/J54</f>
        <v>0.36893203883495146</v>
      </c>
      <c r="H55" s="527" t="s">
        <v>14192</v>
      </c>
      <c r="I55" s="410" t="s">
        <v>14193</v>
      </c>
      <c r="J55" s="411">
        <v>0.38</v>
      </c>
      <c r="K55" s="522" t="s">
        <v>9235</v>
      </c>
      <c r="L55" s="522"/>
      <c r="M55" s="526">
        <f t="shared" ref="M55:M63" si="0">O55</f>
        <v>0.79</v>
      </c>
      <c r="N55" s="522">
        <v>3.6</v>
      </c>
      <c r="O55" s="526">
        <f>'3. Energy'!H65</f>
        <v>0.79</v>
      </c>
      <c r="P55" s="526"/>
      <c r="Q55" s="526"/>
      <c r="R55" s="526"/>
      <c r="S55" s="526"/>
      <c r="T55" s="526">
        <f>'3. Energy'!I65</f>
        <v>7.0000000000000007E-2</v>
      </c>
    </row>
    <row r="56" spans="3:20" s="410" customFormat="1" ht="18" hidden="1" customHeight="1" x14ac:dyDescent="0.35">
      <c r="D56" s="410" t="s">
        <v>14194</v>
      </c>
      <c r="E56" s="523"/>
      <c r="F56" s="523"/>
      <c r="G56" s="882">
        <f>'13. Food'!J44</f>
        <v>0.44660194174757284</v>
      </c>
      <c r="H56" s="528" t="s">
        <v>14195</v>
      </c>
      <c r="I56" s="524" t="s">
        <v>14193</v>
      </c>
      <c r="J56" s="524">
        <v>0.46</v>
      </c>
      <c r="K56" s="522" t="s">
        <v>14196</v>
      </c>
      <c r="L56" s="522"/>
      <c r="M56" s="526">
        <f t="shared" si="0"/>
        <v>0.91</v>
      </c>
      <c r="N56" s="522"/>
      <c r="O56" s="526">
        <f>'3. Energy'!H69</f>
        <v>0.91</v>
      </c>
      <c r="P56" s="526"/>
      <c r="Q56" s="526"/>
      <c r="R56" s="526"/>
      <c r="S56" s="526"/>
      <c r="T56" s="526">
        <f>'3. Energy'!I69</f>
        <v>0.1</v>
      </c>
    </row>
    <row r="57" spans="3:20" s="410" customFormat="1" ht="15" hidden="1" customHeight="1" x14ac:dyDescent="0.35">
      <c r="D57" s="529" t="s">
        <v>14197</v>
      </c>
      <c r="E57" s="529"/>
      <c r="F57" s="523"/>
      <c r="G57" s="882">
        <f>'13. Food'!J45</f>
        <v>0.69902912621359214</v>
      </c>
      <c r="H57" s="528" t="s">
        <v>14198</v>
      </c>
      <c r="I57" s="524" t="s">
        <v>14199</v>
      </c>
      <c r="J57" s="524">
        <v>0.62</v>
      </c>
      <c r="K57" s="522" t="s">
        <v>14200</v>
      </c>
      <c r="L57" s="522"/>
      <c r="M57" s="526">
        <f t="shared" si="0"/>
        <v>0.8</v>
      </c>
      <c r="N57" s="522"/>
      <c r="O57" s="526">
        <f>'3. Energy'!H70</f>
        <v>0.8</v>
      </c>
      <c r="P57" s="526"/>
      <c r="Q57" s="526"/>
      <c r="R57" s="526"/>
      <c r="S57" s="526"/>
      <c r="T57" s="526">
        <f>'3. Energy'!I70</f>
        <v>0.12</v>
      </c>
    </row>
    <row r="58" spans="3:20" s="410" customFormat="1" ht="15" hidden="1" customHeight="1" x14ac:dyDescent="0.35">
      <c r="D58" s="523" t="s">
        <v>14201</v>
      </c>
      <c r="E58" s="523"/>
      <c r="F58" s="523"/>
      <c r="G58" s="882">
        <f>+J58/J54</f>
        <v>0.45631067961165045</v>
      </c>
      <c r="H58" s="528" t="s">
        <v>14201</v>
      </c>
      <c r="I58" s="524" t="s">
        <v>14202</v>
      </c>
      <c r="J58" s="524">
        <v>0.47</v>
      </c>
      <c r="K58" s="522" t="s">
        <v>14203</v>
      </c>
      <c r="L58" s="522"/>
      <c r="M58" s="526">
        <f t="shared" si="0"/>
        <v>0.3</v>
      </c>
      <c r="N58" s="522"/>
      <c r="O58" s="526">
        <f>'3. Energy'!H73</f>
        <v>0.3</v>
      </c>
      <c r="P58" s="526"/>
      <c r="Q58" s="526"/>
      <c r="R58" s="526"/>
      <c r="S58" s="526"/>
      <c r="T58" s="526">
        <f>'3. Energy'!I73</f>
        <v>7.0000000000000007E-2</v>
      </c>
    </row>
    <row r="59" spans="3:20" s="410" customFormat="1" ht="15" hidden="1" customHeight="1" x14ac:dyDescent="0.35">
      <c r="D59" s="523"/>
      <c r="E59" s="523"/>
      <c r="F59" s="523"/>
      <c r="G59" s="882"/>
      <c r="H59" s="528"/>
      <c r="I59" s="524"/>
      <c r="J59" s="524"/>
      <c r="K59" s="522" t="s">
        <v>14204</v>
      </c>
      <c r="L59" s="522"/>
      <c r="M59" s="526">
        <f t="shared" si="0"/>
        <v>0.67</v>
      </c>
      <c r="N59" s="522"/>
      <c r="O59" s="526">
        <f>'3. Energy'!H74</f>
        <v>0.67</v>
      </c>
      <c r="P59" s="526"/>
      <c r="Q59" s="526"/>
      <c r="R59" s="526"/>
      <c r="S59" s="526"/>
      <c r="T59" s="526">
        <f>'3. Energy'!I74</f>
        <v>0.01</v>
      </c>
    </row>
    <row r="60" spans="3:20" s="410" customFormat="1" ht="12" hidden="1" customHeight="1" x14ac:dyDescent="0.35">
      <c r="D60" s="523"/>
      <c r="E60" s="523"/>
      <c r="F60" s="523"/>
      <c r="H60" s="528"/>
      <c r="I60" s="524"/>
      <c r="J60" s="524"/>
      <c r="K60" s="522" t="s">
        <v>14205</v>
      </c>
      <c r="L60" s="522"/>
      <c r="M60" s="526">
        <f t="shared" si="0"/>
        <v>0.67</v>
      </c>
      <c r="N60" s="522"/>
      <c r="O60" s="526">
        <f>'3. Energy'!H76</f>
        <v>0.67</v>
      </c>
      <c r="P60" s="526"/>
      <c r="Q60" s="526"/>
      <c r="R60" s="526"/>
      <c r="S60" s="526"/>
      <c r="T60" s="526">
        <f>'3. Energy'!I76</f>
        <v>0.01</v>
      </c>
    </row>
    <row r="61" spans="3:20" s="410" customFormat="1" ht="15" hidden="1" customHeight="1" x14ac:dyDescent="0.35">
      <c r="D61" s="523"/>
      <c r="E61" s="526" t="s">
        <v>14206</v>
      </c>
      <c r="F61" s="522" t="s">
        <v>14207</v>
      </c>
      <c r="H61" s="528"/>
      <c r="I61" s="524"/>
      <c r="J61" s="524"/>
      <c r="K61" s="522" t="s">
        <v>14208</v>
      </c>
      <c r="L61" s="522"/>
      <c r="M61" s="526">
        <f t="shared" si="0"/>
        <v>0.14000000000000001</v>
      </c>
      <c r="N61" s="522"/>
      <c r="O61" s="526">
        <f>'3. Energy'!H77</f>
        <v>0.14000000000000001</v>
      </c>
      <c r="P61" s="526"/>
      <c r="Q61" s="526"/>
      <c r="R61" s="526"/>
      <c r="S61" s="526"/>
      <c r="T61" s="526">
        <f>'3. Energy'!I77</f>
        <v>0.02</v>
      </c>
    </row>
    <row r="62" spans="3:20" s="410" customFormat="1" ht="15" hidden="1" customHeight="1" x14ac:dyDescent="0.35">
      <c r="D62" s="523" t="s">
        <v>14209</v>
      </c>
      <c r="E62" s="526"/>
      <c r="F62" s="883">
        <f>E81</f>
        <v>267.64253392799816</v>
      </c>
      <c r="G62" s="522"/>
      <c r="H62" s="528" t="s">
        <v>14210</v>
      </c>
      <c r="I62" s="524"/>
      <c r="J62" s="524"/>
      <c r="K62" s="522" t="s">
        <v>14211</v>
      </c>
      <c r="L62" s="522"/>
      <c r="M62" s="526">
        <f t="shared" si="0"/>
        <v>0.54</v>
      </c>
      <c r="N62" s="522"/>
      <c r="O62" s="526">
        <f>'3. Energy'!H78</f>
        <v>0.54</v>
      </c>
      <c r="P62" s="526"/>
      <c r="Q62" s="526"/>
      <c r="R62" s="526"/>
      <c r="S62" s="526"/>
      <c r="T62" s="526">
        <f>'3. Energy'!I78</f>
        <v>0.04</v>
      </c>
    </row>
    <row r="63" spans="3:20" s="410" customFormat="1" ht="15" hidden="1" customHeight="1" x14ac:dyDescent="0.35">
      <c r="D63" s="523" t="s">
        <v>14212</v>
      </c>
      <c r="E63" s="526"/>
      <c r="F63" s="522">
        <v>41</v>
      </c>
      <c r="G63" s="522"/>
      <c r="H63" s="528" t="s">
        <v>14210</v>
      </c>
      <c r="I63" s="524"/>
      <c r="J63" s="524"/>
      <c r="K63" s="522" t="s">
        <v>14213</v>
      </c>
      <c r="L63" s="522"/>
      <c r="M63" s="526">
        <f t="shared" si="0"/>
        <v>0.54</v>
      </c>
      <c r="N63" s="522"/>
      <c r="O63" s="526">
        <f>'3. Energy'!H79</f>
        <v>0.54</v>
      </c>
      <c r="P63" s="526"/>
      <c r="Q63" s="526"/>
      <c r="R63" s="526"/>
      <c r="S63" s="526"/>
      <c r="T63" s="526">
        <f>'3. Energy'!I79</f>
        <v>0.04</v>
      </c>
    </row>
    <row r="64" spans="3:20" s="410" customFormat="1" ht="15" hidden="1" customHeight="1" x14ac:dyDescent="0.35">
      <c r="D64" s="523" t="s">
        <v>14214</v>
      </c>
      <c r="E64" s="526"/>
      <c r="F64" s="884">
        <v>49</v>
      </c>
      <c r="G64" s="522"/>
      <c r="H64" s="528" t="s">
        <v>14210</v>
      </c>
      <c r="I64" s="524"/>
      <c r="J64" s="524"/>
      <c r="M64" s="523"/>
      <c r="O64" s="523"/>
      <c r="P64" s="523"/>
      <c r="Q64" s="523"/>
      <c r="R64" s="523"/>
      <c r="S64" s="523"/>
      <c r="T64" s="523"/>
    </row>
    <row r="65" spans="4:20" s="410" customFormat="1" ht="15" hidden="1" customHeight="1" x14ac:dyDescent="0.35">
      <c r="D65" s="523" t="s">
        <v>14215</v>
      </c>
      <c r="E65" s="523"/>
      <c r="F65" s="885"/>
      <c r="G65" s="522">
        <v>0.78008999999999995</v>
      </c>
      <c r="H65" s="528" t="s">
        <v>14210</v>
      </c>
      <c r="I65" s="524"/>
      <c r="M65" s="523"/>
      <c r="O65" s="523"/>
      <c r="P65" s="523"/>
      <c r="Q65" s="523"/>
      <c r="R65" s="523"/>
      <c r="S65" s="523"/>
      <c r="T65" s="523"/>
    </row>
    <row r="66" spans="4:20" s="410" customFormat="1" ht="12" hidden="1" customHeight="1" x14ac:dyDescent="0.35">
      <c r="D66" s="523" t="s">
        <v>14216</v>
      </c>
      <c r="E66" s="523"/>
      <c r="G66" s="522">
        <v>2.6392711140000005</v>
      </c>
      <c r="H66" s="528" t="s">
        <v>14210</v>
      </c>
      <c r="I66" s="524"/>
      <c r="J66" s="410" t="s">
        <v>14217</v>
      </c>
    </row>
    <row r="67" spans="4:20" s="410" customFormat="1" ht="12" hidden="1" customHeight="1" x14ac:dyDescent="0.35">
      <c r="D67" s="410" t="s">
        <v>14218</v>
      </c>
      <c r="G67" s="522">
        <v>6.8952412080000016</v>
      </c>
      <c r="H67" s="528" t="s">
        <v>14210</v>
      </c>
      <c r="I67" s="524"/>
      <c r="J67" s="530" t="s">
        <v>14219</v>
      </c>
      <c r="K67" s="524"/>
    </row>
    <row r="68" spans="4:20" s="410" customFormat="1" ht="12" hidden="1" customHeight="1" x14ac:dyDescent="0.35">
      <c r="G68" s="531"/>
      <c r="H68" s="528"/>
      <c r="I68" s="524"/>
      <c r="J68" s="410" t="s">
        <v>14220</v>
      </c>
      <c r="K68" s="524"/>
    </row>
    <row r="69" spans="4:20" s="410" customFormat="1" ht="12" hidden="1" customHeight="1" x14ac:dyDescent="0.35">
      <c r="D69" s="522"/>
      <c r="E69" s="522"/>
      <c r="F69" s="522"/>
      <c r="G69" s="886"/>
      <c r="H69" s="528"/>
      <c r="I69" s="524"/>
      <c r="J69" s="410" t="s">
        <v>14221</v>
      </c>
    </row>
    <row r="70" spans="4:20" s="410" customFormat="1" ht="12" hidden="1" customHeight="1" x14ac:dyDescent="0.35">
      <c r="D70" s="887"/>
      <c r="E70" s="888"/>
      <c r="F70" s="888"/>
      <c r="G70" s="889"/>
      <c r="H70" s="531"/>
      <c r="J70" s="410" t="s">
        <v>14222</v>
      </c>
    </row>
    <row r="71" spans="4:20" s="409" customFormat="1" ht="12" hidden="1" customHeight="1" x14ac:dyDescent="0.35">
      <c r="I71" s="1071"/>
      <c r="J71" s="524"/>
    </row>
    <row r="72" spans="4:20" s="409" customFormat="1" ht="15" hidden="1" customHeight="1" x14ac:dyDescent="0.35">
      <c r="G72" s="410" t="s">
        <v>14223</v>
      </c>
      <c r="H72" s="532" t="s">
        <v>14224</v>
      </c>
      <c r="I72" s="1071"/>
      <c r="J72" s="410"/>
    </row>
    <row r="73" spans="4:20" s="409" customFormat="1" ht="12" hidden="1" customHeight="1" x14ac:dyDescent="0.35">
      <c r="G73" s="410" t="s">
        <v>14225</v>
      </c>
      <c r="H73" s="531">
        <f>+I80/J54</f>
        <v>0.60194174757281549</v>
      </c>
      <c r="I73" s="524"/>
      <c r="J73" s="524"/>
      <c r="M73" s="498"/>
    </row>
    <row r="74" spans="4:20" s="409" customFormat="1" ht="12" hidden="1" customHeight="1" thickBot="1" x14ac:dyDescent="0.4">
      <c r="D74" s="533" t="s">
        <v>14143</v>
      </c>
      <c r="H74" s="534"/>
      <c r="I74" s="524"/>
      <c r="J74" s="524"/>
    </row>
    <row r="75" spans="4:20" s="410" customFormat="1" ht="12" hidden="1" customHeight="1" x14ac:dyDescent="0.35">
      <c r="D75" s="535" t="s">
        <v>14226</v>
      </c>
      <c r="E75" s="536" t="s">
        <v>14227</v>
      </c>
      <c r="F75" s="537"/>
      <c r="J75" s="538"/>
    </row>
    <row r="76" spans="4:20" s="410" customFormat="1" ht="12" hidden="1" customHeight="1" x14ac:dyDescent="0.35">
      <c r="D76" s="533" t="s">
        <v>14228</v>
      </c>
      <c r="E76" s="890">
        <v>15653000000</v>
      </c>
      <c r="F76" s="539" t="s">
        <v>14229</v>
      </c>
      <c r="J76" s="524"/>
    </row>
    <row r="77" spans="4:20" s="410" customFormat="1" ht="12" hidden="1" customHeight="1" x14ac:dyDescent="0.35">
      <c r="D77" s="533" t="s">
        <v>14230</v>
      </c>
      <c r="E77" s="890">
        <v>146413000000</v>
      </c>
      <c r="F77" s="539" t="s">
        <v>14231</v>
      </c>
    </row>
    <row r="78" spans="4:20" s="410" customFormat="1" ht="12" hidden="1" customHeight="1" x14ac:dyDescent="0.35">
      <c r="D78" s="533"/>
      <c r="E78" s="890">
        <f>E76/1000*'1. Fleet (L)     OR'!E128*('1. Fleet (L)     OR'!F128+'1. Fleet (L)     OR'!G128+'1. Fleet (L)     OR'!H128+'1. Fleet (L)     OR'!I128)/1000</f>
        <v>39186346.32</v>
      </c>
      <c r="F78" s="539" t="s">
        <v>14232</v>
      </c>
    </row>
    <row r="79" spans="4:20" s="410" customFormat="1" ht="12" hidden="1" customHeight="1" x14ac:dyDescent="0.35">
      <c r="D79" s="533"/>
      <c r="E79" s="522">
        <f>E76/E77</f>
        <v>0.10690990554117462</v>
      </c>
      <c r="F79" s="539" t="s">
        <v>14233</v>
      </c>
    </row>
    <row r="80" spans="4:20" s="429" customFormat="1" ht="12" hidden="1" customHeight="1" x14ac:dyDescent="0.35">
      <c r="D80" s="540"/>
      <c r="E80" s="522">
        <f>E78/E77</f>
        <v>2.6764253392799818E-4</v>
      </c>
      <c r="F80" s="539" t="s">
        <v>14234</v>
      </c>
      <c r="H80" s="429" t="s">
        <v>14235</v>
      </c>
      <c r="I80" s="429">
        <v>0.62</v>
      </c>
      <c r="J80" s="515"/>
      <c r="K80" s="409"/>
      <c r="L80" s="409"/>
      <c r="M80" s="409"/>
      <c r="N80" s="409"/>
      <c r="O80" s="409"/>
      <c r="P80" s="409"/>
      <c r="Q80" s="409"/>
      <c r="R80" s="409"/>
      <c r="S80" s="409"/>
      <c r="T80" s="409"/>
    </row>
    <row r="81" spans="4:20" s="429" customFormat="1" ht="12.75" hidden="1" customHeight="1" thickBot="1" x14ac:dyDescent="0.4">
      <c r="D81" s="541"/>
      <c r="E81" s="542">
        <f>E80*1000000</f>
        <v>267.64253392799816</v>
      </c>
      <c r="F81" s="543" t="s">
        <v>14207</v>
      </c>
      <c r="J81" s="515"/>
      <c r="K81" s="409"/>
      <c r="L81" s="409"/>
      <c r="M81" s="409"/>
      <c r="N81" s="409"/>
      <c r="O81" s="409"/>
      <c r="P81" s="409"/>
      <c r="Q81" s="409"/>
      <c r="R81" s="409"/>
      <c r="S81" s="409"/>
      <c r="T81" s="409"/>
    </row>
    <row r="82" spans="4:20" s="429" customFormat="1" ht="12" customHeight="1" x14ac:dyDescent="0.35"/>
    <row r="83" spans="4:20" s="429" customFormat="1" ht="12" customHeight="1" x14ac:dyDescent="0.35"/>
    <row r="84" spans="4:20" s="429" customFormat="1" ht="12" customHeight="1" x14ac:dyDescent="0.35"/>
    <row r="85" spans="4:20" s="429" customFormat="1" ht="12" customHeight="1" x14ac:dyDescent="0.35"/>
    <row r="86" spans="4:20" s="429" customFormat="1" ht="12" customHeight="1" x14ac:dyDescent="0.35"/>
    <row r="87" spans="4:20" s="429" customFormat="1" ht="12" customHeight="1" x14ac:dyDescent="0.35"/>
    <row r="88" spans="4:20" s="429" customFormat="1" ht="12" customHeight="1" x14ac:dyDescent="0.35"/>
    <row r="89" spans="4:20" s="429" customFormat="1" ht="12" customHeight="1" x14ac:dyDescent="0.35"/>
    <row r="90" spans="4:20" s="429" customFormat="1" ht="12" customHeight="1" x14ac:dyDescent="0.35"/>
    <row r="91" spans="4:20" s="429" customFormat="1" ht="12" customHeight="1" x14ac:dyDescent="0.35"/>
    <row r="92" spans="4:20" s="429" customFormat="1" ht="12" customHeight="1" x14ac:dyDescent="0.35"/>
    <row r="93" spans="4:20" s="429" customFormat="1" ht="12" customHeight="1" x14ac:dyDescent="0.35"/>
    <row r="94" spans="4:20" s="429" customFormat="1" ht="12" customHeight="1" x14ac:dyDescent="0.35"/>
    <row r="95" spans="4:20" s="429" customFormat="1" ht="12" customHeight="1" x14ac:dyDescent="0.35"/>
    <row r="96" spans="4:20" s="429" customFormat="1" ht="12" customHeight="1" x14ac:dyDescent="0.35"/>
    <row r="97" s="429" customFormat="1" ht="12" customHeight="1" x14ac:dyDescent="0.35"/>
    <row r="98" s="429" customFormat="1" ht="12" customHeight="1" x14ac:dyDescent="0.35"/>
    <row r="99" s="429" customFormat="1" ht="12" customHeight="1" x14ac:dyDescent="0.35"/>
    <row r="100" s="429" customFormat="1" ht="12" customHeight="1" x14ac:dyDescent="0.35"/>
    <row r="101" s="429" customFormat="1" ht="12" customHeight="1" x14ac:dyDescent="0.35"/>
    <row r="102" s="429" customFormat="1" ht="12" customHeight="1" x14ac:dyDescent="0.35"/>
    <row r="103" s="429" customFormat="1" ht="12" customHeight="1" x14ac:dyDescent="0.35"/>
    <row r="104" s="429" customFormat="1" ht="12" customHeight="1" x14ac:dyDescent="0.35"/>
    <row r="105" s="429" customFormat="1" ht="12" customHeight="1" x14ac:dyDescent="0.35"/>
    <row r="106" s="429" customFormat="1" ht="12" customHeight="1" x14ac:dyDescent="0.35"/>
    <row r="107" s="429" customFormat="1" ht="12" customHeight="1" x14ac:dyDescent="0.35"/>
    <row r="108" s="429" customFormat="1" ht="12" customHeight="1" x14ac:dyDescent="0.35"/>
    <row r="109" s="429" customFormat="1" ht="12" customHeight="1" x14ac:dyDescent="0.35"/>
    <row r="110" s="429" customFormat="1" ht="12" customHeight="1" x14ac:dyDescent="0.35"/>
    <row r="111" s="429" customFormat="1" ht="12" customHeight="1" x14ac:dyDescent="0.35"/>
    <row r="112" s="429" customFormat="1" ht="12" customHeight="1" x14ac:dyDescent="0.35"/>
    <row r="113" s="429" customFormat="1" ht="12" customHeight="1" x14ac:dyDescent="0.35"/>
    <row r="114" s="429" customFormat="1" ht="12" customHeight="1" x14ac:dyDescent="0.35"/>
    <row r="115" s="429" customFormat="1" ht="12" customHeight="1" x14ac:dyDescent="0.35"/>
    <row r="116" s="429" customFormat="1" ht="12" customHeight="1" x14ac:dyDescent="0.35"/>
    <row r="117" s="429" customFormat="1" ht="12" customHeight="1" x14ac:dyDescent="0.35"/>
    <row r="118" s="429" customFormat="1" ht="12" customHeight="1" x14ac:dyDescent="0.35"/>
    <row r="119" s="429" customFormat="1" ht="12" customHeight="1" x14ac:dyDescent="0.35"/>
    <row r="120" s="429" customFormat="1" ht="12" customHeight="1" x14ac:dyDescent="0.35"/>
    <row r="121" s="429" customFormat="1" ht="12" customHeight="1" x14ac:dyDescent="0.35"/>
    <row r="122" s="429" customFormat="1" ht="12" customHeight="1" x14ac:dyDescent="0.35"/>
    <row r="123" s="429" customFormat="1" ht="12" customHeight="1" x14ac:dyDescent="0.35"/>
    <row r="124" s="429" customFormat="1" ht="12" customHeight="1" x14ac:dyDescent="0.35"/>
    <row r="125" s="429" customFormat="1" ht="12" customHeight="1" x14ac:dyDescent="0.35"/>
    <row r="126" s="429" customFormat="1" ht="12" customHeight="1" x14ac:dyDescent="0.35"/>
    <row r="127" s="429" customFormat="1" ht="12" customHeight="1" x14ac:dyDescent="0.35"/>
    <row r="128" s="429" customFormat="1" ht="15" x14ac:dyDescent="0.35"/>
    <row r="129" spans="8:21" s="429" customFormat="1" ht="15" x14ac:dyDescent="0.35"/>
    <row r="130" spans="8:21" s="429" customFormat="1" ht="15" x14ac:dyDescent="0.35"/>
    <row r="131" spans="8:21" s="429" customFormat="1" ht="15" x14ac:dyDescent="0.35"/>
    <row r="132" spans="8:21" s="429" customFormat="1" ht="15" x14ac:dyDescent="0.35"/>
    <row r="133" spans="8:21" s="429" customFormat="1" ht="17.25" x14ac:dyDescent="0.35">
      <c r="U133" s="406"/>
    </row>
    <row r="134" spans="8:21" s="429" customFormat="1" ht="17.25" x14ac:dyDescent="0.35">
      <c r="U134" s="406"/>
    </row>
    <row r="135" spans="8:21" s="429" customFormat="1" ht="17.25" x14ac:dyDescent="0.35">
      <c r="K135" s="406"/>
      <c r="L135" s="406"/>
      <c r="M135" s="406"/>
      <c r="N135" s="406"/>
      <c r="O135" s="406"/>
      <c r="P135" s="406"/>
      <c r="Q135" s="406"/>
      <c r="R135" s="406"/>
      <c r="S135" s="406"/>
      <c r="T135" s="406"/>
      <c r="U135" s="406"/>
    </row>
    <row r="136" spans="8:21" s="429" customFormat="1" ht="17.25" x14ac:dyDescent="0.35">
      <c r="H136" s="406"/>
      <c r="I136" s="406"/>
      <c r="K136" s="406"/>
      <c r="L136" s="406"/>
      <c r="M136" s="406"/>
      <c r="N136" s="406"/>
      <c r="O136" s="406"/>
      <c r="P136" s="406"/>
      <c r="Q136" s="406"/>
      <c r="R136" s="406"/>
      <c r="S136" s="406"/>
      <c r="T136" s="406"/>
      <c r="U136" s="406"/>
    </row>
    <row r="137" spans="8:21" s="406" customFormat="1" ht="17.25" x14ac:dyDescent="0.35">
      <c r="J137" s="429"/>
    </row>
    <row r="138" spans="8:21" s="406" customFormat="1" x14ac:dyDescent="0.3"/>
    <row r="139" spans="8:21" s="406" customFormat="1" x14ac:dyDescent="0.3"/>
    <row r="140" spans="8:21" s="406" customFormat="1" x14ac:dyDescent="0.3"/>
    <row r="141" spans="8:21" s="406" customFormat="1" x14ac:dyDescent="0.3"/>
    <row r="142" spans="8:21" s="406" customFormat="1" x14ac:dyDescent="0.3"/>
    <row r="143" spans="8:21" s="406" customFormat="1" x14ac:dyDescent="0.3"/>
    <row r="144" spans="8:21" s="406" customFormat="1" x14ac:dyDescent="0.3"/>
    <row r="145" s="406" customFormat="1" x14ac:dyDescent="0.3"/>
    <row r="146" s="406" customFormat="1" x14ac:dyDescent="0.3"/>
    <row r="147" s="406" customFormat="1" x14ac:dyDescent="0.3"/>
    <row r="148" s="406" customFormat="1" x14ac:dyDescent="0.3"/>
    <row r="149" s="406" customFormat="1" x14ac:dyDescent="0.3"/>
    <row r="150" s="406" customFormat="1" x14ac:dyDescent="0.3"/>
    <row r="151" s="406" customFormat="1" x14ac:dyDescent="0.3"/>
    <row r="152" s="406" customFormat="1" x14ac:dyDescent="0.3"/>
    <row r="153" s="406" customFormat="1" x14ac:dyDescent="0.3"/>
    <row r="154" s="406" customFormat="1" x14ac:dyDescent="0.3"/>
    <row r="155" s="406" customFormat="1" x14ac:dyDescent="0.3"/>
    <row r="156" s="406" customFormat="1" x14ac:dyDescent="0.3"/>
    <row r="157" s="406" customFormat="1" x14ac:dyDescent="0.3"/>
    <row r="158" s="406" customFormat="1" x14ac:dyDescent="0.3"/>
    <row r="159" s="406" customFormat="1" x14ac:dyDescent="0.3"/>
    <row r="160" s="406" customFormat="1" x14ac:dyDescent="0.3"/>
    <row r="161" spans="10:37" s="406" customFormat="1" x14ac:dyDescent="0.3"/>
    <row r="162" spans="10:37" s="406" customFormat="1" x14ac:dyDescent="0.3"/>
    <row r="163" spans="10:37" s="406" customFormat="1" x14ac:dyDescent="0.3"/>
    <row r="164" spans="10:37" s="406" customFormat="1" x14ac:dyDescent="0.3"/>
    <row r="165" spans="10:37" s="406" customFormat="1" x14ac:dyDescent="0.3"/>
    <row r="166" spans="10:37" s="406" customFormat="1" x14ac:dyDescent="0.3"/>
    <row r="167" spans="10:37" s="406" customFormat="1" x14ac:dyDescent="0.3"/>
    <row r="168" spans="10:37" s="406" customFormat="1" x14ac:dyDescent="0.3"/>
    <row r="169" spans="10:37" s="406" customFormat="1" x14ac:dyDescent="0.3"/>
    <row r="170" spans="10:37" s="406" customFormat="1" x14ac:dyDescent="0.3"/>
    <row r="171" spans="10:37" s="406" customFormat="1" x14ac:dyDescent="0.3">
      <c r="K171" s="317"/>
      <c r="L171" s="317"/>
      <c r="M171" s="317"/>
      <c r="N171" s="317"/>
      <c r="O171" s="317"/>
      <c r="P171" s="317"/>
      <c r="Q171" s="317"/>
      <c r="R171" s="317"/>
      <c r="S171" s="317"/>
      <c r="T171" s="317"/>
    </row>
    <row r="172" spans="10:37" s="406" customFormat="1" x14ac:dyDescent="0.3">
      <c r="K172" s="317"/>
      <c r="L172" s="317"/>
      <c r="M172" s="317"/>
      <c r="N172" s="317"/>
      <c r="O172" s="317"/>
      <c r="P172" s="317"/>
      <c r="Q172" s="317"/>
      <c r="R172" s="317"/>
      <c r="S172" s="317"/>
      <c r="T172" s="317"/>
    </row>
    <row r="173" spans="10:37" s="317" customFormat="1" x14ac:dyDescent="0.3">
      <c r="J173" s="406"/>
      <c r="U173" s="406"/>
      <c r="V173" s="406"/>
      <c r="W173" s="406"/>
      <c r="X173" s="406"/>
      <c r="Y173" s="406"/>
      <c r="Z173" s="406"/>
      <c r="AA173" s="406"/>
      <c r="AB173" s="406"/>
      <c r="AC173" s="406"/>
      <c r="AD173" s="406"/>
      <c r="AE173" s="406"/>
      <c r="AF173" s="406"/>
      <c r="AG173" s="406"/>
      <c r="AH173" s="406"/>
      <c r="AI173" s="406"/>
      <c r="AJ173" s="406"/>
      <c r="AK173" s="406"/>
    </row>
    <row r="174" spans="10:37" s="317" customFormat="1" x14ac:dyDescent="0.3">
      <c r="J174" s="406"/>
      <c r="U174" s="406"/>
      <c r="V174" s="406"/>
      <c r="W174" s="406"/>
      <c r="X174" s="406"/>
      <c r="Y174" s="406"/>
      <c r="Z174" s="406"/>
      <c r="AA174" s="406"/>
      <c r="AB174" s="406"/>
      <c r="AC174" s="406"/>
      <c r="AD174" s="406"/>
      <c r="AE174" s="406"/>
      <c r="AF174" s="406"/>
      <c r="AG174" s="406"/>
      <c r="AH174" s="406"/>
      <c r="AI174" s="406"/>
      <c r="AJ174" s="406"/>
      <c r="AK174" s="406"/>
    </row>
    <row r="175" spans="10:37" s="317" customFormat="1" x14ac:dyDescent="0.3">
      <c r="U175" s="406"/>
      <c r="V175" s="406"/>
      <c r="W175" s="406"/>
      <c r="X175" s="406"/>
      <c r="Y175" s="406"/>
      <c r="Z175" s="406"/>
      <c r="AA175" s="406"/>
      <c r="AB175" s="406"/>
      <c r="AC175" s="406"/>
      <c r="AD175" s="406"/>
      <c r="AE175" s="406"/>
      <c r="AF175" s="406"/>
      <c r="AG175" s="406"/>
      <c r="AH175" s="406"/>
      <c r="AI175" s="406"/>
      <c r="AJ175" s="406"/>
      <c r="AK175" s="406"/>
    </row>
    <row r="176" spans="10:37" s="317" customFormat="1" x14ac:dyDescent="0.3">
      <c r="U176" s="406"/>
      <c r="V176" s="406"/>
      <c r="W176" s="406"/>
      <c r="X176" s="406"/>
      <c r="Y176" s="406"/>
      <c r="Z176" s="406"/>
      <c r="AA176" s="406"/>
      <c r="AB176" s="406"/>
      <c r="AC176" s="406"/>
      <c r="AD176" s="406"/>
      <c r="AE176" s="406"/>
      <c r="AF176" s="406"/>
      <c r="AG176" s="406"/>
      <c r="AH176" s="406"/>
      <c r="AI176" s="406"/>
      <c r="AJ176" s="406"/>
      <c r="AK176" s="406"/>
    </row>
    <row r="177" spans="21:37" s="317" customFormat="1" x14ac:dyDescent="0.3">
      <c r="U177" s="406"/>
      <c r="V177" s="406"/>
      <c r="W177" s="406"/>
      <c r="X177" s="406"/>
      <c r="Y177" s="406"/>
      <c r="Z177" s="406"/>
      <c r="AA177" s="406"/>
      <c r="AB177" s="406"/>
      <c r="AC177" s="406"/>
      <c r="AD177" s="406"/>
      <c r="AE177" s="406"/>
      <c r="AF177" s="406"/>
      <c r="AG177" s="406"/>
      <c r="AH177" s="406"/>
      <c r="AI177" s="406"/>
      <c r="AJ177" s="406"/>
      <c r="AK177" s="406"/>
    </row>
    <row r="178" spans="21:37" s="317" customFormat="1" x14ac:dyDescent="0.3">
      <c r="U178" s="406"/>
      <c r="V178" s="406"/>
      <c r="W178" s="406"/>
      <c r="X178" s="406"/>
      <c r="Y178" s="406"/>
      <c r="Z178" s="406"/>
      <c r="AA178" s="406"/>
      <c r="AB178" s="406"/>
      <c r="AC178" s="406"/>
      <c r="AD178" s="406"/>
      <c r="AE178" s="406"/>
      <c r="AF178" s="406"/>
      <c r="AG178" s="406"/>
      <c r="AH178" s="406"/>
      <c r="AI178" s="406"/>
      <c r="AJ178" s="406"/>
      <c r="AK178" s="406"/>
    </row>
    <row r="179" spans="21:37" s="317" customFormat="1" x14ac:dyDescent="0.3">
      <c r="U179" s="406"/>
      <c r="V179" s="406"/>
      <c r="W179" s="406"/>
      <c r="X179" s="406"/>
      <c r="Y179" s="406"/>
      <c r="Z179" s="406"/>
      <c r="AA179" s="406"/>
      <c r="AB179" s="406"/>
      <c r="AC179" s="406"/>
      <c r="AD179" s="406"/>
      <c r="AE179" s="406"/>
      <c r="AF179" s="406"/>
      <c r="AG179" s="406"/>
      <c r="AH179" s="406"/>
      <c r="AI179" s="406"/>
      <c r="AJ179" s="406"/>
      <c r="AK179" s="406"/>
    </row>
    <row r="180" spans="21:37" s="317" customFormat="1" x14ac:dyDescent="0.3">
      <c r="U180" s="406"/>
      <c r="V180" s="406"/>
      <c r="W180" s="406"/>
      <c r="X180" s="406"/>
      <c r="Y180" s="406"/>
      <c r="Z180" s="406"/>
      <c r="AA180" s="406"/>
      <c r="AB180" s="406"/>
      <c r="AC180" s="406"/>
      <c r="AD180" s="406"/>
      <c r="AE180" s="406"/>
      <c r="AF180" s="406"/>
      <c r="AG180" s="406"/>
      <c r="AH180" s="406"/>
      <c r="AI180" s="406"/>
      <c r="AJ180" s="406"/>
      <c r="AK180" s="406"/>
    </row>
    <row r="181" spans="21:37" s="317" customFormat="1" x14ac:dyDescent="0.3">
      <c r="U181" s="406"/>
      <c r="V181" s="406"/>
      <c r="W181" s="406"/>
      <c r="X181" s="406"/>
      <c r="Y181" s="406"/>
      <c r="Z181" s="406"/>
      <c r="AA181" s="406"/>
      <c r="AB181" s="406"/>
      <c r="AC181" s="406"/>
      <c r="AD181" s="406"/>
      <c r="AE181" s="406"/>
      <c r="AF181" s="406"/>
      <c r="AG181" s="406"/>
      <c r="AH181" s="406"/>
      <c r="AI181" s="406"/>
      <c r="AJ181" s="406"/>
      <c r="AK181" s="406"/>
    </row>
    <row r="182" spans="21:37" s="317" customFormat="1" x14ac:dyDescent="0.3">
      <c r="U182" s="406"/>
      <c r="V182" s="406"/>
      <c r="W182" s="406"/>
      <c r="X182" s="406"/>
      <c r="Y182" s="406"/>
      <c r="Z182" s="406"/>
      <c r="AA182" s="406"/>
      <c r="AB182" s="406"/>
      <c r="AC182" s="406"/>
      <c r="AD182" s="406"/>
      <c r="AE182" s="406"/>
      <c r="AF182" s="406"/>
      <c r="AG182" s="406"/>
      <c r="AH182" s="406"/>
      <c r="AI182" s="406"/>
      <c r="AJ182" s="406"/>
      <c r="AK182" s="406"/>
    </row>
    <row r="183" spans="21:37" s="317" customFormat="1" x14ac:dyDescent="0.3">
      <c r="U183" s="406"/>
      <c r="V183" s="406"/>
      <c r="W183" s="406"/>
      <c r="X183" s="406"/>
      <c r="Y183" s="406"/>
      <c r="Z183" s="406"/>
      <c r="AA183" s="406"/>
      <c r="AB183" s="406"/>
      <c r="AC183" s="406"/>
      <c r="AD183" s="406"/>
      <c r="AE183" s="406"/>
      <c r="AF183" s="406"/>
      <c r="AG183" s="406"/>
      <c r="AH183" s="406"/>
      <c r="AI183" s="406"/>
      <c r="AJ183" s="406"/>
      <c r="AK183" s="406"/>
    </row>
    <row r="184" spans="21:37" s="317" customFormat="1" x14ac:dyDescent="0.3">
      <c r="U184" s="406"/>
      <c r="V184" s="406"/>
      <c r="W184" s="406"/>
      <c r="X184" s="406"/>
      <c r="Y184" s="406"/>
      <c r="Z184" s="406"/>
      <c r="AA184" s="406"/>
      <c r="AB184" s="406"/>
      <c r="AC184" s="406"/>
      <c r="AD184" s="406"/>
      <c r="AE184" s="406"/>
      <c r="AF184" s="406"/>
      <c r="AG184" s="406"/>
      <c r="AH184" s="406"/>
      <c r="AI184" s="406"/>
      <c r="AJ184" s="406"/>
      <c r="AK184" s="406"/>
    </row>
    <row r="185" spans="21:37" s="317" customFormat="1" x14ac:dyDescent="0.3">
      <c r="U185" s="406"/>
      <c r="V185" s="406"/>
      <c r="W185" s="406"/>
      <c r="X185" s="406"/>
      <c r="Y185" s="406"/>
      <c r="Z185" s="406"/>
      <c r="AA185" s="406"/>
      <c r="AB185" s="406"/>
      <c r="AC185" s="406"/>
      <c r="AD185" s="406"/>
      <c r="AE185" s="406"/>
      <c r="AF185" s="406"/>
      <c r="AG185" s="406"/>
      <c r="AH185" s="406"/>
      <c r="AI185" s="406"/>
      <c r="AJ185" s="406"/>
      <c r="AK185" s="406"/>
    </row>
    <row r="186" spans="21:37" s="317" customFormat="1" x14ac:dyDescent="0.3">
      <c r="U186" s="406"/>
      <c r="V186" s="406"/>
      <c r="W186" s="406"/>
      <c r="X186" s="406"/>
      <c r="Y186" s="406"/>
      <c r="Z186" s="406"/>
      <c r="AA186" s="406"/>
      <c r="AB186" s="406"/>
      <c r="AC186" s="406"/>
      <c r="AD186" s="406"/>
      <c r="AE186" s="406"/>
      <c r="AF186" s="406"/>
      <c r="AG186" s="406"/>
      <c r="AH186" s="406"/>
      <c r="AI186" s="406"/>
      <c r="AJ186" s="406"/>
      <c r="AK186" s="406"/>
    </row>
    <row r="187" spans="21:37" s="317" customFormat="1" x14ac:dyDescent="0.3">
      <c r="U187" s="406"/>
      <c r="V187" s="406"/>
      <c r="W187" s="406"/>
      <c r="X187" s="406"/>
      <c r="Y187" s="406"/>
      <c r="Z187" s="406"/>
      <c r="AA187" s="406"/>
      <c r="AB187" s="406"/>
      <c r="AC187" s="406"/>
      <c r="AD187" s="406"/>
      <c r="AE187" s="406"/>
      <c r="AF187" s="406"/>
      <c r="AG187" s="406"/>
      <c r="AH187" s="406"/>
      <c r="AI187" s="406"/>
      <c r="AJ187" s="406"/>
      <c r="AK187" s="406"/>
    </row>
    <row r="188" spans="21:37" s="317" customFormat="1" x14ac:dyDescent="0.3">
      <c r="U188" s="406"/>
      <c r="V188" s="406"/>
      <c r="W188" s="406"/>
      <c r="X188" s="406"/>
      <c r="Y188" s="406"/>
      <c r="Z188" s="406"/>
      <c r="AA188" s="406"/>
      <c r="AB188" s="406"/>
      <c r="AC188" s="406"/>
      <c r="AD188" s="406"/>
      <c r="AE188" s="406"/>
      <c r="AF188" s="406"/>
      <c r="AG188" s="406"/>
      <c r="AH188" s="406"/>
      <c r="AI188" s="406"/>
      <c r="AJ188" s="406"/>
      <c r="AK188" s="406"/>
    </row>
    <row r="189" spans="21:37" s="317" customFormat="1" x14ac:dyDescent="0.3">
      <c r="U189" s="406"/>
      <c r="V189" s="406"/>
      <c r="W189" s="406"/>
      <c r="X189" s="406"/>
      <c r="Y189" s="406"/>
      <c r="Z189" s="406"/>
      <c r="AA189" s="406"/>
      <c r="AB189" s="406"/>
      <c r="AC189" s="406"/>
      <c r="AD189" s="406"/>
      <c r="AE189" s="406"/>
      <c r="AF189" s="406"/>
      <c r="AG189" s="406"/>
      <c r="AH189" s="406"/>
      <c r="AI189" s="406"/>
      <c r="AJ189" s="406"/>
      <c r="AK189" s="406"/>
    </row>
    <row r="190" spans="21:37" s="317" customFormat="1" x14ac:dyDescent="0.3">
      <c r="U190" s="406"/>
      <c r="V190" s="406"/>
      <c r="W190" s="406"/>
      <c r="X190" s="406"/>
      <c r="Y190" s="406"/>
      <c r="Z190" s="406"/>
      <c r="AA190" s="406"/>
      <c r="AB190" s="406"/>
      <c r="AC190" s="406"/>
      <c r="AD190" s="406"/>
      <c r="AE190" s="406"/>
      <c r="AF190" s="406"/>
      <c r="AG190" s="406"/>
      <c r="AH190" s="406"/>
      <c r="AI190" s="406"/>
      <c r="AJ190" s="406"/>
      <c r="AK190" s="406"/>
    </row>
    <row r="191" spans="21:37" s="317" customFormat="1" x14ac:dyDescent="0.3">
      <c r="U191" s="406"/>
      <c r="V191" s="406"/>
      <c r="W191" s="406"/>
      <c r="X191" s="406"/>
      <c r="Y191" s="406"/>
      <c r="Z191" s="406"/>
      <c r="AA191" s="406"/>
      <c r="AB191" s="406"/>
      <c r="AC191" s="406"/>
      <c r="AD191" s="406"/>
      <c r="AE191" s="406"/>
      <c r="AF191" s="406"/>
      <c r="AG191" s="406"/>
      <c r="AH191" s="406"/>
      <c r="AI191" s="406"/>
      <c r="AJ191" s="406"/>
      <c r="AK191" s="406"/>
    </row>
    <row r="192" spans="21:37" s="317" customFormat="1" x14ac:dyDescent="0.3">
      <c r="U192" s="406"/>
      <c r="V192" s="406"/>
      <c r="W192" s="406"/>
      <c r="X192" s="406"/>
      <c r="Y192" s="406"/>
      <c r="Z192" s="406"/>
      <c r="AA192" s="406"/>
      <c r="AB192" s="406"/>
      <c r="AC192" s="406"/>
      <c r="AD192" s="406"/>
      <c r="AE192" s="406"/>
      <c r="AF192" s="406"/>
      <c r="AG192" s="406"/>
      <c r="AH192" s="406"/>
      <c r="AI192" s="406"/>
      <c r="AJ192" s="406"/>
      <c r="AK192" s="406"/>
    </row>
    <row r="193" spans="21:37" s="317" customFormat="1" x14ac:dyDescent="0.3">
      <c r="U193" s="406"/>
      <c r="V193" s="406"/>
      <c r="W193" s="406"/>
      <c r="X193" s="406"/>
      <c r="Y193" s="406"/>
      <c r="Z193" s="406"/>
      <c r="AA193" s="406"/>
      <c r="AB193" s="406"/>
      <c r="AC193" s="406"/>
      <c r="AD193" s="406"/>
      <c r="AE193" s="406"/>
      <c r="AF193" s="406"/>
      <c r="AG193" s="406"/>
      <c r="AH193" s="406"/>
      <c r="AI193" s="406"/>
      <c r="AJ193" s="406"/>
      <c r="AK193" s="406"/>
    </row>
    <row r="194" spans="21:37" s="317" customFormat="1" x14ac:dyDescent="0.3">
      <c r="U194" s="406"/>
      <c r="V194" s="406"/>
      <c r="W194" s="406"/>
      <c r="X194" s="406"/>
      <c r="Y194" s="406"/>
      <c r="Z194" s="406"/>
      <c r="AA194" s="406"/>
      <c r="AB194" s="406"/>
      <c r="AC194" s="406"/>
      <c r="AD194" s="406"/>
      <c r="AE194" s="406"/>
      <c r="AF194" s="406"/>
      <c r="AG194" s="406"/>
      <c r="AH194" s="406"/>
      <c r="AI194" s="406"/>
      <c r="AJ194" s="406"/>
      <c r="AK194" s="406"/>
    </row>
    <row r="195" spans="21:37" s="317" customFormat="1" x14ac:dyDescent="0.3">
      <c r="U195" s="406"/>
      <c r="V195" s="406"/>
      <c r="W195" s="406"/>
      <c r="X195" s="406"/>
      <c r="Y195" s="406"/>
      <c r="Z195" s="406"/>
      <c r="AA195" s="406"/>
      <c r="AB195" s="406"/>
      <c r="AC195" s="406"/>
      <c r="AD195" s="406"/>
      <c r="AE195" s="406"/>
      <c r="AF195" s="406"/>
      <c r="AG195" s="406"/>
      <c r="AH195" s="406"/>
      <c r="AI195" s="406"/>
      <c r="AJ195" s="406"/>
      <c r="AK195" s="406"/>
    </row>
    <row r="196" spans="21:37" s="317" customFormat="1" x14ac:dyDescent="0.3">
      <c r="U196" s="406"/>
      <c r="V196" s="406"/>
      <c r="W196" s="406"/>
      <c r="X196" s="406"/>
      <c r="Y196" s="406"/>
      <c r="Z196" s="406"/>
      <c r="AA196" s="406"/>
      <c r="AB196" s="406"/>
      <c r="AC196" s="406"/>
      <c r="AD196" s="406"/>
      <c r="AE196" s="406"/>
      <c r="AF196" s="406"/>
      <c r="AG196" s="406"/>
      <c r="AH196" s="406"/>
      <c r="AI196" s="406"/>
      <c r="AJ196" s="406"/>
      <c r="AK196" s="406"/>
    </row>
    <row r="197" spans="21:37" s="317" customFormat="1" x14ac:dyDescent="0.3">
      <c r="U197" s="406"/>
      <c r="V197" s="406"/>
      <c r="W197" s="406"/>
      <c r="X197" s="406"/>
      <c r="Y197" s="406"/>
      <c r="Z197" s="406"/>
      <c r="AA197" s="406"/>
      <c r="AB197" s="406"/>
      <c r="AC197" s="406"/>
      <c r="AD197" s="406"/>
      <c r="AE197" s="406"/>
      <c r="AF197" s="406"/>
      <c r="AG197" s="406"/>
      <c r="AH197" s="406"/>
      <c r="AI197" s="406"/>
      <c r="AJ197" s="406"/>
      <c r="AK197" s="406"/>
    </row>
    <row r="198" spans="21:37" s="317" customFormat="1" x14ac:dyDescent="0.3">
      <c r="U198" s="406"/>
      <c r="V198" s="406"/>
      <c r="W198" s="406"/>
      <c r="X198" s="406"/>
      <c r="Y198" s="406"/>
      <c r="Z198" s="406"/>
      <c r="AA198" s="406"/>
      <c r="AB198" s="406"/>
      <c r="AC198" s="406"/>
      <c r="AD198" s="406"/>
      <c r="AE198" s="406"/>
      <c r="AF198" s="406"/>
      <c r="AG198" s="406"/>
      <c r="AH198" s="406"/>
      <c r="AI198" s="406"/>
      <c r="AJ198" s="406"/>
      <c r="AK198" s="406"/>
    </row>
    <row r="199" spans="21:37" s="317" customFormat="1" x14ac:dyDescent="0.3">
      <c r="U199" s="406"/>
      <c r="V199" s="406"/>
      <c r="W199" s="406"/>
      <c r="X199" s="406"/>
      <c r="Y199" s="406"/>
      <c r="Z199" s="406"/>
      <c r="AA199" s="406"/>
      <c r="AB199" s="406"/>
      <c r="AC199" s="406"/>
      <c r="AD199" s="406"/>
      <c r="AE199" s="406"/>
      <c r="AF199" s="406"/>
      <c r="AG199" s="406"/>
      <c r="AH199" s="406"/>
      <c r="AI199" s="406"/>
      <c r="AJ199" s="406"/>
      <c r="AK199" s="406"/>
    </row>
    <row r="200" spans="21:37" s="317" customFormat="1" x14ac:dyDescent="0.3">
      <c r="U200" s="406"/>
      <c r="V200" s="406"/>
      <c r="W200" s="406"/>
      <c r="X200" s="406"/>
      <c r="Y200" s="406"/>
      <c r="Z200" s="406"/>
      <c r="AA200" s="406"/>
      <c r="AB200" s="406"/>
      <c r="AC200" s="406"/>
      <c r="AD200" s="406"/>
      <c r="AE200" s="406"/>
      <c r="AF200" s="406"/>
      <c r="AG200" s="406"/>
      <c r="AH200" s="406"/>
      <c r="AI200" s="406"/>
      <c r="AJ200" s="406"/>
      <c r="AK200" s="406"/>
    </row>
    <row r="201" spans="21:37" s="317" customFormat="1" x14ac:dyDescent="0.3">
      <c r="U201" s="406"/>
      <c r="V201" s="406"/>
      <c r="W201" s="406"/>
      <c r="X201" s="406"/>
      <c r="Y201" s="406"/>
      <c r="Z201" s="406"/>
      <c r="AA201" s="406"/>
      <c r="AB201" s="406"/>
      <c r="AC201" s="406"/>
      <c r="AD201" s="406"/>
      <c r="AE201" s="406"/>
      <c r="AF201" s="406"/>
      <c r="AG201" s="406"/>
      <c r="AH201" s="406"/>
      <c r="AI201" s="406"/>
      <c r="AJ201" s="406"/>
      <c r="AK201" s="406"/>
    </row>
    <row r="202" spans="21:37" s="317" customFormat="1" x14ac:dyDescent="0.3">
      <c r="U202" s="406"/>
      <c r="V202" s="406"/>
      <c r="W202" s="406"/>
      <c r="X202" s="406"/>
      <c r="Y202" s="406"/>
      <c r="Z202" s="406"/>
      <c r="AA202" s="406"/>
      <c r="AB202" s="406"/>
      <c r="AC202" s="406"/>
      <c r="AD202" s="406"/>
      <c r="AE202" s="406"/>
      <c r="AF202" s="406"/>
      <c r="AG202" s="406"/>
      <c r="AH202" s="406"/>
      <c r="AI202" s="406"/>
      <c r="AJ202" s="406"/>
      <c r="AK202" s="406"/>
    </row>
    <row r="203" spans="21:37" s="317" customFormat="1" x14ac:dyDescent="0.3">
      <c r="U203" s="406"/>
      <c r="V203" s="406"/>
      <c r="W203" s="406"/>
      <c r="X203" s="406"/>
      <c r="Y203" s="406"/>
      <c r="Z203" s="406"/>
      <c r="AA203" s="406"/>
      <c r="AB203" s="406"/>
      <c r="AC203" s="406"/>
      <c r="AD203" s="406"/>
      <c r="AE203" s="406"/>
      <c r="AF203" s="406"/>
      <c r="AG203" s="406"/>
      <c r="AH203" s="406"/>
      <c r="AI203" s="406"/>
      <c r="AJ203" s="406"/>
      <c r="AK203" s="406"/>
    </row>
    <row r="204" spans="21:37" s="317" customFormat="1" x14ac:dyDescent="0.3">
      <c r="U204" s="406"/>
      <c r="V204" s="406"/>
      <c r="W204" s="406"/>
      <c r="X204" s="406"/>
      <c r="Y204" s="406"/>
      <c r="Z204" s="406"/>
      <c r="AA204" s="406"/>
      <c r="AB204" s="406"/>
      <c r="AC204" s="406"/>
      <c r="AD204" s="406"/>
      <c r="AE204" s="406"/>
      <c r="AF204" s="406"/>
      <c r="AG204" s="406"/>
      <c r="AH204" s="406"/>
      <c r="AI204" s="406"/>
      <c r="AJ204" s="406"/>
      <c r="AK204" s="406"/>
    </row>
    <row r="205" spans="21:37" s="317" customFormat="1" x14ac:dyDescent="0.3">
      <c r="U205" s="406"/>
      <c r="V205" s="406"/>
      <c r="W205" s="406"/>
      <c r="X205" s="406"/>
      <c r="Y205" s="406"/>
      <c r="Z205" s="406"/>
      <c r="AA205" s="406"/>
      <c r="AB205" s="406"/>
      <c r="AC205" s="406"/>
      <c r="AD205" s="406"/>
      <c r="AE205" s="406"/>
      <c r="AF205" s="406"/>
      <c r="AG205" s="406"/>
      <c r="AH205" s="406"/>
      <c r="AI205" s="406"/>
      <c r="AJ205" s="406"/>
      <c r="AK205" s="406"/>
    </row>
    <row r="206" spans="21:37" s="317" customFormat="1" x14ac:dyDescent="0.3">
      <c r="U206" s="406"/>
      <c r="V206" s="406"/>
      <c r="W206" s="406"/>
      <c r="X206" s="406"/>
      <c r="Y206" s="406"/>
      <c r="Z206" s="406"/>
      <c r="AA206" s="406"/>
      <c r="AB206" s="406"/>
      <c r="AC206" s="406"/>
      <c r="AD206" s="406"/>
      <c r="AE206" s="406"/>
      <c r="AF206" s="406"/>
      <c r="AG206" s="406"/>
      <c r="AH206" s="406"/>
      <c r="AI206" s="406"/>
      <c r="AJ206" s="406"/>
      <c r="AK206" s="406"/>
    </row>
    <row r="207" spans="21:37" s="317" customFormat="1" x14ac:dyDescent="0.3">
      <c r="U207" s="406"/>
      <c r="V207" s="406"/>
      <c r="W207" s="406"/>
      <c r="X207" s="406"/>
      <c r="Y207" s="406"/>
      <c r="Z207" s="406"/>
      <c r="AA207" s="406"/>
      <c r="AB207" s="406"/>
      <c r="AC207" s="406"/>
      <c r="AD207" s="406"/>
      <c r="AE207" s="406"/>
      <c r="AF207" s="406"/>
      <c r="AG207" s="406"/>
      <c r="AH207" s="406"/>
      <c r="AI207" s="406"/>
      <c r="AJ207" s="406"/>
      <c r="AK207" s="406"/>
    </row>
    <row r="208" spans="21:37" s="317" customFormat="1" x14ac:dyDescent="0.3">
      <c r="U208" s="406"/>
      <c r="V208" s="406"/>
      <c r="W208" s="406"/>
      <c r="X208" s="406"/>
      <c r="Y208" s="406"/>
      <c r="Z208" s="406"/>
      <c r="AA208" s="406"/>
      <c r="AB208" s="406"/>
      <c r="AC208" s="406"/>
      <c r="AD208" s="406"/>
      <c r="AE208" s="406"/>
      <c r="AF208" s="406"/>
      <c r="AG208" s="406"/>
      <c r="AH208" s="406"/>
      <c r="AI208" s="406"/>
      <c r="AJ208" s="406"/>
      <c r="AK208" s="406"/>
    </row>
    <row r="209" spans="21:37" s="317" customFormat="1" x14ac:dyDescent="0.3">
      <c r="U209" s="406"/>
      <c r="V209" s="406"/>
      <c r="W209" s="406"/>
      <c r="X209" s="406"/>
      <c r="Y209" s="406"/>
      <c r="Z209" s="406"/>
      <c r="AA209" s="406"/>
      <c r="AB209" s="406"/>
      <c r="AC209" s="406"/>
      <c r="AD209" s="406"/>
      <c r="AE209" s="406"/>
      <c r="AF209" s="406"/>
      <c r="AG209" s="406"/>
      <c r="AH209" s="406"/>
      <c r="AI209" s="406"/>
      <c r="AJ209" s="406"/>
      <c r="AK209" s="406"/>
    </row>
    <row r="210" spans="21:37" s="317" customFormat="1" x14ac:dyDescent="0.3">
      <c r="U210" s="406"/>
      <c r="V210" s="406"/>
      <c r="W210" s="406"/>
      <c r="X210" s="406"/>
      <c r="Y210" s="406"/>
      <c r="Z210" s="406"/>
      <c r="AA210" s="406"/>
      <c r="AB210" s="406"/>
      <c r="AC210" s="406"/>
      <c r="AD210" s="406"/>
      <c r="AE210" s="406"/>
      <c r="AF210" s="406"/>
      <c r="AG210" s="406"/>
      <c r="AH210" s="406"/>
      <c r="AI210" s="406"/>
      <c r="AJ210" s="406"/>
      <c r="AK210" s="406"/>
    </row>
    <row r="211" spans="21:37" s="317" customFormat="1" x14ac:dyDescent="0.3">
      <c r="U211" s="406"/>
      <c r="V211" s="406"/>
      <c r="W211" s="406"/>
      <c r="X211" s="406"/>
      <c r="Y211" s="406"/>
      <c r="Z211" s="406"/>
      <c r="AA211" s="406"/>
      <c r="AB211" s="406"/>
      <c r="AC211" s="406"/>
      <c r="AD211" s="406"/>
      <c r="AE211" s="406"/>
      <c r="AF211" s="406"/>
      <c r="AG211" s="406"/>
      <c r="AH211" s="406"/>
      <c r="AI211" s="406"/>
      <c r="AJ211" s="406"/>
      <c r="AK211" s="406"/>
    </row>
    <row r="212" spans="21:37" s="317" customFormat="1" x14ac:dyDescent="0.3">
      <c r="U212" s="406"/>
      <c r="V212" s="406"/>
      <c r="W212" s="406"/>
      <c r="X212" s="406"/>
      <c r="Y212" s="406"/>
      <c r="Z212" s="406"/>
      <c r="AA212" s="406"/>
      <c r="AB212" s="406"/>
      <c r="AC212" s="406"/>
      <c r="AD212" s="406"/>
      <c r="AE212" s="406"/>
      <c r="AF212" s="406"/>
      <c r="AG212" s="406"/>
      <c r="AH212" s="406"/>
      <c r="AI212" s="406"/>
      <c r="AJ212" s="406"/>
      <c r="AK212" s="406"/>
    </row>
    <row r="213" spans="21:37" s="317" customFormat="1" x14ac:dyDescent="0.3">
      <c r="U213" s="406"/>
      <c r="V213" s="406"/>
      <c r="W213" s="406"/>
      <c r="X213" s="406"/>
      <c r="Y213" s="406"/>
      <c r="Z213" s="406"/>
      <c r="AA213" s="406"/>
      <c r="AB213" s="406"/>
      <c r="AC213" s="406"/>
      <c r="AD213" s="406"/>
      <c r="AE213" s="406"/>
      <c r="AF213" s="406"/>
      <c r="AG213" s="406"/>
      <c r="AH213" s="406"/>
      <c r="AI213" s="406"/>
      <c r="AJ213" s="406"/>
      <c r="AK213" s="406"/>
    </row>
    <row r="214" spans="21:37" s="317" customFormat="1" x14ac:dyDescent="0.3">
      <c r="U214" s="406"/>
      <c r="V214" s="406"/>
      <c r="W214" s="406"/>
      <c r="X214" s="406"/>
      <c r="Y214" s="406"/>
      <c r="Z214" s="406"/>
      <c r="AA214" s="406"/>
      <c r="AB214" s="406"/>
      <c r="AC214" s="406"/>
      <c r="AD214" s="406"/>
      <c r="AE214" s="406"/>
      <c r="AF214" s="406"/>
      <c r="AG214" s="406"/>
      <c r="AH214" s="406"/>
      <c r="AI214" s="406"/>
      <c r="AJ214" s="406"/>
      <c r="AK214" s="406"/>
    </row>
    <row r="215" spans="21:37" s="317" customFormat="1" x14ac:dyDescent="0.3">
      <c r="U215" s="406"/>
      <c r="V215" s="406"/>
      <c r="W215" s="406"/>
      <c r="X215" s="406"/>
      <c r="Y215" s="406"/>
      <c r="Z215" s="406"/>
      <c r="AA215" s="406"/>
      <c r="AB215" s="406"/>
      <c r="AC215" s="406"/>
      <c r="AD215" s="406"/>
      <c r="AE215" s="406"/>
      <c r="AF215" s="406"/>
      <c r="AG215" s="406"/>
      <c r="AH215" s="406"/>
      <c r="AI215" s="406"/>
      <c r="AJ215" s="406"/>
      <c r="AK215" s="406"/>
    </row>
    <row r="216" spans="21:37" s="317" customFormat="1" x14ac:dyDescent="0.3">
      <c r="U216" s="406"/>
      <c r="V216" s="406"/>
      <c r="W216" s="406"/>
      <c r="X216" s="406"/>
      <c r="Y216" s="406"/>
      <c r="Z216" s="406"/>
      <c r="AA216" s="406"/>
      <c r="AB216" s="406"/>
      <c r="AC216" s="406"/>
      <c r="AD216" s="406"/>
      <c r="AE216" s="406"/>
      <c r="AF216" s="406"/>
      <c r="AG216" s="406"/>
      <c r="AH216" s="406"/>
      <c r="AI216" s="406"/>
      <c r="AJ216" s="406"/>
      <c r="AK216" s="406"/>
    </row>
    <row r="217" spans="21:37" s="317" customFormat="1" x14ac:dyDescent="0.3">
      <c r="U217" s="406"/>
      <c r="V217" s="406"/>
      <c r="W217" s="406"/>
      <c r="X217" s="406"/>
      <c r="Y217" s="406"/>
      <c r="Z217" s="406"/>
      <c r="AA217" s="406"/>
      <c r="AB217" s="406"/>
      <c r="AC217" s="406"/>
      <c r="AD217" s="406"/>
      <c r="AE217" s="406"/>
      <c r="AF217" s="406"/>
      <c r="AG217" s="406"/>
      <c r="AH217" s="406"/>
      <c r="AI217" s="406"/>
      <c r="AJ217" s="406"/>
      <c r="AK217" s="406"/>
    </row>
    <row r="218" spans="21:37" s="317" customFormat="1" x14ac:dyDescent="0.3">
      <c r="U218" s="406"/>
      <c r="V218" s="406"/>
      <c r="W218" s="406"/>
      <c r="X218" s="406"/>
      <c r="Y218" s="406"/>
      <c r="Z218" s="406"/>
      <c r="AA218" s="406"/>
      <c r="AB218" s="406"/>
      <c r="AC218" s="406"/>
      <c r="AD218" s="406"/>
      <c r="AE218" s="406"/>
      <c r="AF218" s="406"/>
      <c r="AG218" s="406"/>
      <c r="AH218" s="406"/>
      <c r="AI218" s="406"/>
      <c r="AJ218" s="406"/>
      <c r="AK218" s="406"/>
    </row>
    <row r="219" spans="21:37" s="317" customFormat="1" x14ac:dyDescent="0.3">
      <c r="U219" s="406"/>
      <c r="V219" s="406"/>
      <c r="W219" s="406"/>
      <c r="X219" s="406"/>
      <c r="Y219" s="406"/>
      <c r="Z219" s="406"/>
      <c r="AA219" s="406"/>
      <c r="AB219" s="406"/>
      <c r="AC219" s="406"/>
      <c r="AD219" s="406"/>
      <c r="AE219" s="406"/>
      <c r="AF219" s="406"/>
      <c r="AG219" s="406"/>
      <c r="AH219" s="406"/>
      <c r="AI219" s="406"/>
      <c r="AJ219" s="406"/>
      <c r="AK219" s="406"/>
    </row>
    <row r="220" spans="21:37" s="317" customFormat="1" x14ac:dyDescent="0.3">
      <c r="U220" s="406"/>
      <c r="V220" s="406"/>
      <c r="W220" s="406"/>
      <c r="X220" s="406"/>
      <c r="Y220" s="406"/>
      <c r="Z220" s="406"/>
      <c r="AA220" s="406"/>
      <c r="AB220" s="406"/>
      <c r="AC220" s="406"/>
      <c r="AD220" s="406"/>
      <c r="AE220" s="406"/>
      <c r="AF220" s="406"/>
      <c r="AG220" s="406"/>
      <c r="AH220" s="406"/>
      <c r="AI220" s="406"/>
      <c r="AJ220" s="406"/>
      <c r="AK220" s="406"/>
    </row>
    <row r="221" spans="21:37" s="317" customFormat="1" x14ac:dyDescent="0.3">
      <c r="U221" s="406"/>
      <c r="V221" s="406"/>
      <c r="W221" s="406"/>
      <c r="X221" s="406"/>
      <c r="Y221" s="406"/>
      <c r="Z221" s="406"/>
      <c r="AA221" s="406"/>
      <c r="AB221" s="406"/>
      <c r="AC221" s="406"/>
      <c r="AD221" s="406"/>
      <c r="AE221" s="406"/>
      <c r="AF221" s="406"/>
      <c r="AG221" s="406"/>
      <c r="AH221" s="406"/>
      <c r="AI221" s="406"/>
      <c r="AJ221" s="406"/>
      <c r="AK221" s="406"/>
    </row>
    <row r="222" spans="21:37" s="317" customFormat="1" x14ac:dyDescent="0.3">
      <c r="U222" s="406"/>
      <c r="V222" s="406"/>
      <c r="W222" s="406"/>
      <c r="X222" s="406"/>
      <c r="Y222" s="406"/>
      <c r="Z222" s="406"/>
      <c r="AA222" s="406"/>
      <c r="AB222" s="406"/>
      <c r="AC222" s="406"/>
      <c r="AD222" s="406"/>
      <c r="AE222" s="406"/>
      <c r="AF222" s="406"/>
      <c r="AG222" s="406"/>
      <c r="AH222" s="406"/>
      <c r="AI222" s="406"/>
      <c r="AJ222" s="406"/>
      <c r="AK222" s="406"/>
    </row>
    <row r="223" spans="21:37" s="317" customFormat="1" x14ac:dyDescent="0.3">
      <c r="U223" s="406"/>
      <c r="V223" s="406"/>
      <c r="W223" s="406"/>
      <c r="X223" s="406"/>
      <c r="Y223" s="406"/>
      <c r="Z223" s="406"/>
      <c r="AA223" s="406"/>
      <c r="AB223" s="406"/>
      <c r="AC223" s="406"/>
      <c r="AD223" s="406"/>
      <c r="AE223" s="406"/>
      <c r="AF223" s="406"/>
      <c r="AG223" s="406"/>
      <c r="AH223" s="406"/>
      <c r="AI223" s="406"/>
      <c r="AJ223" s="406"/>
      <c r="AK223" s="406"/>
    </row>
    <row r="224" spans="21:37" s="317" customFormat="1" x14ac:dyDescent="0.3">
      <c r="U224" s="406"/>
      <c r="V224" s="406"/>
      <c r="W224" s="406"/>
      <c r="X224" s="406"/>
      <c r="Y224" s="406"/>
      <c r="Z224" s="406"/>
      <c r="AA224" s="406"/>
      <c r="AB224" s="406"/>
      <c r="AC224" s="406"/>
      <c r="AD224" s="406"/>
      <c r="AE224" s="406"/>
      <c r="AF224" s="406"/>
      <c r="AG224" s="406"/>
      <c r="AH224" s="406"/>
      <c r="AI224" s="406"/>
      <c r="AJ224" s="406"/>
      <c r="AK224" s="406"/>
    </row>
    <row r="225" spans="21:37" s="317" customFormat="1" x14ac:dyDescent="0.3">
      <c r="U225" s="406"/>
      <c r="V225" s="406"/>
      <c r="W225" s="406"/>
      <c r="X225" s="406"/>
      <c r="Y225" s="406"/>
      <c r="Z225" s="406"/>
      <c r="AA225" s="406"/>
      <c r="AB225" s="406"/>
      <c r="AC225" s="406"/>
      <c r="AD225" s="406"/>
      <c r="AE225" s="406"/>
      <c r="AF225" s="406"/>
      <c r="AG225" s="406"/>
      <c r="AH225" s="406"/>
      <c r="AI225" s="406"/>
      <c r="AJ225" s="406"/>
      <c r="AK225" s="406"/>
    </row>
    <row r="226" spans="21:37" s="317" customFormat="1" x14ac:dyDescent="0.3">
      <c r="U226" s="406"/>
      <c r="V226" s="406"/>
      <c r="W226" s="406"/>
      <c r="X226" s="406"/>
      <c r="Y226" s="406"/>
      <c r="Z226" s="406"/>
      <c r="AA226" s="406"/>
      <c r="AB226" s="406"/>
      <c r="AC226" s="406"/>
      <c r="AD226" s="406"/>
      <c r="AE226" s="406"/>
      <c r="AF226" s="406"/>
      <c r="AG226" s="406"/>
      <c r="AH226" s="406"/>
      <c r="AI226" s="406"/>
      <c r="AJ226" s="406"/>
      <c r="AK226" s="406"/>
    </row>
    <row r="227" spans="21:37" s="317" customFormat="1" x14ac:dyDescent="0.3">
      <c r="U227" s="406"/>
      <c r="V227" s="406"/>
      <c r="W227" s="406"/>
      <c r="X227" s="406"/>
      <c r="Y227" s="406"/>
      <c r="Z227" s="406"/>
      <c r="AA227" s="406"/>
      <c r="AB227" s="406"/>
      <c r="AC227" s="406"/>
      <c r="AD227" s="406"/>
      <c r="AE227" s="406"/>
      <c r="AF227" s="406"/>
      <c r="AG227" s="406"/>
      <c r="AH227" s="406"/>
      <c r="AI227" s="406"/>
      <c r="AJ227" s="406"/>
      <c r="AK227" s="406"/>
    </row>
    <row r="228" spans="21:37" s="317" customFormat="1" x14ac:dyDescent="0.3">
      <c r="U228" s="406"/>
      <c r="V228" s="406"/>
      <c r="W228" s="406"/>
      <c r="X228" s="406"/>
      <c r="Y228" s="406"/>
      <c r="Z228" s="406"/>
      <c r="AA228" s="406"/>
      <c r="AB228" s="406"/>
      <c r="AC228" s="406"/>
      <c r="AD228" s="406"/>
      <c r="AE228" s="406"/>
      <c r="AF228" s="406"/>
      <c r="AG228" s="406"/>
      <c r="AH228" s="406"/>
      <c r="AI228" s="406"/>
      <c r="AJ228" s="406"/>
      <c r="AK228" s="406"/>
    </row>
    <row r="229" spans="21:37" s="317" customFormat="1" x14ac:dyDescent="0.3">
      <c r="U229" s="406"/>
      <c r="V229" s="406"/>
      <c r="W229" s="406"/>
      <c r="X229" s="406"/>
      <c r="Y229" s="406"/>
      <c r="Z229" s="406"/>
      <c r="AA229" s="406"/>
      <c r="AB229" s="406"/>
      <c r="AC229" s="406"/>
      <c r="AD229" s="406"/>
      <c r="AE229" s="406"/>
      <c r="AF229" s="406"/>
      <c r="AG229" s="406"/>
      <c r="AH229" s="406"/>
      <c r="AI229" s="406"/>
      <c r="AJ229" s="406"/>
      <c r="AK229" s="406"/>
    </row>
    <row r="230" spans="21:37" s="317" customFormat="1" x14ac:dyDescent="0.3">
      <c r="U230" s="406"/>
      <c r="V230" s="406"/>
      <c r="W230" s="406"/>
      <c r="X230" s="406"/>
      <c r="Y230" s="406"/>
      <c r="Z230" s="406"/>
      <c r="AA230" s="406"/>
      <c r="AB230" s="406"/>
      <c r="AC230" s="406"/>
      <c r="AD230" s="406"/>
      <c r="AE230" s="406"/>
      <c r="AF230" s="406"/>
      <c r="AG230" s="406"/>
      <c r="AH230" s="406"/>
      <c r="AI230" s="406"/>
      <c r="AJ230" s="406"/>
      <c r="AK230" s="406"/>
    </row>
    <row r="231" spans="21:37" s="317" customFormat="1" x14ac:dyDescent="0.3">
      <c r="U231" s="406"/>
      <c r="V231" s="406"/>
      <c r="W231" s="406"/>
      <c r="X231" s="406"/>
      <c r="Y231" s="406"/>
      <c r="Z231" s="406"/>
      <c r="AA231" s="406"/>
      <c r="AB231" s="406"/>
      <c r="AC231" s="406"/>
      <c r="AD231" s="406"/>
      <c r="AE231" s="406"/>
      <c r="AF231" s="406"/>
      <c r="AG231" s="406"/>
      <c r="AH231" s="406"/>
      <c r="AI231" s="406"/>
      <c r="AJ231" s="406"/>
      <c r="AK231" s="406"/>
    </row>
    <row r="232" spans="21:37" s="317" customFormat="1" x14ac:dyDescent="0.3">
      <c r="U232" s="406"/>
      <c r="V232" s="406"/>
      <c r="W232" s="406"/>
      <c r="X232" s="406"/>
      <c r="Y232" s="406"/>
      <c r="Z232" s="406"/>
      <c r="AA232" s="406"/>
      <c r="AB232" s="406"/>
      <c r="AC232" s="406"/>
      <c r="AD232" s="406"/>
      <c r="AE232" s="406"/>
      <c r="AF232" s="406"/>
      <c r="AG232" s="406"/>
      <c r="AH232" s="406"/>
      <c r="AI232" s="406"/>
      <c r="AJ232" s="406"/>
      <c r="AK232" s="406"/>
    </row>
    <row r="233" spans="21:37" s="317" customFormat="1" x14ac:dyDescent="0.3">
      <c r="U233" s="406"/>
      <c r="V233" s="406"/>
      <c r="W233" s="406"/>
      <c r="X233" s="406"/>
      <c r="Y233" s="406"/>
      <c r="Z233" s="406"/>
      <c r="AA233" s="406"/>
      <c r="AB233" s="406"/>
      <c r="AC233" s="406"/>
      <c r="AD233" s="406"/>
      <c r="AE233" s="406"/>
      <c r="AF233" s="406"/>
      <c r="AG233" s="406"/>
      <c r="AH233" s="406"/>
      <c r="AI233" s="406"/>
      <c r="AJ233" s="406"/>
      <c r="AK233" s="406"/>
    </row>
    <row r="234" spans="21:37" s="317" customFormat="1" x14ac:dyDescent="0.3">
      <c r="U234" s="406"/>
      <c r="V234" s="406"/>
      <c r="W234" s="406"/>
      <c r="X234" s="406"/>
      <c r="Y234" s="406"/>
      <c r="Z234" s="406"/>
      <c r="AA234" s="406"/>
      <c r="AB234" s="406"/>
      <c r="AC234" s="406"/>
      <c r="AD234" s="406"/>
      <c r="AE234" s="406"/>
      <c r="AF234" s="406"/>
      <c r="AG234" s="406"/>
      <c r="AH234" s="406"/>
      <c r="AI234" s="406"/>
      <c r="AJ234" s="406"/>
      <c r="AK234" s="406"/>
    </row>
    <row r="235" spans="21:37" s="317" customFormat="1" x14ac:dyDescent="0.3">
      <c r="U235" s="406"/>
      <c r="V235" s="406"/>
      <c r="W235" s="406"/>
      <c r="X235" s="406"/>
      <c r="Y235" s="406"/>
      <c r="Z235" s="406"/>
      <c r="AA235" s="406"/>
      <c r="AB235" s="406"/>
      <c r="AC235" s="406"/>
      <c r="AD235" s="406"/>
      <c r="AE235" s="406"/>
      <c r="AF235" s="406"/>
      <c r="AG235" s="406"/>
      <c r="AH235" s="406"/>
      <c r="AI235" s="406"/>
      <c r="AJ235" s="406"/>
      <c r="AK235" s="406"/>
    </row>
    <row r="236" spans="21:37" s="317" customFormat="1" x14ac:dyDescent="0.3">
      <c r="U236" s="406"/>
      <c r="V236" s="406"/>
      <c r="W236" s="406"/>
      <c r="X236" s="406"/>
      <c r="Y236" s="406"/>
      <c r="Z236" s="406"/>
      <c r="AA236" s="406"/>
      <c r="AB236" s="406"/>
      <c r="AC236" s="406"/>
      <c r="AD236" s="406"/>
      <c r="AE236" s="406"/>
      <c r="AF236" s="406"/>
      <c r="AG236" s="406"/>
      <c r="AH236" s="406"/>
      <c r="AI236" s="406"/>
      <c r="AJ236" s="406"/>
      <c r="AK236" s="406"/>
    </row>
    <row r="237" spans="21:37" s="317" customFormat="1" x14ac:dyDescent="0.3">
      <c r="U237" s="406"/>
      <c r="V237" s="406"/>
      <c r="W237" s="406"/>
      <c r="X237" s="406"/>
      <c r="Y237" s="406"/>
      <c r="Z237" s="406"/>
      <c r="AA237" s="406"/>
      <c r="AB237" s="406"/>
      <c r="AC237" s="406"/>
      <c r="AD237" s="406"/>
      <c r="AE237" s="406"/>
      <c r="AF237" s="406"/>
      <c r="AG237" s="406"/>
      <c r="AH237" s="406"/>
      <c r="AI237" s="406"/>
      <c r="AJ237" s="406"/>
      <c r="AK237" s="406"/>
    </row>
    <row r="238" spans="21:37" s="317" customFormat="1" x14ac:dyDescent="0.3">
      <c r="U238" s="406"/>
      <c r="V238" s="406"/>
      <c r="W238" s="406"/>
      <c r="X238" s="406"/>
      <c r="Y238" s="406"/>
      <c r="Z238" s="406"/>
      <c r="AA238" s="406"/>
      <c r="AB238" s="406"/>
      <c r="AC238" s="406"/>
      <c r="AD238" s="406"/>
      <c r="AE238" s="406"/>
      <c r="AF238" s="406"/>
      <c r="AG238" s="406"/>
      <c r="AH238" s="406"/>
      <c r="AI238" s="406"/>
      <c r="AJ238" s="406"/>
      <c r="AK238" s="406"/>
    </row>
    <row r="239" spans="21:37" s="317" customFormat="1" x14ac:dyDescent="0.3">
      <c r="U239" s="406"/>
      <c r="V239" s="406"/>
      <c r="W239" s="406"/>
      <c r="X239" s="406"/>
      <c r="Y239" s="406"/>
      <c r="Z239" s="406"/>
      <c r="AA239" s="406"/>
      <c r="AB239" s="406"/>
      <c r="AC239" s="406"/>
      <c r="AD239" s="406"/>
      <c r="AE239" s="406"/>
      <c r="AF239" s="406"/>
      <c r="AG239" s="406"/>
      <c r="AH239" s="406"/>
      <c r="AI239" s="406"/>
      <c r="AJ239" s="406"/>
      <c r="AK239" s="406"/>
    </row>
    <row r="240" spans="21:37" s="317" customFormat="1" x14ac:dyDescent="0.3">
      <c r="U240" s="406"/>
      <c r="V240" s="406"/>
      <c r="W240" s="406"/>
      <c r="X240" s="406"/>
      <c r="Y240" s="406"/>
      <c r="Z240" s="406"/>
      <c r="AA240" s="406"/>
      <c r="AB240" s="406"/>
      <c r="AC240" s="406"/>
      <c r="AD240" s="406"/>
      <c r="AE240" s="406"/>
      <c r="AF240" s="406"/>
      <c r="AG240" s="406"/>
      <c r="AH240" s="406"/>
      <c r="AI240" s="406"/>
      <c r="AJ240" s="406"/>
      <c r="AK240" s="406"/>
    </row>
    <row r="241" spans="21:37" s="317" customFormat="1" x14ac:dyDescent="0.3">
      <c r="U241" s="406"/>
      <c r="V241" s="406"/>
      <c r="W241" s="406"/>
      <c r="X241" s="406"/>
      <c r="Y241" s="406"/>
      <c r="Z241" s="406"/>
      <c r="AA241" s="406"/>
      <c r="AB241" s="406"/>
      <c r="AC241" s="406"/>
      <c r="AD241" s="406"/>
      <c r="AE241" s="406"/>
      <c r="AF241" s="406"/>
      <c r="AG241" s="406"/>
      <c r="AH241" s="406"/>
      <c r="AI241" s="406"/>
      <c r="AJ241" s="406"/>
      <c r="AK241" s="406"/>
    </row>
    <row r="242" spans="21:37" s="317" customFormat="1" x14ac:dyDescent="0.3">
      <c r="U242" s="406"/>
      <c r="V242" s="406"/>
      <c r="W242" s="406"/>
      <c r="X242" s="406"/>
      <c r="Y242" s="406"/>
      <c r="Z242" s="406"/>
      <c r="AA242" s="406"/>
      <c r="AB242" s="406"/>
      <c r="AC242" s="406"/>
      <c r="AD242" s="406"/>
      <c r="AE242" s="406"/>
      <c r="AF242" s="406"/>
      <c r="AG242" s="406"/>
      <c r="AH242" s="406"/>
      <c r="AI242" s="406"/>
      <c r="AJ242" s="406"/>
      <c r="AK242" s="406"/>
    </row>
    <row r="243" spans="21:37" s="317" customFormat="1" x14ac:dyDescent="0.3">
      <c r="U243" s="406"/>
      <c r="V243" s="406"/>
      <c r="W243" s="406"/>
      <c r="X243" s="406"/>
      <c r="Y243" s="406"/>
      <c r="Z243" s="406"/>
      <c r="AA243" s="406"/>
      <c r="AB243" s="406"/>
      <c r="AC243" s="406"/>
      <c r="AD243" s="406"/>
      <c r="AE243" s="406"/>
      <c r="AF243" s="406"/>
      <c r="AG243" s="406"/>
      <c r="AH243" s="406"/>
      <c r="AI243" s="406"/>
      <c r="AJ243" s="406"/>
      <c r="AK243" s="406"/>
    </row>
    <row r="244" spans="21:37" s="317" customFormat="1" x14ac:dyDescent="0.3">
      <c r="U244" s="406"/>
      <c r="V244" s="406"/>
      <c r="W244" s="406"/>
      <c r="X244" s="406"/>
      <c r="Y244" s="406"/>
      <c r="Z244" s="406"/>
      <c r="AA244" s="406"/>
      <c r="AB244" s="406"/>
      <c r="AC244" s="406"/>
      <c r="AD244" s="406"/>
      <c r="AE244" s="406"/>
      <c r="AF244" s="406"/>
      <c r="AG244" s="406"/>
      <c r="AH244" s="406"/>
      <c r="AI244" s="406"/>
      <c r="AJ244" s="406"/>
      <c r="AK244" s="406"/>
    </row>
    <row r="245" spans="21:37" s="317" customFormat="1" x14ac:dyDescent="0.3">
      <c r="U245" s="406"/>
      <c r="V245" s="406"/>
      <c r="W245" s="406"/>
      <c r="X245" s="406"/>
      <c r="Y245" s="406"/>
      <c r="Z245" s="406"/>
      <c r="AA245" s="406"/>
      <c r="AB245" s="406"/>
      <c r="AC245" s="406"/>
      <c r="AD245" s="406"/>
      <c r="AE245" s="406"/>
      <c r="AF245" s="406"/>
      <c r="AG245" s="406"/>
      <c r="AH245" s="406"/>
      <c r="AI245" s="406"/>
      <c r="AJ245" s="406"/>
      <c r="AK245" s="406"/>
    </row>
    <row r="246" spans="21:37" s="317" customFormat="1" x14ac:dyDescent="0.3">
      <c r="U246" s="406"/>
      <c r="V246" s="406"/>
      <c r="W246" s="406"/>
      <c r="X246" s="406"/>
      <c r="Y246" s="406"/>
      <c r="Z246" s="406"/>
      <c r="AA246" s="406"/>
      <c r="AB246" s="406"/>
      <c r="AC246" s="406"/>
      <c r="AD246" s="406"/>
      <c r="AE246" s="406"/>
      <c r="AF246" s="406"/>
      <c r="AG246" s="406"/>
      <c r="AH246" s="406"/>
      <c r="AI246" s="406"/>
      <c r="AJ246" s="406"/>
      <c r="AK246" s="406"/>
    </row>
    <row r="247" spans="21:37" s="317" customFormat="1" x14ac:dyDescent="0.3">
      <c r="U247" s="406"/>
      <c r="V247" s="406"/>
      <c r="W247" s="406"/>
      <c r="X247" s="406"/>
      <c r="Y247" s="406"/>
      <c r="Z247" s="406"/>
      <c r="AA247" s="406"/>
      <c r="AB247" s="406"/>
      <c r="AC247" s="406"/>
      <c r="AD247" s="406"/>
      <c r="AE247" s="406"/>
      <c r="AF247" s="406"/>
      <c r="AG247" s="406"/>
      <c r="AH247" s="406"/>
      <c r="AI247" s="406"/>
      <c r="AJ247" s="406"/>
      <c r="AK247" s="406"/>
    </row>
    <row r="248" spans="21:37" s="317" customFormat="1" x14ac:dyDescent="0.3">
      <c r="U248" s="406"/>
      <c r="V248" s="406"/>
      <c r="W248" s="406"/>
      <c r="X248" s="406"/>
      <c r="Y248" s="406"/>
      <c r="Z248" s="406"/>
      <c r="AA248" s="406"/>
      <c r="AB248" s="406"/>
      <c r="AC248" s="406"/>
      <c r="AD248" s="406"/>
      <c r="AE248" s="406"/>
      <c r="AF248" s="406"/>
      <c r="AG248" s="406"/>
      <c r="AH248" s="406"/>
      <c r="AI248" s="406"/>
      <c r="AJ248" s="406"/>
      <c r="AK248" s="406"/>
    </row>
    <row r="249" spans="21:37" s="317" customFormat="1" x14ac:dyDescent="0.3">
      <c r="U249" s="406"/>
      <c r="V249" s="406"/>
      <c r="W249" s="406"/>
      <c r="X249" s="406"/>
      <c r="Y249" s="406"/>
      <c r="Z249" s="406"/>
      <c r="AA249" s="406"/>
      <c r="AB249" s="406"/>
      <c r="AC249" s="406"/>
      <c r="AD249" s="406"/>
      <c r="AE249" s="406"/>
      <c r="AF249" s="406"/>
      <c r="AG249" s="406"/>
      <c r="AH249" s="406"/>
      <c r="AI249" s="406"/>
      <c r="AJ249" s="406"/>
      <c r="AK249" s="406"/>
    </row>
    <row r="250" spans="21:37" s="317" customFormat="1" x14ac:dyDescent="0.3">
      <c r="U250" s="406"/>
      <c r="V250" s="406"/>
      <c r="W250" s="406"/>
      <c r="X250" s="406"/>
      <c r="Y250" s="406"/>
      <c r="Z250" s="406"/>
      <c r="AA250" s="406"/>
      <c r="AB250" s="406"/>
      <c r="AC250" s="406"/>
      <c r="AD250" s="406"/>
      <c r="AE250" s="406"/>
      <c r="AF250" s="406"/>
      <c r="AG250" s="406"/>
      <c r="AH250" s="406"/>
      <c r="AI250" s="406"/>
      <c r="AJ250" s="406"/>
      <c r="AK250" s="406"/>
    </row>
    <row r="251" spans="21:37" s="317" customFormat="1" x14ac:dyDescent="0.3">
      <c r="U251" s="406"/>
      <c r="V251" s="406"/>
      <c r="W251" s="406"/>
      <c r="X251" s="406"/>
      <c r="Y251" s="406"/>
      <c r="Z251" s="406"/>
      <c r="AA251" s="406"/>
      <c r="AB251" s="406"/>
      <c r="AC251" s="406"/>
      <c r="AD251" s="406"/>
      <c r="AE251" s="406"/>
      <c r="AF251" s="406"/>
      <c r="AG251" s="406"/>
      <c r="AH251" s="406"/>
      <c r="AI251" s="406"/>
      <c r="AJ251" s="406"/>
      <c r="AK251" s="406"/>
    </row>
    <row r="252" spans="21:37" s="317" customFormat="1" x14ac:dyDescent="0.3">
      <c r="U252" s="406"/>
      <c r="V252" s="406"/>
      <c r="W252" s="406"/>
      <c r="X252" s="406"/>
      <c r="Y252" s="406"/>
      <c r="Z252" s="406"/>
      <c r="AA252" s="406"/>
      <c r="AB252" s="406"/>
      <c r="AC252" s="406"/>
      <c r="AD252" s="406"/>
      <c r="AE252" s="406"/>
      <c r="AF252" s="406"/>
      <c r="AG252" s="406"/>
      <c r="AH252" s="406"/>
      <c r="AI252" s="406"/>
      <c r="AJ252" s="406"/>
      <c r="AK252" s="406"/>
    </row>
    <row r="253" spans="21:37" s="317" customFormat="1" x14ac:dyDescent="0.3">
      <c r="U253" s="406"/>
      <c r="V253" s="406"/>
      <c r="W253" s="406"/>
      <c r="X253" s="406"/>
      <c r="Y253" s="406"/>
      <c r="Z253" s="406"/>
      <c r="AA253" s="406"/>
      <c r="AB253" s="406"/>
      <c r="AC253" s="406"/>
      <c r="AD253" s="406"/>
      <c r="AE253" s="406"/>
      <c r="AF253" s="406"/>
      <c r="AG253" s="406"/>
      <c r="AH253" s="406"/>
      <c r="AI253" s="406"/>
      <c r="AJ253" s="406"/>
      <c r="AK253" s="406"/>
    </row>
    <row r="254" spans="21:37" s="317" customFormat="1" x14ac:dyDescent="0.3">
      <c r="U254" s="406"/>
      <c r="V254" s="406"/>
      <c r="W254" s="406"/>
      <c r="X254" s="406"/>
      <c r="Y254" s="406"/>
      <c r="Z254" s="406"/>
      <c r="AA254" s="406"/>
      <c r="AB254" s="406"/>
      <c r="AC254" s="406"/>
      <c r="AD254" s="406"/>
      <c r="AE254" s="406"/>
      <c r="AF254" s="406"/>
      <c r="AG254" s="406"/>
      <c r="AH254" s="406"/>
      <c r="AI254" s="406"/>
      <c r="AJ254" s="406"/>
      <c r="AK254" s="406"/>
    </row>
    <row r="255" spans="21:37" s="317" customFormat="1" x14ac:dyDescent="0.3">
      <c r="U255" s="406"/>
      <c r="V255" s="406"/>
      <c r="W255" s="406"/>
      <c r="X255" s="406"/>
      <c r="Y255" s="406"/>
      <c r="Z255" s="406"/>
      <c r="AA255" s="406"/>
      <c r="AB255" s="406"/>
      <c r="AC255" s="406"/>
      <c r="AD255" s="406"/>
      <c r="AE255" s="406"/>
      <c r="AF255" s="406"/>
      <c r="AG255" s="406"/>
      <c r="AH255" s="406"/>
      <c r="AI255" s="406"/>
      <c r="AJ255" s="406"/>
      <c r="AK255" s="406"/>
    </row>
    <row r="256" spans="21:37" s="317" customFormat="1" x14ac:dyDescent="0.3">
      <c r="U256" s="406"/>
      <c r="V256" s="406"/>
      <c r="W256" s="406"/>
      <c r="X256" s="406"/>
      <c r="Y256" s="406"/>
      <c r="Z256" s="406"/>
      <c r="AA256" s="406"/>
      <c r="AB256" s="406"/>
      <c r="AC256" s="406"/>
      <c r="AD256" s="406"/>
      <c r="AE256" s="406"/>
      <c r="AF256" s="406"/>
      <c r="AG256" s="406"/>
      <c r="AH256" s="406"/>
      <c r="AI256" s="406"/>
      <c r="AJ256" s="406"/>
      <c r="AK256" s="406"/>
    </row>
    <row r="257" spans="21:37" s="317" customFormat="1" x14ac:dyDescent="0.3">
      <c r="U257" s="406"/>
      <c r="V257" s="406"/>
      <c r="W257" s="406"/>
      <c r="X257" s="406"/>
      <c r="Y257" s="406"/>
      <c r="Z257" s="406"/>
      <c r="AA257" s="406"/>
      <c r="AB257" s="406"/>
      <c r="AC257" s="406"/>
      <c r="AD257" s="406"/>
      <c r="AE257" s="406"/>
      <c r="AF257" s="406"/>
      <c r="AG257" s="406"/>
      <c r="AH257" s="406"/>
      <c r="AI257" s="406"/>
      <c r="AJ257" s="406"/>
      <c r="AK257" s="406"/>
    </row>
    <row r="258" spans="21:37" s="317" customFormat="1" x14ac:dyDescent="0.3">
      <c r="U258" s="406"/>
      <c r="V258" s="406"/>
      <c r="W258" s="406"/>
      <c r="X258" s="406"/>
      <c r="Y258" s="406"/>
      <c r="Z258" s="406"/>
      <c r="AA258" s="406"/>
      <c r="AB258" s="406"/>
      <c r="AC258" s="406"/>
      <c r="AD258" s="406"/>
      <c r="AE258" s="406"/>
      <c r="AF258" s="406"/>
      <c r="AG258" s="406"/>
      <c r="AH258" s="406"/>
      <c r="AI258" s="406"/>
      <c r="AJ258" s="406"/>
      <c r="AK258" s="406"/>
    </row>
    <row r="259" spans="21:37" s="317" customFormat="1" x14ac:dyDescent="0.3">
      <c r="U259" s="406"/>
      <c r="V259" s="406"/>
      <c r="W259" s="406"/>
      <c r="X259" s="406"/>
      <c r="Y259" s="406"/>
      <c r="Z259" s="406"/>
      <c r="AA259" s="406"/>
      <c r="AB259" s="406"/>
      <c r="AC259" s="406"/>
      <c r="AD259" s="406"/>
      <c r="AE259" s="406"/>
      <c r="AF259" s="406"/>
      <c r="AG259" s="406"/>
      <c r="AH259" s="406"/>
      <c r="AI259" s="406"/>
      <c r="AJ259" s="406"/>
      <c r="AK259" s="406"/>
    </row>
    <row r="260" spans="21:37" s="317" customFormat="1" x14ac:dyDescent="0.3">
      <c r="U260" s="406"/>
      <c r="V260" s="406"/>
      <c r="W260" s="406"/>
      <c r="X260" s="406"/>
      <c r="Y260" s="406"/>
      <c r="Z260" s="406"/>
      <c r="AA260" s="406"/>
      <c r="AB260" s="406"/>
      <c r="AC260" s="406"/>
      <c r="AD260" s="406"/>
      <c r="AE260" s="406"/>
      <c r="AF260" s="406"/>
      <c r="AG260" s="406"/>
      <c r="AH260" s="406"/>
      <c r="AI260" s="406"/>
      <c r="AJ260" s="406"/>
      <c r="AK260" s="406"/>
    </row>
    <row r="261" spans="21:37" s="317" customFormat="1" x14ac:dyDescent="0.3">
      <c r="U261" s="406"/>
      <c r="V261" s="406"/>
      <c r="W261" s="406"/>
      <c r="X261" s="406"/>
      <c r="Y261" s="406"/>
      <c r="Z261" s="406"/>
      <c r="AA261" s="406"/>
      <c r="AB261" s="406"/>
      <c r="AC261" s="406"/>
      <c r="AD261" s="406"/>
      <c r="AE261" s="406"/>
      <c r="AF261" s="406"/>
      <c r="AG261" s="406"/>
      <c r="AH261" s="406"/>
      <c r="AI261" s="406"/>
      <c r="AJ261" s="406"/>
      <c r="AK261" s="406"/>
    </row>
    <row r="262" spans="21:37" s="317" customFormat="1" x14ac:dyDescent="0.3">
      <c r="U262" s="406"/>
      <c r="V262" s="406"/>
      <c r="W262" s="406"/>
      <c r="X262" s="406"/>
      <c r="Y262" s="406"/>
      <c r="Z262" s="406"/>
      <c r="AA262" s="406"/>
      <c r="AB262" s="406"/>
      <c r="AC262" s="406"/>
      <c r="AD262" s="406"/>
      <c r="AE262" s="406"/>
      <c r="AF262" s="406"/>
      <c r="AG262" s="406"/>
      <c r="AH262" s="406"/>
      <c r="AI262" s="406"/>
      <c r="AJ262" s="406"/>
      <c r="AK262" s="406"/>
    </row>
    <row r="263" spans="21:37" s="317" customFormat="1" x14ac:dyDescent="0.3">
      <c r="U263" s="406"/>
      <c r="V263" s="406"/>
      <c r="W263" s="406"/>
      <c r="X263" s="406"/>
      <c r="Y263" s="406"/>
      <c r="Z263" s="406"/>
      <c r="AA263" s="406"/>
      <c r="AB263" s="406"/>
      <c r="AC263" s="406"/>
      <c r="AD263" s="406"/>
      <c r="AE263" s="406"/>
      <c r="AF263" s="406"/>
      <c r="AG263" s="406"/>
      <c r="AH263" s="406"/>
      <c r="AI263" s="406"/>
      <c r="AJ263" s="406"/>
      <c r="AK263" s="406"/>
    </row>
    <row r="264" spans="21:37" s="317" customFormat="1" x14ac:dyDescent="0.3">
      <c r="U264" s="406"/>
      <c r="V264" s="406"/>
      <c r="W264" s="406"/>
      <c r="X264" s="406"/>
      <c r="Y264" s="406"/>
      <c r="Z264" s="406"/>
      <c r="AA264" s="406"/>
      <c r="AB264" s="406"/>
      <c r="AC264" s="406"/>
      <c r="AD264" s="406"/>
      <c r="AE264" s="406"/>
      <c r="AF264" s="406"/>
      <c r="AG264" s="406"/>
      <c r="AH264" s="406"/>
      <c r="AI264" s="406"/>
      <c r="AJ264" s="406"/>
      <c r="AK264" s="406"/>
    </row>
    <row r="265" spans="21:37" s="317" customFormat="1" x14ac:dyDescent="0.3">
      <c r="U265" s="406"/>
      <c r="V265" s="406"/>
      <c r="W265" s="406"/>
      <c r="X265" s="406"/>
      <c r="Y265" s="406"/>
      <c r="Z265" s="406"/>
      <c r="AA265" s="406"/>
      <c r="AB265" s="406"/>
      <c r="AC265" s="406"/>
      <c r="AD265" s="406"/>
      <c r="AE265" s="406"/>
      <c r="AF265" s="406"/>
      <c r="AG265" s="406"/>
      <c r="AH265" s="406"/>
      <c r="AI265" s="406"/>
      <c r="AJ265" s="406"/>
      <c r="AK265" s="406"/>
    </row>
    <row r="266" spans="21:37" s="317" customFormat="1" x14ac:dyDescent="0.3">
      <c r="U266" s="406"/>
      <c r="V266" s="406"/>
      <c r="W266" s="406"/>
      <c r="X266" s="406"/>
      <c r="Y266" s="406"/>
      <c r="Z266" s="406"/>
      <c r="AA266" s="406"/>
      <c r="AB266" s="406"/>
      <c r="AC266" s="406"/>
      <c r="AD266" s="406"/>
      <c r="AE266" s="406"/>
      <c r="AF266" s="406"/>
      <c r="AG266" s="406"/>
      <c r="AH266" s="406"/>
      <c r="AI266" s="406"/>
      <c r="AJ266" s="406"/>
      <c r="AK266" s="406"/>
    </row>
    <row r="267" spans="21:37" s="317" customFormat="1" x14ac:dyDescent="0.3">
      <c r="U267" s="406"/>
      <c r="V267" s="406"/>
      <c r="W267" s="406"/>
      <c r="X267" s="406"/>
      <c r="Y267" s="406"/>
      <c r="Z267" s="406"/>
      <c r="AA267" s="406"/>
      <c r="AB267" s="406"/>
      <c r="AC267" s="406"/>
      <c r="AD267" s="406"/>
      <c r="AE267" s="406"/>
      <c r="AF267" s="406"/>
      <c r="AG267" s="406"/>
      <c r="AH267" s="406"/>
      <c r="AI267" s="406"/>
      <c r="AJ267" s="406"/>
      <c r="AK267" s="406"/>
    </row>
    <row r="268" spans="21:37" s="317" customFormat="1" x14ac:dyDescent="0.3">
      <c r="U268" s="406"/>
      <c r="V268" s="406"/>
      <c r="W268" s="406"/>
      <c r="X268" s="406"/>
      <c r="Y268" s="406"/>
      <c r="Z268" s="406"/>
      <c r="AA268" s="406"/>
      <c r="AB268" s="406"/>
      <c r="AC268" s="406"/>
      <c r="AD268" s="406"/>
      <c r="AE268" s="406"/>
      <c r="AF268" s="406"/>
      <c r="AG268" s="406"/>
      <c r="AH268" s="406"/>
      <c r="AI268" s="406"/>
      <c r="AJ268" s="406"/>
      <c r="AK268" s="406"/>
    </row>
    <row r="269" spans="21:37" s="317" customFormat="1" x14ac:dyDescent="0.3">
      <c r="U269" s="406"/>
      <c r="V269" s="406"/>
      <c r="W269" s="406"/>
      <c r="X269" s="406"/>
      <c r="Y269" s="406"/>
      <c r="Z269" s="406"/>
      <c r="AA269" s="406"/>
      <c r="AB269" s="406"/>
      <c r="AC269" s="406"/>
      <c r="AD269" s="406"/>
      <c r="AE269" s="406"/>
      <c r="AF269" s="406"/>
      <c r="AG269" s="406"/>
      <c r="AH269" s="406"/>
      <c r="AI269" s="406"/>
      <c r="AJ269" s="406"/>
      <c r="AK269" s="406"/>
    </row>
    <row r="270" spans="21:37" s="317" customFormat="1" x14ac:dyDescent="0.3">
      <c r="U270" s="406"/>
      <c r="V270" s="406"/>
      <c r="W270" s="406"/>
      <c r="X270" s="406"/>
      <c r="Y270" s="406"/>
      <c r="Z270" s="406"/>
      <c r="AA270" s="406"/>
      <c r="AB270" s="406"/>
      <c r="AC270" s="406"/>
      <c r="AD270" s="406"/>
      <c r="AE270" s="406"/>
      <c r="AF270" s="406"/>
      <c r="AG270" s="406"/>
      <c r="AH270" s="406"/>
      <c r="AI270" s="406"/>
      <c r="AJ270" s="406"/>
      <c r="AK270" s="406"/>
    </row>
    <row r="271" spans="21:37" s="317" customFormat="1" x14ac:dyDescent="0.3">
      <c r="U271" s="321"/>
      <c r="V271" s="406"/>
      <c r="W271" s="406"/>
      <c r="X271" s="406"/>
      <c r="Y271" s="406"/>
      <c r="Z271" s="406"/>
      <c r="AA271" s="406"/>
      <c r="AB271" s="406"/>
      <c r="AC271" s="406"/>
      <c r="AD271" s="406"/>
      <c r="AE271" s="406"/>
      <c r="AF271" s="406"/>
      <c r="AG271" s="406"/>
      <c r="AH271" s="406"/>
      <c r="AI271" s="406"/>
      <c r="AJ271" s="406"/>
      <c r="AK271" s="406"/>
    </row>
    <row r="272" spans="21:37" s="317" customFormat="1" x14ac:dyDescent="0.3">
      <c r="U272" s="321"/>
      <c r="V272" s="406"/>
      <c r="W272" s="406"/>
      <c r="X272" s="406"/>
      <c r="Y272" s="406"/>
      <c r="Z272" s="406"/>
      <c r="AA272" s="406"/>
      <c r="AB272" s="406"/>
      <c r="AC272" s="406"/>
      <c r="AD272" s="406"/>
      <c r="AE272" s="406"/>
      <c r="AF272" s="406"/>
      <c r="AG272" s="406"/>
      <c r="AH272" s="406"/>
      <c r="AI272" s="406"/>
      <c r="AJ272" s="406"/>
      <c r="AK272" s="406"/>
    </row>
    <row r="273" spans="10:37" s="317" customFormat="1" x14ac:dyDescent="0.3">
      <c r="K273" s="430"/>
      <c r="L273" s="430"/>
      <c r="M273" s="430"/>
      <c r="N273" s="430"/>
      <c r="O273" s="430"/>
      <c r="P273" s="430"/>
      <c r="Q273" s="430"/>
      <c r="R273" s="430"/>
      <c r="S273" s="430"/>
      <c r="T273" s="430"/>
      <c r="U273" s="321"/>
      <c r="V273" s="406"/>
      <c r="W273" s="406"/>
      <c r="X273" s="406"/>
      <c r="Y273" s="406"/>
      <c r="Z273" s="406"/>
      <c r="AA273" s="406"/>
      <c r="AB273" s="406"/>
      <c r="AC273" s="406"/>
      <c r="AD273" s="406"/>
      <c r="AE273" s="406"/>
      <c r="AF273" s="406"/>
      <c r="AG273" s="406"/>
      <c r="AH273" s="406"/>
      <c r="AI273" s="406"/>
      <c r="AJ273" s="406"/>
      <c r="AK273" s="406"/>
    </row>
    <row r="274" spans="10:37" s="317" customFormat="1" x14ac:dyDescent="0.3">
      <c r="K274" s="430"/>
      <c r="L274" s="430"/>
      <c r="M274" s="430"/>
      <c r="N274" s="430"/>
      <c r="O274" s="430"/>
      <c r="P274" s="430"/>
      <c r="Q274" s="430"/>
      <c r="R274" s="430"/>
      <c r="S274" s="430"/>
      <c r="T274" s="430"/>
      <c r="U274" s="321"/>
      <c r="V274" s="406"/>
      <c r="W274" s="406"/>
      <c r="X274" s="406"/>
      <c r="Y274" s="406"/>
      <c r="Z274" s="406"/>
      <c r="AA274" s="406"/>
      <c r="AB274" s="406"/>
      <c r="AC274" s="406"/>
      <c r="AD274" s="406"/>
      <c r="AE274" s="406"/>
      <c r="AF274" s="406"/>
      <c r="AG274" s="406"/>
      <c r="AH274" s="406"/>
      <c r="AI274" s="406"/>
      <c r="AJ274" s="406"/>
      <c r="AK274" s="406"/>
    </row>
    <row r="275" spans="10:37" s="430" customFormat="1" x14ac:dyDescent="0.3">
      <c r="J275" s="317"/>
      <c r="U275" s="321"/>
      <c r="V275" s="321"/>
      <c r="W275" s="321"/>
      <c r="X275" s="321"/>
      <c r="Y275" s="321"/>
      <c r="Z275" s="321"/>
      <c r="AA275" s="413"/>
      <c r="AB275" s="413"/>
      <c r="AC275" s="413"/>
      <c r="AD275" s="413"/>
      <c r="AE275" s="413"/>
      <c r="AF275" s="413"/>
      <c r="AG275" s="413"/>
      <c r="AH275" s="413"/>
      <c r="AI275" s="413"/>
      <c r="AJ275" s="413"/>
      <c r="AK275" s="413"/>
    </row>
    <row r="276" spans="10:37" s="430" customFormat="1" x14ac:dyDescent="0.3">
      <c r="J276" s="317"/>
      <c r="U276" s="321"/>
      <c r="V276" s="321"/>
      <c r="W276" s="321"/>
      <c r="X276" s="321"/>
      <c r="Y276" s="321"/>
      <c r="Z276" s="321"/>
      <c r="AA276" s="413"/>
      <c r="AB276" s="413"/>
      <c r="AC276" s="413"/>
      <c r="AD276" s="413"/>
      <c r="AE276" s="413"/>
      <c r="AF276" s="413"/>
      <c r="AG276" s="413"/>
      <c r="AH276" s="413"/>
      <c r="AI276" s="413"/>
      <c r="AJ276" s="413"/>
      <c r="AK276" s="413"/>
    </row>
    <row r="277" spans="10:37" s="430" customFormat="1" x14ac:dyDescent="0.3">
      <c r="U277" s="321"/>
      <c r="V277" s="321"/>
      <c r="W277" s="321"/>
      <c r="X277" s="321"/>
      <c r="Y277" s="321"/>
      <c r="Z277" s="321"/>
      <c r="AA277" s="413"/>
      <c r="AB277" s="413"/>
      <c r="AC277" s="413"/>
      <c r="AD277" s="413"/>
      <c r="AE277" s="413"/>
      <c r="AF277" s="413"/>
      <c r="AG277" s="413"/>
      <c r="AH277" s="413"/>
      <c r="AI277" s="413"/>
      <c r="AJ277" s="413"/>
      <c r="AK277" s="413"/>
    </row>
    <row r="278" spans="10:37" s="430" customFormat="1" x14ac:dyDescent="0.3">
      <c r="U278" s="321"/>
      <c r="V278" s="321"/>
      <c r="W278" s="321"/>
      <c r="X278" s="321"/>
      <c r="Y278" s="321"/>
      <c r="Z278" s="321"/>
      <c r="AA278" s="413"/>
      <c r="AB278" s="413"/>
      <c r="AC278" s="413"/>
      <c r="AD278" s="413"/>
      <c r="AE278" s="413"/>
      <c r="AF278" s="413"/>
      <c r="AG278" s="413"/>
      <c r="AH278" s="413"/>
      <c r="AI278" s="413"/>
      <c r="AJ278" s="413"/>
      <c r="AK278" s="413"/>
    </row>
    <row r="279" spans="10:37" s="430" customFormat="1" x14ac:dyDescent="0.3">
      <c r="U279" s="321"/>
      <c r="V279" s="321"/>
      <c r="W279" s="321"/>
      <c r="X279" s="321"/>
      <c r="Y279" s="321"/>
      <c r="Z279" s="321"/>
      <c r="AA279" s="413"/>
      <c r="AB279" s="413"/>
      <c r="AC279" s="413"/>
      <c r="AD279" s="413"/>
      <c r="AE279" s="413"/>
      <c r="AF279" s="413"/>
      <c r="AG279" s="413"/>
      <c r="AH279" s="413"/>
      <c r="AI279" s="413"/>
      <c r="AJ279" s="413"/>
      <c r="AK279" s="413"/>
    </row>
    <row r="280" spans="10:37" s="430" customFormat="1" x14ac:dyDescent="0.3">
      <c r="K280" s="306"/>
      <c r="L280" s="306"/>
      <c r="M280" s="306"/>
      <c r="N280" s="306"/>
      <c r="O280" s="306"/>
      <c r="P280" s="306"/>
      <c r="Q280" s="306"/>
      <c r="R280" s="306"/>
      <c r="S280" s="306"/>
      <c r="T280" s="306"/>
      <c r="U280" s="321"/>
      <c r="V280" s="321"/>
      <c r="W280" s="321"/>
      <c r="X280" s="321"/>
      <c r="Y280" s="321"/>
      <c r="Z280" s="321"/>
      <c r="AA280" s="413"/>
      <c r="AB280" s="413"/>
      <c r="AC280" s="413"/>
      <c r="AD280" s="413"/>
      <c r="AE280" s="413"/>
      <c r="AF280" s="413"/>
      <c r="AG280" s="413"/>
      <c r="AH280" s="413"/>
      <c r="AI280" s="413"/>
      <c r="AJ280" s="413"/>
      <c r="AK280" s="413"/>
    </row>
    <row r="281" spans="10:37" s="430" customFormat="1" x14ac:dyDescent="0.3">
      <c r="K281" s="306"/>
      <c r="L281" s="306"/>
      <c r="M281" s="306"/>
      <c r="N281" s="306"/>
      <c r="O281" s="306"/>
      <c r="P281" s="306"/>
      <c r="Q281" s="306"/>
      <c r="R281" s="306"/>
      <c r="S281" s="306"/>
      <c r="T281" s="306"/>
      <c r="U281" s="321"/>
      <c r="V281" s="321"/>
      <c r="W281" s="321"/>
      <c r="X281" s="321"/>
      <c r="Y281" s="321"/>
      <c r="Z281" s="321"/>
      <c r="AA281" s="413"/>
      <c r="AB281" s="413"/>
      <c r="AC281" s="413"/>
      <c r="AD281" s="413"/>
      <c r="AE281" s="413"/>
      <c r="AF281" s="413"/>
      <c r="AG281" s="413"/>
      <c r="AH281" s="413"/>
      <c r="AI281" s="413"/>
      <c r="AJ281" s="413"/>
      <c r="AK281" s="413"/>
    </row>
    <row r="282" spans="10:37" x14ac:dyDescent="0.3">
      <c r="J282" s="430"/>
    </row>
    <row r="283" spans="10:37" x14ac:dyDescent="0.3">
      <c r="J283" s="430"/>
    </row>
  </sheetData>
  <sheetProtection algorithmName="SHA-512" hashValue="dgPALguqMUGYGQqgvEUYEMiTJJFuIWbBFHPqH2uCHGOy9onqRoFmiXYQMGAuywhLy+rppxAbyI7pmUOh2bJ8Gw==" saltValue="MAI3++O+tGtD/aeXcMo4YQ==" spinCount="100000" sheet="1" objects="1" scenarios="1" selectLockedCells="1"/>
  <mergeCells count="18">
    <mergeCell ref="I3:M3"/>
    <mergeCell ref="F5:G5"/>
    <mergeCell ref="C46:M46"/>
    <mergeCell ref="C47:M47"/>
    <mergeCell ref="I71:I72"/>
    <mergeCell ref="F52:F53"/>
    <mergeCell ref="C49:M49"/>
    <mergeCell ref="I4:M5"/>
    <mergeCell ref="C41:M41"/>
    <mergeCell ref="C42:M42"/>
    <mergeCell ref="C43:M43"/>
    <mergeCell ref="C44:M44"/>
    <mergeCell ref="C45:M45"/>
    <mergeCell ref="C48:M48"/>
    <mergeCell ref="K51:L51"/>
    <mergeCell ref="K52:L52"/>
    <mergeCell ref="H12:I12"/>
    <mergeCell ref="H10:I10"/>
  </mergeCells>
  <phoneticPr fontId="19" type="noConversion"/>
  <conditionalFormatting sqref="G41:G49">
    <cfRule type="expression" dxfId="23" priority="10" stopIfTrue="1">
      <formula>AND(G41=$G$70,NOT(OR(F41=$H$63,F41=$H$64)))</formula>
    </cfRule>
  </conditionalFormatting>
  <conditionalFormatting sqref="G41:G49">
    <cfRule type="expression" dxfId="22" priority="15" stopIfTrue="1">
      <formula>AND(E41=$G$84,NOT(OR(G41=$G$71,G41=$G$72,G41=$G$73,G41=#REF!)))</formula>
    </cfRule>
  </conditionalFormatting>
  <conditionalFormatting sqref="F41:F49">
    <cfRule type="expression" dxfId="21" priority="16" stopIfTrue="1">
      <formula>AND(E41=$G$84,NOT(F41=$H$63))</formula>
    </cfRule>
  </conditionalFormatting>
  <conditionalFormatting sqref="G41:G49">
    <cfRule type="expression" dxfId="20" priority="17" stopIfTrue="1">
      <formula>AND(E41=$G$83,NOT(OR(G41=$G$66,G41=$G$67,G41=$G$68,G41=$G$69,G41=$G$70)))</formula>
    </cfRule>
    <cfRule type="expression" dxfId="19" priority="18" stopIfTrue="1">
      <formula>"AND(E11=$G$95,NOT(OR(G11=$G$77,G11=$G$78,G11=$G$79,G11=$G$80,G11=$G$81)))"</formula>
    </cfRule>
  </conditionalFormatting>
  <conditionalFormatting sqref="G41:G49">
    <cfRule type="expression" dxfId="18" priority="5" stopIfTrue="1">
      <formula>AND(G41=$G$70,NOT(OR(F41=$H$63,F41=$H$64)))</formula>
    </cfRule>
  </conditionalFormatting>
  <conditionalFormatting sqref="G41:G49">
    <cfRule type="expression" dxfId="17" priority="4" stopIfTrue="1">
      <formula>AND(E41=$G$84,NOT(OR(G41=$G$71,G41=$G$72,G41=$G$73,G41=#REF!)))</formula>
    </cfRule>
  </conditionalFormatting>
  <conditionalFormatting sqref="F41:F49">
    <cfRule type="expression" dxfId="16" priority="3" stopIfTrue="1">
      <formula>AND(E41=$G$84,NOT(F41=$H$63))</formula>
    </cfRule>
  </conditionalFormatting>
  <conditionalFormatting sqref="G41:G49">
    <cfRule type="expression" dxfId="15" priority="1" stopIfTrue="1">
      <formula>AND(E41=$G$83,NOT(OR(G41=$G$66,G41=$G$67,G41=$G$68,G41=$G$69,G41=$G$70)))</formula>
    </cfRule>
    <cfRule type="expression" dxfId="14" priority="2" stopIfTrue="1">
      <formula>"AND(E11=$G$95,NOT(OR(G11=$G$77,G11=$G$78,G11=$G$79,G11=$G$80,G11=$G$81)))"</formula>
    </cfRule>
  </conditionalFormatting>
  <dataValidations disablePrompts="1" count="2">
    <dataValidation type="list" allowBlank="1" showInputMessage="1" showErrorMessage="1" sqref="J35:K35" xr:uid="{00000000-0002-0000-0D00-000000000000}">
      <formula1>$J$55:$J$55</formula1>
    </dataValidation>
    <dataValidation type="list" allowBlank="1" showInputMessage="1" showErrorMessage="1" sqref="H24" xr:uid="{00000000-0002-0000-0D00-000001000000}">
      <formula1>$K$54:$K$63</formula1>
    </dataValidation>
  </dataValidations>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
    <tabColor rgb="FFE2CFE1"/>
  </sheetPr>
  <dimension ref="A1:AJ191"/>
  <sheetViews>
    <sheetView showRowColHeaders="0" zoomScaleNormal="100" workbookViewId="0">
      <selection activeCell="C32" sqref="C32:L32"/>
    </sheetView>
  </sheetViews>
  <sheetFormatPr defaultColWidth="9.28515625" defaultRowHeight="16.5" x14ac:dyDescent="0.3"/>
  <cols>
    <col min="1" max="1" width="3.7109375" style="306" customWidth="1"/>
    <col min="2" max="2" width="5" style="306" customWidth="1"/>
    <col min="3" max="3" width="6.42578125" style="306" customWidth="1"/>
    <col min="4" max="4" width="16.42578125" style="306" customWidth="1"/>
    <col min="5" max="5" width="8.42578125" style="306" customWidth="1"/>
    <col min="6" max="6" width="47.42578125" style="306" customWidth="1"/>
    <col min="7" max="7" width="16" style="306" bestFit="1" customWidth="1"/>
    <col min="8" max="8" width="17.42578125" style="306" customWidth="1"/>
    <col min="9" max="9" width="2.140625" style="306" customWidth="1"/>
    <col min="10" max="10" width="15.28515625" style="306" customWidth="1"/>
    <col min="11" max="11" width="13.42578125" style="306" hidden="1" customWidth="1"/>
    <col min="12" max="12" width="5.28515625" style="306" customWidth="1"/>
    <col min="13" max="13" width="10.42578125" style="306" bestFit="1" customWidth="1"/>
    <col min="14" max="14" width="10.42578125" style="321" bestFit="1" customWidth="1"/>
    <col min="15" max="22" width="18" style="321" customWidth="1"/>
    <col min="23" max="32" width="18" style="311" customWidth="1"/>
    <col min="33" max="38" width="18" style="306" customWidth="1"/>
    <col min="39" max="39" width="20.42578125" style="306" customWidth="1"/>
    <col min="40" max="16384" width="9.28515625" style="306"/>
  </cols>
  <sheetData>
    <row r="1" spans="1:32" s="509" customFormat="1" ht="20.100000000000001" customHeight="1" thickBot="1" x14ac:dyDescent="0.4">
      <c r="N1" s="503"/>
      <c r="O1" s="503"/>
      <c r="P1" s="503"/>
      <c r="Q1" s="503"/>
      <c r="R1" s="503"/>
      <c r="S1" s="503"/>
      <c r="T1" s="503"/>
      <c r="U1" s="503"/>
      <c r="V1" s="503"/>
      <c r="W1" s="429"/>
      <c r="X1" s="508"/>
      <c r="Y1" s="508"/>
      <c r="Z1" s="508"/>
      <c r="AA1" s="508"/>
      <c r="AB1" s="508"/>
      <c r="AC1" s="508"/>
      <c r="AD1" s="508"/>
      <c r="AE1" s="508"/>
      <c r="AF1" s="508"/>
    </row>
    <row r="2" spans="1:32" s="509" customFormat="1" ht="15" x14ac:dyDescent="0.35">
      <c r="B2" s="202"/>
      <c r="C2" s="203"/>
      <c r="D2" s="203"/>
      <c r="E2" s="203"/>
      <c r="F2" s="203"/>
      <c r="G2" s="203"/>
      <c r="H2" s="203"/>
      <c r="I2" s="203"/>
      <c r="J2" s="203"/>
      <c r="K2" s="203"/>
      <c r="L2" s="255"/>
      <c r="M2" s="503"/>
      <c r="N2" s="503"/>
      <c r="O2" s="503"/>
      <c r="P2" s="503"/>
      <c r="Q2" s="503"/>
      <c r="R2" s="503"/>
      <c r="S2" s="503"/>
      <c r="T2" s="503"/>
      <c r="U2" s="503"/>
      <c r="V2" s="429"/>
      <c r="W2" s="508"/>
      <c r="X2" s="508"/>
      <c r="Y2" s="508"/>
      <c r="Z2" s="508"/>
      <c r="AA2" s="508"/>
      <c r="AB2" s="508"/>
      <c r="AC2" s="508"/>
      <c r="AD2" s="508"/>
      <c r="AE2" s="508"/>
    </row>
    <row r="3" spans="1:32" s="509" customFormat="1" ht="30.75" x14ac:dyDescent="0.45">
      <c r="B3" s="204"/>
      <c r="C3" s="200"/>
      <c r="D3" s="200"/>
      <c r="E3" s="200"/>
      <c r="F3" s="205" t="s">
        <v>14236</v>
      </c>
      <c r="G3" s="200"/>
      <c r="H3" s="200"/>
      <c r="I3" s="200"/>
      <c r="J3" s="122"/>
      <c r="K3" s="1083"/>
      <c r="L3" s="1084"/>
      <c r="M3" s="503"/>
      <c r="N3" s="503"/>
      <c r="O3" s="503"/>
      <c r="P3" s="503"/>
      <c r="Q3" s="503"/>
      <c r="R3" s="503"/>
      <c r="S3" s="503"/>
      <c r="T3" s="503"/>
      <c r="U3" s="503"/>
      <c r="V3" s="429"/>
      <c r="W3" s="508"/>
      <c r="X3" s="508"/>
      <c r="Y3" s="508"/>
      <c r="Z3" s="508"/>
      <c r="AA3" s="508"/>
      <c r="AB3" s="508"/>
      <c r="AC3" s="508"/>
      <c r="AD3" s="508"/>
      <c r="AE3" s="508"/>
    </row>
    <row r="4" spans="1:32" s="509" customFormat="1" ht="17.25" x14ac:dyDescent="0.35">
      <c r="B4" s="204"/>
      <c r="C4" s="200"/>
      <c r="D4" s="200"/>
      <c r="E4" s="200"/>
      <c r="F4" s="213" t="s">
        <v>14237</v>
      </c>
      <c r="G4" s="200"/>
      <c r="H4" s="200"/>
      <c r="I4" s="200"/>
      <c r="J4" s="200"/>
      <c r="K4" s="206"/>
      <c r="L4" s="256"/>
      <c r="M4" s="503"/>
      <c r="N4" s="503"/>
      <c r="O4" s="503"/>
      <c r="P4" s="503"/>
      <c r="Q4" s="503"/>
      <c r="R4" s="503"/>
      <c r="S4" s="503"/>
      <c r="T4" s="503"/>
      <c r="U4" s="503"/>
      <c r="V4" s="429"/>
      <c r="W4" s="508"/>
      <c r="X4" s="508"/>
      <c r="Y4" s="508"/>
      <c r="Z4" s="508"/>
      <c r="AA4" s="508"/>
      <c r="AB4" s="508"/>
      <c r="AC4" s="508"/>
      <c r="AD4" s="508"/>
      <c r="AE4" s="508"/>
    </row>
    <row r="5" spans="1:32" s="509" customFormat="1" ht="18" x14ac:dyDescent="0.35">
      <c r="B5" s="204"/>
      <c r="C5" s="200"/>
      <c r="D5" s="200"/>
      <c r="E5" s="200"/>
      <c r="F5" s="1059">
        <f>SUM(J10:J21)</f>
        <v>0</v>
      </c>
      <c r="G5" s="1059"/>
      <c r="H5" s="207"/>
      <c r="I5" s="207"/>
      <c r="J5" s="208"/>
      <c r="K5" s="206"/>
      <c r="L5" s="256"/>
      <c r="M5" s="503"/>
      <c r="N5" s="503"/>
      <c r="O5" s="503"/>
      <c r="P5" s="503"/>
      <c r="Q5" s="503"/>
      <c r="R5" s="503"/>
      <c r="S5" s="503"/>
      <c r="T5" s="503"/>
      <c r="U5" s="503"/>
      <c r="V5" s="429"/>
      <c r="W5" s="508"/>
      <c r="X5" s="508"/>
      <c r="Y5" s="508"/>
      <c r="Z5" s="508"/>
      <c r="AA5" s="508"/>
      <c r="AB5" s="508"/>
      <c r="AC5" s="508"/>
      <c r="AD5" s="508"/>
      <c r="AE5" s="508"/>
    </row>
    <row r="6" spans="1:32" s="509" customFormat="1" ht="15" x14ac:dyDescent="0.35">
      <c r="B6" s="204"/>
      <c r="C6" s="200"/>
      <c r="D6" s="200"/>
      <c r="E6" s="200"/>
      <c r="F6" s="200"/>
      <c r="G6" s="200"/>
      <c r="H6" s="200"/>
      <c r="I6" s="200"/>
      <c r="J6" s="200"/>
      <c r="K6" s="206"/>
      <c r="L6" s="256"/>
      <c r="M6" s="503"/>
      <c r="N6" s="503"/>
      <c r="O6" s="503"/>
      <c r="P6" s="503"/>
      <c r="Q6" s="503"/>
      <c r="R6" s="503"/>
      <c r="S6" s="503"/>
      <c r="T6" s="503"/>
      <c r="U6" s="503"/>
      <c r="V6" s="429"/>
      <c r="W6" s="508"/>
      <c r="X6" s="508"/>
      <c r="Y6" s="508"/>
      <c r="Z6" s="508"/>
      <c r="AA6" s="508"/>
      <c r="AB6" s="508"/>
      <c r="AC6" s="508"/>
      <c r="AD6" s="508"/>
      <c r="AE6" s="508"/>
    </row>
    <row r="7" spans="1:32" s="509" customFormat="1" ht="18" x14ac:dyDescent="0.35">
      <c r="B7" s="204"/>
      <c r="C7" s="200"/>
      <c r="D7" s="200"/>
      <c r="E7" s="200"/>
      <c r="F7" s="1085"/>
      <c r="G7" s="1085"/>
      <c r="H7" s="1085"/>
      <c r="I7" s="1085"/>
      <c r="J7" s="1085"/>
      <c r="K7" s="1085"/>
      <c r="L7" s="1086"/>
      <c r="M7" s="503"/>
      <c r="N7" s="503"/>
      <c r="O7" s="503"/>
      <c r="P7" s="503"/>
      <c r="Q7" s="503"/>
      <c r="R7" s="503"/>
      <c r="S7" s="503"/>
      <c r="T7" s="503"/>
      <c r="U7" s="503"/>
      <c r="V7" s="429"/>
      <c r="W7" s="508"/>
      <c r="X7" s="508"/>
      <c r="Y7" s="508"/>
      <c r="Z7" s="508"/>
      <c r="AA7" s="508"/>
      <c r="AB7" s="508"/>
      <c r="AC7" s="508"/>
      <c r="AD7" s="508"/>
      <c r="AE7" s="508"/>
    </row>
    <row r="8" spans="1:32" s="509" customFormat="1" ht="18" x14ac:dyDescent="0.35">
      <c r="B8" s="204"/>
      <c r="C8" s="200"/>
      <c r="D8" s="257" t="s">
        <v>14176</v>
      </c>
      <c r="E8" s="200"/>
      <c r="F8" s="200"/>
      <c r="G8" s="200"/>
      <c r="H8" s="200"/>
      <c r="I8" s="200"/>
      <c r="J8" s="200"/>
      <c r="K8" s="200"/>
      <c r="L8" s="258"/>
      <c r="M8" s="503"/>
      <c r="N8" s="503"/>
      <c r="O8" s="503"/>
      <c r="P8" s="503"/>
      <c r="Q8" s="503"/>
      <c r="R8" s="503"/>
      <c r="S8" s="503"/>
      <c r="T8" s="503"/>
      <c r="U8" s="503"/>
      <c r="V8" s="429"/>
      <c r="W8" s="508"/>
      <c r="X8" s="508"/>
      <c r="Y8" s="508"/>
      <c r="Z8" s="508"/>
      <c r="AA8" s="508"/>
      <c r="AB8" s="508"/>
      <c r="AC8" s="508"/>
      <c r="AD8" s="508"/>
      <c r="AE8" s="508"/>
    </row>
    <row r="9" spans="1:32" s="504" customFormat="1" ht="44.25" customHeight="1" x14ac:dyDescent="0.35">
      <c r="B9" s="210"/>
      <c r="C9" s="209"/>
      <c r="D9" s="211"/>
      <c r="E9" s="211"/>
      <c r="F9" s="703" t="s">
        <v>14238</v>
      </c>
      <c r="G9" s="704" t="s">
        <v>14239</v>
      </c>
      <c r="H9" s="212"/>
      <c r="I9" s="224"/>
      <c r="J9" s="702" t="s">
        <v>14240</v>
      </c>
      <c r="K9" s="209"/>
      <c r="L9" s="259"/>
      <c r="M9" s="503"/>
      <c r="N9" s="503"/>
      <c r="O9" s="503"/>
      <c r="P9" s="503"/>
      <c r="Q9" s="503"/>
      <c r="R9" s="503"/>
      <c r="S9" s="503"/>
      <c r="T9" s="503"/>
      <c r="U9" s="503"/>
      <c r="V9" s="429"/>
      <c r="W9" s="429"/>
      <c r="X9" s="429"/>
      <c r="Y9" s="429"/>
      <c r="Z9" s="429"/>
      <c r="AA9" s="429"/>
      <c r="AB9" s="429"/>
      <c r="AC9" s="429"/>
      <c r="AD9" s="429"/>
      <c r="AE9" s="429"/>
    </row>
    <row r="10" spans="1:32" ht="15" customHeight="1" x14ac:dyDescent="0.35">
      <c r="A10" s="422"/>
      <c r="B10" s="214"/>
      <c r="C10" s="121"/>
      <c r="D10" s="121"/>
      <c r="E10" s="215"/>
      <c r="F10" s="891" t="str">
        <f t="shared" ref="F10:F19" si="0">F36</f>
        <v>Meat (excluding seafood)</v>
      </c>
      <c r="G10" s="714"/>
      <c r="H10" s="1082"/>
      <c r="I10" s="1082"/>
      <c r="J10" s="717" t="str">
        <f>IF(G10="", "",G10*J36/1000)</f>
        <v/>
      </c>
      <c r="K10" s="121"/>
      <c r="L10" s="260"/>
      <c r="M10" s="321"/>
      <c r="N10" s="510"/>
      <c r="O10" s="511"/>
      <c r="V10" s="311"/>
      <c r="AF10" s="306"/>
    </row>
    <row r="11" spans="1:32" ht="15" customHeight="1" x14ac:dyDescent="0.35">
      <c r="A11" s="422"/>
      <c r="B11" s="214"/>
      <c r="C11" s="121"/>
      <c r="D11" s="121"/>
      <c r="E11" s="216"/>
      <c r="F11" s="891" t="str">
        <f t="shared" si="0"/>
        <v>Eggs</v>
      </c>
      <c r="G11" s="714"/>
      <c r="H11" s="1082"/>
      <c r="I11" s="1082"/>
      <c r="J11" s="717" t="str">
        <f t="shared" ref="J11:J20" si="1">IF(G11="", "",G11*J37/1000)</f>
        <v/>
      </c>
      <c r="K11" s="121"/>
      <c r="L11" s="260"/>
      <c r="M11" s="321"/>
      <c r="N11" s="510"/>
      <c r="O11" s="511"/>
      <c r="V11" s="311"/>
      <c r="AF11" s="306"/>
    </row>
    <row r="12" spans="1:32" ht="15" customHeight="1" x14ac:dyDescent="0.35">
      <c r="A12" s="422"/>
      <c r="B12" s="214"/>
      <c r="C12" s="121"/>
      <c r="D12" s="121"/>
      <c r="E12" s="216"/>
      <c r="F12" s="891" t="str">
        <f t="shared" si="0"/>
        <v>Seafood</v>
      </c>
      <c r="G12" s="714"/>
      <c r="H12" s="1082"/>
      <c r="I12" s="1082"/>
      <c r="J12" s="717" t="str">
        <f t="shared" si="1"/>
        <v/>
      </c>
      <c r="K12" s="121"/>
      <c r="L12" s="260"/>
      <c r="M12" s="321"/>
      <c r="N12" s="510"/>
      <c r="O12" s="511"/>
      <c r="V12" s="311"/>
      <c r="AF12" s="306"/>
    </row>
    <row r="13" spans="1:32" ht="15" customHeight="1" x14ac:dyDescent="0.35">
      <c r="A13" s="422"/>
      <c r="B13" s="214"/>
      <c r="C13" s="121"/>
      <c r="D13" s="121"/>
      <c r="E13" s="216"/>
      <c r="F13" s="891" t="str">
        <f t="shared" si="0"/>
        <v>Dairy</v>
      </c>
      <c r="G13" s="714"/>
      <c r="H13" s="1082"/>
      <c r="I13" s="1082"/>
      <c r="J13" s="717" t="str">
        <f t="shared" si="1"/>
        <v/>
      </c>
      <c r="K13" s="121"/>
      <c r="L13" s="260"/>
      <c r="M13" s="321"/>
      <c r="N13" s="510"/>
      <c r="O13" s="511"/>
      <c r="V13" s="311"/>
      <c r="AF13" s="306"/>
    </row>
    <row r="14" spans="1:32" ht="15" customHeight="1" x14ac:dyDescent="0.35">
      <c r="A14" s="422"/>
      <c r="B14" s="214"/>
      <c r="C14" s="121"/>
      <c r="D14" s="121"/>
      <c r="E14" s="216"/>
      <c r="F14" s="891" t="str">
        <f t="shared" si="0"/>
        <v>Bread and cereals</v>
      </c>
      <c r="G14" s="714"/>
      <c r="H14" s="1082"/>
      <c r="I14" s="1082"/>
      <c r="J14" s="717" t="str">
        <f t="shared" si="1"/>
        <v/>
      </c>
      <c r="K14" s="121"/>
      <c r="L14" s="260"/>
      <c r="M14" s="321"/>
      <c r="N14" s="510"/>
      <c r="O14" s="511"/>
      <c r="V14" s="311"/>
      <c r="AF14" s="306"/>
    </row>
    <row r="15" spans="1:32" ht="15" customHeight="1" x14ac:dyDescent="0.35">
      <c r="A15" s="422"/>
      <c r="B15" s="214"/>
      <c r="C15" s="121"/>
      <c r="D15" s="121"/>
      <c r="E15" s="216"/>
      <c r="F15" s="891" t="str">
        <f t="shared" si="0"/>
        <v xml:space="preserve">Fruit &amp; nuts </v>
      </c>
      <c r="G15" s="714"/>
      <c r="H15" s="1082"/>
      <c r="I15" s="1082"/>
      <c r="J15" s="717" t="str">
        <f t="shared" si="1"/>
        <v/>
      </c>
      <c r="K15" s="121"/>
      <c r="L15" s="260"/>
      <c r="M15" s="321"/>
      <c r="N15" s="510"/>
      <c r="O15" s="511"/>
      <c r="V15" s="311"/>
      <c r="AF15" s="306"/>
    </row>
    <row r="16" spans="1:32" ht="15" customHeight="1" x14ac:dyDescent="0.35">
      <c r="A16" s="422"/>
      <c r="B16" s="214"/>
      <c r="C16" s="121"/>
      <c r="D16" s="121"/>
      <c r="E16" s="215"/>
      <c r="F16" s="891" t="str">
        <f t="shared" si="0"/>
        <v>Vegetables</v>
      </c>
      <c r="G16" s="714"/>
      <c r="H16" s="1082"/>
      <c r="I16" s="1082"/>
      <c r="J16" s="717" t="str">
        <f t="shared" si="1"/>
        <v/>
      </c>
      <c r="K16" s="121"/>
      <c r="L16" s="260"/>
      <c r="M16" s="321"/>
      <c r="N16" s="510"/>
      <c r="O16" s="511"/>
      <c r="V16" s="311"/>
      <c r="AF16" s="306"/>
    </row>
    <row r="17" spans="1:36" ht="15" customHeight="1" x14ac:dyDescent="0.35">
      <c r="A17" s="422"/>
      <c r="B17" s="214"/>
      <c r="C17" s="121"/>
      <c r="D17" s="121"/>
      <c r="E17" s="215"/>
      <c r="F17" s="891" t="str">
        <f t="shared" si="0"/>
        <v>Processed foods, confectionery and condiments</v>
      </c>
      <c r="G17" s="714"/>
      <c r="H17" s="1082"/>
      <c r="I17" s="1082"/>
      <c r="J17" s="717" t="str">
        <f t="shared" si="1"/>
        <v/>
      </c>
      <c r="K17" s="121"/>
      <c r="L17" s="260"/>
      <c r="M17" s="321"/>
      <c r="N17" s="510"/>
      <c r="O17" s="511"/>
      <c r="V17" s="311"/>
      <c r="AF17" s="306"/>
    </row>
    <row r="18" spans="1:36" ht="15" customHeight="1" x14ac:dyDescent="0.35">
      <c r="A18" s="422"/>
      <c r="B18" s="214"/>
      <c r="C18" s="121"/>
      <c r="D18" s="121"/>
      <c r="E18" s="215"/>
      <c r="F18" s="891" t="str">
        <f t="shared" si="0"/>
        <v>Non-alcoholic drinks</v>
      </c>
      <c r="G18" s="714"/>
      <c r="H18" s="1082"/>
      <c r="I18" s="1082"/>
      <c r="J18" s="717" t="str">
        <f t="shared" si="1"/>
        <v/>
      </c>
      <c r="K18" s="121"/>
      <c r="L18" s="260"/>
      <c r="M18" s="321"/>
      <c r="N18" s="510"/>
      <c r="O18" s="511"/>
      <c r="V18" s="311"/>
      <c r="AF18" s="306"/>
    </row>
    <row r="19" spans="1:36" ht="15" customHeight="1" x14ac:dyDescent="0.35">
      <c r="A19" s="422"/>
      <c r="B19" s="214"/>
      <c r="C19" s="121"/>
      <c r="D19" s="121"/>
      <c r="E19" s="215"/>
      <c r="F19" s="891" t="str">
        <f t="shared" si="0"/>
        <v>Alcoholic beverages (take away)</v>
      </c>
      <c r="G19" s="714"/>
      <c r="H19" s="217"/>
      <c r="I19" s="217"/>
      <c r="J19" s="717" t="str">
        <f t="shared" si="1"/>
        <v/>
      </c>
      <c r="K19" s="121"/>
      <c r="L19" s="261"/>
      <c r="M19" s="321"/>
      <c r="N19" s="510"/>
      <c r="O19" s="511"/>
      <c r="V19" s="311"/>
      <c r="AF19" s="306"/>
    </row>
    <row r="20" spans="1:36" ht="15" customHeight="1" x14ac:dyDescent="0.35">
      <c r="A20" s="422"/>
      <c r="B20" s="214"/>
      <c r="C20" s="121"/>
      <c r="D20" s="121"/>
      <c r="E20" s="215"/>
      <c r="F20" s="891" t="str">
        <f t="shared" ref="F20:F21" si="2">F46</f>
        <v>Take away and dining out</v>
      </c>
      <c r="G20" s="714"/>
      <c r="H20" s="217"/>
      <c r="I20" s="217"/>
      <c r="J20" s="717" t="str">
        <f t="shared" si="1"/>
        <v/>
      </c>
      <c r="K20" s="121"/>
      <c r="L20" s="261"/>
      <c r="M20" s="321"/>
      <c r="N20" s="510"/>
      <c r="O20" s="511"/>
      <c r="V20" s="311"/>
      <c r="AF20" s="306"/>
    </row>
    <row r="21" spans="1:36" ht="15" customHeight="1" x14ac:dyDescent="0.35">
      <c r="A21" s="422"/>
      <c r="B21" s="214"/>
      <c r="C21" s="121"/>
      <c r="D21" s="121"/>
      <c r="E21" s="215"/>
      <c r="F21" s="891" t="str">
        <f t="shared" si="2"/>
        <v>TOTAL food and drink (average)</v>
      </c>
      <c r="G21" s="714"/>
      <c r="H21" s="217"/>
      <c r="I21" s="217"/>
      <c r="J21" s="717" t="str">
        <f>IF(G21="", "",G21*J47/1000)</f>
        <v/>
      </c>
      <c r="K21" s="121"/>
      <c r="L21" s="261"/>
      <c r="M21" s="321"/>
      <c r="N21" s="510"/>
      <c r="O21" s="511"/>
      <c r="V21" s="311"/>
      <c r="AF21" s="306"/>
    </row>
    <row r="22" spans="1:36" ht="18" thickBot="1" x14ac:dyDescent="0.4">
      <c r="A22" s="504"/>
      <c r="B22" s="219"/>
      <c r="C22" s="220"/>
      <c r="D22" s="221"/>
      <c r="E22" s="221"/>
      <c r="F22" s="223"/>
      <c r="G22" s="220"/>
      <c r="H22" s="222"/>
      <c r="I22" s="223"/>
      <c r="J22" s="220"/>
      <c r="K22" s="220"/>
      <c r="L22" s="262"/>
      <c r="M22" s="321"/>
      <c r="N22" s="510"/>
      <c r="O22" s="511"/>
      <c r="V22" s="311"/>
      <c r="AF22" s="306"/>
    </row>
    <row r="23" spans="1:36" s="504" customFormat="1" ht="15" x14ac:dyDescent="0.35">
      <c r="D23" s="505"/>
      <c r="E23" s="505"/>
      <c r="F23" s="506"/>
      <c r="G23" s="507"/>
      <c r="H23" s="507"/>
      <c r="M23" s="503"/>
      <c r="N23" s="503"/>
      <c r="O23" s="503"/>
      <c r="P23" s="503"/>
      <c r="Q23" s="503"/>
      <c r="R23" s="503"/>
      <c r="S23" s="503"/>
      <c r="T23" s="503"/>
      <c r="U23" s="503"/>
      <c r="V23" s="429"/>
      <c r="W23" s="429"/>
      <c r="X23" s="429"/>
      <c r="Y23" s="429"/>
      <c r="Z23" s="429"/>
      <c r="AA23" s="429"/>
      <c r="AB23" s="429"/>
      <c r="AC23" s="429"/>
      <c r="AD23" s="429"/>
      <c r="AE23" s="429"/>
    </row>
    <row r="24" spans="1:36" s="504" customFormat="1" ht="17.25" x14ac:dyDescent="0.35">
      <c r="A24" s="422"/>
      <c r="B24" s="422"/>
      <c r="C24" s="942" t="s">
        <v>74</v>
      </c>
      <c r="D24" s="942"/>
      <c r="E24" s="942"/>
      <c r="F24" s="942"/>
      <c r="G24" s="942"/>
      <c r="H24" s="942"/>
      <c r="I24" s="942"/>
      <c r="J24" s="942"/>
      <c r="K24" s="942"/>
      <c r="L24" s="942"/>
      <c r="N24" s="503"/>
      <c r="O24" s="503"/>
      <c r="P24" s="503"/>
      <c r="Q24" s="503"/>
      <c r="R24" s="503"/>
      <c r="S24" s="503"/>
      <c r="T24" s="503"/>
      <c r="U24" s="503"/>
      <c r="V24" s="503"/>
      <c r="W24" s="429"/>
      <c r="X24" s="429"/>
      <c r="Y24" s="429"/>
      <c r="Z24" s="429"/>
      <c r="AA24" s="429"/>
      <c r="AB24" s="429"/>
      <c r="AC24" s="429"/>
      <c r="AD24" s="429"/>
      <c r="AE24" s="429"/>
      <c r="AF24" s="429"/>
    </row>
    <row r="25" spans="1:36" x14ac:dyDescent="0.3">
      <c r="A25" s="422"/>
      <c r="B25" s="422"/>
      <c r="C25" s="1035"/>
      <c r="D25" s="1035"/>
      <c r="E25" s="1035"/>
      <c r="F25" s="1035"/>
      <c r="G25" s="1035"/>
      <c r="H25" s="1035"/>
      <c r="I25" s="1035"/>
      <c r="J25" s="1035"/>
      <c r="K25" s="1035"/>
      <c r="L25" s="1035"/>
      <c r="M25" s="424"/>
      <c r="N25" s="424"/>
      <c r="O25" s="424"/>
      <c r="P25" s="424"/>
      <c r="Q25" s="424"/>
      <c r="R25" s="424"/>
      <c r="S25" s="311"/>
      <c r="T25" s="311"/>
      <c r="U25" s="311"/>
      <c r="V25" s="311"/>
      <c r="AG25" s="311"/>
      <c r="AH25" s="311"/>
      <c r="AI25" s="311"/>
      <c r="AJ25" s="311"/>
    </row>
    <row r="26" spans="1:36" x14ac:dyDescent="0.3">
      <c r="A26" s="422"/>
      <c r="B26" s="422"/>
      <c r="C26" s="1052"/>
      <c r="D26" s="1053"/>
      <c r="E26" s="1053"/>
      <c r="F26" s="1053"/>
      <c r="G26" s="1053"/>
      <c r="H26" s="1053"/>
      <c r="I26" s="1053"/>
      <c r="J26" s="1053"/>
      <c r="K26" s="1053"/>
      <c r="L26" s="1054"/>
      <c r="M26" s="424"/>
      <c r="N26" s="424"/>
      <c r="O26" s="424"/>
      <c r="P26" s="424"/>
      <c r="Q26" s="424"/>
      <c r="R26" s="424"/>
      <c r="S26" s="311"/>
      <c r="T26" s="311"/>
      <c r="U26" s="311"/>
      <c r="V26" s="311"/>
      <c r="AG26" s="311"/>
      <c r="AH26" s="311"/>
      <c r="AI26" s="311"/>
      <c r="AJ26" s="311"/>
    </row>
    <row r="27" spans="1:36" x14ac:dyDescent="0.3">
      <c r="A27" s="422"/>
      <c r="B27" s="422"/>
      <c r="C27" s="1052"/>
      <c r="D27" s="1053"/>
      <c r="E27" s="1053"/>
      <c r="F27" s="1053"/>
      <c r="G27" s="1053"/>
      <c r="H27" s="1053"/>
      <c r="I27" s="1053"/>
      <c r="J27" s="1053"/>
      <c r="K27" s="1053"/>
      <c r="L27" s="1054"/>
      <c r="M27" s="424"/>
      <c r="N27" s="424"/>
      <c r="O27" s="424"/>
      <c r="P27" s="424"/>
      <c r="Q27" s="424"/>
      <c r="R27" s="424"/>
      <c r="S27" s="311"/>
      <c r="T27" s="311"/>
      <c r="U27" s="311"/>
      <c r="V27" s="311"/>
      <c r="AG27" s="311"/>
      <c r="AH27" s="311"/>
      <c r="AI27" s="311"/>
      <c r="AJ27" s="311"/>
    </row>
    <row r="28" spans="1:36" x14ac:dyDescent="0.3">
      <c r="A28" s="422"/>
      <c r="B28" s="422"/>
      <c r="C28" s="1035"/>
      <c r="D28" s="1035"/>
      <c r="E28" s="1035"/>
      <c r="F28" s="1035"/>
      <c r="G28" s="1035"/>
      <c r="H28" s="1035"/>
      <c r="I28" s="1035"/>
      <c r="J28" s="1035"/>
      <c r="K28" s="1035"/>
      <c r="L28" s="1035"/>
      <c r="M28" s="424"/>
      <c r="N28" s="424"/>
      <c r="O28" s="424"/>
      <c r="P28" s="424"/>
      <c r="Q28" s="424"/>
      <c r="R28" s="424"/>
      <c r="S28" s="311"/>
      <c r="T28" s="311"/>
      <c r="U28" s="311"/>
      <c r="V28" s="311"/>
      <c r="AG28" s="311"/>
      <c r="AH28" s="311"/>
      <c r="AI28" s="311"/>
      <c r="AJ28" s="311"/>
    </row>
    <row r="29" spans="1:36" x14ac:dyDescent="0.3">
      <c r="A29" s="422"/>
      <c r="B29" s="422"/>
      <c r="C29" s="1035"/>
      <c r="D29" s="1035"/>
      <c r="E29" s="1035"/>
      <c r="F29" s="1035"/>
      <c r="G29" s="1035"/>
      <c r="H29" s="1035"/>
      <c r="I29" s="1035"/>
      <c r="J29" s="1035"/>
      <c r="K29" s="1035"/>
      <c r="L29" s="1035"/>
      <c r="M29" s="424"/>
      <c r="N29" s="424"/>
      <c r="O29" s="424"/>
      <c r="P29" s="424"/>
      <c r="Q29" s="424"/>
      <c r="R29" s="424"/>
      <c r="S29" s="311"/>
      <c r="T29" s="311"/>
      <c r="U29" s="311"/>
      <c r="V29" s="311"/>
      <c r="AG29" s="311"/>
      <c r="AH29" s="311"/>
      <c r="AI29" s="311"/>
      <c r="AJ29" s="311"/>
    </row>
    <row r="30" spans="1:36" x14ac:dyDescent="0.3">
      <c r="A30" s="422"/>
      <c r="B30" s="422"/>
      <c r="C30" s="1052"/>
      <c r="D30" s="1053"/>
      <c r="E30" s="1053"/>
      <c r="F30" s="1053"/>
      <c r="G30" s="1053"/>
      <c r="H30" s="1053"/>
      <c r="I30" s="1053"/>
      <c r="J30" s="1053"/>
      <c r="K30" s="1053"/>
      <c r="L30" s="1054"/>
      <c r="M30" s="424"/>
      <c r="N30" s="424"/>
      <c r="O30" s="424"/>
      <c r="P30" s="424"/>
      <c r="Q30" s="424"/>
      <c r="R30" s="424"/>
      <c r="S30" s="311"/>
      <c r="T30" s="311"/>
      <c r="U30" s="311"/>
      <c r="V30" s="311"/>
      <c r="AG30" s="311"/>
      <c r="AH30" s="311"/>
      <c r="AI30" s="311"/>
      <c r="AJ30" s="311"/>
    </row>
    <row r="31" spans="1:36" x14ac:dyDescent="0.3">
      <c r="A31" s="422"/>
      <c r="B31" s="422"/>
      <c r="C31" s="1035"/>
      <c r="D31" s="1035"/>
      <c r="E31" s="1035"/>
      <c r="F31" s="1035"/>
      <c r="G31" s="1035"/>
      <c r="H31" s="1035"/>
      <c r="I31" s="1035"/>
      <c r="J31" s="1035"/>
      <c r="K31" s="1035"/>
      <c r="L31" s="1035"/>
      <c r="M31" s="424"/>
      <c r="N31" s="424"/>
      <c r="O31" s="424"/>
      <c r="P31" s="424"/>
      <c r="Q31" s="424"/>
      <c r="R31" s="424"/>
      <c r="S31" s="311"/>
      <c r="T31" s="311"/>
      <c r="U31" s="311"/>
      <c r="V31" s="311"/>
      <c r="AG31" s="311"/>
      <c r="AH31" s="311"/>
      <c r="AI31" s="311"/>
      <c r="AJ31" s="311"/>
    </row>
    <row r="32" spans="1:36" x14ac:dyDescent="0.3">
      <c r="A32" s="413"/>
      <c r="B32" s="413"/>
      <c r="C32" s="1035"/>
      <c r="D32" s="1035"/>
      <c r="E32" s="1035"/>
      <c r="F32" s="1035"/>
      <c r="G32" s="1035"/>
      <c r="H32" s="1035"/>
      <c r="I32" s="1035"/>
      <c r="J32" s="1035"/>
      <c r="K32" s="1035"/>
      <c r="L32" s="1035"/>
      <c r="M32" s="424"/>
      <c r="N32" s="424"/>
      <c r="O32" s="424"/>
      <c r="P32" s="424"/>
      <c r="Q32" s="424"/>
      <c r="R32" s="424"/>
      <c r="S32" s="311"/>
      <c r="T32" s="311"/>
      <c r="U32" s="311"/>
      <c r="V32" s="311"/>
      <c r="AG32" s="311"/>
      <c r="AH32" s="311"/>
      <c r="AI32" s="311"/>
      <c r="AJ32" s="311"/>
    </row>
    <row r="33" spans="6:12" s="498" customFormat="1" ht="12.75" hidden="1" customHeight="1" x14ac:dyDescent="0.35"/>
    <row r="34" spans="6:12" s="410" customFormat="1" ht="15" hidden="1" x14ac:dyDescent="0.35">
      <c r="F34" s="410" t="s">
        <v>14241</v>
      </c>
    </row>
    <row r="35" spans="6:12" s="410" customFormat="1" ht="17.25" hidden="1" x14ac:dyDescent="0.35">
      <c r="F35" s="892" t="s">
        <v>14242</v>
      </c>
      <c r="G35" s="893"/>
      <c r="H35" s="894" t="s">
        <v>14243</v>
      </c>
      <c r="I35" s="894"/>
      <c r="J35" s="880" t="s">
        <v>14244</v>
      </c>
      <c r="L35" s="410" t="s">
        <v>14245</v>
      </c>
    </row>
    <row r="36" spans="6:12" s="410" customFormat="1" hidden="1" x14ac:dyDescent="0.35">
      <c r="F36" s="895" t="s">
        <v>14246</v>
      </c>
      <c r="G36" s="892"/>
      <c r="H36" s="757">
        <v>1.42</v>
      </c>
      <c r="I36" s="896" t="e">
        <f>H36/G36</f>
        <v>#DIV/0!</v>
      </c>
      <c r="J36" s="757">
        <f>H36/L36</f>
        <v>1.378640776699029</v>
      </c>
      <c r="L36" s="410">
        <v>1.03</v>
      </c>
    </row>
    <row r="37" spans="6:12" s="410" customFormat="1" hidden="1" x14ac:dyDescent="0.35">
      <c r="F37" s="895" t="s">
        <v>14247</v>
      </c>
      <c r="G37" s="897"/>
      <c r="H37" s="757">
        <v>0.72</v>
      </c>
      <c r="I37" s="896" t="e">
        <f t="shared" ref="I37:I47" si="3">H37/G37</f>
        <v>#DIV/0!</v>
      </c>
      <c r="J37" s="757">
        <f t="shared" ref="J37:J46" si="4">H37/L37</f>
        <v>0.69902912621359214</v>
      </c>
      <c r="L37" s="410">
        <v>1.03</v>
      </c>
    </row>
    <row r="38" spans="6:12" s="410" customFormat="1" hidden="1" x14ac:dyDescent="0.35">
      <c r="F38" s="895" t="s">
        <v>14248</v>
      </c>
      <c r="G38" s="897"/>
      <c r="H38" s="757">
        <v>0.48</v>
      </c>
      <c r="I38" s="896" t="e">
        <f t="shared" si="3"/>
        <v>#DIV/0!</v>
      </c>
      <c r="J38" s="757">
        <f t="shared" si="4"/>
        <v>0.46601941747572811</v>
      </c>
      <c r="L38" s="410">
        <v>1.03</v>
      </c>
    </row>
    <row r="39" spans="6:12" s="410" customFormat="1" hidden="1" x14ac:dyDescent="0.35">
      <c r="F39" s="895" t="s">
        <v>14249</v>
      </c>
      <c r="G39" s="897"/>
      <c r="H39" s="757">
        <v>1.59</v>
      </c>
      <c r="I39" s="896" t="e">
        <f t="shared" si="3"/>
        <v>#DIV/0!</v>
      </c>
      <c r="J39" s="757">
        <f t="shared" si="4"/>
        <v>1.5436893203883495</v>
      </c>
      <c r="L39" s="410">
        <v>1.03</v>
      </c>
    </row>
    <row r="40" spans="6:12" s="410" customFormat="1" hidden="1" x14ac:dyDescent="0.35">
      <c r="F40" s="895" t="s">
        <v>14250</v>
      </c>
      <c r="G40" s="897"/>
      <c r="H40" s="757">
        <v>1.25</v>
      </c>
      <c r="I40" s="896" t="e">
        <f t="shared" si="3"/>
        <v>#DIV/0!</v>
      </c>
      <c r="J40" s="757">
        <f t="shared" si="4"/>
        <v>1.2135922330097086</v>
      </c>
      <c r="L40" s="410">
        <v>1.03</v>
      </c>
    </row>
    <row r="41" spans="6:12" s="410" customFormat="1" hidden="1" x14ac:dyDescent="0.35">
      <c r="F41" s="895" t="s">
        <v>14251</v>
      </c>
      <c r="G41" s="897"/>
      <c r="H41" s="757">
        <v>0.55000000000000004</v>
      </c>
      <c r="I41" s="896" t="e">
        <f t="shared" si="3"/>
        <v>#DIV/0!</v>
      </c>
      <c r="J41" s="757">
        <f t="shared" si="4"/>
        <v>0.53398058252427183</v>
      </c>
      <c r="L41" s="410">
        <v>1.03</v>
      </c>
    </row>
    <row r="42" spans="6:12" s="410" customFormat="1" hidden="1" x14ac:dyDescent="0.35">
      <c r="F42" s="895" t="s">
        <v>14252</v>
      </c>
      <c r="G42" s="897"/>
      <c r="H42" s="757">
        <v>0.55000000000000004</v>
      </c>
      <c r="I42" s="896" t="e">
        <f t="shared" si="3"/>
        <v>#DIV/0!</v>
      </c>
      <c r="J42" s="757">
        <f t="shared" si="4"/>
        <v>0.53398058252427183</v>
      </c>
      <c r="L42" s="410">
        <v>1.03</v>
      </c>
    </row>
    <row r="43" spans="6:12" s="410" customFormat="1" ht="33" hidden="1" x14ac:dyDescent="0.35">
      <c r="F43" s="895" t="s">
        <v>14253</v>
      </c>
      <c r="G43" s="897"/>
      <c r="H43" s="757">
        <v>0.84</v>
      </c>
      <c r="I43" s="896" t="e">
        <f t="shared" si="3"/>
        <v>#DIV/0!</v>
      </c>
      <c r="J43" s="757">
        <f t="shared" si="4"/>
        <v>0.81553398058252424</v>
      </c>
      <c r="L43" s="410">
        <v>1.03</v>
      </c>
    </row>
    <row r="44" spans="6:12" s="410" customFormat="1" hidden="1" x14ac:dyDescent="0.35">
      <c r="F44" s="895" t="s">
        <v>14254</v>
      </c>
      <c r="G44" s="897"/>
      <c r="H44" s="757">
        <v>0.46</v>
      </c>
      <c r="I44" s="896" t="e">
        <f t="shared" si="3"/>
        <v>#DIV/0!</v>
      </c>
      <c r="J44" s="757">
        <f t="shared" si="4"/>
        <v>0.44660194174757284</v>
      </c>
      <c r="L44" s="410">
        <v>1.03</v>
      </c>
    </row>
    <row r="45" spans="6:12" s="410" customFormat="1" ht="17.25" hidden="1" x14ac:dyDescent="0.35">
      <c r="F45" s="898" t="s">
        <v>14255</v>
      </c>
      <c r="G45" s="897"/>
      <c r="H45" s="757">
        <v>0.72</v>
      </c>
      <c r="I45" s="896" t="e">
        <f t="shared" si="3"/>
        <v>#DIV/0!</v>
      </c>
      <c r="J45" s="757">
        <f t="shared" si="4"/>
        <v>0.69902912621359214</v>
      </c>
      <c r="L45" s="410">
        <v>1.03</v>
      </c>
    </row>
    <row r="46" spans="6:12" s="410" customFormat="1" hidden="1" x14ac:dyDescent="0.35">
      <c r="F46" s="895" t="s">
        <v>14256</v>
      </c>
      <c r="G46" s="897"/>
      <c r="H46" s="757">
        <v>0.43</v>
      </c>
      <c r="I46" s="896" t="e">
        <f t="shared" si="3"/>
        <v>#DIV/0!</v>
      </c>
      <c r="J46" s="757">
        <f t="shared" si="4"/>
        <v>0.41747572815533979</v>
      </c>
      <c r="L46" s="410">
        <v>1.03</v>
      </c>
    </row>
    <row r="47" spans="6:12" s="410" customFormat="1" ht="17.25" hidden="1" x14ac:dyDescent="0.35">
      <c r="F47" s="895" t="s">
        <v>14257</v>
      </c>
      <c r="G47" s="899"/>
      <c r="H47" s="892">
        <f>AVERAGE(H36:H46)</f>
        <v>0.81909090909090909</v>
      </c>
      <c r="I47" s="896" t="e">
        <f t="shared" si="3"/>
        <v>#DIV/0!</v>
      </c>
      <c r="J47" s="900">
        <f>AVERAGE(J36:J46)</f>
        <v>0.79523389232127084</v>
      </c>
      <c r="L47" s="410">
        <v>1.03</v>
      </c>
    </row>
    <row r="48" spans="6:12" s="413" customFormat="1" hidden="1" x14ac:dyDescent="0.3"/>
    <row r="49" spans="6:10" s="413" customFormat="1" hidden="1" x14ac:dyDescent="0.3">
      <c r="F49" s="413" t="s">
        <v>14258</v>
      </c>
      <c r="J49" s="413">
        <f>+AVERAGE(J36,J38,J39,J40,J41,J42,J43)</f>
        <v>0.92649098474341185</v>
      </c>
    </row>
    <row r="50" spans="6:10" s="413" customFormat="1" hidden="1" x14ac:dyDescent="0.3">
      <c r="F50" s="413" t="s">
        <v>14259</v>
      </c>
    </row>
    <row r="51" spans="6:10" s="413" customFormat="1" x14ac:dyDescent="0.3"/>
    <row r="52" spans="6:10" s="413" customFormat="1" x14ac:dyDescent="0.3"/>
    <row r="53" spans="6:10" s="413" customFormat="1" x14ac:dyDescent="0.3"/>
    <row r="54" spans="6:10" s="413" customFormat="1" x14ac:dyDescent="0.3"/>
    <row r="55" spans="6:10" s="413" customFormat="1" x14ac:dyDescent="0.3"/>
    <row r="56" spans="6:10" s="413" customFormat="1" x14ac:dyDescent="0.3"/>
    <row r="57" spans="6:10" s="413" customFormat="1" x14ac:dyDescent="0.3"/>
    <row r="58" spans="6:10" s="413" customFormat="1" x14ac:dyDescent="0.3"/>
    <row r="59" spans="6:10" s="413" customFormat="1" x14ac:dyDescent="0.3"/>
    <row r="60" spans="6:10" s="413" customFormat="1" x14ac:dyDescent="0.3"/>
    <row r="61" spans="6:10" s="413" customFormat="1" x14ac:dyDescent="0.3"/>
    <row r="62" spans="6:10" s="413" customFormat="1" x14ac:dyDescent="0.3"/>
    <row r="63" spans="6:10" s="413" customFormat="1" x14ac:dyDescent="0.3"/>
    <row r="64" spans="6:10" s="413" customFormat="1" x14ac:dyDescent="0.3"/>
    <row r="65" spans="6:10" s="413" customFormat="1" x14ac:dyDescent="0.3"/>
    <row r="66" spans="6:10" s="413" customFormat="1" x14ac:dyDescent="0.3"/>
    <row r="67" spans="6:10" s="413" customFormat="1" x14ac:dyDescent="0.3"/>
    <row r="68" spans="6:10" s="413" customFormat="1" x14ac:dyDescent="0.3"/>
    <row r="69" spans="6:10" s="413" customFormat="1" x14ac:dyDescent="0.3"/>
    <row r="70" spans="6:10" s="413" customFormat="1" x14ac:dyDescent="0.3"/>
    <row r="71" spans="6:10" s="413" customFormat="1" x14ac:dyDescent="0.3"/>
    <row r="72" spans="6:10" s="413" customFormat="1" x14ac:dyDescent="0.3"/>
    <row r="73" spans="6:10" s="413" customFormat="1" x14ac:dyDescent="0.3"/>
    <row r="74" spans="6:10" s="413" customFormat="1" x14ac:dyDescent="0.3"/>
    <row r="75" spans="6:10" s="413" customFormat="1" x14ac:dyDescent="0.3"/>
    <row r="76" spans="6:10" s="413" customFormat="1" x14ac:dyDescent="0.3"/>
    <row r="77" spans="6:10" s="413" customFormat="1" x14ac:dyDescent="0.3"/>
    <row r="78" spans="6:10" s="413" customFormat="1" x14ac:dyDescent="0.3"/>
    <row r="79" spans="6:10" s="413" customFormat="1" x14ac:dyDescent="0.3"/>
    <row r="80" spans="6:10" s="413" customFormat="1" x14ac:dyDescent="0.3">
      <c r="F80" s="430"/>
      <c r="G80" s="430"/>
      <c r="H80" s="430"/>
      <c r="I80" s="430"/>
      <c r="J80" s="430"/>
    </row>
    <row r="81" spans="1:32" s="413" customFormat="1" x14ac:dyDescent="0.3">
      <c r="D81" s="430"/>
      <c r="E81" s="430"/>
      <c r="F81" s="430"/>
      <c r="G81" s="430"/>
      <c r="H81" s="430"/>
      <c r="I81" s="430"/>
      <c r="J81" s="430"/>
    </row>
    <row r="82" spans="1:32" s="413" customFormat="1" x14ac:dyDescent="0.3">
      <c r="A82" s="430"/>
      <c r="B82" s="430"/>
      <c r="C82" s="430"/>
      <c r="D82" s="430"/>
      <c r="E82" s="430"/>
      <c r="F82" s="430"/>
      <c r="G82" s="430"/>
      <c r="H82" s="430"/>
      <c r="I82" s="430"/>
      <c r="J82" s="430"/>
      <c r="K82" s="430"/>
      <c r="L82" s="430"/>
    </row>
    <row r="83" spans="1:32" s="430" customFormat="1" x14ac:dyDescent="0.3">
      <c r="N83" s="413"/>
      <c r="O83" s="413"/>
      <c r="P83" s="413"/>
      <c r="Q83" s="413"/>
      <c r="R83" s="413"/>
      <c r="S83" s="413"/>
      <c r="T83" s="413"/>
      <c r="U83" s="413"/>
      <c r="V83" s="413"/>
      <c r="W83" s="413"/>
      <c r="X83" s="413"/>
      <c r="Y83" s="413"/>
      <c r="Z83" s="413"/>
      <c r="AA83" s="413"/>
      <c r="AB83" s="413"/>
      <c r="AC83" s="413"/>
      <c r="AD83" s="413"/>
      <c r="AE83" s="413"/>
      <c r="AF83" s="413"/>
    </row>
    <row r="84" spans="1:32" s="430" customFormat="1" x14ac:dyDescent="0.3">
      <c r="N84" s="413"/>
      <c r="O84" s="413"/>
      <c r="P84" s="413"/>
      <c r="Q84" s="413"/>
      <c r="R84" s="413"/>
      <c r="S84" s="413"/>
      <c r="T84" s="413"/>
      <c r="U84" s="413"/>
      <c r="V84" s="413"/>
      <c r="W84" s="413"/>
      <c r="X84" s="413"/>
      <c r="Y84" s="413"/>
      <c r="Z84" s="413"/>
      <c r="AA84" s="413"/>
      <c r="AB84" s="413"/>
      <c r="AC84" s="413"/>
      <c r="AD84" s="413"/>
      <c r="AE84" s="413"/>
      <c r="AF84" s="413"/>
    </row>
    <row r="85" spans="1:32" s="430" customFormat="1" x14ac:dyDescent="0.3">
      <c r="N85" s="413"/>
      <c r="O85" s="413"/>
      <c r="P85" s="413"/>
      <c r="Q85" s="413"/>
      <c r="R85" s="413"/>
      <c r="S85" s="413"/>
      <c r="T85" s="413"/>
      <c r="U85" s="413"/>
      <c r="V85" s="413"/>
      <c r="W85" s="413"/>
      <c r="X85" s="413"/>
      <c r="Y85" s="413"/>
      <c r="Z85" s="413"/>
      <c r="AA85" s="413"/>
      <c r="AB85" s="413"/>
      <c r="AC85" s="413"/>
      <c r="AD85" s="413"/>
      <c r="AE85" s="413"/>
      <c r="AF85" s="413"/>
    </row>
    <row r="86" spans="1:32" s="430" customFormat="1" x14ac:dyDescent="0.3">
      <c r="N86" s="413"/>
      <c r="O86" s="413"/>
      <c r="P86" s="413"/>
      <c r="Q86" s="413"/>
      <c r="R86" s="413"/>
      <c r="S86" s="413"/>
      <c r="T86" s="413"/>
      <c r="U86" s="413"/>
      <c r="V86" s="413"/>
      <c r="W86" s="413"/>
      <c r="X86" s="413"/>
      <c r="Y86" s="413"/>
      <c r="Z86" s="413"/>
      <c r="AA86" s="413"/>
      <c r="AB86" s="413"/>
      <c r="AC86" s="413"/>
      <c r="AD86" s="413"/>
      <c r="AE86" s="413"/>
      <c r="AF86" s="413"/>
    </row>
    <row r="87" spans="1:32" s="430" customFormat="1" x14ac:dyDescent="0.3">
      <c r="N87" s="413"/>
      <c r="O87" s="413"/>
      <c r="P87" s="413"/>
      <c r="Q87" s="413"/>
      <c r="R87" s="413"/>
      <c r="S87" s="413"/>
      <c r="T87" s="413"/>
      <c r="U87" s="413"/>
      <c r="V87" s="413"/>
      <c r="W87" s="413"/>
      <c r="X87" s="413"/>
      <c r="Y87" s="413"/>
      <c r="Z87" s="413"/>
      <c r="AA87" s="413"/>
      <c r="AB87" s="413"/>
      <c r="AC87" s="413"/>
      <c r="AD87" s="413"/>
      <c r="AE87" s="413"/>
      <c r="AF87" s="413"/>
    </row>
    <row r="88" spans="1:32" s="430" customFormat="1" x14ac:dyDescent="0.3">
      <c r="N88" s="413"/>
      <c r="O88" s="413"/>
      <c r="P88" s="413"/>
      <c r="Q88" s="413"/>
      <c r="R88" s="413"/>
      <c r="S88" s="413"/>
      <c r="T88" s="413"/>
      <c r="U88" s="413"/>
      <c r="V88" s="413"/>
      <c r="W88" s="413"/>
      <c r="X88" s="413"/>
      <c r="Y88" s="413"/>
      <c r="Z88" s="413"/>
      <c r="AA88" s="413"/>
      <c r="AB88" s="413"/>
      <c r="AC88" s="413"/>
      <c r="AD88" s="413"/>
      <c r="AE88" s="413"/>
      <c r="AF88" s="413"/>
    </row>
    <row r="89" spans="1:32" s="430" customFormat="1" x14ac:dyDescent="0.3">
      <c r="N89" s="413"/>
      <c r="O89" s="413"/>
      <c r="P89" s="413"/>
      <c r="Q89" s="413"/>
      <c r="R89" s="413"/>
      <c r="S89" s="413"/>
      <c r="T89" s="413"/>
      <c r="U89" s="413"/>
      <c r="V89" s="413"/>
      <c r="W89" s="413"/>
      <c r="X89" s="413"/>
      <c r="Y89" s="413"/>
      <c r="Z89" s="413"/>
      <c r="AA89" s="413"/>
      <c r="AB89" s="413"/>
      <c r="AC89" s="413"/>
      <c r="AD89" s="413"/>
      <c r="AE89" s="413"/>
      <c r="AF89" s="413"/>
    </row>
    <row r="90" spans="1:32" s="430" customFormat="1" x14ac:dyDescent="0.3">
      <c r="N90" s="413"/>
      <c r="O90" s="413"/>
      <c r="P90" s="413"/>
      <c r="Q90" s="413"/>
      <c r="R90" s="413"/>
      <c r="S90" s="413"/>
      <c r="T90" s="413"/>
      <c r="U90" s="413"/>
      <c r="V90" s="413"/>
      <c r="W90" s="413"/>
      <c r="X90" s="413"/>
      <c r="Y90" s="413"/>
      <c r="Z90" s="413"/>
      <c r="AA90" s="413"/>
      <c r="AB90" s="413"/>
      <c r="AC90" s="413"/>
      <c r="AD90" s="413"/>
      <c r="AE90" s="413"/>
      <c r="AF90" s="413"/>
    </row>
    <row r="91" spans="1:32" s="430" customFormat="1" x14ac:dyDescent="0.3">
      <c r="N91" s="413"/>
      <c r="O91" s="413"/>
      <c r="P91" s="413"/>
      <c r="Q91" s="413"/>
      <c r="R91" s="413"/>
      <c r="S91" s="413"/>
      <c r="T91" s="413"/>
      <c r="U91" s="413"/>
      <c r="V91" s="413"/>
      <c r="W91" s="413"/>
      <c r="X91" s="413"/>
      <c r="Y91" s="413"/>
      <c r="Z91" s="413"/>
      <c r="AA91" s="413"/>
      <c r="AB91" s="413"/>
      <c r="AC91" s="413"/>
      <c r="AD91" s="413"/>
      <c r="AE91" s="413"/>
      <c r="AF91" s="413"/>
    </row>
    <row r="92" spans="1:32" s="430" customFormat="1" x14ac:dyDescent="0.3">
      <c r="N92" s="413"/>
      <c r="O92" s="413"/>
      <c r="P92" s="413"/>
      <c r="Q92" s="413"/>
      <c r="R92" s="413"/>
      <c r="S92" s="413"/>
      <c r="T92" s="413"/>
      <c r="U92" s="413"/>
      <c r="V92" s="413"/>
      <c r="W92" s="413"/>
      <c r="X92" s="413"/>
      <c r="Y92" s="413"/>
      <c r="Z92" s="413"/>
      <c r="AA92" s="413"/>
      <c r="AB92" s="413"/>
      <c r="AC92" s="413"/>
      <c r="AD92" s="413"/>
      <c r="AE92" s="413"/>
      <c r="AF92" s="413"/>
    </row>
    <row r="93" spans="1:32" s="430" customFormat="1" x14ac:dyDescent="0.3">
      <c r="N93" s="413"/>
      <c r="O93" s="413"/>
      <c r="P93" s="413"/>
      <c r="Q93" s="413"/>
      <c r="R93" s="413"/>
      <c r="S93" s="413"/>
      <c r="T93" s="413"/>
      <c r="U93" s="413"/>
      <c r="V93" s="413"/>
      <c r="W93" s="413"/>
      <c r="X93" s="413"/>
      <c r="Y93" s="413"/>
      <c r="Z93" s="413"/>
      <c r="AA93" s="413"/>
      <c r="AB93" s="413"/>
      <c r="AC93" s="413"/>
      <c r="AD93" s="413"/>
      <c r="AE93" s="413"/>
      <c r="AF93" s="413"/>
    </row>
    <row r="94" spans="1:32" s="430" customFormat="1" x14ac:dyDescent="0.3">
      <c r="N94" s="413"/>
      <c r="O94" s="413"/>
      <c r="P94" s="413"/>
      <c r="Q94" s="413"/>
      <c r="R94" s="413"/>
      <c r="S94" s="413"/>
      <c r="T94" s="413"/>
      <c r="U94" s="413"/>
      <c r="V94" s="413"/>
      <c r="W94" s="413"/>
      <c r="X94" s="413"/>
      <c r="Y94" s="413"/>
      <c r="Z94" s="413"/>
      <c r="AA94" s="413"/>
      <c r="AB94" s="413"/>
      <c r="AC94" s="413"/>
      <c r="AD94" s="413"/>
      <c r="AE94" s="413"/>
      <c r="AF94" s="413"/>
    </row>
    <row r="95" spans="1:32" s="430" customFormat="1" x14ac:dyDescent="0.3">
      <c r="N95" s="413"/>
      <c r="O95" s="413"/>
      <c r="P95" s="413"/>
      <c r="Q95" s="413"/>
      <c r="R95" s="413"/>
      <c r="S95" s="413"/>
      <c r="T95" s="413"/>
      <c r="U95" s="413"/>
      <c r="V95" s="413"/>
      <c r="W95" s="413"/>
      <c r="X95" s="413"/>
      <c r="Y95" s="413"/>
      <c r="Z95" s="413"/>
      <c r="AA95" s="413"/>
      <c r="AB95" s="413"/>
      <c r="AC95" s="413"/>
      <c r="AD95" s="413"/>
      <c r="AE95" s="413"/>
      <c r="AF95" s="413"/>
    </row>
    <row r="96" spans="1:32" s="430" customFormat="1" x14ac:dyDescent="0.3">
      <c r="N96" s="413"/>
      <c r="O96" s="413"/>
      <c r="P96" s="413"/>
      <c r="Q96" s="413"/>
      <c r="R96" s="413"/>
      <c r="S96" s="413"/>
      <c r="T96" s="413"/>
      <c r="U96" s="413"/>
      <c r="V96" s="413"/>
      <c r="W96" s="413"/>
      <c r="X96" s="413"/>
      <c r="Y96" s="413"/>
      <c r="Z96" s="413"/>
      <c r="AA96" s="413"/>
      <c r="AB96" s="413"/>
      <c r="AC96" s="413"/>
      <c r="AD96" s="413"/>
      <c r="AE96" s="413"/>
      <c r="AF96" s="413"/>
    </row>
    <row r="97" spans="14:32" s="430" customFormat="1" x14ac:dyDescent="0.3">
      <c r="N97" s="413"/>
      <c r="O97" s="413"/>
      <c r="P97" s="413"/>
      <c r="Q97" s="413"/>
      <c r="R97" s="413"/>
      <c r="S97" s="413"/>
      <c r="T97" s="413"/>
      <c r="U97" s="413"/>
      <c r="V97" s="413"/>
      <c r="W97" s="413"/>
      <c r="X97" s="413"/>
      <c r="Y97" s="413"/>
      <c r="Z97" s="413"/>
      <c r="AA97" s="413"/>
      <c r="AB97" s="413"/>
      <c r="AC97" s="413"/>
      <c r="AD97" s="413"/>
      <c r="AE97" s="413"/>
      <c r="AF97" s="413"/>
    </row>
    <row r="98" spans="14:32" s="430" customFormat="1" x14ac:dyDescent="0.3">
      <c r="N98" s="413"/>
      <c r="O98" s="413"/>
      <c r="P98" s="413"/>
      <c r="Q98" s="413"/>
      <c r="R98" s="413"/>
      <c r="S98" s="413"/>
      <c r="T98" s="413"/>
      <c r="U98" s="413"/>
      <c r="V98" s="413"/>
      <c r="W98" s="413"/>
      <c r="X98" s="413"/>
      <c r="Y98" s="413"/>
      <c r="Z98" s="413"/>
      <c r="AA98" s="413"/>
      <c r="AB98" s="413"/>
      <c r="AC98" s="413"/>
      <c r="AD98" s="413"/>
      <c r="AE98" s="413"/>
      <c r="AF98" s="413"/>
    </row>
    <row r="99" spans="14:32" s="430" customFormat="1" x14ac:dyDescent="0.3">
      <c r="N99" s="413"/>
      <c r="O99" s="413"/>
      <c r="P99" s="413"/>
      <c r="Q99" s="413"/>
      <c r="R99" s="413"/>
      <c r="S99" s="413"/>
      <c r="T99" s="413"/>
      <c r="U99" s="413"/>
      <c r="V99" s="413"/>
      <c r="W99" s="413"/>
      <c r="X99" s="413"/>
      <c r="Y99" s="413"/>
      <c r="Z99" s="413"/>
      <c r="AA99" s="413"/>
      <c r="AB99" s="413"/>
      <c r="AC99" s="413"/>
      <c r="AD99" s="413"/>
      <c r="AE99" s="413"/>
      <c r="AF99" s="413"/>
    </row>
    <row r="100" spans="14:32" s="430" customFormat="1" x14ac:dyDescent="0.3">
      <c r="N100" s="413"/>
      <c r="O100" s="413"/>
      <c r="P100" s="413"/>
      <c r="Q100" s="413"/>
      <c r="R100" s="413"/>
      <c r="S100" s="413"/>
      <c r="T100" s="413"/>
      <c r="U100" s="413"/>
      <c r="V100" s="413"/>
      <c r="W100" s="413"/>
      <c r="X100" s="413"/>
      <c r="Y100" s="413"/>
      <c r="Z100" s="413"/>
      <c r="AA100" s="413"/>
      <c r="AB100" s="413"/>
      <c r="AC100" s="413"/>
      <c r="AD100" s="413"/>
      <c r="AE100" s="413"/>
      <c r="AF100" s="413"/>
    </row>
    <row r="101" spans="14:32" s="430" customFormat="1" x14ac:dyDescent="0.3">
      <c r="N101" s="413"/>
      <c r="O101" s="413"/>
      <c r="P101" s="413"/>
      <c r="Q101" s="413"/>
      <c r="R101" s="413"/>
      <c r="S101" s="413"/>
      <c r="T101" s="413"/>
      <c r="U101" s="413"/>
      <c r="V101" s="413"/>
      <c r="W101" s="413"/>
      <c r="X101" s="413"/>
      <c r="Y101" s="413"/>
      <c r="Z101" s="413"/>
      <c r="AA101" s="413"/>
      <c r="AB101" s="413"/>
      <c r="AC101" s="413"/>
      <c r="AD101" s="413"/>
      <c r="AE101" s="413"/>
      <c r="AF101" s="413"/>
    </row>
    <row r="102" spans="14:32" s="430" customFormat="1" x14ac:dyDescent="0.3">
      <c r="N102" s="413"/>
      <c r="O102" s="413"/>
      <c r="P102" s="413"/>
      <c r="Q102" s="413"/>
      <c r="R102" s="413"/>
      <c r="S102" s="413"/>
      <c r="T102" s="413"/>
      <c r="U102" s="413"/>
      <c r="V102" s="413"/>
      <c r="W102" s="413"/>
      <c r="X102" s="413"/>
      <c r="Y102" s="413"/>
      <c r="Z102" s="413"/>
      <c r="AA102" s="413"/>
      <c r="AB102" s="413"/>
      <c r="AC102" s="413"/>
      <c r="AD102" s="413"/>
      <c r="AE102" s="413"/>
      <c r="AF102" s="413"/>
    </row>
    <row r="103" spans="14:32" s="430" customFormat="1" x14ac:dyDescent="0.3">
      <c r="N103" s="413"/>
      <c r="O103" s="413"/>
      <c r="P103" s="413"/>
      <c r="Q103" s="413"/>
      <c r="R103" s="413"/>
      <c r="S103" s="413"/>
      <c r="T103" s="413"/>
      <c r="U103" s="413"/>
      <c r="V103" s="413"/>
      <c r="W103" s="413"/>
      <c r="X103" s="413"/>
      <c r="Y103" s="413"/>
      <c r="Z103" s="413"/>
      <c r="AA103" s="413"/>
      <c r="AB103" s="413"/>
      <c r="AC103" s="413"/>
      <c r="AD103" s="413"/>
      <c r="AE103" s="413"/>
      <c r="AF103" s="413"/>
    </row>
    <row r="104" spans="14:32" s="430" customFormat="1" x14ac:dyDescent="0.3">
      <c r="N104" s="413"/>
      <c r="O104" s="413"/>
      <c r="P104" s="413"/>
      <c r="Q104" s="413"/>
      <c r="R104" s="413"/>
      <c r="S104" s="413"/>
      <c r="T104" s="413"/>
      <c r="U104" s="413"/>
      <c r="V104" s="413"/>
      <c r="W104" s="413"/>
      <c r="X104" s="413"/>
      <c r="Y104" s="413"/>
      <c r="Z104" s="413"/>
      <c r="AA104" s="413"/>
      <c r="AB104" s="413"/>
      <c r="AC104" s="413"/>
      <c r="AD104" s="413"/>
      <c r="AE104" s="413"/>
      <c r="AF104" s="413"/>
    </row>
    <row r="105" spans="14:32" s="430" customFormat="1" x14ac:dyDescent="0.3">
      <c r="N105" s="413"/>
      <c r="O105" s="413"/>
      <c r="P105" s="413"/>
      <c r="Q105" s="413"/>
      <c r="R105" s="413"/>
      <c r="S105" s="413"/>
      <c r="T105" s="413"/>
      <c r="U105" s="413"/>
      <c r="V105" s="413"/>
      <c r="W105" s="413"/>
      <c r="X105" s="413"/>
      <c r="Y105" s="413"/>
      <c r="Z105" s="413"/>
      <c r="AA105" s="413"/>
      <c r="AB105" s="413"/>
      <c r="AC105" s="413"/>
      <c r="AD105" s="413"/>
      <c r="AE105" s="413"/>
      <c r="AF105" s="413"/>
    </row>
    <row r="106" spans="14:32" s="430" customFormat="1" x14ac:dyDescent="0.3">
      <c r="N106" s="413"/>
      <c r="O106" s="413"/>
      <c r="P106" s="413"/>
      <c r="Q106" s="413"/>
      <c r="R106" s="413"/>
      <c r="S106" s="413"/>
      <c r="T106" s="413"/>
      <c r="U106" s="413"/>
      <c r="V106" s="413"/>
      <c r="W106" s="413"/>
      <c r="X106" s="413"/>
      <c r="Y106" s="413"/>
      <c r="Z106" s="413"/>
      <c r="AA106" s="413"/>
      <c r="AB106" s="413"/>
      <c r="AC106" s="413"/>
      <c r="AD106" s="413"/>
      <c r="AE106" s="413"/>
      <c r="AF106" s="413"/>
    </row>
    <row r="107" spans="14:32" s="430" customFormat="1" x14ac:dyDescent="0.3">
      <c r="N107" s="413"/>
      <c r="O107" s="413"/>
      <c r="P107" s="413"/>
      <c r="Q107" s="413"/>
      <c r="R107" s="413"/>
      <c r="S107" s="413"/>
      <c r="T107" s="413"/>
      <c r="U107" s="413"/>
      <c r="V107" s="413"/>
      <c r="W107" s="413"/>
      <c r="X107" s="413"/>
      <c r="Y107" s="413"/>
      <c r="Z107" s="413"/>
      <c r="AA107" s="413"/>
      <c r="AB107" s="413"/>
      <c r="AC107" s="413"/>
      <c r="AD107" s="413"/>
      <c r="AE107" s="413"/>
      <c r="AF107" s="413"/>
    </row>
    <row r="108" spans="14:32" s="430" customFormat="1" x14ac:dyDescent="0.3">
      <c r="N108" s="413"/>
      <c r="O108" s="413"/>
      <c r="P108" s="413"/>
      <c r="Q108" s="413"/>
      <c r="R108" s="413"/>
      <c r="S108" s="413"/>
      <c r="T108" s="413"/>
      <c r="U108" s="413"/>
      <c r="V108" s="413"/>
      <c r="W108" s="413"/>
      <c r="X108" s="413"/>
      <c r="Y108" s="413"/>
      <c r="Z108" s="413"/>
      <c r="AA108" s="413"/>
      <c r="AB108" s="413"/>
      <c r="AC108" s="413"/>
      <c r="AD108" s="413"/>
      <c r="AE108" s="413"/>
      <c r="AF108" s="413"/>
    </row>
    <row r="109" spans="14:32" s="430" customFormat="1" x14ac:dyDescent="0.3">
      <c r="N109" s="413"/>
      <c r="O109" s="413"/>
      <c r="P109" s="413"/>
      <c r="Q109" s="413"/>
      <c r="R109" s="413"/>
      <c r="S109" s="413"/>
      <c r="T109" s="413"/>
      <c r="U109" s="413"/>
      <c r="V109" s="413"/>
      <c r="W109" s="413"/>
      <c r="X109" s="413"/>
      <c r="Y109" s="413"/>
      <c r="Z109" s="413"/>
      <c r="AA109" s="413"/>
      <c r="AB109" s="413"/>
      <c r="AC109" s="413"/>
      <c r="AD109" s="413"/>
      <c r="AE109" s="413"/>
      <c r="AF109" s="413"/>
    </row>
    <row r="110" spans="14:32" s="430" customFormat="1" x14ac:dyDescent="0.3">
      <c r="N110" s="413"/>
      <c r="O110" s="413"/>
      <c r="P110" s="413"/>
      <c r="Q110" s="413"/>
      <c r="R110" s="413"/>
      <c r="S110" s="413"/>
      <c r="T110" s="413"/>
      <c r="U110" s="413"/>
      <c r="V110" s="413"/>
      <c r="W110" s="413"/>
      <c r="X110" s="413"/>
      <c r="Y110" s="413"/>
      <c r="Z110" s="413"/>
      <c r="AA110" s="413"/>
      <c r="AB110" s="413"/>
      <c r="AC110" s="413"/>
      <c r="AD110" s="413"/>
      <c r="AE110" s="413"/>
      <c r="AF110" s="413"/>
    </row>
    <row r="111" spans="14:32" s="430" customFormat="1" x14ac:dyDescent="0.3">
      <c r="N111" s="413"/>
      <c r="O111" s="413"/>
      <c r="P111" s="413"/>
      <c r="Q111" s="413"/>
      <c r="R111" s="413"/>
      <c r="S111" s="413"/>
      <c r="T111" s="413"/>
      <c r="U111" s="413"/>
      <c r="V111" s="413"/>
      <c r="W111" s="413"/>
      <c r="X111" s="413"/>
      <c r="Y111" s="413"/>
      <c r="Z111" s="413"/>
      <c r="AA111" s="413"/>
      <c r="AB111" s="413"/>
      <c r="AC111" s="413"/>
      <c r="AD111" s="413"/>
      <c r="AE111" s="413"/>
      <c r="AF111" s="413"/>
    </row>
    <row r="112" spans="14:32" s="430" customFormat="1" x14ac:dyDescent="0.3">
      <c r="N112" s="413"/>
      <c r="O112" s="413"/>
      <c r="P112" s="413"/>
      <c r="Q112" s="413"/>
      <c r="R112" s="413"/>
      <c r="S112" s="413"/>
      <c r="T112" s="413"/>
      <c r="U112" s="413"/>
      <c r="V112" s="413"/>
      <c r="W112" s="413"/>
      <c r="X112" s="413"/>
      <c r="Y112" s="413"/>
      <c r="Z112" s="413"/>
      <c r="AA112" s="413"/>
      <c r="AB112" s="413"/>
      <c r="AC112" s="413"/>
      <c r="AD112" s="413"/>
      <c r="AE112" s="413"/>
      <c r="AF112" s="413"/>
    </row>
    <row r="113" spans="14:32" s="430" customFormat="1" x14ac:dyDescent="0.3">
      <c r="N113" s="413"/>
      <c r="O113" s="413"/>
      <c r="P113" s="413"/>
      <c r="Q113" s="413"/>
      <c r="R113" s="413"/>
      <c r="S113" s="413"/>
      <c r="T113" s="413"/>
      <c r="U113" s="413"/>
      <c r="V113" s="413"/>
      <c r="W113" s="413"/>
      <c r="X113" s="413"/>
      <c r="Y113" s="413"/>
      <c r="Z113" s="413"/>
      <c r="AA113" s="413"/>
      <c r="AB113" s="413"/>
      <c r="AC113" s="413"/>
      <c r="AD113" s="413"/>
      <c r="AE113" s="413"/>
      <c r="AF113" s="413"/>
    </row>
    <row r="114" spans="14:32" s="430" customFormat="1" x14ac:dyDescent="0.3">
      <c r="N114" s="413"/>
      <c r="O114" s="413"/>
      <c r="P114" s="413"/>
      <c r="Q114" s="413"/>
      <c r="R114" s="413"/>
      <c r="S114" s="413"/>
      <c r="T114" s="413"/>
      <c r="U114" s="413"/>
      <c r="V114" s="413"/>
      <c r="W114" s="413"/>
      <c r="X114" s="413"/>
      <c r="Y114" s="413"/>
      <c r="Z114" s="413"/>
      <c r="AA114" s="413"/>
      <c r="AB114" s="413"/>
      <c r="AC114" s="413"/>
      <c r="AD114" s="413"/>
      <c r="AE114" s="413"/>
      <c r="AF114" s="413"/>
    </row>
    <row r="115" spans="14:32" s="430" customFormat="1" x14ac:dyDescent="0.3">
      <c r="N115" s="413"/>
      <c r="O115" s="413"/>
      <c r="P115" s="413"/>
      <c r="Q115" s="413"/>
      <c r="R115" s="413"/>
      <c r="S115" s="413"/>
      <c r="T115" s="413"/>
      <c r="U115" s="413"/>
      <c r="V115" s="413"/>
      <c r="W115" s="413"/>
      <c r="X115" s="413"/>
      <c r="Y115" s="413"/>
      <c r="Z115" s="413"/>
      <c r="AA115" s="413"/>
      <c r="AB115" s="413"/>
      <c r="AC115" s="413"/>
      <c r="AD115" s="413"/>
      <c r="AE115" s="413"/>
      <c r="AF115" s="413"/>
    </row>
    <row r="116" spans="14:32" s="430" customFormat="1" x14ac:dyDescent="0.3">
      <c r="N116" s="413"/>
      <c r="O116" s="413"/>
      <c r="P116" s="413"/>
      <c r="Q116" s="413"/>
      <c r="R116" s="413"/>
      <c r="S116" s="413"/>
      <c r="T116" s="413"/>
      <c r="U116" s="413"/>
      <c r="V116" s="413"/>
      <c r="W116" s="413"/>
      <c r="X116" s="413"/>
      <c r="Y116" s="413"/>
      <c r="Z116" s="413"/>
      <c r="AA116" s="413"/>
      <c r="AB116" s="413"/>
      <c r="AC116" s="413"/>
      <c r="AD116" s="413"/>
      <c r="AE116" s="413"/>
      <c r="AF116" s="413"/>
    </row>
    <row r="117" spans="14:32" s="430" customFormat="1" x14ac:dyDescent="0.3">
      <c r="N117" s="413"/>
      <c r="O117" s="413"/>
      <c r="P117" s="413"/>
      <c r="Q117" s="413"/>
      <c r="R117" s="413"/>
      <c r="S117" s="413"/>
      <c r="T117" s="413"/>
      <c r="U117" s="413"/>
      <c r="V117" s="413"/>
      <c r="W117" s="413"/>
      <c r="X117" s="413"/>
      <c r="Y117" s="413"/>
      <c r="Z117" s="413"/>
      <c r="AA117" s="413"/>
      <c r="AB117" s="413"/>
      <c r="AC117" s="413"/>
      <c r="AD117" s="413"/>
      <c r="AE117" s="413"/>
      <c r="AF117" s="413"/>
    </row>
    <row r="118" spans="14:32" s="430" customFormat="1" x14ac:dyDescent="0.3">
      <c r="N118" s="413"/>
      <c r="O118" s="413"/>
      <c r="P118" s="413"/>
      <c r="Q118" s="413"/>
      <c r="R118" s="413"/>
      <c r="S118" s="413"/>
      <c r="T118" s="413"/>
      <c r="U118" s="413"/>
      <c r="V118" s="413"/>
      <c r="W118" s="413"/>
      <c r="X118" s="413"/>
      <c r="Y118" s="413"/>
      <c r="Z118" s="413"/>
      <c r="AA118" s="413"/>
      <c r="AB118" s="413"/>
      <c r="AC118" s="413"/>
      <c r="AD118" s="413"/>
      <c r="AE118" s="413"/>
      <c r="AF118" s="413"/>
    </row>
    <row r="119" spans="14:32" s="430" customFormat="1" x14ac:dyDescent="0.3">
      <c r="N119" s="413"/>
      <c r="O119" s="413"/>
      <c r="P119" s="413"/>
      <c r="Q119" s="413"/>
      <c r="R119" s="413"/>
      <c r="S119" s="413"/>
      <c r="T119" s="413"/>
      <c r="U119" s="413"/>
      <c r="V119" s="413"/>
      <c r="W119" s="413"/>
      <c r="X119" s="413"/>
      <c r="Y119" s="413"/>
      <c r="Z119" s="413"/>
      <c r="AA119" s="413"/>
      <c r="AB119" s="413"/>
      <c r="AC119" s="413"/>
      <c r="AD119" s="413"/>
      <c r="AE119" s="413"/>
      <c r="AF119" s="413"/>
    </row>
    <row r="120" spans="14:32" s="430" customFormat="1" x14ac:dyDescent="0.3">
      <c r="N120" s="413"/>
      <c r="O120" s="413"/>
      <c r="P120" s="413"/>
      <c r="Q120" s="413"/>
      <c r="R120" s="413"/>
      <c r="S120" s="413"/>
      <c r="T120" s="413"/>
      <c r="U120" s="413"/>
      <c r="V120" s="413"/>
      <c r="W120" s="413"/>
      <c r="X120" s="413"/>
      <c r="Y120" s="413"/>
      <c r="Z120" s="413"/>
      <c r="AA120" s="413"/>
      <c r="AB120" s="413"/>
      <c r="AC120" s="413"/>
      <c r="AD120" s="413"/>
      <c r="AE120" s="413"/>
      <c r="AF120" s="413"/>
    </row>
    <row r="121" spans="14:32" s="430" customFormat="1" x14ac:dyDescent="0.3">
      <c r="N121" s="413"/>
      <c r="O121" s="413"/>
      <c r="P121" s="413"/>
      <c r="Q121" s="413"/>
      <c r="R121" s="413"/>
      <c r="S121" s="413"/>
      <c r="T121" s="413"/>
      <c r="U121" s="413"/>
      <c r="V121" s="413"/>
      <c r="W121" s="413"/>
      <c r="X121" s="413"/>
      <c r="Y121" s="413"/>
      <c r="Z121" s="413"/>
      <c r="AA121" s="413"/>
      <c r="AB121" s="413"/>
      <c r="AC121" s="413"/>
      <c r="AD121" s="413"/>
      <c r="AE121" s="413"/>
      <c r="AF121" s="413"/>
    </row>
    <row r="122" spans="14:32" s="430" customFormat="1" x14ac:dyDescent="0.3">
      <c r="N122" s="413"/>
      <c r="O122" s="413"/>
      <c r="P122" s="413"/>
      <c r="Q122" s="413"/>
      <c r="R122" s="413"/>
      <c r="S122" s="413"/>
      <c r="T122" s="413"/>
      <c r="U122" s="413"/>
      <c r="V122" s="413"/>
      <c r="W122" s="413"/>
      <c r="X122" s="413"/>
      <c r="Y122" s="413"/>
      <c r="Z122" s="413"/>
      <c r="AA122" s="413"/>
      <c r="AB122" s="413"/>
      <c r="AC122" s="413"/>
      <c r="AD122" s="413"/>
      <c r="AE122" s="413"/>
      <c r="AF122" s="413"/>
    </row>
    <row r="123" spans="14:32" s="430" customFormat="1" x14ac:dyDescent="0.3">
      <c r="N123" s="413"/>
      <c r="O123" s="413"/>
      <c r="P123" s="413"/>
      <c r="Q123" s="413"/>
      <c r="R123" s="413"/>
      <c r="S123" s="413"/>
      <c r="T123" s="413"/>
      <c r="U123" s="413"/>
      <c r="V123" s="413"/>
      <c r="W123" s="413"/>
      <c r="X123" s="413"/>
      <c r="Y123" s="413"/>
      <c r="Z123" s="413"/>
      <c r="AA123" s="413"/>
      <c r="AB123" s="413"/>
      <c r="AC123" s="413"/>
      <c r="AD123" s="413"/>
      <c r="AE123" s="413"/>
      <c r="AF123" s="413"/>
    </row>
    <row r="124" spans="14:32" s="430" customFormat="1" x14ac:dyDescent="0.3">
      <c r="N124" s="413"/>
      <c r="O124" s="413"/>
      <c r="P124" s="413"/>
      <c r="Q124" s="413"/>
      <c r="R124" s="413"/>
      <c r="S124" s="413"/>
      <c r="T124" s="413"/>
      <c r="U124" s="413"/>
      <c r="V124" s="413"/>
      <c r="W124" s="413"/>
      <c r="X124" s="413"/>
      <c r="Y124" s="413"/>
      <c r="Z124" s="413"/>
      <c r="AA124" s="413"/>
      <c r="AB124" s="413"/>
      <c r="AC124" s="413"/>
      <c r="AD124" s="413"/>
      <c r="AE124" s="413"/>
      <c r="AF124" s="413"/>
    </row>
    <row r="125" spans="14:32" s="430" customFormat="1" x14ac:dyDescent="0.3">
      <c r="N125" s="413"/>
      <c r="O125" s="413"/>
      <c r="P125" s="413"/>
      <c r="Q125" s="413"/>
      <c r="R125" s="413"/>
      <c r="S125" s="413"/>
      <c r="T125" s="413"/>
      <c r="U125" s="413"/>
      <c r="V125" s="413"/>
      <c r="W125" s="413"/>
      <c r="X125" s="413"/>
      <c r="Y125" s="413"/>
      <c r="Z125" s="413"/>
      <c r="AA125" s="413"/>
      <c r="AB125" s="413"/>
      <c r="AC125" s="413"/>
      <c r="AD125" s="413"/>
      <c r="AE125" s="413"/>
      <c r="AF125" s="413"/>
    </row>
    <row r="126" spans="14:32" s="430" customFormat="1" x14ac:dyDescent="0.3">
      <c r="N126" s="413"/>
      <c r="O126" s="413"/>
      <c r="P126" s="413"/>
      <c r="Q126" s="413"/>
      <c r="R126" s="413"/>
      <c r="S126" s="413"/>
      <c r="T126" s="413"/>
      <c r="U126" s="413"/>
      <c r="V126" s="413"/>
      <c r="W126" s="413"/>
      <c r="X126" s="413"/>
      <c r="Y126" s="413"/>
      <c r="Z126" s="413"/>
      <c r="AA126" s="413"/>
      <c r="AB126" s="413"/>
      <c r="AC126" s="413"/>
      <c r="AD126" s="413"/>
      <c r="AE126" s="413"/>
      <c r="AF126" s="413"/>
    </row>
    <row r="127" spans="14:32" s="430" customFormat="1" x14ac:dyDescent="0.3">
      <c r="N127" s="413"/>
      <c r="O127" s="413"/>
      <c r="P127" s="413"/>
      <c r="Q127" s="413"/>
      <c r="R127" s="413"/>
      <c r="S127" s="413"/>
      <c r="T127" s="413"/>
      <c r="U127" s="413"/>
      <c r="V127" s="413"/>
      <c r="W127" s="413"/>
      <c r="X127" s="413"/>
      <c r="Y127" s="413"/>
      <c r="Z127" s="413"/>
      <c r="AA127" s="413"/>
      <c r="AB127" s="413"/>
      <c r="AC127" s="413"/>
      <c r="AD127" s="413"/>
      <c r="AE127" s="413"/>
      <c r="AF127" s="413"/>
    </row>
    <row r="128" spans="14:32" s="430" customFormat="1" x14ac:dyDescent="0.3">
      <c r="N128" s="413"/>
      <c r="O128" s="413"/>
      <c r="P128" s="413"/>
      <c r="Q128" s="413"/>
      <c r="R128" s="413"/>
      <c r="S128" s="413"/>
      <c r="T128" s="413"/>
      <c r="U128" s="413"/>
      <c r="V128" s="413"/>
      <c r="W128" s="413"/>
      <c r="X128" s="413"/>
      <c r="Y128" s="413"/>
      <c r="Z128" s="413"/>
      <c r="AA128" s="413"/>
      <c r="AB128" s="413"/>
      <c r="AC128" s="413"/>
      <c r="AD128" s="413"/>
      <c r="AE128" s="413"/>
      <c r="AF128" s="413"/>
    </row>
    <row r="129" spans="14:32" s="430" customFormat="1" x14ac:dyDescent="0.3">
      <c r="N129" s="413"/>
      <c r="O129" s="413"/>
      <c r="P129" s="413"/>
      <c r="Q129" s="413"/>
      <c r="R129" s="413"/>
      <c r="S129" s="413"/>
      <c r="T129" s="413"/>
      <c r="U129" s="413"/>
      <c r="V129" s="413"/>
      <c r="W129" s="413"/>
      <c r="X129" s="413"/>
      <c r="Y129" s="413"/>
      <c r="Z129" s="413"/>
      <c r="AA129" s="413"/>
      <c r="AB129" s="413"/>
      <c r="AC129" s="413"/>
      <c r="AD129" s="413"/>
      <c r="AE129" s="413"/>
      <c r="AF129" s="413"/>
    </row>
    <row r="130" spans="14:32" s="430" customFormat="1" x14ac:dyDescent="0.3">
      <c r="N130" s="413"/>
      <c r="O130" s="413"/>
      <c r="P130" s="413"/>
      <c r="Q130" s="413"/>
      <c r="R130" s="413"/>
      <c r="S130" s="413"/>
      <c r="T130" s="413"/>
      <c r="U130" s="413"/>
      <c r="V130" s="413"/>
      <c r="W130" s="413"/>
      <c r="X130" s="413"/>
      <c r="Y130" s="413"/>
      <c r="Z130" s="413"/>
      <c r="AA130" s="413"/>
      <c r="AB130" s="413"/>
      <c r="AC130" s="413"/>
      <c r="AD130" s="413"/>
      <c r="AE130" s="413"/>
      <c r="AF130" s="413"/>
    </row>
    <row r="131" spans="14:32" s="430" customFormat="1" x14ac:dyDescent="0.3">
      <c r="N131" s="413"/>
      <c r="O131" s="413"/>
      <c r="P131" s="413"/>
      <c r="Q131" s="413"/>
      <c r="R131" s="413"/>
      <c r="S131" s="413"/>
      <c r="T131" s="413"/>
      <c r="U131" s="413"/>
      <c r="V131" s="413"/>
      <c r="W131" s="413"/>
      <c r="X131" s="413"/>
      <c r="Y131" s="413"/>
      <c r="Z131" s="413"/>
      <c r="AA131" s="413"/>
      <c r="AB131" s="413"/>
      <c r="AC131" s="413"/>
      <c r="AD131" s="413"/>
      <c r="AE131" s="413"/>
      <c r="AF131" s="413"/>
    </row>
    <row r="132" spans="14:32" s="430" customFormat="1" x14ac:dyDescent="0.3">
      <c r="N132" s="413"/>
      <c r="O132" s="413"/>
      <c r="P132" s="413"/>
      <c r="Q132" s="413"/>
      <c r="R132" s="413"/>
      <c r="S132" s="413"/>
      <c r="T132" s="413"/>
      <c r="U132" s="413"/>
      <c r="V132" s="413"/>
      <c r="W132" s="413"/>
      <c r="X132" s="413"/>
      <c r="Y132" s="413"/>
      <c r="Z132" s="413"/>
      <c r="AA132" s="413"/>
      <c r="AB132" s="413"/>
      <c r="AC132" s="413"/>
      <c r="AD132" s="413"/>
      <c r="AE132" s="413"/>
      <c r="AF132" s="413"/>
    </row>
    <row r="133" spans="14:32" s="430" customFormat="1" x14ac:dyDescent="0.3">
      <c r="N133" s="413"/>
      <c r="O133" s="413"/>
      <c r="P133" s="413"/>
      <c r="Q133" s="413"/>
      <c r="R133" s="413"/>
      <c r="S133" s="413"/>
      <c r="T133" s="413"/>
      <c r="U133" s="413"/>
      <c r="V133" s="413"/>
      <c r="W133" s="413"/>
      <c r="X133" s="413"/>
      <c r="Y133" s="413"/>
      <c r="Z133" s="413"/>
      <c r="AA133" s="413"/>
      <c r="AB133" s="413"/>
      <c r="AC133" s="413"/>
      <c r="AD133" s="413"/>
      <c r="AE133" s="413"/>
      <c r="AF133" s="413"/>
    </row>
    <row r="134" spans="14:32" s="430" customFormat="1" x14ac:dyDescent="0.3">
      <c r="N134" s="413"/>
      <c r="O134" s="413"/>
      <c r="P134" s="413"/>
      <c r="Q134" s="413"/>
      <c r="R134" s="413"/>
      <c r="S134" s="413"/>
      <c r="T134" s="413"/>
      <c r="U134" s="413"/>
      <c r="V134" s="413"/>
      <c r="W134" s="413"/>
      <c r="X134" s="413"/>
      <c r="Y134" s="413"/>
      <c r="Z134" s="413"/>
      <c r="AA134" s="413"/>
      <c r="AB134" s="413"/>
      <c r="AC134" s="413"/>
      <c r="AD134" s="413"/>
      <c r="AE134" s="413"/>
      <c r="AF134" s="413"/>
    </row>
    <row r="135" spans="14:32" s="430" customFormat="1" x14ac:dyDescent="0.3">
      <c r="N135" s="413"/>
      <c r="O135" s="413"/>
      <c r="P135" s="413"/>
      <c r="Q135" s="413"/>
      <c r="R135" s="413"/>
      <c r="S135" s="413"/>
      <c r="T135" s="413"/>
      <c r="U135" s="413"/>
      <c r="V135" s="413"/>
      <c r="W135" s="413"/>
      <c r="X135" s="413"/>
      <c r="Y135" s="413"/>
      <c r="Z135" s="413"/>
      <c r="AA135" s="413"/>
      <c r="AB135" s="413"/>
      <c r="AC135" s="413"/>
      <c r="AD135" s="413"/>
      <c r="AE135" s="413"/>
      <c r="AF135" s="413"/>
    </row>
    <row r="136" spans="14:32" s="430" customFormat="1" x14ac:dyDescent="0.3">
      <c r="N136" s="413"/>
      <c r="O136" s="413"/>
      <c r="P136" s="413"/>
      <c r="Q136" s="413"/>
      <c r="R136" s="413"/>
      <c r="S136" s="413"/>
      <c r="T136" s="413"/>
      <c r="U136" s="413"/>
      <c r="V136" s="413"/>
      <c r="W136" s="413"/>
      <c r="X136" s="413"/>
      <c r="Y136" s="413"/>
      <c r="Z136" s="413"/>
      <c r="AA136" s="413"/>
      <c r="AB136" s="413"/>
      <c r="AC136" s="413"/>
      <c r="AD136" s="413"/>
      <c r="AE136" s="413"/>
      <c r="AF136" s="413"/>
    </row>
    <row r="137" spans="14:32" s="430" customFormat="1" x14ac:dyDescent="0.3">
      <c r="N137" s="413"/>
      <c r="O137" s="413"/>
      <c r="P137" s="413"/>
      <c r="Q137" s="413"/>
      <c r="R137" s="413"/>
      <c r="S137" s="413"/>
      <c r="T137" s="413"/>
      <c r="U137" s="413"/>
      <c r="V137" s="413"/>
      <c r="W137" s="413"/>
      <c r="X137" s="413"/>
      <c r="Y137" s="413"/>
      <c r="Z137" s="413"/>
      <c r="AA137" s="413"/>
      <c r="AB137" s="413"/>
      <c r="AC137" s="413"/>
      <c r="AD137" s="413"/>
      <c r="AE137" s="413"/>
      <c r="AF137" s="413"/>
    </row>
    <row r="138" spans="14:32" s="430" customFormat="1" x14ac:dyDescent="0.3">
      <c r="N138" s="413"/>
      <c r="O138" s="413"/>
      <c r="P138" s="413"/>
      <c r="Q138" s="413"/>
      <c r="R138" s="413"/>
      <c r="S138" s="413"/>
      <c r="T138" s="413"/>
      <c r="U138" s="413"/>
      <c r="V138" s="413"/>
      <c r="W138" s="413"/>
      <c r="X138" s="413"/>
      <c r="Y138" s="413"/>
      <c r="Z138" s="413"/>
      <c r="AA138" s="413"/>
      <c r="AB138" s="413"/>
      <c r="AC138" s="413"/>
      <c r="AD138" s="413"/>
      <c r="AE138" s="413"/>
      <c r="AF138" s="413"/>
    </row>
    <row r="139" spans="14:32" s="430" customFormat="1" x14ac:dyDescent="0.3">
      <c r="N139" s="413"/>
      <c r="O139" s="413"/>
      <c r="P139" s="413"/>
      <c r="Q139" s="413"/>
      <c r="R139" s="413"/>
      <c r="S139" s="413"/>
      <c r="T139" s="413"/>
      <c r="U139" s="413"/>
      <c r="V139" s="413"/>
      <c r="W139" s="413"/>
      <c r="X139" s="413"/>
      <c r="Y139" s="413"/>
      <c r="Z139" s="413"/>
      <c r="AA139" s="413"/>
      <c r="AB139" s="413"/>
      <c r="AC139" s="413"/>
      <c r="AD139" s="413"/>
      <c r="AE139" s="413"/>
      <c r="AF139" s="413"/>
    </row>
    <row r="140" spans="14:32" s="430" customFormat="1" x14ac:dyDescent="0.3">
      <c r="N140" s="413"/>
      <c r="O140" s="413"/>
      <c r="P140" s="413"/>
      <c r="Q140" s="413"/>
      <c r="R140" s="413"/>
      <c r="S140" s="413"/>
      <c r="T140" s="413"/>
      <c r="U140" s="413"/>
      <c r="V140" s="413"/>
      <c r="W140" s="413"/>
      <c r="X140" s="413"/>
      <c r="Y140" s="413"/>
      <c r="Z140" s="413"/>
      <c r="AA140" s="413"/>
      <c r="AB140" s="413"/>
      <c r="AC140" s="413"/>
      <c r="AD140" s="413"/>
      <c r="AE140" s="413"/>
      <c r="AF140" s="413"/>
    </row>
    <row r="141" spans="14:32" s="430" customFormat="1" x14ac:dyDescent="0.3">
      <c r="N141" s="413"/>
      <c r="O141" s="413"/>
      <c r="P141" s="413"/>
      <c r="Q141" s="413"/>
      <c r="R141" s="413"/>
      <c r="S141" s="413"/>
      <c r="T141" s="413"/>
      <c r="U141" s="413"/>
      <c r="V141" s="413"/>
      <c r="W141" s="413"/>
      <c r="X141" s="413"/>
      <c r="Y141" s="413"/>
      <c r="Z141" s="413"/>
      <c r="AA141" s="413"/>
      <c r="AB141" s="413"/>
      <c r="AC141" s="413"/>
      <c r="AD141" s="413"/>
      <c r="AE141" s="413"/>
      <c r="AF141" s="413"/>
    </row>
    <row r="142" spans="14:32" s="430" customFormat="1" x14ac:dyDescent="0.3">
      <c r="N142" s="413"/>
      <c r="O142" s="413"/>
      <c r="P142" s="413"/>
      <c r="Q142" s="413"/>
      <c r="R142" s="413"/>
      <c r="S142" s="413"/>
      <c r="T142" s="413"/>
      <c r="U142" s="413"/>
      <c r="V142" s="413"/>
      <c r="W142" s="413"/>
      <c r="X142" s="413"/>
      <c r="Y142" s="413"/>
      <c r="Z142" s="413"/>
      <c r="AA142" s="413"/>
      <c r="AB142" s="413"/>
      <c r="AC142" s="413"/>
      <c r="AD142" s="413"/>
      <c r="AE142" s="413"/>
      <c r="AF142" s="413"/>
    </row>
    <row r="143" spans="14:32" s="430" customFormat="1" x14ac:dyDescent="0.3">
      <c r="N143" s="413"/>
      <c r="O143" s="413"/>
      <c r="P143" s="413"/>
      <c r="Q143" s="413"/>
      <c r="R143" s="413"/>
      <c r="S143" s="413"/>
      <c r="T143" s="413"/>
      <c r="U143" s="413"/>
      <c r="V143" s="413"/>
      <c r="W143" s="413"/>
      <c r="X143" s="413"/>
      <c r="Y143" s="413"/>
      <c r="Z143" s="413"/>
      <c r="AA143" s="413"/>
      <c r="AB143" s="413"/>
      <c r="AC143" s="413"/>
      <c r="AD143" s="413"/>
      <c r="AE143" s="413"/>
      <c r="AF143" s="413"/>
    </row>
    <row r="144" spans="14:32" s="430" customFormat="1" x14ac:dyDescent="0.3">
      <c r="N144" s="413"/>
      <c r="O144" s="413"/>
      <c r="P144" s="413"/>
      <c r="Q144" s="413"/>
      <c r="R144" s="413"/>
      <c r="S144" s="413"/>
      <c r="T144" s="413"/>
      <c r="U144" s="413"/>
      <c r="V144" s="413"/>
      <c r="W144" s="413"/>
      <c r="X144" s="413"/>
      <c r="Y144" s="413"/>
      <c r="Z144" s="413"/>
      <c r="AA144" s="413"/>
      <c r="AB144" s="413"/>
      <c r="AC144" s="413"/>
      <c r="AD144" s="413"/>
      <c r="AE144" s="413"/>
      <c r="AF144" s="413"/>
    </row>
    <row r="145" spans="14:32" s="430" customFormat="1" x14ac:dyDescent="0.3">
      <c r="N145" s="413"/>
      <c r="O145" s="413"/>
      <c r="P145" s="413"/>
      <c r="Q145" s="413"/>
      <c r="R145" s="413"/>
      <c r="S145" s="413"/>
      <c r="T145" s="413"/>
      <c r="U145" s="413"/>
      <c r="V145" s="413"/>
      <c r="W145" s="413"/>
      <c r="X145" s="413"/>
      <c r="Y145" s="413"/>
      <c r="Z145" s="413"/>
      <c r="AA145" s="413"/>
      <c r="AB145" s="413"/>
      <c r="AC145" s="413"/>
      <c r="AD145" s="413"/>
      <c r="AE145" s="413"/>
      <c r="AF145" s="413"/>
    </row>
    <row r="146" spans="14:32" s="430" customFormat="1" x14ac:dyDescent="0.3">
      <c r="N146" s="413"/>
      <c r="O146" s="413"/>
      <c r="P146" s="413"/>
      <c r="Q146" s="413"/>
      <c r="R146" s="413"/>
      <c r="S146" s="413"/>
      <c r="T146" s="413"/>
      <c r="U146" s="413"/>
      <c r="V146" s="413"/>
      <c r="W146" s="413"/>
      <c r="X146" s="413"/>
      <c r="Y146" s="413"/>
      <c r="Z146" s="413"/>
      <c r="AA146" s="413"/>
      <c r="AB146" s="413"/>
      <c r="AC146" s="413"/>
      <c r="AD146" s="413"/>
      <c r="AE146" s="413"/>
      <c r="AF146" s="413"/>
    </row>
    <row r="147" spans="14:32" s="430" customFormat="1" x14ac:dyDescent="0.3">
      <c r="N147" s="413"/>
      <c r="O147" s="413"/>
      <c r="P147" s="413"/>
      <c r="Q147" s="413"/>
      <c r="R147" s="413"/>
      <c r="S147" s="413"/>
      <c r="T147" s="413"/>
      <c r="U147" s="413"/>
      <c r="V147" s="413"/>
      <c r="W147" s="413"/>
      <c r="X147" s="413"/>
      <c r="Y147" s="413"/>
      <c r="Z147" s="413"/>
      <c r="AA147" s="413"/>
      <c r="AB147" s="413"/>
      <c r="AC147" s="413"/>
      <c r="AD147" s="413"/>
      <c r="AE147" s="413"/>
      <c r="AF147" s="413"/>
    </row>
    <row r="148" spans="14:32" s="430" customFormat="1" x14ac:dyDescent="0.3">
      <c r="N148" s="413"/>
      <c r="O148" s="413"/>
      <c r="P148" s="413"/>
      <c r="Q148" s="413"/>
      <c r="R148" s="413"/>
      <c r="S148" s="413"/>
      <c r="T148" s="413"/>
      <c r="U148" s="413"/>
      <c r="V148" s="413"/>
      <c r="W148" s="413"/>
      <c r="X148" s="413"/>
      <c r="Y148" s="413"/>
      <c r="Z148" s="413"/>
      <c r="AA148" s="413"/>
      <c r="AB148" s="413"/>
      <c r="AC148" s="413"/>
      <c r="AD148" s="413"/>
      <c r="AE148" s="413"/>
      <c r="AF148" s="413"/>
    </row>
    <row r="149" spans="14:32" s="430" customFormat="1" x14ac:dyDescent="0.3">
      <c r="N149" s="413"/>
      <c r="O149" s="413"/>
      <c r="P149" s="413"/>
      <c r="Q149" s="413"/>
      <c r="R149" s="413"/>
      <c r="S149" s="413"/>
      <c r="T149" s="413"/>
      <c r="U149" s="413"/>
      <c r="V149" s="413"/>
      <c r="W149" s="413"/>
      <c r="X149" s="413"/>
      <c r="Y149" s="413"/>
      <c r="Z149" s="413"/>
      <c r="AA149" s="413"/>
      <c r="AB149" s="413"/>
      <c r="AC149" s="413"/>
      <c r="AD149" s="413"/>
      <c r="AE149" s="413"/>
      <c r="AF149" s="413"/>
    </row>
    <row r="150" spans="14:32" s="430" customFormat="1" x14ac:dyDescent="0.3">
      <c r="N150" s="413"/>
      <c r="O150" s="413"/>
      <c r="P150" s="413"/>
      <c r="Q150" s="413"/>
      <c r="R150" s="413"/>
      <c r="S150" s="413"/>
      <c r="T150" s="413"/>
      <c r="U150" s="413"/>
      <c r="V150" s="413"/>
      <c r="W150" s="413"/>
      <c r="X150" s="413"/>
      <c r="Y150" s="413"/>
      <c r="Z150" s="413"/>
      <c r="AA150" s="413"/>
      <c r="AB150" s="413"/>
      <c r="AC150" s="413"/>
      <c r="AD150" s="413"/>
      <c r="AE150" s="413"/>
      <c r="AF150" s="413"/>
    </row>
    <row r="151" spans="14:32" s="430" customFormat="1" x14ac:dyDescent="0.3">
      <c r="N151" s="413"/>
      <c r="O151" s="413"/>
      <c r="P151" s="413"/>
      <c r="Q151" s="413"/>
      <c r="R151" s="413"/>
      <c r="S151" s="413"/>
      <c r="T151" s="413"/>
      <c r="U151" s="413"/>
      <c r="V151" s="413"/>
      <c r="W151" s="413"/>
      <c r="X151" s="413"/>
      <c r="Y151" s="413"/>
      <c r="Z151" s="413"/>
      <c r="AA151" s="413"/>
      <c r="AB151" s="413"/>
      <c r="AC151" s="413"/>
      <c r="AD151" s="413"/>
      <c r="AE151" s="413"/>
      <c r="AF151" s="413"/>
    </row>
    <row r="152" spans="14:32" s="430" customFormat="1" x14ac:dyDescent="0.3">
      <c r="N152" s="413"/>
      <c r="O152" s="413"/>
      <c r="P152" s="413"/>
      <c r="Q152" s="413"/>
      <c r="R152" s="413"/>
      <c r="S152" s="413"/>
      <c r="T152" s="413"/>
      <c r="U152" s="413"/>
      <c r="V152" s="413"/>
      <c r="W152" s="413"/>
      <c r="X152" s="413"/>
      <c r="Y152" s="413"/>
      <c r="Z152" s="413"/>
      <c r="AA152" s="413"/>
      <c r="AB152" s="413"/>
      <c r="AC152" s="413"/>
      <c r="AD152" s="413"/>
      <c r="AE152" s="413"/>
      <c r="AF152" s="413"/>
    </row>
    <row r="153" spans="14:32" s="430" customFormat="1" x14ac:dyDescent="0.3">
      <c r="N153" s="413"/>
      <c r="O153" s="413"/>
      <c r="P153" s="413"/>
      <c r="Q153" s="413"/>
      <c r="R153" s="413"/>
      <c r="S153" s="413"/>
      <c r="T153" s="413"/>
      <c r="U153" s="413"/>
      <c r="V153" s="413"/>
      <c r="W153" s="413"/>
      <c r="X153" s="413"/>
      <c r="Y153" s="413"/>
      <c r="Z153" s="413"/>
      <c r="AA153" s="413"/>
      <c r="AB153" s="413"/>
      <c r="AC153" s="413"/>
      <c r="AD153" s="413"/>
      <c r="AE153" s="413"/>
      <c r="AF153" s="413"/>
    </row>
    <row r="154" spans="14:32" s="430" customFormat="1" x14ac:dyDescent="0.3">
      <c r="N154" s="413"/>
      <c r="O154" s="413"/>
      <c r="P154" s="413"/>
      <c r="Q154" s="413"/>
      <c r="R154" s="413"/>
      <c r="S154" s="413"/>
      <c r="T154" s="413"/>
      <c r="U154" s="413"/>
      <c r="V154" s="413"/>
      <c r="W154" s="413"/>
      <c r="X154" s="413"/>
      <c r="Y154" s="413"/>
      <c r="Z154" s="413"/>
      <c r="AA154" s="413"/>
      <c r="AB154" s="413"/>
      <c r="AC154" s="413"/>
      <c r="AD154" s="413"/>
      <c r="AE154" s="413"/>
      <c r="AF154" s="413"/>
    </row>
    <row r="155" spans="14:32" s="430" customFormat="1" x14ac:dyDescent="0.3">
      <c r="N155" s="413"/>
      <c r="O155" s="413"/>
      <c r="P155" s="413"/>
      <c r="Q155" s="413"/>
      <c r="R155" s="413"/>
      <c r="S155" s="413"/>
      <c r="T155" s="413"/>
      <c r="U155" s="413"/>
      <c r="V155" s="413"/>
      <c r="W155" s="413"/>
      <c r="X155" s="413"/>
      <c r="Y155" s="413"/>
      <c r="Z155" s="413"/>
      <c r="AA155" s="413"/>
      <c r="AB155" s="413"/>
      <c r="AC155" s="413"/>
      <c r="AD155" s="413"/>
      <c r="AE155" s="413"/>
      <c r="AF155" s="413"/>
    </row>
    <row r="156" spans="14:32" s="430" customFormat="1" x14ac:dyDescent="0.3">
      <c r="N156" s="413"/>
      <c r="O156" s="413"/>
      <c r="P156" s="413"/>
      <c r="Q156" s="413"/>
      <c r="R156" s="413"/>
      <c r="S156" s="413"/>
      <c r="T156" s="413"/>
      <c r="U156" s="413"/>
      <c r="V156" s="413"/>
      <c r="W156" s="413"/>
      <c r="X156" s="413"/>
      <c r="Y156" s="413"/>
      <c r="Z156" s="413"/>
      <c r="AA156" s="413"/>
      <c r="AB156" s="413"/>
      <c r="AC156" s="413"/>
      <c r="AD156" s="413"/>
      <c r="AE156" s="413"/>
      <c r="AF156" s="413"/>
    </row>
    <row r="157" spans="14:32" s="430" customFormat="1" x14ac:dyDescent="0.3">
      <c r="N157" s="413"/>
      <c r="O157" s="413"/>
      <c r="P157" s="413"/>
      <c r="Q157" s="413"/>
      <c r="R157" s="413"/>
      <c r="S157" s="413"/>
      <c r="T157" s="413"/>
      <c r="U157" s="413"/>
      <c r="V157" s="413"/>
      <c r="W157" s="413"/>
      <c r="X157" s="413"/>
      <c r="Y157" s="413"/>
      <c r="Z157" s="413"/>
      <c r="AA157" s="413"/>
      <c r="AB157" s="413"/>
      <c r="AC157" s="413"/>
      <c r="AD157" s="413"/>
      <c r="AE157" s="413"/>
      <c r="AF157" s="413"/>
    </row>
    <row r="158" spans="14:32" s="430" customFormat="1" x14ac:dyDescent="0.3">
      <c r="N158" s="413"/>
      <c r="O158" s="413"/>
      <c r="P158" s="413"/>
      <c r="Q158" s="413"/>
      <c r="R158" s="413"/>
      <c r="S158" s="413"/>
      <c r="T158" s="413"/>
      <c r="U158" s="413"/>
      <c r="V158" s="413"/>
      <c r="W158" s="413"/>
      <c r="X158" s="413"/>
      <c r="Y158" s="413"/>
      <c r="Z158" s="413"/>
      <c r="AA158" s="413"/>
      <c r="AB158" s="413"/>
      <c r="AC158" s="413"/>
      <c r="AD158" s="413"/>
      <c r="AE158" s="413"/>
      <c r="AF158" s="413"/>
    </row>
    <row r="159" spans="14:32" s="430" customFormat="1" x14ac:dyDescent="0.3">
      <c r="N159" s="413"/>
      <c r="O159" s="413"/>
      <c r="P159" s="413"/>
      <c r="Q159" s="413"/>
      <c r="R159" s="413"/>
      <c r="S159" s="413"/>
      <c r="T159" s="413"/>
      <c r="U159" s="413"/>
      <c r="V159" s="413"/>
      <c r="W159" s="413"/>
      <c r="X159" s="413"/>
      <c r="Y159" s="413"/>
      <c r="Z159" s="413"/>
      <c r="AA159" s="413"/>
      <c r="AB159" s="413"/>
      <c r="AC159" s="413"/>
      <c r="AD159" s="413"/>
      <c r="AE159" s="413"/>
      <c r="AF159" s="413"/>
    </row>
    <row r="160" spans="14:32" s="430" customFormat="1" x14ac:dyDescent="0.3">
      <c r="N160" s="413"/>
      <c r="O160" s="413"/>
      <c r="P160" s="413"/>
      <c r="Q160" s="413"/>
      <c r="R160" s="413"/>
      <c r="S160" s="413"/>
      <c r="T160" s="413"/>
      <c r="U160" s="413"/>
      <c r="V160" s="413"/>
      <c r="W160" s="413"/>
      <c r="X160" s="413"/>
      <c r="Y160" s="413"/>
      <c r="Z160" s="413"/>
      <c r="AA160" s="413"/>
      <c r="AB160" s="413"/>
      <c r="AC160" s="413"/>
      <c r="AD160" s="413"/>
      <c r="AE160" s="413"/>
      <c r="AF160" s="413"/>
    </row>
    <row r="161" spans="14:32" s="430" customFormat="1" x14ac:dyDescent="0.3">
      <c r="N161" s="413"/>
      <c r="O161" s="413"/>
      <c r="P161" s="413"/>
      <c r="Q161" s="413"/>
      <c r="R161" s="413"/>
      <c r="S161" s="413"/>
      <c r="T161" s="413"/>
      <c r="U161" s="413"/>
      <c r="V161" s="413"/>
      <c r="W161" s="413"/>
      <c r="X161" s="413"/>
      <c r="Y161" s="413"/>
      <c r="Z161" s="413"/>
      <c r="AA161" s="413"/>
      <c r="AB161" s="413"/>
      <c r="AC161" s="413"/>
      <c r="AD161" s="413"/>
      <c r="AE161" s="413"/>
      <c r="AF161" s="413"/>
    </row>
    <row r="162" spans="14:32" s="430" customFormat="1" x14ac:dyDescent="0.3">
      <c r="N162" s="413"/>
      <c r="O162" s="413"/>
      <c r="P162" s="413"/>
      <c r="Q162" s="413"/>
      <c r="R162" s="413"/>
      <c r="S162" s="413"/>
      <c r="T162" s="413"/>
      <c r="U162" s="413"/>
      <c r="V162" s="413"/>
      <c r="W162" s="413"/>
      <c r="X162" s="413"/>
      <c r="Y162" s="413"/>
      <c r="Z162" s="413"/>
      <c r="AA162" s="413"/>
      <c r="AB162" s="413"/>
      <c r="AC162" s="413"/>
      <c r="AD162" s="413"/>
      <c r="AE162" s="413"/>
      <c r="AF162" s="413"/>
    </row>
    <row r="163" spans="14:32" s="430" customFormat="1" x14ac:dyDescent="0.3">
      <c r="N163" s="413"/>
      <c r="O163" s="413"/>
      <c r="P163" s="413"/>
      <c r="Q163" s="413"/>
      <c r="R163" s="413"/>
      <c r="S163" s="413"/>
      <c r="T163" s="413"/>
      <c r="U163" s="413"/>
      <c r="V163" s="413"/>
      <c r="W163" s="413"/>
      <c r="X163" s="413"/>
      <c r="Y163" s="413"/>
      <c r="Z163" s="413"/>
      <c r="AA163" s="413"/>
      <c r="AB163" s="413"/>
      <c r="AC163" s="413"/>
      <c r="AD163" s="413"/>
      <c r="AE163" s="413"/>
      <c r="AF163" s="413"/>
    </row>
    <row r="164" spans="14:32" s="430" customFormat="1" x14ac:dyDescent="0.3">
      <c r="N164" s="413"/>
      <c r="O164" s="413"/>
      <c r="P164" s="413"/>
      <c r="Q164" s="413"/>
      <c r="R164" s="413"/>
      <c r="S164" s="413"/>
      <c r="T164" s="413"/>
      <c r="U164" s="413"/>
      <c r="V164" s="413"/>
      <c r="W164" s="413"/>
      <c r="X164" s="413"/>
      <c r="Y164" s="413"/>
      <c r="Z164" s="413"/>
      <c r="AA164" s="413"/>
      <c r="AB164" s="413"/>
      <c r="AC164" s="413"/>
      <c r="AD164" s="413"/>
      <c r="AE164" s="413"/>
      <c r="AF164" s="413"/>
    </row>
    <row r="165" spans="14:32" s="430" customFormat="1" x14ac:dyDescent="0.3">
      <c r="N165" s="413"/>
      <c r="O165" s="413"/>
      <c r="P165" s="413"/>
      <c r="Q165" s="413"/>
      <c r="R165" s="413"/>
      <c r="S165" s="413"/>
      <c r="T165" s="413"/>
      <c r="U165" s="413"/>
      <c r="V165" s="413"/>
      <c r="W165" s="413"/>
      <c r="X165" s="413"/>
      <c r="Y165" s="413"/>
      <c r="Z165" s="413"/>
      <c r="AA165" s="413"/>
      <c r="AB165" s="413"/>
      <c r="AC165" s="413"/>
      <c r="AD165" s="413"/>
      <c r="AE165" s="413"/>
      <c r="AF165" s="413"/>
    </row>
    <row r="166" spans="14:32" s="430" customFormat="1" x14ac:dyDescent="0.3">
      <c r="N166" s="413"/>
      <c r="O166" s="413"/>
      <c r="P166" s="413"/>
      <c r="Q166" s="413"/>
      <c r="R166" s="413"/>
      <c r="S166" s="413"/>
      <c r="T166" s="413"/>
      <c r="U166" s="413"/>
      <c r="V166" s="413"/>
      <c r="W166" s="413"/>
      <c r="X166" s="413"/>
      <c r="Y166" s="413"/>
      <c r="Z166" s="413"/>
      <c r="AA166" s="413"/>
      <c r="AB166" s="413"/>
      <c r="AC166" s="413"/>
      <c r="AD166" s="413"/>
      <c r="AE166" s="413"/>
      <c r="AF166" s="413"/>
    </row>
    <row r="167" spans="14:32" s="430" customFormat="1" x14ac:dyDescent="0.3">
      <c r="N167" s="413"/>
      <c r="O167" s="413"/>
      <c r="P167" s="413"/>
      <c r="Q167" s="413"/>
      <c r="R167" s="413"/>
      <c r="S167" s="413"/>
      <c r="T167" s="413"/>
      <c r="U167" s="413"/>
      <c r="V167" s="413"/>
      <c r="W167" s="413"/>
      <c r="X167" s="413"/>
      <c r="Y167" s="413"/>
      <c r="Z167" s="413"/>
      <c r="AA167" s="413"/>
      <c r="AB167" s="413"/>
      <c r="AC167" s="413"/>
      <c r="AD167" s="413"/>
      <c r="AE167" s="413"/>
      <c r="AF167" s="413"/>
    </row>
    <row r="168" spans="14:32" s="430" customFormat="1" x14ac:dyDescent="0.3">
      <c r="N168" s="413"/>
      <c r="O168" s="413"/>
      <c r="P168" s="413"/>
      <c r="Q168" s="413"/>
      <c r="R168" s="413"/>
      <c r="S168" s="413"/>
      <c r="T168" s="413"/>
      <c r="U168" s="413"/>
      <c r="V168" s="413"/>
      <c r="W168" s="413"/>
      <c r="X168" s="413"/>
      <c r="Y168" s="413"/>
      <c r="Z168" s="413"/>
      <c r="AA168" s="413"/>
      <c r="AB168" s="413"/>
      <c r="AC168" s="413"/>
      <c r="AD168" s="413"/>
      <c r="AE168" s="413"/>
      <c r="AF168" s="413"/>
    </row>
    <row r="169" spans="14:32" s="430" customFormat="1" x14ac:dyDescent="0.3">
      <c r="N169" s="413"/>
      <c r="O169" s="413"/>
      <c r="P169" s="413"/>
      <c r="Q169" s="413"/>
      <c r="R169" s="413"/>
      <c r="S169" s="413"/>
      <c r="T169" s="413"/>
      <c r="U169" s="413"/>
      <c r="V169" s="413"/>
      <c r="W169" s="413"/>
      <c r="X169" s="413"/>
      <c r="Y169" s="413"/>
      <c r="Z169" s="413"/>
      <c r="AA169" s="413"/>
      <c r="AB169" s="413"/>
      <c r="AC169" s="413"/>
      <c r="AD169" s="413"/>
      <c r="AE169" s="413"/>
      <c r="AF169" s="413"/>
    </row>
    <row r="170" spans="14:32" s="430" customFormat="1" x14ac:dyDescent="0.3">
      <c r="N170" s="413"/>
      <c r="O170" s="413"/>
      <c r="P170" s="413"/>
      <c r="Q170" s="413"/>
      <c r="R170" s="413"/>
      <c r="S170" s="413"/>
      <c r="T170" s="413"/>
      <c r="U170" s="413"/>
      <c r="V170" s="413"/>
      <c r="W170" s="413"/>
      <c r="X170" s="413"/>
      <c r="Y170" s="413"/>
      <c r="Z170" s="413"/>
      <c r="AA170" s="413"/>
      <c r="AB170" s="413"/>
      <c r="AC170" s="413"/>
      <c r="AD170" s="413"/>
      <c r="AE170" s="413"/>
      <c r="AF170" s="413"/>
    </row>
    <row r="171" spans="14:32" s="430" customFormat="1" x14ac:dyDescent="0.3">
      <c r="N171" s="413"/>
      <c r="O171" s="413"/>
      <c r="P171" s="413"/>
      <c r="Q171" s="413"/>
      <c r="R171" s="413"/>
      <c r="S171" s="413"/>
      <c r="T171" s="413"/>
      <c r="U171" s="413"/>
      <c r="V171" s="413"/>
      <c r="W171" s="413"/>
      <c r="X171" s="413"/>
      <c r="Y171" s="413"/>
      <c r="Z171" s="413"/>
      <c r="AA171" s="413"/>
      <c r="AB171" s="413"/>
      <c r="AC171" s="413"/>
      <c r="AD171" s="413"/>
      <c r="AE171" s="413"/>
      <c r="AF171" s="413"/>
    </row>
    <row r="172" spans="14:32" s="430" customFormat="1" x14ac:dyDescent="0.3">
      <c r="N172" s="413"/>
      <c r="O172" s="413"/>
      <c r="P172" s="413"/>
      <c r="Q172" s="413"/>
      <c r="R172" s="413"/>
      <c r="S172" s="413"/>
      <c r="T172" s="413"/>
      <c r="U172" s="413"/>
      <c r="V172" s="413"/>
      <c r="W172" s="413"/>
      <c r="X172" s="413"/>
      <c r="Y172" s="413"/>
      <c r="Z172" s="413"/>
      <c r="AA172" s="413"/>
      <c r="AB172" s="413"/>
      <c r="AC172" s="413"/>
      <c r="AD172" s="413"/>
      <c r="AE172" s="413"/>
      <c r="AF172" s="413"/>
    </row>
    <row r="173" spans="14:32" s="430" customFormat="1" x14ac:dyDescent="0.3">
      <c r="N173" s="413"/>
      <c r="O173" s="413"/>
      <c r="P173" s="413"/>
      <c r="Q173" s="413"/>
      <c r="R173" s="413"/>
      <c r="S173" s="413"/>
      <c r="T173" s="413"/>
      <c r="U173" s="413"/>
      <c r="V173" s="413"/>
      <c r="W173" s="413"/>
      <c r="X173" s="413"/>
      <c r="Y173" s="413"/>
      <c r="Z173" s="413"/>
      <c r="AA173" s="413"/>
      <c r="AB173" s="413"/>
      <c r="AC173" s="413"/>
      <c r="AD173" s="413"/>
      <c r="AE173" s="413"/>
      <c r="AF173" s="413"/>
    </row>
    <row r="174" spans="14:32" s="430" customFormat="1" x14ac:dyDescent="0.3">
      <c r="N174" s="413"/>
      <c r="O174" s="413"/>
      <c r="P174" s="413"/>
      <c r="Q174" s="413"/>
      <c r="R174" s="413"/>
      <c r="S174" s="413"/>
      <c r="T174" s="413"/>
      <c r="U174" s="413"/>
      <c r="V174" s="413"/>
      <c r="W174" s="413"/>
      <c r="X174" s="413"/>
      <c r="Y174" s="413"/>
      <c r="Z174" s="413"/>
      <c r="AA174" s="413"/>
      <c r="AB174" s="413"/>
      <c r="AC174" s="413"/>
      <c r="AD174" s="413"/>
      <c r="AE174" s="413"/>
      <c r="AF174" s="413"/>
    </row>
    <row r="175" spans="14:32" s="430" customFormat="1" x14ac:dyDescent="0.3">
      <c r="N175" s="413"/>
      <c r="O175" s="413"/>
      <c r="P175" s="413"/>
      <c r="Q175" s="413"/>
      <c r="R175" s="413"/>
      <c r="S175" s="413"/>
      <c r="T175" s="413"/>
      <c r="U175" s="413"/>
      <c r="V175" s="413"/>
      <c r="W175" s="413"/>
      <c r="X175" s="413"/>
      <c r="Y175" s="413"/>
      <c r="Z175" s="413"/>
      <c r="AA175" s="413"/>
      <c r="AB175" s="413"/>
      <c r="AC175" s="413"/>
      <c r="AD175" s="413"/>
      <c r="AE175" s="413"/>
      <c r="AF175" s="413"/>
    </row>
    <row r="176" spans="14:32" s="430" customFormat="1" x14ac:dyDescent="0.3">
      <c r="N176" s="413"/>
      <c r="O176" s="413"/>
      <c r="P176" s="413"/>
      <c r="Q176" s="413"/>
      <c r="R176" s="413"/>
      <c r="S176" s="413"/>
      <c r="T176" s="413"/>
      <c r="U176" s="413"/>
      <c r="V176" s="413"/>
      <c r="W176" s="413"/>
      <c r="X176" s="413"/>
      <c r="Y176" s="413"/>
      <c r="Z176" s="413"/>
      <c r="AA176" s="413"/>
      <c r="AB176" s="413"/>
      <c r="AC176" s="413"/>
      <c r="AD176" s="413"/>
      <c r="AE176" s="413"/>
      <c r="AF176" s="413"/>
    </row>
    <row r="177" spans="1:32" s="430" customFormat="1" x14ac:dyDescent="0.3">
      <c r="N177" s="413"/>
      <c r="O177" s="413"/>
      <c r="P177" s="413"/>
      <c r="Q177" s="413"/>
      <c r="R177" s="413"/>
      <c r="S177" s="413"/>
      <c r="T177" s="413"/>
      <c r="U177" s="413"/>
      <c r="V177" s="413"/>
      <c r="W177" s="413"/>
      <c r="X177" s="413"/>
      <c r="Y177" s="413"/>
      <c r="Z177" s="413"/>
      <c r="AA177" s="413"/>
      <c r="AB177" s="413"/>
      <c r="AC177" s="413"/>
      <c r="AD177" s="413"/>
      <c r="AE177" s="413"/>
      <c r="AF177" s="413"/>
    </row>
    <row r="178" spans="1:32" s="430" customFormat="1" x14ac:dyDescent="0.3">
      <c r="N178" s="413"/>
      <c r="O178" s="413"/>
      <c r="P178" s="413"/>
      <c r="Q178" s="413"/>
      <c r="R178" s="413"/>
      <c r="S178" s="413"/>
      <c r="T178" s="413"/>
      <c r="U178" s="413"/>
      <c r="V178" s="413"/>
      <c r="W178" s="413"/>
      <c r="X178" s="413"/>
      <c r="Y178" s="413"/>
      <c r="Z178" s="413"/>
      <c r="AA178" s="413"/>
      <c r="AB178" s="413"/>
      <c r="AC178" s="413"/>
      <c r="AD178" s="413"/>
      <c r="AE178" s="413"/>
      <c r="AF178" s="413"/>
    </row>
    <row r="179" spans="1:32" s="430" customFormat="1" x14ac:dyDescent="0.3">
      <c r="N179" s="413"/>
      <c r="O179" s="413"/>
      <c r="P179" s="413"/>
      <c r="Q179" s="413"/>
      <c r="R179" s="413"/>
      <c r="S179" s="413"/>
      <c r="T179" s="413"/>
      <c r="U179" s="413"/>
      <c r="V179" s="413"/>
      <c r="W179" s="413"/>
      <c r="X179" s="413"/>
      <c r="Y179" s="413"/>
      <c r="Z179" s="413"/>
      <c r="AA179" s="413"/>
      <c r="AB179" s="413"/>
      <c r="AC179" s="413"/>
      <c r="AD179" s="413"/>
      <c r="AE179" s="413"/>
      <c r="AF179" s="413"/>
    </row>
    <row r="180" spans="1:32" s="430" customFormat="1" x14ac:dyDescent="0.3">
      <c r="N180" s="413"/>
      <c r="O180" s="413"/>
      <c r="P180" s="413"/>
      <c r="Q180" s="413"/>
      <c r="R180" s="413"/>
      <c r="S180" s="413"/>
      <c r="T180" s="413"/>
      <c r="U180" s="413"/>
      <c r="V180" s="413"/>
      <c r="W180" s="413"/>
      <c r="X180" s="413"/>
      <c r="Y180" s="413"/>
      <c r="Z180" s="413"/>
      <c r="AA180" s="413"/>
      <c r="AB180" s="413"/>
      <c r="AC180" s="413"/>
      <c r="AD180" s="413"/>
      <c r="AE180" s="413"/>
      <c r="AF180" s="413"/>
    </row>
    <row r="181" spans="1:32" s="430" customFormat="1" x14ac:dyDescent="0.3">
      <c r="N181" s="413"/>
      <c r="O181" s="413"/>
      <c r="P181" s="413"/>
      <c r="Q181" s="413"/>
      <c r="R181" s="413"/>
      <c r="S181" s="413"/>
      <c r="T181" s="413"/>
      <c r="U181" s="413"/>
      <c r="V181" s="413"/>
      <c r="W181" s="413"/>
      <c r="X181" s="413"/>
      <c r="Y181" s="413"/>
      <c r="Z181" s="413"/>
      <c r="AA181" s="413"/>
      <c r="AB181" s="413"/>
      <c r="AC181" s="413"/>
      <c r="AD181" s="413"/>
      <c r="AE181" s="413"/>
      <c r="AF181" s="413"/>
    </row>
    <row r="182" spans="1:32" s="430" customFormat="1" x14ac:dyDescent="0.3">
      <c r="N182" s="413"/>
      <c r="O182" s="413"/>
      <c r="P182" s="413"/>
      <c r="Q182" s="413"/>
      <c r="R182" s="413"/>
      <c r="S182" s="413"/>
      <c r="T182" s="413"/>
      <c r="U182" s="413"/>
      <c r="V182" s="413"/>
      <c r="W182" s="413"/>
      <c r="X182" s="413"/>
      <c r="Y182" s="413"/>
      <c r="Z182" s="413"/>
      <c r="AA182" s="413"/>
      <c r="AB182" s="413"/>
      <c r="AC182" s="413"/>
      <c r="AD182" s="413"/>
      <c r="AE182" s="413"/>
      <c r="AF182" s="413"/>
    </row>
    <row r="183" spans="1:32" s="430" customFormat="1" x14ac:dyDescent="0.3">
      <c r="N183" s="413"/>
      <c r="O183" s="413"/>
      <c r="P183" s="413"/>
      <c r="Q183" s="413"/>
      <c r="R183" s="413"/>
      <c r="S183" s="413"/>
      <c r="T183" s="413"/>
      <c r="U183" s="413"/>
      <c r="V183" s="413"/>
      <c r="W183" s="413"/>
      <c r="X183" s="413"/>
      <c r="Y183" s="413"/>
      <c r="Z183" s="413"/>
      <c r="AA183" s="413"/>
      <c r="AB183" s="413"/>
      <c r="AC183" s="413"/>
      <c r="AD183" s="413"/>
      <c r="AE183" s="413"/>
      <c r="AF183" s="413"/>
    </row>
    <row r="184" spans="1:32" s="430" customFormat="1" x14ac:dyDescent="0.3">
      <c r="N184" s="413"/>
      <c r="O184" s="413"/>
      <c r="P184" s="413"/>
      <c r="Q184" s="413"/>
      <c r="R184" s="413"/>
      <c r="S184" s="413"/>
      <c r="T184" s="413"/>
      <c r="U184" s="413"/>
      <c r="V184" s="413"/>
      <c r="W184" s="413"/>
      <c r="X184" s="413"/>
      <c r="Y184" s="413"/>
      <c r="Z184" s="413"/>
      <c r="AA184" s="413"/>
      <c r="AB184" s="413"/>
      <c r="AC184" s="413"/>
      <c r="AD184" s="413"/>
      <c r="AE184" s="413"/>
      <c r="AF184" s="413"/>
    </row>
    <row r="185" spans="1:32" s="430" customFormat="1" x14ac:dyDescent="0.3">
      <c r="N185" s="321"/>
      <c r="O185" s="321"/>
      <c r="P185" s="321"/>
      <c r="Q185" s="321"/>
      <c r="R185" s="321"/>
      <c r="S185" s="321"/>
      <c r="T185" s="321"/>
      <c r="U185" s="321"/>
      <c r="V185" s="413"/>
      <c r="W185" s="413"/>
      <c r="X185" s="413"/>
      <c r="Y185" s="413"/>
      <c r="Z185" s="413"/>
      <c r="AA185" s="413"/>
      <c r="AB185" s="413"/>
      <c r="AC185" s="413"/>
      <c r="AD185" s="413"/>
      <c r="AE185" s="413"/>
      <c r="AF185" s="413"/>
    </row>
    <row r="186" spans="1:32" s="430" customFormat="1" x14ac:dyDescent="0.3">
      <c r="N186" s="321"/>
      <c r="O186" s="321"/>
      <c r="P186" s="321"/>
      <c r="Q186" s="321"/>
      <c r="R186" s="321"/>
      <c r="S186" s="321"/>
      <c r="T186" s="321"/>
      <c r="U186" s="321"/>
      <c r="V186" s="413"/>
      <c r="W186" s="413"/>
      <c r="X186" s="413"/>
      <c r="Y186" s="413"/>
      <c r="Z186" s="413"/>
      <c r="AA186" s="413"/>
      <c r="AB186" s="413"/>
      <c r="AC186" s="413"/>
      <c r="AD186" s="413"/>
      <c r="AE186" s="413"/>
      <c r="AF186" s="413"/>
    </row>
    <row r="187" spans="1:32" s="430" customFormat="1" x14ac:dyDescent="0.3">
      <c r="N187" s="321"/>
      <c r="O187" s="321"/>
      <c r="P187" s="321"/>
      <c r="Q187" s="321"/>
      <c r="R187" s="321"/>
      <c r="S187" s="321"/>
      <c r="T187" s="321"/>
      <c r="U187" s="321"/>
      <c r="V187" s="413"/>
      <c r="W187" s="413"/>
      <c r="X187" s="413"/>
      <c r="Y187" s="413"/>
      <c r="Z187" s="413"/>
      <c r="AA187" s="413"/>
      <c r="AB187" s="413"/>
      <c r="AC187" s="413"/>
      <c r="AD187" s="413"/>
      <c r="AE187" s="413"/>
      <c r="AF187" s="413"/>
    </row>
    <row r="188" spans="1:32" s="430" customFormat="1" x14ac:dyDescent="0.3">
      <c r="N188" s="321"/>
      <c r="O188" s="321"/>
      <c r="P188" s="321"/>
      <c r="Q188" s="321"/>
      <c r="R188" s="321"/>
      <c r="S188" s="321"/>
      <c r="T188" s="321"/>
      <c r="U188" s="321"/>
      <c r="V188" s="413"/>
      <c r="W188" s="413"/>
      <c r="X188" s="413"/>
      <c r="Y188" s="413"/>
      <c r="Z188" s="413"/>
      <c r="AA188" s="413"/>
      <c r="AB188" s="413"/>
      <c r="AC188" s="413"/>
      <c r="AD188" s="413"/>
      <c r="AE188" s="413"/>
      <c r="AF188" s="413"/>
    </row>
    <row r="189" spans="1:32" s="430" customFormat="1" x14ac:dyDescent="0.3">
      <c r="F189" s="306"/>
      <c r="G189" s="306"/>
      <c r="H189" s="306"/>
      <c r="I189" s="306"/>
      <c r="J189" s="306"/>
      <c r="N189" s="321"/>
      <c r="O189" s="321"/>
      <c r="P189" s="321"/>
      <c r="Q189" s="321"/>
      <c r="R189" s="321"/>
      <c r="S189" s="321"/>
      <c r="T189" s="321"/>
      <c r="U189" s="321"/>
      <c r="V189" s="413"/>
      <c r="W189" s="413"/>
      <c r="X189" s="413"/>
      <c r="Y189" s="413"/>
      <c r="Z189" s="413"/>
      <c r="AA189" s="413"/>
      <c r="AB189" s="413"/>
      <c r="AC189" s="413"/>
      <c r="AD189" s="413"/>
      <c r="AE189" s="413"/>
      <c r="AF189" s="413"/>
    </row>
    <row r="190" spans="1:32" s="430" customFormat="1" x14ac:dyDescent="0.3">
      <c r="D190" s="306"/>
      <c r="E190" s="306"/>
      <c r="F190" s="306"/>
      <c r="G190" s="306"/>
      <c r="H190" s="306"/>
      <c r="I190" s="306"/>
      <c r="J190" s="306"/>
      <c r="N190" s="321"/>
      <c r="O190" s="321"/>
      <c r="P190" s="321"/>
      <c r="Q190" s="321"/>
      <c r="R190" s="321"/>
      <c r="S190" s="321"/>
      <c r="T190" s="321"/>
      <c r="U190" s="321"/>
      <c r="V190" s="413"/>
      <c r="W190" s="413"/>
      <c r="X190" s="413"/>
      <c r="Y190" s="413"/>
      <c r="Z190" s="413"/>
      <c r="AA190" s="413"/>
      <c r="AB190" s="413"/>
      <c r="AC190" s="413"/>
      <c r="AD190" s="413"/>
      <c r="AE190" s="413"/>
      <c r="AF190" s="413"/>
    </row>
    <row r="191" spans="1:32" s="430" customFormat="1" x14ac:dyDescent="0.3">
      <c r="A191" s="306"/>
      <c r="B191" s="306"/>
      <c r="C191" s="306"/>
      <c r="D191" s="306"/>
      <c r="E191" s="306"/>
      <c r="F191" s="306"/>
      <c r="G191" s="306"/>
      <c r="H191" s="306"/>
      <c r="I191" s="306"/>
      <c r="J191" s="306"/>
      <c r="K191" s="306"/>
      <c r="L191" s="306"/>
      <c r="N191" s="321"/>
      <c r="O191" s="321"/>
      <c r="P191" s="321"/>
      <c r="Q191" s="321"/>
      <c r="R191" s="321"/>
      <c r="S191" s="321"/>
      <c r="T191" s="321"/>
      <c r="U191" s="321"/>
      <c r="V191" s="413"/>
      <c r="W191" s="413"/>
      <c r="X191" s="413"/>
      <c r="Y191" s="413"/>
      <c r="Z191" s="413"/>
      <c r="AA191" s="413"/>
      <c r="AB191" s="413"/>
      <c r="AC191" s="413"/>
      <c r="AD191" s="413"/>
      <c r="AE191" s="413"/>
      <c r="AF191" s="413"/>
    </row>
  </sheetData>
  <sheetProtection algorithmName="SHA-512" hashValue="2bjorb31q1ZGmTc3VNDctinpKANyBTnNq7vgm3NBLkvBuBYowuPwo6c3vwYuFGRyUtxw14yl6poqzIqcFpxCIA==" saltValue="Z6VM2/MjnivjXfEdaFER4Q==" spinCount="100000" sheet="1" objects="1" scenarios="1" selectLockedCells="1"/>
  <mergeCells count="21">
    <mergeCell ref="H12:I12"/>
    <mergeCell ref="K3:L3"/>
    <mergeCell ref="F5:G5"/>
    <mergeCell ref="F7:L7"/>
    <mergeCell ref="H10:I10"/>
    <mergeCell ref="H11:I11"/>
    <mergeCell ref="H18:I18"/>
    <mergeCell ref="C24:L24"/>
    <mergeCell ref="H13:I13"/>
    <mergeCell ref="H14:I14"/>
    <mergeCell ref="H15:I15"/>
    <mergeCell ref="H16:I16"/>
    <mergeCell ref="H17:I17"/>
    <mergeCell ref="C31:L31"/>
    <mergeCell ref="C32:L32"/>
    <mergeCell ref="C25:L25"/>
    <mergeCell ref="C26:L26"/>
    <mergeCell ref="C27:L27"/>
    <mergeCell ref="C28:L28"/>
    <mergeCell ref="C29:L29"/>
    <mergeCell ref="C30:L30"/>
  </mergeCells>
  <conditionalFormatting sqref="G23:G26 I22">
    <cfRule type="expression" dxfId="13" priority="6" stopIfTrue="1">
      <formula>AND(G22=#REF!,NOT(OR(F22=#REF!,F22=#REF!)))</formula>
    </cfRule>
  </conditionalFormatting>
  <conditionalFormatting sqref="G24:G25 G27:G32">
    <cfRule type="expression" dxfId="12" priority="1" stopIfTrue="1">
      <formula>AND(G24=#REF!,NOT(OR(F24=#REF!,F24=#REF!)))</formula>
    </cfRule>
  </conditionalFormatting>
  <conditionalFormatting sqref="G23:G26">
    <cfRule type="expression" dxfId="11" priority="28" stopIfTrue="1">
      <formula>AND(E23=#REF!,NOT(OR(G23=#REF!,G23=#REF!,G23=#REF!,G23=#REF!)))</formula>
    </cfRule>
  </conditionalFormatting>
  <conditionalFormatting sqref="F23:F26">
    <cfRule type="expression" dxfId="10" priority="29" stopIfTrue="1">
      <formula>AND(E23=#REF!,NOT(F23=#REF!))</formula>
    </cfRule>
  </conditionalFormatting>
  <conditionalFormatting sqref="G23:G26">
    <cfRule type="expression" dxfId="9" priority="30" stopIfTrue="1">
      <formula>AND(E23=#REF!,NOT(OR(G23=#REF!,G23=#REF!,G23=#REF!,G23=#REF!,G23=#REF!)))</formula>
    </cfRule>
    <cfRule type="expression" dxfId="8" priority="31" stopIfTrue="1">
      <formula>"AND(E11=$G$95,NOT(OR(G11=$G$77,G11=$G$78,G11=$G$79,G11=$G$80,G11=$G$81)))"</formula>
    </cfRule>
  </conditionalFormatting>
  <conditionalFormatting sqref="G24:G25 G27:G32">
    <cfRule type="expression" dxfId="7" priority="32" stopIfTrue="1">
      <formula>AND(E24=#REF!,NOT(OR(G24=#REF!,G24=#REF!,G24=#REF!,G24=#REF!)))</formula>
    </cfRule>
  </conditionalFormatting>
  <conditionalFormatting sqref="F24:F25 F27:F32">
    <cfRule type="expression" dxfId="6" priority="34" stopIfTrue="1">
      <formula>AND(E24=#REF!,NOT(F24=#REF!))</formula>
    </cfRule>
  </conditionalFormatting>
  <conditionalFormatting sqref="G24:G25 G27:G32">
    <cfRule type="expression" dxfId="5" priority="36" stopIfTrue="1">
      <formula>AND(E24=#REF!,NOT(OR(G24=#REF!,G24=#REF!,G24=#REF!,G24=#REF!,G24=#REF!)))</formula>
    </cfRule>
    <cfRule type="expression" dxfId="4" priority="37" stopIfTrue="1">
      <formula>"AND(E11=$G$95,NOT(OR(G11=$G$77,G11=$G$78,G11=$G$79,G11=$G$80,G11=$G$81)))"</formula>
    </cfRule>
  </conditionalFormatting>
  <conditionalFormatting sqref="I22">
    <cfRule type="expression" dxfId="3" priority="40" stopIfTrue="1">
      <formula>AND(E22=#REF!,NOT(OR(I22=#REF!,I22=#REF!,I22=#REF!,I22=#REF!)))</formula>
    </cfRule>
  </conditionalFormatting>
  <conditionalFormatting sqref="H22">
    <cfRule type="expression" dxfId="2" priority="41" stopIfTrue="1">
      <formula>AND(E22=#REF!,NOT(H22=#REF!))</formula>
    </cfRule>
  </conditionalFormatting>
  <conditionalFormatting sqref="I22">
    <cfRule type="expression" dxfId="1" priority="42" stopIfTrue="1">
      <formula>AND(E22=#REF!,NOT(OR(I22=#REF!,I22=#REF!,I22=#REF!,I22=#REF!,I22=#REF!)))</formula>
    </cfRule>
    <cfRule type="expression" dxfId="0" priority="43" stopIfTrue="1">
      <formula>"AND(E11=$G$95,NOT(OR(G11=$G$77,G11=$G$78,G11=$G$79,G11=$G$80,G11=$G$81)))"</formula>
    </cfRule>
  </conditionalFormatting>
  <pageMargins left="0.7" right="0.7" top="0.75" bottom="0.75" header="0.3" footer="0.3"/>
  <pageSetup paperSize="9" orientation="portrait" horizontalDpi="4294967293"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5"/>
  </sheetPr>
  <dimension ref="B1:V196"/>
  <sheetViews>
    <sheetView showGridLines="0" showRowColHeaders="0" zoomScaleNormal="100" workbookViewId="0">
      <selection activeCell="L18" sqref="L18"/>
    </sheetView>
  </sheetViews>
  <sheetFormatPr defaultColWidth="9.28515625" defaultRowHeight="16.5" x14ac:dyDescent="0.3"/>
  <cols>
    <col min="1" max="1" width="3.7109375" style="306" customWidth="1"/>
    <col min="2" max="5" width="9.28515625" style="306"/>
    <col min="6" max="6" width="12.42578125" style="306" customWidth="1"/>
    <col min="7" max="7" width="9.7109375" style="306" bestFit="1" customWidth="1"/>
    <col min="8" max="9" width="9.28515625" style="306"/>
    <col min="10" max="10" width="12.42578125" style="306" customWidth="1"/>
    <col min="11" max="11" width="15.7109375" style="306" customWidth="1"/>
    <col min="12" max="13" width="13.28515625" style="306" customWidth="1"/>
    <col min="14" max="14" width="14.7109375" style="306" customWidth="1"/>
    <col min="15" max="22" width="9.28515625" style="317"/>
    <col min="23" max="16384" width="9.28515625" style="306"/>
  </cols>
  <sheetData>
    <row r="1" spans="2:15" ht="20.100000000000001" customHeight="1" thickBot="1" x14ac:dyDescent="0.35"/>
    <row r="2" spans="2:15" ht="15" customHeight="1" x14ac:dyDescent="0.3">
      <c r="B2" s="16"/>
      <c r="C2" s="17"/>
      <c r="D2" s="17"/>
      <c r="E2" s="17"/>
      <c r="F2" s="17"/>
      <c r="G2" s="17"/>
      <c r="H2" s="17"/>
      <c r="I2" s="17"/>
      <c r="J2" s="17"/>
      <c r="K2" s="17"/>
      <c r="L2" s="17"/>
      <c r="M2" s="17"/>
      <c r="N2" s="18"/>
    </row>
    <row r="3" spans="2:15" ht="30.75" x14ac:dyDescent="0.45">
      <c r="B3" s="19"/>
      <c r="C3" s="77"/>
      <c r="D3" s="20"/>
      <c r="E3" s="20"/>
      <c r="F3" s="75" t="s">
        <v>14260</v>
      </c>
      <c r="G3" s="20"/>
      <c r="H3" s="21"/>
      <c r="I3" s="21"/>
      <c r="J3" s="21"/>
      <c r="K3" s="21"/>
      <c r="L3" s="21"/>
      <c r="M3" s="21"/>
      <c r="N3" s="22"/>
    </row>
    <row r="4" spans="2:15" ht="21" x14ac:dyDescent="0.35">
      <c r="B4" s="19"/>
      <c r="C4" s="77"/>
      <c r="D4" s="20"/>
      <c r="E4" s="20"/>
      <c r="F4" s="77"/>
      <c r="G4" s="20"/>
      <c r="H4" s="21"/>
      <c r="I4" s="301" t="s">
        <v>14261</v>
      </c>
      <c r="J4" s="21"/>
      <c r="K4" s="21"/>
      <c r="L4" s="21"/>
      <c r="M4" s="21"/>
      <c r="N4" s="22"/>
    </row>
    <row r="5" spans="2:15" x14ac:dyDescent="0.3">
      <c r="B5" s="19"/>
      <c r="C5" s="20"/>
      <c r="D5" s="20"/>
      <c r="E5" s="20"/>
      <c r="F5" s="77"/>
      <c r="G5" s="20"/>
      <c r="H5" s="21"/>
      <c r="I5" s="21"/>
      <c r="J5" s="21"/>
      <c r="K5" s="21"/>
      <c r="L5" s="21"/>
      <c r="M5" s="21"/>
      <c r="N5" s="22"/>
    </row>
    <row r="6" spans="2:15" x14ac:dyDescent="0.3">
      <c r="B6" s="19"/>
      <c r="C6" s="20"/>
      <c r="D6" s="20"/>
      <c r="E6" s="20"/>
      <c r="F6" s="21"/>
      <c r="G6" s="20"/>
      <c r="H6" s="21"/>
      <c r="I6" s="21"/>
      <c r="J6" s="21"/>
      <c r="K6" s="21"/>
      <c r="L6" s="21"/>
      <c r="M6" s="21"/>
      <c r="N6" s="22"/>
    </row>
    <row r="7" spans="2:15" x14ac:dyDescent="0.3">
      <c r="B7" s="19"/>
      <c r="C7" s="20"/>
      <c r="D7" s="20"/>
      <c r="E7" s="20"/>
      <c r="F7" s="21"/>
      <c r="G7" s="20"/>
      <c r="H7" s="21"/>
      <c r="I7" s="21"/>
      <c r="J7" s="21"/>
      <c r="K7" s="21"/>
      <c r="L7" s="21"/>
      <c r="M7" s="21"/>
      <c r="N7" s="22"/>
    </row>
    <row r="8" spans="2:15" ht="18" x14ac:dyDescent="0.35">
      <c r="B8" s="19"/>
      <c r="C8" s="50" t="s">
        <v>14262</v>
      </c>
      <c r="D8" s="23"/>
      <c r="E8" s="48"/>
      <c r="F8" s="49" t="str">
        <f>IF(Start!E11="", "", Start!E11)</f>
        <v/>
      </c>
      <c r="G8" s="49"/>
      <c r="H8" s="49"/>
      <c r="I8" s="50"/>
      <c r="J8" s="49"/>
      <c r="K8" s="77"/>
      <c r="L8" s="21"/>
      <c r="M8" s="21"/>
      <c r="N8" s="22"/>
    </row>
    <row r="9" spans="2:15" ht="25.5" customHeight="1" x14ac:dyDescent="0.35">
      <c r="B9" s="128"/>
      <c r="C9" s="50" t="s">
        <v>14263</v>
      </c>
      <c r="D9" s="71"/>
      <c r="E9" s="77"/>
      <c r="F9" s="49" t="str">
        <f>IF(Start!M12="","",Start!M12)</f>
        <v>Annual</v>
      </c>
      <c r="G9" s="263"/>
      <c r="H9" s="264" t="s">
        <v>14264</v>
      </c>
      <c r="I9" s="264"/>
      <c r="J9" s="265" t="str">
        <f>IF(Start!M11="","",Start!M11)</f>
        <v/>
      </c>
      <c r="K9" s="77"/>
      <c r="L9" s="21"/>
      <c r="M9" s="21"/>
      <c r="N9" s="22"/>
    </row>
    <row r="10" spans="2:15" ht="17.25" customHeight="1" x14ac:dyDescent="0.3">
      <c r="B10" s="128"/>
      <c r="C10" s="21"/>
      <c r="D10" s="21"/>
      <c r="E10" s="21"/>
      <c r="F10" s="21"/>
      <c r="G10" s="48"/>
      <c r="H10" s="77"/>
      <c r="I10" s="77"/>
      <c r="J10" s="77"/>
      <c r="K10" s="266"/>
      <c r="L10" s="21"/>
      <c r="M10" s="21"/>
      <c r="N10" s="22"/>
    </row>
    <row r="11" spans="2:15" ht="32.25" customHeight="1" x14ac:dyDescent="0.35">
      <c r="B11" s="128"/>
      <c r="C11" s="21"/>
      <c r="D11" s="21"/>
      <c r="E11" s="21"/>
      <c r="F11" s="21"/>
      <c r="G11" s="21"/>
      <c r="H11" s="1108" t="s">
        <v>14265</v>
      </c>
      <c r="I11" s="1108"/>
      <c r="J11" s="1108"/>
      <c r="K11" s="21"/>
      <c r="L11" s="21"/>
      <c r="M11" s="21"/>
      <c r="N11" s="22"/>
    </row>
    <row r="12" spans="2:15" x14ac:dyDescent="0.3">
      <c r="B12" s="128"/>
      <c r="C12" s="70"/>
      <c r="D12" s="1102" t="s">
        <v>14266</v>
      </c>
      <c r="E12" s="1102"/>
      <c r="F12" s="1102"/>
      <c r="G12" s="1102"/>
      <c r="H12" s="1103">
        <f>'1. Fleet (L)     OR'!F5</f>
        <v>0</v>
      </c>
      <c r="I12" s="1103"/>
      <c r="J12" s="1090"/>
      <c r="K12" s="267"/>
      <c r="L12" s="268"/>
      <c r="M12" s="268"/>
      <c r="N12" s="269"/>
      <c r="O12" s="545"/>
    </row>
    <row r="13" spans="2:15" x14ac:dyDescent="0.3">
      <c r="B13" s="128"/>
      <c r="C13" s="70"/>
      <c r="D13" s="1102" t="s">
        <v>14267</v>
      </c>
      <c r="E13" s="1102"/>
      <c r="F13" s="1102"/>
      <c r="G13" s="1102"/>
      <c r="H13" s="1103">
        <f>'2. Fleet (km)'!F5</f>
        <v>0</v>
      </c>
      <c r="I13" s="1103"/>
      <c r="J13" s="1090"/>
      <c r="K13" s="267"/>
      <c r="L13" s="268"/>
      <c r="M13" s="268"/>
      <c r="N13" s="269"/>
      <c r="O13" s="545"/>
    </row>
    <row r="14" spans="2:15" x14ac:dyDescent="0.3">
      <c r="B14" s="128"/>
      <c r="C14" s="70"/>
      <c r="D14" s="1102" t="s">
        <v>14268</v>
      </c>
      <c r="E14" s="1102"/>
      <c r="F14" s="1102"/>
      <c r="G14" s="1102"/>
      <c r="H14" s="1103">
        <f>'3. Energy'!F5</f>
        <v>9.7200000000000009E-2</v>
      </c>
      <c r="I14" s="1103"/>
      <c r="J14" s="1090"/>
      <c r="K14" s="267"/>
      <c r="L14" s="268"/>
      <c r="M14" s="268"/>
      <c r="N14" s="269"/>
      <c r="O14" s="545"/>
    </row>
    <row r="15" spans="2:15" x14ac:dyDescent="0.3">
      <c r="B15" s="128"/>
      <c r="C15" s="70"/>
      <c r="D15" s="1102" t="s">
        <v>14269</v>
      </c>
      <c r="E15" s="1102"/>
      <c r="F15" s="1102"/>
      <c r="G15" s="1102"/>
      <c r="H15" s="1103">
        <f>'4. Fugitive'!E5</f>
        <v>0</v>
      </c>
      <c r="I15" s="1103"/>
      <c r="J15" s="1090"/>
      <c r="K15" s="267"/>
      <c r="L15" s="268"/>
      <c r="M15" s="268"/>
      <c r="N15" s="269"/>
      <c r="O15" s="545"/>
    </row>
    <row r="16" spans="2:15" x14ac:dyDescent="0.3">
      <c r="B16" s="1089"/>
      <c r="C16" s="1036"/>
      <c r="D16" s="1102" t="s">
        <v>14270</v>
      </c>
      <c r="E16" s="1102"/>
      <c r="F16" s="1102"/>
      <c r="G16" s="1102"/>
      <c r="H16" s="1103">
        <f>'5. Air Travel'!G5</f>
        <v>0</v>
      </c>
      <c r="I16" s="1103"/>
      <c r="J16" s="1090"/>
      <c r="K16" s="267"/>
      <c r="L16" s="270"/>
      <c r="M16" s="270"/>
      <c r="N16" s="269"/>
      <c r="O16" s="545"/>
    </row>
    <row r="17" spans="2:15" x14ac:dyDescent="0.3">
      <c r="B17" s="19"/>
      <c r="C17" s="24"/>
      <c r="D17" s="1092" t="s">
        <v>14271</v>
      </c>
      <c r="E17" s="1093"/>
      <c r="F17" s="1093"/>
      <c r="G17" s="1094"/>
      <c r="H17" s="1090">
        <f>'6. Waste'!D5</f>
        <v>0</v>
      </c>
      <c r="I17" s="1091"/>
      <c r="J17" s="1091"/>
      <c r="K17" s="267"/>
      <c r="L17" s="20"/>
      <c r="M17" s="20"/>
      <c r="N17" s="271"/>
      <c r="O17" s="546"/>
    </row>
    <row r="18" spans="2:15" x14ac:dyDescent="0.3">
      <c r="B18" s="19"/>
      <c r="C18" s="24"/>
      <c r="D18" s="1092" t="s">
        <v>14272</v>
      </c>
      <c r="E18" s="1093"/>
      <c r="F18" s="1093"/>
      <c r="G18" s="1094"/>
      <c r="H18" s="1090">
        <f>'7. Water'!F5</f>
        <v>0</v>
      </c>
      <c r="I18" s="1091"/>
      <c r="J18" s="1091"/>
      <c r="K18" s="267"/>
      <c r="L18" s="20"/>
      <c r="M18" s="20"/>
      <c r="N18" s="271"/>
      <c r="O18" s="546"/>
    </row>
    <row r="19" spans="2:15" x14ac:dyDescent="0.3">
      <c r="B19" s="19"/>
      <c r="C19" s="24"/>
      <c r="D19" s="1092" t="s">
        <v>14273</v>
      </c>
      <c r="E19" s="1093"/>
      <c r="F19" s="1093"/>
      <c r="G19" s="1094"/>
      <c r="H19" s="1090">
        <f>'8. Office consumables'!E5</f>
        <v>0</v>
      </c>
      <c r="I19" s="1091"/>
      <c r="J19" s="1091"/>
      <c r="K19" s="267"/>
      <c r="L19" s="20"/>
      <c r="M19" s="20"/>
      <c r="N19" s="271"/>
      <c r="O19" s="546"/>
    </row>
    <row r="20" spans="2:15" x14ac:dyDescent="0.3">
      <c r="B20" s="19"/>
      <c r="C20" s="24"/>
      <c r="D20" s="1092" t="s">
        <v>14274</v>
      </c>
      <c r="E20" s="1093"/>
      <c r="F20" s="1093"/>
      <c r="G20" s="1094"/>
      <c r="H20" s="1090">
        <f>'9. Staff travel'!F5</f>
        <v>0</v>
      </c>
      <c r="I20" s="1091"/>
      <c r="J20" s="1095"/>
      <c r="K20" s="267"/>
      <c r="L20" s="20"/>
      <c r="M20" s="20"/>
      <c r="N20" s="271"/>
      <c r="O20" s="546"/>
    </row>
    <row r="21" spans="2:15" x14ac:dyDescent="0.3">
      <c r="B21" s="19"/>
      <c r="C21" s="24"/>
      <c r="D21" s="1092" t="s">
        <v>14275</v>
      </c>
      <c r="E21" s="1093"/>
      <c r="F21" s="1093"/>
      <c r="G21" s="1094"/>
      <c r="H21" s="1090">
        <f>'10. Staff travel - other'!E5</f>
        <v>0</v>
      </c>
      <c r="I21" s="1091"/>
      <c r="J21" s="1095"/>
      <c r="K21" s="267"/>
      <c r="L21" s="20"/>
      <c r="M21" s="20"/>
      <c r="N21" s="271"/>
      <c r="O21" s="546"/>
    </row>
    <row r="22" spans="2:15" x14ac:dyDescent="0.3">
      <c r="B22" s="19"/>
      <c r="C22" s="24"/>
      <c r="D22" s="1092" t="s">
        <v>14276</v>
      </c>
      <c r="E22" s="1093"/>
      <c r="F22" s="1093"/>
      <c r="G22" s="1094"/>
      <c r="H22" s="1090">
        <f>'11. Freight'!F5</f>
        <v>0</v>
      </c>
      <c r="I22" s="1091"/>
      <c r="J22" s="1095"/>
      <c r="K22" s="267"/>
      <c r="L22" s="20"/>
      <c r="M22" s="20"/>
      <c r="N22" s="271"/>
      <c r="O22" s="546"/>
    </row>
    <row r="23" spans="2:15" x14ac:dyDescent="0.3">
      <c r="B23" s="1087"/>
      <c r="C23" s="1088"/>
      <c r="D23" s="1092" t="s">
        <v>14277</v>
      </c>
      <c r="E23" s="1093"/>
      <c r="F23" s="1093"/>
      <c r="G23" s="1094"/>
      <c r="H23" s="1090">
        <f>'12. Events'!F5</f>
        <v>0</v>
      </c>
      <c r="I23" s="1091"/>
      <c r="J23" s="1091"/>
      <c r="K23" s="267"/>
      <c r="L23" s="20"/>
      <c r="M23" s="20"/>
      <c r="N23" s="271"/>
      <c r="O23" s="546"/>
    </row>
    <row r="24" spans="2:15" ht="18" customHeight="1" x14ac:dyDescent="0.3">
      <c r="B24" s="69"/>
      <c r="C24" s="37"/>
      <c r="D24" s="1092" t="s">
        <v>14278</v>
      </c>
      <c r="E24" s="1093"/>
      <c r="F24" s="1093"/>
      <c r="G24" s="1094"/>
      <c r="H24" s="1103">
        <f>'13. Food'!F5</f>
        <v>0</v>
      </c>
      <c r="I24" s="1103"/>
      <c r="J24" s="1103"/>
      <c r="K24" s="191"/>
      <c r="L24" s="20"/>
      <c r="M24" s="20"/>
      <c r="N24" s="271"/>
      <c r="O24" s="546"/>
    </row>
    <row r="25" spans="2:15" x14ac:dyDescent="0.3">
      <c r="B25" s="19"/>
      <c r="C25" s="24"/>
      <c r="D25" s="20"/>
      <c r="E25" s="20"/>
      <c r="F25" s="272"/>
      <c r="G25" s="20"/>
      <c r="H25" s="272"/>
      <c r="I25" s="21"/>
      <c r="J25" s="266"/>
      <c r="K25" s="191"/>
      <c r="L25" s="20"/>
      <c r="M25" s="20"/>
      <c r="N25" s="271"/>
      <c r="O25" s="546"/>
    </row>
    <row r="26" spans="2:15" x14ac:dyDescent="0.3">
      <c r="B26" s="19"/>
      <c r="C26" s="24"/>
      <c r="D26" s="20"/>
      <c r="E26" s="20"/>
      <c r="F26" s="272"/>
      <c r="G26" s="20"/>
      <c r="H26" s="272"/>
      <c r="I26" s="21"/>
      <c r="J26" s="266"/>
      <c r="K26" s="191"/>
      <c r="L26" s="20"/>
      <c r="M26" s="20"/>
      <c r="N26" s="271"/>
      <c r="O26" s="546"/>
    </row>
    <row r="27" spans="2:15" ht="18" x14ac:dyDescent="0.35">
      <c r="B27" s="19"/>
      <c r="C27" s="24"/>
      <c r="D27" s="1099" t="s">
        <v>14279</v>
      </c>
      <c r="E27" s="1100"/>
      <c r="F27" s="1100"/>
      <c r="G27" s="1101"/>
      <c r="H27" s="1106">
        <f>SUM(H12:J24)</f>
        <v>9.7200000000000009E-2</v>
      </c>
      <c r="I27" s="1107"/>
      <c r="J27" s="1107"/>
      <c r="K27" s="273" t="s">
        <v>14280</v>
      </c>
      <c r="L27" s="20"/>
      <c r="M27" s="20"/>
      <c r="N27" s="271"/>
      <c r="O27" s="546"/>
    </row>
    <row r="28" spans="2:15" x14ac:dyDescent="0.3">
      <c r="B28" s="19"/>
      <c r="C28" s="24"/>
      <c r="D28" s="20"/>
      <c r="E28" s="20"/>
      <c r="F28" s="272"/>
      <c r="G28" s="20"/>
      <c r="H28" s="272"/>
      <c r="I28" s="21"/>
      <c r="J28" s="266"/>
      <c r="K28" s="191"/>
      <c r="L28" s="20"/>
      <c r="M28" s="20"/>
      <c r="N28" s="271"/>
      <c r="O28" s="546"/>
    </row>
    <row r="29" spans="2:15" ht="18" x14ac:dyDescent="0.35">
      <c r="B29" s="19"/>
      <c r="C29" s="50" t="s">
        <v>14281</v>
      </c>
      <c r="D29" s="23"/>
      <c r="E29" s="48"/>
      <c r="F29" s="274"/>
      <c r="G29" s="76"/>
      <c r="H29" s="274"/>
      <c r="I29" s="274"/>
      <c r="J29" s="274"/>
      <c r="K29" s="77"/>
      <c r="L29" s="21"/>
      <c r="M29" s="21"/>
      <c r="N29" s="22"/>
    </row>
    <row r="30" spans="2:15" ht="11.25" customHeight="1" x14ac:dyDescent="0.35">
      <c r="B30" s="19"/>
      <c r="C30" s="50"/>
      <c r="D30" s="23"/>
      <c r="E30" s="48"/>
      <c r="F30" s="274"/>
      <c r="G30" s="76"/>
      <c r="H30" s="274"/>
      <c r="I30" s="274"/>
      <c r="J30" s="274"/>
      <c r="K30" s="77"/>
      <c r="L30" s="21"/>
      <c r="M30" s="21"/>
      <c r="N30" s="22"/>
    </row>
    <row r="31" spans="2:15" ht="12.75" customHeight="1" x14ac:dyDescent="0.35">
      <c r="B31" s="19"/>
      <c r="C31" s="50"/>
      <c r="D31" s="1104" t="s">
        <v>14282</v>
      </c>
      <c r="E31" s="1105"/>
      <c r="F31" s="1105"/>
      <c r="G31" s="1105"/>
      <c r="H31" s="1105"/>
      <c r="I31" s="1105"/>
      <c r="J31" s="1105"/>
      <c r="K31" s="275"/>
      <c r="L31" s="276"/>
      <c r="M31" s="122"/>
      <c r="N31" s="22"/>
    </row>
    <row r="32" spans="2:15" ht="27" customHeight="1" x14ac:dyDescent="0.35">
      <c r="B32" s="19"/>
      <c r="C32" s="50"/>
      <c r="D32" s="1096" t="s">
        <v>14283</v>
      </c>
      <c r="E32" s="1097"/>
      <c r="F32" s="1097"/>
      <c r="G32" s="1097"/>
      <c r="H32" s="1097"/>
      <c r="I32" s="1097"/>
      <c r="J32" s="1097"/>
      <c r="K32" s="1097"/>
      <c r="L32" s="1098"/>
      <c r="M32" s="298"/>
      <c r="N32" s="22"/>
    </row>
    <row r="33" spans="2:15" ht="13.5" customHeight="1" x14ac:dyDescent="0.35">
      <c r="B33" s="19"/>
      <c r="C33" s="50"/>
      <c r="D33" s="277" t="s">
        <v>14284</v>
      </c>
      <c r="E33" s="278"/>
      <c r="F33" s="278"/>
      <c r="G33" s="279" t="s">
        <v>14285</v>
      </c>
      <c r="H33" s="278"/>
      <c r="I33" s="280"/>
      <c r="J33" s="280"/>
      <c r="K33" s="281"/>
      <c r="L33" s="282"/>
      <c r="M33" s="122"/>
      <c r="N33" s="22"/>
    </row>
    <row r="34" spans="2:15" ht="15" customHeight="1" x14ac:dyDescent="0.35">
      <c r="B34" s="19"/>
      <c r="C34" s="50"/>
      <c r="D34" s="283" t="s">
        <v>14286</v>
      </c>
      <c r="E34" s="51" t="s">
        <v>14287</v>
      </c>
      <c r="F34" s="77"/>
      <c r="G34" s="77"/>
      <c r="H34" s="77"/>
      <c r="I34" s="77"/>
      <c r="J34" s="77"/>
      <c r="K34" s="77"/>
      <c r="L34" s="21"/>
      <c r="M34" s="21"/>
      <c r="N34" s="22"/>
    </row>
    <row r="35" spans="2:15" ht="14.25" customHeight="1" x14ac:dyDescent="0.35">
      <c r="B35" s="19"/>
      <c r="C35" s="50"/>
      <c r="D35" s="77"/>
      <c r="E35" s="51" t="s">
        <v>14288</v>
      </c>
      <c r="F35" s="77"/>
      <c r="G35" s="77"/>
      <c r="H35" s="77"/>
      <c r="I35" s="77"/>
      <c r="J35" s="77"/>
      <c r="K35" s="77"/>
      <c r="L35" s="21"/>
      <c r="M35" s="21"/>
      <c r="N35" s="22"/>
    </row>
    <row r="36" spans="2:15" ht="12" customHeight="1" x14ac:dyDescent="0.35">
      <c r="B36" s="19"/>
      <c r="C36" s="50"/>
      <c r="D36" s="77"/>
      <c r="E36" s="284" t="s">
        <v>14289</v>
      </c>
      <c r="F36" s="77"/>
      <c r="G36" s="77"/>
      <c r="H36" s="77"/>
      <c r="I36" s="77"/>
      <c r="J36" s="77"/>
      <c r="K36" s="77"/>
      <c r="L36" s="21"/>
      <c r="M36" s="21"/>
      <c r="N36" s="22"/>
    </row>
    <row r="37" spans="2:15" ht="24" customHeight="1" x14ac:dyDescent="0.35">
      <c r="B37" s="19"/>
      <c r="C37" s="24"/>
      <c r="D37" s="51" t="s">
        <v>14290</v>
      </c>
      <c r="E37" s="24"/>
      <c r="F37" s="24"/>
      <c r="G37" s="285"/>
      <c r="H37" s="285"/>
      <c r="I37" s="285"/>
      <c r="J37" s="285"/>
      <c r="K37" s="285"/>
      <c r="L37" s="20"/>
      <c r="M37" s="20"/>
      <c r="N37" s="286"/>
      <c r="O37" s="546"/>
    </row>
    <row r="38" spans="2:15" ht="18" x14ac:dyDescent="0.35">
      <c r="B38" s="19"/>
      <c r="C38" s="24"/>
      <c r="D38" s="51" t="s">
        <v>14291</v>
      </c>
      <c r="E38" s="24"/>
      <c r="F38" s="24"/>
      <c r="G38" s="285"/>
      <c r="H38" s="285"/>
      <c r="I38" s="285"/>
      <c r="J38" s="285"/>
      <c r="K38" s="285"/>
      <c r="L38" s="20"/>
      <c r="M38" s="20"/>
      <c r="N38" s="286"/>
      <c r="O38" s="546"/>
    </row>
    <row r="39" spans="2:15" ht="18" x14ac:dyDescent="0.35">
      <c r="B39" s="19"/>
      <c r="C39" s="24"/>
      <c r="D39" s="24"/>
      <c r="E39" s="24"/>
      <c r="F39" s="24"/>
      <c r="G39" s="24"/>
      <c r="H39" s="287"/>
      <c r="I39" s="287"/>
      <c r="J39" s="287"/>
      <c r="K39" s="287"/>
      <c r="L39" s="287"/>
      <c r="M39" s="287"/>
      <c r="N39" s="271"/>
      <c r="O39" s="546"/>
    </row>
    <row r="40" spans="2:15" ht="18" x14ac:dyDescent="0.35">
      <c r="B40" s="19"/>
      <c r="C40" s="50" t="s">
        <v>14292</v>
      </c>
      <c r="D40" s="24"/>
      <c r="E40" s="24"/>
      <c r="F40" s="24"/>
      <c r="G40" s="24"/>
      <c r="H40" s="287"/>
      <c r="I40" s="287"/>
      <c r="J40" s="287"/>
      <c r="K40" s="287"/>
      <c r="L40" s="287"/>
      <c r="M40" s="287"/>
      <c r="N40" s="271"/>
      <c r="O40" s="546"/>
    </row>
    <row r="41" spans="2:15" ht="22.5" customHeight="1" x14ac:dyDescent="0.3">
      <c r="B41" s="19"/>
      <c r="C41" s="24"/>
      <c r="D41" s="288" t="s">
        <v>14293</v>
      </c>
      <c r="E41" s="76"/>
      <c r="F41" s="76"/>
      <c r="G41" s="76"/>
      <c r="H41" s="76"/>
      <c r="I41" s="76"/>
      <c r="J41" s="289"/>
      <c r="K41" s="21"/>
      <c r="L41" s="21"/>
      <c r="M41" s="21"/>
      <c r="N41" s="22"/>
      <c r="O41" s="546"/>
    </row>
    <row r="42" spans="2:15" ht="15" customHeight="1" x14ac:dyDescent="0.3">
      <c r="B42" s="19"/>
      <c r="C42" s="20"/>
      <c r="D42" s="21" t="s">
        <v>14294</v>
      </c>
      <c r="E42" s="21"/>
      <c r="F42" s="21"/>
      <c r="G42" s="21"/>
      <c r="H42" s="21"/>
      <c r="I42" s="76"/>
      <c r="J42" s="77"/>
      <c r="K42" s="77"/>
      <c r="L42" s="21"/>
      <c r="M42" s="21"/>
      <c r="N42" s="22"/>
    </row>
    <row r="43" spans="2:15" ht="29.25" customHeight="1" x14ac:dyDescent="0.3">
      <c r="B43" s="19"/>
      <c r="C43" s="25"/>
      <c r="D43" s="76" t="s">
        <v>14295</v>
      </c>
      <c r="E43" s="290" t="s">
        <v>14296</v>
      </c>
      <c r="F43" s="77"/>
      <c r="G43" s="21"/>
      <c r="H43" s="77"/>
      <c r="I43" s="76"/>
      <c r="J43" s="291"/>
      <c r="K43" s="77"/>
      <c r="L43" s="77"/>
      <c r="M43" s="77"/>
      <c r="N43" s="22"/>
    </row>
    <row r="44" spans="2:15" s="317" customFormat="1" x14ac:dyDescent="0.3">
      <c r="B44" s="57"/>
      <c r="C44" s="58"/>
      <c r="D44" s="76" t="s">
        <v>14297</v>
      </c>
      <c r="E44" s="47" t="s">
        <v>14298</v>
      </c>
      <c r="F44" s="77"/>
      <c r="G44" s="77"/>
      <c r="H44" s="58"/>
      <c r="I44" s="58"/>
      <c r="J44" s="292"/>
      <c r="K44" s="58"/>
      <c r="L44" s="58"/>
      <c r="M44" s="58"/>
      <c r="N44" s="90"/>
    </row>
    <row r="45" spans="2:15" s="317" customFormat="1" ht="17.25" thickBot="1" x14ac:dyDescent="0.35">
      <c r="B45" s="293"/>
      <c r="C45" s="294"/>
      <c r="D45" s="295"/>
      <c r="E45" s="296"/>
      <c r="F45" s="295"/>
      <c r="G45" s="295"/>
      <c r="H45" s="294"/>
      <c r="I45" s="294"/>
      <c r="J45" s="294"/>
      <c r="K45" s="294"/>
      <c r="L45" s="294"/>
      <c r="M45" s="294"/>
      <c r="N45" s="297"/>
    </row>
    <row r="46" spans="2:15" s="317" customFormat="1" x14ac:dyDescent="0.3"/>
    <row r="47" spans="2:15" s="317" customFormat="1" ht="15.75" customHeight="1" x14ac:dyDescent="0.3"/>
    <row r="48" spans="2:15" s="317" customFormat="1" x14ac:dyDescent="0.3"/>
    <row r="49" s="317" customFormat="1" x14ac:dyDescent="0.3"/>
    <row r="50" s="317" customFormat="1" x14ac:dyDescent="0.3"/>
    <row r="51" s="317" customFormat="1" x14ac:dyDescent="0.3"/>
    <row r="52" s="317" customFormat="1" x14ac:dyDescent="0.3"/>
    <row r="53" s="317" customFormat="1" x14ac:dyDescent="0.3"/>
    <row r="54" s="317" customFormat="1" x14ac:dyDescent="0.3"/>
    <row r="55" s="317" customFormat="1" x14ac:dyDescent="0.3"/>
    <row r="56" s="317" customFormat="1" x14ac:dyDescent="0.3"/>
    <row r="57" s="317" customFormat="1" x14ac:dyDescent="0.3"/>
    <row r="58" s="317" customFormat="1" x14ac:dyDescent="0.3"/>
    <row r="59" s="317" customFormat="1" x14ac:dyDescent="0.3"/>
    <row r="60" s="317" customFormat="1" x14ac:dyDescent="0.3"/>
    <row r="61" s="317" customFormat="1" x14ac:dyDescent="0.3"/>
    <row r="62" s="317" customFormat="1" x14ac:dyDescent="0.3"/>
    <row r="63" s="317" customFormat="1" x14ac:dyDescent="0.3"/>
    <row r="64" s="317" customFormat="1" x14ac:dyDescent="0.3"/>
    <row r="65" s="317" customFormat="1" x14ac:dyDescent="0.3"/>
    <row r="66" s="317" customFormat="1" x14ac:dyDescent="0.3"/>
    <row r="67" s="317" customFormat="1" x14ac:dyDescent="0.3"/>
    <row r="68" s="317" customFormat="1" x14ac:dyDescent="0.3"/>
    <row r="69" s="317" customFormat="1" x14ac:dyDescent="0.3"/>
    <row r="70" s="317" customFormat="1" x14ac:dyDescent="0.3"/>
    <row r="71" s="317" customFormat="1" x14ac:dyDescent="0.3"/>
    <row r="72" s="317" customFormat="1" x14ac:dyDescent="0.3"/>
    <row r="73" s="317" customFormat="1" x14ac:dyDescent="0.3"/>
    <row r="74" s="317" customFormat="1" x14ac:dyDescent="0.3"/>
    <row r="75" s="317" customFormat="1" x14ac:dyDescent="0.3"/>
    <row r="76" s="317" customFormat="1" x14ac:dyDescent="0.3"/>
    <row r="77" s="317" customFormat="1" x14ac:dyDescent="0.3"/>
    <row r="78" s="317" customFormat="1" x14ac:dyDescent="0.3"/>
    <row r="79" s="317" customFormat="1" x14ac:dyDescent="0.3"/>
    <row r="80" s="317" customFormat="1" x14ac:dyDescent="0.3"/>
    <row r="81" s="317" customFormat="1" x14ac:dyDescent="0.3"/>
    <row r="82" s="317" customFormat="1" x14ac:dyDescent="0.3"/>
    <row r="83" s="317" customFormat="1" x14ac:dyDescent="0.3"/>
    <row r="84" s="317" customFormat="1" x14ac:dyDescent="0.3"/>
    <row r="85" s="317" customFormat="1" x14ac:dyDescent="0.3"/>
    <row r="86" s="317" customFormat="1" x14ac:dyDescent="0.3"/>
    <row r="87" s="317" customFormat="1" x14ac:dyDescent="0.3"/>
    <row r="88" s="317" customFormat="1" x14ac:dyDescent="0.3"/>
    <row r="89" s="317" customFormat="1" x14ac:dyDescent="0.3"/>
    <row r="90" s="317" customFormat="1" x14ac:dyDescent="0.3"/>
    <row r="91" s="317" customFormat="1" x14ac:dyDescent="0.3"/>
    <row r="92" s="317" customFormat="1" x14ac:dyDescent="0.3"/>
    <row r="93" s="317" customFormat="1" x14ac:dyDescent="0.3"/>
    <row r="94" s="317" customFormat="1" x14ac:dyDescent="0.3"/>
    <row r="95" s="317" customFormat="1" x14ac:dyDescent="0.3"/>
    <row r="96" s="317" customFormat="1" x14ac:dyDescent="0.3"/>
    <row r="97" s="317" customFormat="1" x14ac:dyDescent="0.3"/>
    <row r="98" s="317" customFormat="1" x14ac:dyDescent="0.3"/>
    <row r="99" s="317" customFormat="1" x14ac:dyDescent="0.3"/>
    <row r="100" s="317" customFormat="1" x14ac:dyDescent="0.3"/>
    <row r="101" s="317" customFormat="1" x14ac:dyDescent="0.3"/>
    <row r="102" s="317" customFormat="1" x14ac:dyDescent="0.3"/>
    <row r="103" s="317" customFormat="1" x14ac:dyDescent="0.3"/>
    <row r="104" s="317" customFormat="1" x14ac:dyDescent="0.3"/>
    <row r="105" s="317" customFormat="1" x14ac:dyDescent="0.3"/>
    <row r="106" s="317" customFormat="1" x14ac:dyDescent="0.3"/>
    <row r="107" s="317" customFormat="1" x14ac:dyDescent="0.3"/>
    <row r="108" s="317" customFormat="1" x14ac:dyDescent="0.3"/>
    <row r="109" s="317" customFormat="1" x14ac:dyDescent="0.3"/>
    <row r="110" s="317" customFormat="1" x14ac:dyDescent="0.3"/>
    <row r="111" s="317" customFormat="1" x14ac:dyDescent="0.3"/>
    <row r="112" s="317" customFormat="1" x14ac:dyDescent="0.3"/>
    <row r="113" s="317" customFormat="1" x14ac:dyDescent="0.3"/>
    <row r="114" s="317" customFormat="1" x14ac:dyDescent="0.3"/>
    <row r="115" s="317" customFormat="1" x14ac:dyDescent="0.3"/>
    <row r="116" s="317" customFormat="1" x14ac:dyDescent="0.3"/>
    <row r="117" s="317" customFormat="1" x14ac:dyDescent="0.3"/>
    <row r="118" s="317" customFormat="1" x14ac:dyDescent="0.3"/>
    <row r="119" s="317" customFormat="1" x14ac:dyDescent="0.3"/>
    <row r="120" s="317" customFormat="1" x14ac:dyDescent="0.3"/>
    <row r="121" s="317" customFormat="1" x14ac:dyDescent="0.3"/>
    <row r="122" s="317" customFormat="1" x14ac:dyDescent="0.3"/>
    <row r="123" s="317" customFormat="1" x14ac:dyDescent="0.3"/>
    <row r="124" s="317" customFormat="1" x14ac:dyDescent="0.3"/>
    <row r="125" s="317" customFormat="1" x14ac:dyDescent="0.3"/>
    <row r="126" s="317" customFormat="1" x14ac:dyDescent="0.3"/>
    <row r="127" s="317" customFormat="1" x14ac:dyDescent="0.3"/>
    <row r="128" s="317" customFormat="1" x14ac:dyDescent="0.3"/>
    <row r="129" s="317" customFormat="1" x14ac:dyDescent="0.3"/>
    <row r="130" s="317" customFormat="1" x14ac:dyDescent="0.3"/>
    <row r="131" s="317" customFormat="1" x14ac:dyDescent="0.3"/>
    <row r="132" s="317" customFormat="1" x14ac:dyDescent="0.3"/>
    <row r="133" s="317" customFormat="1" x14ac:dyDescent="0.3"/>
    <row r="134" s="317" customFormat="1" x14ac:dyDescent="0.3"/>
    <row r="135" s="317" customFormat="1" x14ac:dyDescent="0.3"/>
    <row r="136" s="317" customFormat="1" x14ac:dyDescent="0.3"/>
    <row r="137" s="317" customFormat="1" x14ac:dyDescent="0.3"/>
    <row r="138" s="317" customFormat="1" x14ac:dyDescent="0.3"/>
    <row r="139" s="317" customFormat="1" x14ac:dyDescent="0.3"/>
    <row r="140" s="317" customFormat="1" x14ac:dyDescent="0.3"/>
    <row r="141" s="317" customFormat="1" x14ac:dyDescent="0.3"/>
    <row r="142" s="317" customFormat="1" x14ac:dyDescent="0.3"/>
    <row r="143" s="317" customFormat="1" x14ac:dyDescent="0.3"/>
    <row r="144" s="317" customFormat="1" x14ac:dyDescent="0.3"/>
    <row r="145" s="317" customFormat="1" x14ac:dyDescent="0.3"/>
    <row r="146" s="317" customFormat="1" x14ac:dyDescent="0.3"/>
    <row r="147" s="317" customFormat="1" x14ac:dyDescent="0.3"/>
    <row r="148" s="317" customFormat="1" x14ac:dyDescent="0.3"/>
    <row r="149" s="317" customFormat="1" x14ac:dyDescent="0.3"/>
    <row r="150" s="317" customFormat="1" x14ac:dyDescent="0.3"/>
    <row r="151" s="317" customFormat="1" x14ac:dyDescent="0.3"/>
    <row r="152" s="317" customFormat="1" x14ac:dyDescent="0.3"/>
    <row r="153" s="317" customFormat="1" x14ac:dyDescent="0.3"/>
    <row r="154" s="317" customFormat="1" x14ac:dyDescent="0.3"/>
    <row r="155" s="317" customFormat="1" x14ac:dyDescent="0.3"/>
    <row r="156" s="317" customFormat="1" x14ac:dyDescent="0.3"/>
    <row r="157" s="317" customFormat="1" x14ac:dyDescent="0.3"/>
    <row r="158" s="317" customFormat="1" x14ac:dyDescent="0.3"/>
    <row r="159" s="317" customFormat="1" x14ac:dyDescent="0.3"/>
    <row r="160" s="317" customFormat="1" x14ac:dyDescent="0.3"/>
    <row r="161" s="317" customFormat="1" x14ac:dyDescent="0.3"/>
    <row r="162" s="317" customFormat="1" x14ac:dyDescent="0.3"/>
    <row r="163" s="317" customFormat="1" x14ac:dyDescent="0.3"/>
    <row r="164" s="317" customFormat="1" x14ac:dyDescent="0.3"/>
    <row r="165" s="317" customFormat="1" x14ac:dyDescent="0.3"/>
    <row r="166" s="317" customFormat="1" x14ac:dyDescent="0.3"/>
    <row r="167" s="317" customFormat="1" x14ac:dyDescent="0.3"/>
    <row r="168" s="317" customFormat="1" x14ac:dyDescent="0.3"/>
    <row r="169" s="317" customFormat="1" x14ac:dyDescent="0.3"/>
    <row r="170" s="317" customFormat="1" x14ac:dyDescent="0.3"/>
    <row r="171" s="317" customFormat="1" x14ac:dyDescent="0.3"/>
    <row r="172" s="317" customFormat="1" x14ac:dyDescent="0.3"/>
    <row r="173" s="317" customFormat="1" x14ac:dyDescent="0.3"/>
    <row r="174" s="317" customFormat="1" x14ac:dyDescent="0.3"/>
    <row r="175" s="317" customFormat="1" x14ac:dyDescent="0.3"/>
    <row r="176" s="317" customFormat="1" x14ac:dyDescent="0.3"/>
    <row r="177" s="317" customFormat="1" x14ac:dyDescent="0.3"/>
    <row r="178" s="317" customFormat="1" x14ac:dyDescent="0.3"/>
    <row r="179" s="317" customFormat="1" x14ac:dyDescent="0.3"/>
    <row r="180" s="317" customFormat="1" x14ac:dyDescent="0.3"/>
    <row r="181" s="317" customFormat="1" x14ac:dyDescent="0.3"/>
    <row r="182" s="317" customFormat="1" x14ac:dyDescent="0.3"/>
    <row r="183" s="317" customFormat="1" x14ac:dyDescent="0.3"/>
    <row r="184" s="317" customFormat="1" x14ac:dyDescent="0.3"/>
    <row r="185" s="317" customFormat="1" x14ac:dyDescent="0.3"/>
    <row r="186" s="317" customFormat="1" x14ac:dyDescent="0.3"/>
    <row r="187" s="317" customFormat="1" x14ac:dyDescent="0.3"/>
    <row r="188" s="317" customFormat="1" x14ac:dyDescent="0.3"/>
    <row r="189" s="317" customFormat="1" x14ac:dyDescent="0.3"/>
    <row r="190" s="317" customFormat="1" x14ac:dyDescent="0.3"/>
    <row r="191" s="317" customFormat="1" x14ac:dyDescent="0.3"/>
    <row r="192" s="317" customFormat="1" x14ac:dyDescent="0.3"/>
    <row r="193" s="317" customFormat="1" x14ac:dyDescent="0.3"/>
    <row r="194" s="317" customFormat="1" x14ac:dyDescent="0.3"/>
    <row r="195" s="317" customFormat="1" x14ac:dyDescent="0.3"/>
    <row r="196" s="317" customFormat="1" x14ac:dyDescent="0.3"/>
  </sheetData>
  <sheetProtection algorithmName="SHA-512" hashValue="pfLNHDad/JwDv7Ni3UKeqz8o/CM/F+BjWXZpYSpYYzlxS1lCkTm1CwtDSa0y4UszsxQ44QY5qOLzVlzHRZl15A==" saltValue="Z6mwHg/nThm42tKCxdK92w==" spinCount="100000" sheet="1" objects="1" scenarios="1" selectLockedCells="1"/>
  <mergeCells count="33">
    <mergeCell ref="D14:G14"/>
    <mergeCell ref="H14:J14"/>
    <mergeCell ref="H18:J18"/>
    <mergeCell ref="H11:J11"/>
    <mergeCell ref="D12:G12"/>
    <mergeCell ref="H12:J12"/>
    <mergeCell ref="D13:G13"/>
    <mergeCell ref="H13:J13"/>
    <mergeCell ref="D15:G15"/>
    <mergeCell ref="H15:J15"/>
    <mergeCell ref="D32:L32"/>
    <mergeCell ref="D27:G27"/>
    <mergeCell ref="D16:G16"/>
    <mergeCell ref="H16:J16"/>
    <mergeCell ref="D17:G17"/>
    <mergeCell ref="D23:G23"/>
    <mergeCell ref="D20:G20"/>
    <mergeCell ref="D31:J31"/>
    <mergeCell ref="H24:J24"/>
    <mergeCell ref="H27:J27"/>
    <mergeCell ref="D24:G24"/>
    <mergeCell ref="D21:G21"/>
    <mergeCell ref="B23:C23"/>
    <mergeCell ref="B16:C16"/>
    <mergeCell ref="H17:J17"/>
    <mergeCell ref="D22:G22"/>
    <mergeCell ref="H21:J21"/>
    <mergeCell ref="H22:J22"/>
    <mergeCell ref="D18:G18"/>
    <mergeCell ref="D19:G19"/>
    <mergeCell ref="H19:J19"/>
    <mergeCell ref="H20:J20"/>
    <mergeCell ref="H23:J23"/>
  </mergeCells>
  <phoneticPr fontId="19" type="noConversion"/>
  <hyperlinks>
    <hyperlink ref="G33" r:id="rId1" xr:uid="{00000000-0004-0000-0F00-000000000000}"/>
    <hyperlink ref="E44" r:id="rId2" xr:uid="{00000000-0004-0000-0F00-000001000000}"/>
  </hyperlinks>
  <pageMargins left="0.7" right="0.7" top="0.75" bottom="0.75" header="0.3" footer="0.3"/>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2"/>
  </sheetPr>
  <dimension ref="B2:F2"/>
  <sheetViews>
    <sheetView showRowColHeaders="0" workbookViewId="0">
      <selection activeCell="G11" sqref="G11"/>
    </sheetView>
  </sheetViews>
  <sheetFormatPr defaultColWidth="8.7109375" defaultRowHeight="15" x14ac:dyDescent="0.25"/>
  <sheetData>
    <row r="2" spans="2:6" x14ac:dyDescent="0.25">
      <c r="B2" s="901" t="s">
        <v>14299</v>
      </c>
      <c r="C2" s="901"/>
      <c r="D2" s="901"/>
      <c r="E2" s="901"/>
      <c r="F2" s="90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BEDBE7"/>
  </sheetPr>
  <dimension ref="A1:BQ180"/>
  <sheetViews>
    <sheetView showGridLines="0" showRowColHeaders="0" topLeftCell="A34" zoomScaleNormal="100" workbookViewId="0">
      <selection activeCell="D14" sqref="D14"/>
    </sheetView>
  </sheetViews>
  <sheetFormatPr defaultColWidth="9.28515625" defaultRowHeight="16.5" x14ac:dyDescent="0.3"/>
  <cols>
    <col min="1" max="1" width="3.7109375" style="360" customWidth="1"/>
    <col min="2" max="2" width="2.7109375" style="360" customWidth="1"/>
    <col min="3" max="3" width="3.140625" style="306" customWidth="1"/>
    <col min="4" max="4" width="24.42578125" style="360" customWidth="1"/>
    <col min="5" max="5" width="20.42578125" style="360" customWidth="1"/>
    <col min="6" max="6" width="14.42578125" style="360" customWidth="1"/>
    <col min="7" max="16" width="10" style="360" customWidth="1"/>
    <col min="17" max="17" width="3.140625" style="360" customWidth="1"/>
    <col min="18" max="18" width="2" style="360" hidden="1" customWidth="1"/>
    <col min="19" max="19" width="2.7109375" style="360" customWidth="1"/>
    <col min="20" max="20" width="13" style="360" customWidth="1"/>
    <col min="21" max="45" width="9.28515625" style="360"/>
    <col min="46" max="46" width="1.42578125" style="360" customWidth="1"/>
    <col min="47" max="16384" width="9.28515625" style="360"/>
  </cols>
  <sheetData>
    <row r="1" spans="2:19" ht="20.100000000000001" customHeight="1" thickBot="1" x14ac:dyDescent="0.35"/>
    <row r="2" spans="2:19" x14ac:dyDescent="0.3">
      <c r="B2" s="40"/>
      <c r="C2" s="17"/>
      <c r="D2" s="41"/>
      <c r="E2" s="41"/>
      <c r="F2" s="41"/>
      <c r="G2" s="41"/>
      <c r="H2" s="41"/>
      <c r="I2" s="41"/>
      <c r="J2" s="41"/>
      <c r="K2" s="41"/>
      <c r="L2" s="15"/>
      <c r="M2" s="15"/>
      <c r="N2" s="15"/>
      <c r="O2" s="15"/>
      <c r="P2" s="15"/>
      <c r="Q2" s="15"/>
      <c r="R2" s="15"/>
      <c r="S2" s="31"/>
    </row>
    <row r="3" spans="2:19" ht="30.75" x14ac:dyDescent="0.45">
      <c r="B3" s="30"/>
      <c r="C3" s="76"/>
      <c r="D3" s="10"/>
      <c r="E3" s="10"/>
      <c r="F3" s="75" t="s">
        <v>21</v>
      </c>
      <c r="G3" s="76"/>
      <c r="H3" s="21"/>
      <c r="I3" s="21"/>
      <c r="J3" s="21"/>
      <c r="K3" s="21"/>
      <c r="L3" s="77"/>
      <c r="M3" s="9"/>
      <c r="N3" s="9"/>
      <c r="O3" s="9"/>
      <c r="P3" s="9"/>
      <c r="Q3" s="9"/>
      <c r="R3" s="9"/>
      <c r="S3" s="32"/>
    </row>
    <row r="4" spans="2:19" x14ac:dyDescent="0.3">
      <c r="B4" s="30"/>
      <c r="C4" s="76"/>
      <c r="D4" s="10"/>
      <c r="E4" s="10"/>
      <c r="F4" s="20" t="s">
        <v>22</v>
      </c>
      <c r="G4" s="76"/>
      <c r="H4" s="21"/>
      <c r="I4" s="21"/>
      <c r="J4" s="21"/>
      <c r="K4" s="21"/>
      <c r="L4" s="77"/>
      <c r="M4" s="9"/>
      <c r="N4" s="9"/>
      <c r="O4" s="9"/>
      <c r="P4" s="29"/>
      <c r="Q4" s="9"/>
      <c r="R4" s="9"/>
      <c r="S4" s="32"/>
    </row>
    <row r="5" spans="2:19" ht="17.25" customHeight="1" x14ac:dyDescent="0.35">
      <c r="B5" s="30"/>
      <c r="C5" s="20"/>
      <c r="D5" s="11"/>
      <c r="E5" s="11"/>
      <c r="F5" s="949">
        <f>SUM(P13:P112)</f>
        <v>0</v>
      </c>
      <c r="G5" s="949"/>
      <c r="H5" s="950"/>
      <c r="I5" s="21"/>
      <c r="J5" s="21"/>
      <c r="K5" s="21"/>
      <c r="L5" s="77"/>
      <c r="M5" s="9"/>
      <c r="N5" s="9"/>
      <c r="O5" s="9"/>
      <c r="P5" s="29"/>
      <c r="Q5" s="9"/>
      <c r="R5" s="9"/>
      <c r="S5" s="32"/>
    </row>
    <row r="6" spans="2:19" ht="30" customHeight="1" x14ac:dyDescent="0.3">
      <c r="B6" s="30"/>
      <c r="C6" s="20"/>
      <c r="D6" s="11"/>
      <c r="E6" s="9"/>
      <c r="F6" s="955" t="s">
        <v>23</v>
      </c>
      <c r="G6" s="955"/>
      <c r="H6" s="955"/>
      <c r="I6" s="955"/>
      <c r="J6" s="955"/>
      <c r="K6" s="955"/>
      <c r="L6" s="955"/>
      <c r="M6" s="54"/>
      <c r="N6" s="9"/>
      <c r="O6" s="9"/>
      <c r="P6" s="29"/>
      <c r="Q6" s="9"/>
      <c r="R6" s="9"/>
      <c r="S6" s="32"/>
    </row>
    <row r="7" spans="2:19" ht="16.5" customHeight="1" x14ac:dyDescent="0.3">
      <c r="B7" s="30"/>
      <c r="C7" s="20"/>
      <c r="D7" s="11"/>
      <c r="E7" s="9"/>
      <c r="F7" s="38"/>
      <c r="G7" s="38"/>
      <c r="H7" s="38"/>
      <c r="I7" s="38"/>
      <c r="J7" s="38"/>
      <c r="K7" s="38"/>
      <c r="L7" s="9"/>
      <c r="M7" s="9"/>
      <c r="N7" s="9"/>
      <c r="O7" s="9"/>
      <c r="P7" s="29"/>
      <c r="Q7" s="9"/>
      <c r="R7" s="9"/>
      <c r="S7" s="32"/>
    </row>
    <row r="8" spans="2:19" x14ac:dyDescent="0.3">
      <c r="B8" s="30"/>
      <c r="C8" s="71"/>
      <c r="D8" s="71" t="s">
        <v>24</v>
      </c>
      <c r="E8" s="71"/>
      <c r="F8" s="71"/>
      <c r="G8" s="23"/>
      <c r="H8" s="21"/>
      <c r="I8" s="21"/>
      <c r="J8" s="71"/>
      <c r="K8" s="21"/>
      <c r="L8" s="78"/>
      <c r="M8" s="78"/>
      <c r="N8" s="78"/>
      <c r="O8" s="78"/>
      <c r="P8" s="21"/>
      <c r="Q8" s="9"/>
      <c r="R8" s="9"/>
      <c r="S8" s="32"/>
    </row>
    <row r="9" spans="2:19" ht="15" customHeight="1" x14ac:dyDescent="0.35">
      <c r="B9" s="30"/>
      <c r="C9" s="71"/>
      <c r="D9" s="952" t="s">
        <v>25</v>
      </c>
      <c r="E9" s="952"/>
      <c r="F9" s="952"/>
      <c r="G9" s="952"/>
      <c r="H9" s="21"/>
      <c r="I9" s="21"/>
      <c r="J9" s="71"/>
      <c r="K9" s="21"/>
      <c r="L9" s="78"/>
      <c r="M9" s="78"/>
      <c r="N9" s="78"/>
      <c r="O9" s="78"/>
      <c r="P9" s="21"/>
      <c r="Q9" s="9"/>
      <c r="R9" s="9"/>
      <c r="S9" s="32"/>
    </row>
    <row r="10" spans="2:19" s="391" customFormat="1" ht="46.5" x14ac:dyDescent="0.3">
      <c r="B10" s="61"/>
      <c r="C10" s="676"/>
      <c r="D10" s="953" t="s">
        <v>26</v>
      </c>
      <c r="E10" s="953" t="s">
        <v>27</v>
      </c>
      <c r="F10" s="953" t="s">
        <v>28</v>
      </c>
      <c r="G10" s="761" t="s">
        <v>29</v>
      </c>
      <c r="H10" s="761" t="s">
        <v>30</v>
      </c>
      <c r="I10" s="761" t="s">
        <v>31</v>
      </c>
      <c r="J10" s="761" t="s">
        <v>32</v>
      </c>
      <c r="K10" s="761" t="s">
        <v>33</v>
      </c>
      <c r="L10" s="761" t="s">
        <v>34</v>
      </c>
      <c r="M10" s="761" t="s">
        <v>35</v>
      </c>
      <c r="N10" s="761" t="s">
        <v>36</v>
      </c>
      <c r="O10" s="761" t="s">
        <v>37</v>
      </c>
      <c r="P10" s="762" t="s">
        <v>38</v>
      </c>
      <c r="Q10" s="11"/>
      <c r="R10" s="954"/>
      <c r="S10" s="951"/>
    </row>
    <row r="11" spans="2:19" s="392" customFormat="1" ht="13.5" x14ac:dyDescent="0.3">
      <c r="B11" s="62"/>
      <c r="C11" s="104"/>
      <c r="D11" s="953"/>
      <c r="E11" s="953"/>
      <c r="F11" s="953"/>
      <c r="G11" s="763" t="s">
        <v>39</v>
      </c>
      <c r="H11" s="948" t="s">
        <v>40</v>
      </c>
      <c r="I11" s="948"/>
      <c r="J11" s="948"/>
      <c r="K11" s="948"/>
      <c r="L11" s="948" t="s">
        <v>41</v>
      </c>
      <c r="M11" s="948"/>
      <c r="N11" s="948"/>
      <c r="O11" s="948"/>
      <c r="P11" s="948"/>
      <c r="Q11" s="6"/>
      <c r="R11" s="954"/>
      <c r="S11" s="951"/>
    </row>
    <row r="12" spans="2:19" ht="15.75" x14ac:dyDescent="0.3">
      <c r="B12" s="30"/>
      <c r="C12" s="20"/>
      <c r="D12" s="764" t="s">
        <v>42</v>
      </c>
      <c r="E12" s="765" t="s">
        <v>43</v>
      </c>
      <c r="F12" s="764">
        <v>1234</v>
      </c>
      <c r="G12" s="766">
        <f>IF(E12="","",VLOOKUP(E12,$D$127:$E$135,2,FALSE))</f>
        <v>34.200000000000003</v>
      </c>
      <c r="H12" s="766">
        <f>IF(E12="","",VLOOKUP(E12,$D$127:$F$135,3,FALSE))</f>
        <v>67.400000000000006</v>
      </c>
      <c r="I12" s="766">
        <f>IF(E12="","",VLOOKUP(E12,$D$127:$G$135,4,FALSE))</f>
        <v>0.02</v>
      </c>
      <c r="J12" s="766">
        <f>IF(E12="","",VLOOKUP(E12,$D$127:$H$135,5,FALSE))</f>
        <v>0.2</v>
      </c>
      <c r="K12" s="766">
        <f>IF(E12="","",VLOOKUP(E12,$D$127:$I$135,6,FALSE))</f>
        <v>3.6</v>
      </c>
      <c r="L12" s="767">
        <f>IF($F12="", "",($F12*$G12*H12/1000)/1000)</f>
        <v>2.8444687200000005</v>
      </c>
      <c r="M12" s="767">
        <f>IF($F12="", "",($F12*$G12*I12/1000)/1000)</f>
        <v>8.4405600000000004E-4</v>
      </c>
      <c r="N12" s="767">
        <f t="shared" ref="N12" si="0">IF($F12="", "",($F12*$G12*J12/1000)/1000)</f>
        <v>8.4405600000000015E-3</v>
      </c>
      <c r="O12" s="767">
        <f t="shared" ref="O12" si="1">IF($F12="", "",($F12*$G12*K12/1000)/1000)</f>
        <v>0.15193008</v>
      </c>
      <c r="P12" s="767">
        <f>IF($F12="", "",SUM(L12:O12))</f>
        <v>3.0056834160000006</v>
      </c>
      <c r="Q12" s="29"/>
      <c r="R12" s="12"/>
      <c r="S12" s="13"/>
    </row>
    <row r="13" spans="2:19" ht="15.75" x14ac:dyDescent="0.3">
      <c r="B13" s="30"/>
      <c r="C13" s="20">
        <v>1</v>
      </c>
      <c r="D13" s="768"/>
      <c r="E13" s="769"/>
      <c r="F13" s="770"/>
      <c r="G13" s="771" t="str">
        <f>IF(E13="","",VLOOKUP(E13,$D$127:$E$135,2,FALSE))</f>
        <v/>
      </c>
      <c r="H13" s="771" t="str">
        <f>IF(E13="","",VLOOKUP(E13,$D$127:$F$135,3,FALSE))</f>
        <v/>
      </c>
      <c r="I13" s="771" t="str">
        <f>IF(E13="","",VLOOKUP(E13,$D$127:$G$135,4,FALSE))</f>
        <v/>
      </c>
      <c r="J13" s="771" t="str">
        <f>IF(E13="","",VLOOKUP(E13,$D$127:$H$135,5,FALSE))</f>
        <v/>
      </c>
      <c r="K13" s="771" t="str">
        <f>IF(E13="","",VLOOKUP(E13,$D$127:$I$135,6,FALSE))</f>
        <v/>
      </c>
      <c r="L13" s="772" t="str">
        <f>IF($F13="", "",($F13*$G13*H13/1000)/1000)</f>
        <v/>
      </c>
      <c r="M13" s="772" t="str">
        <f>IF($F13="", "",($F13*$G13*I13/1000)/1000)</f>
        <v/>
      </c>
      <c r="N13" s="772" t="str">
        <f t="shared" ref="N13:O13" si="2">IF($F13="", "",($F13*$G13*J13/1000)/1000)</f>
        <v/>
      </c>
      <c r="O13" s="772" t="str">
        <f t="shared" si="2"/>
        <v/>
      </c>
      <c r="P13" s="772" t="str">
        <f>IF($F13="", "",SUM(L13:O13))</f>
        <v/>
      </c>
      <c r="Q13" s="29"/>
      <c r="R13" s="12"/>
      <c r="S13" s="13"/>
    </row>
    <row r="14" spans="2:19" ht="15.75" x14ac:dyDescent="0.3">
      <c r="B14" s="30"/>
      <c r="C14" s="20">
        <v>2</v>
      </c>
      <c r="D14" s="768"/>
      <c r="E14" s="769"/>
      <c r="F14" s="773"/>
      <c r="G14" s="771" t="str">
        <f t="shared" ref="G14:G22" si="3">IF(E14="","",VLOOKUP(E14,$D$127:$E$135,2,FALSE))</f>
        <v/>
      </c>
      <c r="H14" s="771" t="str">
        <f t="shared" ref="H14:H22" si="4">IF(E14="","",VLOOKUP(E14,$D$127:$F$135,3,FALSE))</f>
        <v/>
      </c>
      <c r="I14" s="771" t="str">
        <f t="shared" ref="I14:I22" si="5">IF(E14="","",VLOOKUP(E14,$D$127:$G$135,4,FALSE))</f>
        <v/>
      </c>
      <c r="J14" s="771" t="str">
        <f t="shared" ref="J14:J22" si="6">IF(E14="","",VLOOKUP(E14,$D$127:$H$135,5,FALSE))</f>
        <v/>
      </c>
      <c r="K14" s="771" t="str">
        <f t="shared" ref="K14:K22" si="7">IF(E14="","",VLOOKUP(E14,$D$127:$I$135,6,FALSE))</f>
        <v/>
      </c>
      <c r="L14" s="774" t="str">
        <f t="shared" ref="L14:L22" si="8">IF($F14="", "",($F14*$G14*H14/1000)/1000)</f>
        <v/>
      </c>
      <c r="M14" s="774" t="str">
        <f t="shared" ref="M14:M22" si="9">IF($F14="", "",($F14*$G14*I14/1000)/1000)</f>
        <v/>
      </c>
      <c r="N14" s="774" t="str">
        <f t="shared" ref="N14:N22" si="10">IF($F14="", "",($F14*$G14*J14/1000)/1000)</f>
        <v/>
      </c>
      <c r="O14" s="774" t="str">
        <f t="shared" ref="O14:O22" si="11">IF($F14="", "",($F14*$G14*K14/1000)/1000)</f>
        <v/>
      </c>
      <c r="P14" s="774" t="str">
        <f t="shared" ref="P14:P22" si="12">IF($F14="", "",SUM(L14:O14))</f>
        <v/>
      </c>
      <c r="Q14" s="29"/>
      <c r="R14" s="12"/>
      <c r="S14" s="13"/>
    </row>
    <row r="15" spans="2:19" ht="15.75" x14ac:dyDescent="0.3">
      <c r="B15" s="30"/>
      <c r="C15" s="20">
        <v>3</v>
      </c>
      <c r="D15" s="768"/>
      <c r="E15" s="769"/>
      <c r="F15" s="775"/>
      <c r="G15" s="771" t="str">
        <f t="shared" si="3"/>
        <v/>
      </c>
      <c r="H15" s="771" t="str">
        <f t="shared" si="4"/>
        <v/>
      </c>
      <c r="I15" s="771" t="str">
        <f t="shared" si="5"/>
        <v/>
      </c>
      <c r="J15" s="771" t="str">
        <f t="shared" si="6"/>
        <v/>
      </c>
      <c r="K15" s="771" t="str">
        <f t="shared" si="7"/>
        <v/>
      </c>
      <c r="L15" s="774" t="str">
        <f t="shared" si="8"/>
        <v/>
      </c>
      <c r="M15" s="774" t="str">
        <f t="shared" si="9"/>
        <v/>
      </c>
      <c r="N15" s="774" t="str">
        <f t="shared" si="10"/>
        <v/>
      </c>
      <c r="O15" s="774" t="str">
        <f t="shared" si="11"/>
        <v/>
      </c>
      <c r="P15" s="774" t="str">
        <f t="shared" si="12"/>
        <v/>
      </c>
      <c r="Q15" s="29"/>
      <c r="R15" s="12"/>
      <c r="S15" s="13"/>
    </row>
    <row r="16" spans="2:19" ht="15.75" x14ac:dyDescent="0.3">
      <c r="B16" s="30"/>
      <c r="C16" s="20">
        <v>4</v>
      </c>
      <c r="D16" s="768"/>
      <c r="E16" s="769"/>
      <c r="F16" s="775"/>
      <c r="G16" s="771" t="str">
        <f t="shared" si="3"/>
        <v/>
      </c>
      <c r="H16" s="771" t="str">
        <f t="shared" si="4"/>
        <v/>
      </c>
      <c r="I16" s="771" t="str">
        <f t="shared" si="5"/>
        <v/>
      </c>
      <c r="J16" s="771" t="str">
        <f t="shared" si="6"/>
        <v/>
      </c>
      <c r="K16" s="771" t="str">
        <f t="shared" si="7"/>
        <v/>
      </c>
      <c r="L16" s="774" t="str">
        <f t="shared" si="8"/>
        <v/>
      </c>
      <c r="M16" s="774" t="str">
        <f t="shared" si="9"/>
        <v/>
      </c>
      <c r="N16" s="774" t="str">
        <f t="shared" si="10"/>
        <v/>
      </c>
      <c r="O16" s="774" t="str">
        <f t="shared" si="11"/>
        <v/>
      </c>
      <c r="P16" s="774" t="str">
        <f t="shared" si="12"/>
        <v/>
      </c>
      <c r="Q16" s="29"/>
      <c r="R16" s="12"/>
      <c r="S16" s="13"/>
    </row>
    <row r="17" spans="2:19" ht="15.75" x14ac:dyDescent="0.3">
      <c r="B17" s="30"/>
      <c r="C17" s="20">
        <v>5</v>
      </c>
      <c r="D17" s="768"/>
      <c r="E17" s="769"/>
      <c r="F17" s="775"/>
      <c r="G17" s="771" t="str">
        <f t="shared" si="3"/>
        <v/>
      </c>
      <c r="H17" s="771" t="str">
        <f t="shared" si="4"/>
        <v/>
      </c>
      <c r="I17" s="771" t="str">
        <f t="shared" si="5"/>
        <v/>
      </c>
      <c r="J17" s="771" t="str">
        <f t="shared" si="6"/>
        <v/>
      </c>
      <c r="K17" s="771" t="str">
        <f t="shared" si="7"/>
        <v/>
      </c>
      <c r="L17" s="774" t="str">
        <f t="shared" si="8"/>
        <v/>
      </c>
      <c r="M17" s="774" t="str">
        <f t="shared" si="9"/>
        <v/>
      </c>
      <c r="N17" s="774" t="str">
        <f t="shared" si="10"/>
        <v/>
      </c>
      <c r="O17" s="774" t="str">
        <f t="shared" si="11"/>
        <v/>
      </c>
      <c r="P17" s="774" t="str">
        <f t="shared" si="12"/>
        <v/>
      </c>
      <c r="Q17" s="29"/>
      <c r="R17" s="12"/>
      <c r="S17" s="13"/>
    </row>
    <row r="18" spans="2:19" ht="15.75" x14ac:dyDescent="0.3">
      <c r="B18" s="30"/>
      <c r="C18" s="20">
        <v>6</v>
      </c>
      <c r="D18" s="768"/>
      <c r="E18" s="769"/>
      <c r="F18" s="775"/>
      <c r="G18" s="771" t="str">
        <f t="shared" si="3"/>
        <v/>
      </c>
      <c r="H18" s="771" t="str">
        <f t="shared" si="4"/>
        <v/>
      </c>
      <c r="I18" s="771" t="str">
        <f t="shared" si="5"/>
        <v/>
      </c>
      <c r="J18" s="771" t="str">
        <f t="shared" si="6"/>
        <v/>
      </c>
      <c r="K18" s="771" t="str">
        <f t="shared" si="7"/>
        <v/>
      </c>
      <c r="L18" s="774" t="str">
        <f t="shared" si="8"/>
        <v/>
      </c>
      <c r="M18" s="774" t="str">
        <f t="shared" si="9"/>
        <v/>
      </c>
      <c r="N18" s="774" t="str">
        <f t="shared" si="10"/>
        <v/>
      </c>
      <c r="O18" s="774" t="str">
        <f t="shared" si="11"/>
        <v/>
      </c>
      <c r="P18" s="774" t="str">
        <f t="shared" si="12"/>
        <v/>
      </c>
      <c r="Q18" s="29"/>
      <c r="R18" s="12"/>
      <c r="S18" s="13"/>
    </row>
    <row r="19" spans="2:19" ht="15.75" x14ac:dyDescent="0.3">
      <c r="B19" s="30"/>
      <c r="C19" s="20">
        <v>7</v>
      </c>
      <c r="D19" s="768"/>
      <c r="E19" s="769"/>
      <c r="F19" s="775"/>
      <c r="G19" s="771" t="str">
        <f t="shared" si="3"/>
        <v/>
      </c>
      <c r="H19" s="771" t="str">
        <f t="shared" si="4"/>
        <v/>
      </c>
      <c r="I19" s="771" t="str">
        <f t="shared" si="5"/>
        <v/>
      </c>
      <c r="J19" s="771" t="str">
        <f t="shared" si="6"/>
        <v/>
      </c>
      <c r="K19" s="771" t="str">
        <f t="shared" si="7"/>
        <v/>
      </c>
      <c r="L19" s="774" t="str">
        <f t="shared" si="8"/>
        <v/>
      </c>
      <c r="M19" s="774" t="str">
        <f t="shared" si="9"/>
        <v/>
      </c>
      <c r="N19" s="774" t="str">
        <f t="shared" si="10"/>
        <v/>
      </c>
      <c r="O19" s="774" t="str">
        <f t="shared" si="11"/>
        <v/>
      </c>
      <c r="P19" s="774" t="str">
        <f t="shared" si="12"/>
        <v/>
      </c>
      <c r="Q19" s="29"/>
      <c r="R19" s="12"/>
      <c r="S19" s="13"/>
    </row>
    <row r="20" spans="2:19" ht="15.75" x14ac:dyDescent="0.3">
      <c r="B20" s="30"/>
      <c r="C20" s="20">
        <v>8</v>
      </c>
      <c r="D20" s="768"/>
      <c r="E20" s="769"/>
      <c r="F20" s="775"/>
      <c r="G20" s="771" t="str">
        <f t="shared" si="3"/>
        <v/>
      </c>
      <c r="H20" s="771" t="str">
        <f t="shared" si="4"/>
        <v/>
      </c>
      <c r="I20" s="771" t="str">
        <f t="shared" si="5"/>
        <v/>
      </c>
      <c r="J20" s="771" t="str">
        <f t="shared" si="6"/>
        <v/>
      </c>
      <c r="K20" s="771" t="str">
        <f t="shared" si="7"/>
        <v/>
      </c>
      <c r="L20" s="774" t="str">
        <f t="shared" si="8"/>
        <v/>
      </c>
      <c r="M20" s="774" t="str">
        <f t="shared" si="9"/>
        <v/>
      </c>
      <c r="N20" s="774" t="str">
        <f t="shared" si="10"/>
        <v/>
      </c>
      <c r="O20" s="774" t="str">
        <f t="shared" si="11"/>
        <v/>
      </c>
      <c r="P20" s="774" t="str">
        <f t="shared" si="12"/>
        <v/>
      </c>
      <c r="Q20" s="29"/>
      <c r="R20" s="12"/>
      <c r="S20" s="13"/>
    </row>
    <row r="21" spans="2:19" ht="15.75" x14ac:dyDescent="0.3">
      <c r="B21" s="30"/>
      <c r="C21" s="20">
        <v>9</v>
      </c>
      <c r="D21" s="768"/>
      <c r="E21" s="769"/>
      <c r="F21" s="775"/>
      <c r="G21" s="771" t="str">
        <f t="shared" si="3"/>
        <v/>
      </c>
      <c r="H21" s="771" t="str">
        <f t="shared" si="4"/>
        <v/>
      </c>
      <c r="I21" s="771" t="str">
        <f t="shared" si="5"/>
        <v/>
      </c>
      <c r="J21" s="771" t="str">
        <f t="shared" si="6"/>
        <v/>
      </c>
      <c r="K21" s="771" t="str">
        <f t="shared" si="7"/>
        <v/>
      </c>
      <c r="L21" s="774" t="str">
        <f t="shared" si="8"/>
        <v/>
      </c>
      <c r="M21" s="774" t="str">
        <f t="shared" si="9"/>
        <v/>
      </c>
      <c r="N21" s="774" t="str">
        <f t="shared" si="10"/>
        <v/>
      </c>
      <c r="O21" s="774" t="str">
        <f t="shared" si="11"/>
        <v/>
      </c>
      <c r="P21" s="774" t="str">
        <f t="shared" si="12"/>
        <v/>
      </c>
      <c r="Q21" s="29"/>
      <c r="R21" s="12"/>
      <c r="S21" s="13"/>
    </row>
    <row r="22" spans="2:19" ht="15.75" x14ac:dyDescent="0.3">
      <c r="B22" s="30"/>
      <c r="C22" s="20">
        <v>10</v>
      </c>
      <c r="D22" s="768"/>
      <c r="E22" s="769"/>
      <c r="F22" s="775"/>
      <c r="G22" s="771" t="str">
        <f t="shared" si="3"/>
        <v/>
      </c>
      <c r="H22" s="771" t="str">
        <f t="shared" si="4"/>
        <v/>
      </c>
      <c r="I22" s="771" t="str">
        <f t="shared" si="5"/>
        <v/>
      </c>
      <c r="J22" s="771" t="str">
        <f t="shared" si="6"/>
        <v/>
      </c>
      <c r="K22" s="771" t="str">
        <f t="shared" si="7"/>
        <v/>
      </c>
      <c r="L22" s="774" t="str">
        <f t="shared" si="8"/>
        <v/>
      </c>
      <c r="M22" s="774" t="str">
        <f t="shared" si="9"/>
        <v/>
      </c>
      <c r="N22" s="774" t="str">
        <f t="shared" si="10"/>
        <v/>
      </c>
      <c r="O22" s="774" t="str">
        <f t="shared" si="11"/>
        <v/>
      </c>
      <c r="P22" s="774" t="str">
        <f t="shared" si="12"/>
        <v/>
      </c>
      <c r="Q22" s="29"/>
      <c r="R22" s="12"/>
      <c r="S22" s="13"/>
    </row>
    <row r="23" spans="2:19" ht="15.75" x14ac:dyDescent="0.3">
      <c r="B23" s="30"/>
      <c r="C23" s="20">
        <v>11</v>
      </c>
      <c r="D23" s="768"/>
      <c r="E23" s="769"/>
      <c r="F23" s="775"/>
      <c r="G23" s="771" t="str">
        <f t="shared" ref="G23:G61" si="13">IF(E23="","",VLOOKUP(E23,$D$127:$E$135,2,FALSE))</f>
        <v/>
      </c>
      <c r="H23" s="771" t="str">
        <f t="shared" ref="H23:H61" si="14">IF(E23="","",VLOOKUP(E23,$D$127:$F$135,3,FALSE))</f>
        <v/>
      </c>
      <c r="I23" s="771" t="str">
        <f t="shared" ref="I23:I61" si="15">IF(E23="","",VLOOKUP(E23,$D$127:$G$135,4,FALSE))</f>
        <v/>
      </c>
      <c r="J23" s="771" t="str">
        <f t="shared" ref="J23:J61" si="16">IF(E23="","",VLOOKUP(E23,$D$127:$H$135,5,FALSE))</f>
        <v/>
      </c>
      <c r="K23" s="771" t="str">
        <f t="shared" ref="K23:K61" si="17">IF(E23="","",VLOOKUP(E23,$D$127:$I$135,6,FALSE))</f>
        <v/>
      </c>
      <c r="L23" s="774" t="str">
        <f t="shared" ref="L23:L61" si="18">IF($F23="", "",($F23*$G23*H23/1000)/1000)</f>
        <v/>
      </c>
      <c r="M23" s="774" t="str">
        <f t="shared" ref="M23:M61" si="19">IF($F23="", "",($F23*$G23*I23/1000)/1000)</f>
        <v/>
      </c>
      <c r="N23" s="774" t="str">
        <f t="shared" ref="N23:N61" si="20">IF($F23="", "",($F23*$G23*J23/1000)/1000)</f>
        <v/>
      </c>
      <c r="O23" s="774" t="str">
        <f t="shared" ref="O23:O61" si="21">IF($F23="", "",($F23*$G23*K23/1000)/1000)</f>
        <v/>
      </c>
      <c r="P23" s="774" t="str">
        <f t="shared" ref="P23:P61" si="22">IF($F23="", "",SUM(L23:O23))</f>
        <v/>
      </c>
      <c r="Q23" s="29"/>
      <c r="R23" s="12"/>
      <c r="S23" s="13"/>
    </row>
    <row r="24" spans="2:19" ht="15.75" x14ac:dyDescent="0.3">
      <c r="B24" s="30"/>
      <c r="C24" s="20">
        <v>12</v>
      </c>
      <c r="D24" s="768"/>
      <c r="E24" s="769"/>
      <c r="F24" s="775"/>
      <c r="G24" s="771" t="str">
        <f t="shared" si="13"/>
        <v/>
      </c>
      <c r="H24" s="771" t="str">
        <f t="shared" si="14"/>
        <v/>
      </c>
      <c r="I24" s="771" t="str">
        <f t="shared" si="15"/>
        <v/>
      </c>
      <c r="J24" s="771" t="str">
        <f t="shared" si="16"/>
        <v/>
      </c>
      <c r="K24" s="771" t="str">
        <f t="shared" si="17"/>
        <v/>
      </c>
      <c r="L24" s="774" t="str">
        <f t="shared" si="18"/>
        <v/>
      </c>
      <c r="M24" s="774" t="str">
        <f t="shared" si="19"/>
        <v/>
      </c>
      <c r="N24" s="774" t="str">
        <f t="shared" si="20"/>
        <v/>
      </c>
      <c r="O24" s="774" t="str">
        <f t="shared" si="21"/>
        <v/>
      </c>
      <c r="P24" s="774" t="str">
        <f t="shared" si="22"/>
        <v/>
      </c>
      <c r="Q24" s="29"/>
      <c r="R24" s="12"/>
      <c r="S24" s="13"/>
    </row>
    <row r="25" spans="2:19" ht="15.75" x14ac:dyDescent="0.3">
      <c r="B25" s="30"/>
      <c r="C25" s="20">
        <v>13</v>
      </c>
      <c r="D25" s="768"/>
      <c r="E25" s="769"/>
      <c r="F25" s="775"/>
      <c r="G25" s="771" t="str">
        <f t="shared" si="13"/>
        <v/>
      </c>
      <c r="H25" s="771" t="str">
        <f t="shared" si="14"/>
        <v/>
      </c>
      <c r="I25" s="771" t="str">
        <f t="shared" si="15"/>
        <v/>
      </c>
      <c r="J25" s="771" t="str">
        <f t="shared" si="16"/>
        <v/>
      </c>
      <c r="K25" s="771" t="str">
        <f t="shared" si="17"/>
        <v/>
      </c>
      <c r="L25" s="774" t="str">
        <f t="shared" si="18"/>
        <v/>
      </c>
      <c r="M25" s="774" t="str">
        <f t="shared" si="19"/>
        <v/>
      </c>
      <c r="N25" s="774" t="str">
        <f t="shared" si="20"/>
        <v/>
      </c>
      <c r="O25" s="774" t="str">
        <f t="shared" si="21"/>
        <v/>
      </c>
      <c r="P25" s="774" t="str">
        <f t="shared" si="22"/>
        <v/>
      </c>
      <c r="Q25" s="29"/>
      <c r="R25" s="12"/>
      <c r="S25" s="13"/>
    </row>
    <row r="26" spans="2:19" ht="15.75" x14ac:dyDescent="0.3">
      <c r="B26" s="30"/>
      <c r="C26" s="20">
        <v>14</v>
      </c>
      <c r="D26" s="768"/>
      <c r="E26" s="769"/>
      <c r="F26" s="775"/>
      <c r="G26" s="771" t="str">
        <f t="shared" si="13"/>
        <v/>
      </c>
      <c r="H26" s="771" t="str">
        <f t="shared" si="14"/>
        <v/>
      </c>
      <c r="I26" s="771" t="str">
        <f t="shared" si="15"/>
        <v/>
      </c>
      <c r="J26" s="771" t="str">
        <f t="shared" si="16"/>
        <v/>
      </c>
      <c r="K26" s="771" t="str">
        <f t="shared" si="17"/>
        <v/>
      </c>
      <c r="L26" s="774" t="str">
        <f t="shared" si="18"/>
        <v/>
      </c>
      <c r="M26" s="774" t="str">
        <f t="shared" si="19"/>
        <v/>
      </c>
      <c r="N26" s="774" t="str">
        <f t="shared" si="20"/>
        <v/>
      </c>
      <c r="O26" s="774" t="str">
        <f t="shared" si="21"/>
        <v/>
      </c>
      <c r="P26" s="774" t="str">
        <f t="shared" si="22"/>
        <v/>
      </c>
      <c r="Q26" s="29"/>
      <c r="R26" s="12"/>
      <c r="S26" s="13"/>
    </row>
    <row r="27" spans="2:19" ht="15.75" x14ac:dyDescent="0.3">
      <c r="B27" s="30"/>
      <c r="C27" s="20">
        <v>15</v>
      </c>
      <c r="D27" s="768"/>
      <c r="E27" s="769"/>
      <c r="F27" s="775"/>
      <c r="G27" s="771" t="str">
        <f t="shared" si="13"/>
        <v/>
      </c>
      <c r="H27" s="771" t="str">
        <f t="shared" si="14"/>
        <v/>
      </c>
      <c r="I27" s="771" t="str">
        <f t="shared" si="15"/>
        <v/>
      </c>
      <c r="J27" s="771" t="str">
        <f t="shared" si="16"/>
        <v/>
      </c>
      <c r="K27" s="771" t="str">
        <f t="shared" si="17"/>
        <v/>
      </c>
      <c r="L27" s="774" t="str">
        <f t="shared" si="18"/>
        <v/>
      </c>
      <c r="M27" s="774" t="str">
        <f t="shared" si="19"/>
        <v/>
      </c>
      <c r="N27" s="774" t="str">
        <f t="shared" si="20"/>
        <v/>
      </c>
      <c r="O27" s="774" t="str">
        <f t="shared" si="21"/>
        <v/>
      </c>
      <c r="P27" s="774" t="str">
        <f t="shared" si="22"/>
        <v/>
      </c>
      <c r="Q27" s="29"/>
      <c r="R27" s="12"/>
      <c r="S27" s="13"/>
    </row>
    <row r="28" spans="2:19" ht="15.75" x14ac:dyDescent="0.3">
      <c r="B28" s="30"/>
      <c r="C28" s="20">
        <v>16</v>
      </c>
      <c r="D28" s="768"/>
      <c r="E28" s="769"/>
      <c r="F28" s="775"/>
      <c r="G28" s="771" t="str">
        <f t="shared" si="13"/>
        <v/>
      </c>
      <c r="H28" s="771" t="str">
        <f t="shared" si="14"/>
        <v/>
      </c>
      <c r="I28" s="771" t="str">
        <f t="shared" si="15"/>
        <v/>
      </c>
      <c r="J28" s="771" t="str">
        <f t="shared" si="16"/>
        <v/>
      </c>
      <c r="K28" s="771" t="str">
        <f t="shared" si="17"/>
        <v/>
      </c>
      <c r="L28" s="774" t="str">
        <f t="shared" si="18"/>
        <v/>
      </c>
      <c r="M28" s="774" t="str">
        <f t="shared" si="19"/>
        <v/>
      </c>
      <c r="N28" s="774" t="str">
        <f t="shared" si="20"/>
        <v/>
      </c>
      <c r="O28" s="774" t="str">
        <f t="shared" si="21"/>
        <v/>
      </c>
      <c r="P28" s="774" t="str">
        <f t="shared" si="22"/>
        <v/>
      </c>
      <c r="Q28" s="29"/>
      <c r="R28" s="12"/>
      <c r="S28" s="13"/>
    </row>
    <row r="29" spans="2:19" ht="15.75" x14ac:dyDescent="0.3">
      <c r="B29" s="30"/>
      <c r="C29" s="20">
        <v>17</v>
      </c>
      <c r="D29" s="768"/>
      <c r="E29" s="769"/>
      <c r="F29" s="775"/>
      <c r="G29" s="771" t="str">
        <f t="shared" si="13"/>
        <v/>
      </c>
      <c r="H29" s="771" t="str">
        <f t="shared" si="14"/>
        <v/>
      </c>
      <c r="I29" s="771" t="str">
        <f t="shared" si="15"/>
        <v/>
      </c>
      <c r="J29" s="771" t="str">
        <f t="shared" si="16"/>
        <v/>
      </c>
      <c r="K29" s="771" t="str">
        <f t="shared" si="17"/>
        <v/>
      </c>
      <c r="L29" s="774" t="str">
        <f t="shared" si="18"/>
        <v/>
      </c>
      <c r="M29" s="774" t="str">
        <f t="shared" si="19"/>
        <v/>
      </c>
      <c r="N29" s="774" t="str">
        <f t="shared" si="20"/>
        <v/>
      </c>
      <c r="O29" s="774" t="str">
        <f t="shared" si="21"/>
        <v/>
      </c>
      <c r="P29" s="774" t="str">
        <f t="shared" si="22"/>
        <v/>
      </c>
      <c r="Q29" s="29"/>
      <c r="R29" s="12"/>
      <c r="S29" s="13"/>
    </row>
    <row r="30" spans="2:19" ht="15.75" x14ac:dyDescent="0.3">
      <c r="B30" s="30"/>
      <c r="C30" s="20">
        <v>18</v>
      </c>
      <c r="D30" s="768"/>
      <c r="E30" s="769"/>
      <c r="F30" s="775"/>
      <c r="G30" s="771" t="str">
        <f t="shared" si="13"/>
        <v/>
      </c>
      <c r="H30" s="771" t="str">
        <f t="shared" si="14"/>
        <v/>
      </c>
      <c r="I30" s="771" t="str">
        <f t="shared" si="15"/>
        <v/>
      </c>
      <c r="J30" s="771" t="str">
        <f t="shared" si="16"/>
        <v/>
      </c>
      <c r="K30" s="771" t="str">
        <f t="shared" si="17"/>
        <v/>
      </c>
      <c r="L30" s="774" t="str">
        <f t="shared" si="18"/>
        <v/>
      </c>
      <c r="M30" s="774" t="str">
        <f t="shared" si="19"/>
        <v/>
      </c>
      <c r="N30" s="774" t="str">
        <f t="shared" si="20"/>
        <v/>
      </c>
      <c r="O30" s="774" t="str">
        <f t="shared" si="21"/>
        <v/>
      </c>
      <c r="P30" s="774" t="str">
        <f t="shared" si="22"/>
        <v/>
      </c>
      <c r="Q30" s="29"/>
      <c r="R30" s="12"/>
      <c r="S30" s="13"/>
    </row>
    <row r="31" spans="2:19" ht="15.75" x14ac:dyDescent="0.3">
      <c r="B31" s="30"/>
      <c r="C31" s="20">
        <v>19</v>
      </c>
      <c r="D31" s="768"/>
      <c r="E31" s="769"/>
      <c r="F31" s="775"/>
      <c r="G31" s="771" t="str">
        <f t="shared" si="13"/>
        <v/>
      </c>
      <c r="H31" s="771" t="str">
        <f t="shared" si="14"/>
        <v/>
      </c>
      <c r="I31" s="771" t="str">
        <f t="shared" si="15"/>
        <v/>
      </c>
      <c r="J31" s="771" t="str">
        <f t="shared" si="16"/>
        <v/>
      </c>
      <c r="K31" s="771" t="str">
        <f t="shared" si="17"/>
        <v/>
      </c>
      <c r="L31" s="774" t="str">
        <f t="shared" si="18"/>
        <v/>
      </c>
      <c r="M31" s="774" t="str">
        <f t="shared" si="19"/>
        <v/>
      </c>
      <c r="N31" s="774" t="str">
        <f t="shared" si="20"/>
        <v/>
      </c>
      <c r="O31" s="774" t="str">
        <f t="shared" si="21"/>
        <v/>
      </c>
      <c r="P31" s="774" t="str">
        <f t="shared" si="22"/>
        <v/>
      </c>
      <c r="Q31" s="29"/>
      <c r="R31" s="12"/>
      <c r="S31" s="13"/>
    </row>
    <row r="32" spans="2:19" ht="15.75" x14ac:dyDescent="0.3">
      <c r="B32" s="30"/>
      <c r="C32" s="20">
        <v>20</v>
      </c>
      <c r="D32" s="768"/>
      <c r="E32" s="769"/>
      <c r="F32" s="775"/>
      <c r="G32" s="771" t="str">
        <f t="shared" si="13"/>
        <v/>
      </c>
      <c r="H32" s="771" t="str">
        <f t="shared" si="14"/>
        <v/>
      </c>
      <c r="I32" s="771" t="str">
        <f t="shared" si="15"/>
        <v/>
      </c>
      <c r="J32" s="771" t="str">
        <f t="shared" si="16"/>
        <v/>
      </c>
      <c r="K32" s="771" t="str">
        <f t="shared" si="17"/>
        <v/>
      </c>
      <c r="L32" s="774" t="str">
        <f t="shared" si="18"/>
        <v/>
      </c>
      <c r="M32" s="774" t="str">
        <f t="shared" si="19"/>
        <v/>
      </c>
      <c r="N32" s="774" t="str">
        <f t="shared" si="20"/>
        <v/>
      </c>
      <c r="O32" s="774" t="str">
        <f t="shared" si="21"/>
        <v/>
      </c>
      <c r="P32" s="774" t="str">
        <f t="shared" si="22"/>
        <v/>
      </c>
      <c r="Q32" s="29"/>
      <c r="R32" s="12"/>
      <c r="S32" s="13"/>
    </row>
    <row r="33" spans="2:19" ht="15.75" x14ac:dyDescent="0.3">
      <c r="B33" s="30"/>
      <c r="C33" s="20">
        <v>21</v>
      </c>
      <c r="D33" s="768"/>
      <c r="E33" s="769"/>
      <c r="F33" s="775"/>
      <c r="G33" s="771" t="str">
        <f t="shared" si="13"/>
        <v/>
      </c>
      <c r="H33" s="771" t="str">
        <f t="shared" si="14"/>
        <v/>
      </c>
      <c r="I33" s="771" t="str">
        <f t="shared" si="15"/>
        <v/>
      </c>
      <c r="J33" s="771" t="str">
        <f t="shared" si="16"/>
        <v/>
      </c>
      <c r="K33" s="771" t="str">
        <f t="shared" si="17"/>
        <v/>
      </c>
      <c r="L33" s="774" t="str">
        <f t="shared" si="18"/>
        <v/>
      </c>
      <c r="M33" s="774" t="str">
        <f t="shared" si="19"/>
        <v/>
      </c>
      <c r="N33" s="774" t="str">
        <f t="shared" si="20"/>
        <v/>
      </c>
      <c r="O33" s="774" t="str">
        <f t="shared" si="21"/>
        <v/>
      </c>
      <c r="P33" s="774" t="str">
        <f t="shared" si="22"/>
        <v/>
      </c>
      <c r="Q33" s="29"/>
      <c r="R33" s="12"/>
      <c r="S33" s="13"/>
    </row>
    <row r="34" spans="2:19" ht="15.75" x14ac:dyDescent="0.3">
      <c r="B34" s="30"/>
      <c r="C34" s="20">
        <v>22</v>
      </c>
      <c r="D34" s="768"/>
      <c r="E34" s="769"/>
      <c r="F34" s="775"/>
      <c r="G34" s="771" t="str">
        <f t="shared" si="13"/>
        <v/>
      </c>
      <c r="H34" s="771" t="str">
        <f t="shared" si="14"/>
        <v/>
      </c>
      <c r="I34" s="771" t="str">
        <f t="shared" si="15"/>
        <v/>
      </c>
      <c r="J34" s="771" t="str">
        <f t="shared" si="16"/>
        <v/>
      </c>
      <c r="K34" s="771" t="str">
        <f t="shared" si="17"/>
        <v/>
      </c>
      <c r="L34" s="774" t="str">
        <f t="shared" si="18"/>
        <v/>
      </c>
      <c r="M34" s="774" t="str">
        <f t="shared" si="19"/>
        <v/>
      </c>
      <c r="N34" s="774" t="str">
        <f t="shared" si="20"/>
        <v/>
      </c>
      <c r="O34" s="774" t="str">
        <f t="shared" si="21"/>
        <v/>
      </c>
      <c r="P34" s="774" t="str">
        <f t="shared" si="22"/>
        <v/>
      </c>
      <c r="Q34" s="29"/>
      <c r="R34" s="12"/>
      <c r="S34" s="13"/>
    </row>
    <row r="35" spans="2:19" ht="15.75" x14ac:dyDescent="0.3">
      <c r="B35" s="30"/>
      <c r="C35" s="20">
        <v>23</v>
      </c>
      <c r="D35" s="768"/>
      <c r="E35" s="769"/>
      <c r="F35" s="775"/>
      <c r="G35" s="771" t="str">
        <f t="shared" si="13"/>
        <v/>
      </c>
      <c r="H35" s="771" t="str">
        <f t="shared" si="14"/>
        <v/>
      </c>
      <c r="I35" s="771" t="str">
        <f t="shared" si="15"/>
        <v/>
      </c>
      <c r="J35" s="771" t="str">
        <f t="shared" si="16"/>
        <v/>
      </c>
      <c r="K35" s="771" t="str">
        <f t="shared" si="17"/>
        <v/>
      </c>
      <c r="L35" s="774" t="str">
        <f t="shared" si="18"/>
        <v/>
      </c>
      <c r="M35" s="774" t="str">
        <f t="shared" si="19"/>
        <v/>
      </c>
      <c r="N35" s="774" t="str">
        <f t="shared" si="20"/>
        <v/>
      </c>
      <c r="O35" s="774" t="str">
        <f t="shared" si="21"/>
        <v/>
      </c>
      <c r="P35" s="774" t="str">
        <f t="shared" si="22"/>
        <v/>
      </c>
      <c r="Q35" s="29"/>
      <c r="R35" s="12"/>
      <c r="S35" s="13"/>
    </row>
    <row r="36" spans="2:19" ht="15.75" x14ac:dyDescent="0.3">
      <c r="B36" s="30"/>
      <c r="C36" s="20">
        <v>24</v>
      </c>
      <c r="D36" s="768"/>
      <c r="E36" s="769"/>
      <c r="F36" s="775"/>
      <c r="G36" s="771" t="str">
        <f t="shared" si="13"/>
        <v/>
      </c>
      <c r="H36" s="771" t="str">
        <f t="shared" si="14"/>
        <v/>
      </c>
      <c r="I36" s="771" t="str">
        <f t="shared" si="15"/>
        <v/>
      </c>
      <c r="J36" s="771" t="str">
        <f t="shared" si="16"/>
        <v/>
      </c>
      <c r="K36" s="771" t="str">
        <f t="shared" si="17"/>
        <v/>
      </c>
      <c r="L36" s="774" t="str">
        <f t="shared" si="18"/>
        <v/>
      </c>
      <c r="M36" s="774" t="str">
        <f t="shared" si="19"/>
        <v/>
      </c>
      <c r="N36" s="774" t="str">
        <f t="shared" si="20"/>
        <v/>
      </c>
      <c r="O36" s="774" t="str">
        <f t="shared" si="21"/>
        <v/>
      </c>
      <c r="P36" s="774" t="str">
        <f t="shared" si="22"/>
        <v/>
      </c>
      <c r="Q36" s="29"/>
      <c r="R36" s="12"/>
      <c r="S36" s="13"/>
    </row>
    <row r="37" spans="2:19" ht="15.75" x14ac:dyDescent="0.3">
      <c r="B37" s="30"/>
      <c r="C37" s="20">
        <v>25</v>
      </c>
      <c r="D37" s="768"/>
      <c r="E37" s="769"/>
      <c r="F37" s="775"/>
      <c r="G37" s="771" t="str">
        <f t="shared" si="13"/>
        <v/>
      </c>
      <c r="H37" s="771" t="str">
        <f t="shared" si="14"/>
        <v/>
      </c>
      <c r="I37" s="771" t="str">
        <f t="shared" si="15"/>
        <v/>
      </c>
      <c r="J37" s="771" t="str">
        <f t="shared" si="16"/>
        <v/>
      </c>
      <c r="K37" s="771" t="str">
        <f t="shared" si="17"/>
        <v/>
      </c>
      <c r="L37" s="774" t="str">
        <f t="shared" si="18"/>
        <v/>
      </c>
      <c r="M37" s="774" t="str">
        <f t="shared" si="19"/>
        <v/>
      </c>
      <c r="N37" s="774" t="str">
        <f t="shared" si="20"/>
        <v/>
      </c>
      <c r="O37" s="774" t="str">
        <f t="shared" si="21"/>
        <v/>
      </c>
      <c r="P37" s="774" t="str">
        <f t="shared" si="22"/>
        <v/>
      </c>
      <c r="Q37" s="29"/>
      <c r="R37" s="12"/>
      <c r="S37" s="13"/>
    </row>
    <row r="38" spans="2:19" ht="15.75" x14ac:dyDescent="0.3">
      <c r="B38" s="30"/>
      <c r="C38" s="20">
        <v>26</v>
      </c>
      <c r="D38" s="768"/>
      <c r="E38" s="769"/>
      <c r="F38" s="775"/>
      <c r="G38" s="771" t="str">
        <f t="shared" si="13"/>
        <v/>
      </c>
      <c r="H38" s="771" t="str">
        <f t="shared" si="14"/>
        <v/>
      </c>
      <c r="I38" s="771" t="str">
        <f t="shared" si="15"/>
        <v/>
      </c>
      <c r="J38" s="771" t="str">
        <f t="shared" si="16"/>
        <v/>
      </c>
      <c r="K38" s="771" t="str">
        <f t="shared" si="17"/>
        <v/>
      </c>
      <c r="L38" s="774" t="str">
        <f t="shared" si="18"/>
        <v/>
      </c>
      <c r="M38" s="774" t="str">
        <f t="shared" si="19"/>
        <v/>
      </c>
      <c r="N38" s="774" t="str">
        <f t="shared" si="20"/>
        <v/>
      </c>
      <c r="O38" s="774" t="str">
        <f t="shared" si="21"/>
        <v/>
      </c>
      <c r="P38" s="774" t="str">
        <f t="shared" si="22"/>
        <v/>
      </c>
      <c r="Q38" s="29"/>
      <c r="R38" s="12"/>
      <c r="S38" s="13"/>
    </row>
    <row r="39" spans="2:19" ht="15.75" x14ac:dyDescent="0.3">
      <c r="B39" s="30"/>
      <c r="C39" s="20">
        <v>27</v>
      </c>
      <c r="D39" s="768"/>
      <c r="E39" s="769"/>
      <c r="F39" s="775"/>
      <c r="G39" s="771" t="str">
        <f t="shared" si="13"/>
        <v/>
      </c>
      <c r="H39" s="771" t="str">
        <f t="shared" si="14"/>
        <v/>
      </c>
      <c r="I39" s="771" t="str">
        <f t="shared" si="15"/>
        <v/>
      </c>
      <c r="J39" s="771" t="str">
        <f t="shared" si="16"/>
        <v/>
      </c>
      <c r="K39" s="771" t="str">
        <f t="shared" si="17"/>
        <v/>
      </c>
      <c r="L39" s="774" t="str">
        <f t="shared" si="18"/>
        <v/>
      </c>
      <c r="M39" s="774" t="str">
        <f t="shared" si="19"/>
        <v/>
      </c>
      <c r="N39" s="774" t="str">
        <f t="shared" si="20"/>
        <v/>
      </c>
      <c r="O39" s="774" t="str">
        <f t="shared" si="21"/>
        <v/>
      </c>
      <c r="P39" s="774" t="str">
        <f t="shared" si="22"/>
        <v/>
      </c>
      <c r="Q39" s="29"/>
      <c r="R39" s="12"/>
      <c r="S39" s="13"/>
    </row>
    <row r="40" spans="2:19" ht="15.75" x14ac:dyDescent="0.3">
      <c r="B40" s="30"/>
      <c r="C40" s="20">
        <v>28</v>
      </c>
      <c r="D40" s="768"/>
      <c r="E40" s="769"/>
      <c r="F40" s="775"/>
      <c r="G40" s="771" t="str">
        <f t="shared" si="13"/>
        <v/>
      </c>
      <c r="H40" s="771" t="str">
        <f t="shared" si="14"/>
        <v/>
      </c>
      <c r="I40" s="771" t="str">
        <f t="shared" si="15"/>
        <v/>
      </c>
      <c r="J40" s="771" t="str">
        <f t="shared" si="16"/>
        <v/>
      </c>
      <c r="K40" s="771" t="str">
        <f t="shared" si="17"/>
        <v/>
      </c>
      <c r="L40" s="774" t="str">
        <f t="shared" si="18"/>
        <v/>
      </c>
      <c r="M40" s="774" t="str">
        <f t="shared" si="19"/>
        <v/>
      </c>
      <c r="N40" s="774" t="str">
        <f t="shared" si="20"/>
        <v/>
      </c>
      <c r="O40" s="774" t="str">
        <f t="shared" si="21"/>
        <v/>
      </c>
      <c r="P40" s="774" t="str">
        <f t="shared" si="22"/>
        <v/>
      </c>
      <c r="Q40" s="29"/>
      <c r="R40" s="12"/>
      <c r="S40" s="13"/>
    </row>
    <row r="41" spans="2:19" ht="15.75" x14ac:dyDescent="0.3">
      <c r="B41" s="30"/>
      <c r="C41" s="20">
        <v>29</v>
      </c>
      <c r="D41" s="768"/>
      <c r="E41" s="769"/>
      <c r="F41" s="775"/>
      <c r="G41" s="771" t="str">
        <f t="shared" si="13"/>
        <v/>
      </c>
      <c r="H41" s="771" t="str">
        <f t="shared" si="14"/>
        <v/>
      </c>
      <c r="I41" s="771" t="str">
        <f t="shared" si="15"/>
        <v/>
      </c>
      <c r="J41" s="771" t="str">
        <f t="shared" si="16"/>
        <v/>
      </c>
      <c r="K41" s="771" t="str">
        <f t="shared" si="17"/>
        <v/>
      </c>
      <c r="L41" s="774" t="str">
        <f t="shared" si="18"/>
        <v/>
      </c>
      <c r="M41" s="774" t="str">
        <f t="shared" si="19"/>
        <v/>
      </c>
      <c r="N41" s="774" t="str">
        <f t="shared" si="20"/>
        <v/>
      </c>
      <c r="O41" s="774" t="str">
        <f t="shared" si="21"/>
        <v/>
      </c>
      <c r="P41" s="774" t="str">
        <f t="shared" si="22"/>
        <v/>
      </c>
      <c r="Q41" s="29"/>
      <c r="R41" s="12"/>
      <c r="S41" s="13"/>
    </row>
    <row r="42" spans="2:19" ht="15.75" x14ac:dyDescent="0.3">
      <c r="B42" s="30"/>
      <c r="C42" s="20">
        <v>30</v>
      </c>
      <c r="D42" s="768"/>
      <c r="E42" s="769"/>
      <c r="F42" s="775"/>
      <c r="G42" s="771" t="str">
        <f t="shared" si="13"/>
        <v/>
      </c>
      <c r="H42" s="771" t="str">
        <f t="shared" si="14"/>
        <v/>
      </c>
      <c r="I42" s="771" t="str">
        <f t="shared" si="15"/>
        <v/>
      </c>
      <c r="J42" s="771" t="str">
        <f t="shared" si="16"/>
        <v/>
      </c>
      <c r="K42" s="771" t="str">
        <f t="shared" si="17"/>
        <v/>
      </c>
      <c r="L42" s="774" t="str">
        <f t="shared" si="18"/>
        <v/>
      </c>
      <c r="M42" s="774" t="str">
        <f t="shared" si="19"/>
        <v/>
      </c>
      <c r="N42" s="774" t="str">
        <f t="shared" si="20"/>
        <v/>
      </c>
      <c r="O42" s="774" t="str">
        <f t="shared" si="21"/>
        <v/>
      </c>
      <c r="P42" s="774" t="str">
        <f t="shared" si="22"/>
        <v/>
      </c>
      <c r="Q42" s="29"/>
      <c r="R42" s="12"/>
      <c r="S42" s="13"/>
    </row>
    <row r="43" spans="2:19" ht="15.75" x14ac:dyDescent="0.3">
      <c r="B43" s="30"/>
      <c r="C43" s="20">
        <v>31</v>
      </c>
      <c r="D43" s="768"/>
      <c r="E43" s="769"/>
      <c r="F43" s="775"/>
      <c r="G43" s="771" t="str">
        <f t="shared" si="13"/>
        <v/>
      </c>
      <c r="H43" s="771" t="str">
        <f t="shared" si="14"/>
        <v/>
      </c>
      <c r="I43" s="771" t="str">
        <f t="shared" si="15"/>
        <v/>
      </c>
      <c r="J43" s="771" t="str">
        <f t="shared" si="16"/>
        <v/>
      </c>
      <c r="K43" s="771" t="str">
        <f t="shared" si="17"/>
        <v/>
      </c>
      <c r="L43" s="774" t="str">
        <f t="shared" si="18"/>
        <v/>
      </c>
      <c r="M43" s="774" t="str">
        <f t="shared" si="19"/>
        <v/>
      </c>
      <c r="N43" s="774" t="str">
        <f t="shared" si="20"/>
        <v/>
      </c>
      <c r="O43" s="774" t="str">
        <f t="shared" si="21"/>
        <v/>
      </c>
      <c r="P43" s="774" t="str">
        <f t="shared" si="22"/>
        <v/>
      </c>
      <c r="Q43" s="29"/>
      <c r="R43" s="12"/>
      <c r="S43" s="13"/>
    </row>
    <row r="44" spans="2:19" ht="15.75" x14ac:dyDescent="0.3">
      <c r="B44" s="30"/>
      <c r="C44" s="20">
        <v>32</v>
      </c>
      <c r="D44" s="768"/>
      <c r="E44" s="769"/>
      <c r="F44" s="775"/>
      <c r="G44" s="771" t="str">
        <f t="shared" si="13"/>
        <v/>
      </c>
      <c r="H44" s="771" t="str">
        <f t="shared" si="14"/>
        <v/>
      </c>
      <c r="I44" s="771" t="str">
        <f t="shared" si="15"/>
        <v/>
      </c>
      <c r="J44" s="771" t="str">
        <f t="shared" si="16"/>
        <v/>
      </c>
      <c r="K44" s="771" t="str">
        <f t="shared" si="17"/>
        <v/>
      </c>
      <c r="L44" s="774" t="str">
        <f t="shared" si="18"/>
        <v/>
      </c>
      <c r="M44" s="774" t="str">
        <f t="shared" si="19"/>
        <v/>
      </c>
      <c r="N44" s="774" t="str">
        <f t="shared" si="20"/>
        <v/>
      </c>
      <c r="O44" s="774" t="str">
        <f t="shared" si="21"/>
        <v/>
      </c>
      <c r="P44" s="774" t="str">
        <f t="shared" si="22"/>
        <v/>
      </c>
      <c r="Q44" s="29"/>
      <c r="R44" s="12"/>
      <c r="S44" s="13"/>
    </row>
    <row r="45" spans="2:19" ht="15.75" x14ac:dyDescent="0.3">
      <c r="B45" s="30"/>
      <c r="C45" s="20">
        <v>33</v>
      </c>
      <c r="D45" s="768"/>
      <c r="E45" s="769"/>
      <c r="F45" s="775"/>
      <c r="G45" s="771" t="str">
        <f t="shared" si="13"/>
        <v/>
      </c>
      <c r="H45" s="771" t="str">
        <f t="shared" si="14"/>
        <v/>
      </c>
      <c r="I45" s="771" t="str">
        <f t="shared" si="15"/>
        <v/>
      </c>
      <c r="J45" s="771" t="str">
        <f t="shared" si="16"/>
        <v/>
      </c>
      <c r="K45" s="771" t="str">
        <f t="shared" si="17"/>
        <v/>
      </c>
      <c r="L45" s="774" t="str">
        <f t="shared" si="18"/>
        <v/>
      </c>
      <c r="M45" s="774" t="str">
        <f t="shared" si="19"/>
        <v/>
      </c>
      <c r="N45" s="774" t="str">
        <f t="shared" si="20"/>
        <v/>
      </c>
      <c r="O45" s="774" t="str">
        <f t="shared" si="21"/>
        <v/>
      </c>
      <c r="P45" s="774" t="str">
        <f t="shared" si="22"/>
        <v/>
      </c>
      <c r="Q45" s="29"/>
      <c r="R45" s="12"/>
      <c r="S45" s="13"/>
    </row>
    <row r="46" spans="2:19" ht="15.75" x14ac:dyDescent="0.3">
      <c r="B46" s="30"/>
      <c r="C46" s="20">
        <v>34</v>
      </c>
      <c r="D46" s="768"/>
      <c r="E46" s="769"/>
      <c r="F46" s="775"/>
      <c r="G46" s="771" t="str">
        <f t="shared" si="13"/>
        <v/>
      </c>
      <c r="H46" s="771" t="str">
        <f t="shared" si="14"/>
        <v/>
      </c>
      <c r="I46" s="771" t="str">
        <f t="shared" si="15"/>
        <v/>
      </c>
      <c r="J46" s="771" t="str">
        <f t="shared" si="16"/>
        <v/>
      </c>
      <c r="K46" s="771" t="str">
        <f t="shared" si="17"/>
        <v/>
      </c>
      <c r="L46" s="774" t="str">
        <f t="shared" si="18"/>
        <v/>
      </c>
      <c r="M46" s="774" t="str">
        <f t="shared" si="19"/>
        <v/>
      </c>
      <c r="N46" s="774" t="str">
        <f t="shared" si="20"/>
        <v/>
      </c>
      <c r="O46" s="774" t="str">
        <f t="shared" si="21"/>
        <v/>
      </c>
      <c r="P46" s="774" t="str">
        <f t="shared" si="22"/>
        <v/>
      </c>
      <c r="Q46" s="29"/>
      <c r="R46" s="12"/>
      <c r="S46" s="13"/>
    </row>
    <row r="47" spans="2:19" ht="15.75" x14ac:dyDescent="0.3">
      <c r="B47" s="30"/>
      <c r="C47" s="20">
        <v>35</v>
      </c>
      <c r="D47" s="768"/>
      <c r="E47" s="769"/>
      <c r="F47" s="775"/>
      <c r="G47" s="771" t="str">
        <f t="shared" si="13"/>
        <v/>
      </c>
      <c r="H47" s="771" t="str">
        <f t="shared" si="14"/>
        <v/>
      </c>
      <c r="I47" s="771" t="str">
        <f t="shared" si="15"/>
        <v/>
      </c>
      <c r="J47" s="771" t="str">
        <f t="shared" si="16"/>
        <v/>
      </c>
      <c r="K47" s="771" t="str">
        <f t="shared" si="17"/>
        <v/>
      </c>
      <c r="L47" s="774" t="str">
        <f t="shared" si="18"/>
        <v/>
      </c>
      <c r="M47" s="774" t="str">
        <f t="shared" si="19"/>
        <v/>
      </c>
      <c r="N47" s="774" t="str">
        <f t="shared" si="20"/>
        <v/>
      </c>
      <c r="O47" s="774" t="str">
        <f t="shared" si="21"/>
        <v/>
      </c>
      <c r="P47" s="774" t="str">
        <f t="shared" si="22"/>
        <v/>
      </c>
      <c r="Q47" s="29"/>
      <c r="R47" s="12"/>
      <c r="S47" s="13"/>
    </row>
    <row r="48" spans="2:19" ht="15.75" x14ac:dyDescent="0.3">
      <c r="B48" s="30"/>
      <c r="C48" s="20">
        <v>36</v>
      </c>
      <c r="D48" s="768"/>
      <c r="E48" s="769"/>
      <c r="F48" s="775"/>
      <c r="G48" s="771" t="str">
        <f t="shared" si="13"/>
        <v/>
      </c>
      <c r="H48" s="771" t="str">
        <f t="shared" si="14"/>
        <v/>
      </c>
      <c r="I48" s="771" t="str">
        <f t="shared" si="15"/>
        <v/>
      </c>
      <c r="J48" s="771" t="str">
        <f t="shared" si="16"/>
        <v/>
      </c>
      <c r="K48" s="771" t="str">
        <f t="shared" si="17"/>
        <v/>
      </c>
      <c r="L48" s="774" t="str">
        <f t="shared" si="18"/>
        <v/>
      </c>
      <c r="M48" s="774" t="str">
        <f t="shared" si="19"/>
        <v/>
      </c>
      <c r="N48" s="774" t="str">
        <f t="shared" si="20"/>
        <v/>
      </c>
      <c r="O48" s="774" t="str">
        <f t="shared" si="21"/>
        <v/>
      </c>
      <c r="P48" s="774" t="str">
        <f t="shared" si="22"/>
        <v/>
      </c>
      <c r="Q48" s="29"/>
      <c r="R48" s="12"/>
      <c r="S48" s="13"/>
    </row>
    <row r="49" spans="2:19" ht="15.75" x14ac:dyDescent="0.3">
      <c r="B49" s="30"/>
      <c r="C49" s="20">
        <v>37</v>
      </c>
      <c r="D49" s="768"/>
      <c r="E49" s="769"/>
      <c r="F49" s="775"/>
      <c r="G49" s="771" t="str">
        <f t="shared" si="13"/>
        <v/>
      </c>
      <c r="H49" s="771" t="str">
        <f t="shared" si="14"/>
        <v/>
      </c>
      <c r="I49" s="771" t="str">
        <f t="shared" si="15"/>
        <v/>
      </c>
      <c r="J49" s="771" t="str">
        <f t="shared" si="16"/>
        <v/>
      </c>
      <c r="K49" s="771" t="str">
        <f t="shared" si="17"/>
        <v/>
      </c>
      <c r="L49" s="774" t="str">
        <f t="shared" si="18"/>
        <v/>
      </c>
      <c r="M49" s="774" t="str">
        <f t="shared" si="19"/>
        <v/>
      </c>
      <c r="N49" s="774" t="str">
        <f t="shared" si="20"/>
        <v/>
      </c>
      <c r="O49" s="774" t="str">
        <f t="shared" si="21"/>
        <v/>
      </c>
      <c r="P49" s="774" t="str">
        <f t="shared" si="22"/>
        <v/>
      </c>
      <c r="Q49" s="29"/>
      <c r="R49" s="12"/>
      <c r="S49" s="13"/>
    </row>
    <row r="50" spans="2:19" ht="15.75" x14ac:dyDescent="0.3">
      <c r="B50" s="30"/>
      <c r="C50" s="20">
        <v>38</v>
      </c>
      <c r="D50" s="768"/>
      <c r="E50" s="769"/>
      <c r="F50" s="775"/>
      <c r="G50" s="771" t="str">
        <f t="shared" si="13"/>
        <v/>
      </c>
      <c r="H50" s="771" t="str">
        <f t="shared" si="14"/>
        <v/>
      </c>
      <c r="I50" s="771" t="str">
        <f t="shared" si="15"/>
        <v/>
      </c>
      <c r="J50" s="771" t="str">
        <f t="shared" si="16"/>
        <v/>
      </c>
      <c r="K50" s="771" t="str">
        <f t="shared" si="17"/>
        <v/>
      </c>
      <c r="L50" s="774" t="str">
        <f t="shared" si="18"/>
        <v/>
      </c>
      <c r="M50" s="774" t="str">
        <f t="shared" si="19"/>
        <v/>
      </c>
      <c r="N50" s="774" t="str">
        <f t="shared" si="20"/>
        <v/>
      </c>
      <c r="O50" s="774" t="str">
        <f t="shared" si="21"/>
        <v/>
      </c>
      <c r="P50" s="774" t="str">
        <f t="shared" si="22"/>
        <v/>
      </c>
      <c r="Q50" s="29"/>
      <c r="R50" s="12"/>
      <c r="S50" s="13"/>
    </row>
    <row r="51" spans="2:19" ht="15.75" x14ac:dyDescent="0.3">
      <c r="B51" s="30"/>
      <c r="C51" s="20">
        <v>39</v>
      </c>
      <c r="D51" s="768"/>
      <c r="E51" s="769"/>
      <c r="F51" s="775"/>
      <c r="G51" s="771" t="str">
        <f t="shared" si="13"/>
        <v/>
      </c>
      <c r="H51" s="771" t="str">
        <f t="shared" si="14"/>
        <v/>
      </c>
      <c r="I51" s="771" t="str">
        <f t="shared" si="15"/>
        <v/>
      </c>
      <c r="J51" s="771" t="str">
        <f t="shared" si="16"/>
        <v/>
      </c>
      <c r="K51" s="771" t="str">
        <f t="shared" si="17"/>
        <v/>
      </c>
      <c r="L51" s="774" t="str">
        <f t="shared" si="18"/>
        <v/>
      </c>
      <c r="M51" s="774" t="str">
        <f t="shared" si="19"/>
        <v/>
      </c>
      <c r="N51" s="774" t="str">
        <f t="shared" si="20"/>
        <v/>
      </c>
      <c r="O51" s="774" t="str">
        <f t="shared" si="21"/>
        <v/>
      </c>
      <c r="P51" s="774" t="str">
        <f t="shared" si="22"/>
        <v/>
      </c>
      <c r="Q51" s="29"/>
      <c r="R51" s="12"/>
      <c r="S51" s="13"/>
    </row>
    <row r="52" spans="2:19" ht="15.75" x14ac:dyDescent="0.3">
      <c r="B52" s="30"/>
      <c r="C52" s="20">
        <v>40</v>
      </c>
      <c r="D52" s="768"/>
      <c r="E52" s="769"/>
      <c r="F52" s="775"/>
      <c r="G52" s="771" t="str">
        <f t="shared" si="13"/>
        <v/>
      </c>
      <c r="H52" s="771" t="str">
        <f t="shared" si="14"/>
        <v/>
      </c>
      <c r="I52" s="771" t="str">
        <f t="shared" si="15"/>
        <v/>
      </c>
      <c r="J52" s="771" t="str">
        <f t="shared" si="16"/>
        <v/>
      </c>
      <c r="K52" s="771" t="str">
        <f t="shared" si="17"/>
        <v/>
      </c>
      <c r="L52" s="774" t="str">
        <f t="shared" si="18"/>
        <v/>
      </c>
      <c r="M52" s="774" t="str">
        <f t="shared" si="19"/>
        <v/>
      </c>
      <c r="N52" s="774" t="str">
        <f t="shared" si="20"/>
        <v/>
      </c>
      <c r="O52" s="774" t="str">
        <f t="shared" si="21"/>
        <v/>
      </c>
      <c r="P52" s="774" t="str">
        <f t="shared" si="22"/>
        <v/>
      </c>
      <c r="Q52" s="29"/>
      <c r="R52" s="12"/>
      <c r="S52" s="13"/>
    </row>
    <row r="53" spans="2:19" ht="15.75" x14ac:dyDescent="0.3">
      <c r="B53" s="30"/>
      <c r="C53" s="20">
        <v>41</v>
      </c>
      <c r="D53" s="768"/>
      <c r="E53" s="769"/>
      <c r="F53" s="775"/>
      <c r="G53" s="771" t="str">
        <f t="shared" si="13"/>
        <v/>
      </c>
      <c r="H53" s="771" t="str">
        <f t="shared" si="14"/>
        <v/>
      </c>
      <c r="I53" s="771" t="str">
        <f t="shared" si="15"/>
        <v/>
      </c>
      <c r="J53" s="771" t="str">
        <f t="shared" si="16"/>
        <v/>
      </c>
      <c r="K53" s="771" t="str">
        <f t="shared" si="17"/>
        <v/>
      </c>
      <c r="L53" s="774" t="str">
        <f t="shared" si="18"/>
        <v/>
      </c>
      <c r="M53" s="774" t="str">
        <f t="shared" si="19"/>
        <v/>
      </c>
      <c r="N53" s="774" t="str">
        <f t="shared" si="20"/>
        <v/>
      </c>
      <c r="O53" s="774" t="str">
        <f t="shared" si="21"/>
        <v/>
      </c>
      <c r="P53" s="774" t="str">
        <f t="shared" si="22"/>
        <v/>
      </c>
      <c r="Q53" s="29"/>
      <c r="R53" s="12"/>
      <c r="S53" s="13"/>
    </row>
    <row r="54" spans="2:19" ht="15.75" x14ac:dyDescent="0.3">
      <c r="B54" s="30"/>
      <c r="C54" s="20">
        <v>42</v>
      </c>
      <c r="D54" s="768"/>
      <c r="E54" s="769"/>
      <c r="F54" s="775"/>
      <c r="G54" s="771" t="str">
        <f t="shared" si="13"/>
        <v/>
      </c>
      <c r="H54" s="771" t="str">
        <f t="shared" si="14"/>
        <v/>
      </c>
      <c r="I54" s="771" t="str">
        <f t="shared" si="15"/>
        <v/>
      </c>
      <c r="J54" s="771" t="str">
        <f t="shared" si="16"/>
        <v/>
      </c>
      <c r="K54" s="771" t="str">
        <f t="shared" si="17"/>
        <v/>
      </c>
      <c r="L54" s="774" t="str">
        <f t="shared" si="18"/>
        <v/>
      </c>
      <c r="M54" s="774" t="str">
        <f t="shared" si="19"/>
        <v/>
      </c>
      <c r="N54" s="774" t="str">
        <f t="shared" si="20"/>
        <v/>
      </c>
      <c r="O54" s="774" t="str">
        <f t="shared" si="21"/>
        <v/>
      </c>
      <c r="P54" s="774" t="str">
        <f t="shared" si="22"/>
        <v/>
      </c>
      <c r="Q54" s="29"/>
      <c r="R54" s="12"/>
      <c r="S54" s="13"/>
    </row>
    <row r="55" spans="2:19" ht="15.75" x14ac:dyDescent="0.3">
      <c r="B55" s="30"/>
      <c r="C55" s="20">
        <v>43</v>
      </c>
      <c r="D55" s="768"/>
      <c r="E55" s="769"/>
      <c r="F55" s="775"/>
      <c r="G55" s="771" t="str">
        <f t="shared" si="13"/>
        <v/>
      </c>
      <c r="H55" s="771" t="str">
        <f t="shared" si="14"/>
        <v/>
      </c>
      <c r="I55" s="771" t="str">
        <f t="shared" si="15"/>
        <v/>
      </c>
      <c r="J55" s="771" t="str">
        <f t="shared" si="16"/>
        <v/>
      </c>
      <c r="K55" s="771" t="str">
        <f t="shared" si="17"/>
        <v/>
      </c>
      <c r="L55" s="774" t="str">
        <f t="shared" si="18"/>
        <v/>
      </c>
      <c r="M55" s="774" t="str">
        <f t="shared" si="19"/>
        <v/>
      </c>
      <c r="N55" s="774" t="str">
        <f t="shared" si="20"/>
        <v/>
      </c>
      <c r="O55" s="774" t="str">
        <f t="shared" si="21"/>
        <v/>
      </c>
      <c r="P55" s="774" t="str">
        <f t="shared" si="22"/>
        <v/>
      </c>
      <c r="Q55" s="29"/>
      <c r="R55" s="12"/>
      <c r="S55" s="13"/>
    </row>
    <row r="56" spans="2:19" ht="15.75" x14ac:dyDescent="0.3">
      <c r="B56" s="30"/>
      <c r="C56" s="20">
        <v>44</v>
      </c>
      <c r="D56" s="768"/>
      <c r="E56" s="769"/>
      <c r="F56" s="775"/>
      <c r="G56" s="771" t="str">
        <f>IF(E56="","",VLOOKUP(E56,$D$127:$E$135,2,FALSE))</f>
        <v/>
      </c>
      <c r="H56" s="771" t="str">
        <f t="shared" si="14"/>
        <v/>
      </c>
      <c r="I56" s="771" t="str">
        <f t="shared" si="15"/>
        <v/>
      </c>
      <c r="J56" s="771" t="str">
        <f t="shared" si="16"/>
        <v/>
      </c>
      <c r="K56" s="771" t="str">
        <f t="shared" si="17"/>
        <v/>
      </c>
      <c r="L56" s="774" t="str">
        <f t="shared" si="18"/>
        <v/>
      </c>
      <c r="M56" s="774" t="str">
        <f t="shared" si="19"/>
        <v/>
      </c>
      <c r="N56" s="774" t="str">
        <f t="shared" si="20"/>
        <v/>
      </c>
      <c r="O56" s="774" t="str">
        <f t="shared" si="21"/>
        <v/>
      </c>
      <c r="P56" s="774" t="str">
        <f t="shared" si="22"/>
        <v/>
      </c>
      <c r="Q56" s="29"/>
      <c r="R56" s="12"/>
      <c r="S56" s="13"/>
    </row>
    <row r="57" spans="2:19" ht="15.75" x14ac:dyDescent="0.3">
      <c r="B57" s="30"/>
      <c r="C57" s="20">
        <v>45</v>
      </c>
      <c r="D57" s="768"/>
      <c r="E57" s="769"/>
      <c r="F57" s="775"/>
      <c r="G57" s="771" t="str">
        <f t="shared" si="13"/>
        <v/>
      </c>
      <c r="H57" s="771" t="str">
        <f t="shared" si="14"/>
        <v/>
      </c>
      <c r="I57" s="771" t="str">
        <f>IF(E57="","",VLOOKUP(E57,$D$127:$G$135,4,FALSE))</f>
        <v/>
      </c>
      <c r="J57" s="771" t="str">
        <f t="shared" si="16"/>
        <v/>
      </c>
      <c r="K57" s="771" t="str">
        <f t="shared" si="17"/>
        <v/>
      </c>
      <c r="L57" s="774" t="str">
        <f t="shared" si="18"/>
        <v/>
      </c>
      <c r="M57" s="774" t="str">
        <f t="shared" si="19"/>
        <v/>
      </c>
      <c r="N57" s="774" t="str">
        <f t="shared" si="20"/>
        <v/>
      </c>
      <c r="O57" s="774" t="str">
        <f t="shared" si="21"/>
        <v/>
      </c>
      <c r="P57" s="774" t="str">
        <f t="shared" si="22"/>
        <v/>
      </c>
      <c r="Q57" s="29"/>
      <c r="R57" s="12"/>
      <c r="S57" s="13"/>
    </row>
    <row r="58" spans="2:19" ht="15.75" x14ac:dyDescent="0.3">
      <c r="B58" s="30"/>
      <c r="C58" s="20">
        <v>46</v>
      </c>
      <c r="D58" s="768"/>
      <c r="E58" s="769"/>
      <c r="F58" s="775"/>
      <c r="G58" s="771" t="str">
        <f t="shared" si="13"/>
        <v/>
      </c>
      <c r="H58" s="771" t="str">
        <f t="shared" si="14"/>
        <v/>
      </c>
      <c r="I58" s="771" t="str">
        <f t="shared" si="15"/>
        <v/>
      </c>
      <c r="J58" s="771" t="str">
        <f t="shared" si="16"/>
        <v/>
      </c>
      <c r="K58" s="771" t="str">
        <f t="shared" si="17"/>
        <v/>
      </c>
      <c r="L58" s="774" t="str">
        <f t="shared" si="18"/>
        <v/>
      </c>
      <c r="M58" s="774" t="str">
        <f t="shared" si="19"/>
        <v/>
      </c>
      <c r="N58" s="774" t="str">
        <f t="shared" si="20"/>
        <v/>
      </c>
      <c r="O58" s="774" t="str">
        <f t="shared" si="21"/>
        <v/>
      </c>
      <c r="P58" s="774" t="str">
        <f t="shared" si="22"/>
        <v/>
      </c>
      <c r="Q58" s="29"/>
      <c r="R58" s="12"/>
      <c r="S58" s="13"/>
    </row>
    <row r="59" spans="2:19" ht="15.75" x14ac:dyDescent="0.3">
      <c r="B59" s="30"/>
      <c r="C59" s="20">
        <v>47</v>
      </c>
      <c r="D59" s="768"/>
      <c r="E59" s="769"/>
      <c r="F59" s="775"/>
      <c r="G59" s="771" t="str">
        <f t="shared" si="13"/>
        <v/>
      </c>
      <c r="H59" s="771" t="str">
        <f t="shared" si="14"/>
        <v/>
      </c>
      <c r="I59" s="771" t="str">
        <f t="shared" si="15"/>
        <v/>
      </c>
      <c r="J59" s="771" t="str">
        <f t="shared" si="16"/>
        <v/>
      </c>
      <c r="K59" s="771" t="str">
        <f t="shared" si="17"/>
        <v/>
      </c>
      <c r="L59" s="774" t="str">
        <f t="shared" si="18"/>
        <v/>
      </c>
      <c r="M59" s="774" t="str">
        <f t="shared" si="19"/>
        <v/>
      </c>
      <c r="N59" s="774" t="str">
        <f t="shared" si="20"/>
        <v/>
      </c>
      <c r="O59" s="774" t="str">
        <f t="shared" si="21"/>
        <v/>
      </c>
      <c r="P59" s="774" t="str">
        <f t="shared" si="22"/>
        <v/>
      </c>
      <c r="Q59" s="29"/>
      <c r="R59" s="12"/>
      <c r="S59" s="13"/>
    </row>
    <row r="60" spans="2:19" ht="15.75" x14ac:dyDescent="0.3">
      <c r="B60" s="30"/>
      <c r="C60" s="20">
        <v>48</v>
      </c>
      <c r="D60" s="768"/>
      <c r="E60" s="769"/>
      <c r="F60" s="775"/>
      <c r="G60" s="771" t="str">
        <f t="shared" si="13"/>
        <v/>
      </c>
      <c r="H60" s="771" t="str">
        <f t="shared" si="14"/>
        <v/>
      </c>
      <c r="I60" s="771" t="str">
        <f t="shared" si="15"/>
        <v/>
      </c>
      <c r="J60" s="771" t="str">
        <f t="shared" si="16"/>
        <v/>
      </c>
      <c r="K60" s="771" t="str">
        <f t="shared" si="17"/>
        <v/>
      </c>
      <c r="L60" s="774" t="str">
        <f t="shared" si="18"/>
        <v/>
      </c>
      <c r="M60" s="774" t="str">
        <f t="shared" si="19"/>
        <v/>
      </c>
      <c r="N60" s="774" t="str">
        <f t="shared" si="20"/>
        <v/>
      </c>
      <c r="O60" s="774" t="str">
        <f t="shared" si="21"/>
        <v/>
      </c>
      <c r="P60" s="774" t="str">
        <f t="shared" si="22"/>
        <v/>
      </c>
      <c r="Q60" s="29"/>
      <c r="R60" s="12"/>
      <c r="S60" s="13"/>
    </row>
    <row r="61" spans="2:19" ht="15.75" x14ac:dyDescent="0.3">
      <c r="B61" s="30"/>
      <c r="C61" s="20">
        <v>49</v>
      </c>
      <c r="D61" s="768"/>
      <c r="E61" s="769"/>
      <c r="F61" s="775"/>
      <c r="G61" s="771" t="str">
        <f t="shared" si="13"/>
        <v/>
      </c>
      <c r="H61" s="771" t="str">
        <f t="shared" si="14"/>
        <v/>
      </c>
      <c r="I61" s="771" t="str">
        <f t="shared" si="15"/>
        <v/>
      </c>
      <c r="J61" s="771" t="str">
        <f t="shared" si="16"/>
        <v/>
      </c>
      <c r="K61" s="771" t="str">
        <f t="shared" si="17"/>
        <v/>
      </c>
      <c r="L61" s="774" t="str">
        <f t="shared" si="18"/>
        <v/>
      </c>
      <c r="M61" s="774" t="str">
        <f t="shared" si="19"/>
        <v/>
      </c>
      <c r="N61" s="774" t="str">
        <f t="shared" si="20"/>
        <v/>
      </c>
      <c r="O61" s="774" t="str">
        <f t="shared" si="21"/>
        <v/>
      </c>
      <c r="P61" s="774" t="str">
        <f t="shared" si="22"/>
        <v/>
      </c>
      <c r="Q61" s="29"/>
      <c r="R61" s="12"/>
      <c r="S61" s="13"/>
    </row>
    <row r="62" spans="2:19" ht="15.75" x14ac:dyDescent="0.3">
      <c r="B62" s="30"/>
      <c r="C62" s="20">
        <v>50</v>
      </c>
      <c r="D62" s="768"/>
      <c r="E62" s="769"/>
      <c r="F62" s="775"/>
      <c r="G62" s="771" t="str">
        <f>IF(E62="","",VLOOKUP(E62,$D$127:$E$135,2,FALSE))</f>
        <v/>
      </c>
      <c r="H62" s="771" t="str">
        <f t="shared" ref="H62:H112" si="23">IF(E62="","",VLOOKUP(E62,$D$127:$F$135,3,FALSE))</f>
        <v/>
      </c>
      <c r="I62" s="771" t="str">
        <f t="shared" ref="I62:I112" si="24">IF(E62="","",VLOOKUP(E62,$D$127:$G$135,4,FALSE))</f>
        <v/>
      </c>
      <c r="J62" s="771" t="str">
        <f t="shared" ref="J62:J112" si="25">IF(E62="","",VLOOKUP(E62,$D$127:$H$135,5,FALSE))</f>
        <v/>
      </c>
      <c r="K62" s="771" t="str">
        <f t="shared" ref="K62:K112" si="26">IF(E62="","",VLOOKUP(E62,$D$127:$I$135,6,FALSE))</f>
        <v/>
      </c>
      <c r="L62" s="774" t="str">
        <f t="shared" ref="L62:L112" si="27">IF($F62="", "",($F62*$G62*H62/1000)/1000)</f>
        <v/>
      </c>
      <c r="M62" s="774" t="str">
        <f t="shared" ref="M62:M112" si="28">IF($F62="", "",($F62*$G62*I62/1000)/1000)</f>
        <v/>
      </c>
      <c r="N62" s="774" t="str">
        <f t="shared" ref="N62:N112" si="29">IF($F62="", "",($F62*$G62*J62/1000)/1000)</f>
        <v/>
      </c>
      <c r="O62" s="774" t="str">
        <f t="shared" ref="O62:O112" si="30">IF($F62="", "",($F62*$G62*K62/1000)/1000)</f>
        <v/>
      </c>
      <c r="P62" s="774" t="str">
        <f t="shared" ref="P62:P112" si="31">IF($F62="", "",SUM(L62:O62))</f>
        <v/>
      </c>
      <c r="Q62" s="29"/>
      <c r="R62" s="12"/>
      <c r="S62" s="13"/>
    </row>
    <row r="63" spans="2:19" ht="15.75" hidden="1" x14ac:dyDescent="0.3">
      <c r="B63" s="30"/>
      <c r="C63" s="20">
        <v>51</v>
      </c>
      <c r="D63" s="776"/>
      <c r="E63" s="777"/>
      <c r="F63" s="778"/>
      <c r="G63" s="779" t="str">
        <f t="shared" ref="G63:G112" si="32">IF(E63="","",VLOOKUP(E63,$D$127:$E$135,2,FALSE))</f>
        <v/>
      </c>
      <c r="H63" s="779" t="str">
        <f t="shared" si="23"/>
        <v/>
      </c>
      <c r="I63" s="779" t="str">
        <f t="shared" si="24"/>
        <v/>
      </c>
      <c r="J63" s="779" t="str">
        <f t="shared" si="25"/>
        <v/>
      </c>
      <c r="K63" s="779" t="str">
        <f t="shared" si="26"/>
        <v/>
      </c>
      <c r="L63" s="780" t="str">
        <f t="shared" si="27"/>
        <v/>
      </c>
      <c r="M63" s="780" t="str">
        <f t="shared" si="28"/>
        <v/>
      </c>
      <c r="N63" s="780" t="str">
        <f t="shared" si="29"/>
        <v/>
      </c>
      <c r="O63" s="780" t="str">
        <f t="shared" si="30"/>
        <v/>
      </c>
      <c r="P63" s="780" t="str">
        <f t="shared" si="31"/>
        <v/>
      </c>
      <c r="Q63" s="29"/>
      <c r="R63" s="12"/>
      <c r="S63" s="13"/>
    </row>
    <row r="64" spans="2:19" ht="15.75" hidden="1" x14ac:dyDescent="0.3">
      <c r="B64" s="30"/>
      <c r="C64" s="20">
        <v>52</v>
      </c>
      <c r="D64" s="776"/>
      <c r="E64" s="777"/>
      <c r="F64" s="778"/>
      <c r="G64" s="779" t="str">
        <f t="shared" si="32"/>
        <v/>
      </c>
      <c r="H64" s="779" t="str">
        <f t="shared" si="23"/>
        <v/>
      </c>
      <c r="I64" s="779" t="str">
        <f t="shared" si="24"/>
        <v/>
      </c>
      <c r="J64" s="779" t="str">
        <f t="shared" si="25"/>
        <v/>
      </c>
      <c r="K64" s="779" t="str">
        <f t="shared" si="26"/>
        <v/>
      </c>
      <c r="L64" s="780" t="str">
        <f t="shared" si="27"/>
        <v/>
      </c>
      <c r="M64" s="780" t="str">
        <f t="shared" si="28"/>
        <v/>
      </c>
      <c r="N64" s="780" t="str">
        <f t="shared" si="29"/>
        <v/>
      </c>
      <c r="O64" s="780" t="str">
        <f t="shared" si="30"/>
        <v/>
      </c>
      <c r="P64" s="780" t="str">
        <f t="shared" si="31"/>
        <v/>
      </c>
      <c r="Q64" s="29"/>
      <c r="R64" s="12"/>
      <c r="S64" s="13"/>
    </row>
    <row r="65" spans="2:19" ht="15.75" hidden="1" x14ac:dyDescent="0.3">
      <c r="B65" s="30"/>
      <c r="C65" s="20">
        <v>53</v>
      </c>
      <c r="D65" s="776"/>
      <c r="E65" s="777"/>
      <c r="F65" s="778"/>
      <c r="G65" s="779" t="str">
        <f t="shared" si="32"/>
        <v/>
      </c>
      <c r="H65" s="779" t="str">
        <f t="shared" si="23"/>
        <v/>
      </c>
      <c r="I65" s="779" t="str">
        <f t="shared" si="24"/>
        <v/>
      </c>
      <c r="J65" s="779" t="str">
        <f t="shared" si="25"/>
        <v/>
      </c>
      <c r="K65" s="779" t="str">
        <f t="shared" si="26"/>
        <v/>
      </c>
      <c r="L65" s="780" t="str">
        <f t="shared" si="27"/>
        <v/>
      </c>
      <c r="M65" s="780" t="str">
        <f t="shared" si="28"/>
        <v/>
      </c>
      <c r="N65" s="780" t="str">
        <f t="shared" si="29"/>
        <v/>
      </c>
      <c r="O65" s="780" t="str">
        <f t="shared" si="30"/>
        <v/>
      </c>
      <c r="P65" s="780" t="str">
        <f t="shared" si="31"/>
        <v/>
      </c>
      <c r="Q65" s="29"/>
      <c r="R65" s="12"/>
      <c r="S65" s="13"/>
    </row>
    <row r="66" spans="2:19" ht="15.75" hidden="1" x14ac:dyDescent="0.3">
      <c r="B66" s="30"/>
      <c r="C66" s="20">
        <v>54</v>
      </c>
      <c r="D66" s="776"/>
      <c r="E66" s="777"/>
      <c r="F66" s="778"/>
      <c r="G66" s="779" t="str">
        <f t="shared" si="32"/>
        <v/>
      </c>
      <c r="H66" s="779" t="str">
        <f t="shared" si="23"/>
        <v/>
      </c>
      <c r="I66" s="779" t="str">
        <f t="shared" si="24"/>
        <v/>
      </c>
      <c r="J66" s="779" t="str">
        <f t="shared" si="25"/>
        <v/>
      </c>
      <c r="K66" s="779" t="str">
        <f t="shared" si="26"/>
        <v/>
      </c>
      <c r="L66" s="780" t="str">
        <f t="shared" si="27"/>
        <v/>
      </c>
      <c r="M66" s="780" t="str">
        <f t="shared" si="28"/>
        <v/>
      </c>
      <c r="N66" s="780" t="str">
        <f t="shared" si="29"/>
        <v/>
      </c>
      <c r="O66" s="780" t="str">
        <f t="shared" si="30"/>
        <v/>
      </c>
      <c r="P66" s="780" t="str">
        <f t="shared" si="31"/>
        <v/>
      </c>
      <c r="Q66" s="29"/>
      <c r="R66" s="12"/>
      <c r="S66" s="13"/>
    </row>
    <row r="67" spans="2:19" ht="15.75" hidden="1" x14ac:dyDescent="0.3">
      <c r="B67" s="30"/>
      <c r="C67" s="20">
        <v>55</v>
      </c>
      <c r="D67" s="776"/>
      <c r="E67" s="777"/>
      <c r="F67" s="778"/>
      <c r="G67" s="779" t="str">
        <f t="shared" si="32"/>
        <v/>
      </c>
      <c r="H67" s="779" t="str">
        <f t="shared" si="23"/>
        <v/>
      </c>
      <c r="I67" s="779" t="str">
        <f t="shared" si="24"/>
        <v/>
      </c>
      <c r="J67" s="779" t="str">
        <f t="shared" si="25"/>
        <v/>
      </c>
      <c r="K67" s="779" t="str">
        <f t="shared" si="26"/>
        <v/>
      </c>
      <c r="L67" s="780" t="str">
        <f t="shared" si="27"/>
        <v/>
      </c>
      <c r="M67" s="780" t="str">
        <f t="shared" si="28"/>
        <v/>
      </c>
      <c r="N67" s="780" t="str">
        <f t="shared" si="29"/>
        <v/>
      </c>
      <c r="O67" s="780" t="str">
        <f t="shared" si="30"/>
        <v/>
      </c>
      <c r="P67" s="780" t="str">
        <f t="shared" si="31"/>
        <v/>
      </c>
      <c r="Q67" s="29"/>
      <c r="R67" s="12"/>
      <c r="S67" s="13"/>
    </row>
    <row r="68" spans="2:19" ht="15.75" hidden="1" x14ac:dyDescent="0.3">
      <c r="B68" s="30"/>
      <c r="C68" s="20">
        <v>56</v>
      </c>
      <c r="D68" s="776"/>
      <c r="E68" s="777"/>
      <c r="F68" s="778"/>
      <c r="G68" s="779" t="str">
        <f t="shared" si="32"/>
        <v/>
      </c>
      <c r="H68" s="779" t="str">
        <f t="shared" si="23"/>
        <v/>
      </c>
      <c r="I68" s="779" t="str">
        <f t="shared" si="24"/>
        <v/>
      </c>
      <c r="J68" s="779" t="str">
        <f t="shared" si="25"/>
        <v/>
      </c>
      <c r="K68" s="779" t="str">
        <f t="shared" si="26"/>
        <v/>
      </c>
      <c r="L68" s="780" t="str">
        <f t="shared" si="27"/>
        <v/>
      </c>
      <c r="M68" s="780" t="str">
        <f t="shared" si="28"/>
        <v/>
      </c>
      <c r="N68" s="780" t="str">
        <f t="shared" si="29"/>
        <v/>
      </c>
      <c r="O68" s="780" t="str">
        <f t="shared" si="30"/>
        <v/>
      </c>
      <c r="P68" s="780" t="str">
        <f t="shared" si="31"/>
        <v/>
      </c>
      <c r="Q68" s="29"/>
      <c r="R68" s="12"/>
      <c r="S68" s="13"/>
    </row>
    <row r="69" spans="2:19" ht="15.75" hidden="1" x14ac:dyDescent="0.3">
      <c r="B69" s="30"/>
      <c r="C69" s="20">
        <v>57</v>
      </c>
      <c r="D69" s="776"/>
      <c r="E69" s="777"/>
      <c r="F69" s="778"/>
      <c r="G69" s="779" t="str">
        <f t="shared" si="32"/>
        <v/>
      </c>
      <c r="H69" s="779" t="str">
        <f t="shared" si="23"/>
        <v/>
      </c>
      <c r="I69" s="779" t="str">
        <f t="shared" si="24"/>
        <v/>
      </c>
      <c r="J69" s="779" t="str">
        <f t="shared" si="25"/>
        <v/>
      </c>
      <c r="K69" s="779" t="str">
        <f t="shared" si="26"/>
        <v/>
      </c>
      <c r="L69" s="780" t="str">
        <f t="shared" si="27"/>
        <v/>
      </c>
      <c r="M69" s="780" t="str">
        <f t="shared" si="28"/>
        <v/>
      </c>
      <c r="N69" s="780" t="str">
        <f t="shared" si="29"/>
        <v/>
      </c>
      <c r="O69" s="780" t="str">
        <f t="shared" si="30"/>
        <v/>
      </c>
      <c r="P69" s="780" t="str">
        <f t="shared" si="31"/>
        <v/>
      </c>
      <c r="Q69" s="29"/>
      <c r="R69" s="12"/>
      <c r="S69" s="13"/>
    </row>
    <row r="70" spans="2:19" ht="15.75" hidden="1" x14ac:dyDescent="0.3">
      <c r="B70" s="30"/>
      <c r="C70" s="20">
        <v>58</v>
      </c>
      <c r="D70" s="776"/>
      <c r="E70" s="777"/>
      <c r="F70" s="778"/>
      <c r="G70" s="779" t="str">
        <f t="shared" si="32"/>
        <v/>
      </c>
      <c r="H70" s="779" t="str">
        <f t="shared" si="23"/>
        <v/>
      </c>
      <c r="I70" s="779" t="str">
        <f t="shared" si="24"/>
        <v/>
      </c>
      <c r="J70" s="779" t="str">
        <f t="shared" si="25"/>
        <v/>
      </c>
      <c r="K70" s="779" t="str">
        <f t="shared" si="26"/>
        <v/>
      </c>
      <c r="L70" s="780" t="str">
        <f t="shared" si="27"/>
        <v/>
      </c>
      <c r="M70" s="780" t="str">
        <f t="shared" si="28"/>
        <v/>
      </c>
      <c r="N70" s="780" t="str">
        <f t="shared" si="29"/>
        <v/>
      </c>
      <c r="O70" s="780" t="str">
        <f t="shared" si="30"/>
        <v/>
      </c>
      <c r="P70" s="780" t="str">
        <f t="shared" si="31"/>
        <v/>
      </c>
      <c r="Q70" s="29"/>
      <c r="R70" s="12"/>
      <c r="S70" s="13"/>
    </row>
    <row r="71" spans="2:19" ht="15.75" hidden="1" x14ac:dyDescent="0.3">
      <c r="B71" s="30"/>
      <c r="C71" s="20">
        <v>59</v>
      </c>
      <c r="D71" s="776"/>
      <c r="E71" s="777"/>
      <c r="F71" s="778"/>
      <c r="G71" s="779" t="str">
        <f t="shared" si="32"/>
        <v/>
      </c>
      <c r="H71" s="779" t="str">
        <f t="shared" si="23"/>
        <v/>
      </c>
      <c r="I71" s="779" t="str">
        <f t="shared" si="24"/>
        <v/>
      </c>
      <c r="J71" s="779" t="str">
        <f t="shared" si="25"/>
        <v/>
      </c>
      <c r="K71" s="779" t="str">
        <f t="shared" si="26"/>
        <v/>
      </c>
      <c r="L71" s="780" t="str">
        <f t="shared" si="27"/>
        <v/>
      </c>
      <c r="M71" s="780" t="str">
        <f t="shared" si="28"/>
        <v/>
      </c>
      <c r="N71" s="780" t="str">
        <f t="shared" si="29"/>
        <v/>
      </c>
      <c r="O71" s="780" t="str">
        <f t="shared" si="30"/>
        <v/>
      </c>
      <c r="P71" s="780" t="str">
        <f t="shared" si="31"/>
        <v/>
      </c>
      <c r="Q71" s="29"/>
      <c r="R71" s="12"/>
      <c r="S71" s="13"/>
    </row>
    <row r="72" spans="2:19" ht="15.75" hidden="1" x14ac:dyDescent="0.3">
      <c r="B72" s="30"/>
      <c r="C72" s="20">
        <v>60</v>
      </c>
      <c r="D72" s="776"/>
      <c r="E72" s="777"/>
      <c r="F72" s="778"/>
      <c r="G72" s="779" t="str">
        <f t="shared" si="32"/>
        <v/>
      </c>
      <c r="H72" s="779" t="str">
        <f t="shared" si="23"/>
        <v/>
      </c>
      <c r="I72" s="779" t="str">
        <f t="shared" si="24"/>
        <v/>
      </c>
      <c r="J72" s="779" t="str">
        <f t="shared" si="25"/>
        <v/>
      </c>
      <c r="K72" s="779" t="str">
        <f t="shared" si="26"/>
        <v/>
      </c>
      <c r="L72" s="780" t="str">
        <f t="shared" si="27"/>
        <v/>
      </c>
      <c r="M72" s="780" t="str">
        <f t="shared" si="28"/>
        <v/>
      </c>
      <c r="N72" s="780" t="str">
        <f t="shared" si="29"/>
        <v/>
      </c>
      <c r="O72" s="780" t="str">
        <f t="shared" si="30"/>
        <v/>
      </c>
      <c r="P72" s="780" t="str">
        <f t="shared" si="31"/>
        <v/>
      </c>
      <c r="Q72" s="29"/>
      <c r="R72" s="12"/>
      <c r="S72" s="13"/>
    </row>
    <row r="73" spans="2:19" ht="15.75" hidden="1" x14ac:dyDescent="0.3">
      <c r="B73" s="30"/>
      <c r="C73" s="20">
        <v>61</v>
      </c>
      <c r="D73" s="776"/>
      <c r="E73" s="777"/>
      <c r="F73" s="778"/>
      <c r="G73" s="779" t="str">
        <f t="shared" si="32"/>
        <v/>
      </c>
      <c r="H73" s="779" t="str">
        <f t="shared" si="23"/>
        <v/>
      </c>
      <c r="I73" s="779" t="str">
        <f t="shared" si="24"/>
        <v/>
      </c>
      <c r="J73" s="779" t="str">
        <f t="shared" si="25"/>
        <v/>
      </c>
      <c r="K73" s="779" t="str">
        <f t="shared" si="26"/>
        <v/>
      </c>
      <c r="L73" s="780" t="str">
        <f t="shared" si="27"/>
        <v/>
      </c>
      <c r="M73" s="780" t="str">
        <f t="shared" si="28"/>
        <v/>
      </c>
      <c r="N73" s="780" t="str">
        <f t="shared" si="29"/>
        <v/>
      </c>
      <c r="O73" s="780" t="str">
        <f t="shared" si="30"/>
        <v/>
      </c>
      <c r="P73" s="780" t="str">
        <f t="shared" si="31"/>
        <v/>
      </c>
      <c r="Q73" s="29"/>
      <c r="R73" s="12"/>
      <c r="S73" s="13"/>
    </row>
    <row r="74" spans="2:19" ht="15.75" hidden="1" x14ac:dyDescent="0.3">
      <c r="B74" s="30"/>
      <c r="C74" s="20">
        <v>62</v>
      </c>
      <c r="D74" s="776"/>
      <c r="E74" s="777"/>
      <c r="F74" s="778"/>
      <c r="G74" s="779" t="str">
        <f t="shared" si="32"/>
        <v/>
      </c>
      <c r="H74" s="779" t="str">
        <f t="shared" si="23"/>
        <v/>
      </c>
      <c r="I74" s="779" t="str">
        <f t="shared" si="24"/>
        <v/>
      </c>
      <c r="J74" s="779" t="str">
        <f t="shared" si="25"/>
        <v/>
      </c>
      <c r="K74" s="779" t="str">
        <f t="shared" si="26"/>
        <v/>
      </c>
      <c r="L74" s="780" t="str">
        <f t="shared" si="27"/>
        <v/>
      </c>
      <c r="M74" s="780" t="str">
        <f t="shared" si="28"/>
        <v/>
      </c>
      <c r="N74" s="780" t="str">
        <f t="shared" si="29"/>
        <v/>
      </c>
      <c r="O74" s="780" t="str">
        <f t="shared" si="30"/>
        <v/>
      </c>
      <c r="P74" s="780" t="str">
        <f t="shared" si="31"/>
        <v/>
      </c>
      <c r="Q74" s="29"/>
      <c r="R74" s="12"/>
      <c r="S74" s="13"/>
    </row>
    <row r="75" spans="2:19" ht="15.75" hidden="1" x14ac:dyDescent="0.3">
      <c r="B75" s="30"/>
      <c r="C75" s="20">
        <v>63</v>
      </c>
      <c r="D75" s="776"/>
      <c r="E75" s="777"/>
      <c r="F75" s="778"/>
      <c r="G75" s="779" t="str">
        <f t="shared" si="32"/>
        <v/>
      </c>
      <c r="H75" s="779" t="str">
        <f t="shared" si="23"/>
        <v/>
      </c>
      <c r="I75" s="779" t="str">
        <f t="shared" si="24"/>
        <v/>
      </c>
      <c r="J75" s="779" t="str">
        <f t="shared" si="25"/>
        <v/>
      </c>
      <c r="K75" s="779" t="str">
        <f t="shared" si="26"/>
        <v/>
      </c>
      <c r="L75" s="780" t="str">
        <f t="shared" si="27"/>
        <v/>
      </c>
      <c r="M75" s="780" t="str">
        <f t="shared" si="28"/>
        <v/>
      </c>
      <c r="N75" s="780" t="str">
        <f t="shared" si="29"/>
        <v/>
      </c>
      <c r="O75" s="780" t="str">
        <f t="shared" si="30"/>
        <v/>
      </c>
      <c r="P75" s="780" t="str">
        <f t="shared" si="31"/>
        <v/>
      </c>
      <c r="Q75" s="29"/>
      <c r="R75" s="12"/>
      <c r="S75" s="13"/>
    </row>
    <row r="76" spans="2:19" ht="15.75" hidden="1" x14ac:dyDescent="0.3">
      <c r="B76" s="30"/>
      <c r="C76" s="20">
        <v>64</v>
      </c>
      <c r="D76" s="776"/>
      <c r="E76" s="777"/>
      <c r="F76" s="778"/>
      <c r="G76" s="779" t="str">
        <f t="shared" si="32"/>
        <v/>
      </c>
      <c r="H76" s="779" t="str">
        <f t="shared" si="23"/>
        <v/>
      </c>
      <c r="I76" s="779" t="str">
        <f t="shared" si="24"/>
        <v/>
      </c>
      <c r="J76" s="779" t="str">
        <f t="shared" si="25"/>
        <v/>
      </c>
      <c r="K76" s="779" t="str">
        <f t="shared" si="26"/>
        <v/>
      </c>
      <c r="L76" s="780" t="str">
        <f t="shared" si="27"/>
        <v/>
      </c>
      <c r="M76" s="780" t="str">
        <f t="shared" si="28"/>
        <v/>
      </c>
      <c r="N76" s="780" t="str">
        <f t="shared" si="29"/>
        <v/>
      </c>
      <c r="O76" s="780" t="str">
        <f t="shared" si="30"/>
        <v/>
      </c>
      <c r="P76" s="780" t="str">
        <f t="shared" si="31"/>
        <v/>
      </c>
      <c r="Q76" s="29"/>
      <c r="R76" s="12"/>
      <c r="S76" s="13"/>
    </row>
    <row r="77" spans="2:19" ht="15.75" hidden="1" x14ac:dyDescent="0.3">
      <c r="B77" s="30"/>
      <c r="C77" s="20">
        <v>65</v>
      </c>
      <c r="D77" s="776"/>
      <c r="E77" s="777"/>
      <c r="F77" s="778"/>
      <c r="G77" s="779" t="str">
        <f t="shared" si="32"/>
        <v/>
      </c>
      <c r="H77" s="779" t="str">
        <f t="shared" si="23"/>
        <v/>
      </c>
      <c r="I77" s="779" t="str">
        <f t="shared" si="24"/>
        <v/>
      </c>
      <c r="J77" s="779" t="str">
        <f t="shared" si="25"/>
        <v/>
      </c>
      <c r="K77" s="779" t="str">
        <f t="shared" si="26"/>
        <v/>
      </c>
      <c r="L77" s="780" t="str">
        <f t="shared" si="27"/>
        <v/>
      </c>
      <c r="M77" s="780" t="str">
        <f t="shared" si="28"/>
        <v/>
      </c>
      <c r="N77" s="780" t="str">
        <f t="shared" si="29"/>
        <v/>
      </c>
      <c r="O77" s="780" t="str">
        <f t="shared" si="30"/>
        <v/>
      </c>
      <c r="P77" s="780" t="str">
        <f t="shared" si="31"/>
        <v/>
      </c>
      <c r="Q77" s="29"/>
      <c r="R77" s="12"/>
      <c r="S77" s="13"/>
    </row>
    <row r="78" spans="2:19" ht="15.75" hidden="1" x14ac:dyDescent="0.3">
      <c r="B78" s="30"/>
      <c r="C78" s="20">
        <v>66</v>
      </c>
      <c r="D78" s="776"/>
      <c r="E78" s="777"/>
      <c r="F78" s="778"/>
      <c r="G78" s="779" t="str">
        <f t="shared" si="32"/>
        <v/>
      </c>
      <c r="H78" s="779" t="str">
        <f t="shared" si="23"/>
        <v/>
      </c>
      <c r="I78" s="779" t="str">
        <f t="shared" si="24"/>
        <v/>
      </c>
      <c r="J78" s="779" t="str">
        <f t="shared" si="25"/>
        <v/>
      </c>
      <c r="K78" s="779" t="str">
        <f t="shared" si="26"/>
        <v/>
      </c>
      <c r="L78" s="780" t="str">
        <f t="shared" si="27"/>
        <v/>
      </c>
      <c r="M78" s="780" t="str">
        <f t="shared" si="28"/>
        <v/>
      </c>
      <c r="N78" s="780" t="str">
        <f t="shared" si="29"/>
        <v/>
      </c>
      <c r="O78" s="780" t="str">
        <f t="shared" si="30"/>
        <v/>
      </c>
      <c r="P78" s="780" t="str">
        <f t="shared" si="31"/>
        <v/>
      </c>
      <c r="Q78" s="29"/>
      <c r="R78" s="12"/>
      <c r="S78" s="13"/>
    </row>
    <row r="79" spans="2:19" ht="15.75" hidden="1" x14ac:dyDescent="0.3">
      <c r="B79" s="30"/>
      <c r="C79" s="20">
        <v>67</v>
      </c>
      <c r="D79" s="776"/>
      <c r="E79" s="777"/>
      <c r="F79" s="778"/>
      <c r="G79" s="779" t="str">
        <f t="shared" si="32"/>
        <v/>
      </c>
      <c r="H79" s="779" t="str">
        <f t="shared" si="23"/>
        <v/>
      </c>
      <c r="I79" s="779" t="str">
        <f t="shared" si="24"/>
        <v/>
      </c>
      <c r="J79" s="779" t="str">
        <f t="shared" si="25"/>
        <v/>
      </c>
      <c r="K79" s="779" t="str">
        <f t="shared" si="26"/>
        <v/>
      </c>
      <c r="L79" s="780" t="str">
        <f t="shared" si="27"/>
        <v/>
      </c>
      <c r="M79" s="780" t="str">
        <f t="shared" si="28"/>
        <v/>
      </c>
      <c r="N79" s="780" t="str">
        <f t="shared" si="29"/>
        <v/>
      </c>
      <c r="O79" s="780" t="str">
        <f t="shared" si="30"/>
        <v/>
      </c>
      <c r="P79" s="780" t="str">
        <f t="shared" si="31"/>
        <v/>
      </c>
      <c r="Q79" s="29"/>
      <c r="R79" s="12"/>
      <c r="S79" s="13"/>
    </row>
    <row r="80" spans="2:19" ht="15.75" hidden="1" x14ac:dyDescent="0.3">
      <c r="B80" s="30"/>
      <c r="C80" s="20">
        <v>68</v>
      </c>
      <c r="D80" s="776"/>
      <c r="E80" s="777"/>
      <c r="F80" s="778"/>
      <c r="G80" s="779" t="str">
        <f t="shared" si="32"/>
        <v/>
      </c>
      <c r="H80" s="779" t="str">
        <f t="shared" si="23"/>
        <v/>
      </c>
      <c r="I80" s="779" t="str">
        <f t="shared" si="24"/>
        <v/>
      </c>
      <c r="J80" s="779" t="str">
        <f t="shared" si="25"/>
        <v/>
      </c>
      <c r="K80" s="779" t="str">
        <f t="shared" si="26"/>
        <v/>
      </c>
      <c r="L80" s="780" t="str">
        <f t="shared" si="27"/>
        <v/>
      </c>
      <c r="M80" s="780" t="str">
        <f t="shared" si="28"/>
        <v/>
      </c>
      <c r="N80" s="780" t="str">
        <f t="shared" si="29"/>
        <v/>
      </c>
      <c r="O80" s="780" t="str">
        <f t="shared" si="30"/>
        <v/>
      </c>
      <c r="P80" s="780" t="str">
        <f t="shared" si="31"/>
        <v/>
      </c>
      <c r="Q80" s="29"/>
      <c r="R80" s="12"/>
      <c r="S80" s="13"/>
    </row>
    <row r="81" spans="2:19" ht="15.75" hidden="1" x14ac:dyDescent="0.3">
      <c r="B81" s="30"/>
      <c r="C81" s="20">
        <v>69</v>
      </c>
      <c r="D81" s="776"/>
      <c r="E81" s="777"/>
      <c r="F81" s="778"/>
      <c r="G81" s="779" t="str">
        <f t="shared" si="32"/>
        <v/>
      </c>
      <c r="H81" s="779" t="str">
        <f t="shared" si="23"/>
        <v/>
      </c>
      <c r="I81" s="779" t="str">
        <f t="shared" si="24"/>
        <v/>
      </c>
      <c r="J81" s="779" t="str">
        <f t="shared" si="25"/>
        <v/>
      </c>
      <c r="K81" s="779" t="str">
        <f t="shared" si="26"/>
        <v/>
      </c>
      <c r="L81" s="780" t="str">
        <f t="shared" si="27"/>
        <v/>
      </c>
      <c r="M81" s="780" t="str">
        <f t="shared" si="28"/>
        <v/>
      </c>
      <c r="N81" s="780" t="str">
        <f t="shared" si="29"/>
        <v/>
      </c>
      <c r="O81" s="780" t="str">
        <f t="shared" si="30"/>
        <v/>
      </c>
      <c r="P81" s="780" t="str">
        <f t="shared" si="31"/>
        <v/>
      </c>
      <c r="Q81" s="29"/>
      <c r="R81" s="12"/>
      <c r="S81" s="13"/>
    </row>
    <row r="82" spans="2:19" ht="15.75" hidden="1" x14ac:dyDescent="0.3">
      <c r="B82" s="30"/>
      <c r="C82" s="20">
        <v>70</v>
      </c>
      <c r="D82" s="776"/>
      <c r="E82" s="777"/>
      <c r="F82" s="778"/>
      <c r="G82" s="779" t="str">
        <f t="shared" si="32"/>
        <v/>
      </c>
      <c r="H82" s="779" t="str">
        <f t="shared" si="23"/>
        <v/>
      </c>
      <c r="I82" s="779" t="str">
        <f t="shared" si="24"/>
        <v/>
      </c>
      <c r="J82" s="779" t="str">
        <f t="shared" si="25"/>
        <v/>
      </c>
      <c r="K82" s="779" t="str">
        <f t="shared" si="26"/>
        <v/>
      </c>
      <c r="L82" s="780" t="str">
        <f t="shared" si="27"/>
        <v/>
      </c>
      <c r="M82" s="780" t="str">
        <f t="shared" si="28"/>
        <v/>
      </c>
      <c r="N82" s="780" t="str">
        <f t="shared" si="29"/>
        <v/>
      </c>
      <c r="O82" s="780" t="str">
        <f t="shared" si="30"/>
        <v/>
      </c>
      <c r="P82" s="780" t="str">
        <f t="shared" si="31"/>
        <v/>
      </c>
      <c r="Q82" s="29"/>
      <c r="R82" s="12"/>
      <c r="S82" s="13"/>
    </row>
    <row r="83" spans="2:19" ht="15.75" hidden="1" x14ac:dyDescent="0.3">
      <c r="B83" s="30"/>
      <c r="C83" s="20">
        <v>71</v>
      </c>
      <c r="D83" s="776"/>
      <c r="E83" s="777"/>
      <c r="F83" s="778"/>
      <c r="G83" s="779" t="str">
        <f t="shared" si="32"/>
        <v/>
      </c>
      <c r="H83" s="779" t="str">
        <f t="shared" si="23"/>
        <v/>
      </c>
      <c r="I83" s="779" t="str">
        <f t="shared" si="24"/>
        <v/>
      </c>
      <c r="J83" s="779" t="str">
        <f t="shared" si="25"/>
        <v/>
      </c>
      <c r="K83" s="779" t="str">
        <f t="shared" si="26"/>
        <v/>
      </c>
      <c r="L83" s="780" t="str">
        <f t="shared" si="27"/>
        <v/>
      </c>
      <c r="M83" s="780" t="str">
        <f t="shared" si="28"/>
        <v/>
      </c>
      <c r="N83" s="780" t="str">
        <f t="shared" si="29"/>
        <v/>
      </c>
      <c r="O83" s="780" t="str">
        <f t="shared" si="30"/>
        <v/>
      </c>
      <c r="P83" s="780" t="str">
        <f t="shared" si="31"/>
        <v/>
      </c>
      <c r="Q83" s="29"/>
      <c r="R83" s="12"/>
      <c r="S83" s="13"/>
    </row>
    <row r="84" spans="2:19" ht="15.75" hidden="1" x14ac:dyDescent="0.3">
      <c r="B84" s="30"/>
      <c r="C84" s="20">
        <v>72</v>
      </c>
      <c r="D84" s="776"/>
      <c r="E84" s="777"/>
      <c r="F84" s="778"/>
      <c r="G84" s="779" t="str">
        <f t="shared" si="32"/>
        <v/>
      </c>
      <c r="H84" s="779" t="str">
        <f t="shared" si="23"/>
        <v/>
      </c>
      <c r="I84" s="779" t="str">
        <f t="shared" si="24"/>
        <v/>
      </c>
      <c r="J84" s="779" t="str">
        <f t="shared" si="25"/>
        <v/>
      </c>
      <c r="K84" s="779" t="str">
        <f t="shared" si="26"/>
        <v/>
      </c>
      <c r="L84" s="780" t="str">
        <f t="shared" si="27"/>
        <v/>
      </c>
      <c r="M84" s="780" t="str">
        <f t="shared" si="28"/>
        <v/>
      </c>
      <c r="N84" s="780" t="str">
        <f t="shared" si="29"/>
        <v/>
      </c>
      <c r="O84" s="780" t="str">
        <f t="shared" si="30"/>
        <v/>
      </c>
      <c r="P84" s="780" t="str">
        <f t="shared" si="31"/>
        <v/>
      </c>
      <c r="Q84" s="29"/>
      <c r="R84" s="12"/>
      <c r="S84" s="13"/>
    </row>
    <row r="85" spans="2:19" ht="15.75" hidden="1" x14ac:dyDescent="0.3">
      <c r="B85" s="30"/>
      <c r="C85" s="20">
        <v>73</v>
      </c>
      <c r="D85" s="776"/>
      <c r="E85" s="777"/>
      <c r="F85" s="778"/>
      <c r="G85" s="779" t="str">
        <f t="shared" si="32"/>
        <v/>
      </c>
      <c r="H85" s="779" t="str">
        <f t="shared" si="23"/>
        <v/>
      </c>
      <c r="I85" s="779" t="str">
        <f t="shared" si="24"/>
        <v/>
      </c>
      <c r="J85" s="779" t="str">
        <f t="shared" si="25"/>
        <v/>
      </c>
      <c r="K85" s="779" t="str">
        <f t="shared" si="26"/>
        <v/>
      </c>
      <c r="L85" s="780" t="str">
        <f t="shared" si="27"/>
        <v/>
      </c>
      <c r="M85" s="780" t="str">
        <f t="shared" si="28"/>
        <v/>
      </c>
      <c r="N85" s="780" t="str">
        <f t="shared" si="29"/>
        <v/>
      </c>
      <c r="O85" s="780" t="str">
        <f t="shared" si="30"/>
        <v/>
      </c>
      <c r="P85" s="780" t="str">
        <f t="shared" si="31"/>
        <v/>
      </c>
      <c r="Q85" s="29"/>
      <c r="R85" s="12"/>
      <c r="S85" s="13"/>
    </row>
    <row r="86" spans="2:19" ht="15.75" hidden="1" x14ac:dyDescent="0.3">
      <c r="B86" s="30"/>
      <c r="C86" s="20">
        <v>74</v>
      </c>
      <c r="D86" s="776"/>
      <c r="E86" s="777"/>
      <c r="F86" s="778"/>
      <c r="G86" s="779" t="str">
        <f t="shared" si="32"/>
        <v/>
      </c>
      <c r="H86" s="779" t="str">
        <f t="shared" si="23"/>
        <v/>
      </c>
      <c r="I86" s="779" t="str">
        <f t="shared" si="24"/>
        <v/>
      </c>
      <c r="J86" s="779" t="str">
        <f t="shared" si="25"/>
        <v/>
      </c>
      <c r="K86" s="779" t="str">
        <f t="shared" si="26"/>
        <v/>
      </c>
      <c r="L86" s="780" t="str">
        <f t="shared" si="27"/>
        <v/>
      </c>
      <c r="M86" s="780" t="str">
        <f t="shared" si="28"/>
        <v/>
      </c>
      <c r="N86" s="780" t="str">
        <f t="shared" si="29"/>
        <v/>
      </c>
      <c r="O86" s="780" t="str">
        <f t="shared" si="30"/>
        <v/>
      </c>
      <c r="P86" s="780" t="str">
        <f t="shared" si="31"/>
        <v/>
      </c>
      <c r="Q86" s="29"/>
      <c r="R86" s="12"/>
      <c r="S86" s="13"/>
    </row>
    <row r="87" spans="2:19" ht="15.75" hidden="1" x14ac:dyDescent="0.3">
      <c r="B87" s="30"/>
      <c r="C87" s="20">
        <v>75</v>
      </c>
      <c r="D87" s="776"/>
      <c r="E87" s="777"/>
      <c r="F87" s="778"/>
      <c r="G87" s="779" t="str">
        <f t="shared" si="32"/>
        <v/>
      </c>
      <c r="H87" s="779" t="str">
        <f t="shared" si="23"/>
        <v/>
      </c>
      <c r="I87" s="779" t="str">
        <f t="shared" si="24"/>
        <v/>
      </c>
      <c r="J87" s="779" t="str">
        <f t="shared" si="25"/>
        <v/>
      </c>
      <c r="K87" s="779" t="str">
        <f t="shared" si="26"/>
        <v/>
      </c>
      <c r="L87" s="780" t="str">
        <f t="shared" si="27"/>
        <v/>
      </c>
      <c r="M87" s="780" t="str">
        <f t="shared" si="28"/>
        <v/>
      </c>
      <c r="N87" s="780" t="str">
        <f t="shared" si="29"/>
        <v/>
      </c>
      <c r="O87" s="780" t="str">
        <f t="shared" si="30"/>
        <v/>
      </c>
      <c r="P87" s="780" t="str">
        <f t="shared" si="31"/>
        <v/>
      </c>
      <c r="Q87" s="29"/>
      <c r="R87" s="12"/>
      <c r="S87" s="13"/>
    </row>
    <row r="88" spans="2:19" ht="15.75" hidden="1" x14ac:dyDescent="0.3">
      <c r="B88" s="30"/>
      <c r="C88" s="20">
        <v>76</v>
      </c>
      <c r="D88" s="776"/>
      <c r="E88" s="777"/>
      <c r="F88" s="778"/>
      <c r="G88" s="779" t="str">
        <f t="shared" si="32"/>
        <v/>
      </c>
      <c r="H88" s="779" t="str">
        <f t="shared" si="23"/>
        <v/>
      </c>
      <c r="I88" s="779" t="str">
        <f t="shared" si="24"/>
        <v/>
      </c>
      <c r="J88" s="779" t="str">
        <f t="shared" si="25"/>
        <v/>
      </c>
      <c r="K88" s="779" t="str">
        <f t="shared" si="26"/>
        <v/>
      </c>
      <c r="L88" s="780" t="str">
        <f t="shared" si="27"/>
        <v/>
      </c>
      <c r="M88" s="780" t="str">
        <f t="shared" si="28"/>
        <v/>
      </c>
      <c r="N88" s="780" t="str">
        <f t="shared" si="29"/>
        <v/>
      </c>
      <c r="O88" s="780" t="str">
        <f t="shared" si="30"/>
        <v/>
      </c>
      <c r="P88" s="780" t="str">
        <f t="shared" si="31"/>
        <v/>
      </c>
      <c r="Q88" s="29"/>
      <c r="R88" s="12"/>
      <c r="S88" s="13"/>
    </row>
    <row r="89" spans="2:19" ht="15.75" hidden="1" x14ac:dyDescent="0.3">
      <c r="B89" s="30"/>
      <c r="C89" s="20">
        <v>77</v>
      </c>
      <c r="D89" s="776"/>
      <c r="E89" s="777"/>
      <c r="F89" s="778"/>
      <c r="G89" s="779" t="str">
        <f t="shared" si="32"/>
        <v/>
      </c>
      <c r="H89" s="779" t="str">
        <f t="shared" si="23"/>
        <v/>
      </c>
      <c r="I89" s="779" t="str">
        <f t="shared" si="24"/>
        <v/>
      </c>
      <c r="J89" s="779" t="str">
        <f t="shared" si="25"/>
        <v/>
      </c>
      <c r="K89" s="779" t="str">
        <f t="shared" si="26"/>
        <v/>
      </c>
      <c r="L89" s="780" t="str">
        <f t="shared" si="27"/>
        <v/>
      </c>
      <c r="M89" s="780" t="str">
        <f t="shared" si="28"/>
        <v/>
      </c>
      <c r="N89" s="780" t="str">
        <f t="shared" si="29"/>
        <v/>
      </c>
      <c r="O89" s="780" t="str">
        <f t="shared" si="30"/>
        <v/>
      </c>
      <c r="P89" s="780" t="str">
        <f t="shared" si="31"/>
        <v/>
      </c>
      <c r="Q89" s="29"/>
      <c r="R89" s="12"/>
      <c r="S89" s="13"/>
    </row>
    <row r="90" spans="2:19" ht="15.75" hidden="1" x14ac:dyDescent="0.3">
      <c r="B90" s="30"/>
      <c r="C90" s="20">
        <v>78</v>
      </c>
      <c r="D90" s="776"/>
      <c r="E90" s="777"/>
      <c r="F90" s="778"/>
      <c r="G90" s="779" t="str">
        <f t="shared" si="32"/>
        <v/>
      </c>
      <c r="H90" s="779" t="str">
        <f t="shared" si="23"/>
        <v/>
      </c>
      <c r="I90" s="779" t="str">
        <f t="shared" si="24"/>
        <v/>
      </c>
      <c r="J90" s="779" t="str">
        <f t="shared" si="25"/>
        <v/>
      </c>
      <c r="K90" s="779" t="str">
        <f t="shared" si="26"/>
        <v/>
      </c>
      <c r="L90" s="780" t="str">
        <f t="shared" si="27"/>
        <v/>
      </c>
      <c r="M90" s="780" t="str">
        <f t="shared" si="28"/>
        <v/>
      </c>
      <c r="N90" s="780" t="str">
        <f t="shared" si="29"/>
        <v/>
      </c>
      <c r="O90" s="780" t="str">
        <f t="shared" si="30"/>
        <v/>
      </c>
      <c r="P90" s="780" t="str">
        <f t="shared" si="31"/>
        <v/>
      </c>
      <c r="Q90" s="29"/>
      <c r="R90" s="12"/>
      <c r="S90" s="13"/>
    </row>
    <row r="91" spans="2:19" ht="15.75" hidden="1" x14ac:dyDescent="0.3">
      <c r="B91" s="30"/>
      <c r="C91" s="20">
        <v>79</v>
      </c>
      <c r="D91" s="776"/>
      <c r="E91" s="777"/>
      <c r="F91" s="778"/>
      <c r="G91" s="779" t="str">
        <f t="shared" si="32"/>
        <v/>
      </c>
      <c r="H91" s="779" t="str">
        <f t="shared" si="23"/>
        <v/>
      </c>
      <c r="I91" s="779" t="str">
        <f t="shared" si="24"/>
        <v/>
      </c>
      <c r="J91" s="779" t="str">
        <f t="shared" si="25"/>
        <v/>
      </c>
      <c r="K91" s="779" t="str">
        <f t="shared" si="26"/>
        <v/>
      </c>
      <c r="L91" s="780" t="str">
        <f t="shared" si="27"/>
        <v/>
      </c>
      <c r="M91" s="780" t="str">
        <f t="shared" si="28"/>
        <v/>
      </c>
      <c r="N91" s="780" t="str">
        <f t="shared" si="29"/>
        <v/>
      </c>
      <c r="O91" s="780" t="str">
        <f t="shared" si="30"/>
        <v/>
      </c>
      <c r="P91" s="780" t="str">
        <f t="shared" si="31"/>
        <v/>
      </c>
      <c r="Q91" s="29"/>
      <c r="R91" s="12"/>
      <c r="S91" s="13"/>
    </row>
    <row r="92" spans="2:19" ht="15.75" hidden="1" x14ac:dyDescent="0.3">
      <c r="B92" s="30"/>
      <c r="C92" s="20">
        <v>80</v>
      </c>
      <c r="D92" s="776"/>
      <c r="E92" s="777"/>
      <c r="F92" s="778"/>
      <c r="G92" s="779" t="str">
        <f t="shared" si="32"/>
        <v/>
      </c>
      <c r="H92" s="779" t="str">
        <f t="shared" si="23"/>
        <v/>
      </c>
      <c r="I92" s="779" t="str">
        <f t="shared" si="24"/>
        <v/>
      </c>
      <c r="J92" s="779" t="str">
        <f t="shared" si="25"/>
        <v/>
      </c>
      <c r="K92" s="779" t="str">
        <f t="shared" si="26"/>
        <v/>
      </c>
      <c r="L92" s="780" t="str">
        <f t="shared" si="27"/>
        <v/>
      </c>
      <c r="M92" s="780" t="str">
        <f t="shared" si="28"/>
        <v/>
      </c>
      <c r="N92" s="780" t="str">
        <f t="shared" si="29"/>
        <v/>
      </c>
      <c r="O92" s="780" t="str">
        <f t="shared" si="30"/>
        <v/>
      </c>
      <c r="P92" s="780" t="str">
        <f t="shared" si="31"/>
        <v/>
      </c>
      <c r="Q92" s="29"/>
      <c r="R92" s="12"/>
      <c r="S92" s="13"/>
    </row>
    <row r="93" spans="2:19" ht="15.75" hidden="1" x14ac:dyDescent="0.3">
      <c r="B93" s="30"/>
      <c r="C93" s="20">
        <v>81</v>
      </c>
      <c r="D93" s="776"/>
      <c r="E93" s="777"/>
      <c r="F93" s="778"/>
      <c r="G93" s="779" t="str">
        <f t="shared" si="32"/>
        <v/>
      </c>
      <c r="H93" s="779" t="str">
        <f t="shared" si="23"/>
        <v/>
      </c>
      <c r="I93" s="779" t="str">
        <f t="shared" si="24"/>
        <v/>
      </c>
      <c r="J93" s="779" t="str">
        <f t="shared" si="25"/>
        <v/>
      </c>
      <c r="K93" s="779" t="str">
        <f t="shared" si="26"/>
        <v/>
      </c>
      <c r="L93" s="780" t="str">
        <f t="shared" si="27"/>
        <v/>
      </c>
      <c r="M93" s="780" t="str">
        <f t="shared" si="28"/>
        <v/>
      </c>
      <c r="N93" s="780" t="str">
        <f t="shared" si="29"/>
        <v/>
      </c>
      <c r="O93" s="780" t="str">
        <f t="shared" si="30"/>
        <v/>
      </c>
      <c r="P93" s="780" t="str">
        <f t="shared" si="31"/>
        <v/>
      </c>
      <c r="Q93" s="29"/>
      <c r="R93" s="12"/>
      <c r="S93" s="13"/>
    </row>
    <row r="94" spans="2:19" ht="15.75" hidden="1" x14ac:dyDescent="0.3">
      <c r="B94" s="30"/>
      <c r="C94" s="20">
        <v>82</v>
      </c>
      <c r="D94" s="776"/>
      <c r="E94" s="777"/>
      <c r="F94" s="778"/>
      <c r="G94" s="779" t="str">
        <f t="shared" si="32"/>
        <v/>
      </c>
      <c r="H94" s="779" t="str">
        <f t="shared" si="23"/>
        <v/>
      </c>
      <c r="I94" s="779" t="str">
        <f t="shared" si="24"/>
        <v/>
      </c>
      <c r="J94" s="779" t="str">
        <f t="shared" si="25"/>
        <v/>
      </c>
      <c r="K94" s="779" t="str">
        <f t="shared" si="26"/>
        <v/>
      </c>
      <c r="L94" s="780" t="str">
        <f t="shared" si="27"/>
        <v/>
      </c>
      <c r="M94" s="780" t="str">
        <f t="shared" si="28"/>
        <v/>
      </c>
      <c r="N94" s="780" t="str">
        <f t="shared" si="29"/>
        <v/>
      </c>
      <c r="O94" s="780" t="str">
        <f t="shared" si="30"/>
        <v/>
      </c>
      <c r="P94" s="780" t="str">
        <f t="shared" si="31"/>
        <v/>
      </c>
      <c r="Q94" s="29"/>
      <c r="R94" s="12"/>
      <c r="S94" s="13"/>
    </row>
    <row r="95" spans="2:19" ht="15.75" hidden="1" x14ac:dyDescent="0.3">
      <c r="B95" s="30"/>
      <c r="C95" s="20">
        <v>83</v>
      </c>
      <c r="D95" s="776"/>
      <c r="E95" s="777"/>
      <c r="F95" s="778"/>
      <c r="G95" s="779" t="str">
        <f t="shared" si="32"/>
        <v/>
      </c>
      <c r="H95" s="779" t="str">
        <f t="shared" si="23"/>
        <v/>
      </c>
      <c r="I95" s="779" t="str">
        <f t="shared" si="24"/>
        <v/>
      </c>
      <c r="J95" s="779" t="str">
        <f t="shared" si="25"/>
        <v/>
      </c>
      <c r="K95" s="779" t="str">
        <f t="shared" si="26"/>
        <v/>
      </c>
      <c r="L95" s="780" t="str">
        <f t="shared" si="27"/>
        <v/>
      </c>
      <c r="M95" s="780" t="str">
        <f t="shared" si="28"/>
        <v/>
      </c>
      <c r="N95" s="780" t="str">
        <f t="shared" si="29"/>
        <v/>
      </c>
      <c r="O95" s="780" t="str">
        <f t="shared" si="30"/>
        <v/>
      </c>
      <c r="P95" s="780" t="str">
        <f t="shared" si="31"/>
        <v/>
      </c>
      <c r="Q95" s="29"/>
      <c r="R95" s="12"/>
      <c r="S95" s="13"/>
    </row>
    <row r="96" spans="2:19" ht="15.75" hidden="1" x14ac:dyDescent="0.3">
      <c r="B96" s="30"/>
      <c r="C96" s="20">
        <v>84</v>
      </c>
      <c r="D96" s="776"/>
      <c r="E96" s="777"/>
      <c r="F96" s="778"/>
      <c r="G96" s="779" t="str">
        <f t="shared" si="32"/>
        <v/>
      </c>
      <c r="H96" s="779" t="str">
        <f t="shared" si="23"/>
        <v/>
      </c>
      <c r="I96" s="779" t="str">
        <f t="shared" si="24"/>
        <v/>
      </c>
      <c r="J96" s="779" t="str">
        <f t="shared" si="25"/>
        <v/>
      </c>
      <c r="K96" s="779" t="str">
        <f t="shared" si="26"/>
        <v/>
      </c>
      <c r="L96" s="780" t="str">
        <f t="shared" si="27"/>
        <v/>
      </c>
      <c r="M96" s="780" t="str">
        <f t="shared" si="28"/>
        <v/>
      </c>
      <c r="N96" s="780" t="str">
        <f t="shared" si="29"/>
        <v/>
      </c>
      <c r="O96" s="780" t="str">
        <f t="shared" si="30"/>
        <v/>
      </c>
      <c r="P96" s="780" t="str">
        <f t="shared" si="31"/>
        <v/>
      </c>
      <c r="Q96" s="29"/>
      <c r="R96" s="12"/>
      <c r="S96" s="13"/>
    </row>
    <row r="97" spans="2:19" ht="15.75" hidden="1" x14ac:dyDescent="0.3">
      <c r="B97" s="30"/>
      <c r="C97" s="20">
        <v>85</v>
      </c>
      <c r="D97" s="776"/>
      <c r="E97" s="777"/>
      <c r="F97" s="778"/>
      <c r="G97" s="779" t="str">
        <f t="shared" si="32"/>
        <v/>
      </c>
      <c r="H97" s="779" t="str">
        <f t="shared" si="23"/>
        <v/>
      </c>
      <c r="I97" s="779" t="str">
        <f t="shared" si="24"/>
        <v/>
      </c>
      <c r="J97" s="779" t="str">
        <f t="shared" si="25"/>
        <v/>
      </c>
      <c r="K97" s="779" t="str">
        <f t="shared" si="26"/>
        <v/>
      </c>
      <c r="L97" s="780" t="str">
        <f t="shared" si="27"/>
        <v/>
      </c>
      <c r="M97" s="780" t="str">
        <f t="shared" si="28"/>
        <v/>
      </c>
      <c r="N97" s="780" t="str">
        <f t="shared" si="29"/>
        <v/>
      </c>
      <c r="O97" s="780" t="str">
        <f t="shared" si="30"/>
        <v/>
      </c>
      <c r="P97" s="780" t="str">
        <f t="shared" si="31"/>
        <v/>
      </c>
      <c r="Q97" s="29"/>
      <c r="R97" s="12"/>
      <c r="S97" s="13"/>
    </row>
    <row r="98" spans="2:19" ht="15.75" hidden="1" x14ac:dyDescent="0.3">
      <c r="B98" s="30"/>
      <c r="C98" s="20">
        <v>86</v>
      </c>
      <c r="D98" s="776"/>
      <c r="E98" s="777"/>
      <c r="F98" s="778"/>
      <c r="G98" s="779" t="str">
        <f t="shared" si="32"/>
        <v/>
      </c>
      <c r="H98" s="779" t="str">
        <f t="shared" si="23"/>
        <v/>
      </c>
      <c r="I98" s="779" t="str">
        <f t="shared" si="24"/>
        <v/>
      </c>
      <c r="J98" s="779" t="str">
        <f t="shared" si="25"/>
        <v/>
      </c>
      <c r="K98" s="779" t="str">
        <f t="shared" si="26"/>
        <v/>
      </c>
      <c r="L98" s="780" t="str">
        <f t="shared" si="27"/>
        <v/>
      </c>
      <c r="M98" s="780" t="str">
        <f t="shared" si="28"/>
        <v/>
      </c>
      <c r="N98" s="780" t="str">
        <f t="shared" si="29"/>
        <v/>
      </c>
      <c r="O98" s="780" t="str">
        <f t="shared" si="30"/>
        <v/>
      </c>
      <c r="P98" s="780" t="str">
        <f t="shared" si="31"/>
        <v/>
      </c>
      <c r="Q98" s="29"/>
      <c r="R98" s="12"/>
      <c r="S98" s="13"/>
    </row>
    <row r="99" spans="2:19" ht="15.75" hidden="1" x14ac:dyDescent="0.3">
      <c r="B99" s="30"/>
      <c r="C99" s="20">
        <v>87</v>
      </c>
      <c r="D99" s="776"/>
      <c r="E99" s="777"/>
      <c r="F99" s="778"/>
      <c r="G99" s="779" t="str">
        <f t="shared" si="32"/>
        <v/>
      </c>
      <c r="H99" s="779" t="str">
        <f t="shared" si="23"/>
        <v/>
      </c>
      <c r="I99" s="779" t="str">
        <f t="shared" si="24"/>
        <v/>
      </c>
      <c r="J99" s="779" t="str">
        <f t="shared" si="25"/>
        <v/>
      </c>
      <c r="K99" s="779" t="str">
        <f t="shared" si="26"/>
        <v/>
      </c>
      <c r="L99" s="780" t="str">
        <f t="shared" si="27"/>
        <v/>
      </c>
      <c r="M99" s="780" t="str">
        <f t="shared" si="28"/>
        <v/>
      </c>
      <c r="N99" s="780" t="str">
        <f t="shared" si="29"/>
        <v/>
      </c>
      <c r="O99" s="780" t="str">
        <f t="shared" si="30"/>
        <v/>
      </c>
      <c r="P99" s="780" t="str">
        <f t="shared" si="31"/>
        <v/>
      </c>
      <c r="Q99" s="29"/>
      <c r="R99" s="12"/>
      <c r="S99" s="13"/>
    </row>
    <row r="100" spans="2:19" ht="15.75" hidden="1" x14ac:dyDescent="0.3">
      <c r="B100" s="30"/>
      <c r="C100" s="20">
        <v>88</v>
      </c>
      <c r="D100" s="776"/>
      <c r="E100" s="777"/>
      <c r="F100" s="778"/>
      <c r="G100" s="779" t="str">
        <f t="shared" si="32"/>
        <v/>
      </c>
      <c r="H100" s="779" t="str">
        <f t="shared" si="23"/>
        <v/>
      </c>
      <c r="I100" s="779" t="str">
        <f t="shared" si="24"/>
        <v/>
      </c>
      <c r="J100" s="779" t="str">
        <f t="shared" si="25"/>
        <v/>
      </c>
      <c r="K100" s="779" t="str">
        <f t="shared" si="26"/>
        <v/>
      </c>
      <c r="L100" s="780" t="str">
        <f t="shared" si="27"/>
        <v/>
      </c>
      <c r="M100" s="780" t="str">
        <f t="shared" si="28"/>
        <v/>
      </c>
      <c r="N100" s="780" t="str">
        <f t="shared" si="29"/>
        <v/>
      </c>
      <c r="O100" s="780" t="str">
        <f t="shared" si="30"/>
        <v/>
      </c>
      <c r="P100" s="780" t="str">
        <f t="shared" si="31"/>
        <v/>
      </c>
      <c r="Q100" s="29"/>
      <c r="R100" s="12"/>
      <c r="S100" s="13"/>
    </row>
    <row r="101" spans="2:19" ht="15.75" hidden="1" x14ac:dyDescent="0.3">
      <c r="B101" s="30"/>
      <c r="C101" s="20">
        <v>89</v>
      </c>
      <c r="D101" s="776"/>
      <c r="E101" s="777"/>
      <c r="F101" s="778"/>
      <c r="G101" s="779" t="str">
        <f t="shared" si="32"/>
        <v/>
      </c>
      <c r="H101" s="779" t="str">
        <f t="shared" si="23"/>
        <v/>
      </c>
      <c r="I101" s="779" t="str">
        <f t="shared" si="24"/>
        <v/>
      </c>
      <c r="J101" s="779" t="str">
        <f t="shared" si="25"/>
        <v/>
      </c>
      <c r="K101" s="779" t="str">
        <f t="shared" si="26"/>
        <v/>
      </c>
      <c r="L101" s="780" t="str">
        <f t="shared" si="27"/>
        <v/>
      </c>
      <c r="M101" s="780" t="str">
        <f t="shared" si="28"/>
        <v/>
      </c>
      <c r="N101" s="780" t="str">
        <f t="shared" si="29"/>
        <v/>
      </c>
      <c r="O101" s="780" t="str">
        <f t="shared" si="30"/>
        <v/>
      </c>
      <c r="P101" s="780" t="str">
        <f t="shared" si="31"/>
        <v/>
      </c>
      <c r="Q101" s="29"/>
      <c r="R101" s="12"/>
      <c r="S101" s="13"/>
    </row>
    <row r="102" spans="2:19" ht="15.75" hidden="1" x14ac:dyDescent="0.3">
      <c r="B102" s="30"/>
      <c r="C102" s="20">
        <v>90</v>
      </c>
      <c r="D102" s="776"/>
      <c r="E102" s="777"/>
      <c r="F102" s="778"/>
      <c r="G102" s="779" t="str">
        <f t="shared" si="32"/>
        <v/>
      </c>
      <c r="H102" s="779" t="str">
        <f t="shared" si="23"/>
        <v/>
      </c>
      <c r="I102" s="779" t="str">
        <f t="shared" si="24"/>
        <v/>
      </c>
      <c r="J102" s="779" t="str">
        <f t="shared" si="25"/>
        <v/>
      </c>
      <c r="K102" s="779" t="str">
        <f t="shared" si="26"/>
        <v/>
      </c>
      <c r="L102" s="780" t="str">
        <f t="shared" si="27"/>
        <v/>
      </c>
      <c r="M102" s="780" t="str">
        <f t="shared" si="28"/>
        <v/>
      </c>
      <c r="N102" s="780" t="str">
        <f t="shared" si="29"/>
        <v/>
      </c>
      <c r="O102" s="780" t="str">
        <f t="shared" si="30"/>
        <v/>
      </c>
      <c r="P102" s="780" t="str">
        <f t="shared" si="31"/>
        <v/>
      </c>
      <c r="Q102" s="29"/>
      <c r="R102" s="12"/>
      <c r="S102" s="13"/>
    </row>
    <row r="103" spans="2:19" ht="15.75" hidden="1" x14ac:dyDescent="0.3">
      <c r="B103" s="30"/>
      <c r="C103" s="20">
        <v>91</v>
      </c>
      <c r="D103" s="776"/>
      <c r="E103" s="777"/>
      <c r="F103" s="778"/>
      <c r="G103" s="779" t="str">
        <f t="shared" si="32"/>
        <v/>
      </c>
      <c r="H103" s="779" t="str">
        <f t="shared" si="23"/>
        <v/>
      </c>
      <c r="I103" s="779" t="str">
        <f t="shared" si="24"/>
        <v/>
      </c>
      <c r="J103" s="779" t="str">
        <f t="shared" si="25"/>
        <v/>
      </c>
      <c r="K103" s="779" t="str">
        <f t="shared" si="26"/>
        <v/>
      </c>
      <c r="L103" s="780" t="str">
        <f t="shared" si="27"/>
        <v/>
      </c>
      <c r="M103" s="780" t="str">
        <f t="shared" si="28"/>
        <v/>
      </c>
      <c r="N103" s="780" t="str">
        <f t="shared" si="29"/>
        <v/>
      </c>
      <c r="O103" s="780" t="str">
        <f t="shared" si="30"/>
        <v/>
      </c>
      <c r="P103" s="780" t="str">
        <f t="shared" si="31"/>
        <v/>
      </c>
      <c r="Q103" s="29"/>
      <c r="R103" s="12"/>
      <c r="S103" s="13"/>
    </row>
    <row r="104" spans="2:19" ht="15.75" hidden="1" x14ac:dyDescent="0.3">
      <c r="B104" s="30"/>
      <c r="C104" s="20">
        <v>92</v>
      </c>
      <c r="D104" s="776"/>
      <c r="E104" s="777"/>
      <c r="F104" s="778"/>
      <c r="G104" s="779" t="str">
        <f t="shared" si="32"/>
        <v/>
      </c>
      <c r="H104" s="779" t="str">
        <f t="shared" si="23"/>
        <v/>
      </c>
      <c r="I104" s="779" t="str">
        <f t="shared" si="24"/>
        <v/>
      </c>
      <c r="J104" s="779" t="str">
        <f t="shared" si="25"/>
        <v/>
      </c>
      <c r="K104" s="779" t="str">
        <f t="shared" si="26"/>
        <v/>
      </c>
      <c r="L104" s="780" t="str">
        <f t="shared" si="27"/>
        <v/>
      </c>
      <c r="M104" s="780" t="str">
        <f t="shared" si="28"/>
        <v/>
      </c>
      <c r="N104" s="780" t="str">
        <f t="shared" si="29"/>
        <v/>
      </c>
      <c r="O104" s="780" t="str">
        <f t="shared" si="30"/>
        <v/>
      </c>
      <c r="P104" s="780" t="str">
        <f t="shared" si="31"/>
        <v/>
      </c>
      <c r="Q104" s="29"/>
      <c r="R104" s="12"/>
      <c r="S104" s="13"/>
    </row>
    <row r="105" spans="2:19" ht="15.75" hidden="1" x14ac:dyDescent="0.3">
      <c r="B105" s="30"/>
      <c r="C105" s="20">
        <v>93</v>
      </c>
      <c r="D105" s="776"/>
      <c r="E105" s="777"/>
      <c r="F105" s="778"/>
      <c r="G105" s="779" t="str">
        <f t="shared" si="32"/>
        <v/>
      </c>
      <c r="H105" s="779" t="str">
        <f t="shared" si="23"/>
        <v/>
      </c>
      <c r="I105" s="779" t="str">
        <f t="shared" si="24"/>
        <v/>
      </c>
      <c r="J105" s="779" t="str">
        <f t="shared" si="25"/>
        <v/>
      </c>
      <c r="K105" s="779" t="str">
        <f t="shared" si="26"/>
        <v/>
      </c>
      <c r="L105" s="780" t="str">
        <f t="shared" si="27"/>
        <v/>
      </c>
      <c r="M105" s="780" t="str">
        <f t="shared" si="28"/>
        <v/>
      </c>
      <c r="N105" s="780" t="str">
        <f t="shared" si="29"/>
        <v/>
      </c>
      <c r="O105" s="780" t="str">
        <f t="shared" si="30"/>
        <v/>
      </c>
      <c r="P105" s="780" t="str">
        <f t="shared" si="31"/>
        <v/>
      </c>
      <c r="Q105" s="29"/>
      <c r="R105" s="12"/>
      <c r="S105" s="13"/>
    </row>
    <row r="106" spans="2:19" ht="15.75" hidden="1" x14ac:dyDescent="0.3">
      <c r="B106" s="30"/>
      <c r="C106" s="20">
        <v>94</v>
      </c>
      <c r="D106" s="776"/>
      <c r="E106" s="777"/>
      <c r="F106" s="778"/>
      <c r="G106" s="779" t="str">
        <f t="shared" si="32"/>
        <v/>
      </c>
      <c r="H106" s="779" t="str">
        <f t="shared" si="23"/>
        <v/>
      </c>
      <c r="I106" s="779" t="str">
        <f t="shared" si="24"/>
        <v/>
      </c>
      <c r="J106" s="779" t="str">
        <f t="shared" si="25"/>
        <v/>
      </c>
      <c r="K106" s="779" t="str">
        <f t="shared" si="26"/>
        <v/>
      </c>
      <c r="L106" s="780" t="str">
        <f t="shared" si="27"/>
        <v/>
      </c>
      <c r="M106" s="780" t="str">
        <f t="shared" si="28"/>
        <v/>
      </c>
      <c r="N106" s="780" t="str">
        <f t="shared" si="29"/>
        <v/>
      </c>
      <c r="O106" s="780" t="str">
        <f t="shared" si="30"/>
        <v/>
      </c>
      <c r="P106" s="780" t="str">
        <f t="shared" si="31"/>
        <v/>
      </c>
      <c r="Q106" s="29"/>
      <c r="R106" s="12"/>
      <c r="S106" s="13"/>
    </row>
    <row r="107" spans="2:19" ht="15.75" hidden="1" x14ac:dyDescent="0.3">
      <c r="B107" s="30"/>
      <c r="C107" s="20">
        <v>95</v>
      </c>
      <c r="D107" s="776"/>
      <c r="E107" s="777"/>
      <c r="F107" s="778"/>
      <c r="G107" s="779" t="str">
        <f t="shared" si="32"/>
        <v/>
      </c>
      <c r="H107" s="779" t="str">
        <f t="shared" si="23"/>
        <v/>
      </c>
      <c r="I107" s="779" t="str">
        <f t="shared" si="24"/>
        <v/>
      </c>
      <c r="J107" s="779" t="str">
        <f t="shared" si="25"/>
        <v/>
      </c>
      <c r="K107" s="779" t="str">
        <f t="shared" si="26"/>
        <v/>
      </c>
      <c r="L107" s="780" t="str">
        <f t="shared" si="27"/>
        <v/>
      </c>
      <c r="M107" s="780" t="str">
        <f t="shared" si="28"/>
        <v/>
      </c>
      <c r="N107" s="780" t="str">
        <f t="shared" si="29"/>
        <v/>
      </c>
      <c r="O107" s="780" t="str">
        <f t="shared" si="30"/>
        <v/>
      </c>
      <c r="P107" s="780" t="str">
        <f t="shared" si="31"/>
        <v/>
      </c>
      <c r="Q107" s="29"/>
      <c r="R107" s="12"/>
      <c r="S107" s="13"/>
    </row>
    <row r="108" spans="2:19" ht="15.75" hidden="1" x14ac:dyDescent="0.3">
      <c r="B108" s="30"/>
      <c r="C108" s="20">
        <v>96</v>
      </c>
      <c r="D108" s="776"/>
      <c r="E108" s="777"/>
      <c r="F108" s="778"/>
      <c r="G108" s="779" t="str">
        <f t="shared" si="32"/>
        <v/>
      </c>
      <c r="H108" s="779" t="str">
        <f t="shared" si="23"/>
        <v/>
      </c>
      <c r="I108" s="779" t="str">
        <f t="shared" si="24"/>
        <v/>
      </c>
      <c r="J108" s="779" t="str">
        <f t="shared" si="25"/>
        <v/>
      </c>
      <c r="K108" s="779" t="str">
        <f t="shared" si="26"/>
        <v/>
      </c>
      <c r="L108" s="780" t="str">
        <f t="shared" si="27"/>
        <v/>
      </c>
      <c r="M108" s="780" t="str">
        <f t="shared" si="28"/>
        <v/>
      </c>
      <c r="N108" s="780" t="str">
        <f t="shared" si="29"/>
        <v/>
      </c>
      <c r="O108" s="780" t="str">
        <f t="shared" si="30"/>
        <v/>
      </c>
      <c r="P108" s="780" t="str">
        <f t="shared" si="31"/>
        <v/>
      </c>
      <c r="Q108" s="29"/>
      <c r="R108" s="12"/>
      <c r="S108" s="13"/>
    </row>
    <row r="109" spans="2:19" ht="15.75" hidden="1" x14ac:dyDescent="0.3">
      <c r="B109" s="30"/>
      <c r="C109" s="20">
        <v>97</v>
      </c>
      <c r="D109" s="776"/>
      <c r="E109" s="777"/>
      <c r="F109" s="778"/>
      <c r="G109" s="779" t="str">
        <f t="shared" si="32"/>
        <v/>
      </c>
      <c r="H109" s="779" t="str">
        <f t="shared" si="23"/>
        <v/>
      </c>
      <c r="I109" s="779" t="str">
        <f t="shared" si="24"/>
        <v/>
      </c>
      <c r="J109" s="779" t="str">
        <f t="shared" si="25"/>
        <v/>
      </c>
      <c r="K109" s="779" t="str">
        <f t="shared" si="26"/>
        <v/>
      </c>
      <c r="L109" s="780" t="str">
        <f t="shared" si="27"/>
        <v/>
      </c>
      <c r="M109" s="780" t="str">
        <f t="shared" si="28"/>
        <v/>
      </c>
      <c r="N109" s="780" t="str">
        <f t="shared" si="29"/>
        <v/>
      </c>
      <c r="O109" s="780" t="str">
        <f t="shared" si="30"/>
        <v/>
      </c>
      <c r="P109" s="780" t="str">
        <f t="shared" si="31"/>
        <v/>
      </c>
      <c r="Q109" s="29"/>
      <c r="R109" s="12"/>
      <c r="S109" s="13"/>
    </row>
    <row r="110" spans="2:19" ht="15.75" hidden="1" x14ac:dyDescent="0.3">
      <c r="B110" s="30"/>
      <c r="C110" s="20">
        <v>98</v>
      </c>
      <c r="D110" s="776"/>
      <c r="E110" s="777"/>
      <c r="F110" s="778"/>
      <c r="G110" s="779" t="str">
        <f t="shared" si="32"/>
        <v/>
      </c>
      <c r="H110" s="779" t="str">
        <f t="shared" si="23"/>
        <v/>
      </c>
      <c r="I110" s="779" t="str">
        <f t="shared" si="24"/>
        <v/>
      </c>
      <c r="J110" s="779" t="str">
        <f t="shared" si="25"/>
        <v/>
      </c>
      <c r="K110" s="779" t="str">
        <f t="shared" si="26"/>
        <v/>
      </c>
      <c r="L110" s="780" t="str">
        <f t="shared" si="27"/>
        <v/>
      </c>
      <c r="M110" s="780" t="str">
        <f t="shared" si="28"/>
        <v/>
      </c>
      <c r="N110" s="780" t="str">
        <f t="shared" si="29"/>
        <v/>
      </c>
      <c r="O110" s="780" t="str">
        <f t="shared" si="30"/>
        <v/>
      </c>
      <c r="P110" s="780" t="str">
        <f t="shared" si="31"/>
        <v/>
      </c>
      <c r="Q110" s="29"/>
      <c r="R110" s="12"/>
      <c r="S110" s="14"/>
    </row>
    <row r="111" spans="2:19" ht="15.75" hidden="1" x14ac:dyDescent="0.3">
      <c r="B111" s="30"/>
      <c r="C111" s="20">
        <v>99</v>
      </c>
      <c r="D111" s="776"/>
      <c r="E111" s="777"/>
      <c r="F111" s="778"/>
      <c r="G111" s="779" t="str">
        <f t="shared" si="32"/>
        <v/>
      </c>
      <c r="H111" s="779" t="str">
        <f t="shared" si="23"/>
        <v/>
      </c>
      <c r="I111" s="779" t="str">
        <f t="shared" si="24"/>
        <v/>
      </c>
      <c r="J111" s="779" t="str">
        <f t="shared" si="25"/>
        <v/>
      </c>
      <c r="K111" s="779" t="str">
        <f t="shared" si="26"/>
        <v/>
      </c>
      <c r="L111" s="780" t="str">
        <f t="shared" si="27"/>
        <v/>
      </c>
      <c r="M111" s="780" t="str">
        <f t="shared" si="28"/>
        <v/>
      </c>
      <c r="N111" s="780" t="str">
        <f t="shared" si="29"/>
        <v/>
      </c>
      <c r="O111" s="780" t="str">
        <f t="shared" si="30"/>
        <v/>
      </c>
      <c r="P111" s="780" t="str">
        <f t="shared" si="31"/>
        <v/>
      </c>
      <c r="Q111" s="29"/>
      <c r="R111" s="12"/>
      <c r="S111" s="14"/>
    </row>
    <row r="112" spans="2:19" ht="15.75" hidden="1" x14ac:dyDescent="0.3">
      <c r="B112" s="30"/>
      <c r="C112" s="20">
        <v>100</v>
      </c>
      <c r="D112" s="776"/>
      <c r="E112" s="777"/>
      <c r="F112" s="778"/>
      <c r="G112" s="779" t="str">
        <f t="shared" si="32"/>
        <v/>
      </c>
      <c r="H112" s="779" t="str">
        <f t="shared" si="23"/>
        <v/>
      </c>
      <c r="I112" s="779" t="str">
        <f t="shared" si="24"/>
        <v/>
      </c>
      <c r="J112" s="779" t="str">
        <f t="shared" si="25"/>
        <v/>
      </c>
      <c r="K112" s="779" t="str">
        <f t="shared" si="26"/>
        <v/>
      </c>
      <c r="L112" s="780" t="str">
        <f t="shared" si="27"/>
        <v/>
      </c>
      <c r="M112" s="780" t="str">
        <f t="shared" si="28"/>
        <v/>
      </c>
      <c r="N112" s="780" t="str">
        <f t="shared" si="29"/>
        <v/>
      </c>
      <c r="O112" s="780" t="str">
        <f t="shared" si="30"/>
        <v/>
      </c>
      <c r="P112" s="780" t="str">
        <f t="shared" si="31"/>
        <v/>
      </c>
      <c r="Q112" s="29"/>
      <c r="R112" s="12"/>
      <c r="S112" s="14"/>
    </row>
    <row r="113" spans="1:69" ht="17.25" thickBot="1" x14ac:dyDescent="0.35">
      <c r="B113" s="45"/>
      <c r="C113" s="118"/>
      <c r="D113" s="53"/>
      <c r="E113" s="53"/>
      <c r="F113" s="53"/>
      <c r="G113" s="53"/>
      <c r="H113" s="53"/>
      <c r="I113" s="39"/>
      <c r="J113" s="39"/>
      <c r="K113" s="39"/>
      <c r="L113" s="59"/>
      <c r="M113" s="59"/>
      <c r="N113" s="59"/>
      <c r="O113" s="59"/>
      <c r="P113" s="59"/>
      <c r="Q113" s="33"/>
      <c r="R113" s="33"/>
      <c r="S113" s="34"/>
    </row>
    <row r="114" spans="1:69" s="357" customFormat="1" x14ac:dyDescent="0.3">
      <c r="A114" s="355"/>
      <c r="B114" s="355"/>
      <c r="C114" s="321"/>
      <c r="D114" s="355"/>
      <c r="E114" s="355"/>
      <c r="F114" s="355"/>
      <c r="G114" s="355"/>
      <c r="H114" s="355"/>
      <c r="I114" s="355"/>
      <c r="J114" s="355"/>
      <c r="K114" s="355"/>
      <c r="L114" s="355"/>
      <c r="M114" s="355"/>
      <c r="N114" s="355"/>
      <c r="O114" s="355"/>
      <c r="P114" s="355"/>
      <c r="Q114" s="355"/>
      <c r="R114" s="355"/>
      <c r="S114" s="355"/>
      <c r="T114" s="355"/>
      <c r="U114" s="355"/>
      <c r="V114" s="355"/>
      <c r="W114" s="355"/>
      <c r="X114" s="355"/>
      <c r="Y114" s="355"/>
      <c r="Z114" s="355"/>
      <c r="AA114" s="355"/>
      <c r="AB114" s="355"/>
      <c r="AC114" s="355"/>
      <c r="AD114" s="355"/>
      <c r="AE114" s="355"/>
      <c r="AF114" s="355"/>
      <c r="AG114" s="355"/>
      <c r="AH114" s="355"/>
      <c r="AI114" s="355"/>
      <c r="AJ114" s="355"/>
      <c r="AK114" s="355"/>
      <c r="AL114" s="355"/>
      <c r="AM114" s="355"/>
      <c r="AN114" s="355"/>
      <c r="AO114" s="355"/>
      <c r="AP114" s="355"/>
      <c r="AQ114" s="355"/>
      <c r="AR114" s="355"/>
      <c r="AS114" s="355"/>
      <c r="AT114" s="355"/>
      <c r="AU114" s="355"/>
      <c r="AV114" s="355"/>
      <c r="AW114" s="355"/>
      <c r="AX114" s="355"/>
      <c r="AY114" s="355"/>
      <c r="AZ114" s="355"/>
      <c r="BA114" s="355"/>
      <c r="BB114" s="355"/>
      <c r="BC114" s="355"/>
      <c r="BD114" s="355"/>
      <c r="BE114" s="355"/>
      <c r="BF114" s="355"/>
      <c r="BG114" s="355"/>
      <c r="BH114" s="355"/>
      <c r="BI114" s="355"/>
      <c r="BJ114" s="355"/>
      <c r="BK114" s="355"/>
      <c r="BL114" s="355"/>
      <c r="BM114" s="355"/>
      <c r="BN114" s="355"/>
      <c r="BO114" s="355"/>
      <c r="BP114" s="355"/>
      <c r="BQ114" s="355"/>
    </row>
    <row r="115" spans="1:69" s="388" customFormat="1" x14ac:dyDescent="0.3">
      <c r="A115" s="387"/>
      <c r="B115" s="387"/>
      <c r="C115" s="946" t="s">
        <v>44</v>
      </c>
      <c r="D115" s="946"/>
      <c r="E115" s="946"/>
      <c r="F115" s="946"/>
      <c r="G115" s="946"/>
      <c r="H115" s="946"/>
      <c r="I115" s="946"/>
      <c r="J115" s="946"/>
      <c r="K115" s="946"/>
      <c r="L115" s="946"/>
      <c r="M115" s="946"/>
      <c r="N115" s="946"/>
      <c r="O115" s="946"/>
      <c r="P115" s="946"/>
      <c r="Q115" s="387"/>
      <c r="R115" s="387"/>
      <c r="S115" s="387"/>
      <c r="T115" s="387"/>
      <c r="U115" s="387"/>
    </row>
    <row r="116" spans="1:69" s="388" customFormat="1" ht="15" x14ac:dyDescent="0.25">
      <c r="A116" s="387"/>
      <c r="B116" s="387"/>
      <c r="C116" s="947"/>
      <c r="D116" s="947"/>
      <c r="E116" s="947"/>
      <c r="F116" s="947"/>
      <c r="G116" s="947"/>
      <c r="H116" s="947"/>
      <c r="I116" s="947"/>
      <c r="J116" s="947"/>
      <c r="K116" s="947"/>
      <c r="L116" s="947"/>
      <c r="M116" s="947"/>
      <c r="N116" s="947"/>
      <c r="O116" s="947"/>
      <c r="P116" s="947"/>
      <c r="Q116" s="387"/>
      <c r="R116" s="387"/>
      <c r="S116" s="387"/>
      <c r="T116" s="387"/>
      <c r="U116" s="387"/>
    </row>
    <row r="117" spans="1:69" s="388" customFormat="1" ht="15" x14ac:dyDescent="0.25">
      <c r="A117" s="387"/>
      <c r="B117" s="387"/>
      <c r="C117" s="944"/>
      <c r="D117" s="944"/>
      <c r="E117" s="944"/>
      <c r="F117" s="944"/>
      <c r="G117" s="944"/>
      <c r="H117" s="944"/>
      <c r="I117" s="944"/>
      <c r="J117" s="944"/>
      <c r="K117" s="944"/>
      <c r="L117" s="944"/>
      <c r="M117" s="944"/>
      <c r="N117" s="944"/>
      <c r="O117" s="944"/>
      <c r="P117" s="944"/>
      <c r="Q117" s="387"/>
      <c r="R117" s="387"/>
      <c r="S117" s="387"/>
      <c r="T117" s="387"/>
      <c r="U117" s="387"/>
    </row>
    <row r="118" spans="1:69" s="388" customFormat="1" ht="15" x14ac:dyDescent="0.25">
      <c r="A118" s="387"/>
      <c r="B118" s="387"/>
      <c r="C118" s="944"/>
      <c r="D118" s="944"/>
      <c r="E118" s="944"/>
      <c r="F118" s="944"/>
      <c r="G118" s="944"/>
      <c r="H118" s="944"/>
      <c r="I118" s="944"/>
      <c r="J118" s="944"/>
      <c r="K118" s="944"/>
      <c r="L118" s="944"/>
      <c r="M118" s="944"/>
      <c r="N118" s="944"/>
      <c r="O118" s="944"/>
      <c r="P118" s="944"/>
      <c r="Q118" s="387"/>
      <c r="R118" s="387"/>
      <c r="S118" s="387"/>
      <c r="T118" s="387"/>
      <c r="U118" s="387"/>
    </row>
    <row r="119" spans="1:69" s="388" customFormat="1" ht="15" x14ac:dyDescent="0.25">
      <c r="A119" s="387"/>
      <c r="B119" s="387"/>
      <c r="C119" s="944"/>
      <c r="D119" s="944"/>
      <c r="E119" s="944"/>
      <c r="F119" s="944"/>
      <c r="G119" s="944"/>
      <c r="H119" s="944"/>
      <c r="I119" s="944"/>
      <c r="J119" s="944"/>
      <c r="K119" s="944"/>
      <c r="L119" s="944"/>
      <c r="M119" s="944"/>
      <c r="N119" s="944"/>
      <c r="O119" s="944"/>
      <c r="P119" s="944"/>
      <c r="Q119" s="387"/>
      <c r="R119" s="387"/>
      <c r="S119" s="387"/>
      <c r="T119" s="387"/>
      <c r="U119" s="387"/>
    </row>
    <row r="120" spans="1:69" s="388" customFormat="1" ht="15" x14ac:dyDescent="0.25">
      <c r="A120" s="387"/>
      <c r="B120" s="387"/>
      <c r="C120" s="944"/>
      <c r="D120" s="944"/>
      <c r="E120" s="944"/>
      <c r="F120" s="944"/>
      <c r="G120" s="944"/>
      <c r="H120" s="944"/>
      <c r="I120" s="944"/>
      <c r="J120" s="944"/>
      <c r="K120" s="944"/>
      <c r="L120" s="944"/>
      <c r="M120" s="944"/>
      <c r="N120" s="944"/>
      <c r="O120" s="944"/>
      <c r="P120" s="944"/>
      <c r="Q120" s="387"/>
      <c r="R120" s="387"/>
      <c r="S120" s="387"/>
      <c r="T120" s="387"/>
      <c r="U120" s="387"/>
    </row>
    <row r="121" spans="1:69" s="388" customFormat="1" ht="15" x14ac:dyDescent="0.25">
      <c r="A121" s="387"/>
      <c r="B121" s="387"/>
      <c r="C121" s="944"/>
      <c r="D121" s="944"/>
      <c r="E121" s="944"/>
      <c r="F121" s="944"/>
      <c r="G121" s="944"/>
      <c r="H121" s="944"/>
      <c r="I121" s="944"/>
      <c r="J121" s="944"/>
      <c r="K121" s="944"/>
      <c r="L121" s="944"/>
      <c r="M121" s="944"/>
      <c r="N121" s="944"/>
      <c r="O121" s="944"/>
      <c r="P121" s="944"/>
      <c r="Q121" s="387"/>
      <c r="R121" s="387"/>
      <c r="S121" s="387"/>
      <c r="T121" s="387"/>
      <c r="U121" s="387"/>
    </row>
    <row r="122" spans="1:69" s="388" customFormat="1" ht="15" x14ac:dyDescent="0.25">
      <c r="A122" s="387"/>
      <c r="B122" s="387"/>
      <c r="C122" s="944"/>
      <c r="D122" s="944"/>
      <c r="E122" s="944"/>
      <c r="F122" s="944"/>
      <c r="G122" s="944"/>
      <c r="H122" s="944"/>
      <c r="I122" s="944"/>
      <c r="J122" s="944"/>
      <c r="K122" s="944"/>
      <c r="L122" s="944"/>
      <c r="M122" s="944"/>
      <c r="N122" s="944"/>
      <c r="O122" s="944"/>
      <c r="P122" s="944"/>
      <c r="Q122" s="387"/>
      <c r="R122" s="387"/>
      <c r="S122" s="387"/>
      <c r="T122" s="387"/>
      <c r="U122" s="387"/>
    </row>
    <row r="123" spans="1:69" s="390" customFormat="1" ht="15" x14ac:dyDescent="0.25">
      <c r="A123" s="389"/>
      <c r="B123" s="389"/>
      <c r="C123" s="944"/>
      <c r="D123" s="944"/>
      <c r="E123" s="944"/>
      <c r="F123" s="944"/>
      <c r="G123" s="944"/>
      <c r="H123" s="944"/>
      <c r="I123" s="944"/>
      <c r="J123" s="944"/>
      <c r="K123" s="944"/>
      <c r="L123" s="944"/>
      <c r="M123" s="944"/>
      <c r="N123" s="944"/>
      <c r="O123" s="944"/>
      <c r="P123" s="944"/>
      <c r="Q123" s="389"/>
      <c r="R123" s="389"/>
      <c r="S123" s="389"/>
      <c r="T123" s="389"/>
      <c r="U123" s="389"/>
      <c r="V123" s="389"/>
      <c r="W123" s="389"/>
      <c r="X123" s="389"/>
      <c r="Y123" s="389"/>
      <c r="Z123" s="389"/>
      <c r="AA123" s="389"/>
      <c r="AB123" s="389"/>
      <c r="AC123" s="389"/>
      <c r="AD123" s="389"/>
      <c r="AE123" s="389"/>
      <c r="AF123" s="389"/>
      <c r="AG123" s="389"/>
      <c r="AH123" s="389"/>
      <c r="AI123" s="389"/>
      <c r="AJ123" s="389"/>
      <c r="AK123" s="389"/>
      <c r="AL123" s="389"/>
      <c r="AM123" s="389"/>
      <c r="AN123" s="389"/>
      <c r="AO123" s="389"/>
      <c r="AP123" s="389"/>
      <c r="AQ123" s="389"/>
      <c r="AR123" s="389"/>
      <c r="AS123" s="389"/>
      <c r="AT123" s="389"/>
      <c r="AU123" s="389"/>
      <c r="AV123" s="389"/>
      <c r="AW123" s="389"/>
      <c r="AX123" s="389"/>
      <c r="AY123" s="389"/>
      <c r="AZ123" s="389"/>
      <c r="BA123" s="389"/>
      <c r="BB123" s="389"/>
      <c r="BC123" s="389"/>
      <c r="BD123" s="389"/>
      <c r="BE123" s="389"/>
      <c r="BF123" s="389"/>
      <c r="BG123" s="389"/>
      <c r="BH123" s="389"/>
      <c r="BI123" s="389"/>
      <c r="BJ123" s="389"/>
      <c r="BK123" s="389"/>
      <c r="BL123" s="389"/>
      <c r="BM123" s="389"/>
      <c r="BN123" s="389"/>
      <c r="BO123" s="389"/>
      <c r="BP123" s="389"/>
      <c r="BQ123" s="389"/>
    </row>
    <row r="124" spans="1:69" s="381" customFormat="1" hidden="1" x14ac:dyDescent="0.3">
      <c r="C124" s="413"/>
    </row>
    <row r="125" spans="1:69" s="382" customFormat="1" hidden="1" x14ac:dyDescent="0.3">
      <c r="C125" s="408"/>
      <c r="D125" s="547" t="s">
        <v>45</v>
      </c>
      <c r="E125" s="547" t="s">
        <v>46</v>
      </c>
      <c r="F125" s="547" t="s">
        <v>47</v>
      </c>
      <c r="G125" s="547" t="s">
        <v>48</v>
      </c>
      <c r="H125" s="547" t="s">
        <v>49</v>
      </c>
      <c r="I125" s="547" t="s">
        <v>50</v>
      </c>
      <c r="J125" s="547"/>
    </row>
    <row r="126" spans="1:69" s="382" customFormat="1" hidden="1" x14ac:dyDescent="0.3">
      <c r="C126" s="408"/>
      <c r="D126" s="547"/>
      <c r="E126" s="548" t="s">
        <v>51</v>
      </c>
      <c r="F126" s="548" t="s">
        <v>52</v>
      </c>
      <c r="G126" s="548" t="s">
        <v>52</v>
      </c>
      <c r="H126" s="548" t="s">
        <v>52</v>
      </c>
      <c r="I126" s="548" t="s">
        <v>52</v>
      </c>
      <c r="J126" s="547"/>
    </row>
    <row r="127" spans="1:69" s="382" customFormat="1" hidden="1" x14ac:dyDescent="0.3">
      <c r="C127" s="408"/>
      <c r="D127" s="547" t="s">
        <v>43</v>
      </c>
      <c r="E127" s="547">
        <v>34.200000000000003</v>
      </c>
      <c r="F127" s="547">
        <v>67.400000000000006</v>
      </c>
      <c r="G127" s="547">
        <v>0.02</v>
      </c>
      <c r="H127" s="547">
        <v>0.2</v>
      </c>
      <c r="I127" s="549">
        <v>3.6</v>
      </c>
      <c r="J127" s="547"/>
    </row>
    <row r="128" spans="1:69" s="382" customFormat="1" hidden="1" x14ac:dyDescent="0.3">
      <c r="C128" s="408"/>
      <c r="D128" s="547" t="s">
        <v>53</v>
      </c>
      <c r="E128" s="547">
        <v>34.200000000000003</v>
      </c>
      <c r="F128" s="547">
        <v>67.400000000000006</v>
      </c>
      <c r="G128" s="547">
        <v>0.6</v>
      </c>
      <c r="H128" s="547">
        <v>1.6</v>
      </c>
      <c r="I128" s="549">
        <v>3.6</v>
      </c>
      <c r="J128" s="547"/>
    </row>
    <row r="129" spans="2:15" s="382" customFormat="1" hidden="1" x14ac:dyDescent="0.3">
      <c r="C129" s="408"/>
      <c r="D129" s="547" t="s">
        <v>54</v>
      </c>
      <c r="E129" s="547">
        <v>38.6</v>
      </c>
      <c r="F129" s="547">
        <v>69.900000000000006</v>
      </c>
      <c r="G129" s="547">
        <v>0.01</v>
      </c>
      <c r="H129" s="547">
        <v>0.5</v>
      </c>
      <c r="I129" s="549">
        <v>3.6</v>
      </c>
      <c r="J129" s="550"/>
    </row>
    <row r="130" spans="2:15" s="382" customFormat="1" hidden="1" x14ac:dyDescent="0.3">
      <c r="C130" s="408"/>
      <c r="D130" s="547" t="s">
        <v>55</v>
      </c>
      <c r="E130" s="547">
        <v>38.6</v>
      </c>
      <c r="F130" s="547">
        <v>69.900000000000006</v>
      </c>
      <c r="G130" s="547">
        <v>0.1</v>
      </c>
      <c r="H130" s="547">
        <v>0.4</v>
      </c>
      <c r="I130" s="549">
        <v>3.6</v>
      </c>
      <c r="J130" s="550"/>
    </row>
    <row r="131" spans="2:15" s="382" customFormat="1" hidden="1" x14ac:dyDescent="0.3">
      <c r="C131" s="408"/>
      <c r="D131" s="547" t="s">
        <v>56</v>
      </c>
      <c r="E131" s="547">
        <v>26.2</v>
      </c>
      <c r="F131" s="547">
        <v>60.2</v>
      </c>
      <c r="G131" s="547">
        <v>0.5</v>
      </c>
      <c r="H131" s="547">
        <v>0.3</v>
      </c>
      <c r="I131" s="549">
        <v>3.6</v>
      </c>
      <c r="J131" s="547"/>
    </row>
    <row r="132" spans="2:15" s="382" customFormat="1" hidden="1" x14ac:dyDescent="0.3">
      <c r="C132" s="408"/>
      <c r="D132" s="547" t="s">
        <v>57</v>
      </c>
      <c r="E132" s="547">
        <v>26.2</v>
      </c>
      <c r="F132" s="547">
        <v>60.2</v>
      </c>
      <c r="G132" s="547">
        <v>0.7</v>
      </c>
      <c r="H132" s="547">
        <v>0.6</v>
      </c>
      <c r="I132" s="549">
        <v>3.6</v>
      </c>
      <c r="J132" s="547"/>
    </row>
    <row r="133" spans="2:15" s="382" customFormat="1" hidden="1" x14ac:dyDescent="0.3">
      <c r="C133" s="408"/>
      <c r="D133" s="547" t="s">
        <v>58</v>
      </c>
      <c r="E133" s="547">
        <f>(E127*0.9)+(E134*0.1)</f>
        <v>33.120000000000005</v>
      </c>
      <c r="F133" s="547">
        <f>(F127*0.9)+(F134*0.1)</f>
        <v>60.660000000000004</v>
      </c>
      <c r="G133" s="547">
        <f>(G127*0.9)+(G134*0.1)</f>
        <v>9.8000000000000018E-2</v>
      </c>
      <c r="H133" s="547">
        <f>(H127*0.9)+(H134*0.1)</f>
        <v>0.35000000000000003</v>
      </c>
      <c r="I133" s="549">
        <v>3.6</v>
      </c>
      <c r="J133" s="547"/>
    </row>
    <row r="134" spans="2:15" s="382" customFormat="1" hidden="1" x14ac:dyDescent="0.3">
      <c r="C134" s="408"/>
      <c r="D134" s="547" t="s">
        <v>59</v>
      </c>
      <c r="E134" s="547">
        <v>23.4</v>
      </c>
      <c r="F134" s="547">
        <v>0</v>
      </c>
      <c r="G134" s="547">
        <v>0.8</v>
      </c>
      <c r="H134" s="547">
        <v>1.7</v>
      </c>
      <c r="I134" s="549">
        <v>3.6</v>
      </c>
      <c r="J134" s="547"/>
    </row>
    <row r="135" spans="2:15" s="382" customFormat="1" hidden="1" x14ac:dyDescent="0.3">
      <c r="C135" s="408"/>
      <c r="D135" s="547" t="s">
        <v>60</v>
      </c>
      <c r="E135" s="547">
        <v>34.6</v>
      </c>
      <c r="F135" s="547">
        <v>0</v>
      </c>
      <c r="G135" s="547">
        <v>0.8</v>
      </c>
      <c r="H135" s="547">
        <v>1.7</v>
      </c>
      <c r="I135" s="549">
        <v>0</v>
      </c>
      <c r="J135" s="547"/>
    </row>
    <row r="136" spans="2:15" s="382" customFormat="1" hidden="1" x14ac:dyDescent="0.3">
      <c r="C136" s="408"/>
      <c r="D136" s="547"/>
      <c r="E136" s="551"/>
      <c r="F136" s="551"/>
      <c r="G136" s="547"/>
      <c r="H136" s="547"/>
      <c r="I136" s="547"/>
      <c r="J136" s="547"/>
    </row>
    <row r="137" spans="2:15" s="382" customFormat="1" hidden="1" x14ac:dyDescent="0.3">
      <c r="C137" s="408"/>
      <c r="D137" s="547" t="s">
        <v>61</v>
      </c>
      <c r="E137" s="551"/>
      <c r="F137" s="551"/>
      <c r="G137" s="547"/>
      <c r="H137" s="945"/>
      <c r="I137" s="547"/>
      <c r="J137" s="547"/>
    </row>
    <row r="138" spans="2:15" s="382" customFormat="1" hidden="1" x14ac:dyDescent="0.3">
      <c r="C138" s="408"/>
      <c r="D138" s="547" t="s">
        <v>62</v>
      </c>
      <c r="E138" s="547"/>
      <c r="F138" s="551"/>
      <c r="G138" s="547"/>
      <c r="H138" s="945"/>
      <c r="I138" s="547"/>
      <c r="J138" s="547"/>
    </row>
    <row r="139" spans="2:15" s="381" customFormat="1" x14ac:dyDescent="0.3">
      <c r="C139" s="413"/>
    </row>
    <row r="140" spans="2:15" s="381" customFormat="1" x14ac:dyDescent="0.3">
      <c r="C140" s="413"/>
    </row>
    <row r="141" spans="2:15" s="385" customFormat="1" x14ac:dyDescent="0.3">
      <c r="B141" s="384"/>
      <c r="C141" s="406"/>
      <c r="D141" s="384"/>
      <c r="E141" s="384"/>
      <c r="F141" s="384"/>
      <c r="G141" s="384"/>
      <c r="H141" s="384"/>
      <c r="I141" s="384"/>
      <c r="J141" s="384"/>
      <c r="K141" s="384"/>
      <c r="L141" s="384"/>
      <c r="M141" s="384"/>
      <c r="N141" s="384"/>
      <c r="O141" s="384"/>
    </row>
    <row r="142" spans="2:15" s="385" customFormat="1" x14ac:dyDescent="0.3">
      <c r="B142" s="384"/>
      <c r="C142" s="406"/>
      <c r="D142" s="384"/>
      <c r="E142" s="384"/>
      <c r="F142" s="384"/>
      <c r="G142" s="384"/>
      <c r="H142" s="384"/>
      <c r="I142" s="384"/>
      <c r="J142" s="384"/>
      <c r="K142" s="384"/>
      <c r="L142" s="384"/>
      <c r="M142" s="384"/>
      <c r="N142" s="384"/>
      <c r="O142" s="384"/>
    </row>
    <row r="143" spans="2:15" s="385" customFormat="1" x14ac:dyDescent="0.3">
      <c r="B143" s="384"/>
      <c r="C143" s="406"/>
      <c r="D143" s="384"/>
      <c r="E143" s="384"/>
      <c r="F143" s="384"/>
      <c r="G143" s="384"/>
      <c r="H143" s="384"/>
      <c r="I143" s="384"/>
      <c r="J143" s="384"/>
      <c r="K143" s="384"/>
      <c r="L143" s="384"/>
      <c r="M143" s="384"/>
      <c r="N143" s="384"/>
      <c r="O143" s="384"/>
    </row>
    <row r="144" spans="2:15" s="385" customFormat="1" x14ac:dyDescent="0.3">
      <c r="B144" s="384"/>
      <c r="C144" s="406"/>
      <c r="D144" s="384"/>
      <c r="E144" s="384"/>
      <c r="F144" s="384"/>
      <c r="G144" s="384"/>
      <c r="H144" s="384"/>
      <c r="I144" s="384"/>
      <c r="J144" s="384"/>
      <c r="K144" s="384"/>
      <c r="L144" s="384"/>
      <c r="M144" s="384"/>
      <c r="N144" s="384"/>
      <c r="O144" s="384"/>
    </row>
    <row r="145" spans="2:15" s="385" customFormat="1" x14ac:dyDescent="0.3">
      <c r="B145" s="384"/>
      <c r="C145" s="406"/>
      <c r="D145" s="384"/>
      <c r="E145" s="384"/>
      <c r="F145" s="384"/>
      <c r="G145" s="384"/>
      <c r="H145" s="384"/>
      <c r="I145" s="384"/>
      <c r="J145" s="384"/>
      <c r="K145" s="384"/>
      <c r="L145" s="384"/>
      <c r="M145" s="384"/>
      <c r="N145" s="384"/>
      <c r="O145" s="384"/>
    </row>
    <row r="146" spans="2:15" s="385" customFormat="1" x14ac:dyDescent="0.3">
      <c r="B146" s="384"/>
      <c r="C146" s="406"/>
      <c r="D146" s="384"/>
      <c r="E146" s="384"/>
      <c r="F146" s="384"/>
      <c r="G146" s="384"/>
      <c r="H146" s="384"/>
      <c r="I146" s="384"/>
      <c r="J146" s="384"/>
      <c r="K146" s="384"/>
      <c r="L146" s="384"/>
      <c r="M146" s="384"/>
      <c r="N146" s="384"/>
      <c r="O146" s="384"/>
    </row>
    <row r="147" spans="2:15" s="385" customFormat="1" x14ac:dyDescent="0.3">
      <c r="B147" s="384"/>
      <c r="C147" s="406"/>
      <c r="D147" s="384"/>
      <c r="E147" s="384"/>
      <c r="F147" s="384"/>
      <c r="G147" s="384"/>
      <c r="H147" s="384"/>
      <c r="I147" s="384"/>
      <c r="J147" s="384"/>
      <c r="K147" s="384"/>
      <c r="L147" s="384"/>
      <c r="M147" s="384"/>
      <c r="N147" s="384"/>
      <c r="O147" s="384"/>
    </row>
    <row r="148" spans="2:15" s="385" customFormat="1" x14ac:dyDescent="0.3">
      <c r="B148" s="384"/>
      <c r="C148" s="406"/>
      <c r="D148" s="384"/>
      <c r="E148" s="384"/>
      <c r="F148" s="384"/>
      <c r="G148" s="384"/>
      <c r="H148" s="384"/>
      <c r="I148" s="384"/>
      <c r="J148" s="384"/>
      <c r="K148" s="384"/>
      <c r="L148" s="384"/>
      <c r="M148" s="384"/>
      <c r="N148" s="384"/>
      <c r="O148" s="384"/>
    </row>
    <row r="149" spans="2:15" s="385" customFormat="1" x14ac:dyDescent="0.3">
      <c r="B149" s="384"/>
      <c r="C149" s="406"/>
      <c r="D149" s="384"/>
      <c r="E149" s="384"/>
      <c r="F149" s="384"/>
      <c r="G149" s="384"/>
      <c r="H149" s="384"/>
      <c r="I149" s="384"/>
      <c r="J149" s="384"/>
      <c r="K149" s="384"/>
      <c r="L149" s="384"/>
      <c r="M149" s="384"/>
      <c r="N149" s="384"/>
      <c r="O149" s="384"/>
    </row>
    <row r="150" spans="2:15" s="385" customFormat="1" x14ac:dyDescent="0.3">
      <c r="B150" s="384"/>
      <c r="C150" s="406"/>
      <c r="D150" s="384"/>
      <c r="E150" s="384"/>
      <c r="F150" s="384"/>
      <c r="G150" s="384"/>
      <c r="H150" s="384"/>
      <c r="I150" s="384"/>
      <c r="J150" s="384"/>
      <c r="K150" s="384"/>
      <c r="L150" s="384"/>
      <c r="M150" s="384"/>
      <c r="N150" s="384"/>
      <c r="O150" s="384"/>
    </row>
    <row r="151" spans="2:15" s="385" customFormat="1" x14ac:dyDescent="0.3">
      <c r="B151" s="384"/>
      <c r="C151" s="406"/>
      <c r="D151" s="384"/>
      <c r="E151" s="384"/>
      <c r="F151" s="384"/>
      <c r="G151" s="384"/>
      <c r="H151" s="384"/>
      <c r="I151" s="384"/>
      <c r="J151" s="384"/>
      <c r="K151" s="384"/>
      <c r="L151" s="384"/>
      <c r="M151" s="384"/>
      <c r="N151" s="384"/>
      <c r="O151" s="384"/>
    </row>
    <row r="152" spans="2:15" s="385" customFormat="1" x14ac:dyDescent="0.3">
      <c r="B152" s="384"/>
      <c r="C152" s="406"/>
      <c r="D152" s="384"/>
      <c r="E152" s="384"/>
      <c r="F152" s="384"/>
      <c r="G152" s="384"/>
      <c r="H152" s="384"/>
      <c r="I152" s="384"/>
      <c r="J152" s="384"/>
      <c r="K152" s="384"/>
      <c r="L152" s="384"/>
      <c r="M152" s="384"/>
      <c r="N152" s="384"/>
      <c r="O152" s="384"/>
    </row>
    <row r="153" spans="2:15" s="385" customFormat="1" x14ac:dyDescent="0.3">
      <c r="B153" s="384"/>
      <c r="C153" s="406"/>
      <c r="D153" s="384"/>
      <c r="E153" s="384"/>
      <c r="F153" s="384"/>
      <c r="G153" s="384"/>
      <c r="H153" s="384"/>
      <c r="I153" s="384"/>
      <c r="J153" s="384"/>
      <c r="K153" s="384"/>
      <c r="L153" s="384"/>
      <c r="M153" s="384"/>
      <c r="N153" s="384"/>
      <c r="O153" s="384"/>
    </row>
    <row r="154" spans="2:15" s="385" customFormat="1" x14ac:dyDescent="0.3">
      <c r="B154" s="384"/>
      <c r="C154" s="406"/>
      <c r="D154" s="384"/>
      <c r="E154" s="384"/>
      <c r="F154" s="384"/>
      <c r="G154" s="384"/>
      <c r="H154" s="384"/>
      <c r="I154" s="384"/>
      <c r="J154" s="384"/>
      <c r="K154" s="384"/>
      <c r="L154" s="384"/>
      <c r="M154" s="384"/>
      <c r="N154" s="384"/>
      <c r="O154" s="384"/>
    </row>
    <row r="155" spans="2:15" s="385" customFormat="1" x14ac:dyDescent="0.3">
      <c r="B155" s="384"/>
      <c r="C155" s="406"/>
      <c r="D155" s="384"/>
      <c r="E155" s="384"/>
      <c r="F155" s="384"/>
      <c r="G155" s="384"/>
      <c r="H155" s="384"/>
      <c r="I155" s="384"/>
      <c r="J155" s="384"/>
      <c r="K155" s="384"/>
      <c r="L155" s="384"/>
      <c r="M155" s="384"/>
      <c r="N155" s="384"/>
      <c r="O155" s="384"/>
    </row>
    <row r="156" spans="2:15" s="385" customFormat="1" x14ac:dyDescent="0.3">
      <c r="B156" s="384"/>
      <c r="C156" s="406"/>
      <c r="D156" s="384"/>
      <c r="E156" s="384"/>
      <c r="F156" s="384"/>
      <c r="G156" s="384"/>
      <c r="H156" s="384"/>
      <c r="I156" s="384"/>
      <c r="J156" s="384"/>
      <c r="K156" s="384"/>
      <c r="L156" s="384"/>
      <c r="M156" s="384"/>
      <c r="N156" s="384"/>
      <c r="O156" s="384"/>
    </row>
    <row r="157" spans="2:15" s="385" customFormat="1" x14ac:dyDescent="0.3">
      <c r="B157" s="384"/>
      <c r="C157" s="406"/>
      <c r="D157" s="384"/>
      <c r="E157" s="384"/>
      <c r="F157" s="384"/>
      <c r="G157" s="384"/>
      <c r="H157" s="384"/>
      <c r="I157" s="384"/>
      <c r="J157" s="384"/>
      <c r="K157" s="384"/>
      <c r="L157" s="384"/>
      <c r="M157" s="384"/>
      <c r="N157" s="384"/>
      <c r="O157" s="384"/>
    </row>
    <row r="158" spans="2:15" s="385" customFormat="1" x14ac:dyDescent="0.3">
      <c r="B158" s="384"/>
      <c r="C158" s="406"/>
      <c r="D158" s="384"/>
      <c r="E158" s="384"/>
      <c r="F158" s="384"/>
      <c r="G158" s="384"/>
      <c r="H158" s="384"/>
      <c r="I158" s="384"/>
      <c r="J158" s="384"/>
      <c r="K158" s="384"/>
      <c r="L158" s="384"/>
      <c r="M158" s="384"/>
      <c r="N158" s="384"/>
      <c r="O158" s="384"/>
    </row>
    <row r="159" spans="2:15" s="385" customFormat="1" x14ac:dyDescent="0.3">
      <c r="B159" s="384"/>
      <c r="C159" s="406"/>
      <c r="D159" s="384"/>
      <c r="E159" s="384"/>
      <c r="F159" s="384"/>
      <c r="G159" s="384"/>
      <c r="H159" s="384"/>
      <c r="I159" s="384"/>
      <c r="J159" s="384"/>
      <c r="K159" s="384"/>
      <c r="L159" s="384"/>
      <c r="M159" s="384"/>
      <c r="N159" s="384"/>
      <c r="O159" s="384"/>
    </row>
    <row r="160" spans="2:15" s="385" customFormat="1" x14ac:dyDescent="0.3">
      <c r="B160" s="384"/>
      <c r="C160" s="406"/>
      <c r="D160" s="384"/>
      <c r="E160" s="384"/>
      <c r="F160" s="384"/>
      <c r="G160" s="384"/>
      <c r="H160" s="384"/>
      <c r="I160" s="384"/>
      <c r="J160" s="384"/>
      <c r="K160" s="384"/>
      <c r="L160" s="384"/>
      <c r="M160" s="384"/>
      <c r="N160" s="384"/>
      <c r="O160" s="384"/>
    </row>
    <row r="161" spans="2:15" s="385" customFormat="1" x14ac:dyDescent="0.3">
      <c r="B161" s="384"/>
      <c r="C161" s="406"/>
      <c r="D161" s="384"/>
      <c r="E161" s="384"/>
      <c r="F161" s="384"/>
      <c r="G161" s="384"/>
      <c r="H161" s="384"/>
      <c r="I161" s="384"/>
      <c r="J161" s="384"/>
      <c r="K161" s="384"/>
      <c r="L161" s="384"/>
      <c r="M161" s="384"/>
      <c r="N161" s="384"/>
      <c r="O161" s="384"/>
    </row>
    <row r="162" spans="2:15" s="385" customFormat="1" x14ac:dyDescent="0.3">
      <c r="B162" s="384"/>
      <c r="C162" s="406"/>
      <c r="D162" s="384"/>
      <c r="E162" s="384"/>
      <c r="F162" s="384"/>
      <c r="G162" s="384"/>
      <c r="H162" s="384"/>
      <c r="I162" s="384"/>
      <c r="J162" s="384"/>
      <c r="K162" s="384"/>
      <c r="L162" s="384"/>
      <c r="M162" s="384"/>
      <c r="N162" s="384"/>
      <c r="O162" s="384"/>
    </row>
    <row r="163" spans="2:15" s="385" customFormat="1" x14ac:dyDescent="0.3">
      <c r="B163" s="384"/>
      <c r="C163" s="406"/>
      <c r="D163" s="384"/>
      <c r="E163" s="384"/>
      <c r="F163" s="384"/>
      <c r="G163" s="384"/>
      <c r="H163" s="384"/>
      <c r="I163" s="384"/>
      <c r="J163" s="384"/>
      <c r="K163" s="384"/>
      <c r="L163" s="384"/>
      <c r="M163" s="384"/>
      <c r="N163" s="384"/>
      <c r="O163" s="384"/>
    </row>
    <row r="164" spans="2:15" s="385" customFormat="1" x14ac:dyDescent="0.3">
      <c r="B164" s="384"/>
      <c r="C164" s="406"/>
      <c r="D164" s="384"/>
      <c r="E164" s="384"/>
      <c r="F164" s="384"/>
      <c r="G164" s="384"/>
      <c r="H164" s="384"/>
      <c r="I164" s="384"/>
      <c r="J164" s="384"/>
      <c r="K164" s="384"/>
      <c r="L164" s="384"/>
      <c r="M164" s="384"/>
      <c r="N164" s="384"/>
      <c r="O164" s="384"/>
    </row>
    <row r="165" spans="2:15" s="385" customFormat="1" x14ac:dyDescent="0.3">
      <c r="B165" s="384"/>
      <c r="C165" s="406"/>
      <c r="D165" s="384"/>
      <c r="E165" s="384"/>
      <c r="F165" s="384"/>
      <c r="G165" s="384"/>
      <c r="H165" s="384"/>
      <c r="I165" s="384"/>
      <c r="J165" s="384"/>
      <c r="K165" s="384"/>
      <c r="L165" s="384"/>
      <c r="M165" s="384"/>
      <c r="N165" s="384"/>
      <c r="O165" s="384"/>
    </row>
    <row r="166" spans="2:15" s="385" customFormat="1" x14ac:dyDescent="0.3">
      <c r="B166" s="384"/>
      <c r="C166" s="406"/>
      <c r="D166" s="384"/>
      <c r="E166" s="384"/>
      <c r="F166" s="384"/>
      <c r="G166" s="384"/>
      <c r="H166" s="384"/>
      <c r="I166" s="384"/>
      <c r="J166" s="384"/>
      <c r="K166" s="384"/>
      <c r="L166" s="384"/>
      <c r="M166" s="384"/>
      <c r="N166" s="384"/>
      <c r="O166" s="384"/>
    </row>
    <row r="167" spans="2:15" s="385" customFormat="1" x14ac:dyDescent="0.3">
      <c r="B167" s="384"/>
      <c r="C167" s="406"/>
      <c r="D167" s="384"/>
      <c r="E167" s="384"/>
      <c r="F167" s="384"/>
      <c r="G167" s="384"/>
      <c r="H167" s="384"/>
      <c r="I167" s="384"/>
      <c r="J167" s="384"/>
      <c r="K167" s="384"/>
      <c r="L167" s="384"/>
      <c r="M167" s="384"/>
      <c r="N167" s="384"/>
      <c r="O167" s="384"/>
    </row>
    <row r="168" spans="2:15" s="386" customFormat="1" x14ac:dyDescent="0.3">
      <c r="B168" s="781"/>
      <c r="C168" s="317"/>
      <c r="D168" s="781"/>
      <c r="E168" s="781"/>
      <c r="F168" s="781"/>
      <c r="G168" s="781"/>
      <c r="H168" s="781"/>
      <c r="I168" s="781"/>
      <c r="J168" s="781"/>
      <c r="K168" s="781"/>
      <c r="L168" s="781"/>
      <c r="M168" s="781"/>
      <c r="N168" s="781"/>
      <c r="O168" s="781"/>
    </row>
    <row r="169" spans="2:15" s="386" customFormat="1" x14ac:dyDescent="0.3">
      <c r="B169" s="781"/>
      <c r="C169" s="317"/>
      <c r="D169" s="781"/>
      <c r="E169" s="781"/>
      <c r="F169" s="781"/>
      <c r="G169" s="781"/>
      <c r="H169" s="781"/>
      <c r="I169" s="781"/>
      <c r="J169" s="781"/>
      <c r="K169" s="781"/>
      <c r="L169" s="781"/>
      <c r="M169" s="781"/>
      <c r="N169" s="781"/>
      <c r="O169" s="781"/>
    </row>
    <row r="170" spans="2:15" s="386" customFormat="1" x14ac:dyDescent="0.3">
      <c r="B170" s="781"/>
      <c r="C170" s="317"/>
      <c r="D170" s="781"/>
      <c r="E170" s="781"/>
      <c r="F170" s="781"/>
      <c r="G170" s="781"/>
      <c r="H170" s="781"/>
      <c r="I170" s="781"/>
      <c r="J170" s="781"/>
      <c r="K170" s="781"/>
      <c r="L170" s="781"/>
      <c r="M170" s="781"/>
      <c r="N170" s="781"/>
      <c r="O170" s="781"/>
    </row>
    <row r="171" spans="2:15" s="386" customFormat="1" x14ac:dyDescent="0.3">
      <c r="B171" s="781"/>
      <c r="C171" s="317"/>
      <c r="D171" s="781"/>
      <c r="E171" s="781"/>
      <c r="F171" s="781"/>
      <c r="G171" s="781"/>
      <c r="H171" s="781"/>
      <c r="I171" s="781"/>
      <c r="J171" s="781"/>
      <c r="K171" s="781"/>
      <c r="L171" s="781"/>
      <c r="M171" s="781"/>
      <c r="N171" s="781"/>
      <c r="O171" s="781"/>
    </row>
    <row r="172" spans="2:15" s="386" customFormat="1" x14ac:dyDescent="0.3">
      <c r="B172" s="781"/>
      <c r="C172" s="317"/>
      <c r="D172" s="781"/>
      <c r="E172" s="781"/>
      <c r="F172" s="781"/>
      <c r="G172" s="781"/>
      <c r="H172" s="781"/>
      <c r="I172" s="781"/>
      <c r="J172" s="781"/>
      <c r="K172" s="781"/>
      <c r="L172" s="781"/>
      <c r="M172" s="781"/>
      <c r="N172" s="781"/>
      <c r="O172" s="781"/>
    </row>
    <row r="173" spans="2:15" s="386" customFormat="1" x14ac:dyDescent="0.3">
      <c r="B173" s="781"/>
      <c r="C173" s="317"/>
      <c r="D173" s="781"/>
      <c r="E173" s="781"/>
      <c r="F173" s="781"/>
      <c r="G173" s="781"/>
      <c r="H173" s="781"/>
      <c r="I173" s="781"/>
      <c r="J173" s="781"/>
      <c r="K173" s="781"/>
      <c r="L173" s="781"/>
      <c r="M173" s="781"/>
      <c r="N173" s="781"/>
      <c r="O173" s="781"/>
    </row>
    <row r="174" spans="2:15" s="386" customFormat="1" x14ac:dyDescent="0.3">
      <c r="B174" s="781"/>
      <c r="C174" s="317"/>
      <c r="D174" s="781"/>
      <c r="E174" s="781"/>
      <c r="F174" s="781"/>
      <c r="G174" s="781"/>
      <c r="H174" s="781"/>
      <c r="I174" s="781"/>
      <c r="J174" s="781"/>
      <c r="K174" s="781"/>
      <c r="L174" s="781"/>
      <c r="M174" s="781"/>
      <c r="N174" s="781"/>
      <c r="O174" s="781"/>
    </row>
    <row r="175" spans="2:15" s="386" customFormat="1" x14ac:dyDescent="0.3">
      <c r="B175" s="781"/>
      <c r="C175" s="317"/>
      <c r="D175" s="781"/>
      <c r="E175" s="781"/>
      <c r="F175" s="781"/>
      <c r="G175" s="781"/>
      <c r="H175" s="781"/>
      <c r="I175" s="781"/>
      <c r="J175" s="781"/>
      <c r="K175" s="781"/>
      <c r="L175" s="781"/>
      <c r="M175" s="781"/>
      <c r="N175" s="781"/>
      <c r="O175" s="781"/>
    </row>
    <row r="176" spans="2:15" s="386" customFormat="1" x14ac:dyDescent="0.3">
      <c r="B176" s="781"/>
      <c r="C176" s="317"/>
      <c r="D176" s="781"/>
      <c r="E176" s="781"/>
      <c r="F176" s="781"/>
      <c r="G176" s="781"/>
      <c r="H176" s="781"/>
      <c r="I176" s="781"/>
      <c r="J176" s="781"/>
      <c r="K176" s="781"/>
      <c r="L176" s="781"/>
      <c r="M176" s="781"/>
      <c r="N176" s="781"/>
      <c r="O176" s="781"/>
    </row>
    <row r="177" spans="3:3" s="386" customFormat="1" x14ac:dyDescent="0.3">
      <c r="C177" s="317"/>
    </row>
    <row r="178" spans="3:3" s="386" customFormat="1" x14ac:dyDescent="0.3">
      <c r="C178" s="317"/>
    </row>
    <row r="179" spans="3:3" s="386" customFormat="1" x14ac:dyDescent="0.3">
      <c r="C179" s="317"/>
    </row>
    <row r="180" spans="3:3" s="386" customFormat="1" x14ac:dyDescent="0.3">
      <c r="C180" s="317"/>
    </row>
  </sheetData>
  <sheetProtection algorithmName="SHA-512" hashValue="7hQpUGgH7/+mBJTq081Fpo8Kz2qCTTbCVCGieM5Mqg6Aiz5cd75VFpFkFzwb4jKX+Rc5asfz9zi7TBnMkCwxWw==" saltValue="BHxSSiX6pMrghb4O5/TQdA==" spinCount="100000" sheet="1" objects="1" scenarios="1" insertColumns="0" insertRows="0" insertHyperlinks="0" deleteColumns="0" deleteRows="0" selectLockedCells="1"/>
  <mergeCells count="20">
    <mergeCell ref="H11:K11"/>
    <mergeCell ref="L11:P11"/>
    <mergeCell ref="F5:H5"/>
    <mergeCell ref="S10:S11"/>
    <mergeCell ref="D9:G9"/>
    <mergeCell ref="D10:D11"/>
    <mergeCell ref="E10:E11"/>
    <mergeCell ref="R10:R11"/>
    <mergeCell ref="F10:F11"/>
    <mergeCell ref="F6:L6"/>
    <mergeCell ref="C115:P115"/>
    <mergeCell ref="C116:P116"/>
    <mergeCell ref="C117:P117"/>
    <mergeCell ref="C118:P118"/>
    <mergeCell ref="C119:P119"/>
    <mergeCell ref="C120:P120"/>
    <mergeCell ref="H137:H138"/>
    <mergeCell ref="C121:P121"/>
    <mergeCell ref="C122:P122"/>
    <mergeCell ref="C123:P123"/>
  </mergeCells>
  <phoneticPr fontId="19" type="noConversion"/>
  <dataValidations count="1">
    <dataValidation type="list" allowBlank="1" showInputMessage="1" showErrorMessage="1" sqref="E12:E112" xr:uid="{00000000-0002-0000-0100-000000000000}">
      <formula1>$D$127:$D$135</formula1>
    </dataValidation>
  </dataValidations>
  <pageMargins left="0.7" right="0.7" top="0.75" bottom="0.75" header="0.3" footer="0.3"/>
  <pageSetup paperSize="9" orientation="portrait" horizontalDpi="4294967293"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BEDBE7"/>
  </sheetPr>
  <dimension ref="A1:BQ364"/>
  <sheetViews>
    <sheetView showRowColHeaders="0" zoomScaleNormal="100" workbookViewId="0">
      <selection activeCell="D13" sqref="D13"/>
    </sheetView>
  </sheetViews>
  <sheetFormatPr defaultColWidth="9.28515625" defaultRowHeight="16.5" x14ac:dyDescent="0.3"/>
  <cols>
    <col min="1" max="1" width="3.7109375" style="401" customWidth="1"/>
    <col min="2" max="2" width="2.7109375" style="401" customWidth="1"/>
    <col min="3" max="3" width="3.140625" style="422" customWidth="1"/>
    <col min="4" max="4" width="24.7109375" style="401" customWidth="1"/>
    <col min="5" max="5" width="21" style="401" bestFit="1" customWidth="1"/>
    <col min="6" max="6" width="34.42578125" style="401" customWidth="1"/>
    <col min="7" max="8" width="14.42578125" style="401" customWidth="1"/>
    <col min="9" max="9" width="13.42578125" style="401" bestFit="1" customWidth="1"/>
    <col min="10" max="12" width="10" style="401" customWidth="1"/>
    <col min="13" max="14" width="10" style="399" customWidth="1"/>
    <col min="15" max="19" width="10" style="355" customWidth="1"/>
    <col min="20" max="20" width="5.140625" style="355" customWidth="1"/>
    <col min="21" max="23" width="0" style="355" hidden="1" customWidth="1"/>
    <col min="24" max="24" width="0" style="400" hidden="1" customWidth="1"/>
    <col min="25" max="50" width="0" style="401" hidden="1" customWidth="1"/>
    <col min="51" max="51" width="0.28515625" style="401" hidden="1" customWidth="1"/>
    <col min="52" max="16384" width="9.28515625" style="401"/>
  </cols>
  <sheetData>
    <row r="1" spans="2:35" ht="20.100000000000001" customHeight="1" thickBot="1" x14ac:dyDescent="0.35">
      <c r="B1" s="363"/>
      <c r="D1" s="363"/>
      <c r="E1" s="363"/>
      <c r="F1" s="363"/>
      <c r="G1" s="363"/>
      <c r="H1" s="363"/>
      <c r="I1" s="363"/>
      <c r="J1" s="363"/>
      <c r="K1" s="363"/>
      <c r="L1" s="363"/>
      <c r="M1" s="361"/>
      <c r="N1" s="361"/>
      <c r="Y1" s="400"/>
      <c r="Z1" s="400"/>
      <c r="AA1" s="400"/>
      <c r="AB1" s="400"/>
      <c r="AC1" s="400"/>
      <c r="AD1" s="363"/>
      <c r="AE1" s="363"/>
      <c r="AF1" s="363"/>
      <c r="AG1" s="363"/>
      <c r="AH1" s="363"/>
      <c r="AI1" s="363"/>
    </row>
    <row r="2" spans="2:35" x14ac:dyDescent="0.3">
      <c r="B2" s="40"/>
      <c r="C2" s="17"/>
      <c r="D2" s="60"/>
      <c r="E2" s="41"/>
      <c r="F2" s="41"/>
      <c r="G2" s="41"/>
      <c r="H2" s="41"/>
      <c r="I2" s="41"/>
      <c r="J2" s="41"/>
      <c r="K2" s="41"/>
      <c r="L2" s="41"/>
      <c r="M2" s="42"/>
      <c r="N2" s="42"/>
      <c r="O2" s="26"/>
      <c r="P2" s="26"/>
      <c r="Q2" s="26"/>
      <c r="R2" s="26"/>
      <c r="S2" s="26"/>
      <c r="T2" s="27"/>
      <c r="Y2" s="400"/>
      <c r="Z2" s="400"/>
      <c r="AA2" s="400"/>
      <c r="AB2" s="400"/>
      <c r="AC2" s="400"/>
      <c r="AD2" s="363"/>
      <c r="AE2" s="363"/>
      <c r="AF2" s="363"/>
      <c r="AG2" s="363"/>
      <c r="AH2" s="363"/>
      <c r="AI2" s="363"/>
    </row>
    <row r="3" spans="2:35" ht="30.75" x14ac:dyDescent="0.45">
      <c r="B3" s="30"/>
      <c r="C3" s="21"/>
      <c r="D3" s="29"/>
      <c r="E3" s="29"/>
      <c r="F3" s="75" t="s">
        <v>63</v>
      </c>
      <c r="G3" s="21"/>
      <c r="H3" s="75"/>
      <c r="I3" s="20"/>
      <c r="J3" s="20"/>
      <c r="K3" s="21"/>
      <c r="L3" s="21"/>
      <c r="M3" s="65"/>
      <c r="N3" s="65"/>
      <c r="O3" s="66"/>
      <c r="P3" s="66"/>
      <c r="Q3" s="66"/>
      <c r="R3" s="66"/>
      <c r="S3" s="66"/>
      <c r="T3" s="28"/>
      <c r="Y3" s="400"/>
      <c r="Z3" s="400"/>
      <c r="AA3" s="400"/>
      <c r="AB3" s="400"/>
      <c r="AC3" s="400"/>
      <c r="AD3" s="363"/>
      <c r="AE3" s="363"/>
      <c r="AF3" s="363"/>
      <c r="AG3" s="363"/>
      <c r="AH3" s="363"/>
      <c r="AI3" s="363"/>
    </row>
    <row r="4" spans="2:35" x14ac:dyDescent="0.3">
      <c r="B4" s="30"/>
      <c r="C4" s="21"/>
      <c r="D4" s="29"/>
      <c r="E4" s="29"/>
      <c r="F4" s="20" t="s">
        <v>64</v>
      </c>
      <c r="G4" s="21"/>
      <c r="H4" s="20"/>
      <c r="I4" s="21"/>
      <c r="J4" s="21"/>
      <c r="K4" s="21"/>
      <c r="L4" s="21"/>
      <c r="M4" s="65"/>
      <c r="N4" s="65"/>
      <c r="O4" s="66"/>
      <c r="P4" s="66"/>
      <c r="Q4" s="66"/>
      <c r="R4" s="66"/>
      <c r="S4" s="66"/>
      <c r="T4" s="28"/>
      <c r="Y4" s="400"/>
      <c r="Z4" s="400"/>
      <c r="AA4" s="400"/>
      <c r="AB4" s="400"/>
      <c r="AC4" s="400"/>
      <c r="AD4" s="363"/>
      <c r="AE4" s="363"/>
      <c r="AF4" s="363"/>
      <c r="AG4" s="363"/>
      <c r="AH4" s="363"/>
      <c r="AI4" s="363"/>
    </row>
    <row r="5" spans="2:35" ht="18.75" customHeight="1" x14ac:dyDescent="0.3">
      <c r="B5" s="30"/>
      <c r="C5" s="20"/>
      <c r="D5" s="11"/>
      <c r="E5" s="11"/>
      <c r="F5" s="949">
        <f>SUM(S13:S112)</f>
        <v>0</v>
      </c>
      <c r="G5" s="949"/>
      <c r="H5" s="79"/>
      <c r="I5" s="80"/>
      <c r="J5" s="80"/>
      <c r="K5" s="25"/>
      <c r="L5" s="21"/>
      <c r="M5" s="65"/>
      <c r="N5" s="65"/>
      <c r="O5" s="66"/>
      <c r="P5" s="66"/>
      <c r="Q5" s="66"/>
      <c r="R5" s="66"/>
      <c r="S5" s="66"/>
      <c r="T5" s="28"/>
      <c r="Y5" s="400"/>
      <c r="Z5" s="400"/>
      <c r="AA5" s="400"/>
      <c r="AB5" s="400"/>
      <c r="AC5" s="400"/>
      <c r="AD5" s="363"/>
      <c r="AE5" s="363"/>
      <c r="AF5" s="363"/>
      <c r="AG5" s="363"/>
      <c r="AH5" s="363"/>
      <c r="AI5" s="363"/>
    </row>
    <row r="6" spans="2:35" ht="30" customHeight="1" x14ac:dyDescent="0.3">
      <c r="B6" s="30"/>
      <c r="C6" s="20"/>
      <c r="D6" s="11"/>
      <c r="E6" s="67"/>
      <c r="F6" s="961" t="s">
        <v>65</v>
      </c>
      <c r="G6" s="961"/>
      <c r="H6" s="961"/>
      <c r="I6" s="961"/>
      <c r="J6" s="961"/>
      <c r="K6" s="961"/>
      <c r="L6" s="961"/>
      <c r="M6" s="961"/>
      <c r="N6" s="65"/>
      <c r="O6" s="66"/>
      <c r="P6" s="66"/>
      <c r="Q6" s="66"/>
      <c r="R6" s="66"/>
      <c r="S6" s="66"/>
      <c r="T6" s="28"/>
      <c r="Y6" s="400"/>
      <c r="Z6" s="400"/>
      <c r="AA6" s="400"/>
      <c r="AB6" s="400"/>
      <c r="AC6" s="400"/>
      <c r="AD6" s="363"/>
      <c r="AE6" s="363"/>
      <c r="AF6" s="363"/>
      <c r="AG6" s="363"/>
      <c r="AH6" s="363"/>
      <c r="AI6" s="363"/>
    </row>
    <row r="7" spans="2:35" ht="15" customHeight="1" x14ac:dyDescent="0.3">
      <c r="B7" s="30"/>
      <c r="C7" s="20"/>
      <c r="D7" s="11"/>
      <c r="E7" s="67"/>
      <c r="F7" s="38"/>
      <c r="G7" s="38"/>
      <c r="H7" s="38"/>
      <c r="I7" s="38"/>
      <c r="J7" s="68"/>
      <c r="K7" s="29"/>
      <c r="L7" s="29"/>
      <c r="M7" s="65"/>
      <c r="N7" s="65"/>
      <c r="O7" s="66"/>
      <c r="P7" s="66"/>
      <c r="Q7" s="66"/>
      <c r="R7" s="66"/>
      <c r="S7" s="66"/>
      <c r="T7" s="28"/>
      <c r="Y7" s="400"/>
      <c r="Z7" s="400"/>
      <c r="AA7" s="400"/>
      <c r="AB7" s="400"/>
      <c r="AC7" s="400"/>
      <c r="AD7" s="363"/>
      <c r="AE7" s="363"/>
      <c r="AF7" s="363"/>
      <c r="AG7" s="363"/>
      <c r="AH7" s="363"/>
      <c r="AI7" s="363"/>
    </row>
    <row r="8" spans="2:35" x14ac:dyDescent="0.3">
      <c r="B8" s="30"/>
      <c r="C8" s="71"/>
      <c r="D8" s="71" t="str">
        <f>'1. Fleet (L)     OR'!D8</f>
        <v>Full Transport Fuel Cycle Emissions (Fuel Combustion and Fuel Extraction Emissions - scopes 1 and 3 included)</v>
      </c>
      <c r="E8" s="71"/>
      <c r="F8" s="71"/>
      <c r="G8" s="23"/>
      <c r="H8" s="23"/>
      <c r="I8" s="21"/>
      <c r="J8" s="78"/>
      <c r="K8" s="78"/>
      <c r="L8" s="78"/>
      <c r="M8" s="78"/>
      <c r="N8" s="81"/>
      <c r="O8" s="82"/>
      <c r="P8" s="82"/>
      <c r="Q8" s="82"/>
      <c r="R8" s="82"/>
      <c r="S8" s="82"/>
      <c r="T8" s="28"/>
      <c r="Y8" s="400"/>
      <c r="Z8" s="400"/>
      <c r="AA8" s="400"/>
      <c r="AB8" s="400"/>
      <c r="AC8" s="400"/>
      <c r="AD8" s="363"/>
      <c r="AE8" s="363"/>
      <c r="AF8" s="363"/>
      <c r="AG8" s="363"/>
      <c r="AH8" s="363"/>
      <c r="AI8" s="363"/>
    </row>
    <row r="9" spans="2:35" ht="16.5" customHeight="1" x14ac:dyDescent="0.35">
      <c r="B9" s="30"/>
      <c r="C9" s="71"/>
      <c r="D9" s="952" t="s">
        <v>25</v>
      </c>
      <c r="E9" s="952"/>
      <c r="F9" s="952"/>
      <c r="G9" s="952"/>
      <c r="H9" s="83"/>
      <c r="I9" s="21"/>
      <c r="J9" s="23"/>
      <c r="K9" s="21"/>
      <c r="L9" s="21"/>
      <c r="M9" s="84"/>
      <c r="N9" s="81"/>
      <c r="O9" s="82"/>
      <c r="P9" s="82"/>
      <c r="Q9" s="82"/>
      <c r="R9" s="82"/>
      <c r="S9" s="82"/>
      <c r="T9" s="28"/>
      <c r="Y9" s="400"/>
      <c r="Z9" s="400"/>
      <c r="AA9" s="400"/>
      <c r="AB9" s="400"/>
      <c r="AC9" s="400"/>
      <c r="AD9" s="363"/>
      <c r="AE9" s="363"/>
      <c r="AF9" s="363"/>
      <c r="AG9" s="363"/>
      <c r="AH9" s="363"/>
      <c r="AI9" s="363"/>
    </row>
    <row r="10" spans="2:35" ht="45" x14ac:dyDescent="0.3">
      <c r="B10" s="30"/>
      <c r="C10" s="71"/>
      <c r="D10" s="956" t="s">
        <v>26</v>
      </c>
      <c r="E10" s="956" t="s">
        <v>27</v>
      </c>
      <c r="F10" s="956" t="s">
        <v>66</v>
      </c>
      <c r="G10" s="957" t="s">
        <v>67</v>
      </c>
      <c r="H10" s="957" t="s">
        <v>68</v>
      </c>
      <c r="I10" s="957" t="s">
        <v>69</v>
      </c>
      <c r="J10" s="705" t="s">
        <v>29</v>
      </c>
      <c r="K10" s="705" t="s">
        <v>70</v>
      </c>
      <c r="L10" s="705" t="s">
        <v>31</v>
      </c>
      <c r="M10" s="705" t="s">
        <v>32</v>
      </c>
      <c r="N10" s="705" t="s">
        <v>33</v>
      </c>
      <c r="O10" s="705" t="s">
        <v>34</v>
      </c>
      <c r="P10" s="705" t="s">
        <v>35</v>
      </c>
      <c r="Q10" s="705" t="s">
        <v>36</v>
      </c>
      <c r="R10" s="705" t="s">
        <v>37</v>
      </c>
      <c r="S10" s="782" t="s">
        <v>38</v>
      </c>
      <c r="T10" s="28"/>
      <c r="W10" s="400"/>
      <c r="Y10" s="400"/>
      <c r="Z10" s="400"/>
      <c r="AA10" s="400"/>
      <c r="AB10" s="400"/>
      <c r="AC10" s="363"/>
      <c r="AD10" s="363"/>
      <c r="AE10" s="363"/>
      <c r="AF10" s="363"/>
      <c r="AG10" s="363"/>
      <c r="AH10" s="363"/>
      <c r="AI10" s="363"/>
    </row>
    <row r="11" spans="2:35" x14ac:dyDescent="0.3">
      <c r="B11" s="30"/>
      <c r="C11" s="21"/>
      <c r="D11" s="956"/>
      <c r="E11" s="956"/>
      <c r="F11" s="956"/>
      <c r="G11" s="957"/>
      <c r="H11" s="957"/>
      <c r="I11" s="957"/>
      <c r="J11" s="783" t="s">
        <v>39</v>
      </c>
      <c r="K11" s="958" t="s">
        <v>40</v>
      </c>
      <c r="L11" s="959"/>
      <c r="M11" s="959"/>
      <c r="N11" s="960"/>
      <c r="O11" s="958" t="s">
        <v>41</v>
      </c>
      <c r="P11" s="959"/>
      <c r="Q11" s="959"/>
      <c r="R11" s="959"/>
      <c r="S11" s="960"/>
      <c r="T11" s="28"/>
      <c r="W11" s="400"/>
      <c r="Y11" s="400"/>
      <c r="Z11" s="400"/>
      <c r="AA11" s="400"/>
      <c r="AB11" s="400"/>
      <c r="AC11" s="363"/>
      <c r="AD11" s="363"/>
      <c r="AE11" s="363"/>
      <c r="AF11" s="363"/>
      <c r="AG11" s="363"/>
      <c r="AH11" s="363"/>
      <c r="AI11" s="363"/>
    </row>
    <row r="12" spans="2:35" s="405" customFormat="1" ht="15.75" x14ac:dyDescent="0.3">
      <c r="B12" s="659"/>
      <c r="C12" s="677"/>
      <c r="D12" s="784" t="s">
        <v>71</v>
      </c>
      <c r="E12" s="785" t="s">
        <v>43</v>
      </c>
      <c r="F12" s="784" t="s">
        <v>72</v>
      </c>
      <c r="G12" s="786">
        <f>IF(F12="", "", VLOOKUP(F12, $D$141:$E$153, 2, FALSE))</f>
        <v>11.1</v>
      </c>
      <c r="H12" s="787">
        <v>12345</v>
      </c>
      <c r="I12" s="788">
        <f>IF(H12="","", G12*H12/100)</f>
        <v>1370.2950000000001</v>
      </c>
      <c r="J12" s="786">
        <f t="shared" ref="J12:J43" si="0">IF(E12="","",VLOOKUP(E12,$D$127:$I$137,2,FALSE))</f>
        <v>34.200000000000003</v>
      </c>
      <c r="K12" s="789">
        <f>IF($E12="","",IF($E12=$D$127,F$127,IF($E12=$D$132,F$132,IF($E12=$D$133,F$133,IF($E12=$D$134,F$134,IF($E12=$D$135,F$135,IF($E12=#REF!,#REF!,IF($E12=$G$167,I$167,IF($E12=#REF!,#REF!,0)))))))))</f>
        <v>67.400000000000006</v>
      </c>
      <c r="L12" s="789">
        <f>IF($E12="","",IF($E12=$D$127,G$127,IF($E12=$D$132,G$132,IF($E12=$D$133,G$133,IF($E12=$D$134,G$134,IF($E12=$D$135,G$135,IF($E12=#REF!,#REF!,IF($E12=$G$167,J$167,IF($E12=#REF!,#REF!,0)))))))))</f>
        <v>0.02</v>
      </c>
      <c r="M12" s="789">
        <f>IF($E12="","",IF($E12=$D$127,H$127,IF($E12=$D$132,H$132,IF($E12=$D$133,H$133,IF($E12=$D$134,H$134,IF($E12=$D$135,H$135,IF($E12=#REF!,#REF!,IF($E12=$G$167,K$160,IF($E12=#REF!,#REF!,0)))))))))</f>
        <v>0.2</v>
      </c>
      <c r="N12" s="789">
        <f>IF($E12="","",IF($E12=$D$127,I$127,IF($E12=$D$132,I$132,IF($E12=$D$133,I$133,IF($E12=$D$134,I$134,IF($E12=$D$135,I$135,IF($E12=#REF!,#REF!,IF($E12=$G$167,L$167,IF($E12=#REF!,#REF!,0)))))))))</f>
        <v>3.6</v>
      </c>
      <c r="O12" s="789">
        <f t="shared" ref="O12:O14" si="1">IF($H12="","",($I12*$J12*K12)/1000/1000)</f>
        <v>3.1586395986000007</v>
      </c>
      <c r="P12" s="789">
        <f t="shared" ref="P12:P14" si="2">IF($H12="","",($I12*$J12*L12)/1000/1000)</f>
        <v>9.3728178000000012E-4</v>
      </c>
      <c r="Q12" s="789">
        <f t="shared" ref="Q12:Q14" si="3">IF($H12="","",($I12*$J12*M12)/1000/1000)</f>
        <v>9.3728178000000023E-3</v>
      </c>
      <c r="R12" s="789">
        <f t="shared" ref="R12:R14" si="4">IF($H12="","",($I12*$J12*N12)/1000/1000)</f>
        <v>0.16871072040000001</v>
      </c>
      <c r="S12" s="789">
        <f>IF($H12="","",SUM(O12:R12))</f>
        <v>3.337660418580001</v>
      </c>
      <c r="T12" s="63"/>
      <c r="U12" s="404">
        <f>IF(E12=$F$126, IF(F12=$D$133, $E$144, IF(F12 = $D$134, $E$146, IF(F12 = $D$135, $E$147, IF(F12 =#REF!,#REF!, IF( F12 = $G$167, $E$150, IF(F12 =#REF!,#REF!, IF( F12 =#REF!,$E$151, 0))))))), 0)</f>
        <v>0</v>
      </c>
      <c r="V12" s="404">
        <f>IF(E12=$F$127, IF(F12=$D$133, $E$144, IF(F12 = $D$134, $E$146, IF(F12 = $D$135, $E$147, IF(F12 =#REF!,#REF!, IF( F12 = $G$167, $E$150, IF(F12 =#REF!,#REF!, IF( F12 =#REF!,$E$151, 0))))))), 0)</f>
        <v>0</v>
      </c>
      <c r="W12" s="404">
        <f>IF(E12=$F$132, IF(F12=$D$133, $E$144, IF(F12 = $D$134, $E$146, IF(F12 = $D$135, $E$147, IF(F12 =#REF!,#REF!, IF( F12 = $G$167, $E$150, IF(F12 =#REF!,#REF!, IF( F12 =#REF!,$E$151, 0))))))), 0)</f>
        <v>0</v>
      </c>
      <c r="X12" s="404">
        <f>IF(E12=$F$133, IF(F12=$D$133, $E$144, IF(F12 = $D$134, $E$146, IF(F12 = $D$135, $E$147, IF(F12 =#REF!,#REF!, IF( F12 = $G$167, $E$150, IF(F12 =#REF!,#REF!, IF( F12 =#REF!,$E$151, 0))))))), 0)</f>
        <v>0</v>
      </c>
      <c r="Y12" s="404">
        <f>IF(E12=$F$134, IF(F12=$D$133, $E$144, IF(F12 = $D$134, $E$146, IF(F12 = $D$135, $E$147, IF(F12 =#REF!,#REF!, IF( F12 = $G$167, $E$150, IF(F12 =#REF!,#REF!, IF( F12 =#REF!,$E$151, 0))))))), 0)</f>
        <v>0</v>
      </c>
      <c r="Z12" s="404">
        <f>IF(E12=$F$135, IF(F12=$D$133, $E$144, IF(F12 = $D$134, $E$146, IF(F12 = $D$135, $E$147, IF(F12 =#REF!,#REF!, IF( F12 = $G$167, $E$150, IF(F12 =#REF!,#REF!, IF( F12 =#REF!,$E$151, 0))))))), 0)</f>
        <v>0</v>
      </c>
      <c r="AA12" s="404"/>
      <c r="AB12" s="404"/>
      <c r="AC12" s="404"/>
    </row>
    <row r="13" spans="2:35" ht="15" customHeight="1" x14ac:dyDescent="0.3">
      <c r="B13" s="30"/>
      <c r="C13" s="20">
        <v>1</v>
      </c>
      <c r="D13" s="768"/>
      <c r="E13" s="769"/>
      <c r="F13" s="775"/>
      <c r="G13" s="790" t="str">
        <f t="shared" ref="G13:G45" si="5">IF(F13="", "", VLOOKUP(F13, $D$141:$E$188, 2, FALSE))</f>
        <v/>
      </c>
      <c r="H13" s="791"/>
      <c r="I13" s="792" t="str">
        <f t="shared" ref="I13:I15" si="6">IF(H13="","", G13*H13/100)</f>
        <v/>
      </c>
      <c r="J13" s="771" t="str">
        <f t="shared" si="0"/>
        <v/>
      </c>
      <c r="K13" s="771" t="str">
        <f t="shared" ref="K13:K44" si="7">IF(E13="","",VLOOKUP(E13,$D$127:$G$137,3,FALSE))</f>
        <v/>
      </c>
      <c r="L13" s="771" t="str">
        <f t="shared" ref="L13:L44" si="8">IF(E13="","",VLOOKUP(E13,$D$127:$I$137,4,FALSE))</f>
        <v/>
      </c>
      <c r="M13" s="774" t="str">
        <f t="shared" ref="M13:M44" si="9">IF(E13="","",VLOOKUP(E13,$D$127:$I$137,5,FALSE))</f>
        <v/>
      </c>
      <c r="N13" s="774" t="str">
        <f t="shared" ref="N13:N44" si="10">IF(E13="","",VLOOKUP(E13,$D$127:$I$137,6,FALSE))</f>
        <v/>
      </c>
      <c r="O13" s="774" t="str">
        <f t="shared" si="1"/>
        <v/>
      </c>
      <c r="P13" s="774" t="str">
        <f t="shared" si="2"/>
        <v/>
      </c>
      <c r="Q13" s="774" t="str">
        <f t="shared" si="3"/>
        <v/>
      </c>
      <c r="R13" s="774" t="str">
        <f t="shared" si="4"/>
        <v/>
      </c>
      <c r="S13" s="774" t="str">
        <f t="shared" ref="S13:S14" si="11">IF($H13="","",SUM(O13:R13))</f>
        <v/>
      </c>
      <c r="T13" s="43"/>
      <c r="U13" s="355">
        <f>IF(E13=$F$126, IF(F13=$D$133, $E$144, IF(F13 = $D$134, $E$146, IF(F13 = $D$135, $E$147, IF(F13 =#REF!,#REF!, IF( F13 = $G$167, $E$150, IF(F13 =#REF!,#REF!, IF( F13 =#REF!,$E$151, 0))))))), 0)</f>
        <v>0</v>
      </c>
      <c r="V13" s="355">
        <f>IF(E13=$F$127, IF(F13=$D$133, $E$144, IF(F13 = $D$134, $E$146, IF(F13 = $D$135, $E$147, IF(F13 =#REF!,#REF!, IF( F13 = $G$167, $E$150, IF(F13 =#REF!,#REF!, IF( F13 =#REF!,$E$151, 0))))))), 0)</f>
        <v>0</v>
      </c>
      <c r="W13" s="355">
        <f>IF(E13=$F$132, IF(F13=$D$133, $E$144, IF(F13 = $D$134, $E$146, IF(F13 = $D$135, $E$147, IF(F13 =#REF!,#REF!, IF( F13 = $G$167, $E$150, IF(F13 =#REF!,#REF!, IF( F13 =#REF!,$E$151, 0))))))), 0)</f>
        <v>0</v>
      </c>
      <c r="X13" s="355">
        <f>IF(E13=$F$133, IF(F13=$D$133, $E$144, IF(F13 = $D$134, $E$146, IF(F13 = $D$135, $E$147, IF(F13 =#REF!,#REF!, IF( F13 = $G$167, $E$150, IF(F13 =#REF!,#REF!, IF( F13 =#REF!,$E$151, 0))))))), 0)</f>
        <v>0</v>
      </c>
      <c r="Y13" s="355" t="e">
        <f>IF(E13=$F$134, IF(F13=$D$133, $E$144, IF(F13 = $D$134, $E$146, IF(F13 = $D$135, $E$147, IF(F13 =#REF!,#REF!, IF( F13 = $G$167, $E$150, IF(F13 =#REF!,#REF!, IF( F13 =#REF!,$E$151, 0))))))), 0)</f>
        <v>#REF!</v>
      </c>
      <c r="Z13" s="355" t="e">
        <f>IF(E13=$F$135, IF(F13=$D$133, $E$144, IF(F13 = $D$134, $E$146, IF(F13 = $D$135, $E$147, IF(F13 =#REF!,#REF!, IF( F13 = $G$167, $E$150, IF(F13 =#REF!,#REF!, IF( F13 =#REF!,$E$151, 0))))))), 0)</f>
        <v>#REF!</v>
      </c>
      <c r="AA13" s="355"/>
      <c r="AB13" s="355"/>
      <c r="AC13" s="355"/>
      <c r="AD13" s="400"/>
      <c r="AE13" s="400"/>
      <c r="AF13" s="400"/>
      <c r="AG13" s="400"/>
      <c r="AH13" s="400"/>
      <c r="AI13" s="400"/>
    </row>
    <row r="14" spans="2:35" ht="15" customHeight="1" x14ac:dyDescent="0.3">
      <c r="B14" s="30"/>
      <c r="C14" s="20">
        <v>2</v>
      </c>
      <c r="D14" s="768"/>
      <c r="E14" s="769"/>
      <c r="F14" s="775"/>
      <c r="G14" s="790" t="str">
        <f t="shared" si="5"/>
        <v/>
      </c>
      <c r="H14" s="791"/>
      <c r="I14" s="792" t="str">
        <f t="shared" si="6"/>
        <v/>
      </c>
      <c r="J14" s="771" t="str">
        <f t="shared" si="0"/>
        <v/>
      </c>
      <c r="K14" s="771" t="str">
        <f t="shared" si="7"/>
        <v/>
      </c>
      <c r="L14" s="771" t="str">
        <f t="shared" si="8"/>
        <v/>
      </c>
      <c r="M14" s="774" t="str">
        <f t="shared" si="9"/>
        <v/>
      </c>
      <c r="N14" s="774" t="str">
        <f t="shared" si="10"/>
        <v/>
      </c>
      <c r="O14" s="774" t="str">
        <f t="shared" si="1"/>
        <v/>
      </c>
      <c r="P14" s="774" t="str">
        <f t="shared" si="2"/>
        <v/>
      </c>
      <c r="Q14" s="774" t="str">
        <f t="shared" si="3"/>
        <v/>
      </c>
      <c r="R14" s="774" t="str">
        <f t="shared" si="4"/>
        <v/>
      </c>
      <c r="S14" s="774" t="str">
        <f t="shared" si="11"/>
        <v/>
      </c>
      <c r="T14" s="43"/>
      <c r="U14" s="355">
        <f>IF(E14=$F$126, IF(F14=$D$133, $E$144, IF(F14 = $D$134, $E$146, IF(F14 = $D$135, $E$147, IF(F14 =#REF!,#REF!, IF( F14 = $G$167, $E$150, IF(F14 =#REF!,#REF!, IF( F14 =#REF!,$E$151, 0))))))), 0)</f>
        <v>0</v>
      </c>
      <c r="V14" s="355">
        <f>IF(E14=$F$127, IF(F14=$D$133, $E$144, IF(F14 = $D$134, $E$146, IF(F14 = $D$135, $E$147, IF(F14 =#REF!,#REF!, IF( F14 = $G$167, $E$150, IF(F14 =#REF!,#REF!, IF( F14 =#REF!,$E$151, 0))))))), 0)</f>
        <v>0</v>
      </c>
      <c r="W14" s="355">
        <f>IF(E14=$F$132, IF(F14=$D$133, $E$144, IF(F14 = $D$134, $E$146, IF(F14 = $D$135, $E$147, IF(F14 =#REF!,#REF!, IF( F14 = $G$167, $E$150, IF(F14 =#REF!,#REF!, IF( F14 =#REF!,$E$151, 0))))))), 0)</f>
        <v>0</v>
      </c>
      <c r="X14" s="355">
        <f>IF(E14=$F$133, IF(F14=$D$133, $E$144, IF(F14 = $D$134, $E$146, IF(F14 = $D$135, $E$147, IF(F14 =#REF!,#REF!, IF( F14 = $G$167, $E$150, IF(F14 =#REF!,#REF!, IF( F14 =#REF!,$E$151, 0))))))), 0)</f>
        <v>0</v>
      </c>
      <c r="Y14" s="355" t="e">
        <f>IF(E14=$F$134, IF(F14=$D$133, $E$144, IF(F14 = $D$134, $E$146, IF(F14 = $D$135, $E$147, IF(F14 =#REF!,#REF!, IF( F14 = $G$167, $E$150, IF(F14 =#REF!,#REF!, IF( F14 =#REF!,$E$151, 0))))))), 0)</f>
        <v>#REF!</v>
      </c>
      <c r="Z14" s="355" t="e">
        <f>IF(E14=$F$135, IF(F14=$D$133, $E$144, IF(F14 = $D$134, $E$146, IF(F14 = $D$135, $E$147, IF(F14 =#REF!,#REF!, IF( F14 = $G$167, $E$150, IF(F14 =#REF!,#REF!, IF( F14 =#REF!,$E$151, 0))))))), 0)</f>
        <v>#REF!</v>
      </c>
      <c r="AA14" s="355"/>
      <c r="AB14" s="355"/>
      <c r="AC14" s="355"/>
      <c r="AD14" s="400"/>
      <c r="AE14" s="400"/>
      <c r="AF14" s="400"/>
      <c r="AG14" s="400"/>
      <c r="AH14" s="400"/>
      <c r="AI14" s="400"/>
    </row>
    <row r="15" spans="2:35" ht="15" customHeight="1" x14ac:dyDescent="0.3">
      <c r="B15" s="30"/>
      <c r="C15" s="20">
        <v>3</v>
      </c>
      <c r="D15" s="768"/>
      <c r="E15" s="769"/>
      <c r="F15" s="775"/>
      <c r="G15" s="790" t="str">
        <f t="shared" si="5"/>
        <v/>
      </c>
      <c r="H15" s="791"/>
      <c r="I15" s="792" t="str">
        <f t="shared" si="6"/>
        <v/>
      </c>
      <c r="J15" s="771" t="str">
        <f t="shared" si="0"/>
        <v/>
      </c>
      <c r="K15" s="771" t="str">
        <f t="shared" si="7"/>
        <v/>
      </c>
      <c r="L15" s="771" t="str">
        <f t="shared" si="8"/>
        <v/>
      </c>
      <c r="M15" s="774" t="str">
        <f t="shared" si="9"/>
        <v/>
      </c>
      <c r="N15" s="774" t="str">
        <f t="shared" si="10"/>
        <v/>
      </c>
      <c r="O15" s="774" t="str">
        <f t="shared" ref="O15:O59" si="12">IF($H15="","",($I15*$J15*K15)/1000/1000)</f>
        <v/>
      </c>
      <c r="P15" s="774" t="str">
        <f t="shared" ref="P15:R17" si="13">IF($H15="","",($I15*$J15*L15)/1000/1000)</f>
        <v/>
      </c>
      <c r="Q15" s="774" t="str">
        <f t="shared" si="13"/>
        <v/>
      </c>
      <c r="R15" s="774" t="str">
        <f t="shared" si="13"/>
        <v/>
      </c>
      <c r="S15" s="774" t="str">
        <f t="shared" ref="S15:S59" si="14">IF($H15="","",SUM(O15:R15))</f>
        <v/>
      </c>
      <c r="T15" s="43"/>
      <c r="U15" s="355">
        <f>IF(E15=$F$126, IF(F15=$D$133, $E$144, IF(F15 = $D$134, $E$146, IF(F15 = $D$135, $E$147, IF(F15 =#REF!,#REF!, IF( F15 = $G$167, $E$150, IF(F15 =#REF!,#REF!, IF( F15 =#REF!,$E$151, 0))))))), 0)</f>
        <v>0</v>
      </c>
      <c r="V15" s="355">
        <f>IF(E15=$F$127, IF(F15=$D$133, $E$144, IF(F15 = $D$134, $E$146, IF(F15 = $D$135, $E$147, IF(F15 =#REF!,#REF!, IF( F15 = $G$167, $E$150, IF(F15 =#REF!,#REF!, IF( F15 =#REF!,$E$151, 0))))))), 0)</f>
        <v>0</v>
      </c>
      <c r="W15" s="355">
        <f>IF(E15=$F$132, IF(F15=$D$133, $E$144, IF(F15 = $D$134, $E$146, IF(F15 = $D$135, $E$147, IF(F15 =#REF!,#REF!, IF( F15 = $G$167, $E$150, IF(F15 =#REF!,#REF!, IF( F15 =#REF!,$E$151, 0))))))), 0)</f>
        <v>0</v>
      </c>
      <c r="X15" s="355">
        <f>IF(E15=$F$133, IF(F15=$D$133, $E$144, IF(F15 = $D$134, $E$146, IF(F15 = $D$135, $E$147, IF(F15 =#REF!,#REF!, IF( F15 = $G$167, $E$150, IF(F15 =#REF!,#REF!, IF( F15 =#REF!,$E$151, 0))))))), 0)</f>
        <v>0</v>
      </c>
      <c r="Y15" s="355" t="e">
        <f>IF(E15=$F$134, IF(F15=$D$133, $E$144, IF(F15 = $D$134, $E$146, IF(F15 = $D$135, $E$147, IF(F15 =#REF!,#REF!, IF( F15 = $G$167, $E$150, IF(F15 =#REF!,#REF!, IF( F15 =#REF!,$E$151, 0))))))), 0)</f>
        <v>#REF!</v>
      </c>
      <c r="Z15" s="355" t="e">
        <f>IF(E15=$F$135, IF(F15=$D$133, $E$144, IF(F15 = $D$134, $E$146, IF(F15 = $D$135, $E$147, IF(F15 =#REF!,#REF!, IF( F15 = $G$167, $E$150, IF(F15 =#REF!,#REF!, IF( F15 =#REF!,$E$151, 0))))))), 0)</f>
        <v>#REF!</v>
      </c>
      <c r="AA15" s="355"/>
      <c r="AB15" s="355"/>
      <c r="AC15" s="355"/>
      <c r="AD15" s="400"/>
      <c r="AE15" s="400"/>
      <c r="AF15" s="400"/>
      <c r="AG15" s="400"/>
      <c r="AH15" s="400"/>
      <c r="AI15" s="400"/>
    </row>
    <row r="16" spans="2:35" ht="15" customHeight="1" x14ac:dyDescent="0.3">
      <c r="B16" s="30"/>
      <c r="C16" s="20">
        <v>4</v>
      </c>
      <c r="D16" s="768"/>
      <c r="E16" s="769"/>
      <c r="F16" s="775"/>
      <c r="G16" s="790" t="str">
        <f t="shared" si="5"/>
        <v/>
      </c>
      <c r="H16" s="791"/>
      <c r="I16" s="792" t="str">
        <f t="shared" ref="I16:I17" si="15">IF(H16="","", G16*H16/100)</f>
        <v/>
      </c>
      <c r="J16" s="771" t="str">
        <f t="shared" si="0"/>
        <v/>
      </c>
      <c r="K16" s="771" t="str">
        <f t="shared" si="7"/>
        <v/>
      </c>
      <c r="L16" s="771" t="str">
        <f t="shared" si="8"/>
        <v/>
      </c>
      <c r="M16" s="774" t="str">
        <f t="shared" si="9"/>
        <v/>
      </c>
      <c r="N16" s="774" t="str">
        <f t="shared" si="10"/>
        <v/>
      </c>
      <c r="O16" s="774" t="str">
        <f t="shared" si="12"/>
        <v/>
      </c>
      <c r="P16" s="774" t="str">
        <f t="shared" si="13"/>
        <v/>
      </c>
      <c r="Q16" s="774" t="str">
        <f t="shared" si="13"/>
        <v/>
      </c>
      <c r="R16" s="774" t="str">
        <f t="shared" si="13"/>
        <v/>
      </c>
      <c r="S16" s="774" t="str">
        <f t="shared" si="14"/>
        <v/>
      </c>
      <c r="T16" s="43"/>
      <c r="U16" s="355">
        <f>IF(E16=$F$126, IF(F16=$D$133, $E$144, IF(F16 = $D$134, $E$146, IF(F16 = $D$135, $E$147, IF(F16 =#REF!,#REF!, IF( F16 = $G$167, $E$150, IF(F16 =#REF!,#REF!, IF( F16 =#REF!,$E$151, 0))))))), 0)</f>
        <v>0</v>
      </c>
      <c r="V16" s="355">
        <f>IF(E16=$F$127, IF(F16=$D$133, $E$144, IF(F16 = $D$134, $E$146, IF(F16 = $D$135, $E$147, IF(F16 =#REF!,#REF!, IF( F16 = $G$167, $E$150, IF(F16 =#REF!,#REF!, IF( F16 =#REF!,$E$151, 0))))))), 0)</f>
        <v>0</v>
      </c>
      <c r="W16" s="355">
        <f>IF(E16=$F$132, IF(F16=$D$133, $E$144, IF(F16 = $D$134, $E$146, IF(F16 = $D$135, $E$147, IF(F16 =#REF!,#REF!, IF( F16 = $G$167, $E$150, IF(F16 =#REF!,#REF!, IF( F16 =#REF!,$E$151, 0))))))), 0)</f>
        <v>0</v>
      </c>
      <c r="X16" s="355">
        <f>IF(E16=$F$133, IF(F16=$D$133, $E$144, IF(F16 = $D$134, $E$146, IF(F16 = $D$135, $E$147, IF(F16 =#REF!,#REF!, IF( F16 = $G$167, $E$150, IF(F16 =#REF!,#REF!, IF( F16 =#REF!,$E$151, 0))))))), 0)</f>
        <v>0</v>
      </c>
      <c r="Y16" s="355" t="e">
        <f>IF(E16=$F$134, IF(F16=$D$133, $E$144, IF(F16 = $D$134, $E$146, IF(F16 = $D$135, $E$147, IF(F16 =#REF!,#REF!, IF( F16 = $G$167, $E$150, IF(F16 =#REF!,#REF!, IF( F16 =#REF!,$E$151, 0))))))), 0)</f>
        <v>#REF!</v>
      </c>
      <c r="Z16" s="355" t="e">
        <f>IF(E16=$F$135, IF(F16=$D$133, $E$144, IF(F16 = $D$134, $E$146, IF(F16 = $D$135, $E$147, IF(F16 =#REF!,#REF!, IF( F16 = $G$167, $E$150, IF(F16 =#REF!,#REF!, IF( F16 =#REF!,$E$151, 0))))))), 0)</f>
        <v>#REF!</v>
      </c>
      <c r="AA16" s="355"/>
      <c r="AB16" s="355"/>
      <c r="AC16" s="355"/>
      <c r="AD16" s="400"/>
      <c r="AE16" s="400"/>
      <c r="AF16" s="400"/>
      <c r="AG16" s="400"/>
      <c r="AH16" s="400"/>
      <c r="AI16" s="400"/>
    </row>
    <row r="17" spans="2:35" ht="15" customHeight="1" x14ac:dyDescent="0.3">
      <c r="B17" s="30"/>
      <c r="C17" s="20">
        <v>5</v>
      </c>
      <c r="D17" s="768"/>
      <c r="E17" s="769"/>
      <c r="F17" s="775"/>
      <c r="G17" s="790" t="str">
        <f t="shared" si="5"/>
        <v/>
      </c>
      <c r="H17" s="791"/>
      <c r="I17" s="792" t="str">
        <f t="shared" si="15"/>
        <v/>
      </c>
      <c r="J17" s="771" t="str">
        <f t="shared" si="0"/>
        <v/>
      </c>
      <c r="K17" s="771" t="str">
        <f t="shared" si="7"/>
        <v/>
      </c>
      <c r="L17" s="771" t="str">
        <f t="shared" si="8"/>
        <v/>
      </c>
      <c r="M17" s="774" t="str">
        <f t="shared" si="9"/>
        <v/>
      </c>
      <c r="N17" s="774" t="str">
        <f t="shared" si="10"/>
        <v/>
      </c>
      <c r="O17" s="774" t="str">
        <f t="shared" si="12"/>
        <v/>
      </c>
      <c r="P17" s="774" t="str">
        <f t="shared" si="13"/>
        <v/>
      </c>
      <c r="Q17" s="774" t="str">
        <f t="shared" si="13"/>
        <v/>
      </c>
      <c r="R17" s="774" t="str">
        <f t="shared" si="13"/>
        <v/>
      </c>
      <c r="S17" s="774" t="str">
        <f t="shared" si="14"/>
        <v/>
      </c>
      <c r="T17" s="43"/>
      <c r="U17" s="355">
        <f>IF(E17=$F$126, IF(F17=$D$133, $E$144, IF(F17 = $D$134, $E$146, IF(F17 = $D$135, $E$147, IF(F17 =#REF!,#REF!, IF( F17 = $G$167, $E$150, IF(F17 =#REF!,#REF!, IF( F17 =#REF!,$E$151, 0))))))), 0)</f>
        <v>0</v>
      </c>
      <c r="V17" s="355">
        <f>IF(E17=$F$127, IF(F17=$D$133, $E$144, IF(F17 = $D$134, $E$146, IF(F17 = $D$135, $E$147, IF(F17 =#REF!,#REF!, IF( F17 = $G$167, $E$150, IF(F17 =#REF!,#REF!, IF( F17 =#REF!,$E$151, 0))))))), 0)</f>
        <v>0</v>
      </c>
      <c r="W17" s="355">
        <f>IF(E17=$F$132, IF(F17=$D$133, $E$144, IF(F17 = $D$134, $E$146, IF(F17 = $D$135, $E$147, IF(F17 =#REF!,#REF!, IF( F17 = $G$167, $E$150, IF(F17 =#REF!,#REF!, IF( F17 =#REF!,$E$151, 0))))))), 0)</f>
        <v>0</v>
      </c>
      <c r="X17" s="355">
        <f>IF(E17=$F$133, IF(F17=$D$133, $E$144, IF(F17 = $D$134, $E$146, IF(F17 = $D$135, $E$147, IF(F17 =#REF!,#REF!, IF( F17 = $G$167, $E$150, IF(F17 =#REF!,#REF!, IF( F17 =#REF!,$E$151, 0))))))), 0)</f>
        <v>0</v>
      </c>
      <c r="Y17" s="355" t="e">
        <f>IF(E17=$F$134, IF(F17=$D$133, $E$144, IF(F17 = $D$134, $E$146, IF(F17 = $D$135, $E$147, IF(F17 =#REF!,#REF!, IF( F17 = $G$167, $E$150, IF(F17 =#REF!,#REF!, IF( F17 =#REF!,$E$151, 0))))))), 0)</f>
        <v>#REF!</v>
      </c>
      <c r="Z17" s="355" t="e">
        <f>IF(E17=$F$135, IF(F17=$D$133, $E$144, IF(F17 = $D$134, $E$146, IF(F17 = $D$135, $E$147, IF(F17 =#REF!,#REF!, IF( F17 = $G$167, $E$150, IF(F17 =#REF!,#REF!, IF( F17 =#REF!,$E$151, 0))))))), 0)</f>
        <v>#REF!</v>
      </c>
      <c r="AA17" s="355"/>
      <c r="AB17" s="355"/>
      <c r="AC17" s="355"/>
      <c r="AD17" s="400"/>
      <c r="AE17" s="400"/>
      <c r="AF17" s="400"/>
      <c r="AG17" s="400"/>
      <c r="AH17" s="400"/>
      <c r="AI17" s="400"/>
    </row>
    <row r="18" spans="2:35" ht="15" customHeight="1" x14ac:dyDescent="0.3">
      <c r="B18" s="30"/>
      <c r="C18" s="20">
        <v>6</v>
      </c>
      <c r="D18" s="768"/>
      <c r="E18" s="769"/>
      <c r="F18" s="775"/>
      <c r="G18" s="790" t="str">
        <f t="shared" si="5"/>
        <v/>
      </c>
      <c r="H18" s="791"/>
      <c r="I18" s="792" t="str">
        <f t="shared" ref="I18:I59" si="16">IF(H18="","", G18*H18/100)</f>
        <v/>
      </c>
      <c r="J18" s="771" t="str">
        <f t="shared" si="0"/>
        <v/>
      </c>
      <c r="K18" s="771" t="str">
        <f t="shared" si="7"/>
        <v/>
      </c>
      <c r="L18" s="771" t="str">
        <f t="shared" si="8"/>
        <v/>
      </c>
      <c r="M18" s="774" t="str">
        <f t="shared" si="9"/>
        <v/>
      </c>
      <c r="N18" s="774" t="str">
        <f t="shared" si="10"/>
        <v/>
      </c>
      <c r="O18" s="774" t="str">
        <f t="shared" si="12"/>
        <v/>
      </c>
      <c r="P18" s="774" t="str">
        <f t="shared" ref="P18:P59" si="17">IF($H18="","",($I18*$J18*L18)/1000/1000)</f>
        <v/>
      </c>
      <c r="Q18" s="774" t="str">
        <f t="shared" ref="Q18:Q59" si="18">IF($H18="","",($I18*$J18*M18)/1000/1000)</f>
        <v/>
      </c>
      <c r="R18" s="774" t="str">
        <f t="shared" ref="R18:R59" si="19">IF($H18="","",($I18*$J18*N18)/1000/1000)</f>
        <v/>
      </c>
      <c r="S18" s="774" t="str">
        <f t="shared" si="14"/>
        <v/>
      </c>
      <c r="T18" s="43"/>
      <c r="U18" s="355">
        <f>IF(E18=$F$126, IF(F18=$D$133, $E$144, IF(F18 = $D$134, $E$146, IF(F18 = $D$135, $E$147, IF(F18 =#REF!,#REF!, IF( F18 = $G$167, $E$150, IF(F18 =#REF!,#REF!, IF( F18 =#REF!,$E$151, 0))))))), 0)</f>
        <v>0</v>
      </c>
      <c r="V18" s="355">
        <f>IF(E18=$F$127, IF(F18=$D$133, $E$144, IF(F18 = $D$134, $E$146, IF(F18 = $D$135, $E$147, IF(F18 =#REF!,#REF!, IF( F18 = $G$167, $E$150, IF(F18 =#REF!,#REF!, IF( F18 =#REF!,$E$151, 0))))))), 0)</f>
        <v>0</v>
      </c>
      <c r="W18" s="355">
        <f>IF(E18=$F$132, IF(F18=$D$133, $E$144, IF(F18 = $D$134, $E$146, IF(F18 = $D$135, $E$147, IF(F18 =#REF!,#REF!, IF( F18 = $G$167, $E$150, IF(F18 =#REF!,#REF!, IF( F18 =#REF!,$E$151, 0))))))), 0)</f>
        <v>0</v>
      </c>
      <c r="X18" s="355">
        <f>IF(E18=$F$133, IF(F18=$D$133, $E$144, IF(F18 = $D$134, $E$146, IF(F18 = $D$135, $E$147, IF(F18 =#REF!,#REF!, IF( F18 = $G$167, $E$150, IF(F18 =#REF!,#REF!, IF( F18 =#REF!,$E$151, 0))))))), 0)</f>
        <v>0</v>
      </c>
      <c r="Y18" s="355" t="e">
        <f>IF(E18=$F$134, IF(F18=$D$133, $E$144, IF(F18 = $D$134, $E$146, IF(F18 = $D$135, $E$147, IF(F18 =#REF!,#REF!, IF( F18 = $G$167, $E$150, IF(F18 =#REF!,#REF!, IF( F18 =#REF!,$E$151, 0))))))), 0)</f>
        <v>#REF!</v>
      </c>
      <c r="Z18" s="355" t="e">
        <f>IF(E18=$F$135, IF(F18=$D$133, $E$144, IF(F18 = $D$134, $E$146, IF(F18 = $D$135, $E$147, IF(F18 =#REF!,#REF!, IF( F18 = $G$167, $E$150, IF(F18 =#REF!,#REF!, IF( F18 =#REF!,$E$151, 0))))))), 0)</f>
        <v>#REF!</v>
      </c>
      <c r="AA18" s="355"/>
      <c r="AB18" s="355"/>
      <c r="AC18" s="355"/>
      <c r="AD18" s="400"/>
      <c r="AE18" s="400"/>
      <c r="AF18" s="400"/>
      <c r="AG18" s="400"/>
      <c r="AH18" s="400"/>
      <c r="AI18" s="400"/>
    </row>
    <row r="19" spans="2:35" ht="15" customHeight="1" x14ac:dyDescent="0.3">
      <c r="B19" s="30"/>
      <c r="C19" s="20">
        <v>7</v>
      </c>
      <c r="D19" s="768"/>
      <c r="E19" s="769"/>
      <c r="F19" s="775"/>
      <c r="G19" s="790" t="str">
        <f t="shared" si="5"/>
        <v/>
      </c>
      <c r="H19" s="791"/>
      <c r="I19" s="792" t="str">
        <f t="shared" si="16"/>
        <v/>
      </c>
      <c r="J19" s="771" t="str">
        <f t="shared" si="0"/>
        <v/>
      </c>
      <c r="K19" s="771" t="str">
        <f t="shared" si="7"/>
        <v/>
      </c>
      <c r="L19" s="771" t="str">
        <f t="shared" si="8"/>
        <v/>
      </c>
      <c r="M19" s="774" t="str">
        <f t="shared" si="9"/>
        <v/>
      </c>
      <c r="N19" s="774" t="str">
        <f t="shared" si="10"/>
        <v/>
      </c>
      <c r="O19" s="774" t="str">
        <f t="shared" si="12"/>
        <v/>
      </c>
      <c r="P19" s="774" t="str">
        <f t="shared" si="17"/>
        <v/>
      </c>
      <c r="Q19" s="774" t="str">
        <f t="shared" si="18"/>
        <v/>
      </c>
      <c r="R19" s="774" t="str">
        <f t="shared" si="19"/>
        <v/>
      </c>
      <c r="S19" s="774" t="str">
        <f t="shared" si="14"/>
        <v/>
      </c>
      <c r="T19" s="43"/>
      <c r="U19" s="355">
        <f>IF(E19=$F$126, IF(F19=$D$133, $E$144, IF(F19 = $D$134, $E$146, IF(F19 = $D$135, $E$147, IF(F19 =#REF!,#REF!, IF( F19 = $G$167, $E$150, IF(F19 =#REF!,#REF!, IF( F19 =#REF!,$E$151, 0))))))), 0)</f>
        <v>0</v>
      </c>
      <c r="V19" s="355">
        <f>IF(E19=$F$127, IF(F19=$D$133, $E$144, IF(F19 = $D$134, $E$146, IF(F19 = $D$135, $E$147, IF(F19 =#REF!,#REF!, IF( F19 = $G$167, $E$150, IF(F19 =#REF!,#REF!, IF( F19 =#REF!,$E$151, 0))))))), 0)</f>
        <v>0</v>
      </c>
      <c r="W19" s="355">
        <f>IF(E19=$F$132, IF(F19=$D$133, $E$144, IF(F19 = $D$134, $E$146, IF(F19 = $D$135, $E$147, IF(F19 =#REF!,#REF!, IF( F19 = $G$167, $E$150, IF(F19 =#REF!,#REF!, IF( F19 =#REF!,$E$151, 0))))))), 0)</f>
        <v>0</v>
      </c>
      <c r="X19" s="355">
        <f>IF(E19=$F$133, IF(F19=$D$133, $E$144, IF(F19 = $D$134, $E$146, IF(F19 = $D$135, $E$147, IF(F19 =#REF!,#REF!, IF( F19 = $G$167, $E$150, IF(F19 =#REF!,#REF!, IF( F19 =#REF!,$E$151, 0))))))), 0)</f>
        <v>0</v>
      </c>
      <c r="Y19" s="355" t="e">
        <f>IF(E19=$F$134, IF(F19=$D$133, $E$144, IF(F19 = $D$134, $E$146, IF(F19 = $D$135, $E$147, IF(F19 =#REF!,#REF!, IF( F19 = $G$167, $E$150, IF(F19 =#REF!,#REF!, IF( F19 =#REF!,$E$151, 0))))))), 0)</f>
        <v>#REF!</v>
      </c>
      <c r="Z19" s="355" t="e">
        <f>IF(E19=$F$135, IF(F19=$D$133, $E$144, IF(F19 = $D$134, $E$146, IF(F19 = $D$135, $E$147, IF(F19 =#REF!,#REF!, IF( F19 = $G$167, $E$150, IF(F19 =#REF!,#REF!, IF( F19 =#REF!,$E$151, 0))))))), 0)</f>
        <v>#REF!</v>
      </c>
      <c r="AA19" s="355"/>
      <c r="AB19" s="355"/>
      <c r="AC19" s="355"/>
      <c r="AD19" s="400"/>
      <c r="AE19" s="400"/>
      <c r="AF19" s="400"/>
      <c r="AG19" s="400"/>
      <c r="AH19" s="400"/>
      <c r="AI19" s="400"/>
    </row>
    <row r="20" spans="2:35" ht="15" customHeight="1" x14ac:dyDescent="0.3">
      <c r="B20" s="30"/>
      <c r="C20" s="20">
        <v>8</v>
      </c>
      <c r="D20" s="768"/>
      <c r="E20" s="769"/>
      <c r="F20" s="775"/>
      <c r="G20" s="790" t="str">
        <f t="shared" si="5"/>
        <v/>
      </c>
      <c r="H20" s="791"/>
      <c r="I20" s="792" t="str">
        <f t="shared" si="16"/>
        <v/>
      </c>
      <c r="J20" s="771" t="str">
        <f t="shared" si="0"/>
        <v/>
      </c>
      <c r="K20" s="771" t="str">
        <f t="shared" si="7"/>
        <v/>
      </c>
      <c r="L20" s="771" t="str">
        <f t="shared" si="8"/>
        <v/>
      </c>
      <c r="M20" s="774" t="str">
        <f t="shared" si="9"/>
        <v/>
      </c>
      <c r="N20" s="774" t="str">
        <f t="shared" si="10"/>
        <v/>
      </c>
      <c r="O20" s="774" t="str">
        <f t="shared" si="12"/>
        <v/>
      </c>
      <c r="P20" s="774" t="str">
        <f t="shared" si="17"/>
        <v/>
      </c>
      <c r="Q20" s="774" t="str">
        <f t="shared" si="18"/>
        <v/>
      </c>
      <c r="R20" s="774" t="str">
        <f t="shared" si="19"/>
        <v/>
      </c>
      <c r="S20" s="774" t="str">
        <f t="shared" si="14"/>
        <v/>
      </c>
      <c r="T20" s="43"/>
      <c r="U20" s="355">
        <f>IF(E20=$F$126, IF(F20=$D$133, $E$144, IF(F20 = $D$134, $E$146, IF(F20 = $D$135, $E$147, IF(F20 =#REF!,#REF!, IF( F20 = $G$167, $E$150, IF(F20 =#REF!,#REF!, IF( F20 =#REF!,$E$151, 0))))))), 0)</f>
        <v>0</v>
      </c>
      <c r="V20" s="355">
        <f>IF(E20=$F$127, IF(F20=$D$133, $E$144, IF(F20 = $D$134, $E$146, IF(F20 = $D$135, $E$147, IF(F20 =#REF!,#REF!, IF( F20 = $G$167, $E$150, IF(F20 =#REF!,#REF!, IF( F20 =#REF!,$E$151, 0))))))), 0)</f>
        <v>0</v>
      </c>
      <c r="W20" s="355">
        <f>IF(E20=$F$132, IF(F20=$D$133, $E$144, IF(F20 = $D$134, $E$146, IF(F20 = $D$135, $E$147, IF(F20 =#REF!,#REF!, IF( F20 = $G$167, $E$150, IF(F20 =#REF!,#REF!, IF( F20 =#REF!,$E$151, 0))))))), 0)</f>
        <v>0</v>
      </c>
      <c r="X20" s="355">
        <f>IF(E20=$F$133, IF(F20=$D$133, $E$144, IF(F20 = $D$134, $E$146, IF(F20 = $D$135, $E$147, IF(F20 =#REF!,#REF!, IF( F20 = $G$167, $E$150, IF(F20 =#REF!,#REF!, IF( F20 =#REF!,$E$151, 0))))))), 0)</f>
        <v>0</v>
      </c>
      <c r="Y20" s="355" t="e">
        <f>IF(E20=$F$134, IF(F20=$D$133, $E$144, IF(F20 = $D$134, $E$146, IF(F20 = $D$135, $E$147, IF(F20 =#REF!,#REF!, IF( F20 = $G$167, $E$150, IF(F20 =#REF!,#REF!, IF( F20 =#REF!,$E$151, 0))))))), 0)</f>
        <v>#REF!</v>
      </c>
      <c r="Z20" s="355" t="e">
        <f>IF(E20=$F$135, IF(F20=$D$133, $E$144, IF(F20 = $D$134, $E$146, IF(F20 = $D$135, $E$147, IF(F20 =#REF!,#REF!, IF( F20 = $G$167, $E$150, IF(F20 =#REF!,#REF!, IF( F20 =#REF!,$E$151, 0))))))), 0)</f>
        <v>#REF!</v>
      </c>
      <c r="AA20" s="355"/>
      <c r="AB20" s="355"/>
      <c r="AC20" s="355"/>
      <c r="AD20" s="400"/>
      <c r="AE20" s="400"/>
      <c r="AF20" s="400"/>
      <c r="AG20" s="400"/>
      <c r="AH20" s="400"/>
      <c r="AI20" s="400"/>
    </row>
    <row r="21" spans="2:35" ht="15" customHeight="1" x14ac:dyDescent="0.3">
      <c r="B21" s="30"/>
      <c r="C21" s="20">
        <v>9</v>
      </c>
      <c r="D21" s="768"/>
      <c r="E21" s="769"/>
      <c r="F21" s="775"/>
      <c r="G21" s="790" t="str">
        <f t="shared" si="5"/>
        <v/>
      </c>
      <c r="H21" s="791"/>
      <c r="I21" s="792" t="str">
        <f t="shared" si="16"/>
        <v/>
      </c>
      <c r="J21" s="771" t="str">
        <f t="shared" si="0"/>
        <v/>
      </c>
      <c r="K21" s="771" t="str">
        <f t="shared" si="7"/>
        <v/>
      </c>
      <c r="L21" s="771" t="str">
        <f t="shared" si="8"/>
        <v/>
      </c>
      <c r="M21" s="774" t="str">
        <f t="shared" si="9"/>
        <v/>
      </c>
      <c r="N21" s="774" t="str">
        <f t="shared" si="10"/>
        <v/>
      </c>
      <c r="O21" s="774" t="str">
        <f t="shared" si="12"/>
        <v/>
      </c>
      <c r="P21" s="774" t="str">
        <f t="shared" si="17"/>
        <v/>
      </c>
      <c r="Q21" s="774" t="str">
        <f t="shared" si="18"/>
        <v/>
      </c>
      <c r="R21" s="774" t="str">
        <f t="shared" si="19"/>
        <v/>
      </c>
      <c r="S21" s="774" t="str">
        <f t="shared" si="14"/>
        <v/>
      </c>
      <c r="T21" s="43"/>
      <c r="U21" s="355">
        <f>IF(E21=$F$126, IF(F21=$D$133, $E$144, IF(F21 = $D$134, $E$146, IF(F21 = $D$135, $E$147, IF(F21 =#REF!,#REF!, IF( F21 = $G$167, $E$150, IF(F21 =#REF!,#REF!, IF( F21 =#REF!,$E$151, 0))))))), 0)</f>
        <v>0</v>
      </c>
      <c r="V21" s="355">
        <f>IF(E21=$F$127, IF(F21=$D$133, $E$144, IF(F21 = $D$134, $E$146, IF(F21 = $D$135, $E$147, IF(F21 =#REF!,#REF!, IF( F21 = $G$167, $E$150, IF(F21 =#REF!,#REF!, IF( F21 =#REF!,$E$151, 0))))))), 0)</f>
        <v>0</v>
      </c>
      <c r="W21" s="355">
        <f>IF(E21=$F$132, IF(F21=$D$133, $E$144, IF(F21 = $D$134, $E$146, IF(F21 = $D$135, $E$147, IF(F21 =#REF!,#REF!, IF( F21 = $G$167, $E$150, IF(F21 =#REF!,#REF!, IF( F21 =#REF!,$E$151, 0))))))), 0)</f>
        <v>0</v>
      </c>
      <c r="X21" s="355">
        <f>IF(E21=$F$133, IF(F21=$D$133, $E$144, IF(F21 = $D$134, $E$146, IF(F21 = $D$135, $E$147, IF(F21 =#REF!,#REF!, IF( F21 = $G$167, $E$150, IF(F21 =#REF!,#REF!, IF( F21 =#REF!,$E$151, 0))))))), 0)</f>
        <v>0</v>
      </c>
      <c r="Y21" s="355" t="e">
        <f>IF(E21=$F$134, IF(F21=$D$133, $E$144, IF(F21 = $D$134, $E$146, IF(F21 = $D$135, $E$147, IF(F21 =#REF!,#REF!, IF( F21 = $G$167, $E$150, IF(F21 =#REF!,#REF!, IF( F21 =#REF!,$E$151, 0))))))), 0)</f>
        <v>#REF!</v>
      </c>
      <c r="Z21" s="355" t="e">
        <f>IF(E21=$F$135, IF(F21=$D$133, $E$144, IF(F21 = $D$134, $E$146, IF(F21 = $D$135, $E$147, IF(F21 =#REF!,#REF!, IF( F21 = $G$167, $E$150, IF(F21 =#REF!,#REF!, IF( F21 =#REF!,$E$151, 0))))))), 0)</f>
        <v>#REF!</v>
      </c>
      <c r="AA21" s="355"/>
      <c r="AB21" s="355"/>
      <c r="AC21" s="355"/>
      <c r="AD21" s="400"/>
      <c r="AE21" s="400"/>
      <c r="AF21" s="400"/>
      <c r="AG21" s="400"/>
      <c r="AH21" s="400"/>
      <c r="AI21" s="400"/>
    </row>
    <row r="22" spans="2:35" ht="15" customHeight="1" x14ac:dyDescent="0.3">
      <c r="B22" s="30"/>
      <c r="C22" s="20">
        <v>10</v>
      </c>
      <c r="D22" s="768"/>
      <c r="E22" s="769"/>
      <c r="F22" s="775"/>
      <c r="G22" s="790" t="str">
        <f t="shared" si="5"/>
        <v/>
      </c>
      <c r="H22" s="791"/>
      <c r="I22" s="792" t="str">
        <f t="shared" si="16"/>
        <v/>
      </c>
      <c r="J22" s="771" t="str">
        <f t="shared" si="0"/>
        <v/>
      </c>
      <c r="K22" s="771" t="str">
        <f t="shared" si="7"/>
        <v/>
      </c>
      <c r="L22" s="771" t="str">
        <f t="shared" si="8"/>
        <v/>
      </c>
      <c r="M22" s="774" t="str">
        <f t="shared" si="9"/>
        <v/>
      </c>
      <c r="N22" s="774" t="str">
        <f t="shared" si="10"/>
        <v/>
      </c>
      <c r="O22" s="774" t="str">
        <f t="shared" si="12"/>
        <v/>
      </c>
      <c r="P22" s="774" t="str">
        <f t="shared" si="17"/>
        <v/>
      </c>
      <c r="Q22" s="774" t="str">
        <f t="shared" si="18"/>
        <v/>
      </c>
      <c r="R22" s="774" t="str">
        <f t="shared" si="19"/>
        <v/>
      </c>
      <c r="S22" s="774" t="str">
        <f t="shared" si="14"/>
        <v/>
      </c>
      <c r="T22" s="43"/>
      <c r="U22" s="355">
        <f>IF(E22=$F$126, IF(F22=$D$133, $E$144, IF(F22 = $D$134, $E$146, IF(F22 = $D$135, $E$147, IF(F22 =#REF!,#REF!, IF( F22 = $G$167, $E$150, IF(F22 =#REF!,#REF!, IF( F22 =#REF!,$E$151, 0))))))), 0)</f>
        <v>0</v>
      </c>
      <c r="V22" s="355">
        <f>IF(E22=$F$127, IF(F22=$D$133, $E$144, IF(F22 = $D$134, $E$146, IF(F22 = $D$135, $E$147, IF(F22 =#REF!,#REF!, IF( F22 = $G$167, $E$150, IF(F22 =#REF!,#REF!, IF( F22 =#REF!,$E$151, 0))))))), 0)</f>
        <v>0</v>
      </c>
      <c r="W22" s="355">
        <f>IF(E22=$F$132, IF(F22=$D$133, $E$144, IF(F22 = $D$134, $E$146, IF(F22 = $D$135, $E$147, IF(F22 =#REF!,#REF!, IF( F22 = $G$167, $E$150, IF(F22 =#REF!,#REF!, IF( F22 =#REF!,$E$151, 0))))))), 0)</f>
        <v>0</v>
      </c>
      <c r="X22" s="355">
        <f>IF(E22=$F$133, IF(F22=$D$133, $E$144, IF(F22 = $D$134, $E$146, IF(F22 = $D$135, $E$147, IF(F22 =#REF!,#REF!, IF( F22 = $G$167, $E$150, IF(F22 =#REF!,#REF!, IF( F22 =#REF!,$E$151, 0))))))), 0)</f>
        <v>0</v>
      </c>
      <c r="Y22" s="355" t="e">
        <f>IF(E22=$F$134, IF(F22=$D$133, $E$144, IF(F22 = $D$134, $E$146, IF(F22 = $D$135, $E$147, IF(F22 =#REF!,#REF!, IF( F22 = $G$167, $E$150, IF(F22 =#REF!,#REF!, IF( F22 =#REF!,$E$151, 0))))))), 0)</f>
        <v>#REF!</v>
      </c>
      <c r="Z22" s="355" t="e">
        <f>IF(E22=$F$135, IF(F22=$D$133, $E$144, IF(F22 = $D$134, $E$146, IF(F22 = $D$135, $E$147, IF(F22 =#REF!,#REF!, IF( F22 = $G$167, $E$150, IF(F22 =#REF!,#REF!, IF( F22 =#REF!,$E$151, 0))))))), 0)</f>
        <v>#REF!</v>
      </c>
      <c r="AA22" s="355"/>
      <c r="AB22" s="355"/>
      <c r="AC22" s="355"/>
      <c r="AD22" s="400"/>
      <c r="AE22" s="400"/>
      <c r="AF22" s="400"/>
      <c r="AG22" s="400"/>
      <c r="AH22" s="400"/>
      <c r="AI22" s="400"/>
    </row>
    <row r="23" spans="2:35" ht="15" customHeight="1" x14ac:dyDescent="0.3">
      <c r="B23" s="30"/>
      <c r="C23" s="20">
        <v>11</v>
      </c>
      <c r="D23" s="768"/>
      <c r="E23" s="769"/>
      <c r="F23" s="775"/>
      <c r="G23" s="790" t="str">
        <f t="shared" si="5"/>
        <v/>
      </c>
      <c r="H23" s="791"/>
      <c r="I23" s="792" t="str">
        <f t="shared" si="16"/>
        <v/>
      </c>
      <c r="J23" s="771" t="str">
        <f t="shared" si="0"/>
        <v/>
      </c>
      <c r="K23" s="771" t="str">
        <f t="shared" si="7"/>
        <v/>
      </c>
      <c r="L23" s="771" t="str">
        <f t="shared" si="8"/>
        <v/>
      </c>
      <c r="M23" s="774" t="str">
        <f t="shared" si="9"/>
        <v/>
      </c>
      <c r="N23" s="774" t="str">
        <f t="shared" si="10"/>
        <v/>
      </c>
      <c r="O23" s="774" t="str">
        <f t="shared" si="12"/>
        <v/>
      </c>
      <c r="P23" s="774" t="str">
        <f t="shared" si="17"/>
        <v/>
      </c>
      <c r="Q23" s="774" t="str">
        <f t="shared" si="18"/>
        <v/>
      </c>
      <c r="R23" s="774" t="str">
        <f t="shared" si="19"/>
        <v/>
      </c>
      <c r="S23" s="774" t="str">
        <f t="shared" si="14"/>
        <v/>
      </c>
      <c r="T23" s="43"/>
      <c r="U23" s="355">
        <f>IF(E23=$F$126, IF(F23=$D$133, $E$144, IF(F23 = $D$134, $E$146, IF(F23 = $D$135, $E$147, IF(F23 =#REF!,#REF!, IF( F23 = $G$167, $E$150, IF(F23 =#REF!,#REF!, IF( F23 =#REF!,$E$151, 0))))))), 0)</f>
        <v>0</v>
      </c>
      <c r="V23" s="355">
        <f>IF(E23=$F$127, IF(F23=$D$133, $E$144, IF(F23 = $D$134, $E$146, IF(F23 = $D$135, $E$147, IF(F23 =#REF!,#REF!, IF( F23 = $G$167, $E$150, IF(F23 =#REF!,#REF!, IF( F23 =#REF!,$E$151, 0))))))), 0)</f>
        <v>0</v>
      </c>
      <c r="W23" s="355">
        <f>IF(E23=$F$132, IF(F23=$D$133, $E$144, IF(F23 = $D$134, $E$146, IF(F23 = $D$135, $E$147, IF(F23 =#REF!,#REF!, IF( F23 = $G$167, $E$150, IF(F23 =#REF!,#REF!, IF( F23 =#REF!,$E$151, 0))))))), 0)</f>
        <v>0</v>
      </c>
      <c r="X23" s="355">
        <f>IF(E23=$F$133, IF(F23=$D$133, $E$144, IF(F23 = $D$134, $E$146, IF(F23 = $D$135, $E$147, IF(F23 =#REF!,#REF!, IF( F23 = $G$167, $E$150, IF(F23 =#REF!,#REF!, IF( F23 =#REF!,$E$151, 0))))))), 0)</f>
        <v>0</v>
      </c>
      <c r="Y23" s="355" t="e">
        <f>IF(E23=$F$134, IF(F23=$D$133, $E$144, IF(F23 = $D$134, $E$146, IF(F23 = $D$135, $E$147, IF(F23 =#REF!,#REF!, IF( F23 = $G$167, $E$150, IF(F23 =#REF!,#REF!, IF( F23 =#REF!,$E$151, 0))))))), 0)</f>
        <v>#REF!</v>
      </c>
      <c r="Z23" s="355" t="e">
        <f>IF(E23=$F$135, IF(F23=$D$133, $E$144, IF(F23 = $D$134, $E$146, IF(F23 = $D$135, $E$147, IF(F23 =#REF!,#REF!, IF( F23 = $G$167, $E$150, IF(F23 =#REF!,#REF!, IF( F23 =#REF!,$E$151, 0))))))), 0)</f>
        <v>#REF!</v>
      </c>
      <c r="AA23" s="355"/>
      <c r="AB23" s="355"/>
      <c r="AC23" s="355"/>
      <c r="AD23" s="400"/>
      <c r="AE23" s="400"/>
      <c r="AF23" s="400"/>
      <c r="AG23" s="400"/>
      <c r="AH23" s="400"/>
      <c r="AI23" s="400"/>
    </row>
    <row r="24" spans="2:35" ht="15" customHeight="1" x14ac:dyDescent="0.3">
      <c r="B24" s="30"/>
      <c r="C24" s="20">
        <v>12</v>
      </c>
      <c r="D24" s="768"/>
      <c r="E24" s="769"/>
      <c r="F24" s="775"/>
      <c r="G24" s="790" t="str">
        <f t="shared" si="5"/>
        <v/>
      </c>
      <c r="H24" s="791"/>
      <c r="I24" s="792" t="str">
        <f t="shared" si="16"/>
        <v/>
      </c>
      <c r="J24" s="771" t="str">
        <f t="shared" si="0"/>
        <v/>
      </c>
      <c r="K24" s="771" t="str">
        <f t="shared" si="7"/>
        <v/>
      </c>
      <c r="L24" s="771" t="str">
        <f t="shared" si="8"/>
        <v/>
      </c>
      <c r="M24" s="774" t="str">
        <f t="shared" si="9"/>
        <v/>
      </c>
      <c r="N24" s="774" t="str">
        <f t="shared" si="10"/>
        <v/>
      </c>
      <c r="O24" s="774" t="str">
        <f t="shared" si="12"/>
        <v/>
      </c>
      <c r="P24" s="774" t="str">
        <f t="shared" si="17"/>
        <v/>
      </c>
      <c r="Q24" s="774" t="str">
        <f t="shared" si="18"/>
        <v/>
      </c>
      <c r="R24" s="774" t="str">
        <f t="shared" si="19"/>
        <v/>
      </c>
      <c r="S24" s="774" t="str">
        <f t="shared" si="14"/>
        <v/>
      </c>
      <c r="T24" s="43"/>
      <c r="U24" s="355">
        <f>IF(E24=$F$126, IF(F24=$D$133, $E$144, IF(F24 = $D$134, $E$146, IF(F24 = $D$135, $E$147, IF(F24 =#REF!,#REF!, IF( F24 = $G$167, $E$150, IF(F24 =#REF!,#REF!, IF( F24 =#REF!,$E$151, 0))))))), 0)</f>
        <v>0</v>
      </c>
      <c r="V24" s="355">
        <f>IF(E24=$F$127, IF(F24=$D$133, $E$144, IF(F24 = $D$134, $E$146, IF(F24 = $D$135, $E$147, IF(F24 =#REF!,#REF!, IF( F24 = $G$167, $E$150, IF(F24 =#REF!,#REF!, IF( F24 =#REF!,$E$151, 0))))))), 0)</f>
        <v>0</v>
      </c>
      <c r="W24" s="355">
        <f>IF(E24=$F$132, IF(F24=$D$133, $E$144, IF(F24 = $D$134, $E$146, IF(F24 = $D$135, $E$147, IF(F24 =#REF!,#REF!, IF( F24 = $G$167, $E$150, IF(F24 =#REF!,#REF!, IF( F24 =#REF!,$E$151, 0))))))), 0)</f>
        <v>0</v>
      </c>
      <c r="X24" s="355">
        <f>IF(E24=$F$133, IF(F24=$D$133, $E$144, IF(F24 = $D$134, $E$146, IF(F24 = $D$135, $E$147, IF(F24 =#REF!,#REF!, IF( F24 = $G$167, $E$150, IF(F24 =#REF!,#REF!, IF( F24 =#REF!,$E$151, 0))))))), 0)</f>
        <v>0</v>
      </c>
      <c r="Y24" s="355" t="e">
        <f>IF(E24=$F$134, IF(F24=$D$133, $E$144, IF(F24 = $D$134, $E$146, IF(F24 = $D$135, $E$147, IF(F24 =#REF!,#REF!, IF( F24 = $G$167, $E$150, IF(F24 =#REF!,#REF!, IF( F24 =#REF!,$E$151, 0))))))), 0)</f>
        <v>#REF!</v>
      </c>
      <c r="Z24" s="355" t="e">
        <f>IF(E24=$F$135, IF(F24=$D$133, $E$144, IF(F24 = $D$134, $E$146, IF(F24 = $D$135, $E$147, IF(F24 =#REF!,#REF!, IF( F24 = $G$167, $E$150, IF(F24 =#REF!,#REF!, IF( F24 =#REF!,$E$151, 0))))))), 0)</f>
        <v>#REF!</v>
      </c>
      <c r="AA24" s="355"/>
      <c r="AB24" s="355"/>
      <c r="AC24" s="355"/>
      <c r="AD24" s="400"/>
      <c r="AE24" s="400"/>
      <c r="AF24" s="400"/>
      <c r="AG24" s="400"/>
      <c r="AH24" s="400"/>
      <c r="AI24" s="400"/>
    </row>
    <row r="25" spans="2:35" ht="15" customHeight="1" x14ac:dyDescent="0.3">
      <c r="B25" s="30"/>
      <c r="C25" s="20">
        <v>13</v>
      </c>
      <c r="D25" s="768"/>
      <c r="E25" s="769"/>
      <c r="F25" s="775"/>
      <c r="G25" s="790" t="str">
        <f t="shared" si="5"/>
        <v/>
      </c>
      <c r="H25" s="791"/>
      <c r="I25" s="792" t="str">
        <f t="shared" si="16"/>
        <v/>
      </c>
      <c r="J25" s="771" t="str">
        <f t="shared" si="0"/>
        <v/>
      </c>
      <c r="K25" s="771" t="str">
        <f t="shared" si="7"/>
        <v/>
      </c>
      <c r="L25" s="771" t="str">
        <f t="shared" si="8"/>
        <v/>
      </c>
      <c r="M25" s="774" t="str">
        <f t="shared" si="9"/>
        <v/>
      </c>
      <c r="N25" s="774" t="str">
        <f t="shared" si="10"/>
        <v/>
      </c>
      <c r="O25" s="774" t="str">
        <f t="shared" si="12"/>
        <v/>
      </c>
      <c r="P25" s="774" t="str">
        <f t="shared" si="17"/>
        <v/>
      </c>
      <c r="Q25" s="774" t="str">
        <f t="shared" si="18"/>
        <v/>
      </c>
      <c r="R25" s="774" t="str">
        <f t="shared" si="19"/>
        <v/>
      </c>
      <c r="S25" s="774" t="str">
        <f t="shared" si="14"/>
        <v/>
      </c>
      <c r="T25" s="43"/>
      <c r="U25" s="355">
        <f>IF(E25=$F$126, IF(F25=$D$133, $E$144, IF(F25 = $D$134, $E$146, IF(F25 = $D$135, $E$147, IF(F25 =#REF!,#REF!, IF( F25 = $G$167, $E$150, IF(F25 =#REF!,#REF!, IF( F25 =#REF!,$E$151, 0))))))), 0)</f>
        <v>0</v>
      </c>
      <c r="V25" s="355">
        <f>IF(E25=$F$127, IF(F25=$D$133, $E$144, IF(F25 = $D$134, $E$146, IF(F25 = $D$135, $E$147, IF(F25 =#REF!,#REF!, IF( F25 = $G$167, $E$150, IF(F25 =#REF!,#REF!, IF( F25 =#REF!,$E$151, 0))))))), 0)</f>
        <v>0</v>
      </c>
      <c r="W25" s="355">
        <f>IF(E25=$F$132, IF(F25=$D$133, $E$144, IF(F25 = $D$134, $E$146, IF(F25 = $D$135, $E$147, IF(F25 =#REF!,#REF!, IF( F25 = $G$167, $E$150, IF(F25 =#REF!,#REF!, IF( F25 =#REF!,$E$151, 0))))))), 0)</f>
        <v>0</v>
      </c>
      <c r="X25" s="355">
        <f>IF(E25=$F$133, IF(F25=$D$133, $E$144, IF(F25 = $D$134, $E$146, IF(F25 = $D$135, $E$147, IF(F25 =#REF!,#REF!, IF( F25 = $G$167, $E$150, IF(F25 =#REF!,#REF!, IF( F25 =#REF!,$E$151, 0))))))), 0)</f>
        <v>0</v>
      </c>
      <c r="Y25" s="355" t="e">
        <f>IF(E25=$F$134, IF(F25=$D$133, $E$144, IF(F25 = $D$134, $E$146, IF(F25 = $D$135, $E$147, IF(F25 =#REF!,#REF!, IF( F25 = $G$167, $E$150, IF(F25 =#REF!,#REF!, IF( F25 =#REF!,$E$151, 0))))))), 0)</f>
        <v>#REF!</v>
      </c>
      <c r="Z25" s="355" t="e">
        <f>IF(E25=$F$135, IF(F25=$D$133, $E$144, IF(F25 = $D$134, $E$146, IF(F25 = $D$135, $E$147, IF(F25 =#REF!,#REF!, IF( F25 = $G$167, $E$150, IF(F25 =#REF!,#REF!, IF( F25 =#REF!,$E$151, 0))))))), 0)</f>
        <v>#REF!</v>
      </c>
      <c r="AA25" s="355"/>
      <c r="AB25" s="355"/>
      <c r="AC25" s="355"/>
      <c r="AD25" s="400"/>
      <c r="AE25" s="400"/>
      <c r="AF25" s="400"/>
      <c r="AG25" s="400"/>
      <c r="AH25" s="400"/>
      <c r="AI25" s="400"/>
    </row>
    <row r="26" spans="2:35" ht="15" customHeight="1" x14ac:dyDescent="0.3">
      <c r="B26" s="30"/>
      <c r="C26" s="20">
        <v>14</v>
      </c>
      <c r="D26" s="768"/>
      <c r="E26" s="769"/>
      <c r="F26" s="775"/>
      <c r="G26" s="790" t="str">
        <f t="shared" si="5"/>
        <v/>
      </c>
      <c r="H26" s="791"/>
      <c r="I26" s="792" t="str">
        <f t="shared" si="16"/>
        <v/>
      </c>
      <c r="J26" s="771" t="str">
        <f t="shared" si="0"/>
        <v/>
      </c>
      <c r="K26" s="771" t="str">
        <f t="shared" si="7"/>
        <v/>
      </c>
      <c r="L26" s="771" t="str">
        <f t="shared" si="8"/>
        <v/>
      </c>
      <c r="M26" s="774" t="str">
        <f t="shared" si="9"/>
        <v/>
      </c>
      <c r="N26" s="774" t="str">
        <f t="shared" si="10"/>
        <v/>
      </c>
      <c r="O26" s="774" t="str">
        <f t="shared" si="12"/>
        <v/>
      </c>
      <c r="P26" s="774" t="str">
        <f t="shared" si="17"/>
        <v/>
      </c>
      <c r="Q26" s="774" t="str">
        <f t="shared" si="18"/>
        <v/>
      </c>
      <c r="R26" s="774" t="str">
        <f t="shared" si="19"/>
        <v/>
      </c>
      <c r="S26" s="774" t="str">
        <f t="shared" si="14"/>
        <v/>
      </c>
      <c r="T26" s="43"/>
      <c r="U26" s="355">
        <f>IF(E26=$F$126, IF(F26=$D$133, $E$144, IF(F26 = $D$134, $E$146, IF(F26 = $D$135, $E$147, IF(F26 =#REF!,#REF!, IF( F26 = $G$167, $E$150, IF(F26 =#REF!,#REF!, IF( F26 =#REF!,#REF!, 0))))))), 0)</f>
        <v>0</v>
      </c>
      <c r="V26" s="355">
        <f>IF(E26=$F$127, IF(F26=$D$133, $E$144, IF(F26 = $D$134, $E$146, IF(F26 = $D$135, $E$147, IF(F26 =#REF!,#REF!, IF( F26 = $G$167, $E$150, IF(F26 =#REF!,#REF!, IF( F26 =#REF!,$E$151, 0))))))), 0)</f>
        <v>0</v>
      </c>
      <c r="W26" s="355">
        <f>IF(E26=$F$132, IF(F26=$D$133, $E$144, IF(F26 = $D$134, $E$146, IF(F26 = $D$135, $E$147, IF(F26 =#REF!,#REF!, IF( F26 = $G$167, $E$150, IF(F26 =#REF!,#REF!, IF( F26 =#REF!,$E$151, 0))))))), 0)</f>
        <v>0</v>
      </c>
      <c r="X26" s="355">
        <f>IF(E26=$F$133, IF(F26=$D$133, $E$144, IF(F26 = $D$134, $E$146, IF(F26 = $D$135, $E$147, IF(F26 =#REF!,#REF!, IF( F26 = $G$167, $E$150, IF(F26 =#REF!,#REF!, IF( F26 =#REF!,$E$151, 0))))))), 0)</f>
        <v>0</v>
      </c>
      <c r="Y26" s="355" t="e">
        <f>IF(E26=$F$134, IF(F26=$D$133, $E$144, IF(F26 = $D$134, $E$146, IF(F26 = $D$135, $E$147, IF(F26 =#REF!,#REF!, IF( F26 = $G$167, $E$150, IF(F26 =#REF!,#REF!, IF( F26 =#REF!,$E$151, 0))))))), 0)</f>
        <v>#REF!</v>
      </c>
      <c r="Z26" s="355" t="e">
        <f>IF(E26=$F$135, IF(F26=$D$133, $E$144, IF(F26 = $D$134, $E$146, IF(F26 = $D$135, $E$147, IF(F26 =#REF!,#REF!, IF( F26 = $G$167, $E$150, IF(F26 =#REF!,#REF!, IF( F26 =#REF!,$E$151, 0))))))), 0)</f>
        <v>#REF!</v>
      </c>
      <c r="AA26" s="355"/>
      <c r="AB26" s="355"/>
      <c r="AC26" s="355"/>
      <c r="AD26" s="400"/>
      <c r="AE26" s="400"/>
      <c r="AF26" s="400"/>
      <c r="AG26" s="400"/>
      <c r="AH26" s="400"/>
      <c r="AI26" s="400"/>
    </row>
    <row r="27" spans="2:35" ht="15" customHeight="1" x14ac:dyDescent="0.3">
      <c r="B27" s="30"/>
      <c r="C27" s="20">
        <v>15</v>
      </c>
      <c r="D27" s="768"/>
      <c r="E27" s="769"/>
      <c r="F27" s="775"/>
      <c r="G27" s="790" t="str">
        <f t="shared" si="5"/>
        <v/>
      </c>
      <c r="H27" s="791"/>
      <c r="I27" s="792" t="str">
        <f t="shared" si="16"/>
        <v/>
      </c>
      <c r="J27" s="771" t="str">
        <f t="shared" si="0"/>
        <v/>
      </c>
      <c r="K27" s="771" t="str">
        <f t="shared" si="7"/>
        <v/>
      </c>
      <c r="L27" s="771" t="str">
        <f t="shared" si="8"/>
        <v/>
      </c>
      <c r="M27" s="774" t="str">
        <f t="shared" si="9"/>
        <v/>
      </c>
      <c r="N27" s="774" t="str">
        <f t="shared" si="10"/>
        <v/>
      </c>
      <c r="O27" s="774" t="str">
        <f t="shared" si="12"/>
        <v/>
      </c>
      <c r="P27" s="774" t="str">
        <f t="shared" si="17"/>
        <v/>
      </c>
      <c r="Q27" s="774" t="str">
        <f t="shared" si="18"/>
        <v/>
      </c>
      <c r="R27" s="774" t="str">
        <f t="shared" si="19"/>
        <v/>
      </c>
      <c r="S27" s="774" t="str">
        <f t="shared" si="14"/>
        <v/>
      </c>
      <c r="T27" s="43"/>
      <c r="U27" s="355">
        <f>IF(E27=$F$126, IF(F27=$D$133, $E$144, IF(F27 = $D$134, $E$146, IF(F27 = $D$135, $E$147, IF(F27 =#REF!,#REF!, IF( F27 = $G$167, $E$150, IF(F27 =#REF!,#REF!, IF( F27 =#REF!,#REF!, 0))))))), 0)</f>
        <v>0</v>
      </c>
      <c r="V27" s="355">
        <f>IF(E27=$F$127, IF(F27=$D$133, $E$144, IF(F27 = $D$134, $E$146, IF(F27 = $D$135, $E$147, IF(F27 =#REF!,#REF!, IF( F27 = $G$167, $E$150, IF(F27 =#REF!,#REF!, IF( F27 =#REF!,$E$151, 0))))))), 0)</f>
        <v>0</v>
      </c>
      <c r="W27" s="355">
        <f>IF(E27=$F$132, IF(F27=$D$133, $E$144, IF(F27 = $D$134, $E$146, IF(F27 = $D$135, $E$147, IF(F27 =#REF!,#REF!, IF( F27 = $G$167, $E$150, IF(F27 =#REF!,#REF!, IF( F27 =#REF!,$E$151, 0))))))), 0)</f>
        <v>0</v>
      </c>
      <c r="X27" s="355">
        <f>IF(E27=$F$133, IF(F27=$D$133, $E$144, IF(F27 = $D$134, $E$146, IF(F27 = $D$135, $E$147, IF(F27 =#REF!,#REF!, IF( F27 = $G$167, $E$150, IF(F27 =#REF!,#REF!, IF( F27 =#REF!,$E$151, 0))))))), 0)</f>
        <v>0</v>
      </c>
      <c r="Y27" s="355" t="e">
        <f>IF(E27=$F$134, IF(F27=$D$133, $E$144, IF(F27 = $D$134, $E$146, IF(F27 = $D$135, $E$147, IF(F27 =#REF!,#REF!, IF( F27 = $G$167, $E$150, IF(F27 =#REF!,#REF!, IF( F27 =#REF!,$E$151, 0))))))), 0)</f>
        <v>#REF!</v>
      </c>
      <c r="Z27" s="355" t="e">
        <f>IF(E27=$F$135, IF(F27=$D$133, $E$144, IF(F27 = $D$134, $E$146, IF(F27 = $D$135, $E$147, IF(F27 =#REF!,#REF!, IF( F27 = $G$167, $E$150, IF(F27 =#REF!,#REF!, IF( F27 =#REF!,$E$151, 0))))))), 0)</f>
        <v>#REF!</v>
      </c>
      <c r="AA27" s="355"/>
      <c r="AB27" s="355"/>
      <c r="AC27" s="355"/>
      <c r="AD27" s="400"/>
      <c r="AE27" s="400"/>
      <c r="AF27" s="400"/>
      <c r="AG27" s="400"/>
      <c r="AH27" s="400"/>
      <c r="AI27" s="400"/>
    </row>
    <row r="28" spans="2:35" ht="15" customHeight="1" x14ac:dyDescent="0.3">
      <c r="B28" s="30"/>
      <c r="C28" s="20">
        <v>16</v>
      </c>
      <c r="D28" s="768"/>
      <c r="E28" s="769"/>
      <c r="F28" s="775"/>
      <c r="G28" s="790" t="str">
        <f t="shared" si="5"/>
        <v/>
      </c>
      <c r="H28" s="791"/>
      <c r="I28" s="792" t="str">
        <f t="shared" si="16"/>
        <v/>
      </c>
      <c r="J28" s="771" t="str">
        <f t="shared" si="0"/>
        <v/>
      </c>
      <c r="K28" s="771" t="str">
        <f t="shared" si="7"/>
        <v/>
      </c>
      <c r="L28" s="771" t="str">
        <f t="shared" si="8"/>
        <v/>
      </c>
      <c r="M28" s="774" t="str">
        <f t="shared" si="9"/>
        <v/>
      </c>
      <c r="N28" s="774" t="str">
        <f t="shared" si="10"/>
        <v/>
      </c>
      <c r="O28" s="774" t="str">
        <f t="shared" si="12"/>
        <v/>
      </c>
      <c r="P28" s="774" t="str">
        <f t="shared" si="17"/>
        <v/>
      </c>
      <c r="Q28" s="774" t="str">
        <f t="shared" si="18"/>
        <v/>
      </c>
      <c r="R28" s="774" t="str">
        <f t="shared" si="19"/>
        <v/>
      </c>
      <c r="S28" s="774" t="str">
        <f t="shared" si="14"/>
        <v/>
      </c>
      <c r="T28" s="43"/>
      <c r="U28" s="355">
        <f>IF(E28=$F$126, IF(F28=$D$133, $E$144, IF(F28 = $D$134, $E$146, IF(F28 = $D$135, $E$147, IF(F28 =#REF!,#REF!, IF( F28 = $G$167, $E$150, IF(F28 =#REF!,#REF!, IF( F28 =#REF!,#REF!, 0))))))), 0)</f>
        <v>0</v>
      </c>
      <c r="V28" s="355">
        <f>IF(E28=$F$127, IF(F28=$D$133, $E$144, IF(F28 = $D$134, $E$146, IF(F28 = $D$135, $E$147, IF(F28 =#REF!,#REF!, IF( F28 = $G$167, $E$150, IF(F28 =#REF!,#REF!, IF( F28 =#REF!,$E$151, 0))))))), 0)</f>
        <v>0</v>
      </c>
      <c r="W28" s="355">
        <f>IF(E28=$F$132, IF(F28=$D$133, $E$144, IF(F28 = $D$134, $E$146, IF(F28 = $D$135, $E$147, IF(F28 =#REF!,#REF!, IF( F28 = $G$167, $E$150, IF(F28 =#REF!,#REF!, IF( F28 =#REF!,$E$151, 0))))))), 0)</f>
        <v>0</v>
      </c>
      <c r="X28" s="355">
        <f>IF(E28=$F$133, IF(F28=$D$133, $E$144, IF(F28 = $D$134, $E$146, IF(F28 = $D$135, $E$147, IF(F28 =#REF!,#REF!, IF( F28 = $G$167, $E$150, IF(F28 =#REF!,#REF!, IF( F28 =#REF!,$E$151, 0))))))), 0)</f>
        <v>0</v>
      </c>
      <c r="Y28" s="355" t="e">
        <f>IF(E28=$F$134, IF(F28=$D$133, $E$144, IF(F28 = $D$134, $E$146, IF(F28 = $D$135, $E$147, IF(F28 =#REF!,#REF!, IF( F28 = $G$167, $E$150, IF(F28 =#REF!,#REF!, IF( F28 =#REF!,$E$151, 0))))))), 0)</f>
        <v>#REF!</v>
      </c>
      <c r="Z28" s="355" t="e">
        <f>IF(E28=$F$135, IF(F28=$D$133, $E$144, IF(F28 = $D$134, $E$146, IF(F28 = $D$135, $E$147, IF(F28 =#REF!,#REF!, IF( F28 = $G$167, $E$150, IF(F28 =#REF!,#REF!, IF( F28 =#REF!,$E$151, 0))))))), 0)</f>
        <v>#REF!</v>
      </c>
      <c r="AA28" s="355"/>
      <c r="AB28" s="355"/>
      <c r="AC28" s="355"/>
      <c r="AD28" s="400"/>
      <c r="AE28" s="400"/>
      <c r="AF28" s="400"/>
      <c r="AG28" s="400"/>
      <c r="AH28" s="400"/>
      <c r="AI28" s="400"/>
    </row>
    <row r="29" spans="2:35" ht="15" customHeight="1" x14ac:dyDescent="0.3">
      <c r="B29" s="30"/>
      <c r="C29" s="20">
        <v>17</v>
      </c>
      <c r="D29" s="768"/>
      <c r="E29" s="769"/>
      <c r="F29" s="775"/>
      <c r="G29" s="790" t="str">
        <f t="shared" si="5"/>
        <v/>
      </c>
      <c r="H29" s="791"/>
      <c r="I29" s="792" t="str">
        <f t="shared" si="16"/>
        <v/>
      </c>
      <c r="J29" s="771" t="str">
        <f t="shared" si="0"/>
        <v/>
      </c>
      <c r="K29" s="771" t="str">
        <f t="shared" si="7"/>
        <v/>
      </c>
      <c r="L29" s="771" t="str">
        <f t="shared" si="8"/>
        <v/>
      </c>
      <c r="M29" s="774" t="str">
        <f t="shared" si="9"/>
        <v/>
      </c>
      <c r="N29" s="774" t="str">
        <f t="shared" si="10"/>
        <v/>
      </c>
      <c r="O29" s="774" t="str">
        <f t="shared" si="12"/>
        <v/>
      </c>
      <c r="P29" s="774" t="str">
        <f t="shared" si="17"/>
        <v/>
      </c>
      <c r="Q29" s="774" t="str">
        <f t="shared" si="18"/>
        <v/>
      </c>
      <c r="R29" s="774" t="str">
        <f t="shared" si="19"/>
        <v/>
      </c>
      <c r="S29" s="774" t="str">
        <f t="shared" si="14"/>
        <v/>
      </c>
      <c r="T29" s="43"/>
      <c r="U29" s="355">
        <f>IF(E29=$F$126, IF(F29=$D$133, $E$144, IF(F29 = $D$134, $E$146, IF(F29 = $D$135, $E$147, IF(F29 =#REF!,#REF!, IF( F29 = $G$167, $E$150, IF(F29 =#REF!,#REF!, IF( F29 =#REF!,#REF!, 0))))))), 0)</f>
        <v>0</v>
      </c>
      <c r="V29" s="355">
        <f>IF(E29=$F$127, IF(F29=$D$133, $E$144, IF(F29 = $D$134, $E$146, IF(F29 = $D$135, $E$147, IF(F29 =#REF!,#REF!, IF( F29 = $G$167, $E$150, IF(F29 =#REF!,#REF!, IF( F29 =#REF!,$E$151, 0))))))), 0)</f>
        <v>0</v>
      </c>
      <c r="W29" s="355">
        <f>IF(E29=$F$132, IF(F29=$D$133, $E$144, IF(F29 = $D$134, $E$146, IF(F29 = $D$135, $E$147, IF(F29 =#REF!,#REF!, IF( F29 = $G$167, $E$150, IF(F29 =#REF!,#REF!, IF( F29 =#REF!,$E$151, 0))))))), 0)</f>
        <v>0</v>
      </c>
      <c r="X29" s="355">
        <f>IF(E29=$F$133, IF(F29=$D$133, $E$144, IF(F29 = $D$134, $E$146, IF(F29 = $D$135, $E$147, IF(F29 =#REF!,#REF!, IF( F29 = $G$167, $E$150, IF(F29 =#REF!,#REF!, IF( F29 =#REF!,$E$151, 0))))))), 0)</f>
        <v>0</v>
      </c>
      <c r="Y29" s="355" t="e">
        <f>IF(E29=$F$134, IF(F29=$D$133, $E$144, IF(F29 = $D$134, $E$146, IF(F29 = $D$135, $E$147, IF(F29 =#REF!,#REF!, IF( F29 = $G$167, $E$150, IF(F29 =#REF!,#REF!, IF( F29 =#REF!,$E$151, 0))))))), 0)</f>
        <v>#REF!</v>
      </c>
      <c r="Z29" s="355" t="e">
        <f>IF(E29=$F$135, IF(F29=$D$133, $E$144, IF(F29 = $D$134, $E$146, IF(F29 = $D$135, $E$147, IF(F29 =#REF!,#REF!, IF( F29 = $G$167, $E$150, IF(F29 =#REF!,#REF!, IF( F29 =#REF!,$E$151, 0))))))), 0)</f>
        <v>#REF!</v>
      </c>
      <c r="AA29" s="355"/>
      <c r="AB29" s="355"/>
      <c r="AC29" s="355"/>
      <c r="AD29" s="400"/>
      <c r="AE29" s="400"/>
      <c r="AF29" s="400"/>
      <c r="AG29" s="400"/>
      <c r="AH29" s="400"/>
      <c r="AI29" s="400"/>
    </row>
    <row r="30" spans="2:35" ht="15" customHeight="1" x14ac:dyDescent="0.3">
      <c r="B30" s="30"/>
      <c r="C30" s="20">
        <v>18</v>
      </c>
      <c r="D30" s="768"/>
      <c r="E30" s="769"/>
      <c r="F30" s="775"/>
      <c r="G30" s="790" t="str">
        <f t="shared" si="5"/>
        <v/>
      </c>
      <c r="H30" s="791"/>
      <c r="I30" s="792" t="str">
        <f t="shared" si="16"/>
        <v/>
      </c>
      <c r="J30" s="771" t="str">
        <f t="shared" si="0"/>
        <v/>
      </c>
      <c r="K30" s="771" t="str">
        <f t="shared" si="7"/>
        <v/>
      </c>
      <c r="L30" s="771" t="str">
        <f t="shared" si="8"/>
        <v/>
      </c>
      <c r="M30" s="774" t="str">
        <f t="shared" si="9"/>
        <v/>
      </c>
      <c r="N30" s="774" t="str">
        <f t="shared" si="10"/>
        <v/>
      </c>
      <c r="O30" s="774" t="str">
        <f t="shared" si="12"/>
        <v/>
      </c>
      <c r="P30" s="774" t="str">
        <f t="shared" si="17"/>
        <v/>
      </c>
      <c r="Q30" s="774" t="str">
        <f t="shared" si="18"/>
        <v/>
      </c>
      <c r="R30" s="774" t="str">
        <f t="shared" si="19"/>
        <v/>
      </c>
      <c r="S30" s="774" t="str">
        <f t="shared" si="14"/>
        <v/>
      </c>
      <c r="T30" s="43"/>
      <c r="U30" s="355">
        <f>IF(E30=$F$126, IF(F30=$D$133, $E$144, IF(F30 = $D$134, $E$146, IF(F30 = $D$135, $E$147, IF(F30 =#REF!,#REF!, IF( F30 = $G$167, $E$150, IF(F30 =#REF!,#REF!, IF( F30 =#REF!,#REF!, 0))))))), 0)</f>
        <v>0</v>
      </c>
      <c r="V30" s="355">
        <f>IF(E30=$F$127, IF(F30=$D$133, $E$144, IF(F30 = $D$134, $E$146, IF(F30 = $D$135, $E$147, IF(F30 =#REF!,#REF!, IF( F30 = $G$167, $E$150, IF(F30 =#REF!,#REF!, IF( F30 =#REF!,$E$151, 0))))))), 0)</f>
        <v>0</v>
      </c>
      <c r="W30" s="355">
        <f>IF(E30=$F$132, IF(F30=$D$133, $E$144, IF(F30 = $D$134, $E$146, IF(F30 = $D$135, $E$147, IF(F30 =#REF!,#REF!, IF( F30 = $G$167, $E$150, IF(F30 =#REF!,#REF!, IF( F30 =#REF!,$E$151, 0))))))), 0)</f>
        <v>0</v>
      </c>
      <c r="X30" s="355">
        <f>IF(E30=$F$133, IF(F30=$D$133, $E$144, IF(F30 = $D$134, $E$146, IF(F30 = $D$135, $E$147, IF(F30 =#REF!,#REF!, IF( F30 = $G$167, $E$150, IF(F30 =#REF!,#REF!, IF( F30 =#REF!,$E$151, 0))))))), 0)</f>
        <v>0</v>
      </c>
      <c r="Y30" s="355" t="e">
        <f>IF(E30=$F$134, IF(F30=$D$133, $E$144, IF(F30 = $D$134, $E$146, IF(F30 = $D$135, $E$147, IF(F30 =#REF!,#REF!, IF( F30 = $G$167, $E$150, IF(F30 =#REF!,#REF!, IF( F30 =#REF!,$E$151, 0))))))), 0)</f>
        <v>#REF!</v>
      </c>
      <c r="Z30" s="355" t="e">
        <f>IF(E30=$F$135, IF(F30=$D$133, $E$144, IF(F30 = $D$134, $E$146, IF(F30 = $D$135, $E$147, IF(F30 =#REF!,#REF!, IF( F30 = $G$167, $E$150, IF(F30 =#REF!,#REF!, IF( F30 =#REF!,$E$151, 0))))))), 0)</f>
        <v>#REF!</v>
      </c>
      <c r="AA30" s="355"/>
      <c r="AB30" s="355"/>
      <c r="AC30" s="355"/>
      <c r="AD30" s="400"/>
      <c r="AE30" s="400"/>
      <c r="AF30" s="400"/>
      <c r="AG30" s="400"/>
      <c r="AH30" s="400"/>
      <c r="AI30" s="400"/>
    </row>
    <row r="31" spans="2:35" ht="15" customHeight="1" x14ac:dyDescent="0.3">
      <c r="B31" s="30"/>
      <c r="C31" s="20">
        <v>19</v>
      </c>
      <c r="D31" s="768"/>
      <c r="E31" s="769"/>
      <c r="F31" s="775"/>
      <c r="G31" s="790" t="str">
        <f t="shared" si="5"/>
        <v/>
      </c>
      <c r="H31" s="791"/>
      <c r="I31" s="792" t="str">
        <f t="shared" si="16"/>
        <v/>
      </c>
      <c r="J31" s="771" t="str">
        <f t="shared" si="0"/>
        <v/>
      </c>
      <c r="K31" s="771" t="str">
        <f t="shared" si="7"/>
        <v/>
      </c>
      <c r="L31" s="771" t="str">
        <f t="shared" si="8"/>
        <v/>
      </c>
      <c r="M31" s="774" t="str">
        <f t="shared" si="9"/>
        <v/>
      </c>
      <c r="N31" s="774" t="str">
        <f t="shared" si="10"/>
        <v/>
      </c>
      <c r="O31" s="774" t="str">
        <f t="shared" si="12"/>
        <v/>
      </c>
      <c r="P31" s="774" t="str">
        <f t="shared" si="17"/>
        <v/>
      </c>
      <c r="Q31" s="774" t="str">
        <f t="shared" si="18"/>
        <v/>
      </c>
      <c r="R31" s="774" t="str">
        <f t="shared" si="19"/>
        <v/>
      </c>
      <c r="S31" s="774" t="str">
        <f t="shared" si="14"/>
        <v/>
      </c>
      <c r="T31" s="43"/>
      <c r="U31" s="355">
        <f>IF(E31=$F$126, IF(F31=$D$133, $E$144, IF(F31 = $D$134, $E$146, IF(F31 = $D$135, $E$147, IF(F31 =#REF!,#REF!, IF( F31 = $G$167, $E$150, IF(F31 =#REF!,#REF!, IF( F31 =#REF!,#REF!, 0))))))), 0)</f>
        <v>0</v>
      </c>
      <c r="V31" s="355">
        <f>IF(E31=$F$127, IF(F31=$D$133, $E$144, IF(F31 = $D$134, $E$146, IF(F31 = $D$135, $E$147, IF(F31 =#REF!,#REF!, IF( F31 = $G$167, $E$150, IF(F31 =#REF!,#REF!, IF( F31 =#REF!,$E$151, 0))))))), 0)</f>
        <v>0</v>
      </c>
      <c r="W31" s="355">
        <f>IF(E31=$F$132, IF(F31=$D$133, $E$144, IF(F31 = $D$134, $E$146, IF(F31 = $D$135, $E$147, IF(F31 =#REF!,#REF!, IF( F31 = $G$167, $E$150, IF(F31 =#REF!,#REF!, IF( F31 =#REF!,$E$151, 0))))))), 0)</f>
        <v>0</v>
      </c>
      <c r="X31" s="355">
        <f>IF(E31=$F$133, IF(F31=$D$133, $E$144, IF(F31 = $D$134, $E$146, IF(F31 = $D$135, $E$147, IF(F31 =#REF!,#REF!, IF( F31 = $G$167, $E$150, IF(F31 =#REF!,#REF!, IF( F31 =#REF!,$E$151, 0))))))), 0)</f>
        <v>0</v>
      </c>
      <c r="Y31" s="355" t="e">
        <f>IF(E31=$F$134, IF(F31=$D$133, $E$144, IF(F31 = $D$134, $E$146, IF(F31 = $D$135, $E$147, IF(F31 =#REF!,#REF!, IF( F31 = $G$167, $E$150, IF(F31 =#REF!,#REF!, IF( F31 =#REF!,$E$151, 0))))))), 0)</f>
        <v>#REF!</v>
      </c>
      <c r="Z31" s="355" t="e">
        <f>IF(E31=$F$135, IF(F31=$D$133, $E$144, IF(F31 = $D$134, $E$146, IF(F31 = $D$135, $E$147, IF(F31 =#REF!,#REF!, IF( F31 = $G$167, $E$150, IF(F31 =#REF!,#REF!, IF( F31 =#REF!,$E$151, 0))))))), 0)</f>
        <v>#REF!</v>
      </c>
      <c r="AA31" s="355"/>
      <c r="AB31" s="355"/>
      <c r="AC31" s="355"/>
      <c r="AD31" s="400"/>
      <c r="AE31" s="400"/>
      <c r="AF31" s="400"/>
      <c r="AG31" s="400"/>
      <c r="AH31" s="400"/>
      <c r="AI31" s="400"/>
    </row>
    <row r="32" spans="2:35" ht="15" customHeight="1" x14ac:dyDescent="0.3">
      <c r="B32" s="30"/>
      <c r="C32" s="20">
        <v>20</v>
      </c>
      <c r="D32" s="768"/>
      <c r="E32" s="769"/>
      <c r="F32" s="775"/>
      <c r="G32" s="790" t="str">
        <f t="shared" si="5"/>
        <v/>
      </c>
      <c r="H32" s="791"/>
      <c r="I32" s="792" t="str">
        <f t="shared" si="16"/>
        <v/>
      </c>
      <c r="J32" s="771" t="str">
        <f t="shared" si="0"/>
        <v/>
      </c>
      <c r="K32" s="771" t="str">
        <f t="shared" si="7"/>
        <v/>
      </c>
      <c r="L32" s="771" t="str">
        <f t="shared" si="8"/>
        <v/>
      </c>
      <c r="M32" s="774" t="str">
        <f t="shared" si="9"/>
        <v/>
      </c>
      <c r="N32" s="774" t="str">
        <f t="shared" si="10"/>
        <v/>
      </c>
      <c r="O32" s="774" t="str">
        <f t="shared" si="12"/>
        <v/>
      </c>
      <c r="P32" s="774" t="str">
        <f t="shared" si="17"/>
        <v/>
      </c>
      <c r="Q32" s="774" t="str">
        <f t="shared" si="18"/>
        <v/>
      </c>
      <c r="R32" s="774" t="str">
        <f t="shared" si="19"/>
        <v/>
      </c>
      <c r="S32" s="774" t="str">
        <f t="shared" si="14"/>
        <v/>
      </c>
      <c r="T32" s="43"/>
      <c r="U32" s="355">
        <f>IF(E32=$F$126, IF(F32=$D$133, $E$144, IF(F32 = $D$134, $E$146, IF(F32 = $D$135, $E$147, IF(F32 =#REF!,#REF!, IF( F32 = $G$167, $E$150, IF(F32 =#REF!,#REF!, IF( F32 =#REF!,#REF!, 0))))))), 0)</f>
        <v>0</v>
      </c>
      <c r="V32" s="355">
        <f>IF(E32=$F$127, IF(F32=$D$133, $E$144, IF(F32 = $D$134, $E$146, IF(F32 = $D$135, $E$147, IF(F32 =#REF!,#REF!, IF( F32 = $G$167, $E$150, IF(F32 =#REF!,#REF!, IF( F32 =#REF!,$E$151, 0))))))), 0)</f>
        <v>0</v>
      </c>
      <c r="W32" s="355">
        <f>IF(E32=$F$132, IF(F32=$D$133, $E$144, IF(F32 = $D$134, $E$146, IF(F32 = $D$135, $E$147, IF(F32 =#REF!,#REF!, IF( F32 = $G$167, $E$150, IF(F32 =#REF!,#REF!, IF( F32 =#REF!,$E$151, 0))))))), 0)</f>
        <v>0</v>
      </c>
      <c r="X32" s="355">
        <f>IF(E32=$F$133, IF(F32=$D$133, $E$144, IF(F32 = $D$134, $E$146, IF(F32 = $D$135, $E$147, IF(F32 =#REF!,#REF!, IF( F32 = $G$167, $E$150, IF(F32 =#REF!,#REF!, IF( F32 =#REF!,$E$151, 0))))))), 0)</f>
        <v>0</v>
      </c>
      <c r="Y32" s="355" t="e">
        <f>IF(E32=$F$134, IF(F32=$D$133, $E$144, IF(F32 = $D$134, $E$146, IF(F32 = $D$135, $E$147, IF(F32 =#REF!,#REF!, IF( F32 = $G$167, $E$150, IF(F32 =#REF!,#REF!, IF( F32 =#REF!,$E$151, 0))))))), 0)</f>
        <v>#REF!</v>
      </c>
      <c r="Z32" s="355" t="e">
        <f>IF(E32=$F$135, IF(F32=$D$133, $E$144, IF(F32 = $D$134, $E$146, IF(F32 = $D$135, $E$147, IF(F32 =#REF!,#REF!, IF( F32 = $G$167, $E$150, IF(F32 =#REF!,#REF!, IF( F32 =#REF!,$E$151, 0))))))), 0)</f>
        <v>#REF!</v>
      </c>
      <c r="AA32" s="355"/>
      <c r="AB32" s="355"/>
      <c r="AC32" s="355"/>
      <c r="AD32" s="400"/>
      <c r="AE32" s="400"/>
      <c r="AF32" s="400"/>
      <c r="AG32" s="400"/>
      <c r="AH32" s="400"/>
      <c r="AI32" s="400"/>
    </row>
    <row r="33" spans="2:35" ht="15" customHeight="1" x14ac:dyDescent="0.3">
      <c r="B33" s="30"/>
      <c r="C33" s="20">
        <v>21</v>
      </c>
      <c r="D33" s="768"/>
      <c r="E33" s="769"/>
      <c r="F33" s="775"/>
      <c r="G33" s="790" t="str">
        <f t="shared" si="5"/>
        <v/>
      </c>
      <c r="H33" s="791"/>
      <c r="I33" s="792" t="str">
        <f t="shared" si="16"/>
        <v/>
      </c>
      <c r="J33" s="771" t="str">
        <f t="shared" si="0"/>
        <v/>
      </c>
      <c r="K33" s="771" t="str">
        <f t="shared" si="7"/>
        <v/>
      </c>
      <c r="L33" s="771" t="str">
        <f t="shared" si="8"/>
        <v/>
      </c>
      <c r="M33" s="774" t="str">
        <f t="shared" si="9"/>
        <v/>
      </c>
      <c r="N33" s="774" t="str">
        <f t="shared" si="10"/>
        <v/>
      </c>
      <c r="O33" s="774" t="str">
        <f t="shared" si="12"/>
        <v/>
      </c>
      <c r="P33" s="774" t="str">
        <f t="shared" si="17"/>
        <v/>
      </c>
      <c r="Q33" s="774" t="str">
        <f t="shared" si="18"/>
        <v/>
      </c>
      <c r="R33" s="774" t="str">
        <f t="shared" si="19"/>
        <v/>
      </c>
      <c r="S33" s="774" t="str">
        <f t="shared" si="14"/>
        <v/>
      </c>
      <c r="T33" s="43"/>
      <c r="U33" s="355">
        <f>IF(E33=$F$126, IF(F33=$D$133, $E$144, IF(F33 = $D$134, $E$146, IF(F33 = $D$135, $E$147, IF(F33 =#REF!,#REF!, IF( F33 = $G$167, $E$150, IF(F33 =#REF!,#REF!, IF( F33 =#REF!,#REF!, 0))))))), 0)</f>
        <v>0</v>
      </c>
      <c r="V33" s="355">
        <f>IF(E33=$F$127, IF(F33=$D$133, $E$144, IF(F33 = $D$134, $E$146, IF(F33 = $D$135, $E$147, IF(F33 =#REF!,#REF!, IF( F33 = $G$167, $E$150, IF(F33 =#REF!,#REF!, IF( F33 =#REF!,$E$151, 0))))))), 0)</f>
        <v>0</v>
      </c>
      <c r="W33" s="355">
        <f>IF(E33=$F$132, IF(F33=$D$133, $E$144, IF(F33 = $D$134, $E$146, IF(F33 = $D$135, $E$147, IF(F33 =#REF!,#REF!, IF( F33 = $G$167, $E$150, IF(F33 =#REF!,#REF!, IF( F33 =#REF!,$E$151, 0))))))), 0)</f>
        <v>0</v>
      </c>
      <c r="X33" s="355">
        <f>IF(E33=$F$133, IF(F33=$D$133, $E$144, IF(F33 = $D$134, $E$146, IF(F33 = $D$135, $E$147, IF(F33 =#REF!,#REF!, IF( F33 = $G$167, $E$150, IF(F33 =#REF!,#REF!, IF( F33 =#REF!,$E$151, 0))))))), 0)</f>
        <v>0</v>
      </c>
      <c r="Y33" s="355" t="e">
        <f>IF(E33=$F$134, IF(F33=$D$133, $E$144, IF(F33 = $D$134, $E$146, IF(F33 = $D$135, $E$147, IF(F33 =#REF!,#REF!, IF( F33 = $G$167, $E$150, IF(F33 =#REF!,#REF!, IF( F33 =#REF!,$E$151, 0))))))), 0)</f>
        <v>#REF!</v>
      </c>
      <c r="Z33" s="355" t="e">
        <f>IF(E33=$F$135, IF(F33=$D$133, $E$144, IF(F33 = $D$134, $E$146, IF(F33 = $D$135, $E$147, IF(F33 =#REF!,#REF!, IF( F33 = $G$167, $E$150, IF(F33 =#REF!,#REF!, IF( F33 =#REF!,$E$151, 0))))))), 0)</f>
        <v>#REF!</v>
      </c>
      <c r="AA33" s="355"/>
      <c r="AB33" s="355"/>
      <c r="AC33" s="355"/>
      <c r="AD33" s="400"/>
      <c r="AE33" s="400"/>
      <c r="AF33" s="400"/>
      <c r="AG33" s="400"/>
      <c r="AH33" s="400"/>
      <c r="AI33" s="400"/>
    </row>
    <row r="34" spans="2:35" ht="15" customHeight="1" x14ac:dyDescent="0.3">
      <c r="B34" s="30"/>
      <c r="C34" s="20">
        <v>22</v>
      </c>
      <c r="D34" s="768"/>
      <c r="E34" s="769"/>
      <c r="F34" s="775"/>
      <c r="G34" s="790" t="str">
        <f t="shared" si="5"/>
        <v/>
      </c>
      <c r="H34" s="791"/>
      <c r="I34" s="792" t="str">
        <f t="shared" si="16"/>
        <v/>
      </c>
      <c r="J34" s="771" t="str">
        <f t="shared" si="0"/>
        <v/>
      </c>
      <c r="K34" s="771" t="str">
        <f t="shared" si="7"/>
        <v/>
      </c>
      <c r="L34" s="771" t="str">
        <f t="shared" si="8"/>
        <v/>
      </c>
      <c r="M34" s="774" t="str">
        <f t="shared" si="9"/>
        <v/>
      </c>
      <c r="N34" s="774" t="str">
        <f t="shared" si="10"/>
        <v/>
      </c>
      <c r="O34" s="774" t="str">
        <f t="shared" si="12"/>
        <v/>
      </c>
      <c r="P34" s="774" t="str">
        <f t="shared" si="17"/>
        <v/>
      </c>
      <c r="Q34" s="774" t="str">
        <f t="shared" si="18"/>
        <v/>
      </c>
      <c r="R34" s="774" t="str">
        <f t="shared" si="19"/>
        <v/>
      </c>
      <c r="S34" s="774" t="str">
        <f t="shared" si="14"/>
        <v/>
      </c>
      <c r="T34" s="43"/>
      <c r="U34" s="355">
        <f>IF(E34=$F$126, IF(F34=$D$133, $E$144, IF(F34 = $D$134, $E$146, IF(F34 = $D$135, $E$147, IF(F34 =#REF!,#REF!, IF( F34 = $G$167, $E$150, IF(F34 =#REF!,#REF!, IF( F34 =#REF!,#REF!, 0))))))), 0)</f>
        <v>0</v>
      </c>
      <c r="V34" s="355">
        <f>IF(E34=$F$127, IF(F34=$D$133, $E$144, IF(F34 = $D$134, $E$146, IF(F34 = $D$135, $E$147, IF(F34 =#REF!,#REF!, IF( F34 = $G$167, $E$150, IF(F34 =#REF!,#REF!, IF( F34 =#REF!,$E$151, 0))))))), 0)</f>
        <v>0</v>
      </c>
      <c r="W34" s="355">
        <f>IF(E34=$F$132, IF(F34=$D$133, $E$144, IF(F34 = $D$134, $E$146, IF(F34 = $D$135, $E$147, IF(F34 =#REF!,#REF!, IF( F34 = $G$167, $E$150, IF(F34 =#REF!,#REF!, IF( F34 =#REF!,$E$151, 0))))))), 0)</f>
        <v>0</v>
      </c>
      <c r="X34" s="355">
        <f>IF(E34=$F$133, IF(F34=$D$133, $E$144, IF(F34 = $D$134, $E$146, IF(F34 = $D$135, $E$147, IF(F34 =#REF!,#REF!, IF( F34 = $G$167, $E$150, IF(F34 =#REF!,#REF!, IF( F34 =#REF!,$E$151, 0))))))), 0)</f>
        <v>0</v>
      </c>
      <c r="Y34" s="355" t="e">
        <f>IF(E34=$F$134, IF(F34=$D$133, $E$144, IF(F34 = $D$134, $E$146, IF(F34 = $D$135, $E$147, IF(F34 =#REF!,#REF!, IF( F34 = $G$167, $E$150, IF(F34 =#REF!,#REF!, IF( F34 =#REF!,$E$151, 0))))))), 0)</f>
        <v>#REF!</v>
      </c>
      <c r="Z34" s="355" t="e">
        <f>IF(E34=$F$135, IF(F34=$D$133, $E$144, IF(F34 = $D$134, $E$146, IF(F34 = $D$135, $E$147, IF(F34 =#REF!,#REF!, IF( F34 = $G$167, $E$150, IF(F34 =#REF!,#REF!, IF( F34 =#REF!,$E$151, 0))))))), 0)</f>
        <v>#REF!</v>
      </c>
      <c r="AA34" s="355"/>
      <c r="AB34" s="355"/>
      <c r="AC34" s="355"/>
      <c r="AD34" s="400"/>
      <c r="AE34" s="400"/>
      <c r="AF34" s="400"/>
      <c r="AG34" s="400"/>
      <c r="AH34" s="400"/>
      <c r="AI34" s="400"/>
    </row>
    <row r="35" spans="2:35" ht="15" customHeight="1" x14ac:dyDescent="0.3">
      <c r="B35" s="30"/>
      <c r="C35" s="20">
        <v>23</v>
      </c>
      <c r="D35" s="768"/>
      <c r="E35" s="769"/>
      <c r="F35" s="775"/>
      <c r="G35" s="790" t="str">
        <f t="shared" si="5"/>
        <v/>
      </c>
      <c r="H35" s="791"/>
      <c r="I35" s="792" t="str">
        <f t="shared" si="16"/>
        <v/>
      </c>
      <c r="J35" s="771" t="str">
        <f t="shared" si="0"/>
        <v/>
      </c>
      <c r="K35" s="771" t="str">
        <f t="shared" si="7"/>
        <v/>
      </c>
      <c r="L35" s="771" t="str">
        <f t="shared" si="8"/>
        <v/>
      </c>
      <c r="M35" s="774" t="str">
        <f t="shared" si="9"/>
        <v/>
      </c>
      <c r="N35" s="774" t="str">
        <f t="shared" si="10"/>
        <v/>
      </c>
      <c r="O35" s="774" t="str">
        <f t="shared" si="12"/>
        <v/>
      </c>
      <c r="P35" s="774" t="str">
        <f t="shared" si="17"/>
        <v/>
      </c>
      <c r="Q35" s="774" t="str">
        <f t="shared" si="18"/>
        <v/>
      </c>
      <c r="R35" s="774" t="str">
        <f t="shared" si="19"/>
        <v/>
      </c>
      <c r="S35" s="774" t="str">
        <f t="shared" si="14"/>
        <v/>
      </c>
      <c r="T35" s="43"/>
      <c r="U35" s="355">
        <f>IF(E35=$F$126, IF(F35=$D$133, $E$144, IF(F35 = $D$134, $E$146, IF(F35 = $D$135, $E$147, IF(F35 =#REF!,#REF!, IF( F35 = $G$167, $E$150, IF(F35 =#REF!,#REF!, IF( F35 =#REF!,#REF!, 0))))))), 0)</f>
        <v>0</v>
      </c>
      <c r="V35" s="355">
        <f>IF(E35=$F$127, IF(F35=$D$133, $E$144, IF(F35 = $D$134, $E$146, IF(F35 = $D$135, $E$147, IF(F35 =#REF!,#REF!, IF( F35 = $G$167, $E$150, IF(F35 =#REF!,#REF!, IF( F35 =#REF!,$E$151, 0))))))), 0)</f>
        <v>0</v>
      </c>
      <c r="W35" s="355">
        <f>IF(E35=$F$132, IF(F35=$D$133, $E$144, IF(F35 = $D$134, $E$146, IF(F35 = $D$135, $E$147, IF(F35 =#REF!,#REF!, IF( F35 = $G$167, $E$150, IF(F35 =#REF!,#REF!, IF( F35 =#REF!,$E$151, 0))))))), 0)</f>
        <v>0</v>
      </c>
      <c r="X35" s="355">
        <f>IF(E35=$F$133, IF(F35=$D$133, $E$144, IF(F35 = $D$134, $E$146, IF(F35 = $D$135, $E$147, IF(F35 =#REF!,#REF!, IF( F35 = $G$167, $E$150, IF(F35 =#REF!,#REF!, IF( F35 =#REF!,$E$151, 0))))))), 0)</f>
        <v>0</v>
      </c>
      <c r="Y35" s="355" t="e">
        <f>IF(E35=$F$134, IF(F35=$D$133, $E$144, IF(F35 = $D$134, $E$146, IF(F35 = $D$135, $E$147, IF(F35 =#REF!,#REF!, IF( F35 = $G$167, $E$150, IF(F35 =#REF!,#REF!, IF( F35 =#REF!,$E$151, 0))))))), 0)</f>
        <v>#REF!</v>
      </c>
      <c r="Z35" s="355" t="e">
        <f>IF(E35=$F$135, IF(F35=$D$133, $E$144, IF(F35 = $D$134, $E$146, IF(F35 = $D$135, $E$147, IF(F35 =#REF!,#REF!, IF( F35 = $G$167, $E$150, IF(F35 =#REF!,#REF!, IF( F35 =#REF!,$E$151, 0))))))), 0)</f>
        <v>#REF!</v>
      </c>
      <c r="AA35" s="355"/>
      <c r="AB35" s="355"/>
      <c r="AC35" s="355"/>
      <c r="AD35" s="400"/>
      <c r="AE35" s="400"/>
      <c r="AF35" s="400"/>
      <c r="AG35" s="400"/>
      <c r="AH35" s="400"/>
      <c r="AI35" s="400"/>
    </row>
    <row r="36" spans="2:35" ht="15" customHeight="1" x14ac:dyDescent="0.3">
      <c r="B36" s="30"/>
      <c r="C36" s="20">
        <v>24</v>
      </c>
      <c r="D36" s="768"/>
      <c r="E36" s="769"/>
      <c r="F36" s="775"/>
      <c r="G36" s="790" t="str">
        <f t="shared" si="5"/>
        <v/>
      </c>
      <c r="H36" s="791"/>
      <c r="I36" s="792" t="str">
        <f t="shared" si="16"/>
        <v/>
      </c>
      <c r="J36" s="771" t="str">
        <f t="shared" si="0"/>
        <v/>
      </c>
      <c r="K36" s="771" t="str">
        <f t="shared" si="7"/>
        <v/>
      </c>
      <c r="L36" s="771" t="str">
        <f t="shared" si="8"/>
        <v/>
      </c>
      <c r="M36" s="774" t="str">
        <f t="shared" si="9"/>
        <v/>
      </c>
      <c r="N36" s="774" t="str">
        <f t="shared" si="10"/>
        <v/>
      </c>
      <c r="O36" s="774" t="str">
        <f t="shared" si="12"/>
        <v/>
      </c>
      <c r="P36" s="774" t="str">
        <f t="shared" si="17"/>
        <v/>
      </c>
      <c r="Q36" s="774" t="str">
        <f t="shared" si="18"/>
        <v/>
      </c>
      <c r="R36" s="774" t="str">
        <f t="shared" si="19"/>
        <v/>
      </c>
      <c r="S36" s="774" t="str">
        <f t="shared" si="14"/>
        <v/>
      </c>
      <c r="T36" s="43"/>
      <c r="U36" s="355">
        <f>IF(E36=$F$126, IF(F36=$D$133, $E$144, IF(F36 = $D$134, $E$146, IF(F36 = $D$135, $E$147, IF(F36 =#REF!,#REF!, IF( F36 = $G$167, $E$150, IF(F36 =#REF!,#REF!, IF( F36 =#REF!,#REF!, 0))))))), 0)</f>
        <v>0</v>
      </c>
      <c r="V36" s="355">
        <f>IF(E36=$F$127, IF(F36=$D$133, $E$144, IF(F36 = $D$134, $E$146, IF(F36 = $D$135, $E$147, IF(F36 =#REF!,#REF!, IF( F36 = $G$167, $E$150, IF(F36 =#REF!,#REF!, IF( F36 =#REF!,$E$151, 0))))))), 0)</f>
        <v>0</v>
      </c>
      <c r="W36" s="355">
        <f>IF(E36=$F$132, IF(F36=$D$133, $E$144, IF(F36 = $D$134, $E$146, IF(F36 = $D$135, $E$147, IF(F36 =#REF!,#REF!, IF( F36 = $G$167, $E$150, IF(F36 =#REF!,#REF!, IF( F36 =#REF!,$E$151, 0))))))), 0)</f>
        <v>0</v>
      </c>
      <c r="X36" s="355">
        <f>IF(E36=$F$133, IF(F36=$D$133, $E$144, IF(F36 = $D$134, $E$146, IF(F36 = $D$135, $E$147, IF(F36 =#REF!,#REF!, IF( F36 = $G$167, $E$150, IF(F36 =#REF!,#REF!, IF( F36 =#REF!,$E$151, 0))))))), 0)</f>
        <v>0</v>
      </c>
      <c r="Y36" s="355" t="e">
        <f>IF(E36=$F$134, IF(F36=$D$133, $E$144, IF(F36 = $D$134, $E$146, IF(F36 = $D$135, $E$147, IF(F36 =#REF!,#REF!, IF( F36 = $G$167, $E$150, IF(F36 =#REF!,#REF!, IF( F36 =#REF!,$E$151, 0))))))), 0)</f>
        <v>#REF!</v>
      </c>
      <c r="Z36" s="355" t="e">
        <f>IF(E36=$F$135, IF(F36=$D$133, $E$144, IF(F36 = $D$134, $E$146, IF(F36 = $D$135, $E$147, IF(F36 =#REF!,#REF!, IF( F36 = $G$167, $E$150, IF(F36 =#REF!,#REF!, IF( F36 =#REF!,$E$151, 0))))))), 0)</f>
        <v>#REF!</v>
      </c>
      <c r="AA36" s="355"/>
      <c r="AB36" s="355"/>
      <c r="AC36" s="355"/>
      <c r="AD36" s="400"/>
      <c r="AE36" s="400"/>
      <c r="AF36" s="400"/>
      <c r="AG36" s="400"/>
      <c r="AH36" s="400"/>
      <c r="AI36" s="400"/>
    </row>
    <row r="37" spans="2:35" ht="15" customHeight="1" x14ac:dyDescent="0.3">
      <c r="B37" s="30"/>
      <c r="C37" s="20">
        <v>25</v>
      </c>
      <c r="D37" s="768"/>
      <c r="E37" s="769"/>
      <c r="F37" s="775"/>
      <c r="G37" s="790" t="str">
        <f t="shared" si="5"/>
        <v/>
      </c>
      <c r="H37" s="791"/>
      <c r="I37" s="792" t="str">
        <f t="shared" si="16"/>
        <v/>
      </c>
      <c r="J37" s="771" t="str">
        <f t="shared" si="0"/>
        <v/>
      </c>
      <c r="K37" s="771" t="str">
        <f t="shared" si="7"/>
        <v/>
      </c>
      <c r="L37" s="771" t="str">
        <f t="shared" si="8"/>
        <v/>
      </c>
      <c r="M37" s="774" t="str">
        <f t="shared" si="9"/>
        <v/>
      </c>
      <c r="N37" s="774" t="str">
        <f t="shared" si="10"/>
        <v/>
      </c>
      <c r="O37" s="774" t="str">
        <f t="shared" si="12"/>
        <v/>
      </c>
      <c r="P37" s="774" t="str">
        <f t="shared" si="17"/>
        <v/>
      </c>
      <c r="Q37" s="774" t="str">
        <f t="shared" si="18"/>
        <v/>
      </c>
      <c r="R37" s="774" t="str">
        <f t="shared" si="19"/>
        <v/>
      </c>
      <c r="S37" s="774" t="str">
        <f t="shared" si="14"/>
        <v/>
      </c>
      <c r="T37" s="43"/>
      <c r="X37" s="355"/>
      <c r="Y37" s="355"/>
      <c r="Z37" s="355"/>
      <c r="AA37" s="355"/>
      <c r="AB37" s="355"/>
      <c r="AC37" s="355"/>
      <c r="AD37" s="400"/>
      <c r="AE37" s="400"/>
      <c r="AF37" s="400"/>
      <c r="AG37" s="400"/>
      <c r="AH37" s="400"/>
      <c r="AI37" s="400"/>
    </row>
    <row r="38" spans="2:35" ht="15" customHeight="1" x14ac:dyDescent="0.3">
      <c r="B38" s="30"/>
      <c r="C38" s="20">
        <v>26</v>
      </c>
      <c r="D38" s="768"/>
      <c r="E38" s="769"/>
      <c r="F38" s="775"/>
      <c r="G38" s="790" t="str">
        <f t="shared" si="5"/>
        <v/>
      </c>
      <c r="H38" s="791"/>
      <c r="I38" s="792" t="str">
        <f t="shared" si="16"/>
        <v/>
      </c>
      <c r="J38" s="771" t="str">
        <f t="shared" si="0"/>
        <v/>
      </c>
      <c r="K38" s="771" t="str">
        <f t="shared" si="7"/>
        <v/>
      </c>
      <c r="L38" s="771" t="str">
        <f t="shared" si="8"/>
        <v/>
      </c>
      <c r="M38" s="774" t="str">
        <f t="shared" si="9"/>
        <v/>
      </c>
      <c r="N38" s="774" t="str">
        <f t="shared" si="10"/>
        <v/>
      </c>
      <c r="O38" s="774" t="str">
        <f t="shared" si="12"/>
        <v/>
      </c>
      <c r="P38" s="774" t="str">
        <f t="shared" si="17"/>
        <v/>
      </c>
      <c r="Q38" s="774" t="str">
        <f t="shared" si="18"/>
        <v/>
      </c>
      <c r="R38" s="774" t="str">
        <f t="shared" si="19"/>
        <v/>
      </c>
      <c r="S38" s="774" t="str">
        <f t="shared" si="14"/>
        <v/>
      </c>
      <c r="T38" s="43"/>
      <c r="X38" s="355"/>
      <c r="Y38" s="355"/>
      <c r="Z38" s="355"/>
      <c r="AA38" s="355"/>
      <c r="AB38" s="355"/>
      <c r="AC38" s="355"/>
      <c r="AD38" s="400"/>
      <c r="AE38" s="400"/>
      <c r="AF38" s="400"/>
      <c r="AG38" s="400"/>
      <c r="AH38" s="400"/>
      <c r="AI38" s="400"/>
    </row>
    <row r="39" spans="2:35" ht="15" customHeight="1" x14ac:dyDescent="0.3">
      <c r="B39" s="30"/>
      <c r="C39" s="20">
        <v>27</v>
      </c>
      <c r="D39" s="768"/>
      <c r="E39" s="769"/>
      <c r="F39" s="775"/>
      <c r="G39" s="790" t="str">
        <f t="shared" si="5"/>
        <v/>
      </c>
      <c r="H39" s="791"/>
      <c r="I39" s="792" t="str">
        <f t="shared" si="16"/>
        <v/>
      </c>
      <c r="J39" s="771" t="str">
        <f t="shared" si="0"/>
        <v/>
      </c>
      <c r="K39" s="771" t="str">
        <f t="shared" si="7"/>
        <v/>
      </c>
      <c r="L39" s="771" t="str">
        <f t="shared" si="8"/>
        <v/>
      </c>
      <c r="M39" s="774" t="str">
        <f t="shared" si="9"/>
        <v/>
      </c>
      <c r="N39" s="774" t="str">
        <f t="shared" si="10"/>
        <v/>
      </c>
      <c r="O39" s="774" t="str">
        <f t="shared" si="12"/>
        <v/>
      </c>
      <c r="P39" s="774" t="str">
        <f t="shared" si="17"/>
        <v/>
      </c>
      <c r="Q39" s="774" t="str">
        <f t="shared" si="18"/>
        <v/>
      </c>
      <c r="R39" s="774" t="str">
        <f t="shared" si="19"/>
        <v/>
      </c>
      <c r="S39" s="774" t="str">
        <f t="shared" si="14"/>
        <v/>
      </c>
      <c r="T39" s="43"/>
      <c r="X39" s="355"/>
      <c r="Y39" s="355"/>
      <c r="Z39" s="355"/>
      <c r="AA39" s="355"/>
      <c r="AB39" s="355"/>
      <c r="AC39" s="355"/>
      <c r="AD39" s="400"/>
      <c r="AE39" s="400"/>
      <c r="AF39" s="400"/>
      <c r="AG39" s="400"/>
      <c r="AH39" s="400"/>
      <c r="AI39" s="400"/>
    </row>
    <row r="40" spans="2:35" ht="15" customHeight="1" x14ac:dyDescent="0.3">
      <c r="B40" s="30"/>
      <c r="C40" s="20">
        <v>28</v>
      </c>
      <c r="D40" s="768"/>
      <c r="E40" s="769"/>
      <c r="F40" s="775"/>
      <c r="G40" s="790" t="str">
        <f t="shared" si="5"/>
        <v/>
      </c>
      <c r="H40" s="791"/>
      <c r="I40" s="792" t="str">
        <f t="shared" si="16"/>
        <v/>
      </c>
      <c r="J40" s="771" t="str">
        <f t="shared" si="0"/>
        <v/>
      </c>
      <c r="K40" s="771" t="str">
        <f t="shared" si="7"/>
        <v/>
      </c>
      <c r="L40" s="771" t="str">
        <f t="shared" si="8"/>
        <v/>
      </c>
      <c r="M40" s="774" t="str">
        <f t="shared" si="9"/>
        <v/>
      </c>
      <c r="N40" s="774" t="str">
        <f t="shared" si="10"/>
        <v/>
      </c>
      <c r="O40" s="774" t="str">
        <f t="shared" si="12"/>
        <v/>
      </c>
      <c r="P40" s="774" t="str">
        <f t="shared" si="17"/>
        <v/>
      </c>
      <c r="Q40" s="774" t="str">
        <f t="shared" si="18"/>
        <v/>
      </c>
      <c r="R40" s="774" t="str">
        <f t="shared" si="19"/>
        <v/>
      </c>
      <c r="S40" s="774" t="str">
        <f t="shared" si="14"/>
        <v/>
      </c>
      <c r="T40" s="43"/>
      <c r="X40" s="355"/>
      <c r="Y40" s="355"/>
      <c r="Z40" s="355"/>
      <c r="AA40" s="355"/>
      <c r="AB40" s="355"/>
      <c r="AC40" s="355"/>
      <c r="AD40" s="400"/>
      <c r="AE40" s="400"/>
      <c r="AF40" s="400"/>
      <c r="AG40" s="400"/>
      <c r="AH40" s="400"/>
      <c r="AI40" s="400"/>
    </row>
    <row r="41" spans="2:35" ht="15" customHeight="1" x14ac:dyDescent="0.3">
      <c r="B41" s="30"/>
      <c r="C41" s="20">
        <v>29</v>
      </c>
      <c r="D41" s="768"/>
      <c r="E41" s="769"/>
      <c r="F41" s="775"/>
      <c r="G41" s="790" t="str">
        <f t="shared" si="5"/>
        <v/>
      </c>
      <c r="H41" s="791"/>
      <c r="I41" s="792" t="str">
        <f t="shared" si="16"/>
        <v/>
      </c>
      <c r="J41" s="771" t="str">
        <f t="shared" si="0"/>
        <v/>
      </c>
      <c r="K41" s="771" t="str">
        <f t="shared" si="7"/>
        <v/>
      </c>
      <c r="L41" s="771" t="str">
        <f t="shared" si="8"/>
        <v/>
      </c>
      <c r="M41" s="774" t="str">
        <f t="shared" si="9"/>
        <v/>
      </c>
      <c r="N41" s="774" t="str">
        <f t="shared" si="10"/>
        <v/>
      </c>
      <c r="O41" s="774" t="str">
        <f t="shared" si="12"/>
        <v/>
      </c>
      <c r="P41" s="774" t="str">
        <f t="shared" si="17"/>
        <v/>
      </c>
      <c r="Q41" s="774" t="str">
        <f t="shared" si="18"/>
        <v/>
      </c>
      <c r="R41" s="774" t="str">
        <f t="shared" si="19"/>
        <v/>
      </c>
      <c r="S41" s="774" t="str">
        <f t="shared" si="14"/>
        <v/>
      </c>
      <c r="T41" s="43"/>
      <c r="X41" s="355"/>
      <c r="Y41" s="355"/>
      <c r="Z41" s="355"/>
      <c r="AA41" s="355"/>
      <c r="AB41" s="355"/>
      <c r="AC41" s="355"/>
      <c r="AD41" s="400"/>
      <c r="AE41" s="400"/>
      <c r="AF41" s="400"/>
      <c r="AG41" s="400"/>
      <c r="AH41" s="400"/>
      <c r="AI41" s="400"/>
    </row>
    <row r="42" spans="2:35" ht="15" customHeight="1" x14ac:dyDescent="0.3">
      <c r="B42" s="30"/>
      <c r="C42" s="20">
        <v>30</v>
      </c>
      <c r="D42" s="768"/>
      <c r="E42" s="769"/>
      <c r="F42" s="775"/>
      <c r="G42" s="790" t="str">
        <f t="shared" si="5"/>
        <v/>
      </c>
      <c r="H42" s="791"/>
      <c r="I42" s="792" t="str">
        <f t="shared" si="16"/>
        <v/>
      </c>
      <c r="J42" s="771" t="str">
        <f t="shared" si="0"/>
        <v/>
      </c>
      <c r="K42" s="771" t="str">
        <f t="shared" si="7"/>
        <v/>
      </c>
      <c r="L42" s="771" t="str">
        <f t="shared" si="8"/>
        <v/>
      </c>
      <c r="M42" s="774" t="str">
        <f t="shared" si="9"/>
        <v/>
      </c>
      <c r="N42" s="774" t="str">
        <f t="shared" si="10"/>
        <v/>
      </c>
      <c r="O42" s="774" t="str">
        <f t="shared" si="12"/>
        <v/>
      </c>
      <c r="P42" s="774" t="str">
        <f t="shared" si="17"/>
        <v/>
      </c>
      <c r="Q42" s="774" t="str">
        <f t="shared" si="18"/>
        <v/>
      </c>
      <c r="R42" s="774" t="str">
        <f t="shared" si="19"/>
        <v/>
      </c>
      <c r="S42" s="774" t="str">
        <f t="shared" si="14"/>
        <v/>
      </c>
      <c r="T42" s="43"/>
      <c r="X42" s="355"/>
      <c r="Y42" s="355"/>
      <c r="Z42" s="355"/>
      <c r="AA42" s="355"/>
      <c r="AB42" s="355"/>
      <c r="AC42" s="355"/>
      <c r="AD42" s="400"/>
      <c r="AE42" s="400"/>
      <c r="AF42" s="400"/>
      <c r="AG42" s="400"/>
      <c r="AH42" s="400"/>
      <c r="AI42" s="400"/>
    </row>
    <row r="43" spans="2:35" ht="15" customHeight="1" x14ac:dyDescent="0.3">
      <c r="B43" s="30"/>
      <c r="C43" s="20">
        <v>31</v>
      </c>
      <c r="D43" s="768"/>
      <c r="E43" s="769"/>
      <c r="F43" s="775"/>
      <c r="G43" s="790" t="str">
        <f t="shared" si="5"/>
        <v/>
      </c>
      <c r="H43" s="791"/>
      <c r="I43" s="792" t="str">
        <f t="shared" si="16"/>
        <v/>
      </c>
      <c r="J43" s="771" t="str">
        <f t="shared" si="0"/>
        <v/>
      </c>
      <c r="K43" s="771" t="str">
        <f t="shared" si="7"/>
        <v/>
      </c>
      <c r="L43" s="771" t="str">
        <f t="shared" si="8"/>
        <v/>
      </c>
      <c r="M43" s="774" t="str">
        <f t="shared" si="9"/>
        <v/>
      </c>
      <c r="N43" s="774" t="str">
        <f t="shared" si="10"/>
        <v/>
      </c>
      <c r="O43" s="774" t="str">
        <f t="shared" si="12"/>
        <v/>
      </c>
      <c r="P43" s="774" t="str">
        <f t="shared" si="17"/>
        <v/>
      </c>
      <c r="Q43" s="774" t="str">
        <f t="shared" si="18"/>
        <v/>
      </c>
      <c r="R43" s="774" t="str">
        <f t="shared" si="19"/>
        <v/>
      </c>
      <c r="S43" s="774" t="str">
        <f t="shared" si="14"/>
        <v/>
      </c>
      <c r="T43" s="43"/>
      <c r="X43" s="355"/>
      <c r="Y43" s="355"/>
      <c r="Z43" s="355"/>
      <c r="AA43" s="355"/>
      <c r="AB43" s="355"/>
      <c r="AC43" s="355"/>
      <c r="AD43" s="400"/>
      <c r="AE43" s="400"/>
      <c r="AF43" s="400"/>
      <c r="AG43" s="400"/>
      <c r="AH43" s="400"/>
      <c r="AI43" s="400"/>
    </row>
    <row r="44" spans="2:35" ht="15" customHeight="1" x14ac:dyDescent="0.3">
      <c r="B44" s="30"/>
      <c r="C44" s="20">
        <v>32</v>
      </c>
      <c r="D44" s="768"/>
      <c r="E44" s="769"/>
      <c r="F44" s="775"/>
      <c r="G44" s="790" t="str">
        <f t="shared" si="5"/>
        <v/>
      </c>
      <c r="H44" s="791"/>
      <c r="I44" s="792" t="str">
        <f t="shared" si="16"/>
        <v/>
      </c>
      <c r="J44" s="771" t="str">
        <f t="shared" ref="J44:J75" si="20">IF(E44="","",VLOOKUP(E44,$D$127:$I$137,2,FALSE))</f>
        <v/>
      </c>
      <c r="K44" s="771" t="str">
        <f t="shared" si="7"/>
        <v/>
      </c>
      <c r="L44" s="771" t="str">
        <f t="shared" si="8"/>
        <v/>
      </c>
      <c r="M44" s="774" t="str">
        <f t="shared" si="9"/>
        <v/>
      </c>
      <c r="N44" s="774" t="str">
        <f t="shared" si="10"/>
        <v/>
      </c>
      <c r="O44" s="774" t="str">
        <f t="shared" si="12"/>
        <v/>
      </c>
      <c r="P44" s="774" t="str">
        <f t="shared" si="17"/>
        <v/>
      </c>
      <c r="Q44" s="774" t="str">
        <f t="shared" si="18"/>
        <v/>
      </c>
      <c r="R44" s="774" t="str">
        <f t="shared" si="19"/>
        <v/>
      </c>
      <c r="S44" s="774" t="str">
        <f t="shared" si="14"/>
        <v/>
      </c>
      <c r="T44" s="43"/>
      <c r="X44" s="355"/>
      <c r="Y44" s="355"/>
      <c r="Z44" s="355"/>
      <c r="AA44" s="355"/>
      <c r="AB44" s="355"/>
      <c r="AC44" s="355"/>
      <c r="AD44" s="400"/>
      <c r="AE44" s="400"/>
      <c r="AF44" s="400"/>
      <c r="AG44" s="400"/>
      <c r="AH44" s="400"/>
      <c r="AI44" s="400"/>
    </row>
    <row r="45" spans="2:35" ht="15" customHeight="1" x14ac:dyDescent="0.3">
      <c r="B45" s="30"/>
      <c r="C45" s="20">
        <v>33</v>
      </c>
      <c r="D45" s="768"/>
      <c r="E45" s="769"/>
      <c r="F45" s="775"/>
      <c r="G45" s="790" t="str">
        <f t="shared" si="5"/>
        <v/>
      </c>
      <c r="H45" s="791"/>
      <c r="I45" s="792" t="str">
        <f t="shared" si="16"/>
        <v/>
      </c>
      <c r="J45" s="771" t="str">
        <f t="shared" si="20"/>
        <v/>
      </c>
      <c r="K45" s="771" t="str">
        <f t="shared" ref="K45:K76" si="21">IF(E45="","",VLOOKUP(E45,$D$127:$G$137,3,FALSE))</f>
        <v/>
      </c>
      <c r="L45" s="771" t="str">
        <f t="shared" ref="L45:L76" si="22">IF(E45="","",VLOOKUP(E45,$D$127:$I$137,4,FALSE))</f>
        <v/>
      </c>
      <c r="M45" s="774" t="str">
        <f t="shared" ref="M45:M76" si="23">IF(E45="","",VLOOKUP(E45,$D$127:$I$137,5,FALSE))</f>
        <v/>
      </c>
      <c r="N45" s="774" t="str">
        <f t="shared" ref="N45:N76" si="24">IF(E45="","",VLOOKUP(E45,$D$127:$I$137,6,FALSE))</f>
        <v/>
      </c>
      <c r="O45" s="774" t="str">
        <f t="shared" si="12"/>
        <v/>
      </c>
      <c r="P45" s="774" t="str">
        <f t="shared" si="17"/>
        <v/>
      </c>
      <c r="Q45" s="774" t="str">
        <f t="shared" si="18"/>
        <v/>
      </c>
      <c r="R45" s="774" t="str">
        <f t="shared" si="19"/>
        <v/>
      </c>
      <c r="S45" s="774" t="str">
        <f t="shared" si="14"/>
        <v/>
      </c>
      <c r="T45" s="43"/>
      <c r="X45" s="355"/>
      <c r="Y45" s="355"/>
      <c r="Z45" s="355"/>
      <c r="AA45" s="355"/>
      <c r="AB45" s="355"/>
      <c r="AC45" s="355"/>
      <c r="AD45" s="400"/>
      <c r="AE45" s="400"/>
      <c r="AF45" s="400"/>
      <c r="AG45" s="400"/>
      <c r="AH45" s="400"/>
      <c r="AI45" s="400"/>
    </row>
    <row r="46" spans="2:35" ht="15" customHeight="1" x14ac:dyDescent="0.3">
      <c r="B46" s="30"/>
      <c r="C46" s="20">
        <v>34</v>
      </c>
      <c r="D46" s="768"/>
      <c r="E46" s="769"/>
      <c r="F46" s="775"/>
      <c r="G46" s="790" t="str">
        <f t="shared" ref="G46:G76" si="25">IF(F46="", "", VLOOKUP(F46, $D$141:$E$188, 2, FALSE))</f>
        <v/>
      </c>
      <c r="H46" s="791"/>
      <c r="I46" s="792" t="str">
        <f t="shared" si="16"/>
        <v/>
      </c>
      <c r="J46" s="771" t="str">
        <f t="shared" si="20"/>
        <v/>
      </c>
      <c r="K46" s="771" t="str">
        <f t="shared" si="21"/>
        <v/>
      </c>
      <c r="L46" s="771" t="str">
        <f t="shared" si="22"/>
        <v/>
      </c>
      <c r="M46" s="774" t="str">
        <f t="shared" si="23"/>
        <v/>
      </c>
      <c r="N46" s="774" t="str">
        <f t="shared" si="24"/>
        <v/>
      </c>
      <c r="O46" s="774" t="str">
        <f t="shared" si="12"/>
        <v/>
      </c>
      <c r="P46" s="774" t="str">
        <f t="shared" si="17"/>
        <v/>
      </c>
      <c r="Q46" s="774" t="str">
        <f t="shared" si="18"/>
        <v/>
      </c>
      <c r="R46" s="774" t="str">
        <f t="shared" si="19"/>
        <v/>
      </c>
      <c r="S46" s="774" t="str">
        <f t="shared" si="14"/>
        <v/>
      </c>
      <c r="T46" s="43"/>
      <c r="X46" s="355"/>
      <c r="Y46" s="355"/>
      <c r="Z46" s="355"/>
      <c r="AA46" s="355"/>
      <c r="AB46" s="355"/>
      <c r="AC46" s="355"/>
      <c r="AD46" s="400"/>
      <c r="AE46" s="400"/>
      <c r="AF46" s="400"/>
      <c r="AG46" s="400"/>
      <c r="AH46" s="400"/>
      <c r="AI46" s="400"/>
    </row>
    <row r="47" spans="2:35" ht="15" customHeight="1" x14ac:dyDescent="0.3">
      <c r="B47" s="30"/>
      <c r="C47" s="20">
        <v>35</v>
      </c>
      <c r="D47" s="768"/>
      <c r="E47" s="769"/>
      <c r="F47" s="775"/>
      <c r="G47" s="790" t="str">
        <f t="shared" si="25"/>
        <v/>
      </c>
      <c r="H47" s="791"/>
      <c r="I47" s="792" t="str">
        <f t="shared" si="16"/>
        <v/>
      </c>
      <c r="J47" s="771" t="str">
        <f t="shared" si="20"/>
        <v/>
      </c>
      <c r="K47" s="771" t="str">
        <f t="shared" si="21"/>
        <v/>
      </c>
      <c r="L47" s="771" t="str">
        <f t="shared" si="22"/>
        <v/>
      </c>
      <c r="M47" s="774" t="str">
        <f t="shared" si="23"/>
        <v/>
      </c>
      <c r="N47" s="774" t="str">
        <f t="shared" si="24"/>
        <v/>
      </c>
      <c r="O47" s="774" t="str">
        <f t="shared" si="12"/>
        <v/>
      </c>
      <c r="P47" s="774" t="str">
        <f t="shared" si="17"/>
        <v/>
      </c>
      <c r="Q47" s="774" t="str">
        <f t="shared" si="18"/>
        <v/>
      </c>
      <c r="R47" s="774" t="str">
        <f t="shared" si="19"/>
        <v/>
      </c>
      <c r="S47" s="774" t="str">
        <f t="shared" si="14"/>
        <v/>
      </c>
      <c r="T47" s="43"/>
      <c r="X47" s="355"/>
      <c r="Y47" s="355"/>
      <c r="Z47" s="355"/>
      <c r="AA47" s="355"/>
      <c r="AB47" s="355"/>
      <c r="AC47" s="355"/>
      <c r="AD47" s="400"/>
      <c r="AE47" s="400"/>
      <c r="AF47" s="400"/>
      <c r="AG47" s="400"/>
      <c r="AH47" s="400"/>
      <c r="AI47" s="400"/>
    </row>
    <row r="48" spans="2:35" ht="15" customHeight="1" x14ac:dyDescent="0.3">
      <c r="B48" s="30"/>
      <c r="C48" s="20">
        <v>36</v>
      </c>
      <c r="D48" s="768"/>
      <c r="E48" s="769"/>
      <c r="F48" s="775"/>
      <c r="G48" s="790" t="str">
        <f t="shared" si="25"/>
        <v/>
      </c>
      <c r="H48" s="791"/>
      <c r="I48" s="792" t="str">
        <f t="shared" si="16"/>
        <v/>
      </c>
      <c r="J48" s="771" t="str">
        <f t="shared" si="20"/>
        <v/>
      </c>
      <c r="K48" s="771" t="str">
        <f t="shared" si="21"/>
        <v/>
      </c>
      <c r="L48" s="771" t="str">
        <f t="shared" si="22"/>
        <v/>
      </c>
      <c r="M48" s="774" t="str">
        <f t="shared" si="23"/>
        <v/>
      </c>
      <c r="N48" s="774" t="str">
        <f t="shared" si="24"/>
        <v/>
      </c>
      <c r="O48" s="774" t="str">
        <f t="shared" si="12"/>
        <v/>
      </c>
      <c r="P48" s="774" t="str">
        <f t="shared" si="17"/>
        <v/>
      </c>
      <c r="Q48" s="774" t="str">
        <f t="shared" si="18"/>
        <v/>
      </c>
      <c r="R48" s="774" t="str">
        <f t="shared" si="19"/>
        <v/>
      </c>
      <c r="S48" s="774" t="str">
        <f t="shared" si="14"/>
        <v/>
      </c>
      <c r="T48" s="43"/>
      <c r="X48" s="355"/>
      <c r="Y48" s="355"/>
      <c r="Z48" s="355"/>
      <c r="AA48" s="355"/>
      <c r="AB48" s="355"/>
      <c r="AC48" s="355"/>
      <c r="AD48" s="400"/>
      <c r="AE48" s="400"/>
      <c r="AF48" s="400"/>
      <c r="AG48" s="400"/>
      <c r="AH48" s="400"/>
      <c r="AI48" s="400"/>
    </row>
    <row r="49" spans="2:35" ht="15" customHeight="1" x14ac:dyDescent="0.3">
      <c r="B49" s="30"/>
      <c r="C49" s="20">
        <v>37</v>
      </c>
      <c r="D49" s="768"/>
      <c r="E49" s="769"/>
      <c r="F49" s="775"/>
      <c r="G49" s="790" t="str">
        <f t="shared" si="25"/>
        <v/>
      </c>
      <c r="H49" s="791"/>
      <c r="I49" s="792" t="str">
        <f t="shared" si="16"/>
        <v/>
      </c>
      <c r="J49" s="771" t="str">
        <f t="shared" si="20"/>
        <v/>
      </c>
      <c r="K49" s="771" t="str">
        <f t="shared" si="21"/>
        <v/>
      </c>
      <c r="L49" s="771" t="str">
        <f t="shared" si="22"/>
        <v/>
      </c>
      <c r="M49" s="774" t="str">
        <f t="shared" si="23"/>
        <v/>
      </c>
      <c r="N49" s="774" t="str">
        <f t="shared" si="24"/>
        <v/>
      </c>
      <c r="O49" s="774" t="str">
        <f t="shared" si="12"/>
        <v/>
      </c>
      <c r="P49" s="774" t="str">
        <f t="shared" si="17"/>
        <v/>
      </c>
      <c r="Q49" s="774" t="str">
        <f t="shared" si="18"/>
        <v/>
      </c>
      <c r="R49" s="774" t="str">
        <f t="shared" si="19"/>
        <v/>
      </c>
      <c r="S49" s="774" t="str">
        <f t="shared" si="14"/>
        <v/>
      </c>
      <c r="T49" s="43"/>
      <c r="X49" s="355"/>
      <c r="Y49" s="355"/>
      <c r="Z49" s="355"/>
      <c r="AA49" s="355"/>
      <c r="AB49" s="355"/>
      <c r="AC49" s="355"/>
      <c r="AD49" s="400"/>
      <c r="AE49" s="400"/>
      <c r="AF49" s="400"/>
      <c r="AG49" s="400"/>
      <c r="AH49" s="400"/>
      <c r="AI49" s="400"/>
    </row>
    <row r="50" spans="2:35" ht="15" customHeight="1" x14ac:dyDescent="0.3">
      <c r="B50" s="30"/>
      <c r="C50" s="20">
        <v>38</v>
      </c>
      <c r="D50" s="768"/>
      <c r="E50" s="769"/>
      <c r="F50" s="775"/>
      <c r="G50" s="790" t="str">
        <f t="shared" si="25"/>
        <v/>
      </c>
      <c r="H50" s="791"/>
      <c r="I50" s="792" t="str">
        <f t="shared" si="16"/>
        <v/>
      </c>
      <c r="J50" s="771" t="str">
        <f t="shared" si="20"/>
        <v/>
      </c>
      <c r="K50" s="771" t="str">
        <f t="shared" si="21"/>
        <v/>
      </c>
      <c r="L50" s="771" t="str">
        <f t="shared" si="22"/>
        <v/>
      </c>
      <c r="M50" s="774" t="str">
        <f t="shared" si="23"/>
        <v/>
      </c>
      <c r="N50" s="774" t="str">
        <f t="shared" si="24"/>
        <v/>
      </c>
      <c r="O50" s="774" t="str">
        <f t="shared" si="12"/>
        <v/>
      </c>
      <c r="P50" s="774" t="str">
        <f t="shared" si="17"/>
        <v/>
      </c>
      <c r="Q50" s="774" t="str">
        <f t="shared" si="18"/>
        <v/>
      </c>
      <c r="R50" s="774" t="str">
        <f t="shared" si="19"/>
        <v/>
      </c>
      <c r="S50" s="774" t="str">
        <f t="shared" si="14"/>
        <v/>
      </c>
      <c r="T50" s="43"/>
      <c r="X50" s="355"/>
      <c r="Y50" s="355"/>
      <c r="Z50" s="355"/>
      <c r="AA50" s="355"/>
      <c r="AB50" s="355"/>
      <c r="AC50" s="355"/>
      <c r="AD50" s="400"/>
      <c r="AE50" s="400"/>
      <c r="AF50" s="400"/>
      <c r="AG50" s="400"/>
      <c r="AH50" s="400"/>
      <c r="AI50" s="400"/>
    </row>
    <row r="51" spans="2:35" ht="15" customHeight="1" x14ac:dyDescent="0.3">
      <c r="B51" s="30"/>
      <c r="C51" s="20">
        <v>39</v>
      </c>
      <c r="D51" s="768"/>
      <c r="E51" s="769"/>
      <c r="F51" s="775"/>
      <c r="G51" s="790" t="str">
        <f t="shared" si="25"/>
        <v/>
      </c>
      <c r="H51" s="791"/>
      <c r="I51" s="792" t="str">
        <f t="shared" si="16"/>
        <v/>
      </c>
      <c r="J51" s="771" t="str">
        <f t="shared" si="20"/>
        <v/>
      </c>
      <c r="K51" s="771" t="str">
        <f t="shared" si="21"/>
        <v/>
      </c>
      <c r="L51" s="771" t="str">
        <f t="shared" si="22"/>
        <v/>
      </c>
      <c r="M51" s="774" t="str">
        <f t="shared" si="23"/>
        <v/>
      </c>
      <c r="N51" s="774" t="str">
        <f t="shared" si="24"/>
        <v/>
      </c>
      <c r="O51" s="774" t="str">
        <f t="shared" si="12"/>
        <v/>
      </c>
      <c r="P51" s="774" t="str">
        <f t="shared" si="17"/>
        <v/>
      </c>
      <c r="Q51" s="774" t="str">
        <f t="shared" si="18"/>
        <v/>
      </c>
      <c r="R51" s="774" t="str">
        <f t="shared" si="19"/>
        <v/>
      </c>
      <c r="S51" s="774" t="str">
        <f t="shared" si="14"/>
        <v/>
      </c>
      <c r="T51" s="43"/>
      <c r="X51" s="355"/>
      <c r="Y51" s="355"/>
      <c r="Z51" s="355"/>
      <c r="AA51" s="355"/>
      <c r="AB51" s="355"/>
      <c r="AC51" s="355"/>
      <c r="AD51" s="400"/>
      <c r="AE51" s="400"/>
      <c r="AF51" s="400"/>
      <c r="AG51" s="400"/>
      <c r="AH51" s="400"/>
      <c r="AI51" s="400"/>
    </row>
    <row r="52" spans="2:35" ht="15" customHeight="1" x14ac:dyDescent="0.3">
      <c r="B52" s="30"/>
      <c r="C52" s="20">
        <v>40</v>
      </c>
      <c r="D52" s="768"/>
      <c r="E52" s="769"/>
      <c r="F52" s="775"/>
      <c r="G52" s="790" t="str">
        <f t="shared" si="25"/>
        <v/>
      </c>
      <c r="H52" s="791"/>
      <c r="I52" s="792" t="str">
        <f t="shared" si="16"/>
        <v/>
      </c>
      <c r="J52" s="771" t="str">
        <f t="shared" si="20"/>
        <v/>
      </c>
      <c r="K52" s="771" t="str">
        <f t="shared" si="21"/>
        <v/>
      </c>
      <c r="L52" s="771" t="str">
        <f t="shared" si="22"/>
        <v/>
      </c>
      <c r="M52" s="774" t="str">
        <f t="shared" si="23"/>
        <v/>
      </c>
      <c r="N52" s="774" t="str">
        <f t="shared" si="24"/>
        <v/>
      </c>
      <c r="O52" s="774" t="str">
        <f t="shared" si="12"/>
        <v/>
      </c>
      <c r="P52" s="774" t="str">
        <f t="shared" si="17"/>
        <v/>
      </c>
      <c r="Q52" s="774" t="str">
        <f t="shared" si="18"/>
        <v/>
      </c>
      <c r="R52" s="774" t="str">
        <f t="shared" si="19"/>
        <v/>
      </c>
      <c r="S52" s="774" t="str">
        <f t="shared" si="14"/>
        <v/>
      </c>
      <c r="T52" s="43"/>
      <c r="X52" s="355"/>
      <c r="Y52" s="355"/>
      <c r="Z52" s="355"/>
      <c r="AA52" s="355"/>
      <c r="AB52" s="355"/>
      <c r="AC52" s="355"/>
      <c r="AD52" s="400"/>
      <c r="AE52" s="400"/>
      <c r="AF52" s="400"/>
      <c r="AG52" s="400"/>
      <c r="AH52" s="400"/>
      <c r="AI52" s="400"/>
    </row>
    <row r="53" spans="2:35" ht="15" customHeight="1" x14ac:dyDescent="0.3">
      <c r="B53" s="30"/>
      <c r="C53" s="20">
        <v>41</v>
      </c>
      <c r="D53" s="768"/>
      <c r="E53" s="769"/>
      <c r="F53" s="775"/>
      <c r="G53" s="790" t="str">
        <f t="shared" si="25"/>
        <v/>
      </c>
      <c r="H53" s="791"/>
      <c r="I53" s="792" t="str">
        <f t="shared" si="16"/>
        <v/>
      </c>
      <c r="J53" s="771" t="str">
        <f t="shared" si="20"/>
        <v/>
      </c>
      <c r="K53" s="771" t="str">
        <f t="shared" si="21"/>
        <v/>
      </c>
      <c r="L53" s="771" t="str">
        <f t="shared" si="22"/>
        <v/>
      </c>
      <c r="M53" s="774" t="str">
        <f t="shared" si="23"/>
        <v/>
      </c>
      <c r="N53" s="774" t="str">
        <f t="shared" si="24"/>
        <v/>
      </c>
      <c r="O53" s="774" t="str">
        <f t="shared" si="12"/>
        <v/>
      </c>
      <c r="P53" s="774" t="str">
        <f t="shared" si="17"/>
        <v/>
      </c>
      <c r="Q53" s="774" t="str">
        <f t="shared" si="18"/>
        <v/>
      </c>
      <c r="R53" s="774" t="str">
        <f t="shared" si="19"/>
        <v/>
      </c>
      <c r="S53" s="774" t="str">
        <f t="shared" si="14"/>
        <v/>
      </c>
      <c r="T53" s="43"/>
      <c r="X53" s="355"/>
      <c r="Y53" s="355"/>
      <c r="Z53" s="355"/>
      <c r="AA53" s="355"/>
      <c r="AB53" s="355"/>
      <c r="AC53" s="355"/>
      <c r="AD53" s="400"/>
      <c r="AE53" s="400"/>
      <c r="AF53" s="400"/>
      <c r="AG53" s="400"/>
      <c r="AH53" s="400"/>
      <c r="AI53" s="400"/>
    </row>
    <row r="54" spans="2:35" ht="15" customHeight="1" x14ac:dyDescent="0.3">
      <c r="B54" s="30"/>
      <c r="C54" s="20">
        <v>42</v>
      </c>
      <c r="D54" s="768"/>
      <c r="E54" s="769"/>
      <c r="F54" s="775"/>
      <c r="G54" s="790" t="str">
        <f t="shared" si="25"/>
        <v/>
      </c>
      <c r="H54" s="791"/>
      <c r="I54" s="792" t="str">
        <f t="shared" si="16"/>
        <v/>
      </c>
      <c r="J54" s="771" t="str">
        <f t="shared" si="20"/>
        <v/>
      </c>
      <c r="K54" s="771" t="str">
        <f t="shared" si="21"/>
        <v/>
      </c>
      <c r="L54" s="771" t="str">
        <f t="shared" si="22"/>
        <v/>
      </c>
      <c r="M54" s="774" t="str">
        <f t="shared" si="23"/>
        <v/>
      </c>
      <c r="N54" s="774" t="str">
        <f t="shared" si="24"/>
        <v/>
      </c>
      <c r="O54" s="774" t="str">
        <f t="shared" si="12"/>
        <v/>
      </c>
      <c r="P54" s="774" t="str">
        <f t="shared" si="17"/>
        <v/>
      </c>
      <c r="Q54" s="774" t="str">
        <f t="shared" si="18"/>
        <v/>
      </c>
      <c r="R54" s="774" t="str">
        <f t="shared" si="19"/>
        <v/>
      </c>
      <c r="S54" s="774" t="str">
        <f t="shared" si="14"/>
        <v/>
      </c>
      <c r="T54" s="43"/>
      <c r="X54" s="355"/>
      <c r="Y54" s="355"/>
      <c r="Z54" s="355"/>
      <c r="AA54" s="355"/>
      <c r="AB54" s="355"/>
      <c r="AC54" s="355"/>
      <c r="AD54" s="400"/>
      <c r="AE54" s="400"/>
      <c r="AF54" s="400"/>
      <c r="AG54" s="400"/>
      <c r="AH54" s="400"/>
      <c r="AI54" s="400"/>
    </row>
    <row r="55" spans="2:35" ht="15" customHeight="1" x14ac:dyDescent="0.3">
      <c r="B55" s="30"/>
      <c r="C55" s="20">
        <v>43</v>
      </c>
      <c r="D55" s="768"/>
      <c r="E55" s="769"/>
      <c r="F55" s="775"/>
      <c r="G55" s="790" t="str">
        <f t="shared" si="25"/>
        <v/>
      </c>
      <c r="H55" s="791"/>
      <c r="I55" s="792" t="str">
        <f t="shared" si="16"/>
        <v/>
      </c>
      <c r="J55" s="771" t="str">
        <f t="shared" si="20"/>
        <v/>
      </c>
      <c r="K55" s="771" t="str">
        <f t="shared" si="21"/>
        <v/>
      </c>
      <c r="L55" s="771" t="str">
        <f t="shared" si="22"/>
        <v/>
      </c>
      <c r="M55" s="774" t="str">
        <f t="shared" si="23"/>
        <v/>
      </c>
      <c r="N55" s="774" t="str">
        <f t="shared" si="24"/>
        <v/>
      </c>
      <c r="O55" s="774" t="str">
        <f t="shared" si="12"/>
        <v/>
      </c>
      <c r="P55" s="774" t="str">
        <f t="shared" si="17"/>
        <v/>
      </c>
      <c r="Q55" s="774" t="str">
        <f t="shared" si="18"/>
        <v/>
      </c>
      <c r="R55" s="774" t="str">
        <f t="shared" si="19"/>
        <v/>
      </c>
      <c r="S55" s="774" t="str">
        <f t="shared" si="14"/>
        <v/>
      </c>
      <c r="T55" s="43"/>
      <c r="X55" s="355"/>
      <c r="Y55" s="355"/>
      <c r="Z55" s="355"/>
      <c r="AA55" s="355"/>
      <c r="AB55" s="355"/>
      <c r="AC55" s="355"/>
      <c r="AD55" s="400"/>
      <c r="AE55" s="400"/>
      <c r="AF55" s="400"/>
      <c r="AG55" s="400"/>
      <c r="AH55" s="400"/>
      <c r="AI55" s="400"/>
    </row>
    <row r="56" spans="2:35" ht="15" customHeight="1" x14ac:dyDescent="0.3">
      <c r="B56" s="30"/>
      <c r="C56" s="20">
        <v>44</v>
      </c>
      <c r="D56" s="768"/>
      <c r="E56" s="769"/>
      <c r="F56" s="775"/>
      <c r="G56" s="790" t="str">
        <f t="shared" si="25"/>
        <v/>
      </c>
      <c r="H56" s="791"/>
      <c r="I56" s="792" t="str">
        <f t="shared" si="16"/>
        <v/>
      </c>
      <c r="J56" s="771" t="str">
        <f t="shared" si="20"/>
        <v/>
      </c>
      <c r="K56" s="771" t="str">
        <f t="shared" si="21"/>
        <v/>
      </c>
      <c r="L56" s="771" t="str">
        <f t="shared" si="22"/>
        <v/>
      </c>
      <c r="M56" s="774" t="str">
        <f t="shared" si="23"/>
        <v/>
      </c>
      <c r="N56" s="774" t="str">
        <f t="shared" si="24"/>
        <v/>
      </c>
      <c r="O56" s="774" t="str">
        <f t="shared" si="12"/>
        <v/>
      </c>
      <c r="P56" s="774" t="str">
        <f t="shared" si="17"/>
        <v/>
      </c>
      <c r="Q56" s="774" t="str">
        <f t="shared" si="18"/>
        <v/>
      </c>
      <c r="R56" s="774" t="str">
        <f t="shared" si="19"/>
        <v/>
      </c>
      <c r="S56" s="774" t="str">
        <f t="shared" si="14"/>
        <v/>
      </c>
      <c r="T56" s="43"/>
      <c r="X56" s="355"/>
      <c r="Y56" s="355"/>
      <c r="Z56" s="355"/>
      <c r="AA56" s="355"/>
      <c r="AB56" s="355"/>
      <c r="AC56" s="355"/>
      <c r="AD56" s="400"/>
      <c r="AE56" s="400"/>
      <c r="AF56" s="400"/>
      <c r="AG56" s="400"/>
      <c r="AH56" s="400"/>
      <c r="AI56" s="400"/>
    </row>
    <row r="57" spans="2:35" ht="15" customHeight="1" x14ac:dyDescent="0.3">
      <c r="B57" s="30"/>
      <c r="C57" s="20">
        <v>45</v>
      </c>
      <c r="D57" s="768"/>
      <c r="E57" s="769"/>
      <c r="F57" s="775"/>
      <c r="G57" s="790" t="str">
        <f t="shared" si="25"/>
        <v/>
      </c>
      <c r="H57" s="791"/>
      <c r="I57" s="792" t="str">
        <f t="shared" si="16"/>
        <v/>
      </c>
      <c r="J57" s="771" t="str">
        <f t="shared" si="20"/>
        <v/>
      </c>
      <c r="K57" s="771" t="str">
        <f t="shared" si="21"/>
        <v/>
      </c>
      <c r="L57" s="771" t="str">
        <f t="shared" si="22"/>
        <v/>
      </c>
      <c r="M57" s="774" t="str">
        <f t="shared" si="23"/>
        <v/>
      </c>
      <c r="N57" s="774" t="str">
        <f t="shared" si="24"/>
        <v/>
      </c>
      <c r="O57" s="774" t="str">
        <f t="shared" si="12"/>
        <v/>
      </c>
      <c r="P57" s="774" t="str">
        <f t="shared" si="17"/>
        <v/>
      </c>
      <c r="Q57" s="774" t="str">
        <f t="shared" si="18"/>
        <v/>
      </c>
      <c r="R57" s="774" t="str">
        <f t="shared" si="19"/>
        <v/>
      </c>
      <c r="S57" s="774" t="str">
        <f t="shared" si="14"/>
        <v/>
      </c>
      <c r="T57" s="43"/>
      <c r="X57" s="355"/>
      <c r="Y57" s="355"/>
      <c r="Z57" s="355"/>
      <c r="AA57" s="355"/>
      <c r="AB57" s="355"/>
      <c r="AC57" s="355"/>
      <c r="AD57" s="400"/>
      <c r="AE57" s="400"/>
      <c r="AF57" s="400"/>
      <c r="AG57" s="400"/>
      <c r="AH57" s="400"/>
      <c r="AI57" s="400"/>
    </row>
    <row r="58" spans="2:35" ht="15" customHeight="1" x14ac:dyDescent="0.3">
      <c r="B58" s="30"/>
      <c r="C58" s="20">
        <v>46</v>
      </c>
      <c r="D58" s="768"/>
      <c r="E58" s="769"/>
      <c r="F58" s="775"/>
      <c r="G58" s="790" t="str">
        <f t="shared" si="25"/>
        <v/>
      </c>
      <c r="H58" s="791"/>
      <c r="I58" s="792" t="str">
        <f t="shared" si="16"/>
        <v/>
      </c>
      <c r="J58" s="771" t="str">
        <f t="shared" si="20"/>
        <v/>
      </c>
      <c r="K58" s="771" t="str">
        <f t="shared" si="21"/>
        <v/>
      </c>
      <c r="L58" s="771" t="str">
        <f t="shared" si="22"/>
        <v/>
      </c>
      <c r="M58" s="774" t="str">
        <f t="shared" si="23"/>
        <v/>
      </c>
      <c r="N58" s="774" t="str">
        <f t="shared" si="24"/>
        <v/>
      </c>
      <c r="O58" s="774" t="str">
        <f t="shared" si="12"/>
        <v/>
      </c>
      <c r="P58" s="774" t="str">
        <f t="shared" si="17"/>
        <v/>
      </c>
      <c r="Q58" s="774" t="str">
        <f t="shared" si="18"/>
        <v/>
      </c>
      <c r="R58" s="774" t="str">
        <f t="shared" si="19"/>
        <v/>
      </c>
      <c r="S58" s="774" t="str">
        <f t="shared" si="14"/>
        <v/>
      </c>
      <c r="T58" s="43"/>
      <c r="X58" s="355"/>
      <c r="Y58" s="355"/>
      <c r="Z58" s="355"/>
      <c r="AA58" s="355"/>
      <c r="AB58" s="355"/>
      <c r="AC58" s="355"/>
      <c r="AD58" s="400"/>
      <c r="AE58" s="400"/>
      <c r="AF58" s="400"/>
      <c r="AG58" s="400"/>
      <c r="AH58" s="400"/>
      <c r="AI58" s="400"/>
    </row>
    <row r="59" spans="2:35" ht="15" customHeight="1" x14ac:dyDescent="0.3">
      <c r="B59" s="30"/>
      <c r="C59" s="20">
        <v>47</v>
      </c>
      <c r="D59" s="768"/>
      <c r="E59" s="769"/>
      <c r="F59" s="775"/>
      <c r="G59" s="790" t="str">
        <f t="shared" si="25"/>
        <v/>
      </c>
      <c r="H59" s="791"/>
      <c r="I59" s="792" t="str">
        <f t="shared" si="16"/>
        <v/>
      </c>
      <c r="J59" s="771" t="str">
        <f t="shared" si="20"/>
        <v/>
      </c>
      <c r="K59" s="771" t="str">
        <f t="shared" si="21"/>
        <v/>
      </c>
      <c r="L59" s="771" t="str">
        <f t="shared" si="22"/>
        <v/>
      </c>
      <c r="M59" s="774" t="str">
        <f t="shared" si="23"/>
        <v/>
      </c>
      <c r="N59" s="774" t="str">
        <f t="shared" si="24"/>
        <v/>
      </c>
      <c r="O59" s="774" t="str">
        <f t="shared" si="12"/>
        <v/>
      </c>
      <c r="P59" s="774" t="str">
        <f t="shared" si="17"/>
        <v/>
      </c>
      <c r="Q59" s="774" t="str">
        <f t="shared" si="18"/>
        <v/>
      </c>
      <c r="R59" s="774" t="str">
        <f t="shared" si="19"/>
        <v/>
      </c>
      <c r="S59" s="774" t="str">
        <f t="shared" si="14"/>
        <v/>
      </c>
      <c r="T59" s="43"/>
      <c r="X59" s="355"/>
      <c r="Y59" s="355"/>
      <c r="Z59" s="355"/>
      <c r="AA59" s="355"/>
      <c r="AB59" s="355"/>
      <c r="AC59" s="355"/>
      <c r="AD59" s="400"/>
      <c r="AE59" s="400"/>
      <c r="AF59" s="400"/>
      <c r="AG59" s="400"/>
      <c r="AH59" s="400"/>
      <c r="AI59" s="400"/>
    </row>
    <row r="60" spans="2:35" ht="15" customHeight="1" x14ac:dyDescent="0.3">
      <c r="B60" s="30"/>
      <c r="C60" s="20">
        <v>48</v>
      </c>
      <c r="D60" s="768"/>
      <c r="E60" s="769"/>
      <c r="F60" s="775"/>
      <c r="G60" s="790" t="str">
        <f t="shared" si="25"/>
        <v/>
      </c>
      <c r="H60" s="791"/>
      <c r="I60" s="792" t="str">
        <f t="shared" ref="I60:I112" si="26">IF(H60="","", G60*H60/100)</f>
        <v/>
      </c>
      <c r="J60" s="771" t="str">
        <f t="shared" si="20"/>
        <v/>
      </c>
      <c r="K60" s="771" t="str">
        <f t="shared" si="21"/>
        <v/>
      </c>
      <c r="L60" s="771" t="str">
        <f t="shared" si="22"/>
        <v/>
      </c>
      <c r="M60" s="774" t="str">
        <f t="shared" si="23"/>
        <v/>
      </c>
      <c r="N60" s="774" t="str">
        <f t="shared" si="24"/>
        <v/>
      </c>
      <c r="O60" s="774" t="str">
        <f t="shared" ref="O60:O112" si="27">IF($H60="","",($I60*$J60*K60)/1000/1000)</f>
        <v/>
      </c>
      <c r="P60" s="774" t="str">
        <f t="shared" ref="P60:P112" si="28">IF($H60="","",($I60*$J60*L60)/1000/1000)</f>
        <v/>
      </c>
      <c r="Q60" s="774" t="str">
        <f t="shared" ref="Q60:Q112" si="29">IF($H60="","",($I60*$J60*M60)/1000/1000)</f>
        <v/>
      </c>
      <c r="R60" s="774" t="str">
        <f t="shared" ref="R60:R112" si="30">IF($H60="","",($I60*$J60*N60)/1000/1000)</f>
        <v/>
      </c>
      <c r="S60" s="774" t="str">
        <f t="shared" ref="S60:S112" si="31">IF($H60="","",SUM(O60:R60))</f>
        <v/>
      </c>
      <c r="T60" s="43"/>
      <c r="X60" s="355"/>
      <c r="Y60" s="355"/>
      <c r="Z60" s="355"/>
      <c r="AA60" s="355"/>
      <c r="AB60" s="355"/>
      <c r="AC60" s="355"/>
      <c r="AD60" s="400"/>
      <c r="AE60" s="400"/>
      <c r="AF60" s="400"/>
      <c r="AG60" s="400"/>
      <c r="AH60" s="400"/>
      <c r="AI60" s="400"/>
    </row>
    <row r="61" spans="2:35" ht="15" customHeight="1" x14ac:dyDescent="0.3">
      <c r="B61" s="30"/>
      <c r="C61" s="20">
        <v>49</v>
      </c>
      <c r="D61" s="768"/>
      <c r="E61" s="769"/>
      <c r="F61" s="775"/>
      <c r="G61" s="790" t="str">
        <f t="shared" si="25"/>
        <v/>
      </c>
      <c r="H61" s="791"/>
      <c r="I61" s="792" t="str">
        <f t="shared" si="26"/>
        <v/>
      </c>
      <c r="J61" s="771" t="str">
        <f t="shared" si="20"/>
        <v/>
      </c>
      <c r="K61" s="771" t="str">
        <f t="shared" si="21"/>
        <v/>
      </c>
      <c r="L61" s="771" t="str">
        <f t="shared" si="22"/>
        <v/>
      </c>
      <c r="M61" s="774" t="str">
        <f t="shared" si="23"/>
        <v/>
      </c>
      <c r="N61" s="774" t="str">
        <f t="shared" si="24"/>
        <v/>
      </c>
      <c r="O61" s="774" t="str">
        <f t="shared" si="27"/>
        <v/>
      </c>
      <c r="P61" s="774" t="str">
        <f t="shared" si="28"/>
        <v/>
      </c>
      <c r="Q61" s="774" t="str">
        <f t="shared" si="29"/>
        <v/>
      </c>
      <c r="R61" s="774" t="str">
        <f t="shared" si="30"/>
        <v/>
      </c>
      <c r="S61" s="774" t="str">
        <f t="shared" si="31"/>
        <v/>
      </c>
      <c r="T61" s="43"/>
      <c r="X61" s="355"/>
      <c r="Y61" s="355"/>
      <c r="Z61" s="355"/>
      <c r="AA61" s="355"/>
      <c r="AB61" s="355"/>
      <c r="AC61" s="355"/>
      <c r="AD61" s="400"/>
      <c r="AE61" s="400"/>
      <c r="AF61" s="400"/>
      <c r="AG61" s="400"/>
      <c r="AH61" s="400"/>
      <c r="AI61" s="400"/>
    </row>
    <row r="62" spans="2:35" ht="15" customHeight="1" x14ac:dyDescent="0.3">
      <c r="B62" s="30"/>
      <c r="C62" s="20">
        <v>50</v>
      </c>
      <c r="D62" s="768"/>
      <c r="E62" s="769"/>
      <c r="F62" s="775"/>
      <c r="G62" s="790" t="str">
        <f t="shared" si="25"/>
        <v/>
      </c>
      <c r="H62" s="791"/>
      <c r="I62" s="792" t="str">
        <f t="shared" si="26"/>
        <v/>
      </c>
      <c r="J62" s="771" t="str">
        <f t="shared" si="20"/>
        <v/>
      </c>
      <c r="K62" s="771" t="str">
        <f t="shared" si="21"/>
        <v/>
      </c>
      <c r="L62" s="771" t="str">
        <f t="shared" si="22"/>
        <v/>
      </c>
      <c r="M62" s="774" t="str">
        <f t="shared" si="23"/>
        <v/>
      </c>
      <c r="N62" s="774" t="str">
        <f t="shared" si="24"/>
        <v/>
      </c>
      <c r="O62" s="774" t="str">
        <f t="shared" si="27"/>
        <v/>
      </c>
      <c r="P62" s="774" t="str">
        <f t="shared" si="28"/>
        <v/>
      </c>
      <c r="Q62" s="774" t="str">
        <f t="shared" si="29"/>
        <v/>
      </c>
      <c r="R62" s="774" t="str">
        <f t="shared" si="30"/>
        <v/>
      </c>
      <c r="S62" s="774" t="str">
        <f t="shared" si="31"/>
        <v/>
      </c>
      <c r="T62" s="43"/>
      <c r="X62" s="355"/>
      <c r="Y62" s="355"/>
      <c r="Z62" s="355"/>
      <c r="AA62" s="355"/>
      <c r="AB62" s="355"/>
      <c r="AC62" s="355"/>
      <c r="AD62" s="400"/>
      <c r="AE62" s="400"/>
      <c r="AF62" s="400"/>
      <c r="AG62" s="400"/>
      <c r="AH62" s="400"/>
      <c r="AI62" s="400"/>
    </row>
    <row r="63" spans="2:35" ht="15.75" hidden="1" x14ac:dyDescent="0.3">
      <c r="B63" s="30"/>
      <c r="C63" s="20">
        <v>51</v>
      </c>
      <c r="D63" s="776"/>
      <c r="E63" s="777"/>
      <c r="F63" s="778"/>
      <c r="G63" s="793" t="str">
        <f t="shared" si="25"/>
        <v/>
      </c>
      <c r="H63" s="794"/>
      <c r="I63" s="795" t="str">
        <f t="shared" si="26"/>
        <v/>
      </c>
      <c r="J63" s="779" t="str">
        <f t="shared" si="20"/>
        <v/>
      </c>
      <c r="K63" s="779" t="str">
        <f t="shared" si="21"/>
        <v/>
      </c>
      <c r="L63" s="779" t="str">
        <f t="shared" si="22"/>
        <v/>
      </c>
      <c r="M63" s="780" t="str">
        <f t="shared" si="23"/>
        <v/>
      </c>
      <c r="N63" s="780" t="str">
        <f t="shared" si="24"/>
        <v/>
      </c>
      <c r="O63" s="780" t="str">
        <f t="shared" si="27"/>
        <v/>
      </c>
      <c r="P63" s="780" t="str">
        <f t="shared" si="28"/>
        <v/>
      </c>
      <c r="Q63" s="780" t="str">
        <f t="shared" si="29"/>
        <v/>
      </c>
      <c r="R63" s="780" t="str">
        <f t="shared" si="30"/>
        <v/>
      </c>
      <c r="S63" s="780" t="str">
        <f t="shared" si="31"/>
        <v/>
      </c>
      <c r="T63" s="43"/>
      <c r="X63" s="355"/>
      <c r="Y63" s="355"/>
      <c r="Z63" s="355"/>
      <c r="AA63" s="355"/>
      <c r="AB63" s="355"/>
      <c r="AC63" s="355"/>
      <c r="AD63" s="400"/>
      <c r="AE63" s="400"/>
      <c r="AF63" s="400"/>
      <c r="AG63" s="400"/>
      <c r="AH63" s="400"/>
      <c r="AI63" s="400"/>
    </row>
    <row r="64" spans="2:35" ht="15.75" hidden="1" x14ac:dyDescent="0.3">
      <c r="B64" s="30"/>
      <c r="C64" s="20">
        <v>52</v>
      </c>
      <c r="D64" s="776"/>
      <c r="E64" s="777"/>
      <c r="F64" s="778"/>
      <c r="G64" s="793" t="str">
        <f t="shared" si="25"/>
        <v/>
      </c>
      <c r="H64" s="794"/>
      <c r="I64" s="795" t="str">
        <f t="shared" si="26"/>
        <v/>
      </c>
      <c r="J64" s="779" t="str">
        <f t="shared" si="20"/>
        <v/>
      </c>
      <c r="K64" s="779" t="str">
        <f t="shared" si="21"/>
        <v/>
      </c>
      <c r="L64" s="779" t="str">
        <f t="shared" si="22"/>
        <v/>
      </c>
      <c r="M64" s="780" t="str">
        <f t="shared" si="23"/>
        <v/>
      </c>
      <c r="N64" s="780" t="str">
        <f t="shared" si="24"/>
        <v/>
      </c>
      <c r="O64" s="780" t="str">
        <f t="shared" si="27"/>
        <v/>
      </c>
      <c r="P64" s="780" t="str">
        <f t="shared" si="28"/>
        <v/>
      </c>
      <c r="Q64" s="780" t="str">
        <f t="shared" si="29"/>
        <v/>
      </c>
      <c r="R64" s="780" t="str">
        <f t="shared" si="30"/>
        <v/>
      </c>
      <c r="S64" s="780" t="str">
        <f t="shared" si="31"/>
        <v/>
      </c>
      <c r="T64" s="43"/>
      <c r="X64" s="355"/>
      <c r="Y64" s="355"/>
      <c r="Z64" s="355"/>
      <c r="AA64" s="355"/>
      <c r="AB64" s="355"/>
      <c r="AC64" s="355"/>
      <c r="AD64" s="400"/>
      <c r="AE64" s="400"/>
      <c r="AF64" s="400"/>
      <c r="AG64" s="400"/>
      <c r="AH64" s="400"/>
      <c r="AI64" s="400"/>
    </row>
    <row r="65" spans="2:35" ht="15.75" hidden="1" x14ac:dyDescent="0.3">
      <c r="B65" s="30"/>
      <c r="C65" s="20">
        <v>53</v>
      </c>
      <c r="D65" s="776"/>
      <c r="E65" s="777"/>
      <c r="F65" s="778"/>
      <c r="G65" s="793" t="str">
        <f t="shared" si="25"/>
        <v/>
      </c>
      <c r="H65" s="794"/>
      <c r="I65" s="795" t="str">
        <f t="shared" si="26"/>
        <v/>
      </c>
      <c r="J65" s="779" t="str">
        <f t="shared" si="20"/>
        <v/>
      </c>
      <c r="K65" s="779" t="str">
        <f t="shared" si="21"/>
        <v/>
      </c>
      <c r="L65" s="779" t="str">
        <f t="shared" si="22"/>
        <v/>
      </c>
      <c r="M65" s="780" t="str">
        <f t="shared" si="23"/>
        <v/>
      </c>
      <c r="N65" s="780" t="str">
        <f t="shared" si="24"/>
        <v/>
      </c>
      <c r="O65" s="780" t="str">
        <f t="shared" si="27"/>
        <v/>
      </c>
      <c r="P65" s="780" t="str">
        <f t="shared" si="28"/>
        <v/>
      </c>
      <c r="Q65" s="780" t="str">
        <f t="shared" si="29"/>
        <v/>
      </c>
      <c r="R65" s="780" t="str">
        <f t="shared" si="30"/>
        <v/>
      </c>
      <c r="S65" s="780" t="str">
        <f t="shared" si="31"/>
        <v/>
      </c>
      <c r="T65" s="43"/>
      <c r="X65" s="355"/>
      <c r="Y65" s="355"/>
      <c r="Z65" s="355"/>
      <c r="AA65" s="355"/>
      <c r="AB65" s="355"/>
      <c r="AC65" s="355"/>
      <c r="AD65" s="400"/>
      <c r="AE65" s="400"/>
      <c r="AF65" s="400"/>
      <c r="AG65" s="400"/>
      <c r="AH65" s="400"/>
      <c r="AI65" s="400"/>
    </row>
    <row r="66" spans="2:35" ht="15.75" hidden="1" x14ac:dyDescent="0.3">
      <c r="B66" s="30"/>
      <c r="C66" s="20">
        <v>54</v>
      </c>
      <c r="D66" s="776"/>
      <c r="E66" s="777"/>
      <c r="F66" s="778"/>
      <c r="G66" s="793" t="str">
        <f t="shared" si="25"/>
        <v/>
      </c>
      <c r="H66" s="794"/>
      <c r="I66" s="795" t="str">
        <f t="shared" si="26"/>
        <v/>
      </c>
      <c r="J66" s="779" t="str">
        <f t="shared" si="20"/>
        <v/>
      </c>
      <c r="K66" s="779" t="str">
        <f t="shared" si="21"/>
        <v/>
      </c>
      <c r="L66" s="779" t="str">
        <f t="shared" si="22"/>
        <v/>
      </c>
      <c r="M66" s="780" t="str">
        <f t="shared" si="23"/>
        <v/>
      </c>
      <c r="N66" s="780" t="str">
        <f t="shared" si="24"/>
        <v/>
      </c>
      <c r="O66" s="780" t="str">
        <f t="shared" si="27"/>
        <v/>
      </c>
      <c r="P66" s="780" t="str">
        <f t="shared" si="28"/>
        <v/>
      </c>
      <c r="Q66" s="780" t="str">
        <f t="shared" si="29"/>
        <v/>
      </c>
      <c r="R66" s="780" t="str">
        <f t="shared" si="30"/>
        <v/>
      </c>
      <c r="S66" s="780" t="str">
        <f t="shared" si="31"/>
        <v/>
      </c>
      <c r="T66" s="43"/>
      <c r="X66" s="355"/>
      <c r="Y66" s="355"/>
      <c r="Z66" s="355"/>
      <c r="AA66" s="355"/>
      <c r="AB66" s="355"/>
      <c r="AC66" s="355"/>
      <c r="AD66" s="400"/>
      <c r="AE66" s="400"/>
      <c r="AF66" s="400"/>
      <c r="AG66" s="400"/>
      <c r="AH66" s="400"/>
      <c r="AI66" s="400"/>
    </row>
    <row r="67" spans="2:35" ht="15.75" hidden="1" x14ac:dyDescent="0.3">
      <c r="B67" s="30"/>
      <c r="C67" s="20">
        <v>55</v>
      </c>
      <c r="D67" s="776"/>
      <c r="E67" s="777"/>
      <c r="F67" s="778"/>
      <c r="G67" s="793" t="str">
        <f t="shared" si="25"/>
        <v/>
      </c>
      <c r="H67" s="794"/>
      <c r="I67" s="795" t="str">
        <f t="shared" si="26"/>
        <v/>
      </c>
      <c r="J67" s="779" t="str">
        <f t="shared" si="20"/>
        <v/>
      </c>
      <c r="K67" s="779" t="str">
        <f t="shared" si="21"/>
        <v/>
      </c>
      <c r="L67" s="779" t="str">
        <f t="shared" si="22"/>
        <v/>
      </c>
      <c r="M67" s="780" t="str">
        <f t="shared" si="23"/>
        <v/>
      </c>
      <c r="N67" s="780" t="str">
        <f t="shared" si="24"/>
        <v/>
      </c>
      <c r="O67" s="780" t="str">
        <f t="shared" si="27"/>
        <v/>
      </c>
      <c r="P67" s="780" t="str">
        <f t="shared" si="28"/>
        <v/>
      </c>
      <c r="Q67" s="780" t="str">
        <f t="shared" si="29"/>
        <v/>
      </c>
      <c r="R67" s="780" t="str">
        <f t="shared" si="30"/>
        <v/>
      </c>
      <c r="S67" s="780" t="str">
        <f t="shared" si="31"/>
        <v/>
      </c>
      <c r="T67" s="43"/>
      <c r="X67" s="355"/>
      <c r="Y67" s="355"/>
      <c r="Z67" s="355"/>
      <c r="AA67" s="355"/>
      <c r="AB67" s="355"/>
      <c r="AC67" s="355"/>
      <c r="AD67" s="400"/>
      <c r="AE67" s="400"/>
      <c r="AF67" s="400"/>
      <c r="AG67" s="400"/>
      <c r="AH67" s="400"/>
      <c r="AI67" s="400"/>
    </row>
    <row r="68" spans="2:35" ht="15.75" hidden="1" x14ac:dyDescent="0.3">
      <c r="B68" s="30"/>
      <c r="C68" s="20">
        <v>56</v>
      </c>
      <c r="D68" s="776"/>
      <c r="E68" s="777"/>
      <c r="F68" s="778"/>
      <c r="G68" s="793" t="str">
        <f t="shared" si="25"/>
        <v/>
      </c>
      <c r="H68" s="794"/>
      <c r="I68" s="795" t="str">
        <f t="shared" si="26"/>
        <v/>
      </c>
      <c r="J68" s="779" t="str">
        <f t="shared" si="20"/>
        <v/>
      </c>
      <c r="K68" s="779" t="str">
        <f t="shared" si="21"/>
        <v/>
      </c>
      <c r="L68" s="779" t="str">
        <f t="shared" si="22"/>
        <v/>
      </c>
      <c r="M68" s="780" t="str">
        <f t="shared" si="23"/>
        <v/>
      </c>
      <c r="N68" s="780" t="str">
        <f t="shared" si="24"/>
        <v/>
      </c>
      <c r="O68" s="780" t="str">
        <f t="shared" si="27"/>
        <v/>
      </c>
      <c r="P68" s="780" t="str">
        <f t="shared" si="28"/>
        <v/>
      </c>
      <c r="Q68" s="780" t="str">
        <f t="shared" si="29"/>
        <v/>
      </c>
      <c r="R68" s="780" t="str">
        <f t="shared" si="30"/>
        <v/>
      </c>
      <c r="S68" s="780" t="str">
        <f t="shared" si="31"/>
        <v/>
      </c>
      <c r="T68" s="43"/>
      <c r="X68" s="355"/>
      <c r="Y68" s="355"/>
      <c r="Z68" s="355"/>
      <c r="AA68" s="355"/>
      <c r="AB68" s="355"/>
      <c r="AC68" s="355"/>
      <c r="AD68" s="400"/>
      <c r="AE68" s="400"/>
      <c r="AF68" s="400"/>
      <c r="AG68" s="400"/>
      <c r="AH68" s="400"/>
      <c r="AI68" s="400"/>
    </row>
    <row r="69" spans="2:35" ht="15.75" hidden="1" x14ac:dyDescent="0.3">
      <c r="B69" s="30"/>
      <c r="C69" s="20">
        <v>57</v>
      </c>
      <c r="D69" s="776"/>
      <c r="E69" s="777"/>
      <c r="F69" s="778"/>
      <c r="G69" s="793" t="str">
        <f t="shared" si="25"/>
        <v/>
      </c>
      <c r="H69" s="794"/>
      <c r="I69" s="795" t="str">
        <f t="shared" si="26"/>
        <v/>
      </c>
      <c r="J69" s="779" t="str">
        <f t="shared" si="20"/>
        <v/>
      </c>
      <c r="K69" s="779" t="str">
        <f t="shared" si="21"/>
        <v/>
      </c>
      <c r="L69" s="779" t="str">
        <f t="shared" si="22"/>
        <v/>
      </c>
      <c r="M69" s="780" t="str">
        <f t="shared" si="23"/>
        <v/>
      </c>
      <c r="N69" s="780" t="str">
        <f t="shared" si="24"/>
        <v/>
      </c>
      <c r="O69" s="780" t="str">
        <f t="shared" si="27"/>
        <v/>
      </c>
      <c r="P69" s="780" t="str">
        <f t="shared" si="28"/>
        <v/>
      </c>
      <c r="Q69" s="780" t="str">
        <f t="shared" si="29"/>
        <v/>
      </c>
      <c r="R69" s="780" t="str">
        <f t="shared" si="30"/>
        <v/>
      </c>
      <c r="S69" s="780" t="str">
        <f t="shared" si="31"/>
        <v/>
      </c>
      <c r="T69" s="43"/>
      <c r="X69" s="355"/>
      <c r="Y69" s="355"/>
      <c r="Z69" s="355"/>
      <c r="AA69" s="355"/>
      <c r="AB69" s="355"/>
      <c r="AC69" s="355"/>
      <c r="AD69" s="400"/>
      <c r="AE69" s="400"/>
      <c r="AF69" s="400"/>
      <c r="AG69" s="400"/>
      <c r="AH69" s="400"/>
      <c r="AI69" s="400"/>
    </row>
    <row r="70" spans="2:35" ht="15.75" hidden="1" x14ac:dyDescent="0.3">
      <c r="B70" s="30"/>
      <c r="C70" s="20">
        <v>58</v>
      </c>
      <c r="D70" s="776"/>
      <c r="E70" s="777"/>
      <c r="F70" s="778"/>
      <c r="G70" s="793" t="str">
        <f t="shared" si="25"/>
        <v/>
      </c>
      <c r="H70" s="794"/>
      <c r="I70" s="795" t="str">
        <f t="shared" si="26"/>
        <v/>
      </c>
      <c r="J70" s="779" t="str">
        <f t="shared" si="20"/>
        <v/>
      </c>
      <c r="K70" s="779" t="str">
        <f t="shared" si="21"/>
        <v/>
      </c>
      <c r="L70" s="779" t="str">
        <f t="shared" si="22"/>
        <v/>
      </c>
      <c r="M70" s="780" t="str">
        <f t="shared" si="23"/>
        <v/>
      </c>
      <c r="N70" s="780" t="str">
        <f t="shared" si="24"/>
        <v/>
      </c>
      <c r="O70" s="780" t="str">
        <f t="shared" si="27"/>
        <v/>
      </c>
      <c r="P70" s="780" t="str">
        <f t="shared" si="28"/>
        <v/>
      </c>
      <c r="Q70" s="780" t="str">
        <f t="shared" si="29"/>
        <v/>
      </c>
      <c r="R70" s="780" t="str">
        <f t="shared" si="30"/>
        <v/>
      </c>
      <c r="S70" s="780" t="str">
        <f t="shared" si="31"/>
        <v/>
      </c>
      <c r="T70" s="43"/>
      <c r="X70" s="355"/>
      <c r="Y70" s="355"/>
      <c r="Z70" s="355"/>
      <c r="AA70" s="355"/>
      <c r="AB70" s="355"/>
      <c r="AC70" s="355"/>
      <c r="AD70" s="400"/>
      <c r="AE70" s="400"/>
      <c r="AF70" s="400"/>
      <c r="AG70" s="400"/>
      <c r="AH70" s="400"/>
      <c r="AI70" s="400"/>
    </row>
    <row r="71" spans="2:35" ht="15.75" hidden="1" x14ac:dyDescent="0.3">
      <c r="B71" s="30"/>
      <c r="C71" s="20">
        <v>59</v>
      </c>
      <c r="D71" s="776"/>
      <c r="E71" s="777"/>
      <c r="F71" s="778"/>
      <c r="G71" s="793" t="str">
        <f t="shared" si="25"/>
        <v/>
      </c>
      <c r="H71" s="794"/>
      <c r="I71" s="795" t="str">
        <f t="shared" si="26"/>
        <v/>
      </c>
      <c r="J71" s="779" t="str">
        <f t="shared" si="20"/>
        <v/>
      </c>
      <c r="K71" s="779" t="str">
        <f t="shared" si="21"/>
        <v/>
      </c>
      <c r="L71" s="779" t="str">
        <f t="shared" si="22"/>
        <v/>
      </c>
      <c r="M71" s="780" t="str">
        <f t="shared" si="23"/>
        <v/>
      </c>
      <c r="N71" s="780" t="str">
        <f t="shared" si="24"/>
        <v/>
      </c>
      <c r="O71" s="780" t="str">
        <f t="shared" si="27"/>
        <v/>
      </c>
      <c r="P71" s="780" t="str">
        <f t="shared" si="28"/>
        <v/>
      </c>
      <c r="Q71" s="780" t="str">
        <f t="shared" si="29"/>
        <v/>
      </c>
      <c r="R71" s="780" t="str">
        <f t="shared" si="30"/>
        <v/>
      </c>
      <c r="S71" s="780" t="str">
        <f t="shared" si="31"/>
        <v/>
      </c>
      <c r="T71" s="43"/>
      <c r="X71" s="355"/>
      <c r="Y71" s="355"/>
      <c r="Z71" s="355"/>
      <c r="AA71" s="355"/>
      <c r="AB71" s="355"/>
      <c r="AC71" s="355"/>
      <c r="AD71" s="400"/>
      <c r="AE71" s="400"/>
      <c r="AF71" s="400"/>
      <c r="AG71" s="400"/>
      <c r="AH71" s="400"/>
      <c r="AI71" s="400"/>
    </row>
    <row r="72" spans="2:35" ht="15.75" hidden="1" x14ac:dyDescent="0.3">
      <c r="B72" s="30"/>
      <c r="C72" s="20">
        <v>60</v>
      </c>
      <c r="D72" s="776"/>
      <c r="E72" s="777"/>
      <c r="F72" s="778"/>
      <c r="G72" s="793" t="str">
        <f t="shared" si="25"/>
        <v/>
      </c>
      <c r="H72" s="794"/>
      <c r="I72" s="795" t="str">
        <f t="shared" si="26"/>
        <v/>
      </c>
      <c r="J72" s="779" t="str">
        <f t="shared" si="20"/>
        <v/>
      </c>
      <c r="K72" s="779" t="str">
        <f t="shared" si="21"/>
        <v/>
      </c>
      <c r="L72" s="779" t="str">
        <f t="shared" si="22"/>
        <v/>
      </c>
      <c r="M72" s="780" t="str">
        <f t="shared" si="23"/>
        <v/>
      </c>
      <c r="N72" s="780" t="str">
        <f t="shared" si="24"/>
        <v/>
      </c>
      <c r="O72" s="780" t="str">
        <f t="shared" si="27"/>
        <v/>
      </c>
      <c r="P72" s="780" t="str">
        <f t="shared" si="28"/>
        <v/>
      </c>
      <c r="Q72" s="780" t="str">
        <f t="shared" si="29"/>
        <v/>
      </c>
      <c r="R72" s="780" t="str">
        <f t="shared" si="30"/>
        <v/>
      </c>
      <c r="S72" s="780" t="str">
        <f t="shared" si="31"/>
        <v/>
      </c>
      <c r="T72" s="43"/>
      <c r="X72" s="355"/>
      <c r="Y72" s="355"/>
      <c r="Z72" s="355"/>
      <c r="AA72" s="355"/>
      <c r="AB72" s="355"/>
      <c r="AC72" s="355"/>
      <c r="AD72" s="400"/>
      <c r="AE72" s="400"/>
      <c r="AF72" s="400"/>
      <c r="AG72" s="400"/>
      <c r="AH72" s="400"/>
      <c r="AI72" s="400"/>
    </row>
    <row r="73" spans="2:35" ht="15.75" hidden="1" x14ac:dyDescent="0.3">
      <c r="B73" s="30"/>
      <c r="C73" s="20">
        <v>61</v>
      </c>
      <c r="D73" s="776"/>
      <c r="E73" s="777"/>
      <c r="F73" s="778"/>
      <c r="G73" s="793" t="str">
        <f t="shared" si="25"/>
        <v/>
      </c>
      <c r="H73" s="794"/>
      <c r="I73" s="795" t="str">
        <f t="shared" si="26"/>
        <v/>
      </c>
      <c r="J73" s="779" t="str">
        <f t="shared" si="20"/>
        <v/>
      </c>
      <c r="K73" s="779" t="str">
        <f t="shared" si="21"/>
        <v/>
      </c>
      <c r="L73" s="779" t="str">
        <f t="shared" si="22"/>
        <v/>
      </c>
      <c r="M73" s="780" t="str">
        <f t="shared" si="23"/>
        <v/>
      </c>
      <c r="N73" s="780" t="str">
        <f t="shared" si="24"/>
        <v/>
      </c>
      <c r="O73" s="780" t="str">
        <f t="shared" si="27"/>
        <v/>
      </c>
      <c r="P73" s="780" t="str">
        <f t="shared" si="28"/>
        <v/>
      </c>
      <c r="Q73" s="780" t="str">
        <f t="shared" si="29"/>
        <v/>
      </c>
      <c r="R73" s="780" t="str">
        <f t="shared" si="30"/>
        <v/>
      </c>
      <c r="S73" s="780" t="str">
        <f t="shared" si="31"/>
        <v/>
      </c>
      <c r="T73" s="43"/>
      <c r="X73" s="355"/>
      <c r="Y73" s="355"/>
      <c r="Z73" s="355"/>
      <c r="AA73" s="355"/>
      <c r="AB73" s="355"/>
      <c r="AC73" s="355"/>
      <c r="AD73" s="400"/>
      <c r="AE73" s="400"/>
      <c r="AF73" s="400"/>
      <c r="AG73" s="400"/>
      <c r="AH73" s="400"/>
      <c r="AI73" s="400"/>
    </row>
    <row r="74" spans="2:35" ht="15.75" hidden="1" x14ac:dyDescent="0.3">
      <c r="B74" s="30"/>
      <c r="C74" s="20">
        <v>62</v>
      </c>
      <c r="D74" s="776"/>
      <c r="E74" s="777"/>
      <c r="F74" s="778"/>
      <c r="G74" s="793" t="str">
        <f t="shared" si="25"/>
        <v/>
      </c>
      <c r="H74" s="794"/>
      <c r="I74" s="795" t="str">
        <f t="shared" si="26"/>
        <v/>
      </c>
      <c r="J74" s="779" t="str">
        <f t="shared" si="20"/>
        <v/>
      </c>
      <c r="K74" s="779" t="str">
        <f t="shared" si="21"/>
        <v/>
      </c>
      <c r="L74" s="779" t="str">
        <f t="shared" si="22"/>
        <v/>
      </c>
      <c r="M74" s="780" t="str">
        <f t="shared" si="23"/>
        <v/>
      </c>
      <c r="N74" s="780" t="str">
        <f t="shared" si="24"/>
        <v/>
      </c>
      <c r="O74" s="780" t="str">
        <f t="shared" si="27"/>
        <v/>
      </c>
      <c r="P74" s="780" t="str">
        <f t="shared" si="28"/>
        <v/>
      </c>
      <c r="Q74" s="780" t="str">
        <f t="shared" si="29"/>
        <v/>
      </c>
      <c r="R74" s="780" t="str">
        <f t="shared" si="30"/>
        <v/>
      </c>
      <c r="S74" s="780" t="str">
        <f t="shared" si="31"/>
        <v/>
      </c>
      <c r="T74" s="43"/>
      <c r="X74" s="355"/>
      <c r="Y74" s="355"/>
      <c r="Z74" s="355"/>
      <c r="AA74" s="355"/>
      <c r="AB74" s="355"/>
      <c r="AC74" s="355"/>
      <c r="AD74" s="400"/>
      <c r="AE74" s="400"/>
      <c r="AF74" s="400"/>
      <c r="AG74" s="400"/>
      <c r="AH74" s="400"/>
      <c r="AI74" s="400"/>
    </row>
    <row r="75" spans="2:35" ht="15.75" hidden="1" x14ac:dyDescent="0.3">
      <c r="B75" s="30"/>
      <c r="C75" s="20">
        <v>63</v>
      </c>
      <c r="D75" s="776"/>
      <c r="E75" s="777"/>
      <c r="F75" s="778"/>
      <c r="G75" s="793" t="str">
        <f t="shared" si="25"/>
        <v/>
      </c>
      <c r="H75" s="794"/>
      <c r="I75" s="795" t="str">
        <f t="shared" si="26"/>
        <v/>
      </c>
      <c r="J75" s="779" t="str">
        <f t="shared" si="20"/>
        <v/>
      </c>
      <c r="K75" s="779" t="str">
        <f t="shared" si="21"/>
        <v/>
      </c>
      <c r="L75" s="779" t="str">
        <f t="shared" si="22"/>
        <v/>
      </c>
      <c r="M75" s="780" t="str">
        <f t="shared" si="23"/>
        <v/>
      </c>
      <c r="N75" s="780" t="str">
        <f t="shared" si="24"/>
        <v/>
      </c>
      <c r="O75" s="780" t="str">
        <f t="shared" si="27"/>
        <v/>
      </c>
      <c r="P75" s="780" t="str">
        <f t="shared" si="28"/>
        <v/>
      </c>
      <c r="Q75" s="780" t="str">
        <f t="shared" si="29"/>
        <v/>
      </c>
      <c r="R75" s="780" t="str">
        <f t="shared" si="30"/>
        <v/>
      </c>
      <c r="S75" s="780" t="str">
        <f t="shared" si="31"/>
        <v/>
      </c>
      <c r="T75" s="43"/>
      <c r="X75" s="355"/>
      <c r="Y75" s="355"/>
      <c r="Z75" s="355"/>
      <c r="AA75" s="355"/>
      <c r="AB75" s="355"/>
      <c r="AC75" s="355"/>
      <c r="AD75" s="400"/>
      <c r="AE75" s="400"/>
      <c r="AF75" s="400"/>
      <c r="AG75" s="400"/>
      <c r="AH75" s="400"/>
      <c r="AI75" s="400"/>
    </row>
    <row r="76" spans="2:35" ht="15.75" hidden="1" x14ac:dyDescent="0.3">
      <c r="B76" s="30"/>
      <c r="C76" s="20">
        <v>64</v>
      </c>
      <c r="D76" s="776"/>
      <c r="E76" s="777"/>
      <c r="F76" s="778"/>
      <c r="G76" s="793" t="str">
        <f t="shared" si="25"/>
        <v/>
      </c>
      <c r="H76" s="794"/>
      <c r="I76" s="795" t="str">
        <f t="shared" si="26"/>
        <v/>
      </c>
      <c r="J76" s="779" t="str">
        <f t="shared" ref="J76:J112" si="32">IF(E76="","",VLOOKUP(E76,$D$127:$I$137,2,FALSE))</f>
        <v/>
      </c>
      <c r="K76" s="779" t="str">
        <f t="shared" si="21"/>
        <v/>
      </c>
      <c r="L76" s="779" t="str">
        <f t="shared" si="22"/>
        <v/>
      </c>
      <c r="M76" s="780" t="str">
        <f t="shared" si="23"/>
        <v/>
      </c>
      <c r="N76" s="780" t="str">
        <f t="shared" si="24"/>
        <v/>
      </c>
      <c r="O76" s="780" t="str">
        <f t="shared" si="27"/>
        <v/>
      </c>
      <c r="P76" s="780" t="str">
        <f t="shared" si="28"/>
        <v/>
      </c>
      <c r="Q76" s="780" t="str">
        <f t="shared" si="29"/>
        <v/>
      </c>
      <c r="R76" s="780" t="str">
        <f t="shared" si="30"/>
        <v/>
      </c>
      <c r="S76" s="780" t="str">
        <f t="shared" si="31"/>
        <v/>
      </c>
      <c r="T76" s="43"/>
      <c r="X76" s="355"/>
      <c r="Y76" s="355"/>
      <c r="Z76" s="355"/>
      <c r="AA76" s="355"/>
      <c r="AB76" s="355"/>
      <c r="AC76" s="355"/>
      <c r="AD76" s="400"/>
      <c r="AE76" s="400"/>
      <c r="AF76" s="400"/>
      <c r="AG76" s="400"/>
      <c r="AH76" s="400"/>
      <c r="AI76" s="400"/>
    </row>
    <row r="77" spans="2:35" ht="15.75" hidden="1" x14ac:dyDescent="0.3">
      <c r="B77" s="30"/>
      <c r="C77" s="20">
        <v>65</v>
      </c>
      <c r="D77" s="776"/>
      <c r="E77" s="777"/>
      <c r="F77" s="778"/>
      <c r="G77" s="793" t="str">
        <f t="shared" ref="G77:G108" si="33">IF(F77="", "", VLOOKUP(F77, $D$141:$E$188, 2, FALSE))</f>
        <v/>
      </c>
      <c r="H77" s="794"/>
      <c r="I77" s="795" t="str">
        <f t="shared" si="26"/>
        <v/>
      </c>
      <c r="J77" s="779" t="str">
        <f t="shared" si="32"/>
        <v/>
      </c>
      <c r="K77" s="779" t="str">
        <f t="shared" ref="K77:K112" si="34">IF(E77="","",VLOOKUP(E77,$D$127:$G$137,3,FALSE))</f>
        <v/>
      </c>
      <c r="L77" s="779" t="str">
        <f t="shared" ref="L77:L112" si="35">IF(E77="","",VLOOKUP(E77,$D$127:$I$137,4,FALSE))</f>
        <v/>
      </c>
      <c r="M77" s="780" t="str">
        <f t="shared" ref="M77:M112" si="36">IF(E77="","",VLOOKUP(E77,$D$127:$I$137,5,FALSE))</f>
        <v/>
      </c>
      <c r="N77" s="780" t="str">
        <f t="shared" ref="N77:N112" si="37">IF(E77="","",VLOOKUP(E77,$D$127:$I$137,6,FALSE))</f>
        <v/>
      </c>
      <c r="O77" s="780" t="str">
        <f t="shared" si="27"/>
        <v/>
      </c>
      <c r="P77" s="780" t="str">
        <f t="shared" si="28"/>
        <v/>
      </c>
      <c r="Q77" s="780" t="str">
        <f t="shared" si="29"/>
        <v/>
      </c>
      <c r="R77" s="780" t="str">
        <f t="shared" si="30"/>
        <v/>
      </c>
      <c r="S77" s="780" t="str">
        <f t="shared" si="31"/>
        <v/>
      </c>
      <c r="T77" s="43"/>
      <c r="X77" s="355"/>
      <c r="Y77" s="355"/>
      <c r="Z77" s="355"/>
      <c r="AA77" s="355"/>
      <c r="AB77" s="355"/>
      <c r="AC77" s="355"/>
      <c r="AD77" s="400"/>
      <c r="AE77" s="400"/>
      <c r="AF77" s="400"/>
      <c r="AG77" s="400"/>
      <c r="AH77" s="400"/>
      <c r="AI77" s="400"/>
    </row>
    <row r="78" spans="2:35" ht="15.75" hidden="1" x14ac:dyDescent="0.3">
      <c r="B78" s="30"/>
      <c r="C78" s="20">
        <v>66</v>
      </c>
      <c r="D78" s="776"/>
      <c r="E78" s="777"/>
      <c r="F78" s="778"/>
      <c r="G78" s="793" t="str">
        <f t="shared" si="33"/>
        <v/>
      </c>
      <c r="H78" s="794"/>
      <c r="I78" s="795" t="str">
        <f t="shared" si="26"/>
        <v/>
      </c>
      <c r="J78" s="779" t="str">
        <f t="shared" si="32"/>
        <v/>
      </c>
      <c r="K78" s="779" t="str">
        <f t="shared" si="34"/>
        <v/>
      </c>
      <c r="L78" s="779" t="str">
        <f t="shared" si="35"/>
        <v/>
      </c>
      <c r="M78" s="780" t="str">
        <f t="shared" si="36"/>
        <v/>
      </c>
      <c r="N78" s="780" t="str">
        <f t="shared" si="37"/>
        <v/>
      </c>
      <c r="O78" s="780" t="str">
        <f t="shared" si="27"/>
        <v/>
      </c>
      <c r="P78" s="780" t="str">
        <f t="shared" si="28"/>
        <v/>
      </c>
      <c r="Q78" s="780" t="str">
        <f t="shared" si="29"/>
        <v/>
      </c>
      <c r="R78" s="780" t="str">
        <f t="shared" si="30"/>
        <v/>
      </c>
      <c r="S78" s="780" t="str">
        <f t="shared" si="31"/>
        <v/>
      </c>
      <c r="T78" s="43"/>
      <c r="X78" s="355"/>
      <c r="Y78" s="355"/>
      <c r="Z78" s="355"/>
      <c r="AA78" s="355"/>
      <c r="AB78" s="355"/>
      <c r="AC78" s="355"/>
      <c r="AD78" s="400"/>
      <c r="AE78" s="400"/>
      <c r="AF78" s="400"/>
      <c r="AG78" s="400"/>
      <c r="AH78" s="400"/>
      <c r="AI78" s="400"/>
    </row>
    <row r="79" spans="2:35" ht="15.75" hidden="1" x14ac:dyDescent="0.3">
      <c r="B79" s="30"/>
      <c r="C79" s="20">
        <v>67</v>
      </c>
      <c r="D79" s="776"/>
      <c r="E79" s="777"/>
      <c r="F79" s="778"/>
      <c r="G79" s="793" t="str">
        <f t="shared" si="33"/>
        <v/>
      </c>
      <c r="H79" s="794"/>
      <c r="I79" s="795" t="str">
        <f t="shared" si="26"/>
        <v/>
      </c>
      <c r="J79" s="779" t="str">
        <f t="shared" si="32"/>
        <v/>
      </c>
      <c r="K79" s="779" t="str">
        <f t="shared" si="34"/>
        <v/>
      </c>
      <c r="L79" s="779" t="str">
        <f t="shared" si="35"/>
        <v/>
      </c>
      <c r="M79" s="780" t="str">
        <f t="shared" si="36"/>
        <v/>
      </c>
      <c r="N79" s="780" t="str">
        <f t="shared" si="37"/>
        <v/>
      </c>
      <c r="O79" s="780" t="str">
        <f t="shared" si="27"/>
        <v/>
      </c>
      <c r="P79" s="780" t="str">
        <f t="shared" si="28"/>
        <v/>
      </c>
      <c r="Q79" s="780" t="str">
        <f t="shared" si="29"/>
        <v/>
      </c>
      <c r="R79" s="780" t="str">
        <f t="shared" si="30"/>
        <v/>
      </c>
      <c r="S79" s="780" t="str">
        <f t="shared" si="31"/>
        <v/>
      </c>
      <c r="T79" s="43"/>
      <c r="X79" s="355"/>
      <c r="Y79" s="355"/>
      <c r="Z79" s="355"/>
      <c r="AA79" s="355"/>
      <c r="AB79" s="355"/>
      <c r="AC79" s="355"/>
      <c r="AD79" s="400"/>
      <c r="AE79" s="400"/>
      <c r="AF79" s="400"/>
      <c r="AG79" s="400"/>
      <c r="AH79" s="400"/>
      <c r="AI79" s="400"/>
    </row>
    <row r="80" spans="2:35" ht="15.75" hidden="1" x14ac:dyDescent="0.3">
      <c r="B80" s="30"/>
      <c r="C80" s="20">
        <v>68</v>
      </c>
      <c r="D80" s="776"/>
      <c r="E80" s="777"/>
      <c r="F80" s="778"/>
      <c r="G80" s="793" t="str">
        <f t="shared" si="33"/>
        <v/>
      </c>
      <c r="H80" s="794"/>
      <c r="I80" s="795" t="str">
        <f t="shared" si="26"/>
        <v/>
      </c>
      <c r="J80" s="779" t="str">
        <f t="shared" si="32"/>
        <v/>
      </c>
      <c r="K80" s="779" t="str">
        <f t="shared" si="34"/>
        <v/>
      </c>
      <c r="L80" s="779" t="str">
        <f t="shared" si="35"/>
        <v/>
      </c>
      <c r="M80" s="780" t="str">
        <f t="shared" si="36"/>
        <v/>
      </c>
      <c r="N80" s="780" t="str">
        <f t="shared" si="37"/>
        <v/>
      </c>
      <c r="O80" s="780" t="str">
        <f t="shared" si="27"/>
        <v/>
      </c>
      <c r="P80" s="780" t="str">
        <f t="shared" si="28"/>
        <v/>
      </c>
      <c r="Q80" s="780" t="str">
        <f t="shared" si="29"/>
        <v/>
      </c>
      <c r="R80" s="780" t="str">
        <f t="shared" si="30"/>
        <v/>
      </c>
      <c r="S80" s="780" t="str">
        <f t="shared" si="31"/>
        <v/>
      </c>
      <c r="T80" s="43"/>
      <c r="X80" s="355"/>
      <c r="Y80" s="355"/>
      <c r="Z80" s="355"/>
      <c r="AA80" s="355"/>
      <c r="AB80" s="355"/>
      <c r="AC80" s="355"/>
      <c r="AD80" s="400"/>
      <c r="AE80" s="400"/>
      <c r="AF80" s="400"/>
      <c r="AG80" s="400"/>
      <c r="AH80" s="400"/>
      <c r="AI80" s="400"/>
    </row>
    <row r="81" spans="2:35" ht="15.75" hidden="1" x14ac:dyDescent="0.3">
      <c r="B81" s="30"/>
      <c r="C81" s="20">
        <v>69</v>
      </c>
      <c r="D81" s="776"/>
      <c r="E81" s="777"/>
      <c r="F81" s="778"/>
      <c r="G81" s="793" t="str">
        <f t="shared" si="33"/>
        <v/>
      </c>
      <c r="H81" s="794"/>
      <c r="I81" s="795" t="str">
        <f t="shared" si="26"/>
        <v/>
      </c>
      <c r="J81" s="779" t="str">
        <f t="shared" si="32"/>
        <v/>
      </c>
      <c r="K81" s="779" t="str">
        <f t="shared" si="34"/>
        <v/>
      </c>
      <c r="L81" s="779" t="str">
        <f t="shared" si="35"/>
        <v/>
      </c>
      <c r="M81" s="780" t="str">
        <f t="shared" si="36"/>
        <v/>
      </c>
      <c r="N81" s="780" t="str">
        <f t="shared" si="37"/>
        <v/>
      </c>
      <c r="O81" s="780" t="str">
        <f t="shared" si="27"/>
        <v/>
      </c>
      <c r="P81" s="780" t="str">
        <f t="shared" si="28"/>
        <v/>
      </c>
      <c r="Q81" s="780" t="str">
        <f t="shared" si="29"/>
        <v/>
      </c>
      <c r="R81" s="780" t="str">
        <f t="shared" si="30"/>
        <v/>
      </c>
      <c r="S81" s="780" t="str">
        <f t="shared" si="31"/>
        <v/>
      </c>
      <c r="T81" s="43"/>
      <c r="X81" s="355"/>
      <c r="Y81" s="355"/>
      <c r="Z81" s="355"/>
      <c r="AA81" s="355"/>
      <c r="AB81" s="355"/>
      <c r="AC81" s="355"/>
      <c r="AD81" s="400"/>
      <c r="AE81" s="400"/>
      <c r="AF81" s="400"/>
      <c r="AG81" s="400"/>
      <c r="AH81" s="400"/>
      <c r="AI81" s="400"/>
    </row>
    <row r="82" spans="2:35" ht="15.75" hidden="1" x14ac:dyDescent="0.3">
      <c r="B82" s="30"/>
      <c r="C82" s="20">
        <v>70</v>
      </c>
      <c r="D82" s="776"/>
      <c r="E82" s="777"/>
      <c r="F82" s="778"/>
      <c r="G82" s="793" t="str">
        <f t="shared" si="33"/>
        <v/>
      </c>
      <c r="H82" s="794"/>
      <c r="I82" s="795" t="str">
        <f t="shared" si="26"/>
        <v/>
      </c>
      <c r="J82" s="779" t="str">
        <f t="shared" si="32"/>
        <v/>
      </c>
      <c r="K82" s="779" t="str">
        <f t="shared" si="34"/>
        <v/>
      </c>
      <c r="L82" s="779" t="str">
        <f t="shared" si="35"/>
        <v/>
      </c>
      <c r="M82" s="780" t="str">
        <f t="shared" si="36"/>
        <v/>
      </c>
      <c r="N82" s="780" t="str">
        <f t="shared" si="37"/>
        <v/>
      </c>
      <c r="O82" s="780" t="str">
        <f t="shared" si="27"/>
        <v/>
      </c>
      <c r="P82" s="780" t="str">
        <f t="shared" si="28"/>
        <v/>
      </c>
      <c r="Q82" s="780" t="str">
        <f t="shared" si="29"/>
        <v/>
      </c>
      <c r="R82" s="780" t="str">
        <f t="shared" si="30"/>
        <v/>
      </c>
      <c r="S82" s="780" t="str">
        <f t="shared" si="31"/>
        <v/>
      </c>
      <c r="T82" s="43"/>
      <c r="X82" s="355"/>
      <c r="Y82" s="355"/>
      <c r="Z82" s="355"/>
      <c r="AA82" s="355"/>
      <c r="AB82" s="355"/>
      <c r="AC82" s="355"/>
      <c r="AD82" s="400"/>
      <c r="AE82" s="400"/>
      <c r="AF82" s="400"/>
      <c r="AG82" s="400"/>
      <c r="AH82" s="400"/>
      <c r="AI82" s="400"/>
    </row>
    <row r="83" spans="2:35" ht="15.75" hidden="1" x14ac:dyDescent="0.3">
      <c r="B83" s="30"/>
      <c r="C83" s="20">
        <v>71</v>
      </c>
      <c r="D83" s="776"/>
      <c r="E83" s="777"/>
      <c r="F83" s="778"/>
      <c r="G83" s="793" t="str">
        <f t="shared" si="33"/>
        <v/>
      </c>
      <c r="H83" s="794"/>
      <c r="I83" s="795" t="str">
        <f t="shared" si="26"/>
        <v/>
      </c>
      <c r="J83" s="779" t="str">
        <f t="shared" si="32"/>
        <v/>
      </c>
      <c r="K83" s="779" t="str">
        <f t="shared" si="34"/>
        <v/>
      </c>
      <c r="L83" s="779" t="str">
        <f t="shared" si="35"/>
        <v/>
      </c>
      <c r="M83" s="780" t="str">
        <f t="shared" si="36"/>
        <v/>
      </c>
      <c r="N83" s="780" t="str">
        <f t="shared" si="37"/>
        <v/>
      </c>
      <c r="O83" s="780" t="str">
        <f t="shared" si="27"/>
        <v/>
      </c>
      <c r="P83" s="780" t="str">
        <f t="shared" si="28"/>
        <v/>
      </c>
      <c r="Q83" s="780" t="str">
        <f t="shared" si="29"/>
        <v/>
      </c>
      <c r="R83" s="780" t="str">
        <f t="shared" si="30"/>
        <v/>
      </c>
      <c r="S83" s="780" t="str">
        <f t="shared" si="31"/>
        <v/>
      </c>
      <c r="T83" s="43"/>
      <c r="X83" s="355"/>
      <c r="Y83" s="355"/>
      <c r="Z83" s="355"/>
      <c r="AA83" s="355"/>
      <c r="AB83" s="355"/>
      <c r="AC83" s="355"/>
      <c r="AD83" s="400"/>
      <c r="AE83" s="400"/>
      <c r="AF83" s="400"/>
      <c r="AG83" s="400"/>
      <c r="AH83" s="400"/>
      <c r="AI83" s="400"/>
    </row>
    <row r="84" spans="2:35" ht="15.75" hidden="1" x14ac:dyDescent="0.3">
      <c r="B84" s="30"/>
      <c r="C84" s="20">
        <v>72</v>
      </c>
      <c r="D84" s="776"/>
      <c r="E84" s="777"/>
      <c r="F84" s="778"/>
      <c r="G84" s="793" t="str">
        <f t="shared" si="33"/>
        <v/>
      </c>
      <c r="H84" s="794"/>
      <c r="I84" s="795" t="str">
        <f t="shared" si="26"/>
        <v/>
      </c>
      <c r="J84" s="779" t="str">
        <f t="shared" si="32"/>
        <v/>
      </c>
      <c r="K84" s="779" t="str">
        <f t="shared" si="34"/>
        <v/>
      </c>
      <c r="L84" s="779" t="str">
        <f t="shared" si="35"/>
        <v/>
      </c>
      <c r="M84" s="780" t="str">
        <f t="shared" si="36"/>
        <v/>
      </c>
      <c r="N84" s="780" t="str">
        <f t="shared" si="37"/>
        <v/>
      </c>
      <c r="O84" s="780" t="str">
        <f t="shared" si="27"/>
        <v/>
      </c>
      <c r="P84" s="780" t="str">
        <f t="shared" si="28"/>
        <v/>
      </c>
      <c r="Q84" s="780" t="str">
        <f t="shared" si="29"/>
        <v/>
      </c>
      <c r="R84" s="780" t="str">
        <f t="shared" si="30"/>
        <v/>
      </c>
      <c r="S84" s="780" t="str">
        <f t="shared" si="31"/>
        <v/>
      </c>
      <c r="T84" s="43"/>
      <c r="X84" s="355"/>
      <c r="Y84" s="355"/>
      <c r="Z84" s="355"/>
      <c r="AA84" s="355"/>
      <c r="AB84" s="355"/>
      <c r="AC84" s="355"/>
      <c r="AD84" s="400"/>
      <c r="AE84" s="400"/>
      <c r="AF84" s="400"/>
      <c r="AG84" s="400"/>
      <c r="AH84" s="400"/>
      <c r="AI84" s="400"/>
    </row>
    <row r="85" spans="2:35" ht="15.75" hidden="1" x14ac:dyDescent="0.3">
      <c r="B85" s="30"/>
      <c r="C85" s="20">
        <v>73</v>
      </c>
      <c r="D85" s="776"/>
      <c r="E85" s="777"/>
      <c r="F85" s="778"/>
      <c r="G85" s="793" t="str">
        <f t="shared" si="33"/>
        <v/>
      </c>
      <c r="H85" s="794"/>
      <c r="I85" s="795" t="str">
        <f t="shared" si="26"/>
        <v/>
      </c>
      <c r="J85" s="779" t="str">
        <f t="shared" si="32"/>
        <v/>
      </c>
      <c r="K85" s="779" t="str">
        <f t="shared" si="34"/>
        <v/>
      </c>
      <c r="L85" s="779" t="str">
        <f t="shared" si="35"/>
        <v/>
      </c>
      <c r="M85" s="780" t="str">
        <f t="shared" si="36"/>
        <v/>
      </c>
      <c r="N85" s="780" t="str">
        <f t="shared" si="37"/>
        <v/>
      </c>
      <c r="O85" s="780" t="str">
        <f t="shared" si="27"/>
        <v/>
      </c>
      <c r="P85" s="780" t="str">
        <f t="shared" si="28"/>
        <v/>
      </c>
      <c r="Q85" s="780" t="str">
        <f t="shared" si="29"/>
        <v/>
      </c>
      <c r="R85" s="780" t="str">
        <f t="shared" si="30"/>
        <v/>
      </c>
      <c r="S85" s="780" t="str">
        <f t="shared" si="31"/>
        <v/>
      </c>
      <c r="T85" s="43"/>
      <c r="X85" s="355"/>
      <c r="Y85" s="355"/>
      <c r="Z85" s="355"/>
      <c r="AA85" s="355"/>
      <c r="AB85" s="355"/>
      <c r="AC85" s="355"/>
      <c r="AD85" s="400"/>
      <c r="AE85" s="400"/>
      <c r="AF85" s="400"/>
      <c r="AG85" s="400"/>
      <c r="AH85" s="400"/>
      <c r="AI85" s="400"/>
    </row>
    <row r="86" spans="2:35" ht="15.75" hidden="1" x14ac:dyDescent="0.3">
      <c r="B86" s="30"/>
      <c r="C86" s="20">
        <v>74</v>
      </c>
      <c r="D86" s="776"/>
      <c r="E86" s="777"/>
      <c r="F86" s="778"/>
      <c r="G86" s="793" t="str">
        <f t="shared" si="33"/>
        <v/>
      </c>
      <c r="H86" s="794"/>
      <c r="I86" s="795" t="str">
        <f t="shared" si="26"/>
        <v/>
      </c>
      <c r="J86" s="779" t="str">
        <f t="shared" si="32"/>
        <v/>
      </c>
      <c r="K86" s="779" t="str">
        <f t="shared" si="34"/>
        <v/>
      </c>
      <c r="L86" s="779" t="str">
        <f t="shared" si="35"/>
        <v/>
      </c>
      <c r="M86" s="780" t="str">
        <f t="shared" si="36"/>
        <v/>
      </c>
      <c r="N86" s="780" t="str">
        <f t="shared" si="37"/>
        <v/>
      </c>
      <c r="O86" s="780" t="str">
        <f t="shared" si="27"/>
        <v/>
      </c>
      <c r="P86" s="780" t="str">
        <f t="shared" si="28"/>
        <v/>
      </c>
      <c r="Q86" s="780" t="str">
        <f t="shared" si="29"/>
        <v/>
      </c>
      <c r="R86" s="780" t="str">
        <f t="shared" si="30"/>
        <v/>
      </c>
      <c r="S86" s="780" t="str">
        <f t="shared" si="31"/>
        <v/>
      </c>
      <c r="T86" s="43"/>
      <c r="X86" s="355"/>
      <c r="Y86" s="355"/>
      <c r="Z86" s="355"/>
      <c r="AA86" s="355"/>
      <c r="AB86" s="355"/>
      <c r="AC86" s="355"/>
      <c r="AD86" s="400"/>
      <c r="AE86" s="400"/>
      <c r="AF86" s="400"/>
      <c r="AG86" s="400"/>
      <c r="AH86" s="400"/>
      <c r="AI86" s="400"/>
    </row>
    <row r="87" spans="2:35" ht="15.75" hidden="1" x14ac:dyDescent="0.3">
      <c r="B87" s="30"/>
      <c r="C87" s="20">
        <v>75</v>
      </c>
      <c r="D87" s="776"/>
      <c r="E87" s="777"/>
      <c r="F87" s="778"/>
      <c r="G87" s="793" t="str">
        <f t="shared" si="33"/>
        <v/>
      </c>
      <c r="H87" s="794"/>
      <c r="I87" s="795" t="str">
        <f t="shared" si="26"/>
        <v/>
      </c>
      <c r="J87" s="779" t="str">
        <f t="shared" si="32"/>
        <v/>
      </c>
      <c r="K87" s="779" t="str">
        <f t="shared" si="34"/>
        <v/>
      </c>
      <c r="L87" s="779" t="str">
        <f t="shared" si="35"/>
        <v/>
      </c>
      <c r="M87" s="780" t="str">
        <f t="shared" si="36"/>
        <v/>
      </c>
      <c r="N87" s="780" t="str">
        <f t="shared" si="37"/>
        <v/>
      </c>
      <c r="O87" s="780" t="str">
        <f t="shared" si="27"/>
        <v/>
      </c>
      <c r="P87" s="780" t="str">
        <f t="shared" si="28"/>
        <v/>
      </c>
      <c r="Q87" s="780" t="str">
        <f t="shared" si="29"/>
        <v/>
      </c>
      <c r="R87" s="780" t="str">
        <f t="shared" si="30"/>
        <v/>
      </c>
      <c r="S87" s="780" t="str">
        <f t="shared" si="31"/>
        <v/>
      </c>
      <c r="T87" s="43"/>
      <c r="U87" s="355">
        <f>IF(E87=$F$126, IF(F87=$D$133, $E$144, IF(F87 = $D$134, $E$146, IF(F87 = $D$135, $E$147, IF(F87 =#REF!,#REF!, IF( F87 = $G$167, $E$150, IF(F87 =#REF!,#REF!, IF( F87 =#REF!,#REF!, 0))))))), 0)</f>
        <v>0</v>
      </c>
      <c r="V87" s="355">
        <f>IF(E87=$F$127, IF(F87=$D$133, $E$144, IF(F87 = $D$134, $E$146, IF(F87 = $D$135, $E$147, IF(F87 =#REF!,#REF!, IF( F87 = $G$167, $E$150, IF(F87 =#REF!,#REF!, IF( F87 =#REF!,$E$151, 0))))))), 0)</f>
        <v>0</v>
      </c>
      <c r="W87" s="355">
        <f>IF(E87=$F$132, IF(F87=$D$133, $E$144, IF(F87 = $D$134, $E$146, IF(F87 = $D$135, $E$147, IF(F87 =#REF!,#REF!, IF( F87 = $G$167, $E$150, IF(F87 =#REF!,#REF!, IF( F87 =#REF!,$E$151, 0))))))), 0)</f>
        <v>0</v>
      </c>
      <c r="X87" s="355">
        <f>IF(E87=$F$133, IF(F87=$D$133, $E$144, IF(F87 = $D$134, $E$146, IF(F87 = $D$135, $E$147, IF(F87 =#REF!,#REF!, IF( F87 = $G$167, $E$150, IF(F87 =#REF!,#REF!, IF( F87 =#REF!,$E$151, 0))))))), 0)</f>
        <v>0</v>
      </c>
      <c r="Y87" s="355" t="e">
        <f>IF(E87=$F$134, IF(F87=$D$133, $E$144, IF(F87 = $D$134, $E$146, IF(F87 = $D$135, $E$147, IF(F87 =#REF!,#REF!, IF( F87 = $G$167, $E$150, IF(F87 =#REF!,#REF!, IF( F87 =#REF!,$E$151, 0))))))), 0)</f>
        <v>#REF!</v>
      </c>
      <c r="Z87" s="355" t="e">
        <f>IF(E87=$F$135, IF(F87=$D$133, $E$144, IF(F87 = $D$134, $E$146, IF(F87 = $D$135, $E$147, IF(F87 =#REF!,#REF!, IF( F87 = $G$167, $E$150, IF(F87 =#REF!,#REF!, IF( F87 =#REF!,$E$151, 0))))))), 0)</f>
        <v>#REF!</v>
      </c>
      <c r="AA87" s="355"/>
      <c r="AB87" s="355"/>
      <c r="AC87" s="355"/>
      <c r="AD87" s="400"/>
      <c r="AE87" s="400"/>
      <c r="AF87" s="400"/>
      <c r="AG87" s="400"/>
      <c r="AH87" s="400"/>
      <c r="AI87" s="400"/>
    </row>
    <row r="88" spans="2:35" ht="15.75" hidden="1" x14ac:dyDescent="0.3">
      <c r="B88" s="30"/>
      <c r="C88" s="20">
        <v>76</v>
      </c>
      <c r="D88" s="776"/>
      <c r="E88" s="777"/>
      <c r="F88" s="778"/>
      <c r="G88" s="793" t="str">
        <f t="shared" si="33"/>
        <v/>
      </c>
      <c r="H88" s="794"/>
      <c r="I88" s="795" t="str">
        <f t="shared" si="26"/>
        <v/>
      </c>
      <c r="J88" s="779" t="str">
        <f t="shared" si="32"/>
        <v/>
      </c>
      <c r="K88" s="779" t="str">
        <f t="shared" si="34"/>
        <v/>
      </c>
      <c r="L88" s="779" t="str">
        <f t="shared" si="35"/>
        <v/>
      </c>
      <c r="M88" s="780" t="str">
        <f t="shared" si="36"/>
        <v/>
      </c>
      <c r="N88" s="780" t="str">
        <f t="shared" si="37"/>
        <v/>
      </c>
      <c r="O88" s="780" t="str">
        <f t="shared" si="27"/>
        <v/>
      </c>
      <c r="P88" s="780" t="str">
        <f t="shared" si="28"/>
        <v/>
      </c>
      <c r="Q88" s="780" t="str">
        <f t="shared" si="29"/>
        <v/>
      </c>
      <c r="R88" s="780" t="str">
        <f t="shared" si="30"/>
        <v/>
      </c>
      <c r="S88" s="780" t="str">
        <f t="shared" si="31"/>
        <v/>
      </c>
      <c r="T88" s="43"/>
      <c r="U88" s="355">
        <f>IF(E88=$F$126, IF(F88=$D$133, $E$144, IF(F88 = $D$134, $E$146, IF(F88 = $D$135, $E$147, IF(F88 =#REF!,#REF!, IF( F88 = $G$167, $E$150, IF(F88 =#REF!,#REF!, IF( F88 =#REF!,#REF!, 0))))))), 0)</f>
        <v>0</v>
      </c>
      <c r="V88" s="355">
        <f>IF(E88=$F$127, IF(F88=$D$133, $E$144, IF(F88 = $D$134, $E$146, IF(F88 = $D$135, $E$147, IF(F88 =#REF!,#REF!, IF( F88 = $G$167, $E$150, IF(F88 =#REF!,#REF!, IF( F88 =#REF!,$E$151, 0))))))), 0)</f>
        <v>0</v>
      </c>
      <c r="W88" s="355">
        <f>IF(E88=$F$132, IF(F88=$D$133, $E$144, IF(F88 = $D$134, $E$146, IF(F88 = $D$135, $E$147, IF(F88 =#REF!,#REF!, IF( F88 = $G$167, $E$150, IF(F88 =#REF!,#REF!, IF( F88 =#REF!,$E$151, 0))))))), 0)</f>
        <v>0</v>
      </c>
      <c r="X88" s="355">
        <f>IF(E88=$F$133, IF(F88=$D$133, $E$144, IF(F88 = $D$134, $E$146, IF(F88 = $D$135, $E$147, IF(F88 =#REF!,#REF!, IF( F88 = $G$167, $E$150, IF(F88 =#REF!,#REF!, IF( F88 =#REF!,$E$151, 0))))))), 0)</f>
        <v>0</v>
      </c>
      <c r="Y88" s="355" t="e">
        <f>IF(E88=$F$134, IF(F88=$D$133, $E$144, IF(F88 = $D$134, $E$146, IF(F88 = $D$135, $E$147, IF(F88 =#REF!,#REF!, IF( F88 = $G$167, $E$150, IF(F88 =#REF!,#REF!, IF( F88 =#REF!,$E$151, 0))))))), 0)</f>
        <v>#REF!</v>
      </c>
      <c r="Z88" s="355" t="e">
        <f>IF(E88=$F$135, IF(F88=$D$133, $E$144, IF(F88 = $D$134, $E$146, IF(F88 = $D$135, $E$147, IF(F88 =#REF!,#REF!, IF( F88 = $G$167, $E$150, IF(F88 =#REF!,#REF!, IF( F88 =#REF!,$E$151, 0))))))), 0)</f>
        <v>#REF!</v>
      </c>
      <c r="AA88" s="355"/>
      <c r="AB88" s="355"/>
      <c r="AC88" s="355"/>
      <c r="AD88" s="400"/>
      <c r="AE88" s="400"/>
      <c r="AF88" s="400"/>
      <c r="AG88" s="400"/>
      <c r="AH88" s="400"/>
      <c r="AI88" s="400"/>
    </row>
    <row r="89" spans="2:35" ht="15.75" hidden="1" x14ac:dyDescent="0.3">
      <c r="B89" s="30"/>
      <c r="C89" s="20">
        <v>77</v>
      </c>
      <c r="D89" s="776"/>
      <c r="E89" s="777"/>
      <c r="F89" s="778"/>
      <c r="G89" s="793" t="str">
        <f t="shared" si="33"/>
        <v/>
      </c>
      <c r="H89" s="794"/>
      <c r="I89" s="795" t="str">
        <f t="shared" si="26"/>
        <v/>
      </c>
      <c r="J89" s="779" t="str">
        <f t="shared" si="32"/>
        <v/>
      </c>
      <c r="K89" s="779" t="str">
        <f t="shared" si="34"/>
        <v/>
      </c>
      <c r="L89" s="779" t="str">
        <f t="shared" si="35"/>
        <v/>
      </c>
      <c r="M89" s="780" t="str">
        <f t="shared" si="36"/>
        <v/>
      </c>
      <c r="N89" s="780" t="str">
        <f t="shared" si="37"/>
        <v/>
      </c>
      <c r="O89" s="780" t="str">
        <f t="shared" si="27"/>
        <v/>
      </c>
      <c r="P89" s="780" t="str">
        <f t="shared" si="28"/>
        <v/>
      </c>
      <c r="Q89" s="780" t="str">
        <f t="shared" si="29"/>
        <v/>
      </c>
      <c r="R89" s="780" t="str">
        <f t="shared" si="30"/>
        <v/>
      </c>
      <c r="S89" s="780" t="str">
        <f t="shared" si="31"/>
        <v/>
      </c>
      <c r="T89" s="43"/>
      <c r="U89" s="355">
        <f>IF(E89=$F$126, IF(F89=$D$133, $E$144, IF(F89 = $D$134, $E$146, IF(F89 = $D$135, $E$147, IF(F89 =#REF!,#REF!, IF( F89 = $G$167, $E$150, IF(F89 =#REF!,#REF!, IF( F89 =#REF!,#REF!, 0))))))), 0)</f>
        <v>0</v>
      </c>
      <c r="V89" s="355">
        <f>IF(E89=$F$127, IF(F89=$D$133, $E$144, IF(F89 = $D$134, $E$146, IF(F89 = $D$135, $E$147, IF(F89 =#REF!,#REF!, IF( F89 = $G$167, $E$150, IF(F89 =#REF!,#REF!, IF( F89 =#REF!,$E$151, 0))))))), 0)</f>
        <v>0</v>
      </c>
      <c r="W89" s="355">
        <f>IF(E89=$F$132, IF(F89=$D$133, $E$144, IF(F89 = $D$134, $E$146, IF(F89 = $D$135, $E$147, IF(F89 =#REF!,#REF!, IF( F89 = $G$167, $E$150, IF(F89 =#REF!,#REF!, IF( F89 =#REF!,$E$151, 0))))))), 0)</f>
        <v>0</v>
      </c>
      <c r="X89" s="355">
        <f>IF(E89=$F$133, IF(F89=$D$133, $E$144, IF(F89 = $D$134, $E$146, IF(F89 = $D$135, $E$147, IF(F89 =#REF!,#REF!, IF( F89 = $G$167, $E$150, IF(F89 =#REF!,#REF!, IF( F89 =#REF!,$E$151, 0))))))), 0)</f>
        <v>0</v>
      </c>
      <c r="Y89" s="355" t="e">
        <f>IF(E89=$F$134, IF(F89=$D$133, $E$144, IF(F89 = $D$134, $E$146, IF(F89 = $D$135, $E$147, IF(F89 =#REF!,#REF!, IF( F89 = $G$167, $E$150, IF(F89 =#REF!,#REF!, IF( F89 =#REF!,$E$151, 0))))))), 0)</f>
        <v>#REF!</v>
      </c>
      <c r="Z89" s="355" t="e">
        <f>IF(E89=$F$135, IF(F89=$D$133, $E$144, IF(F89 = $D$134, $E$146, IF(F89 = $D$135, $E$147, IF(F89 =#REF!,#REF!, IF( F89 = $G$167, $E$150, IF(F89 =#REF!,#REF!, IF( F89 =#REF!,$E$151, 0))))))), 0)</f>
        <v>#REF!</v>
      </c>
      <c r="AA89" s="355"/>
      <c r="AB89" s="355"/>
      <c r="AC89" s="355"/>
      <c r="AD89" s="400"/>
      <c r="AE89" s="400"/>
      <c r="AF89" s="400"/>
      <c r="AG89" s="400"/>
      <c r="AH89" s="400"/>
      <c r="AI89" s="400"/>
    </row>
    <row r="90" spans="2:35" ht="15.75" hidden="1" x14ac:dyDescent="0.3">
      <c r="B90" s="30"/>
      <c r="C90" s="20">
        <v>78</v>
      </c>
      <c r="D90" s="776"/>
      <c r="E90" s="777"/>
      <c r="F90" s="778"/>
      <c r="G90" s="793" t="str">
        <f t="shared" si="33"/>
        <v/>
      </c>
      <c r="H90" s="794"/>
      <c r="I90" s="795" t="str">
        <f t="shared" si="26"/>
        <v/>
      </c>
      <c r="J90" s="779" t="str">
        <f t="shared" si="32"/>
        <v/>
      </c>
      <c r="K90" s="779" t="str">
        <f t="shared" si="34"/>
        <v/>
      </c>
      <c r="L90" s="779" t="str">
        <f t="shared" si="35"/>
        <v/>
      </c>
      <c r="M90" s="780" t="str">
        <f t="shared" si="36"/>
        <v/>
      </c>
      <c r="N90" s="780" t="str">
        <f t="shared" si="37"/>
        <v/>
      </c>
      <c r="O90" s="780" t="str">
        <f t="shared" si="27"/>
        <v/>
      </c>
      <c r="P90" s="780" t="str">
        <f t="shared" si="28"/>
        <v/>
      </c>
      <c r="Q90" s="780" t="str">
        <f t="shared" si="29"/>
        <v/>
      </c>
      <c r="R90" s="780" t="str">
        <f t="shared" si="30"/>
        <v/>
      </c>
      <c r="S90" s="780" t="str">
        <f t="shared" si="31"/>
        <v/>
      </c>
      <c r="T90" s="43"/>
      <c r="U90" s="355">
        <f>IF(E90=$F$126, IF(F90=$D$133, $E$144, IF(F90 = $D$134, $E$146, IF(F90 = $D$135, $E$147, IF(F90 =#REF!,#REF!, IF( F90 = $G$167, $E$150, IF(F90 =#REF!,#REF!, IF( F90 =#REF!,#REF!, 0))))))), 0)</f>
        <v>0</v>
      </c>
      <c r="V90" s="355">
        <f>IF(E90=$F$127, IF(F90=$D$133, $E$144, IF(F90 = $D$134, $E$146, IF(F90 = $D$135, $E$147, IF(F90 =#REF!,#REF!, IF( F90 = $G$167, $E$150, IF(F90 =#REF!,#REF!, IF( F90 =#REF!,$E$151, 0))))))), 0)</f>
        <v>0</v>
      </c>
      <c r="W90" s="355">
        <f>IF(E90=$F$132, IF(F90=$D$133, $E$144, IF(F90 = $D$134, $E$146, IF(F90 = $D$135, $E$147, IF(F90 =#REF!,#REF!, IF( F90 = $G$167, $E$150, IF(F90 =#REF!,#REF!, IF( F90 =#REF!,$E$151, 0))))))), 0)</f>
        <v>0</v>
      </c>
      <c r="X90" s="355">
        <f>IF(E90=$F$133, IF(F90=$D$133, $E$144, IF(F90 = $D$134, $E$146, IF(F90 = $D$135, $E$147, IF(F90 =#REF!,#REF!, IF( F90 = $G$167, $E$150, IF(F90 =#REF!,#REF!, IF( F90 =#REF!,$E$151, 0))))))), 0)</f>
        <v>0</v>
      </c>
      <c r="Y90" s="355" t="e">
        <f>IF(E90=$F$134, IF(F90=$D$133, $E$144, IF(F90 = $D$134, $E$146, IF(F90 = $D$135, $E$147, IF(F90 =#REF!,#REF!, IF( F90 = $G$167, $E$150, IF(F90 =#REF!,#REF!, IF( F90 =#REF!,$E$151, 0))))))), 0)</f>
        <v>#REF!</v>
      </c>
      <c r="Z90" s="355" t="e">
        <f>IF(E90=$F$135, IF(F90=$D$133, $E$144, IF(F90 = $D$134, $E$146, IF(F90 = $D$135, $E$147, IF(F90 =#REF!,#REF!, IF( F90 = $G$167, $E$150, IF(F90 =#REF!,#REF!, IF( F90 =#REF!,$E$151, 0))))))), 0)</f>
        <v>#REF!</v>
      </c>
      <c r="AA90" s="355"/>
      <c r="AB90" s="355"/>
      <c r="AC90" s="355"/>
      <c r="AD90" s="400"/>
      <c r="AE90" s="400"/>
      <c r="AF90" s="400"/>
      <c r="AG90" s="400"/>
      <c r="AH90" s="400"/>
      <c r="AI90" s="400"/>
    </row>
    <row r="91" spans="2:35" ht="15.75" hidden="1" x14ac:dyDescent="0.3">
      <c r="B91" s="30"/>
      <c r="C91" s="20">
        <v>79</v>
      </c>
      <c r="D91" s="776"/>
      <c r="E91" s="777"/>
      <c r="F91" s="778"/>
      <c r="G91" s="793" t="str">
        <f t="shared" si="33"/>
        <v/>
      </c>
      <c r="H91" s="794"/>
      <c r="I91" s="795" t="str">
        <f t="shared" si="26"/>
        <v/>
      </c>
      <c r="J91" s="779" t="str">
        <f t="shared" si="32"/>
        <v/>
      </c>
      <c r="K91" s="779" t="str">
        <f t="shared" si="34"/>
        <v/>
      </c>
      <c r="L91" s="779" t="str">
        <f t="shared" si="35"/>
        <v/>
      </c>
      <c r="M91" s="780" t="str">
        <f t="shared" si="36"/>
        <v/>
      </c>
      <c r="N91" s="780" t="str">
        <f t="shared" si="37"/>
        <v/>
      </c>
      <c r="O91" s="780" t="str">
        <f t="shared" si="27"/>
        <v/>
      </c>
      <c r="P91" s="780" t="str">
        <f t="shared" si="28"/>
        <v/>
      </c>
      <c r="Q91" s="780" t="str">
        <f t="shared" si="29"/>
        <v/>
      </c>
      <c r="R91" s="780" t="str">
        <f t="shared" si="30"/>
        <v/>
      </c>
      <c r="S91" s="780" t="str">
        <f t="shared" si="31"/>
        <v/>
      </c>
      <c r="T91" s="43"/>
      <c r="U91" s="355">
        <f>IF(E91=$F$126, IF(F91=$D$133, $E$144, IF(F91 = $D$134, $E$146, IF(F91 = $D$135, $E$147, IF(F91 =#REF!,#REF!, IF( F91 = $G$167, $E$150, IF(F91 =#REF!,#REF!, IF( F91 =#REF!,#REF!, 0))))))), 0)</f>
        <v>0</v>
      </c>
      <c r="V91" s="355">
        <f>IF(E91=$F$127, IF(F91=$D$133, $E$144, IF(F91 = $D$134, $E$146, IF(F91 = $D$135, $E$147, IF(F91 =#REF!,#REF!, IF( F91 = $G$167, $E$150, IF(F91 =#REF!,#REF!, IF( F91 =#REF!,$E$151, 0))))))), 0)</f>
        <v>0</v>
      </c>
      <c r="W91" s="355">
        <f>IF(E91=$F$132, IF(F91=$D$133, $E$144, IF(F91 = $D$134, $E$146, IF(F91 = $D$135, $E$147, IF(F91 =#REF!,#REF!, IF( F91 = $G$167, $E$150, IF(F91 =#REF!,#REF!, IF( F91 =#REF!,$E$151, 0))))))), 0)</f>
        <v>0</v>
      </c>
      <c r="X91" s="355">
        <f>IF(E91=$F$133, IF(F91=$D$133, $E$144, IF(F91 = $D$134, $E$146, IF(F91 = $D$135, $E$147, IF(F91 =#REF!,#REF!, IF( F91 = $G$167, $E$150, IF(F91 =#REF!,#REF!, IF( F91 =#REF!,$E$151, 0))))))), 0)</f>
        <v>0</v>
      </c>
      <c r="Y91" s="355" t="e">
        <f>IF(E91=$F$134, IF(F91=$D$133, $E$144, IF(F91 = $D$134, $E$146, IF(F91 = $D$135, $E$147, IF(F91 =#REF!,#REF!, IF( F91 = $G$167, $E$150, IF(F91 =#REF!,#REF!, IF( F91 =#REF!,$E$151, 0))))))), 0)</f>
        <v>#REF!</v>
      </c>
      <c r="Z91" s="355" t="e">
        <f>IF(E91=$F$135, IF(F91=$D$133, $E$144, IF(F91 = $D$134, $E$146, IF(F91 = $D$135, $E$147, IF(F91 =#REF!,#REF!, IF( F91 = $G$167, $E$150, IF(F91 =#REF!,#REF!, IF( F91 =#REF!,$E$151, 0))))))), 0)</f>
        <v>#REF!</v>
      </c>
      <c r="AA91" s="355"/>
      <c r="AB91" s="355"/>
      <c r="AC91" s="355"/>
      <c r="AD91" s="400"/>
      <c r="AE91" s="400"/>
      <c r="AF91" s="400"/>
      <c r="AG91" s="400"/>
      <c r="AH91" s="400"/>
      <c r="AI91" s="400"/>
    </row>
    <row r="92" spans="2:35" ht="15.75" hidden="1" x14ac:dyDescent="0.3">
      <c r="B92" s="30"/>
      <c r="C92" s="20">
        <v>80</v>
      </c>
      <c r="D92" s="776"/>
      <c r="E92" s="777"/>
      <c r="F92" s="778"/>
      <c r="G92" s="793" t="str">
        <f t="shared" si="33"/>
        <v/>
      </c>
      <c r="H92" s="794"/>
      <c r="I92" s="795" t="str">
        <f t="shared" si="26"/>
        <v/>
      </c>
      <c r="J92" s="779" t="str">
        <f t="shared" si="32"/>
        <v/>
      </c>
      <c r="K92" s="779" t="str">
        <f t="shared" si="34"/>
        <v/>
      </c>
      <c r="L92" s="779" t="str">
        <f t="shared" si="35"/>
        <v/>
      </c>
      <c r="M92" s="780" t="str">
        <f t="shared" si="36"/>
        <v/>
      </c>
      <c r="N92" s="780" t="str">
        <f t="shared" si="37"/>
        <v/>
      </c>
      <c r="O92" s="780" t="str">
        <f t="shared" si="27"/>
        <v/>
      </c>
      <c r="P92" s="780" t="str">
        <f t="shared" si="28"/>
        <v/>
      </c>
      <c r="Q92" s="780" t="str">
        <f t="shared" si="29"/>
        <v/>
      </c>
      <c r="R92" s="780" t="str">
        <f t="shared" si="30"/>
        <v/>
      </c>
      <c r="S92" s="780" t="str">
        <f t="shared" si="31"/>
        <v/>
      </c>
      <c r="T92" s="43"/>
      <c r="U92" s="355">
        <f>IF(E92=$F$126, IF(F92=$D$133, $E$144, IF(F92 = $D$134, $E$146, IF(F92 = $D$135, $E$147, IF(F92 =#REF!,#REF!, IF( F92 = $G$167, $E$150, IF(F92 =#REF!,#REF!, IF( F92 =#REF!,#REF!, 0))))))), 0)</f>
        <v>0</v>
      </c>
      <c r="V92" s="355">
        <f>IF(E92=$F$127, IF(F92=$D$133, $E$144, IF(F92 = $D$134, $E$146, IF(F92 = $D$135, $E$147, IF(F92 =#REF!,#REF!, IF( F92 = $G$167, $E$150, IF(F92 =#REF!,#REF!, IF( F92 =#REF!,$E$151, 0))))))), 0)</f>
        <v>0</v>
      </c>
      <c r="W92" s="355">
        <f>IF(E92=$F$132, IF(F92=$D$133, $E$144, IF(F92 = $D$134, $E$146, IF(F92 = $D$135, $E$147, IF(F92 =#REF!,#REF!, IF( F92 = $G$167, $E$150, IF(F92 =#REF!,#REF!, IF( F92 =#REF!,$E$151, 0))))))), 0)</f>
        <v>0</v>
      </c>
      <c r="X92" s="355">
        <f>IF(E92=$F$133, IF(F92=$D$133, $E$144, IF(F92 = $D$134, $E$146, IF(F92 = $D$135, $E$147, IF(F92 =#REF!,#REF!, IF( F92 = $G$167, $E$150, IF(F92 =#REF!,#REF!, IF( F92 =#REF!,$E$151, 0))))))), 0)</f>
        <v>0</v>
      </c>
      <c r="Y92" s="355" t="e">
        <f>IF(E92=$F$134, IF(F92=$D$133, $E$144, IF(F92 = $D$134, $E$146, IF(F92 = $D$135, $E$147, IF(F92 =#REF!,#REF!, IF( F92 = $G$167, $E$150, IF(F92 =#REF!,#REF!, IF( F92 =#REF!,$E$151, 0))))))), 0)</f>
        <v>#REF!</v>
      </c>
      <c r="Z92" s="355" t="e">
        <f>IF(E92=$F$135, IF(F92=$D$133, $E$144, IF(F92 = $D$134, $E$146, IF(F92 = $D$135, $E$147, IF(F92 =#REF!,#REF!, IF( F92 = $G$167, $E$150, IF(F92 =#REF!,#REF!, IF( F92 =#REF!,$E$151, 0))))))), 0)</f>
        <v>#REF!</v>
      </c>
      <c r="AA92" s="355"/>
      <c r="AB92" s="355"/>
      <c r="AC92" s="355"/>
      <c r="AD92" s="400"/>
      <c r="AE92" s="400"/>
      <c r="AF92" s="400"/>
      <c r="AG92" s="400"/>
      <c r="AH92" s="400"/>
      <c r="AI92" s="400"/>
    </row>
    <row r="93" spans="2:35" ht="15.75" hidden="1" x14ac:dyDescent="0.3">
      <c r="B93" s="30"/>
      <c r="C93" s="20">
        <v>81</v>
      </c>
      <c r="D93" s="776"/>
      <c r="E93" s="777"/>
      <c r="F93" s="778"/>
      <c r="G93" s="793" t="str">
        <f t="shared" si="33"/>
        <v/>
      </c>
      <c r="H93" s="794"/>
      <c r="I93" s="795" t="str">
        <f t="shared" si="26"/>
        <v/>
      </c>
      <c r="J93" s="779" t="str">
        <f t="shared" si="32"/>
        <v/>
      </c>
      <c r="K93" s="779" t="str">
        <f t="shared" si="34"/>
        <v/>
      </c>
      <c r="L93" s="779" t="str">
        <f t="shared" si="35"/>
        <v/>
      </c>
      <c r="M93" s="780" t="str">
        <f t="shared" si="36"/>
        <v/>
      </c>
      <c r="N93" s="780" t="str">
        <f t="shared" si="37"/>
        <v/>
      </c>
      <c r="O93" s="780" t="str">
        <f t="shared" si="27"/>
        <v/>
      </c>
      <c r="P93" s="780" t="str">
        <f t="shared" si="28"/>
        <v/>
      </c>
      <c r="Q93" s="780" t="str">
        <f t="shared" si="29"/>
        <v/>
      </c>
      <c r="R93" s="780" t="str">
        <f t="shared" si="30"/>
        <v/>
      </c>
      <c r="S93" s="780" t="str">
        <f t="shared" si="31"/>
        <v/>
      </c>
      <c r="T93" s="43"/>
      <c r="U93" s="355">
        <f>IF(E93=$F$126, IF(F93=$D$133, $E$144, IF(F93 = $D$134, $E$146, IF(F93 = $D$135, $E$147, IF(F93 =#REF!,#REF!, IF( F93 = $G$167, $E$150, IF(F93 =#REF!,#REF!, IF( F93 =#REF!,#REF!, 0))))))), 0)</f>
        <v>0</v>
      </c>
      <c r="V93" s="355">
        <f>IF(E93=$F$127, IF(F93=$D$133, $E$144, IF(F93 = $D$134, $E$146, IF(F93 = $D$135, $E$147, IF(F93 =#REF!,#REF!, IF( F93 = $G$167, $E$150, IF(F93 =#REF!,#REF!, IF( F93 =#REF!,$E$151, 0))))))), 0)</f>
        <v>0</v>
      </c>
      <c r="W93" s="355">
        <f>IF(E93=$F$132, IF(F93=$D$133, $E$144, IF(F93 = $D$134, $E$146, IF(F93 = $D$135, $E$147, IF(F93 =#REF!,#REF!, IF( F93 = $G$167, $E$150, IF(F93 =#REF!,#REF!, IF( F93 =#REF!,$E$151, 0))))))), 0)</f>
        <v>0</v>
      </c>
      <c r="X93" s="355">
        <f>IF(E93=$F$133, IF(F93=$D$133, $E$144, IF(F93 = $D$134, $E$146, IF(F93 = $D$135, $E$147, IF(F93 =#REF!,#REF!, IF( F93 = $G$167, $E$150, IF(F93 =#REF!,#REF!, IF( F93 =#REF!,$E$151, 0))))))), 0)</f>
        <v>0</v>
      </c>
      <c r="Y93" s="355" t="e">
        <f>IF(E93=$F$134, IF(F93=$D$133, $E$144, IF(F93 = $D$134, $E$146, IF(F93 = $D$135, $E$147, IF(F93 =#REF!,#REF!, IF( F93 = $G$167, $E$150, IF(F93 =#REF!,#REF!, IF( F93 =#REF!,$E$151, 0))))))), 0)</f>
        <v>#REF!</v>
      </c>
      <c r="Z93" s="355" t="e">
        <f>IF(E93=$F$135, IF(F93=$D$133, $E$144, IF(F93 = $D$134, $E$146, IF(F93 = $D$135, $E$147, IF(F93 =#REF!,#REF!, IF( F93 = $G$167, $E$150, IF(F93 =#REF!,#REF!, IF( F93 =#REF!,$E$151, 0))))))), 0)</f>
        <v>#REF!</v>
      </c>
      <c r="AA93" s="355"/>
      <c r="AB93" s="355"/>
      <c r="AC93" s="355"/>
      <c r="AD93" s="400"/>
      <c r="AE93" s="400"/>
      <c r="AF93" s="400"/>
      <c r="AG93" s="400"/>
      <c r="AH93" s="400"/>
      <c r="AI93" s="400"/>
    </row>
    <row r="94" spans="2:35" ht="15.75" hidden="1" x14ac:dyDescent="0.3">
      <c r="B94" s="30"/>
      <c r="C94" s="20">
        <v>82</v>
      </c>
      <c r="D94" s="776"/>
      <c r="E94" s="777"/>
      <c r="F94" s="778"/>
      <c r="G94" s="793" t="str">
        <f t="shared" si="33"/>
        <v/>
      </c>
      <c r="H94" s="794"/>
      <c r="I94" s="795" t="str">
        <f t="shared" si="26"/>
        <v/>
      </c>
      <c r="J94" s="779" t="str">
        <f t="shared" si="32"/>
        <v/>
      </c>
      <c r="K94" s="779" t="str">
        <f t="shared" si="34"/>
        <v/>
      </c>
      <c r="L94" s="779" t="str">
        <f t="shared" si="35"/>
        <v/>
      </c>
      <c r="M94" s="780" t="str">
        <f t="shared" si="36"/>
        <v/>
      </c>
      <c r="N94" s="780" t="str">
        <f t="shared" si="37"/>
        <v/>
      </c>
      <c r="O94" s="780" t="str">
        <f t="shared" si="27"/>
        <v/>
      </c>
      <c r="P94" s="780" t="str">
        <f t="shared" si="28"/>
        <v/>
      </c>
      <c r="Q94" s="780" t="str">
        <f t="shared" si="29"/>
        <v/>
      </c>
      <c r="R94" s="780" t="str">
        <f t="shared" si="30"/>
        <v/>
      </c>
      <c r="S94" s="780" t="str">
        <f t="shared" si="31"/>
        <v/>
      </c>
      <c r="T94" s="43"/>
      <c r="U94" s="355">
        <f>IF(E94=$F$126, IF(F94=$D$133, $E$144, IF(F94 = $D$134, $E$146, IF(F94 = $D$135, $E$147, IF(F94 =#REF!,#REF!, IF( F94 = $G$167, $E$150, IF(F94 =#REF!,#REF!, IF( F94 =#REF!,#REF!, 0))))))), 0)</f>
        <v>0</v>
      </c>
      <c r="V94" s="355">
        <f>IF(E94=$F$127, IF(F94=$D$133, $E$144, IF(F94 = $D$134, $E$146, IF(F94 = $D$135, $E$147, IF(F94 =#REF!,#REF!, IF( F94 = $G$167, $E$150, IF(F94 =#REF!,#REF!, IF( F94 =#REF!,$E$151, 0))))))), 0)</f>
        <v>0</v>
      </c>
      <c r="W94" s="355">
        <f>IF(E94=$F$132, IF(F94=$D$133, $E$144, IF(F94 = $D$134, $E$146, IF(F94 = $D$135, $E$147, IF(F94 =#REF!,#REF!, IF( F94 = $G$167, $E$150, IF(F94 =#REF!,#REF!, IF( F94 =#REF!,$E$151, 0))))))), 0)</f>
        <v>0</v>
      </c>
      <c r="X94" s="355">
        <f>IF(E94=$F$133, IF(F94=$D$133, $E$144, IF(F94 = $D$134, $E$146, IF(F94 = $D$135, $E$147, IF(F94 =#REF!,#REF!, IF( F94 = $G$167, $E$150, IF(F94 =#REF!,#REF!, IF( F94 =#REF!,$E$151, 0))))))), 0)</f>
        <v>0</v>
      </c>
      <c r="Y94" s="355" t="e">
        <f>IF(E94=$F$134, IF(F94=$D$133, $E$144, IF(F94 = $D$134, $E$146, IF(F94 = $D$135, $E$147, IF(F94 =#REF!,#REF!, IF( F94 = $G$167, $E$150, IF(F94 =#REF!,#REF!, IF( F94 =#REF!,$E$151, 0))))))), 0)</f>
        <v>#REF!</v>
      </c>
      <c r="Z94" s="355" t="e">
        <f>IF(E94=$F$135, IF(F94=$D$133, $E$144, IF(F94 = $D$134, $E$146, IF(F94 = $D$135, $E$147, IF(F94 =#REF!,#REF!, IF( F94 = $G$167, $E$150, IF(F94 =#REF!,#REF!, IF( F94 =#REF!,$E$151, 0))))))), 0)</f>
        <v>#REF!</v>
      </c>
      <c r="AA94" s="355"/>
      <c r="AB94" s="355"/>
      <c r="AC94" s="355"/>
      <c r="AD94" s="400"/>
      <c r="AE94" s="400"/>
      <c r="AF94" s="400"/>
      <c r="AG94" s="400"/>
      <c r="AH94" s="400"/>
      <c r="AI94" s="400"/>
    </row>
    <row r="95" spans="2:35" ht="15.75" hidden="1" x14ac:dyDescent="0.3">
      <c r="B95" s="30"/>
      <c r="C95" s="20">
        <v>83</v>
      </c>
      <c r="D95" s="776"/>
      <c r="E95" s="777"/>
      <c r="F95" s="778"/>
      <c r="G95" s="793" t="str">
        <f t="shared" si="33"/>
        <v/>
      </c>
      <c r="H95" s="794"/>
      <c r="I95" s="795" t="str">
        <f t="shared" si="26"/>
        <v/>
      </c>
      <c r="J95" s="779" t="str">
        <f t="shared" si="32"/>
        <v/>
      </c>
      <c r="K95" s="779" t="str">
        <f t="shared" si="34"/>
        <v/>
      </c>
      <c r="L95" s="779" t="str">
        <f t="shared" si="35"/>
        <v/>
      </c>
      <c r="M95" s="780" t="str">
        <f t="shared" si="36"/>
        <v/>
      </c>
      <c r="N95" s="780" t="str">
        <f t="shared" si="37"/>
        <v/>
      </c>
      <c r="O95" s="780" t="str">
        <f t="shared" si="27"/>
        <v/>
      </c>
      <c r="P95" s="780" t="str">
        <f t="shared" si="28"/>
        <v/>
      </c>
      <c r="Q95" s="780" t="str">
        <f t="shared" si="29"/>
        <v/>
      </c>
      <c r="R95" s="780" t="str">
        <f t="shared" si="30"/>
        <v/>
      </c>
      <c r="S95" s="780" t="str">
        <f t="shared" si="31"/>
        <v/>
      </c>
      <c r="T95" s="43"/>
      <c r="U95" s="355">
        <f>IF(E95=$F$126, IF(F95=$D$133, $E$144, IF(F95 = $D$134, $E$146, IF(F95 = $D$135, $E$147, IF(F95 =#REF!,#REF!, IF( F95 = $G$167, $E$150, IF(F95 =#REF!,#REF!, IF( F95 =#REF!,#REF!, 0))))))), 0)</f>
        <v>0</v>
      </c>
      <c r="V95" s="355">
        <f>IF(E95=$F$127, IF(F95=$D$133, $E$144, IF(F95 = $D$134, $E$146, IF(F95 = $D$135, $E$147, IF(F95 =#REF!,#REF!, IF( F95 = $G$167, $E$150, IF(F95 =#REF!,#REF!, IF( F95 =#REF!,$E$151, 0))))))), 0)</f>
        <v>0</v>
      </c>
      <c r="W95" s="355">
        <f>IF(E95=$F$132, IF(F95=$D$133, $E$144, IF(F95 = $D$134, $E$146, IF(F95 = $D$135, $E$147, IF(F95 =#REF!,#REF!, IF( F95 = $G$167, $E$150, IF(F95 =#REF!,#REF!, IF( F95 =#REF!,$E$151, 0))))))), 0)</f>
        <v>0</v>
      </c>
      <c r="X95" s="355">
        <f>IF(E95=$F$133, IF(F95=$D$133, $E$144, IF(F95 = $D$134, $E$146, IF(F95 = $D$135, $E$147, IF(F95 =#REF!,#REF!, IF( F95 = $G$167, $E$150, IF(F95 =#REF!,#REF!, IF( F95 =#REF!,$E$151, 0))))))), 0)</f>
        <v>0</v>
      </c>
      <c r="Y95" s="355" t="e">
        <f>IF(E95=$F$134, IF(F95=$D$133, $E$144, IF(F95 = $D$134, $E$146, IF(F95 = $D$135, $E$147, IF(F95 =#REF!,#REF!, IF( F95 = $G$167, $E$150, IF(F95 =#REF!,#REF!, IF( F95 =#REF!,$E$151, 0))))))), 0)</f>
        <v>#REF!</v>
      </c>
      <c r="Z95" s="355" t="e">
        <f>IF(E95=$F$135, IF(F95=$D$133, $E$144, IF(F95 = $D$134, $E$146, IF(F95 = $D$135, $E$147, IF(F95 =#REF!,#REF!, IF( F95 = $G$167, $E$150, IF(F95 =#REF!,#REF!, IF( F95 =#REF!,$E$151, 0))))))), 0)</f>
        <v>#REF!</v>
      </c>
      <c r="AA95" s="355"/>
      <c r="AB95" s="355"/>
      <c r="AC95" s="355"/>
      <c r="AD95" s="400"/>
      <c r="AE95" s="400"/>
      <c r="AF95" s="400"/>
      <c r="AG95" s="400"/>
      <c r="AH95" s="400"/>
      <c r="AI95" s="400"/>
    </row>
    <row r="96" spans="2:35" ht="15.75" hidden="1" x14ac:dyDescent="0.3">
      <c r="B96" s="30"/>
      <c r="C96" s="20">
        <v>84</v>
      </c>
      <c r="D96" s="776"/>
      <c r="E96" s="777"/>
      <c r="F96" s="778"/>
      <c r="G96" s="793" t="str">
        <f t="shared" si="33"/>
        <v/>
      </c>
      <c r="H96" s="794"/>
      <c r="I96" s="795" t="str">
        <f t="shared" si="26"/>
        <v/>
      </c>
      <c r="J96" s="779" t="str">
        <f t="shared" si="32"/>
        <v/>
      </c>
      <c r="K96" s="779" t="str">
        <f t="shared" si="34"/>
        <v/>
      </c>
      <c r="L96" s="779" t="str">
        <f t="shared" si="35"/>
        <v/>
      </c>
      <c r="M96" s="780" t="str">
        <f t="shared" si="36"/>
        <v/>
      </c>
      <c r="N96" s="780" t="str">
        <f t="shared" si="37"/>
        <v/>
      </c>
      <c r="O96" s="780" t="str">
        <f t="shared" si="27"/>
        <v/>
      </c>
      <c r="P96" s="780" t="str">
        <f t="shared" si="28"/>
        <v/>
      </c>
      <c r="Q96" s="780" t="str">
        <f t="shared" si="29"/>
        <v/>
      </c>
      <c r="R96" s="780" t="str">
        <f t="shared" si="30"/>
        <v/>
      </c>
      <c r="S96" s="780" t="str">
        <f t="shared" si="31"/>
        <v/>
      </c>
      <c r="T96" s="43"/>
      <c r="U96" s="355">
        <f>IF(E96=$F$126, IF(F96=$D$133, $E$144, IF(F96 = $D$134, $E$146, IF(F96 = $D$135, $E$147, IF(F96 =#REF!,#REF!, IF( F96 = $G$167, $E$150, IF(F96 =#REF!,#REF!, IF( F96 =#REF!,#REF!, 0))))))), 0)</f>
        <v>0</v>
      </c>
      <c r="V96" s="355">
        <f>IF(E96=$F$127, IF(F96=$D$133, $E$144, IF(F96 = $D$134, $E$146, IF(F96 = $D$135, $E$147, IF(F96 =#REF!,#REF!, IF( F96 = $G$167, $E$150, IF(F96 =#REF!,#REF!, IF( F96 =#REF!,$E$151, 0))))))), 0)</f>
        <v>0</v>
      </c>
      <c r="W96" s="355">
        <f>IF(E96=$F$132, IF(F96=$D$133, $E$144, IF(F96 = $D$134, $E$146, IF(F96 = $D$135, $E$147, IF(F96 =#REF!,#REF!, IF( F96 = $G$167, $E$150, IF(F96 =#REF!,#REF!, IF( F96 =#REF!,$E$151, 0))))))), 0)</f>
        <v>0</v>
      </c>
      <c r="X96" s="355">
        <f>IF(E96=$F$133, IF(F96=$D$133, $E$144, IF(F96 = $D$134, $E$146, IF(F96 = $D$135, $E$147, IF(F96 =#REF!,#REF!, IF( F96 = $G$167, $E$150, IF(F96 =#REF!,#REF!, IF( F96 =#REF!,$E$151, 0))))))), 0)</f>
        <v>0</v>
      </c>
      <c r="Y96" s="355" t="e">
        <f>IF(E96=$F$134, IF(F96=$D$133, $E$144, IF(F96 = $D$134, $E$146, IF(F96 = $D$135, $E$147, IF(F96 =#REF!,#REF!, IF( F96 = $G$167, $E$150, IF(F96 =#REF!,#REF!, IF( F96 =#REF!,$E$151, 0))))))), 0)</f>
        <v>#REF!</v>
      </c>
      <c r="Z96" s="355" t="e">
        <f>IF(E96=$F$135, IF(F96=$D$133, $E$144, IF(F96 = $D$134, $E$146, IF(F96 = $D$135, $E$147, IF(F96 =#REF!,#REF!, IF( F96 = $G$167, $E$150, IF(F96 =#REF!,#REF!, IF( F96 =#REF!,$E$151, 0))))))), 0)</f>
        <v>#REF!</v>
      </c>
      <c r="AA96" s="355"/>
      <c r="AB96" s="355"/>
      <c r="AC96" s="355"/>
      <c r="AD96" s="400"/>
      <c r="AE96" s="400"/>
      <c r="AF96" s="400"/>
      <c r="AG96" s="400"/>
      <c r="AH96" s="400"/>
      <c r="AI96" s="400"/>
    </row>
    <row r="97" spans="2:35" ht="15.75" hidden="1" x14ac:dyDescent="0.3">
      <c r="B97" s="30"/>
      <c r="C97" s="20">
        <v>85</v>
      </c>
      <c r="D97" s="776"/>
      <c r="E97" s="777"/>
      <c r="F97" s="778"/>
      <c r="G97" s="793" t="str">
        <f t="shared" si="33"/>
        <v/>
      </c>
      <c r="H97" s="794"/>
      <c r="I97" s="795" t="str">
        <f t="shared" si="26"/>
        <v/>
      </c>
      <c r="J97" s="779" t="str">
        <f t="shared" si="32"/>
        <v/>
      </c>
      <c r="K97" s="779" t="str">
        <f t="shared" si="34"/>
        <v/>
      </c>
      <c r="L97" s="779" t="str">
        <f t="shared" si="35"/>
        <v/>
      </c>
      <c r="M97" s="780" t="str">
        <f t="shared" si="36"/>
        <v/>
      </c>
      <c r="N97" s="780" t="str">
        <f t="shared" si="37"/>
        <v/>
      </c>
      <c r="O97" s="780" t="str">
        <f t="shared" si="27"/>
        <v/>
      </c>
      <c r="P97" s="780" t="str">
        <f t="shared" si="28"/>
        <v/>
      </c>
      <c r="Q97" s="780" t="str">
        <f t="shared" si="29"/>
        <v/>
      </c>
      <c r="R97" s="780" t="str">
        <f t="shared" si="30"/>
        <v/>
      </c>
      <c r="S97" s="780" t="str">
        <f t="shared" si="31"/>
        <v/>
      </c>
      <c r="T97" s="43"/>
      <c r="U97" s="355">
        <f>IF(E97=$F$126, IF(F97=$D$133, $E$144, IF(F97 = $D$134, $E$146, IF(F97 = $D$135, $E$147, IF(F97 =#REF!,#REF!, IF( F97 = $G$167, $E$150, IF(F97 =#REF!,#REF!, IF( F97 =#REF!,#REF!, 0))))))), 0)</f>
        <v>0</v>
      </c>
      <c r="V97" s="355">
        <f>IF(E97=$F$127, IF(F97=$D$133, $E$144, IF(F97 = $D$134, $E$146, IF(F97 = $D$135, $E$147, IF(F97 =#REF!,#REF!, IF( F97 = $G$167, $E$150, IF(F97 =#REF!,#REF!, IF( F97 =#REF!,$E$151, 0))))))), 0)</f>
        <v>0</v>
      </c>
      <c r="W97" s="355">
        <f>IF(E97=$F$132, IF(F97=$D$133, $E$144, IF(F97 = $D$134, $E$146, IF(F97 = $D$135, $E$147, IF(F97 =#REF!,#REF!, IF( F97 = $G$167, $E$150, IF(F97 =#REF!,#REF!, IF( F97 =#REF!,$E$151, 0))))))), 0)</f>
        <v>0</v>
      </c>
      <c r="X97" s="355">
        <f>IF(E97=$F$133, IF(F97=$D$133, $E$144, IF(F97 = $D$134, $E$146, IF(F97 = $D$135, $E$147, IF(F97 =#REF!,#REF!, IF( F97 = $G$167, $E$150, IF(F97 =#REF!,#REF!, IF( F97 =#REF!,$E$151, 0))))))), 0)</f>
        <v>0</v>
      </c>
      <c r="Y97" s="355" t="e">
        <f>IF(E97=$F$134, IF(F97=$D$133, $E$144, IF(F97 = $D$134, $E$146, IF(F97 = $D$135, $E$147, IF(F97 =#REF!,#REF!, IF( F97 = $G$167, $E$150, IF(F97 =#REF!,#REF!, IF( F97 =#REF!,$E$151, 0))))))), 0)</f>
        <v>#REF!</v>
      </c>
      <c r="Z97" s="355" t="e">
        <f>IF(E97=$F$135, IF(F97=$D$133, $E$144, IF(F97 = $D$134, $E$146, IF(F97 = $D$135, $E$147, IF(F97 =#REF!,#REF!, IF( F97 = $G$167, $E$150, IF(F97 =#REF!,#REF!, IF( F97 =#REF!,$E$151, 0))))))), 0)</f>
        <v>#REF!</v>
      </c>
      <c r="AA97" s="355"/>
      <c r="AB97" s="355"/>
      <c r="AC97" s="355"/>
      <c r="AD97" s="400"/>
      <c r="AE97" s="400"/>
      <c r="AF97" s="400"/>
      <c r="AG97" s="400"/>
      <c r="AH97" s="400"/>
      <c r="AI97" s="400"/>
    </row>
    <row r="98" spans="2:35" ht="15.75" hidden="1" x14ac:dyDescent="0.3">
      <c r="B98" s="30"/>
      <c r="C98" s="20">
        <v>86</v>
      </c>
      <c r="D98" s="776"/>
      <c r="E98" s="777"/>
      <c r="F98" s="778"/>
      <c r="G98" s="793" t="str">
        <f t="shared" si="33"/>
        <v/>
      </c>
      <c r="H98" s="794"/>
      <c r="I98" s="795" t="str">
        <f t="shared" si="26"/>
        <v/>
      </c>
      <c r="J98" s="779" t="str">
        <f t="shared" si="32"/>
        <v/>
      </c>
      <c r="K98" s="779" t="str">
        <f t="shared" si="34"/>
        <v/>
      </c>
      <c r="L98" s="779" t="str">
        <f t="shared" si="35"/>
        <v/>
      </c>
      <c r="M98" s="780" t="str">
        <f t="shared" si="36"/>
        <v/>
      </c>
      <c r="N98" s="780" t="str">
        <f t="shared" si="37"/>
        <v/>
      </c>
      <c r="O98" s="780" t="str">
        <f t="shared" si="27"/>
        <v/>
      </c>
      <c r="P98" s="780" t="str">
        <f t="shared" si="28"/>
        <v/>
      </c>
      <c r="Q98" s="780" t="str">
        <f t="shared" si="29"/>
        <v/>
      </c>
      <c r="R98" s="780" t="str">
        <f t="shared" si="30"/>
        <v/>
      </c>
      <c r="S98" s="780" t="str">
        <f t="shared" si="31"/>
        <v/>
      </c>
      <c r="T98" s="43"/>
      <c r="U98" s="355">
        <f>IF(E98=$F$126, IF(F98=$D$133, $E$144, IF(F98 = $D$134, $E$146, IF(F98 = $D$135, $E$147, IF(F98 =#REF!,#REF!, IF( F98 = $G$167, $E$150, IF(F98 =#REF!,#REF!, IF( F98 =#REF!,#REF!, 0))))))), 0)</f>
        <v>0</v>
      </c>
      <c r="V98" s="355">
        <f>IF(E98=$F$127, IF(F98=$D$133, $E$144, IF(F98 = $D$134, $E$146, IF(F98 = $D$135, $E$147, IF(F98 =#REF!,#REF!, IF( F98 = $G$167, $E$150, IF(F98 =#REF!,#REF!, IF( F98 =#REF!,$E$151, 0))))))), 0)</f>
        <v>0</v>
      </c>
      <c r="W98" s="355">
        <f>IF(E98=$F$132, IF(F98=$D$133, $E$144, IF(F98 = $D$134, $E$146, IF(F98 = $D$135, $E$147, IF(F98 =#REF!,#REF!, IF( F98 = $G$167, $E$150, IF(F98 =#REF!,#REF!, IF( F98 =#REF!,$E$151, 0))))))), 0)</f>
        <v>0</v>
      </c>
      <c r="X98" s="355">
        <f>IF(E98=$F$133, IF(F98=$D$133, $E$144, IF(F98 = $D$134, $E$146, IF(F98 = $D$135, $E$147, IF(F98 =#REF!,#REF!, IF( F98 = $G$167, $E$150, IF(F98 =#REF!,#REF!, IF( F98 =#REF!,$E$151, 0))))))), 0)</f>
        <v>0</v>
      </c>
      <c r="Y98" s="355" t="e">
        <f>IF(E98=$F$134, IF(F98=$D$133, $E$144, IF(F98 = $D$134, $E$146, IF(F98 = $D$135, $E$147, IF(F98 =#REF!,#REF!, IF( F98 = $G$167, $E$150, IF(F98 =#REF!,#REF!, IF( F98 =#REF!,$E$151, 0))))))), 0)</f>
        <v>#REF!</v>
      </c>
      <c r="Z98" s="355" t="e">
        <f>IF(E98=$F$135, IF(F98=$D$133, $E$144, IF(F98 = $D$134, $E$146, IF(F98 = $D$135, $E$147, IF(F98 =#REF!,#REF!, IF( F98 = $G$167, $E$150, IF(F98 =#REF!,#REF!, IF( F98 =#REF!,$E$151, 0))))))), 0)</f>
        <v>#REF!</v>
      </c>
      <c r="AA98" s="355"/>
      <c r="AB98" s="355"/>
      <c r="AC98" s="355"/>
      <c r="AD98" s="400"/>
      <c r="AE98" s="400"/>
      <c r="AF98" s="400"/>
      <c r="AG98" s="400"/>
      <c r="AH98" s="400"/>
      <c r="AI98" s="400"/>
    </row>
    <row r="99" spans="2:35" ht="15.75" hidden="1" x14ac:dyDescent="0.3">
      <c r="B99" s="30"/>
      <c r="C99" s="20">
        <v>87</v>
      </c>
      <c r="D99" s="776"/>
      <c r="E99" s="777"/>
      <c r="F99" s="778"/>
      <c r="G99" s="793" t="str">
        <f t="shared" si="33"/>
        <v/>
      </c>
      <c r="H99" s="794"/>
      <c r="I99" s="795" t="str">
        <f t="shared" si="26"/>
        <v/>
      </c>
      <c r="J99" s="779" t="str">
        <f t="shared" si="32"/>
        <v/>
      </c>
      <c r="K99" s="779" t="str">
        <f t="shared" si="34"/>
        <v/>
      </c>
      <c r="L99" s="779" t="str">
        <f t="shared" si="35"/>
        <v/>
      </c>
      <c r="M99" s="780" t="str">
        <f t="shared" si="36"/>
        <v/>
      </c>
      <c r="N99" s="780" t="str">
        <f t="shared" si="37"/>
        <v/>
      </c>
      <c r="O99" s="780" t="str">
        <f t="shared" si="27"/>
        <v/>
      </c>
      <c r="P99" s="780" t="str">
        <f t="shared" si="28"/>
        <v/>
      </c>
      <c r="Q99" s="780" t="str">
        <f t="shared" si="29"/>
        <v/>
      </c>
      <c r="R99" s="780" t="str">
        <f t="shared" si="30"/>
        <v/>
      </c>
      <c r="S99" s="780" t="str">
        <f t="shared" si="31"/>
        <v/>
      </c>
      <c r="T99" s="43"/>
      <c r="U99" s="355">
        <f>IF(E99=$F$126, IF(F99=$D$133, $E$144, IF(F99 = $D$134, $E$146, IF(F99 = $D$135, $E$147, IF(F99 =#REF!,#REF!, IF( F99 = $G$167, $E$150, IF(F99 =#REF!,#REF!, IF( F99 =#REF!,#REF!, 0))))))), 0)</f>
        <v>0</v>
      </c>
      <c r="V99" s="355">
        <f>IF(E99=$F$127, IF(F99=$D$133, $E$144, IF(F99 = $D$134, $E$146, IF(F99 = $D$135, $E$147, IF(F99 =#REF!,#REF!, IF( F99 = $G$167, $E$150, IF(F99 =#REF!,#REF!, IF( F99 =#REF!,$E$151, 0))))))), 0)</f>
        <v>0</v>
      </c>
      <c r="W99" s="355">
        <f>IF(E99=$F$132, IF(F99=$D$133, $E$144, IF(F99 = $D$134, $E$146, IF(F99 = $D$135, $E$147, IF(F99 =#REF!,#REF!, IF( F99 = $G$167, $E$150, IF(F99 =#REF!,#REF!, IF( F99 =#REF!,$E$151, 0))))))), 0)</f>
        <v>0</v>
      </c>
      <c r="X99" s="355">
        <f>IF(E99=$F$133, IF(F99=$D$133, $E$144, IF(F99 = $D$134, $E$146, IF(F99 = $D$135, $E$147, IF(F99 =#REF!,#REF!, IF( F99 = $G$167, $E$150, IF(F99 =#REF!,#REF!, IF( F99 =#REF!,$E$151, 0))))))), 0)</f>
        <v>0</v>
      </c>
      <c r="Y99" s="355" t="e">
        <f>IF(E99=$F$134, IF(F99=$D$133, $E$144, IF(F99 = $D$134, $E$146, IF(F99 = $D$135, $E$147, IF(F99 =#REF!,#REF!, IF( F99 = $G$167, $E$150, IF(F99 =#REF!,#REF!, IF( F99 =#REF!,$E$151, 0))))))), 0)</f>
        <v>#REF!</v>
      </c>
      <c r="Z99" s="355" t="e">
        <f>IF(E99=$F$135, IF(F99=$D$133, $E$144, IF(F99 = $D$134, $E$146, IF(F99 = $D$135, $E$147, IF(F99 =#REF!,#REF!, IF( F99 = $G$167, $E$150, IF(F99 =#REF!,#REF!, IF( F99 =#REF!,$E$151, 0))))))), 0)</f>
        <v>#REF!</v>
      </c>
      <c r="AA99" s="355"/>
      <c r="AB99" s="355"/>
      <c r="AC99" s="355"/>
      <c r="AD99" s="400"/>
      <c r="AE99" s="400"/>
      <c r="AF99" s="400"/>
      <c r="AG99" s="400"/>
      <c r="AH99" s="400"/>
      <c r="AI99" s="400"/>
    </row>
    <row r="100" spans="2:35" ht="15.75" hidden="1" x14ac:dyDescent="0.3">
      <c r="B100" s="30"/>
      <c r="C100" s="20">
        <v>88</v>
      </c>
      <c r="D100" s="776"/>
      <c r="E100" s="777"/>
      <c r="F100" s="778"/>
      <c r="G100" s="793" t="str">
        <f t="shared" si="33"/>
        <v/>
      </c>
      <c r="H100" s="794"/>
      <c r="I100" s="795" t="str">
        <f t="shared" si="26"/>
        <v/>
      </c>
      <c r="J100" s="779" t="str">
        <f t="shared" si="32"/>
        <v/>
      </c>
      <c r="K100" s="779" t="str">
        <f t="shared" si="34"/>
        <v/>
      </c>
      <c r="L100" s="779" t="str">
        <f t="shared" si="35"/>
        <v/>
      </c>
      <c r="M100" s="780" t="str">
        <f t="shared" si="36"/>
        <v/>
      </c>
      <c r="N100" s="780" t="str">
        <f t="shared" si="37"/>
        <v/>
      </c>
      <c r="O100" s="780" t="str">
        <f t="shared" si="27"/>
        <v/>
      </c>
      <c r="P100" s="780" t="str">
        <f t="shared" si="28"/>
        <v/>
      </c>
      <c r="Q100" s="780" t="str">
        <f t="shared" si="29"/>
        <v/>
      </c>
      <c r="R100" s="780" t="str">
        <f t="shared" si="30"/>
        <v/>
      </c>
      <c r="S100" s="780" t="str">
        <f t="shared" si="31"/>
        <v/>
      </c>
      <c r="T100" s="43"/>
      <c r="U100" s="355">
        <f>IF(E100=$F$126, IF(F100=$D$133, $E$144, IF(F100 = $D$134, $E$146, IF(F100 = $D$135, $E$147, IF(F100 =#REF!,#REF!, IF( F100 = $G$167, $E$150, IF(F100 =#REF!,#REF!, IF( F100 =#REF!,#REF!, 0))))))), 0)</f>
        <v>0</v>
      </c>
      <c r="V100" s="355">
        <f>IF(E100=$F$127, IF(F100=$D$133, $E$144, IF(F100 = $D$134, $E$146, IF(F100 = $D$135, $E$147, IF(F100 =#REF!,#REF!, IF( F100 = $G$167, $E$150, IF(F100 =#REF!,#REF!, IF( F100 =#REF!,$E$151, 0))))))), 0)</f>
        <v>0</v>
      </c>
      <c r="W100" s="355">
        <f>IF(E100=$F$132, IF(F100=$D$133, $E$144, IF(F100 = $D$134, $E$146, IF(F100 = $D$135, $E$147, IF(F100 =#REF!,#REF!, IF( F100 = $G$167, $E$150, IF(F100 =#REF!,#REF!, IF( F100 =#REF!,$E$151, 0))))))), 0)</f>
        <v>0</v>
      </c>
      <c r="X100" s="355">
        <f>IF(E100=$F$133, IF(F100=$D$133, $E$144, IF(F100 = $D$134, $E$146, IF(F100 = $D$135, $E$147, IF(F100 =#REF!,#REF!, IF( F100 = $G$167, $E$150, IF(F100 =#REF!,#REF!, IF( F100 =#REF!,$E$151, 0))))))), 0)</f>
        <v>0</v>
      </c>
      <c r="Y100" s="355" t="e">
        <f>IF(E100=$F$134, IF(F100=$D$133, $E$144, IF(F100 = $D$134, $E$146, IF(F100 = $D$135, $E$147, IF(F100 =#REF!,#REF!, IF( F100 = $G$167, $E$150, IF(F100 =#REF!,#REF!, IF( F100 =#REF!,$E$151, 0))))))), 0)</f>
        <v>#REF!</v>
      </c>
      <c r="Z100" s="355" t="e">
        <f>IF(E100=$F$135, IF(F100=$D$133, $E$144, IF(F100 = $D$134, $E$146, IF(F100 = $D$135, $E$147, IF(F100 =#REF!,#REF!, IF( F100 = $G$167, $E$150, IF(F100 =#REF!,#REF!, IF( F100 =#REF!,$E$151, 0))))))), 0)</f>
        <v>#REF!</v>
      </c>
      <c r="AA100" s="355"/>
      <c r="AB100" s="355"/>
      <c r="AC100" s="355"/>
      <c r="AD100" s="400"/>
      <c r="AE100" s="400"/>
      <c r="AF100" s="400"/>
      <c r="AG100" s="400"/>
      <c r="AH100" s="400"/>
      <c r="AI100" s="400"/>
    </row>
    <row r="101" spans="2:35" ht="15.75" hidden="1" x14ac:dyDescent="0.3">
      <c r="B101" s="30"/>
      <c r="C101" s="20">
        <v>89</v>
      </c>
      <c r="D101" s="776"/>
      <c r="E101" s="777"/>
      <c r="F101" s="778"/>
      <c r="G101" s="793" t="str">
        <f t="shared" si="33"/>
        <v/>
      </c>
      <c r="H101" s="794"/>
      <c r="I101" s="795" t="str">
        <f t="shared" si="26"/>
        <v/>
      </c>
      <c r="J101" s="779" t="str">
        <f t="shared" si="32"/>
        <v/>
      </c>
      <c r="K101" s="779" t="str">
        <f t="shared" si="34"/>
        <v/>
      </c>
      <c r="L101" s="779" t="str">
        <f t="shared" si="35"/>
        <v/>
      </c>
      <c r="M101" s="780" t="str">
        <f t="shared" si="36"/>
        <v/>
      </c>
      <c r="N101" s="780" t="str">
        <f t="shared" si="37"/>
        <v/>
      </c>
      <c r="O101" s="780" t="str">
        <f t="shared" si="27"/>
        <v/>
      </c>
      <c r="P101" s="780" t="str">
        <f t="shared" si="28"/>
        <v/>
      </c>
      <c r="Q101" s="780" t="str">
        <f t="shared" si="29"/>
        <v/>
      </c>
      <c r="R101" s="780" t="str">
        <f t="shared" si="30"/>
        <v/>
      </c>
      <c r="S101" s="780" t="str">
        <f t="shared" si="31"/>
        <v/>
      </c>
      <c r="T101" s="43"/>
      <c r="U101" s="355">
        <f>IF(E101=$F$126, IF(F101=$D$133, $E$144, IF(F101 = $D$134, $E$146, IF(F101 = $D$135, $E$147, IF(F101 =#REF!,#REF!, IF( F101 = $G$167, $E$150, IF(F101 =#REF!,#REF!, IF( F101 =#REF!,#REF!, 0))))))), 0)</f>
        <v>0</v>
      </c>
      <c r="V101" s="355">
        <f>IF(E101=$F$127, IF(F101=$D$133, $E$144, IF(F101 = $D$134, $E$146, IF(F101 = $D$135, $E$147, IF(F101 =#REF!,#REF!, IF( F101 = $G$167, $E$150, IF(F101 =#REF!,#REF!, IF( F101 =#REF!,$E$151, 0))))))), 0)</f>
        <v>0</v>
      </c>
      <c r="W101" s="355">
        <f>IF(E101=$F$132, IF(F101=$D$133, $E$144, IF(F101 = $D$134, $E$146, IF(F101 = $D$135, $E$147, IF(F101 =#REF!,#REF!, IF( F101 = $G$167, $E$150, IF(F101 =#REF!,#REF!, IF( F101 =#REF!,$E$151, 0))))))), 0)</f>
        <v>0</v>
      </c>
      <c r="X101" s="355">
        <f>IF(E101=$F$133, IF(F101=$D$133, $E$144, IF(F101 = $D$134, $E$146, IF(F101 = $D$135, $E$147, IF(F101 =#REF!,#REF!, IF( F101 = $G$167, $E$150, IF(F101 =#REF!,#REF!, IF( F101 =#REF!,$E$151, 0))))))), 0)</f>
        <v>0</v>
      </c>
      <c r="Y101" s="355" t="e">
        <f>IF(E101=$F$134, IF(F101=$D$133, $E$144, IF(F101 = $D$134, $E$146, IF(F101 = $D$135, $E$147, IF(F101 =#REF!,#REF!, IF( F101 = $G$167, $E$150, IF(F101 =#REF!,#REF!, IF( F101 =#REF!,$E$151, 0))))))), 0)</f>
        <v>#REF!</v>
      </c>
      <c r="Z101" s="355" t="e">
        <f>IF(E101=$F$135, IF(F101=$D$133, $E$144, IF(F101 = $D$134, $E$146, IF(F101 = $D$135, $E$147, IF(F101 =#REF!,#REF!, IF( F101 = $G$167, $E$150, IF(F101 =#REF!,#REF!, IF( F101 =#REF!,$E$151, 0))))))), 0)</f>
        <v>#REF!</v>
      </c>
      <c r="AA101" s="355"/>
      <c r="AB101" s="355"/>
      <c r="AC101" s="355"/>
      <c r="AD101" s="400"/>
      <c r="AE101" s="400"/>
      <c r="AF101" s="400"/>
      <c r="AG101" s="400"/>
      <c r="AH101" s="400"/>
      <c r="AI101" s="400"/>
    </row>
    <row r="102" spans="2:35" ht="15.75" hidden="1" x14ac:dyDescent="0.3">
      <c r="B102" s="30"/>
      <c r="C102" s="20">
        <v>90</v>
      </c>
      <c r="D102" s="776"/>
      <c r="E102" s="777"/>
      <c r="F102" s="778"/>
      <c r="G102" s="793" t="str">
        <f t="shared" si="33"/>
        <v/>
      </c>
      <c r="H102" s="794"/>
      <c r="I102" s="795" t="str">
        <f t="shared" si="26"/>
        <v/>
      </c>
      <c r="J102" s="779" t="str">
        <f t="shared" si="32"/>
        <v/>
      </c>
      <c r="K102" s="779" t="str">
        <f t="shared" si="34"/>
        <v/>
      </c>
      <c r="L102" s="779" t="str">
        <f t="shared" si="35"/>
        <v/>
      </c>
      <c r="M102" s="780" t="str">
        <f t="shared" si="36"/>
        <v/>
      </c>
      <c r="N102" s="780" t="str">
        <f t="shared" si="37"/>
        <v/>
      </c>
      <c r="O102" s="780" t="str">
        <f t="shared" si="27"/>
        <v/>
      </c>
      <c r="P102" s="780" t="str">
        <f t="shared" si="28"/>
        <v/>
      </c>
      <c r="Q102" s="780" t="str">
        <f t="shared" si="29"/>
        <v/>
      </c>
      <c r="R102" s="780" t="str">
        <f t="shared" si="30"/>
        <v/>
      </c>
      <c r="S102" s="780" t="str">
        <f t="shared" si="31"/>
        <v/>
      </c>
      <c r="T102" s="43"/>
      <c r="U102" s="355">
        <f>IF(E102=$F$126, IF(F102=$D$133, $E$144, IF(F102 = $D$134, $E$146, IF(F102 = $D$135, $E$147, IF(F102 =#REF!,#REF!, IF( F102 = $G$167, $E$150, IF(F102 =#REF!,#REF!, IF( F102 =#REF!,#REF!, 0))))))), 0)</f>
        <v>0</v>
      </c>
      <c r="V102" s="355">
        <f>IF(E102=$F$127, IF(F102=$D$133, $E$144, IF(F102 = $D$134, $E$146, IF(F102 = $D$135, $E$147, IF(F102 =#REF!,#REF!, IF( F102 = $G$167, $E$150, IF(F102 =#REF!,#REF!, IF( F102 =#REF!,$E$151, 0))))))), 0)</f>
        <v>0</v>
      </c>
      <c r="W102" s="355">
        <f>IF(E102=$F$132, IF(F102=$D$133, $E$144, IF(F102 = $D$134, $E$146, IF(F102 = $D$135, $E$147, IF(F102 =#REF!,#REF!, IF( F102 = $G$167, $E$150, IF(F102 =#REF!,#REF!, IF( F102 =#REF!,$E$151, 0))))))), 0)</f>
        <v>0</v>
      </c>
      <c r="X102" s="355">
        <f>IF(E102=$F$133, IF(F102=$D$133, $E$144, IF(F102 = $D$134, $E$146, IF(F102 = $D$135, $E$147, IF(F102 =#REF!,#REF!, IF( F102 = $G$167, $E$150, IF(F102 =#REF!,#REF!, IF( F102 =#REF!,$E$151, 0))))))), 0)</f>
        <v>0</v>
      </c>
      <c r="Y102" s="355" t="e">
        <f>IF(E102=$F$134, IF(F102=$D$133, $E$144, IF(F102 = $D$134, $E$146, IF(F102 = $D$135, $E$147, IF(F102 =#REF!,#REF!, IF( F102 = $G$167, $E$150, IF(F102 =#REF!,#REF!, IF( F102 =#REF!,$E$151, 0))))))), 0)</f>
        <v>#REF!</v>
      </c>
      <c r="Z102" s="355" t="e">
        <f>IF(E102=$F$135, IF(F102=$D$133, $E$144, IF(F102 = $D$134, $E$146, IF(F102 = $D$135, $E$147, IF(F102 =#REF!,#REF!, IF( F102 = $G$167, $E$150, IF(F102 =#REF!,#REF!, IF( F102 =#REF!,$E$151, 0))))))), 0)</f>
        <v>#REF!</v>
      </c>
      <c r="AA102" s="355"/>
      <c r="AB102" s="355"/>
      <c r="AC102" s="355"/>
      <c r="AD102" s="400"/>
      <c r="AE102" s="400"/>
      <c r="AF102" s="400"/>
      <c r="AG102" s="400"/>
      <c r="AH102" s="400"/>
      <c r="AI102" s="400"/>
    </row>
    <row r="103" spans="2:35" ht="15.75" hidden="1" x14ac:dyDescent="0.3">
      <c r="B103" s="30"/>
      <c r="C103" s="20">
        <v>91</v>
      </c>
      <c r="D103" s="776"/>
      <c r="E103" s="777"/>
      <c r="F103" s="778"/>
      <c r="G103" s="793" t="str">
        <f t="shared" si="33"/>
        <v/>
      </c>
      <c r="H103" s="794"/>
      <c r="I103" s="795" t="str">
        <f t="shared" si="26"/>
        <v/>
      </c>
      <c r="J103" s="779" t="str">
        <f t="shared" si="32"/>
        <v/>
      </c>
      <c r="K103" s="779" t="str">
        <f t="shared" si="34"/>
        <v/>
      </c>
      <c r="L103" s="779" t="str">
        <f t="shared" si="35"/>
        <v/>
      </c>
      <c r="M103" s="780" t="str">
        <f t="shared" si="36"/>
        <v/>
      </c>
      <c r="N103" s="780" t="str">
        <f t="shared" si="37"/>
        <v/>
      </c>
      <c r="O103" s="780" t="str">
        <f t="shared" si="27"/>
        <v/>
      </c>
      <c r="P103" s="780" t="str">
        <f t="shared" si="28"/>
        <v/>
      </c>
      <c r="Q103" s="780" t="str">
        <f t="shared" si="29"/>
        <v/>
      </c>
      <c r="R103" s="780" t="str">
        <f t="shared" si="30"/>
        <v/>
      </c>
      <c r="S103" s="780" t="str">
        <f t="shared" si="31"/>
        <v/>
      </c>
      <c r="T103" s="43"/>
      <c r="U103" s="355">
        <f>IF(E103=$F$126, IF(F103=$D$133, $E$144, IF(F103 = $D$134, $E$146, IF(F103 = $D$135, $E$147, IF(F103 =#REF!,#REF!, IF( F103 = $G$167, $E$150, IF(F103 =#REF!,#REF!, IF( F103 =#REF!,#REF!, 0))))))), 0)</f>
        <v>0</v>
      </c>
      <c r="V103" s="355">
        <f>IF(E103=$F$127, IF(F103=$D$133, $E$144, IF(F103 = $D$134, $E$146, IF(F103 = $D$135, $E$147, IF(F103 =#REF!,#REF!, IF( F103 = $G$167, $E$150, IF(F103 =#REF!,#REF!, IF( F103 =#REF!,$E$151, 0))))))), 0)</f>
        <v>0</v>
      </c>
      <c r="W103" s="355">
        <f>IF(E103=$F$132, IF(F103=$D$133, $E$144, IF(F103 = $D$134, $E$146, IF(F103 = $D$135, $E$147, IF(F103 =#REF!,#REF!, IF( F103 = $G$167, $E$150, IF(F103 =#REF!,#REF!, IF( F103 =#REF!,$E$151, 0))))))), 0)</f>
        <v>0</v>
      </c>
      <c r="X103" s="355">
        <f>IF(E103=$F$133, IF(F103=$D$133, $E$144, IF(F103 = $D$134, $E$146, IF(F103 = $D$135, $E$147, IF(F103 =#REF!,#REF!, IF( F103 = $G$167, $E$150, IF(F103 =#REF!,#REF!, IF( F103 =#REF!,$E$151, 0))))))), 0)</f>
        <v>0</v>
      </c>
      <c r="Y103" s="355" t="e">
        <f>IF(E103=$F$134, IF(F103=$D$133, $E$144, IF(F103 = $D$134, $E$146, IF(F103 = $D$135, $E$147, IF(F103 =#REF!,#REF!, IF( F103 = $G$167, $E$150, IF(F103 =#REF!,#REF!, IF( F103 =#REF!,$E$151, 0))))))), 0)</f>
        <v>#REF!</v>
      </c>
      <c r="Z103" s="355" t="e">
        <f>IF(E103=$F$135, IF(F103=$D$133, $E$144, IF(F103 = $D$134, $E$146, IF(F103 = $D$135, $E$147, IF(F103 =#REF!,#REF!, IF( F103 = $G$167, $E$150, IF(F103 =#REF!,#REF!, IF( F103 =#REF!,$E$151, 0))))))), 0)</f>
        <v>#REF!</v>
      </c>
      <c r="AA103" s="355"/>
      <c r="AB103" s="355"/>
      <c r="AC103" s="355"/>
      <c r="AD103" s="400"/>
      <c r="AE103" s="400"/>
      <c r="AF103" s="400"/>
      <c r="AG103" s="400"/>
      <c r="AH103" s="400"/>
      <c r="AI103" s="400"/>
    </row>
    <row r="104" spans="2:35" ht="15.75" hidden="1" x14ac:dyDescent="0.3">
      <c r="B104" s="30"/>
      <c r="C104" s="20">
        <v>92</v>
      </c>
      <c r="D104" s="776"/>
      <c r="E104" s="777"/>
      <c r="F104" s="778"/>
      <c r="G104" s="793" t="str">
        <f t="shared" si="33"/>
        <v/>
      </c>
      <c r="H104" s="794"/>
      <c r="I104" s="795" t="str">
        <f t="shared" si="26"/>
        <v/>
      </c>
      <c r="J104" s="779" t="str">
        <f t="shared" si="32"/>
        <v/>
      </c>
      <c r="K104" s="779" t="str">
        <f t="shared" si="34"/>
        <v/>
      </c>
      <c r="L104" s="779" t="str">
        <f t="shared" si="35"/>
        <v/>
      </c>
      <c r="M104" s="780" t="str">
        <f t="shared" si="36"/>
        <v/>
      </c>
      <c r="N104" s="780" t="str">
        <f t="shared" si="37"/>
        <v/>
      </c>
      <c r="O104" s="780" t="str">
        <f t="shared" si="27"/>
        <v/>
      </c>
      <c r="P104" s="780" t="str">
        <f t="shared" si="28"/>
        <v/>
      </c>
      <c r="Q104" s="780" t="str">
        <f t="shared" si="29"/>
        <v/>
      </c>
      <c r="R104" s="780" t="str">
        <f t="shared" si="30"/>
        <v/>
      </c>
      <c r="S104" s="780" t="str">
        <f t="shared" si="31"/>
        <v/>
      </c>
      <c r="T104" s="43"/>
      <c r="U104" s="355">
        <f>IF(E104=$F$126, IF(F104=$D$133, $E$144, IF(F104 = $D$134, $E$146, IF(F104 = $D$135, $E$147, IF(F104 =#REF!,#REF!, IF( F104 = $G$167, $E$150, IF(F104 =#REF!,#REF!, IF( F104 =#REF!,#REF!, 0))))))), 0)</f>
        <v>0</v>
      </c>
      <c r="V104" s="355">
        <f>IF(E104=$F$127, IF(F104=$D$133, $E$144, IF(F104 = $D$134, $E$146, IF(F104 = $D$135, $E$147, IF(F104 =#REF!,#REF!, IF( F104 = $G$167, $E$150, IF(F104 =#REF!,#REF!, IF( F104 =#REF!,$E$151, 0))))))), 0)</f>
        <v>0</v>
      </c>
      <c r="W104" s="355">
        <f>IF(E104=$F$132, IF(F104=$D$133, $E$144, IF(F104 = $D$134, $E$146, IF(F104 = $D$135, $E$147, IF(F104 =#REF!,#REF!, IF( F104 = $G$167, $E$150, IF(F104 =#REF!,#REF!, IF( F104 =#REF!,$E$151, 0))))))), 0)</f>
        <v>0</v>
      </c>
      <c r="X104" s="355">
        <f>IF(E104=$F$133, IF(F104=$D$133, $E$144, IF(F104 = $D$134, $E$146, IF(F104 = $D$135, $E$147, IF(F104 =#REF!,#REF!, IF( F104 = $G$167, $E$150, IF(F104 =#REF!,#REF!, IF( F104 =#REF!,$E$151, 0))))))), 0)</f>
        <v>0</v>
      </c>
      <c r="Y104" s="355" t="e">
        <f>IF(E104=$F$134, IF(F104=$D$133, $E$144, IF(F104 = $D$134, $E$146, IF(F104 = $D$135, $E$147, IF(F104 =#REF!,#REF!, IF( F104 = $G$167, $E$150, IF(F104 =#REF!,#REF!, IF( F104 =#REF!,$E$151, 0))))))), 0)</f>
        <v>#REF!</v>
      </c>
      <c r="Z104" s="355" t="e">
        <f>IF(E104=$F$135, IF(F104=$D$133, $E$144, IF(F104 = $D$134, $E$146, IF(F104 = $D$135, $E$147, IF(F104 =#REF!,#REF!, IF( F104 = $G$167, $E$150, IF(F104 =#REF!,#REF!, IF( F104 =#REF!,$E$151, 0))))))), 0)</f>
        <v>#REF!</v>
      </c>
      <c r="AA104" s="355"/>
      <c r="AB104" s="355"/>
      <c r="AC104" s="355"/>
      <c r="AD104" s="400"/>
      <c r="AE104" s="400"/>
      <c r="AF104" s="400"/>
      <c r="AG104" s="400"/>
      <c r="AH104" s="400"/>
      <c r="AI104" s="400"/>
    </row>
    <row r="105" spans="2:35" ht="15.75" hidden="1" x14ac:dyDescent="0.3">
      <c r="B105" s="30"/>
      <c r="C105" s="20">
        <v>93</v>
      </c>
      <c r="D105" s="776"/>
      <c r="E105" s="777"/>
      <c r="F105" s="778"/>
      <c r="G105" s="793" t="str">
        <f t="shared" si="33"/>
        <v/>
      </c>
      <c r="H105" s="794"/>
      <c r="I105" s="795" t="str">
        <f t="shared" si="26"/>
        <v/>
      </c>
      <c r="J105" s="779" t="str">
        <f t="shared" si="32"/>
        <v/>
      </c>
      <c r="K105" s="779" t="str">
        <f t="shared" si="34"/>
        <v/>
      </c>
      <c r="L105" s="779" t="str">
        <f t="shared" si="35"/>
        <v/>
      </c>
      <c r="M105" s="780" t="str">
        <f t="shared" si="36"/>
        <v/>
      </c>
      <c r="N105" s="780" t="str">
        <f t="shared" si="37"/>
        <v/>
      </c>
      <c r="O105" s="780" t="str">
        <f t="shared" si="27"/>
        <v/>
      </c>
      <c r="P105" s="780" t="str">
        <f t="shared" si="28"/>
        <v/>
      </c>
      <c r="Q105" s="780" t="str">
        <f t="shared" si="29"/>
        <v/>
      </c>
      <c r="R105" s="780" t="str">
        <f t="shared" si="30"/>
        <v/>
      </c>
      <c r="S105" s="780" t="str">
        <f t="shared" si="31"/>
        <v/>
      </c>
      <c r="T105" s="43"/>
      <c r="U105" s="355">
        <f>IF(E105=$F$126, IF(F105=$D$133, $E$144, IF(F105 = $D$134, $E$146, IF(F105 = $D$135, $E$147, IF(F105 =#REF!,#REF!, IF( F105 = $G$167, $E$150, IF(F105 =#REF!,#REF!, IF( F105 =#REF!,#REF!, 0))))))), 0)</f>
        <v>0</v>
      </c>
      <c r="V105" s="355">
        <f>IF(E105=$F$127, IF(F105=$D$133, $E$144, IF(F105 = $D$134, $E$146, IF(F105 = $D$135, $E$147, IF(F105 =#REF!,#REF!, IF( F105 = $G$167, $E$150, IF(F105 =#REF!,#REF!, IF( F105 =#REF!,$E$151, 0))))))), 0)</f>
        <v>0</v>
      </c>
      <c r="W105" s="355">
        <f>IF(E105=$F$132, IF(F105=$D$133, $E$144, IF(F105 = $D$134, $E$146, IF(F105 = $D$135, $E$147, IF(F105 =#REF!,#REF!, IF( F105 = $G$167, $E$150, IF(F105 =#REF!,#REF!, IF( F105 =#REF!,$E$151, 0))))))), 0)</f>
        <v>0</v>
      </c>
      <c r="X105" s="355">
        <f>IF(E105=$F$133, IF(F105=$D$133, $E$144, IF(F105 = $D$134, $E$146, IF(F105 = $D$135, $E$147, IF(F105 =#REF!,#REF!, IF( F105 = $G$167, $E$150, IF(F105 =#REF!,#REF!, IF( F105 =#REF!,$E$151, 0))))))), 0)</f>
        <v>0</v>
      </c>
      <c r="Y105" s="355" t="e">
        <f>IF(E105=$F$134, IF(F105=$D$133, $E$144, IF(F105 = $D$134, $E$146, IF(F105 = $D$135, $E$147, IF(F105 =#REF!,#REF!, IF( F105 = $G$167, $E$150, IF(F105 =#REF!,#REF!, IF( F105 =#REF!,$E$151, 0))))))), 0)</f>
        <v>#REF!</v>
      </c>
      <c r="Z105" s="355" t="e">
        <f>IF(E105=$F$135, IF(F105=$D$133, $E$144, IF(F105 = $D$134, $E$146, IF(F105 = $D$135, $E$147, IF(F105 =#REF!,#REF!, IF( F105 = $G$167, $E$150, IF(F105 =#REF!,#REF!, IF( F105 =#REF!,$E$151, 0))))))), 0)</f>
        <v>#REF!</v>
      </c>
      <c r="AA105" s="355"/>
      <c r="AB105" s="355"/>
      <c r="AC105" s="355"/>
      <c r="AD105" s="400"/>
      <c r="AE105" s="400"/>
      <c r="AF105" s="400"/>
      <c r="AG105" s="400"/>
      <c r="AH105" s="400"/>
      <c r="AI105" s="400"/>
    </row>
    <row r="106" spans="2:35" ht="15.75" hidden="1" x14ac:dyDescent="0.3">
      <c r="B106" s="30"/>
      <c r="C106" s="20">
        <v>94</v>
      </c>
      <c r="D106" s="776"/>
      <c r="E106" s="777"/>
      <c r="F106" s="778"/>
      <c r="G106" s="793" t="str">
        <f t="shared" si="33"/>
        <v/>
      </c>
      <c r="H106" s="794"/>
      <c r="I106" s="795" t="str">
        <f t="shared" si="26"/>
        <v/>
      </c>
      <c r="J106" s="779" t="str">
        <f t="shared" si="32"/>
        <v/>
      </c>
      <c r="K106" s="779" t="str">
        <f t="shared" si="34"/>
        <v/>
      </c>
      <c r="L106" s="779" t="str">
        <f t="shared" si="35"/>
        <v/>
      </c>
      <c r="M106" s="780" t="str">
        <f t="shared" si="36"/>
        <v/>
      </c>
      <c r="N106" s="780" t="str">
        <f t="shared" si="37"/>
        <v/>
      </c>
      <c r="O106" s="780" t="str">
        <f t="shared" si="27"/>
        <v/>
      </c>
      <c r="P106" s="780" t="str">
        <f t="shared" si="28"/>
        <v/>
      </c>
      <c r="Q106" s="780" t="str">
        <f t="shared" si="29"/>
        <v/>
      </c>
      <c r="R106" s="780" t="str">
        <f t="shared" si="30"/>
        <v/>
      </c>
      <c r="S106" s="780" t="str">
        <f t="shared" si="31"/>
        <v/>
      </c>
      <c r="T106" s="43"/>
      <c r="U106" s="355">
        <f>IF(E106=$F$126, IF(F106=$D$133, $E$144, IF(F106 = $D$134, $E$146, IF(F106 = $D$135, $E$147, IF(F106 =#REF!,#REF!, IF( F106 = $G$167, $E$150, IF(F106 =#REF!,#REF!, IF( F106 =#REF!,#REF!, 0))))))), 0)</f>
        <v>0</v>
      </c>
      <c r="V106" s="355">
        <f>IF(E106=$F$127, IF(F106=$D$133, $E$144, IF(F106 = $D$134, $E$146, IF(F106 = $D$135, $E$147, IF(F106 =#REF!,#REF!, IF( F106 = $G$167, $E$150, IF(F106 =#REF!,#REF!, IF( F106 =#REF!,$E$151, 0))))))), 0)</f>
        <v>0</v>
      </c>
      <c r="W106" s="355">
        <f>IF(E106=$F$132, IF(F106=$D$133, $E$144, IF(F106 = $D$134, $E$146, IF(F106 = $D$135, $E$147, IF(F106 =#REF!,#REF!, IF( F106 = $G$167, $E$150, IF(F106 =#REF!,#REF!, IF( F106 =#REF!,$E$151, 0))))))), 0)</f>
        <v>0</v>
      </c>
      <c r="X106" s="355">
        <f>IF(E106=$F$133, IF(F106=$D$133, $E$144, IF(F106 = $D$134, $E$146, IF(F106 = $D$135, $E$147, IF(F106 =#REF!,#REF!, IF( F106 = $G$167, $E$150, IF(F106 =#REF!,#REF!, IF( F106 =#REF!,$E$151, 0))))))), 0)</f>
        <v>0</v>
      </c>
      <c r="Y106" s="355" t="e">
        <f>IF(E106=$F$134, IF(F106=$D$133, $E$144, IF(F106 = $D$134, $E$146, IF(F106 = $D$135, $E$147, IF(F106 =#REF!,#REF!, IF( F106 = $G$167, $E$150, IF(F106 =#REF!,#REF!, IF( F106 =#REF!,$E$151, 0))))))), 0)</f>
        <v>#REF!</v>
      </c>
      <c r="Z106" s="355" t="e">
        <f>IF(E106=$F$135, IF(F106=$D$133, $E$144, IF(F106 = $D$134, $E$146, IF(F106 = $D$135, $E$147, IF(F106 =#REF!,#REF!, IF( F106 = $G$167, $E$150, IF(F106 =#REF!,#REF!, IF( F106 =#REF!,$E$151, 0))))))), 0)</f>
        <v>#REF!</v>
      </c>
      <c r="AA106" s="355"/>
      <c r="AB106" s="355"/>
      <c r="AC106" s="355"/>
      <c r="AD106" s="400"/>
      <c r="AE106" s="400"/>
      <c r="AF106" s="400"/>
      <c r="AG106" s="400"/>
      <c r="AH106" s="400"/>
      <c r="AI106" s="400"/>
    </row>
    <row r="107" spans="2:35" ht="15.75" hidden="1" x14ac:dyDescent="0.3">
      <c r="B107" s="30"/>
      <c r="C107" s="20">
        <v>95</v>
      </c>
      <c r="D107" s="776"/>
      <c r="E107" s="777"/>
      <c r="F107" s="778"/>
      <c r="G107" s="793" t="str">
        <f t="shared" si="33"/>
        <v/>
      </c>
      <c r="H107" s="794"/>
      <c r="I107" s="795" t="str">
        <f t="shared" si="26"/>
        <v/>
      </c>
      <c r="J107" s="779" t="str">
        <f t="shared" si="32"/>
        <v/>
      </c>
      <c r="K107" s="779" t="str">
        <f t="shared" si="34"/>
        <v/>
      </c>
      <c r="L107" s="779" t="str">
        <f t="shared" si="35"/>
        <v/>
      </c>
      <c r="M107" s="780" t="str">
        <f t="shared" si="36"/>
        <v/>
      </c>
      <c r="N107" s="780" t="str">
        <f t="shared" si="37"/>
        <v/>
      </c>
      <c r="O107" s="780" t="str">
        <f t="shared" si="27"/>
        <v/>
      </c>
      <c r="P107" s="780" t="str">
        <f t="shared" si="28"/>
        <v/>
      </c>
      <c r="Q107" s="780" t="str">
        <f t="shared" si="29"/>
        <v/>
      </c>
      <c r="R107" s="780" t="str">
        <f t="shared" si="30"/>
        <v/>
      </c>
      <c r="S107" s="780" t="str">
        <f t="shared" si="31"/>
        <v/>
      </c>
      <c r="T107" s="43"/>
      <c r="U107" s="355">
        <f>IF(E107=$F$126, IF(F107=$D$133, $E$144, IF(F107 = $D$134, $E$146, IF(F107 = $D$135, $E$147, IF(F107 =#REF!,#REF!, IF( F107 = $G$167, $E$150, IF(F107 =#REF!,#REF!, IF( F107 =#REF!,#REF!, 0))))))), 0)</f>
        <v>0</v>
      </c>
      <c r="V107" s="355">
        <f>IF(E107=$F$127, IF(F107=$D$133, $E$144, IF(F107 = $D$134, $E$146, IF(F107 = $D$135, $E$147, IF(F107 =#REF!,#REF!, IF( F107 = $G$167, $E$150, IF(F107 =#REF!,#REF!, IF( F107 =#REF!,$E$151, 0))))))), 0)</f>
        <v>0</v>
      </c>
      <c r="W107" s="355">
        <f>IF(E107=$F$132, IF(F107=$D$133, $E$144, IF(F107 = $D$134, $E$146, IF(F107 = $D$135, $E$147, IF(F107 =#REF!,#REF!, IF( F107 = $G$167, $E$150, IF(F107 =#REF!,#REF!, IF( F107 =#REF!,$E$151, 0))))))), 0)</f>
        <v>0</v>
      </c>
      <c r="X107" s="355">
        <f>IF(E107=$F$133, IF(F107=$D$133, $E$144, IF(F107 = $D$134, $E$146, IF(F107 = $D$135, $E$147, IF(F107 =#REF!,#REF!, IF( F107 = $G$167, $E$150, IF(F107 =#REF!,#REF!, IF( F107 =#REF!,$E$151, 0))))))), 0)</f>
        <v>0</v>
      </c>
      <c r="Y107" s="355" t="e">
        <f>IF(E107=$F$134, IF(F107=$D$133, $E$144, IF(F107 = $D$134, $E$146, IF(F107 = $D$135, $E$147, IF(F107 =#REF!,#REF!, IF( F107 = $G$167, $E$150, IF(F107 =#REF!,#REF!, IF( F107 =#REF!,$E$151, 0))))))), 0)</f>
        <v>#REF!</v>
      </c>
      <c r="Z107" s="355" t="e">
        <f>IF(E107=$F$135, IF(F107=$D$133, $E$144, IF(F107 = $D$134, $E$146, IF(F107 = $D$135, $E$147, IF(F107 =#REF!,#REF!, IF( F107 = $G$167, $E$150, IF(F107 =#REF!,#REF!, IF( F107 =#REF!,$E$151, 0))))))), 0)</f>
        <v>#REF!</v>
      </c>
      <c r="AA107" s="355"/>
      <c r="AB107" s="355"/>
      <c r="AC107" s="355"/>
      <c r="AD107" s="400"/>
      <c r="AE107" s="400"/>
      <c r="AF107" s="400"/>
      <c r="AG107" s="400"/>
      <c r="AH107" s="400"/>
      <c r="AI107" s="400"/>
    </row>
    <row r="108" spans="2:35" ht="15.75" hidden="1" x14ac:dyDescent="0.3">
      <c r="B108" s="30"/>
      <c r="C108" s="20">
        <v>96</v>
      </c>
      <c r="D108" s="776"/>
      <c r="E108" s="777"/>
      <c r="F108" s="778"/>
      <c r="G108" s="793" t="str">
        <f t="shared" si="33"/>
        <v/>
      </c>
      <c r="H108" s="794"/>
      <c r="I108" s="795" t="str">
        <f t="shared" si="26"/>
        <v/>
      </c>
      <c r="J108" s="779" t="str">
        <f t="shared" si="32"/>
        <v/>
      </c>
      <c r="K108" s="779" t="str">
        <f t="shared" si="34"/>
        <v/>
      </c>
      <c r="L108" s="779" t="str">
        <f t="shared" si="35"/>
        <v/>
      </c>
      <c r="M108" s="780" t="str">
        <f t="shared" si="36"/>
        <v/>
      </c>
      <c r="N108" s="780" t="str">
        <f t="shared" si="37"/>
        <v/>
      </c>
      <c r="O108" s="780" t="str">
        <f t="shared" si="27"/>
        <v/>
      </c>
      <c r="P108" s="780" t="str">
        <f t="shared" si="28"/>
        <v/>
      </c>
      <c r="Q108" s="780" t="str">
        <f t="shared" si="29"/>
        <v/>
      </c>
      <c r="R108" s="780" t="str">
        <f t="shared" si="30"/>
        <v/>
      </c>
      <c r="S108" s="780" t="str">
        <f t="shared" si="31"/>
        <v/>
      </c>
      <c r="T108" s="43"/>
      <c r="U108" s="355">
        <f>IF(E108=$F$126, IF(F108=$D$133, $E$144, IF(F108 = $D$134, $E$146, IF(F108 = $D$135, $E$147, IF(F108 =#REF!,#REF!, IF( F108 = $G$167, $E$150, IF(F108 =#REF!,#REF!, IF( F108 =#REF!,#REF!, 0))))))), 0)</f>
        <v>0</v>
      </c>
      <c r="V108" s="355">
        <f>IF(E108=$F$127, IF(F108=$D$133, $E$144, IF(F108 = $D$134, $E$146, IF(F108 = $D$135, $E$147, IF(F108 =#REF!,#REF!, IF( F108 = $G$167, $E$150, IF(F108 =#REF!,#REF!, IF( F108 =#REF!,$E$151, 0))))))), 0)</f>
        <v>0</v>
      </c>
      <c r="W108" s="355">
        <f>IF(E108=$F$132, IF(F108=$D$133, $E$144, IF(F108 = $D$134, $E$146, IF(F108 = $D$135, $E$147, IF(F108 =#REF!,#REF!, IF( F108 = $G$167, $E$150, IF(F108 =#REF!,#REF!, IF( F108 =#REF!,$E$151, 0))))))), 0)</f>
        <v>0</v>
      </c>
      <c r="X108" s="355">
        <f>IF(E108=$F$133, IF(F108=$D$133, $E$144, IF(F108 = $D$134, $E$146, IF(F108 = $D$135, $E$147, IF(F108 =#REF!,#REF!, IF( F108 = $G$167, $E$150, IF(F108 =#REF!,#REF!, IF( F108 =#REF!,$E$151, 0))))))), 0)</f>
        <v>0</v>
      </c>
      <c r="Y108" s="355" t="e">
        <f>IF(E108=$F$134, IF(F108=$D$133, $E$144, IF(F108 = $D$134, $E$146, IF(F108 = $D$135, $E$147, IF(F108 =#REF!,#REF!, IF( F108 = $G$167, $E$150, IF(F108 =#REF!,#REF!, IF( F108 =#REF!,$E$151, 0))))))), 0)</f>
        <v>#REF!</v>
      </c>
      <c r="Z108" s="355" t="e">
        <f>IF(E108=$F$135, IF(F108=$D$133, $E$144, IF(F108 = $D$134, $E$146, IF(F108 = $D$135, $E$147, IF(F108 =#REF!,#REF!, IF( F108 = $G$167, $E$150, IF(F108 =#REF!,#REF!, IF( F108 =#REF!,$E$151, 0))))))), 0)</f>
        <v>#REF!</v>
      </c>
      <c r="AA108" s="355"/>
      <c r="AB108" s="355"/>
      <c r="AC108" s="355"/>
      <c r="AD108" s="400"/>
      <c r="AE108" s="400"/>
      <c r="AF108" s="400"/>
      <c r="AG108" s="400"/>
      <c r="AH108" s="400"/>
      <c r="AI108" s="400"/>
    </row>
    <row r="109" spans="2:35" ht="15.75" hidden="1" x14ac:dyDescent="0.3">
      <c r="B109" s="30"/>
      <c r="C109" s="20">
        <v>97</v>
      </c>
      <c r="D109" s="776"/>
      <c r="E109" s="777"/>
      <c r="F109" s="778"/>
      <c r="G109" s="793" t="str">
        <f t="shared" ref="G109:G112" si="38">IF(F109="", "", VLOOKUP(F109, $D$141:$E$188, 2, FALSE))</f>
        <v/>
      </c>
      <c r="H109" s="794"/>
      <c r="I109" s="795" t="str">
        <f t="shared" si="26"/>
        <v/>
      </c>
      <c r="J109" s="779" t="str">
        <f t="shared" si="32"/>
        <v/>
      </c>
      <c r="K109" s="779" t="str">
        <f t="shared" si="34"/>
        <v/>
      </c>
      <c r="L109" s="779" t="str">
        <f t="shared" si="35"/>
        <v/>
      </c>
      <c r="M109" s="780" t="str">
        <f t="shared" si="36"/>
        <v/>
      </c>
      <c r="N109" s="780" t="str">
        <f t="shared" si="37"/>
        <v/>
      </c>
      <c r="O109" s="780" t="str">
        <f t="shared" si="27"/>
        <v/>
      </c>
      <c r="P109" s="780" t="str">
        <f t="shared" si="28"/>
        <v/>
      </c>
      <c r="Q109" s="780" t="str">
        <f t="shared" si="29"/>
        <v/>
      </c>
      <c r="R109" s="780" t="str">
        <f t="shared" si="30"/>
        <v/>
      </c>
      <c r="S109" s="780" t="str">
        <f t="shared" si="31"/>
        <v/>
      </c>
      <c r="T109" s="43"/>
      <c r="U109" s="355">
        <f>IF(E109=$F$126, IF(F109=$D$133, $E$144, IF(F109 = $D$134, $E$146, IF(F109 = $D$135, $E$147, IF(F109 =#REF!,#REF!, IF( F109 = $G$167, $E$150, IF(F109 =#REF!,#REF!, IF( F109 =#REF!,#REF!, 0))))))), 0)</f>
        <v>0</v>
      </c>
      <c r="V109" s="355">
        <f>IF(E109=$F$127, IF(F109=$D$133, $E$144, IF(F109 = $D$134, $E$146, IF(F109 = $D$135, $E$147, IF(F109 =#REF!,#REF!, IF( F109 = $G$167, $E$150, IF(F109 =#REF!,#REF!, IF( F109 =#REF!,$E$151, 0))))))), 0)</f>
        <v>0</v>
      </c>
      <c r="W109" s="355">
        <f>IF(E109=$F$132, IF(F109=$D$133, $E$144, IF(F109 = $D$134, $E$146, IF(F109 = $D$135, $E$147, IF(F109 =#REF!,#REF!, IF( F109 = $G$167, $E$150, IF(F109 =#REF!,#REF!, IF( F109 =#REF!,$E$151, 0))))))), 0)</f>
        <v>0</v>
      </c>
      <c r="X109" s="355">
        <f>IF(E109=$F$133, IF(F109=$D$133, $E$144, IF(F109 = $D$134, $E$146, IF(F109 = $D$135, $E$147, IF(F109 =#REF!,#REF!, IF( F109 = $G$167, $E$150, IF(F109 =#REF!,#REF!, IF( F109 =#REF!,$E$151, 0))))))), 0)</f>
        <v>0</v>
      </c>
      <c r="Y109" s="355" t="e">
        <f>IF(E109=$F$134, IF(F109=$D$133, $E$144, IF(F109 = $D$134, $E$146, IF(F109 = $D$135, $E$147, IF(F109 =#REF!,#REF!, IF( F109 = $G$167, $E$150, IF(F109 =#REF!,#REF!, IF( F109 =#REF!,$E$151, 0))))))), 0)</f>
        <v>#REF!</v>
      </c>
      <c r="Z109" s="355" t="e">
        <f>IF(E109=$F$135, IF(F109=$D$133, $E$144, IF(F109 = $D$134, $E$146, IF(F109 = $D$135, $E$147, IF(F109 =#REF!,#REF!, IF( F109 = $G$167, $E$150, IF(F109 =#REF!,#REF!, IF( F109 =#REF!,$E$151, 0))))))), 0)</f>
        <v>#REF!</v>
      </c>
      <c r="AA109" s="355"/>
      <c r="AB109" s="355"/>
      <c r="AC109" s="355"/>
      <c r="AD109" s="400"/>
      <c r="AE109" s="400"/>
      <c r="AF109" s="400"/>
      <c r="AG109" s="400"/>
      <c r="AH109" s="400"/>
      <c r="AI109" s="400"/>
    </row>
    <row r="110" spans="2:35" ht="15.75" hidden="1" x14ac:dyDescent="0.3">
      <c r="B110" s="30"/>
      <c r="C110" s="20">
        <v>98</v>
      </c>
      <c r="D110" s="776"/>
      <c r="E110" s="777"/>
      <c r="F110" s="778"/>
      <c r="G110" s="793" t="str">
        <f t="shared" si="38"/>
        <v/>
      </c>
      <c r="H110" s="794"/>
      <c r="I110" s="795" t="str">
        <f t="shared" si="26"/>
        <v/>
      </c>
      <c r="J110" s="779" t="str">
        <f t="shared" si="32"/>
        <v/>
      </c>
      <c r="K110" s="779" t="str">
        <f t="shared" si="34"/>
        <v/>
      </c>
      <c r="L110" s="779" t="str">
        <f t="shared" si="35"/>
        <v/>
      </c>
      <c r="M110" s="780" t="str">
        <f t="shared" si="36"/>
        <v/>
      </c>
      <c r="N110" s="780" t="str">
        <f t="shared" si="37"/>
        <v/>
      </c>
      <c r="O110" s="780" t="str">
        <f t="shared" si="27"/>
        <v/>
      </c>
      <c r="P110" s="780" t="str">
        <f t="shared" si="28"/>
        <v/>
      </c>
      <c r="Q110" s="780" t="str">
        <f t="shared" si="29"/>
        <v/>
      </c>
      <c r="R110" s="780" t="str">
        <f t="shared" si="30"/>
        <v/>
      </c>
      <c r="S110" s="780" t="str">
        <f t="shared" si="31"/>
        <v/>
      </c>
      <c r="T110" s="44"/>
      <c r="U110" s="355">
        <f>IF(E110=$F$126, IF(F110=$D$133, $E$144, IF(F110 = $D$134, $E$146, IF(F110 = $D$135, $E$147, IF(F110 =#REF!,#REF!, IF( F110 = $G$167, $E$150, IF(F110 =#REF!,#REF!, IF( F110 =#REF!,#REF!, 0))))))), 0)</f>
        <v>0</v>
      </c>
      <c r="V110" s="355">
        <f>IF(E110=$F$127, IF(F110=$D$133, $E$144, IF(F110 = $D$134, $E$146, IF(F110 = $D$135, $E$147, IF(F110 =#REF!,#REF!, IF( F110 = $G$167, $E$150, IF(F110 =#REF!,#REF!, IF( F110 =#REF!,$E$151, 0))))))), 0)</f>
        <v>0</v>
      </c>
      <c r="W110" s="355">
        <f>IF(E110=$F$132, IF(F110=$D$133, $E$144, IF(F110 = $D$134, $E$146, IF(F110 = $D$135, $E$147, IF(F110 =#REF!,#REF!, IF( F110 = $G$167, $E$150, IF(F110 =#REF!,#REF!, IF( F110 =#REF!,$E$151, 0))))))), 0)</f>
        <v>0</v>
      </c>
      <c r="X110" s="355">
        <f>IF(E110=$F$133, IF(F110=$D$133, $E$144, IF(F110 = $D$134, $E$146, IF(F110 = $D$135, $E$147, IF(F110 =#REF!,#REF!, IF( F110 = $G$167, $E$150, IF(F110 =#REF!,#REF!, IF( F110 =#REF!,$E$151, 0))))))), 0)</f>
        <v>0</v>
      </c>
      <c r="Y110" s="355" t="e">
        <f>IF(E110=$F$134, IF(F110=$D$133, $E$144, IF(F110 = $D$134, $E$146, IF(F110 = $D$135, $E$147, IF(F110 =#REF!,#REF!, IF( F110 = $G$167, $E$150, IF(F110 =#REF!,#REF!, IF( F110 =#REF!,$E$151, 0))))))), 0)</f>
        <v>#REF!</v>
      </c>
      <c r="Z110" s="355" t="e">
        <f>IF(E110=$F$135, IF(F110=$D$133, $E$144, IF(F110 = $D$134, $E$146, IF(F110 = $D$135, $E$147, IF(F110 =#REF!,#REF!, IF( F110 = $G$167, $E$150, IF(F110 =#REF!,#REF!, IF( F110 =#REF!,$E$151, 0))))))), 0)</f>
        <v>#REF!</v>
      </c>
      <c r="AA110" s="355"/>
      <c r="AB110" s="355"/>
      <c r="AC110" s="355"/>
      <c r="AD110" s="400"/>
      <c r="AE110" s="400"/>
      <c r="AF110" s="400"/>
      <c r="AG110" s="400"/>
      <c r="AH110" s="400"/>
      <c r="AI110" s="400"/>
    </row>
    <row r="111" spans="2:35" ht="15.75" hidden="1" x14ac:dyDescent="0.3">
      <c r="B111" s="30"/>
      <c r="C111" s="20">
        <v>99</v>
      </c>
      <c r="D111" s="776"/>
      <c r="E111" s="777"/>
      <c r="F111" s="778"/>
      <c r="G111" s="793" t="str">
        <f t="shared" si="38"/>
        <v/>
      </c>
      <c r="H111" s="794"/>
      <c r="I111" s="795" t="str">
        <f t="shared" si="26"/>
        <v/>
      </c>
      <c r="J111" s="779" t="str">
        <f t="shared" si="32"/>
        <v/>
      </c>
      <c r="K111" s="779" t="str">
        <f t="shared" si="34"/>
        <v/>
      </c>
      <c r="L111" s="779" t="str">
        <f t="shared" si="35"/>
        <v/>
      </c>
      <c r="M111" s="780" t="str">
        <f t="shared" si="36"/>
        <v/>
      </c>
      <c r="N111" s="780" t="str">
        <f t="shared" si="37"/>
        <v/>
      </c>
      <c r="O111" s="780" t="str">
        <f t="shared" si="27"/>
        <v/>
      </c>
      <c r="P111" s="780" t="str">
        <f t="shared" si="28"/>
        <v/>
      </c>
      <c r="Q111" s="780" t="str">
        <f t="shared" si="29"/>
        <v/>
      </c>
      <c r="R111" s="780" t="str">
        <f t="shared" si="30"/>
        <v/>
      </c>
      <c r="S111" s="780" t="str">
        <f t="shared" si="31"/>
        <v/>
      </c>
      <c r="T111" s="44"/>
      <c r="X111" s="355"/>
      <c r="Y111" s="355"/>
      <c r="Z111" s="355"/>
      <c r="AA111" s="355"/>
      <c r="AB111" s="355"/>
      <c r="AC111" s="355"/>
      <c r="AD111" s="400"/>
      <c r="AE111" s="400"/>
      <c r="AF111" s="400"/>
      <c r="AG111" s="400"/>
      <c r="AH111" s="400"/>
      <c r="AI111" s="400"/>
    </row>
    <row r="112" spans="2:35" ht="15.75" hidden="1" x14ac:dyDescent="0.3">
      <c r="B112" s="30"/>
      <c r="C112" s="20">
        <v>100</v>
      </c>
      <c r="D112" s="776"/>
      <c r="E112" s="777"/>
      <c r="F112" s="778"/>
      <c r="G112" s="793" t="str">
        <f t="shared" si="38"/>
        <v/>
      </c>
      <c r="H112" s="794"/>
      <c r="I112" s="795" t="str">
        <f t="shared" si="26"/>
        <v/>
      </c>
      <c r="J112" s="779" t="str">
        <f t="shared" si="32"/>
        <v/>
      </c>
      <c r="K112" s="779" t="str">
        <f t="shared" si="34"/>
        <v/>
      </c>
      <c r="L112" s="779" t="str">
        <f t="shared" si="35"/>
        <v/>
      </c>
      <c r="M112" s="780" t="str">
        <f t="shared" si="36"/>
        <v/>
      </c>
      <c r="N112" s="780" t="str">
        <f t="shared" si="37"/>
        <v/>
      </c>
      <c r="O112" s="780" t="str">
        <f t="shared" si="27"/>
        <v/>
      </c>
      <c r="P112" s="780" t="str">
        <f t="shared" si="28"/>
        <v/>
      </c>
      <c r="Q112" s="780" t="str">
        <f t="shared" si="29"/>
        <v/>
      </c>
      <c r="R112" s="780" t="str">
        <f t="shared" si="30"/>
        <v/>
      </c>
      <c r="S112" s="780" t="str">
        <f t="shared" si="31"/>
        <v/>
      </c>
      <c r="T112" s="44"/>
      <c r="U112" s="355">
        <f>IF(E112=$F$126, IF(F112=$D$133, $E$144, IF(F112 = $D$134, $E$146, IF(F112 = $D$135, $E$147, IF(F112 =#REF!,#REF!, IF( F112 = $G$167, $E$150, IF(F112 =#REF!,#REF!, IF( F112 =#REF!,#REF!, 0))))))), 0)</f>
        <v>0</v>
      </c>
      <c r="V112" s="355">
        <f>IF(E112=$F$127, IF(F112=$D$133, $E$144, IF(F112 = $D$134, $E$146, IF(F112 = $D$135, $E$147, IF(F112 =#REF!,#REF!, IF( F112 = $G$167, $E$150, IF(F112 =#REF!,#REF!, IF( F112 =#REF!,$E$151, 0))))))), 0)</f>
        <v>0</v>
      </c>
      <c r="W112" s="355">
        <f>IF(E112=$F$132, IF(F112=$D$133, $E$144, IF(F112 = $D$134, $E$146, IF(F112 = $D$135, $E$147, IF(F112 =#REF!,#REF!, IF( F112 = $G$167, $E$150, IF(F112 =#REF!,#REF!, IF( F112 =#REF!,$E$151, 0))))))), 0)</f>
        <v>0</v>
      </c>
      <c r="X112" s="355">
        <f>IF(E112=$F$133, IF(F112=$D$133, $E$144, IF(F112 = $D$134, $E$146, IF(F112 = $D$135, $E$147, IF(F112 =#REF!,#REF!, IF( F112 = $G$167, $E$150, IF(F112 =#REF!,#REF!, IF( F112 =#REF!,$E$151, 0))))))), 0)</f>
        <v>0</v>
      </c>
      <c r="Y112" s="355" t="e">
        <f>IF(E112=$F$134, IF(F112=$D$133, $E$144, IF(F112 = $D$134, $E$146, IF(F112 = $D$135, $E$147, IF(F112 =#REF!,#REF!, IF( F112 = $G$167, $E$150, IF(F112 =#REF!,#REF!, IF( F112 =#REF!,$E$151, 0))))))), 0)</f>
        <v>#REF!</v>
      </c>
      <c r="Z112" s="355" t="e">
        <f>IF(E112=$F$135, IF(F112=$D$133, $E$144, IF(F112 = $D$134, $E$146, IF(F112 = $D$135, $E$147, IF(F112 =#REF!,#REF!, IF( F112 = $G$167, $E$150, IF(F112 =#REF!,#REF!, IF( F112 =#REF!,$E$151, 0))))))), 0)</f>
        <v>#REF!</v>
      </c>
      <c r="AA112" s="355"/>
      <c r="AB112" s="355"/>
      <c r="AC112" s="355"/>
      <c r="AD112" s="400"/>
      <c r="AE112" s="400"/>
      <c r="AF112" s="400"/>
      <c r="AG112" s="400"/>
      <c r="AH112" s="400"/>
      <c r="AI112" s="400"/>
    </row>
    <row r="113" spans="1:69" ht="17.25" thickBot="1" x14ac:dyDescent="0.35">
      <c r="A113" s="363"/>
      <c r="B113" s="45"/>
      <c r="C113" s="118"/>
      <c r="D113" s="85" t="s">
        <v>73</v>
      </c>
      <c r="E113" s="53"/>
      <c r="F113" s="53"/>
      <c r="G113" s="53"/>
      <c r="H113" s="53"/>
      <c r="I113" s="39"/>
      <c r="J113" s="39"/>
      <c r="K113" s="39"/>
      <c r="L113" s="39"/>
      <c r="M113" s="46"/>
      <c r="N113" s="46"/>
      <c r="O113" s="35"/>
      <c r="P113" s="35"/>
      <c r="Q113" s="35"/>
      <c r="R113" s="35"/>
      <c r="S113" s="35"/>
      <c r="T113" s="36"/>
      <c r="Y113" s="400"/>
      <c r="Z113" s="400"/>
      <c r="AA113" s="400"/>
      <c r="AB113" s="400"/>
      <c r="AC113" s="400"/>
      <c r="AD113" s="363"/>
      <c r="AE113" s="363"/>
      <c r="AF113" s="363"/>
      <c r="AG113" s="363"/>
      <c r="AH113" s="363"/>
      <c r="AI113" s="363"/>
      <c r="AJ113" s="363"/>
      <c r="AK113" s="363"/>
      <c r="AL113" s="363"/>
      <c r="AM113" s="363"/>
      <c r="AN113" s="363"/>
      <c r="AO113" s="363"/>
      <c r="AP113" s="363"/>
      <c r="AQ113" s="363"/>
      <c r="AR113" s="363"/>
      <c r="AS113" s="363"/>
      <c r="AT113" s="363"/>
      <c r="AU113" s="363"/>
      <c r="AV113" s="363"/>
      <c r="AW113" s="363"/>
      <c r="AX113" s="363"/>
      <c r="AY113" s="363"/>
      <c r="AZ113" s="363"/>
      <c r="BA113" s="363"/>
      <c r="BB113" s="363"/>
      <c r="BC113" s="363"/>
      <c r="BD113" s="363"/>
      <c r="BE113" s="363"/>
      <c r="BF113" s="363"/>
      <c r="BG113" s="363"/>
      <c r="BH113" s="363"/>
      <c r="BI113" s="363"/>
      <c r="BJ113" s="363"/>
      <c r="BK113" s="363"/>
      <c r="BL113" s="363"/>
      <c r="BM113" s="363"/>
      <c r="BN113" s="363"/>
      <c r="BO113" s="363"/>
      <c r="BP113" s="363"/>
      <c r="BQ113" s="363"/>
    </row>
    <row r="114" spans="1:69" x14ac:dyDescent="0.3">
      <c r="A114" s="363"/>
      <c r="B114" s="363"/>
      <c r="D114" s="403"/>
      <c r="E114" s="403"/>
      <c r="F114" s="403"/>
      <c r="G114" s="403"/>
      <c r="H114" s="403"/>
      <c r="I114" s="363"/>
      <c r="J114" s="363"/>
      <c r="K114" s="363"/>
      <c r="L114" s="363"/>
      <c r="M114" s="361"/>
      <c r="N114" s="361"/>
      <c r="Y114" s="400"/>
      <c r="Z114" s="400"/>
      <c r="AA114" s="400"/>
      <c r="AB114" s="400"/>
      <c r="AC114" s="400"/>
      <c r="AD114" s="363"/>
      <c r="AE114" s="363"/>
      <c r="AF114" s="363"/>
      <c r="AG114" s="363"/>
      <c r="AH114" s="363"/>
      <c r="AI114" s="363"/>
      <c r="AJ114" s="363"/>
      <c r="AK114" s="363"/>
      <c r="AL114" s="363"/>
      <c r="AM114" s="363"/>
      <c r="AN114" s="363"/>
      <c r="AO114" s="363"/>
      <c r="AP114" s="363"/>
      <c r="AQ114" s="363"/>
      <c r="AR114" s="363"/>
      <c r="AS114" s="363"/>
      <c r="AT114" s="363"/>
      <c r="AU114" s="363"/>
      <c r="AV114" s="363"/>
      <c r="AW114" s="363"/>
      <c r="AX114" s="363"/>
      <c r="AY114" s="363"/>
      <c r="AZ114" s="363"/>
      <c r="BA114" s="363"/>
      <c r="BB114" s="363"/>
      <c r="BC114" s="363"/>
      <c r="BD114" s="363"/>
      <c r="BE114" s="363"/>
      <c r="BF114" s="363"/>
      <c r="BG114" s="363"/>
      <c r="BH114" s="363"/>
      <c r="BI114" s="363"/>
      <c r="BJ114" s="363"/>
      <c r="BK114" s="363"/>
      <c r="BL114" s="363"/>
      <c r="BM114" s="363"/>
      <c r="BN114" s="363"/>
      <c r="BO114" s="363"/>
      <c r="BP114" s="363"/>
      <c r="BQ114" s="363"/>
    </row>
    <row r="115" spans="1:69" s="402" customFormat="1" x14ac:dyDescent="0.3">
      <c r="A115" s="387"/>
      <c r="B115" s="387"/>
      <c r="C115" s="962" t="s">
        <v>74</v>
      </c>
      <c r="D115" s="962"/>
      <c r="E115" s="962"/>
      <c r="F115" s="962"/>
      <c r="G115" s="962"/>
      <c r="H115" s="962"/>
      <c r="I115" s="962"/>
      <c r="J115" s="962"/>
      <c r="K115" s="962"/>
      <c r="L115" s="962"/>
      <c r="M115" s="962"/>
      <c r="N115" s="962"/>
      <c r="O115" s="962"/>
      <c r="P115" s="962"/>
      <c r="Q115" s="962"/>
      <c r="R115" s="962"/>
      <c r="S115" s="962"/>
      <c r="T115" s="387"/>
      <c r="U115" s="387"/>
      <c r="V115" s="387"/>
      <c r="W115" s="387"/>
      <c r="X115" s="387"/>
      <c r="Y115" s="387"/>
      <c r="Z115" s="387"/>
      <c r="AA115" s="387"/>
      <c r="AB115" s="387"/>
      <c r="AC115" s="387"/>
      <c r="AD115" s="387"/>
      <c r="AE115" s="387"/>
      <c r="AF115" s="387"/>
      <c r="AG115" s="387"/>
      <c r="AH115" s="387"/>
      <c r="AI115" s="387"/>
      <c r="AJ115" s="387"/>
      <c r="AK115" s="387"/>
      <c r="AL115" s="387"/>
      <c r="AM115" s="387"/>
      <c r="AN115" s="387"/>
      <c r="AO115" s="387"/>
      <c r="AP115" s="387"/>
      <c r="AQ115" s="387"/>
      <c r="AR115" s="387"/>
      <c r="AS115" s="387"/>
      <c r="AT115" s="387"/>
      <c r="AU115" s="387"/>
      <c r="AV115" s="387"/>
      <c r="AW115" s="387"/>
      <c r="AX115" s="387"/>
      <c r="AY115" s="387"/>
      <c r="AZ115" s="387"/>
      <c r="BA115" s="387"/>
      <c r="BB115" s="387"/>
      <c r="BC115" s="387"/>
      <c r="BD115" s="387"/>
      <c r="BE115" s="387"/>
      <c r="BF115" s="387"/>
      <c r="BG115" s="387"/>
      <c r="BH115" s="387"/>
      <c r="BI115" s="387"/>
      <c r="BJ115" s="387"/>
      <c r="BK115" s="387"/>
      <c r="BL115" s="387"/>
      <c r="BM115" s="387"/>
      <c r="BN115" s="387"/>
      <c r="BO115" s="387"/>
      <c r="BP115" s="387"/>
      <c r="BQ115" s="387"/>
    </row>
    <row r="116" spans="1:69" s="402" customFormat="1" ht="15" x14ac:dyDescent="0.25">
      <c r="A116" s="387"/>
      <c r="B116" s="387"/>
      <c r="C116" s="944"/>
      <c r="D116" s="944"/>
      <c r="E116" s="944"/>
      <c r="F116" s="944"/>
      <c r="G116" s="944"/>
      <c r="H116" s="944"/>
      <c r="I116" s="944"/>
      <c r="J116" s="944"/>
      <c r="K116" s="944"/>
      <c r="L116" s="944"/>
      <c r="M116" s="944"/>
      <c r="N116" s="944"/>
      <c r="O116" s="944"/>
      <c r="P116" s="944"/>
      <c r="Q116" s="944"/>
      <c r="R116" s="944"/>
      <c r="S116" s="944"/>
      <c r="T116" s="387"/>
      <c r="U116" s="387"/>
      <c r="V116" s="387"/>
      <c r="W116" s="387"/>
      <c r="X116" s="387"/>
      <c r="Y116" s="387"/>
      <c r="Z116" s="387"/>
      <c r="AA116" s="387"/>
      <c r="AB116" s="387"/>
      <c r="AC116" s="387"/>
      <c r="AD116" s="387"/>
      <c r="AE116" s="387"/>
      <c r="AF116" s="387"/>
      <c r="AG116" s="387"/>
      <c r="AH116" s="387"/>
      <c r="AI116" s="387"/>
      <c r="AJ116" s="387"/>
      <c r="AK116" s="387"/>
      <c r="AL116" s="387"/>
      <c r="AM116" s="387"/>
      <c r="AN116" s="387"/>
      <c r="AO116" s="387"/>
      <c r="AP116" s="387"/>
      <c r="AQ116" s="387"/>
      <c r="AR116" s="387"/>
      <c r="AS116" s="387"/>
      <c r="AT116" s="387"/>
      <c r="AU116" s="387"/>
      <c r="AV116" s="387"/>
      <c r="AW116" s="387"/>
      <c r="AX116" s="387"/>
      <c r="AY116" s="387"/>
      <c r="AZ116" s="387"/>
      <c r="BA116" s="387"/>
      <c r="BB116" s="387"/>
      <c r="BC116" s="387"/>
      <c r="BD116" s="387"/>
      <c r="BE116" s="387"/>
      <c r="BF116" s="387"/>
      <c r="BG116" s="387"/>
      <c r="BH116" s="387"/>
      <c r="BI116" s="387"/>
      <c r="BJ116" s="387"/>
      <c r="BK116" s="387"/>
      <c r="BL116" s="387"/>
      <c r="BM116" s="387"/>
      <c r="BN116" s="387"/>
      <c r="BO116" s="387"/>
      <c r="BP116" s="387"/>
      <c r="BQ116" s="387"/>
    </row>
    <row r="117" spans="1:69" s="402" customFormat="1" ht="15" x14ac:dyDescent="0.25">
      <c r="A117" s="387"/>
      <c r="B117" s="387"/>
      <c r="C117" s="944"/>
      <c r="D117" s="944"/>
      <c r="E117" s="944"/>
      <c r="F117" s="944"/>
      <c r="G117" s="944"/>
      <c r="H117" s="944"/>
      <c r="I117" s="944"/>
      <c r="J117" s="944"/>
      <c r="K117" s="944"/>
      <c r="L117" s="944"/>
      <c r="M117" s="944"/>
      <c r="N117" s="944"/>
      <c r="O117" s="944"/>
      <c r="P117" s="944"/>
      <c r="Q117" s="944"/>
      <c r="R117" s="944"/>
      <c r="S117" s="944"/>
      <c r="T117" s="387"/>
      <c r="U117" s="387"/>
      <c r="V117" s="387"/>
      <c r="W117" s="387"/>
      <c r="X117" s="387"/>
      <c r="Y117" s="387"/>
      <c r="Z117" s="387"/>
      <c r="AA117" s="387"/>
      <c r="AB117" s="387"/>
      <c r="AC117" s="387"/>
      <c r="AD117" s="387"/>
      <c r="AE117" s="387"/>
      <c r="AF117" s="387"/>
      <c r="AG117" s="387"/>
      <c r="AH117" s="387"/>
      <c r="AI117" s="387"/>
      <c r="AJ117" s="387"/>
      <c r="AK117" s="387"/>
      <c r="AL117" s="387"/>
      <c r="AM117" s="387"/>
      <c r="AN117" s="387"/>
      <c r="AO117" s="387"/>
      <c r="AP117" s="387"/>
      <c r="AQ117" s="387"/>
      <c r="AR117" s="387"/>
      <c r="AS117" s="387"/>
      <c r="AT117" s="387"/>
      <c r="AU117" s="387"/>
      <c r="AV117" s="387"/>
      <c r="AW117" s="387"/>
      <c r="AX117" s="387"/>
      <c r="AY117" s="387"/>
      <c r="AZ117" s="387"/>
      <c r="BA117" s="387"/>
      <c r="BB117" s="387"/>
      <c r="BC117" s="387"/>
      <c r="BD117" s="387"/>
      <c r="BE117" s="387"/>
      <c r="BF117" s="387"/>
      <c r="BG117" s="387"/>
      <c r="BH117" s="387"/>
      <c r="BI117" s="387"/>
      <c r="BJ117" s="387"/>
      <c r="BK117" s="387"/>
      <c r="BL117" s="387"/>
      <c r="BM117" s="387"/>
      <c r="BN117" s="387"/>
      <c r="BO117" s="387"/>
      <c r="BP117" s="387"/>
      <c r="BQ117" s="387"/>
    </row>
    <row r="118" spans="1:69" s="402" customFormat="1" ht="15" x14ac:dyDescent="0.25">
      <c r="A118" s="387"/>
      <c r="B118" s="387"/>
      <c r="C118" s="944"/>
      <c r="D118" s="944"/>
      <c r="E118" s="944"/>
      <c r="F118" s="944"/>
      <c r="G118" s="944"/>
      <c r="H118" s="944"/>
      <c r="I118" s="944"/>
      <c r="J118" s="944"/>
      <c r="K118" s="944"/>
      <c r="L118" s="944"/>
      <c r="M118" s="944"/>
      <c r="N118" s="944"/>
      <c r="O118" s="944"/>
      <c r="P118" s="944"/>
      <c r="Q118" s="944"/>
      <c r="R118" s="944"/>
      <c r="S118" s="944"/>
      <c r="T118" s="387"/>
      <c r="U118" s="387"/>
      <c r="V118" s="387"/>
      <c r="W118" s="387"/>
      <c r="X118" s="387"/>
      <c r="Y118" s="387"/>
      <c r="Z118" s="387"/>
      <c r="AA118" s="387"/>
      <c r="AB118" s="387"/>
      <c r="AC118" s="387"/>
      <c r="AD118" s="387"/>
      <c r="AE118" s="387"/>
      <c r="AF118" s="387"/>
      <c r="AG118" s="387"/>
      <c r="AH118" s="387"/>
      <c r="AI118" s="387"/>
      <c r="AJ118" s="387"/>
      <c r="AK118" s="387"/>
      <c r="AL118" s="387"/>
      <c r="AM118" s="387"/>
      <c r="AN118" s="387"/>
      <c r="AO118" s="387"/>
      <c r="AP118" s="387"/>
      <c r="AQ118" s="387"/>
      <c r="AR118" s="387"/>
      <c r="AS118" s="387"/>
      <c r="AT118" s="387"/>
      <c r="AU118" s="387"/>
      <c r="AV118" s="387"/>
      <c r="AW118" s="387"/>
      <c r="AX118" s="387"/>
      <c r="AY118" s="387"/>
      <c r="AZ118" s="387"/>
      <c r="BA118" s="387"/>
      <c r="BB118" s="387"/>
      <c r="BC118" s="387"/>
      <c r="BD118" s="387"/>
      <c r="BE118" s="387"/>
      <c r="BF118" s="387"/>
      <c r="BG118" s="387"/>
      <c r="BH118" s="387"/>
      <c r="BI118" s="387"/>
      <c r="BJ118" s="387"/>
      <c r="BK118" s="387"/>
      <c r="BL118" s="387"/>
      <c r="BM118" s="387"/>
      <c r="BN118" s="387"/>
      <c r="BO118" s="387"/>
      <c r="BP118" s="387"/>
      <c r="BQ118" s="387"/>
    </row>
    <row r="119" spans="1:69" s="402" customFormat="1" ht="15" x14ac:dyDescent="0.25">
      <c r="A119" s="387"/>
      <c r="B119" s="387"/>
      <c r="C119" s="944"/>
      <c r="D119" s="944"/>
      <c r="E119" s="944"/>
      <c r="F119" s="944"/>
      <c r="G119" s="944"/>
      <c r="H119" s="944"/>
      <c r="I119" s="944"/>
      <c r="J119" s="944"/>
      <c r="K119" s="944"/>
      <c r="L119" s="944"/>
      <c r="M119" s="944"/>
      <c r="N119" s="944"/>
      <c r="O119" s="944"/>
      <c r="P119" s="944"/>
      <c r="Q119" s="944"/>
      <c r="R119" s="944"/>
      <c r="S119" s="944"/>
      <c r="T119" s="387"/>
      <c r="U119" s="387"/>
      <c r="V119" s="387"/>
      <c r="W119" s="387"/>
      <c r="X119" s="387"/>
      <c r="Y119" s="387"/>
      <c r="Z119" s="387"/>
      <c r="AA119" s="387"/>
      <c r="AB119" s="387"/>
      <c r="AC119" s="387"/>
      <c r="AD119" s="387"/>
      <c r="AE119" s="387"/>
      <c r="AF119" s="387"/>
      <c r="AG119" s="387"/>
      <c r="AH119" s="387"/>
      <c r="AI119" s="387"/>
      <c r="AJ119" s="387"/>
      <c r="AK119" s="387"/>
      <c r="AL119" s="387"/>
      <c r="AM119" s="387"/>
      <c r="AN119" s="387"/>
      <c r="AO119" s="387"/>
      <c r="AP119" s="387"/>
      <c r="AQ119" s="387"/>
      <c r="AR119" s="387"/>
      <c r="AS119" s="387"/>
      <c r="AT119" s="387"/>
      <c r="AU119" s="387"/>
      <c r="AV119" s="387"/>
      <c r="AW119" s="387"/>
      <c r="AX119" s="387"/>
      <c r="AY119" s="387"/>
      <c r="AZ119" s="387"/>
      <c r="BA119" s="387"/>
      <c r="BB119" s="387"/>
      <c r="BC119" s="387"/>
      <c r="BD119" s="387"/>
      <c r="BE119" s="387"/>
      <c r="BF119" s="387"/>
      <c r="BG119" s="387"/>
      <c r="BH119" s="387"/>
      <c r="BI119" s="387"/>
      <c r="BJ119" s="387"/>
      <c r="BK119" s="387"/>
      <c r="BL119" s="387"/>
      <c r="BM119" s="387"/>
      <c r="BN119" s="387"/>
      <c r="BO119" s="387"/>
      <c r="BP119" s="387"/>
      <c r="BQ119" s="387"/>
    </row>
    <row r="120" spans="1:69" s="402" customFormat="1" ht="15" x14ac:dyDescent="0.25">
      <c r="A120" s="387"/>
      <c r="B120" s="387"/>
      <c r="C120" s="944"/>
      <c r="D120" s="944"/>
      <c r="E120" s="944"/>
      <c r="F120" s="944"/>
      <c r="G120" s="944"/>
      <c r="H120" s="944"/>
      <c r="I120" s="944"/>
      <c r="J120" s="944"/>
      <c r="K120" s="944"/>
      <c r="L120" s="944"/>
      <c r="M120" s="944"/>
      <c r="N120" s="944"/>
      <c r="O120" s="944"/>
      <c r="P120" s="944"/>
      <c r="Q120" s="944"/>
      <c r="R120" s="944"/>
      <c r="S120" s="944"/>
      <c r="T120" s="387"/>
      <c r="U120" s="387"/>
      <c r="V120" s="387"/>
      <c r="W120" s="387"/>
      <c r="X120" s="387"/>
      <c r="Y120" s="387"/>
      <c r="Z120" s="387"/>
      <c r="AA120" s="387"/>
      <c r="AB120" s="387"/>
      <c r="AC120" s="387"/>
      <c r="AD120" s="387"/>
      <c r="AE120" s="387"/>
      <c r="AF120" s="387"/>
      <c r="AG120" s="387"/>
      <c r="AH120" s="387"/>
      <c r="AI120" s="387"/>
      <c r="AJ120" s="387"/>
      <c r="AK120" s="387"/>
      <c r="AL120" s="387"/>
      <c r="AM120" s="387"/>
      <c r="AN120" s="387"/>
      <c r="AO120" s="387"/>
      <c r="AP120" s="387"/>
      <c r="AQ120" s="387"/>
      <c r="AR120" s="387"/>
      <c r="AS120" s="387"/>
      <c r="AT120" s="387"/>
      <c r="AU120" s="387"/>
      <c r="AV120" s="387"/>
      <c r="AW120" s="387"/>
      <c r="AX120" s="387"/>
      <c r="AY120" s="387"/>
      <c r="AZ120" s="387"/>
      <c r="BA120" s="387"/>
      <c r="BB120" s="387"/>
      <c r="BC120" s="387"/>
      <c r="BD120" s="387"/>
      <c r="BE120" s="387"/>
      <c r="BF120" s="387"/>
      <c r="BG120" s="387"/>
      <c r="BH120" s="387"/>
      <c r="BI120" s="387"/>
      <c r="BJ120" s="387"/>
      <c r="BK120" s="387"/>
      <c r="BL120" s="387"/>
      <c r="BM120" s="387"/>
      <c r="BN120" s="387"/>
      <c r="BO120" s="387"/>
      <c r="BP120" s="387"/>
      <c r="BQ120" s="387"/>
    </row>
    <row r="121" spans="1:69" s="402" customFormat="1" ht="15" x14ac:dyDescent="0.25">
      <c r="A121" s="387"/>
      <c r="B121" s="387"/>
      <c r="C121" s="944"/>
      <c r="D121" s="944"/>
      <c r="E121" s="944"/>
      <c r="F121" s="944"/>
      <c r="G121" s="944"/>
      <c r="H121" s="944"/>
      <c r="I121" s="944"/>
      <c r="J121" s="944"/>
      <c r="K121" s="944"/>
      <c r="L121" s="944"/>
      <c r="M121" s="944"/>
      <c r="N121" s="944"/>
      <c r="O121" s="944"/>
      <c r="P121" s="944"/>
      <c r="Q121" s="944"/>
      <c r="R121" s="944"/>
      <c r="S121" s="944"/>
      <c r="T121" s="387"/>
      <c r="U121" s="387"/>
      <c r="V121" s="387"/>
      <c r="W121" s="387"/>
      <c r="X121" s="387"/>
      <c r="Y121" s="387"/>
      <c r="Z121" s="387"/>
      <c r="AA121" s="387"/>
      <c r="AB121" s="387"/>
      <c r="AC121" s="387"/>
      <c r="AD121" s="387"/>
      <c r="AE121" s="387"/>
      <c r="AF121" s="387"/>
      <c r="AG121" s="387"/>
      <c r="AH121" s="387"/>
      <c r="AI121" s="387"/>
      <c r="AJ121" s="387"/>
      <c r="AK121" s="387"/>
      <c r="AL121" s="387"/>
      <c r="AM121" s="387"/>
      <c r="AN121" s="387"/>
      <c r="AO121" s="387"/>
      <c r="AP121" s="387"/>
      <c r="AQ121" s="387"/>
      <c r="AR121" s="387"/>
      <c r="AS121" s="387"/>
      <c r="AT121" s="387"/>
      <c r="AU121" s="387"/>
      <c r="AV121" s="387"/>
      <c r="AW121" s="387"/>
      <c r="AX121" s="387"/>
      <c r="AY121" s="387"/>
      <c r="AZ121" s="387"/>
      <c r="BA121" s="387"/>
      <c r="BB121" s="387"/>
      <c r="BC121" s="387"/>
      <c r="BD121" s="387"/>
      <c r="BE121" s="387"/>
      <c r="BF121" s="387"/>
      <c r="BG121" s="387"/>
      <c r="BH121" s="387"/>
      <c r="BI121" s="387"/>
      <c r="BJ121" s="387"/>
      <c r="BK121" s="387"/>
      <c r="BL121" s="387"/>
      <c r="BM121" s="387"/>
      <c r="BN121" s="387"/>
      <c r="BO121" s="387"/>
      <c r="BP121" s="387"/>
      <c r="BQ121" s="387"/>
    </row>
    <row r="122" spans="1:69" s="402" customFormat="1" ht="14.25" customHeight="1" x14ac:dyDescent="0.25">
      <c r="A122" s="387"/>
      <c r="B122" s="387"/>
      <c r="C122" s="944"/>
      <c r="D122" s="944"/>
      <c r="E122" s="944"/>
      <c r="F122" s="944"/>
      <c r="G122" s="944"/>
      <c r="H122" s="944"/>
      <c r="I122" s="944"/>
      <c r="J122" s="944"/>
      <c r="K122" s="944"/>
      <c r="L122" s="944"/>
      <c r="M122" s="944"/>
      <c r="N122" s="944"/>
      <c r="O122" s="944"/>
      <c r="P122" s="944"/>
      <c r="Q122" s="944"/>
      <c r="R122" s="944"/>
      <c r="S122" s="944"/>
      <c r="T122" s="387"/>
      <c r="U122" s="387"/>
      <c r="V122" s="387"/>
      <c r="W122" s="387"/>
      <c r="X122" s="387"/>
      <c r="Y122" s="387"/>
      <c r="Z122" s="387"/>
      <c r="AA122" s="387"/>
      <c r="AB122" s="387"/>
      <c r="AC122" s="387"/>
      <c r="AD122" s="387"/>
      <c r="AE122" s="387"/>
      <c r="AF122" s="387"/>
      <c r="AG122" s="387"/>
      <c r="AH122" s="387"/>
      <c r="AI122" s="387"/>
      <c r="AJ122" s="387"/>
      <c r="AK122" s="387"/>
      <c r="AL122" s="387"/>
      <c r="AM122" s="387"/>
      <c r="AN122" s="387"/>
      <c r="AO122" s="387"/>
      <c r="AP122" s="387"/>
      <c r="AQ122" s="387"/>
      <c r="AR122" s="387"/>
      <c r="AS122" s="387"/>
      <c r="AT122" s="387"/>
      <c r="AU122" s="387"/>
      <c r="AV122" s="387"/>
      <c r="AW122" s="387"/>
      <c r="AX122" s="387"/>
      <c r="AY122" s="387"/>
      <c r="AZ122" s="387"/>
      <c r="BA122" s="387"/>
      <c r="BB122" s="387"/>
      <c r="BC122" s="387"/>
      <c r="BD122" s="387"/>
      <c r="BE122" s="387"/>
      <c r="BF122" s="387"/>
      <c r="BG122" s="387"/>
      <c r="BH122" s="387"/>
      <c r="BI122" s="387"/>
      <c r="BJ122" s="387"/>
      <c r="BK122" s="387"/>
      <c r="BL122" s="387"/>
      <c r="BM122" s="387"/>
      <c r="BN122" s="387"/>
      <c r="BO122" s="387"/>
      <c r="BP122" s="387"/>
      <c r="BQ122" s="387"/>
    </row>
    <row r="123" spans="1:69" s="390" customFormat="1" ht="15" x14ac:dyDescent="0.25">
      <c r="A123" s="389"/>
      <c r="B123" s="389"/>
      <c r="C123" s="944"/>
      <c r="D123" s="944"/>
      <c r="E123" s="944"/>
      <c r="F123" s="944"/>
      <c r="G123" s="944"/>
      <c r="H123" s="944"/>
      <c r="I123" s="944"/>
      <c r="J123" s="944"/>
      <c r="K123" s="944"/>
      <c r="L123" s="944"/>
      <c r="M123" s="944"/>
      <c r="N123" s="944"/>
      <c r="O123" s="944"/>
      <c r="P123" s="944"/>
      <c r="Q123" s="944"/>
      <c r="R123" s="944"/>
      <c r="S123" s="944"/>
      <c r="T123" s="389"/>
      <c r="U123" s="389"/>
      <c r="V123" s="389"/>
      <c r="W123" s="389"/>
      <c r="X123" s="389"/>
      <c r="Y123" s="389"/>
      <c r="Z123" s="389"/>
      <c r="AA123" s="389"/>
      <c r="AB123" s="389"/>
      <c r="AC123" s="389"/>
      <c r="AD123" s="389"/>
      <c r="AE123" s="389"/>
      <c r="AF123" s="389"/>
      <c r="AG123" s="389"/>
      <c r="AH123" s="389"/>
      <c r="AI123" s="389"/>
      <c r="AJ123" s="389"/>
      <c r="AK123" s="389"/>
      <c r="AL123" s="389"/>
      <c r="AM123" s="389"/>
      <c r="AN123" s="389"/>
      <c r="AO123" s="389"/>
      <c r="AP123" s="389"/>
      <c r="AQ123" s="389"/>
      <c r="AR123" s="389"/>
      <c r="AS123" s="389"/>
      <c r="AT123" s="389"/>
      <c r="AU123" s="389"/>
      <c r="AV123" s="389"/>
      <c r="AW123" s="389"/>
      <c r="AX123" s="389"/>
      <c r="AY123" s="389"/>
      <c r="AZ123" s="389"/>
      <c r="BA123" s="389"/>
      <c r="BB123" s="389"/>
      <c r="BC123" s="389"/>
      <c r="BD123" s="389"/>
      <c r="BE123" s="389"/>
      <c r="BF123" s="389"/>
      <c r="BG123" s="389"/>
      <c r="BH123" s="389"/>
      <c r="BI123" s="389"/>
      <c r="BJ123" s="389"/>
      <c r="BK123" s="389"/>
      <c r="BL123" s="389"/>
      <c r="BM123" s="389"/>
      <c r="BN123" s="389"/>
      <c r="BO123" s="389"/>
      <c r="BP123" s="389"/>
      <c r="BQ123" s="389"/>
    </row>
    <row r="124" spans="1:69" s="394" customFormat="1" hidden="1" x14ac:dyDescent="0.3">
      <c r="A124" s="393"/>
      <c r="B124" s="393"/>
      <c r="C124" s="407"/>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c r="AE124" s="393"/>
      <c r="AF124" s="393"/>
      <c r="AG124" s="393"/>
      <c r="AH124" s="393"/>
      <c r="AI124" s="393"/>
      <c r="AJ124" s="393"/>
      <c r="AK124" s="393"/>
      <c r="AL124" s="393"/>
      <c r="AM124" s="393"/>
      <c r="AN124" s="393"/>
      <c r="AO124" s="393"/>
      <c r="AP124" s="393"/>
      <c r="AQ124" s="393"/>
      <c r="AR124" s="393"/>
      <c r="AS124" s="393"/>
      <c r="AT124" s="393"/>
      <c r="AU124" s="393"/>
      <c r="AV124" s="393"/>
      <c r="AW124" s="393"/>
      <c r="AX124" s="393"/>
      <c r="AY124" s="393"/>
      <c r="AZ124" s="393"/>
      <c r="BA124" s="393"/>
      <c r="BB124" s="393"/>
      <c r="BC124" s="393"/>
      <c r="BD124" s="393"/>
      <c r="BE124" s="393"/>
      <c r="BF124" s="393"/>
      <c r="BG124" s="393"/>
      <c r="BH124" s="393"/>
      <c r="BI124" s="393"/>
      <c r="BJ124" s="393"/>
      <c r="BK124" s="393"/>
      <c r="BL124" s="393"/>
      <c r="BM124" s="393"/>
      <c r="BN124" s="393"/>
      <c r="BO124" s="393"/>
      <c r="BP124" s="393"/>
      <c r="BQ124" s="393"/>
    </row>
    <row r="125" spans="1:69" s="395" customFormat="1" hidden="1" x14ac:dyDescent="0.3">
      <c r="C125" s="412"/>
      <c r="D125" s="552" t="str">
        <f>'1. Fleet (L)     OR'!D125</f>
        <v>Fuel Type</v>
      </c>
      <c r="E125" s="553" t="str">
        <f>'1. Fleet (L)     OR'!E125</f>
        <v>Energy Content Factor</v>
      </c>
      <c r="F125" s="553" t="str">
        <f>'1. Fleet (L)     OR'!F125</f>
        <v>CO2 EF</v>
      </c>
      <c r="G125" s="553" t="str">
        <f>'1. Fleet (L)     OR'!G125</f>
        <v>CH4 EF</v>
      </c>
      <c r="H125" s="553" t="str">
        <f>'1. Fleet (L)     OR'!H125</f>
        <v>N2O EF</v>
      </c>
      <c r="I125" s="553" t="str">
        <f>'1. Fleet (L)     OR'!I125</f>
        <v>Scope 3</v>
      </c>
      <c r="J125" s="552"/>
      <c r="K125" s="552"/>
    </row>
    <row r="126" spans="1:69" s="395" customFormat="1" hidden="1" x14ac:dyDescent="0.3">
      <c r="C126" s="412"/>
      <c r="D126" s="552"/>
      <c r="E126" s="554" t="str">
        <f>'1. Fleet (L)     OR'!E126</f>
        <v>(GJ / kL)</v>
      </c>
      <c r="F126" s="554" t="str">
        <f>'1. Fleet (L)     OR'!F126</f>
        <v>(kg CO2-e/GJ)</v>
      </c>
      <c r="G126" s="554" t="str">
        <f>'1. Fleet (L)     OR'!G126</f>
        <v>(kg CO2-e/GJ)</v>
      </c>
      <c r="H126" s="554" t="str">
        <f>'1. Fleet (L)     OR'!H126</f>
        <v>(kg CO2-e/GJ)</v>
      </c>
      <c r="I126" s="554" t="str">
        <f>'1. Fleet (L)     OR'!I126</f>
        <v>(kg CO2-e/GJ)</v>
      </c>
      <c r="J126" s="552"/>
      <c r="K126" s="552"/>
    </row>
    <row r="127" spans="1:69" s="395" customFormat="1" hidden="1" x14ac:dyDescent="0.3">
      <c r="C127" s="412"/>
      <c r="D127" s="552" t="str">
        <f>'1. Fleet (L)     OR'!D127</f>
        <v>Petrol - post 2004 vehicle</v>
      </c>
      <c r="E127" s="552">
        <f>'1. Fleet (L)     OR'!E127</f>
        <v>34.200000000000003</v>
      </c>
      <c r="F127" s="552">
        <f>'1. Fleet (L)     OR'!F127</f>
        <v>67.400000000000006</v>
      </c>
      <c r="G127" s="552">
        <f>'1. Fleet (L)     OR'!G127</f>
        <v>0.02</v>
      </c>
      <c r="H127" s="552">
        <f>'1. Fleet (L)     OR'!H127</f>
        <v>0.2</v>
      </c>
      <c r="I127" s="552">
        <f>'1. Fleet (L)     OR'!I127</f>
        <v>3.6</v>
      </c>
      <c r="J127" s="552"/>
      <c r="K127" s="552"/>
    </row>
    <row r="128" spans="1:69" s="395" customFormat="1" hidden="1" x14ac:dyDescent="0.3">
      <c r="C128" s="412"/>
      <c r="D128" s="552" t="str">
        <f>'1. Fleet (L)     OR'!D128</f>
        <v>Petrol - general transport</v>
      </c>
      <c r="E128" s="552">
        <f>'1. Fleet (L)     OR'!E128</f>
        <v>34.200000000000003</v>
      </c>
      <c r="F128" s="552">
        <f>'1. Fleet (L)     OR'!F128</f>
        <v>67.400000000000006</v>
      </c>
      <c r="G128" s="552">
        <f>'1. Fleet (L)     OR'!G128</f>
        <v>0.6</v>
      </c>
      <c r="H128" s="552">
        <f>'1. Fleet (L)     OR'!H128</f>
        <v>1.6</v>
      </c>
      <c r="I128" s="552">
        <f>'1. Fleet (L)     OR'!I128</f>
        <v>3.6</v>
      </c>
      <c r="J128" s="552"/>
      <c r="K128" s="552"/>
    </row>
    <row r="129" spans="3:11" s="395" customFormat="1" hidden="1" x14ac:dyDescent="0.3">
      <c r="C129" s="412"/>
      <c r="D129" s="552" t="str">
        <f>'1. Fleet (L)     OR'!D129</f>
        <v>Diesel - post 2004 vehicle</v>
      </c>
      <c r="E129" s="552">
        <f>'1. Fleet (L)     OR'!E129</f>
        <v>38.6</v>
      </c>
      <c r="F129" s="552">
        <f>'1. Fleet (L)     OR'!F129</f>
        <v>69.900000000000006</v>
      </c>
      <c r="G129" s="552">
        <f>'1. Fleet (L)     OR'!G129</f>
        <v>0.01</v>
      </c>
      <c r="H129" s="552">
        <f>'1. Fleet (L)     OR'!H129</f>
        <v>0.5</v>
      </c>
      <c r="I129" s="552">
        <f>'1. Fleet (L)     OR'!I129</f>
        <v>3.6</v>
      </c>
      <c r="J129" s="552"/>
      <c r="K129" s="552"/>
    </row>
    <row r="130" spans="3:11" s="395" customFormat="1" hidden="1" x14ac:dyDescent="0.3">
      <c r="C130" s="412"/>
      <c r="D130" s="552" t="str">
        <f>'1. Fleet (L)     OR'!D130</f>
        <v>Diesel - general transport</v>
      </c>
      <c r="E130" s="552">
        <f>'1. Fleet (L)     OR'!E130</f>
        <v>38.6</v>
      </c>
      <c r="F130" s="552">
        <f>'1. Fleet (L)     OR'!F130</f>
        <v>69.900000000000006</v>
      </c>
      <c r="G130" s="552">
        <f>'1. Fleet (L)     OR'!G130</f>
        <v>0.1</v>
      </c>
      <c r="H130" s="552">
        <f>'1. Fleet (L)     OR'!H130</f>
        <v>0.4</v>
      </c>
      <c r="I130" s="552">
        <f>'1. Fleet (L)     OR'!I130</f>
        <v>3.6</v>
      </c>
      <c r="J130" s="552"/>
      <c r="K130" s="552"/>
    </row>
    <row r="131" spans="3:11" s="395" customFormat="1" hidden="1" x14ac:dyDescent="0.3">
      <c r="C131" s="412"/>
      <c r="D131" s="552" t="str">
        <f>'1. Fleet (L)     OR'!D131</f>
        <v>LPG - post 2004 vehicle</v>
      </c>
      <c r="E131" s="552">
        <f>'1. Fleet (L)     OR'!E131</f>
        <v>26.2</v>
      </c>
      <c r="F131" s="552">
        <f>'1. Fleet (L)     OR'!F131</f>
        <v>60.2</v>
      </c>
      <c r="G131" s="552">
        <f>'1. Fleet (L)     OR'!G131</f>
        <v>0.5</v>
      </c>
      <c r="H131" s="552">
        <f>'1. Fleet (L)     OR'!H131</f>
        <v>0.3</v>
      </c>
      <c r="I131" s="552">
        <f>'1. Fleet (L)     OR'!I131</f>
        <v>3.6</v>
      </c>
      <c r="J131" s="552"/>
      <c r="K131" s="552"/>
    </row>
    <row r="132" spans="3:11" s="395" customFormat="1" hidden="1" x14ac:dyDescent="0.3">
      <c r="C132" s="412"/>
      <c r="D132" s="552" t="str">
        <f>'1. Fleet (L)     OR'!D132</f>
        <v>LPG - general transport</v>
      </c>
      <c r="E132" s="552">
        <f>'1. Fleet (L)     OR'!E132</f>
        <v>26.2</v>
      </c>
      <c r="F132" s="552">
        <f>'1. Fleet (L)     OR'!F132</f>
        <v>60.2</v>
      </c>
      <c r="G132" s="552">
        <f>'1. Fleet (L)     OR'!G132</f>
        <v>0.7</v>
      </c>
      <c r="H132" s="552">
        <f>'1. Fleet (L)     OR'!H132</f>
        <v>0.6</v>
      </c>
      <c r="I132" s="552">
        <f>'1. Fleet (L)     OR'!I132</f>
        <v>3.6</v>
      </c>
      <c r="J132" s="552"/>
      <c r="K132" s="552"/>
    </row>
    <row r="133" spans="3:11" s="395" customFormat="1" hidden="1" x14ac:dyDescent="0.3">
      <c r="C133" s="412"/>
      <c r="D133" s="552" t="str">
        <f>'1. Fleet (L)     OR'!D133</f>
        <v>E10 (Ethanol 10%)</v>
      </c>
      <c r="E133" s="552">
        <f>'1. Fleet (L)     OR'!E133</f>
        <v>33.120000000000005</v>
      </c>
      <c r="F133" s="552">
        <f>'1. Fleet (L)     OR'!F133</f>
        <v>60.660000000000004</v>
      </c>
      <c r="G133" s="552">
        <f>'1. Fleet (L)     OR'!G133</f>
        <v>9.8000000000000018E-2</v>
      </c>
      <c r="H133" s="552">
        <f>'1. Fleet (L)     OR'!H133</f>
        <v>0.35000000000000003</v>
      </c>
      <c r="I133" s="552">
        <f>'1. Fleet (L)     OR'!I133</f>
        <v>3.6</v>
      </c>
      <c r="J133" s="552"/>
      <c r="K133" s="552"/>
    </row>
    <row r="134" spans="3:11" s="395" customFormat="1" hidden="1" x14ac:dyDescent="0.3">
      <c r="C134" s="412"/>
      <c r="D134" s="552" t="str">
        <f>'1. Fleet (L)     OR'!D134</f>
        <v>Ethanol</v>
      </c>
      <c r="E134" s="552">
        <f>'1. Fleet (L)     OR'!E134</f>
        <v>23.4</v>
      </c>
      <c r="F134" s="552">
        <f>'1. Fleet (L)     OR'!F134</f>
        <v>0</v>
      </c>
      <c r="G134" s="552">
        <f>'1. Fleet (L)     OR'!G134</f>
        <v>0.8</v>
      </c>
      <c r="H134" s="552">
        <f>'1. Fleet (L)     OR'!H134</f>
        <v>1.7</v>
      </c>
      <c r="I134" s="552">
        <f>'1. Fleet (L)     OR'!I134</f>
        <v>3.6</v>
      </c>
      <c r="J134" s="552"/>
      <c r="K134" s="552"/>
    </row>
    <row r="135" spans="3:11" s="395" customFormat="1" hidden="1" x14ac:dyDescent="0.3">
      <c r="C135" s="412"/>
      <c r="D135" s="552" t="str">
        <f>'1. Fleet (L)     OR'!D135</f>
        <v>Biodiesel</v>
      </c>
      <c r="E135" s="552">
        <f>'1. Fleet (L)     OR'!E135</f>
        <v>34.6</v>
      </c>
      <c r="F135" s="552">
        <f>'1. Fleet (L)     OR'!F135</f>
        <v>0</v>
      </c>
      <c r="G135" s="552">
        <f>'1. Fleet (L)     OR'!G135</f>
        <v>0.8</v>
      </c>
      <c r="H135" s="552">
        <f>'1. Fleet (L)     OR'!H135</f>
        <v>1.7</v>
      </c>
      <c r="I135" s="552">
        <f>'1. Fleet (L)     OR'!I135</f>
        <v>0</v>
      </c>
      <c r="J135" s="552"/>
      <c r="K135" s="552"/>
    </row>
    <row r="136" spans="3:11" s="395" customFormat="1" ht="9.75" hidden="1" customHeight="1" x14ac:dyDescent="0.3">
      <c r="C136" s="412"/>
      <c r="D136" s="552"/>
      <c r="E136" s="552"/>
      <c r="F136" s="552"/>
      <c r="G136" s="552"/>
      <c r="H136" s="552"/>
      <c r="I136" s="552"/>
      <c r="J136" s="552"/>
      <c r="K136" s="552"/>
    </row>
    <row r="137" spans="3:11" s="395" customFormat="1" ht="9.75" hidden="1" customHeight="1" x14ac:dyDescent="0.3">
      <c r="C137" s="412"/>
      <c r="D137" s="552"/>
      <c r="E137" s="552"/>
      <c r="F137" s="552"/>
      <c r="G137" s="552"/>
      <c r="H137" s="552"/>
      <c r="I137" s="552"/>
      <c r="J137" s="552"/>
      <c r="K137" s="552"/>
    </row>
    <row r="138" spans="3:11" s="395" customFormat="1" hidden="1" x14ac:dyDescent="0.3">
      <c r="C138" s="412"/>
      <c r="D138" s="552"/>
      <c r="E138" s="552"/>
      <c r="F138" s="552"/>
      <c r="G138" s="552"/>
      <c r="H138" s="552"/>
      <c r="I138" s="552"/>
      <c r="J138" s="552"/>
      <c r="K138" s="552"/>
    </row>
    <row r="139" spans="3:11" s="395" customFormat="1" hidden="1" x14ac:dyDescent="0.3">
      <c r="C139" s="412"/>
      <c r="D139" s="555" t="s">
        <v>75</v>
      </c>
      <c r="E139" s="547"/>
      <c r="F139" s="547"/>
      <c r="G139" s="552"/>
      <c r="H139" s="552"/>
      <c r="I139" s="552"/>
      <c r="J139" s="552"/>
      <c r="K139" s="552"/>
    </row>
    <row r="140" spans="3:11" s="395" customFormat="1" hidden="1" x14ac:dyDescent="0.3">
      <c r="C140" s="412"/>
      <c r="D140" s="547"/>
      <c r="E140" s="551" t="s">
        <v>76</v>
      </c>
      <c r="F140" s="551" t="s">
        <v>77</v>
      </c>
      <c r="G140" s="552"/>
      <c r="H140" s="552"/>
      <c r="I140" s="552"/>
      <c r="J140" s="552"/>
      <c r="K140" s="552"/>
    </row>
    <row r="141" spans="3:11" s="395" customFormat="1" hidden="1" x14ac:dyDescent="0.3">
      <c r="C141" s="412"/>
      <c r="D141" s="547" t="s">
        <v>72</v>
      </c>
      <c r="E141" s="551">
        <v>11.1</v>
      </c>
      <c r="F141" s="551" t="s">
        <v>78</v>
      </c>
      <c r="G141" s="547" t="s">
        <v>79</v>
      </c>
      <c r="H141" s="552"/>
      <c r="I141" s="552"/>
      <c r="J141" s="552"/>
      <c r="K141" s="552"/>
    </row>
    <row r="142" spans="3:11" s="395" customFormat="1" hidden="1" x14ac:dyDescent="0.3">
      <c r="C142" s="412"/>
      <c r="D142" s="547" t="s">
        <v>80</v>
      </c>
      <c r="E142" s="551">
        <v>11.1</v>
      </c>
      <c r="F142" s="551" t="s">
        <v>78</v>
      </c>
      <c r="G142" s="547" t="s">
        <v>81</v>
      </c>
      <c r="H142" s="552"/>
      <c r="I142" s="552"/>
      <c r="J142" s="552"/>
      <c r="K142" s="552"/>
    </row>
    <row r="143" spans="3:11" s="395" customFormat="1" hidden="1" x14ac:dyDescent="0.3">
      <c r="C143" s="412"/>
      <c r="D143" s="552" t="s">
        <v>82</v>
      </c>
      <c r="E143" s="556">
        <f t="shared" ref="E143:E167" si="39">K143</f>
        <v>17.8</v>
      </c>
      <c r="F143" s="557" t="s">
        <v>83</v>
      </c>
      <c r="G143" s="552"/>
      <c r="H143" s="552">
        <v>15.6</v>
      </c>
      <c r="I143" s="552">
        <v>20</v>
      </c>
      <c r="J143" s="552"/>
      <c r="K143" s="552">
        <f t="shared" ref="K143:K167" si="40">AVERAGE(H143:J143)</f>
        <v>17.8</v>
      </c>
    </row>
    <row r="144" spans="3:11" s="395" customFormat="1" hidden="1" x14ac:dyDescent="0.3">
      <c r="C144" s="412"/>
      <c r="D144" s="552" t="s">
        <v>84</v>
      </c>
      <c r="E144" s="556">
        <f t="shared" si="39"/>
        <v>13.5</v>
      </c>
      <c r="F144" s="557" t="s">
        <v>85</v>
      </c>
      <c r="G144" s="552"/>
      <c r="H144" s="552">
        <v>13.1</v>
      </c>
      <c r="I144" s="552"/>
      <c r="J144" s="552">
        <v>13.9</v>
      </c>
      <c r="K144" s="552">
        <f t="shared" si="40"/>
        <v>13.5</v>
      </c>
    </row>
    <row r="145" spans="3:11" s="395" customFormat="1" hidden="1" x14ac:dyDescent="0.3">
      <c r="C145" s="412"/>
      <c r="D145" s="552" t="s">
        <v>86</v>
      </c>
      <c r="E145" s="556">
        <f t="shared" si="39"/>
        <v>12.200000000000001</v>
      </c>
      <c r="F145" s="557" t="s">
        <v>87</v>
      </c>
      <c r="G145" s="552"/>
      <c r="H145" s="552">
        <v>13.4</v>
      </c>
      <c r="I145" s="552">
        <v>9.6999999999999993</v>
      </c>
      <c r="J145" s="552">
        <v>13.5</v>
      </c>
      <c r="K145" s="552">
        <f t="shared" si="40"/>
        <v>12.200000000000001</v>
      </c>
    </row>
    <row r="146" spans="3:11" s="395" customFormat="1" hidden="1" x14ac:dyDescent="0.3">
      <c r="C146" s="412"/>
      <c r="D146" s="552" t="s">
        <v>88</v>
      </c>
      <c r="E146" s="556">
        <f t="shared" si="39"/>
        <v>10.966666666666667</v>
      </c>
      <c r="F146" s="557" t="s">
        <v>89</v>
      </c>
      <c r="G146" s="552"/>
      <c r="H146" s="552">
        <v>11.6</v>
      </c>
      <c r="I146" s="552">
        <v>12.7</v>
      </c>
      <c r="J146" s="552">
        <v>8.6</v>
      </c>
      <c r="K146" s="552">
        <f t="shared" si="40"/>
        <v>10.966666666666667</v>
      </c>
    </row>
    <row r="147" spans="3:11" s="395" customFormat="1" hidden="1" x14ac:dyDescent="0.3">
      <c r="C147" s="412"/>
      <c r="D147" s="552" t="s">
        <v>90</v>
      </c>
      <c r="E147" s="556">
        <f t="shared" si="39"/>
        <v>11.699999999999998</v>
      </c>
      <c r="F147" s="552" t="s">
        <v>91</v>
      </c>
      <c r="G147" s="552"/>
      <c r="H147" s="552">
        <v>9.1999999999999993</v>
      </c>
      <c r="I147" s="552">
        <v>10.7</v>
      </c>
      <c r="J147" s="552">
        <v>15.2</v>
      </c>
      <c r="K147" s="552">
        <f t="shared" si="40"/>
        <v>11.699999999999998</v>
      </c>
    </row>
    <row r="148" spans="3:11" s="395" customFormat="1" hidden="1" x14ac:dyDescent="0.3">
      <c r="C148" s="412"/>
      <c r="D148" s="552" t="s">
        <v>92</v>
      </c>
      <c r="E148" s="556">
        <f t="shared" si="39"/>
        <v>9.8999999999999986</v>
      </c>
      <c r="F148" s="552" t="s">
        <v>93</v>
      </c>
      <c r="G148" s="552"/>
      <c r="H148" s="552">
        <v>9.6</v>
      </c>
      <c r="I148" s="552">
        <v>9.1999999999999993</v>
      </c>
      <c r="J148" s="552">
        <v>10.9</v>
      </c>
      <c r="K148" s="552">
        <f t="shared" si="40"/>
        <v>9.8999999999999986</v>
      </c>
    </row>
    <row r="149" spans="3:11" s="395" customFormat="1" hidden="1" x14ac:dyDescent="0.3">
      <c r="C149" s="412"/>
      <c r="D149" s="552" t="s">
        <v>94</v>
      </c>
      <c r="E149" s="556">
        <f t="shared" si="39"/>
        <v>8.6</v>
      </c>
      <c r="F149" s="552" t="s">
        <v>95</v>
      </c>
      <c r="G149" s="552"/>
      <c r="H149" s="552">
        <v>7.9</v>
      </c>
      <c r="I149" s="552">
        <v>9.1999999999999993</v>
      </c>
      <c r="J149" s="552">
        <v>8.6999999999999993</v>
      </c>
      <c r="K149" s="552">
        <f t="shared" si="40"/>
        <v>8.6</v>
      </c>
    </row>
    <row r="150" spans="3:11" s="395" customFormat="1" hidden="1" x14ac:dyDescent="0.3">
      <c r="C150" s="412"/>
      <c r="D150" s="552" t="s">
        <v>96</v>
      </c>
      <c r="E150" s="556">
        <f t="shared" si="39"/>
        <v>9.1666666666666661</v>
      </c>
      <c r="F150" s="552" t="s">
        <v>97</v>
      </c>
      <c r="G150" s="552"/>
      <c r="H150" s="552">
        <v>11.5</v>
      </c>
      <c r="I150" s="552">
        <v>7.3</v>
      </c>
      <c r="J150" s="552">
        <v>8.6999999999999993</v>
      </c>
      <c r="K150" s="552">
        <f t="shared" si="40"/>
        <v>9.1666666666666661</v>
      </c>
    </row>
    <row r="151" spans="3:11" s="395" customFormat="1" hidden="1" x14ac:dyDescent="0.3">
      <c r="C151" s="412"/>
      <c r="D151" s="552" t="s">
        <v>98</v>
      </c>
      <c r="E151" s="556">
        <f t="shared" si="39"/>
        <v>8.5</v>
      </c>
      <c r="F151" s="552" t="s">
        <v>99</v>
      </c>
      <c r="G151" s="552"/>
      <c r="H151" s="552">
        <v>6.5</v>
      </c>
      <c r="I151" s="552">
        <v>10.3</v>
      </c>
      <c r="J151" s="552">
        <v>8.6999999999999993</v>
      </c>
      <c r="K151" s="552">
        <f t="shared" si="40"/>
        <v>8.5</v>
      </c>
    </row>
    <row r="152" spans="3:11" s="395" customFormat="1" hidden="1" x14ac:dyDescent="0.3">
      <c r="C152" s="412"/>
      <c r="D152" s="552" t="s">
        <v>100</v>
      </c>
      <c r="E152" s="556">
        <f t="shared" si="39"/>
        <v>6.833333333333333</v>
      </c>
      <c r="F152" s="552" t="s">
        <v>101</v>
      </c>
      <c r="G152" s="552"/>
      <c r="H152" s="552">
        <v>6.6</v>
      </c>
      <c r="I152" s="552">
        <v>7.8</v>
      </c>
      <c r="J152" s="552">
        <v>6.1</v>
      </c>
      <c r="K152" s="552">
        <f t="shared" si="40"/>
        <v>6.833333333333333</v>
      </c>
    </row>
    <row r="153" spans="3:11" s="395" customFormat="1" hidden="1" x14ac:dyDescent="0.3">
      <c r="C153" s="412"/>
      <c r="D153" s="552" t="s">
        <v>102</v>
      </c>
      <c r="E153" s="556">
        <f t="shared" si="39"/>
        <v>6.3999999999999995</v>
      </c>
      <c r="F153" s="552" t="s">
        <v>103</v>
      </c>
      <c r="G153" s="552"/>
      <c r="H153" s="552">
        <v>7.2</v>
      </c>
      <c r="I153" s="552">
        <v>6.2</v>
      </c>
      <c r="J153" s="552">
        <v>5.8</v>
      </c>
      <c r="K153" s="552">
        <f t="shared" si="40"/>
        <v>6.3999999999999995</v>
      </c>
    </row>
    <row r="154" spans="3:11" s="395" customFormat="1" hidden="1" x14ac:dyDescent="0.3">
      <c r="C154" s="412"/>
      <c r="D154" s="552" t="s">
        <v>104</v>
      </c>
      <c r="E154" s="556">
        <f t="shared" si="39"/>
        <v>12.8</v>
      </c>
      <c r="F154" s="552" t="s">
        <v>105</v>
      </c>
      <c r="G154" s="552"/>
      <c r="H154" s="552">
        <v>15.9</v>
      </c>
      <c r="I154" s="552">
        <v>9.6999999999999993</v>
      </c>
      <c r="J154" s="552"/>
      <c r="K154" s="552">
        <f t="shared" si="40"/>
        <v>12.8</v>
      </c>
    </row>
    <row r="155" spans="3:11" s="395" customFormat="1" hidden="1" x14ac:dyDescent="0.3">
      <c r="C155" s="412"/>
      <c r="D155" s="552" t="s">
        <v>106</v>
      </c>
      <c r="E155" s="556">
        <f t="shared" si="39"/>
        <v>9.3333333333333339</v>
      </c>
      <c r="F155" s="552" t="s">
        <v>107</v>
      </c>
      <c r="G155" s="552"/>
      <c r="H155" s="552">
        <v>8.6</v>
      </c>
      <c r="I155" s="552">
        <v>9.6</v>
      </c>
      <c r="J155" s="552">
        <v>9.8000000000000007</v>
      </c>
      <c r="K155" s="552">
        <f t="shared" si="40"/>
        <v>9.3333333333333339</v>
      </c>
    </row>
    <row r="156" spans="3:11" s="395" customFormat="1" hidden="1" x14ac:dyDescent="0.3">
      <c r="C156" s="412"/>
      <c r="D156" s="552" t="s">
        <v>108</v>
      </c>
      <c r="E156" s="556">
        <f t="shared" si="39"/>
        <v>7.55</v>
      </c>
      <c r="F156" s="557" t="s">
        <v>109</v>
      </c>
      <c r="G156" s="552"/>
      <c r="H156" s="552">
        <v>6.9</v>
      </c>
      <c r="I156" s="552">
        <v>8.1999999999999993</v>
      </c>
      <c r="J156" s="552"/>
      <c r="K156" s="552">
        <f t="shared" si="40"/>
        <v>7.55</v>
      </c>
    </row>
    <row r="157" spans="3:11" s="395" customFormat="1" hidden="1" x14ac:dyDescent="0.3">
      <c r="C157" s="412"/>
      <c r="D157" s="552" t="s">
        <v>110</v>
      </c>
      <c r="E157" s="556">
        <f t="shared" si="39"/>
        <v>9.0333333333333332</v>
      </c>
      <c r="F157" s="557" t="s">
        <v>85</v>
      </c>
      <c r="G157" s="552"/>
      <c r="H157" s="552">
        <v>10.9</v>
      </c>
      <c r="I157" s="552">
        <v>7.6</v>
      </c>
      <c r="J157" s="552">
        <v>8.6</v>
      </c>
      <c r="K157" s="552">
        <f t="shared" si="40"/>
        <v>9.0333333333333332</v>
      </c>
    </row>
    <row r="158" spans="3:11" s="395" customFormat="1" hidden="1" x14ac:dyDescent="0.3">
      <c r="C158" s="412"/>
      <c r="D158" s="552" t="s">
        <v>111</v>
      </c>
      <c r="E158" s="556">
        <f t="shared" si="39"/>
        <v>6.55</v>
      </c>
      <c r="F158" s="557" t="s">
        <v>87</v>
      </c>
      <c r="G158" s="552"/>
      <c r="H158" s="552"/>
      <c r="I158" s="552">
        <v>6</v>
      </c>
      <c r="J158" s="552">
        <v>7.1</v>
      </c>
      <c r="K158" s="552">
        <f t="shared" si="40"/>
        <v>6.55</v>
      </c>
    </row>
    <row r="159" spans="3:11" s="395" customFormat="1" hidden="1" x14ac:dyDescent="0.3">
      <c r="C159" s="412"/>
      <c r="D159" s="552" t="s">
        <v>112</v>
      </c>
      <c r="E159" s="556">
        <f t="shared" si="39"/>
        <v>5.9000000000000012</v>
      </c>
      <c r="F159" s="557" t="s">
        <v>113</v>
      </c>
      <c r="G159" s="552"/>
      <c r="H159" s="552">
        <v>6.2</v>
      </c>
      <c r="I159" s="552">
        <v>6.1</v>
      </c>
      <c r="J159" s="552">
        <v>5.4</v>
      </c>
      <c r="K159" s="552">
        <f t="shared" si="40"/>
        <v>5.9000000000000012</v>
      </c>
    </row>
    <row r="160" spans="3:11" s="395" customFormat="1" hidden="1" x14ac:dyDescent="0.3">
      <c r="C160" s="412"/>
      <c r="D160" s="552" t="s">
        <v>114</v>
      </c>
      <c r="E160" s="556">
        <f t="shared" si="39"/>
        <v>8.6999999999999993</v>
      </c>
      <c r="F160" s="552" t="s">
        <v>115</v>
      </c>
      <c r="G160" s="552"/>
      <c r="H160" s="552">
        <v>10.1</v>
      </c>
      <c r="I160" s="552">
        <v>7.3</v>
      </c>
      <c r="J160" s="552"/>
      <c r="K160" s="552">
        <f t="shared" si="40"/>
        <v>8.6999999999999993</v>
      </c>
    </row>
    <row r="161" spans="3:17" s="395" customFormat="1" hidden="1" x14ac:dyDescent="0.3">
      <c r="C161" s="412"/>
      <c r="D161" s="552" t="s">
        <v>116</v>
      </c>
      <c r="E161" s="556">
        <f t="shared" si="39"/>
        <v>8.4</v>
      </c>
      <c r="F161" s="552" t="s">
        <v>93</v>
      </c>
      <c r="G161" s="552"/>
      <c r="H161" s="552">
        <v>8.9</v>
      </c>
      <c r="I161" s="552">
        <v>8.1</v>
      </c>
      <c r="J161" s="552">
        <v>8.1999999999999993</v>
      </c>
      <c r="K161" s="552">
        <f t="shared" si="40"/>
        <v>8.4</v>
      </c>
    </row>
    <row r="162" spans="3:17" s="395" customFormat="1" hidden="1" x14ac:dyDescent="0.3">
      <c r="C162" s="412"/>
      <c r="D162" s="552" t="s">
        <v>117</v>
      </c>
      <c r="E162" s="556">
        <f t="shared" si="39"/>
        <v>5.6</v>
      </c>
      <c r="F162" s="552" t="s">
        <v>118</v>
      </c>
      <c r="G162" s="552"/>
      <c r="H162" s="552"/>
      <c r="I162" s="552">
        <v>5.6</v>
      </c>
      <c r="J162" s="552"/>
      <c r="K162" s="552">
        <f t="shared" si="40"/>
        <v>5.6</v>
      </c>
    </row>
    <row r="163" spans="3:17" s="395" customFormat="1" hidden="1" x14ac:dyDescent="0.3">
      <c r="C163" s="412"/>
      <c r="D163" s="552" t="s">
        <v>119</v>
      </c>
      <c r="E163" s="556">
        <f t="shared" si="39"/>
        <v>6.05</v>
      </c>
      <c r="F163" s="552" t="s">
        <v>97</v>
      </c>
      <c r="G163" s="552"/>
      <c r="H163" s="552"/>
      <c r="I163" s="552">
        <v>5.6</v>
      </c>
      <c r="J163" s="552">
        <v>6.5</v>
      </c>
      <c r="K163" s="552">
        <f t="shared" si="40"/>
        <v>6.05</v>
      </c>
    </row>
    <row r="164" spans="3:17" s="395" customFormat="1" hidden="1" x14ac:dyDescent="0.3">
      <c r="C164" s="412"/>
      <c r="D164" s="552" t="s">
        <v>120</v>
      </c>
      <c r="E164" s="556">
        <f t="shared" si="39"/>
        <v>5.166666666666667</v>
      </c>
      <c r="F164" s="552" t="s">
        <v>99</v>
      </c>
      <c r="G164" s="552"/>
      <c r="H164" s="552">
        <v>5.6</v>
      </c>
      <c r="I164" s="552">
        <v>5.4</v>
      </c>
      <c r="J164" s="552">
        <v>4.5</v>
      </c>
      <c r="K164" s="552">
        <f t="shared" si="40"/>
        <v>5.166666666666667</v>
      </c>
    </row>
    <row r="165" spans="3:17" s="395" customFormat="1" hidden="1" x14ac:dyDescent="0.3">
      <c r="C165" s="412"/>
      <c r="D165" s="552" t="s">
        <v>121</v>
      </c>
      <c r="E165" s="556">
        <f t="shared" si="39"/>
        <v>5</v>
      </c>
      <c r="F165" s="552" t="s">
        <v>122</v>
      </c>
      <c r="G165" s="552"/>
      <c r="H165" s="552">
        <v>5</v>
      </c>
      <c r="I165" s="552"/>
      <c r="J165" s="552"/>
      <c r="K165" s="552">
        <f t="shared" si="40"/>
        <v>5</v>
      </c>
    </row>
    <row r="166" spans="3:17" s="395" customFormat="1" hidden="1" x14ac:dyDescent="0.3">
      <c r="C166" s="412"/>
      <c r="D166" s="552" t="s">
        <v>123</v>
      </c>
      <c r="E166" s="556">
        <f t="shared" si="39"/>
        <v>9.4499999999999993</v>
      </c>
      <c r="F166" s="552" t="s">
        <v>124</v>
      </c>
      <c r="G166" s="552"/>
      <c r="H166" s="552">
        <v>9.6999999999999993</v>
      </c>
      <c r="I166" s="552"/>
      <c r="J166" s="552">
        <v>9.1999999999999993</v>
      </c>
      <c r="K166" s="552">
        <f t="shared" si="40"/>
        <v>9.4499999999999993</v>
      </c>
    </row>
    <row r="167" spans="3:17" s="395" customFormat="1" hidden="1" x14ac:dyDescent="0.3">
      <c r="C167" s="412"/>
      <c r="D167" s="552" t="s">
        <v>125</v>
      </c>
      <c r="E167" s="556">
        <f t="shared" si="39"/>
        <v>5.2</v>
      </c>
      <c r="F167" s="552" t="s">
        <v>107</v>
      </c>
      <c r="G167" s="558"/>
      <c r="H167" s="552"/>
      <c r="I167" s="552"/>
      <c r="J167" s="552">
        <v>5.2</v>
      </c>
      <c r="K167" s="552">
        <f t="shared" si="40"/>
        <v>5.2</v>
      </c>
    </row>
    <row r="168" spans="3:17" s="395" customFormat="1" hidden="1" x14ac:dyDescent="0.3">
      <c r="C168" s="412"/>
      <c r="D168" s="552" t="s">
        <v>126</v>
      </c>
      <c r="E168" s="557">
        <v>11</v>
      </c>
      <c r="F168" s="552" t="s">
        <v>127</v>
      </c>
      <c r="G168" s="558"/>
      <c r="H168" s="552"/>
      <c r="I168" s="552"/>
      <c r="J168" s="552"/>
      <c r="K168" s="552"/>
    </row>
    <row r="169" spans="3:17" s="395" customFormat="1" hidden="1" x14ac:dyDescent="0.3">
      <c r="C169" s="412"/>
      <c r="D169" s="552" t="s">
        <v>128</v>
      </c>
      <c r="E169" s="556">
        <f>K169</f>
        <v>4.7</v>
      </c>
      <c r="F169" s="552" t="s">
        <v>129</v>
      </c>
      <c r="G169" s="552"/>
      <c r="H169" s="552">
        <v>3.4</v>
      </c>
      <c r="I169" s="552">
        <v>2.1</v>
      </c>
      <c r="J169" s="552">
        <v>8.6</v>
      </c>
      <c r="K169" s="552">
        <f>AVERAGE(H169:J169)</f>
        <v>4.7</v>
      </c>
    </row>
    <row r="170" spans="3:17" s="395" customFormat="1" hidden="1" x14ac:dyDescent="0.3">
      <c r="C170" s="412"/>
      <c r="D170" s="552" t="s">
        <v>130</v>
      </c>
      <c r="E170" s="556">
        <f>K170</f>
        <v>5.2</v>
      </c>
      <c r="F170" s="552" t="s">
        <v>131</v>
      </c>
      <c r="G170" s="552"/>
      <c r="H170" s="552">
        <v>5.2</v>
      </c>
      <c r="I170" s="552"/>
      <c r="J170" s="552"/>
      <c r="K170" s="552">
        <f>AVERAGE(H170:J170)</f>
        <v>5.2</v>
      </c>
    </row>
    <row r="171" spans="3:17" s="395" customFormat="1" hidden="1" x14ac:dyDescent="0.3">
      <c r="C171" s="412"/>
      <c r="D171" s="552" t="s">
        <v>132</v>
      </c>
      <c r="E171" s="556">
        <f>K171</f>
        <v>3.9</v>
      </c>
      <c r="F171" s="552" t="s">
        <v>133</v>
      </c>
      <c r="G171" s="552"/>
      <c r="H171" s="552">
        <v>3.9</v>
      </c>
      <c r="I171" s="552"/>
      <c r="J171" s="552"/>
      <c r="K171" s="552">
        <f>AVERAGE(H171:J171)</f>
        <v>3.9</v>
      </c>
    </row>
    <row r="172" spans="3:17" s="395" customFormat="1" hidden="1" x14ac:dyDescent="0.3">
      <c r="C172" s="412"/>
      <c r="D172" s="557" t="s">
        <v>134</v>
      </c>
      <c r="E172" s="557">
        <v>5.7</v>
      </c>
      <c r="F172" s="557"/>
      <c r="G172" s="552"/>
      <c r="H172" s="552"/>
      <c r="I172" s="552"/>
      <c r="J172" s="552"/>
      <c r="K172" s="552"/>
      <c r="M172" s="396"/>
      <c r="N172" s="396"/>
    </row>
    <row r="173" spans="3:17" s="395" customFormat="1" hidden="1" x14ac:dyDescent="0.3">
      <c r="C173" s="412"/>
      <c r="D173" s="552" t="s">
        <v>135</v>
      </c>
      <c r="E173" s="557">
        <v>4.8</v>
      </c>
      <c r="F173" s="557"/>
      <c r="G173" s="552"/>
      <c r="H173" s="552"/>
      <c r="I173" s="552"/>
      <c r="J173" s="552"/>
      <c r="K173" s="552"/>
      <c r="M173" s="396"/>
      <c r="N173" s="396"/>
      <c r="O173" s="396"/>
      <c r="P173" s="396"/>
      <c r="Q173" s="396"/>
    </row>
    <row r="174" spans="3:17" s="395" customFormat="1" hidden="1" x14ac:dyDescent="0.3">
      <c r="C174" s="412"/>
      <c r="D174" s="552" t="s">
        <v>136</v>
      </c>
      <c r="E174" s="557">
        <v>3</v>
      </c>
      <c r="F174" s="557"/>
      <c r="G174" s="552"/>
      <c r="H174" s="552"/>
      <c r="I174" s="552"/>
      <c r="J174" s="552"/>
      <c r="K174" s="552"/>
      <c r="M174" s="396"/>
      <c r="N174" s="396"/>
      <c r="O174" s="396"/>
      <c r="P174" s="396"/>
      <c r="Q174" s="396"/>
    </row>
    <row r="175" spans="3:17" s="395" customFormat="1" hidden="1" x14ac:dyDescent="0.3">
      <c r="C175" s="412"/>
      <c r="D175" s="552" t="s">
        <v>137</v>
      </c>
      <c r="E175" s="557">
        <v>2.6</v>
      </c>
      <c r="F175" s="557"/>
      <c r="G175" s="552"/>
      <c r="H175" s="552"/>
      <c r="I175" s="552"/>
      <c r="J175" s="552"/>
      <c r="K175" s="552"/>
      <c r="M175" s="396"/>
      <c r="N175" s="396"/>
      <c r="O175" s="396"/>
      <c r="P175" s="396"/>
      <c r="Q175" s="396"/>
    </row>
    <row r="176" spans="3:17" s="395" customFormat="1" hidden="1" x14ac:dyDescent="0.3">
      <c r="C176" s="412"/>
      <c r="D176" s="547" t="s">
        <v>138</v>
      </c>
      <c r="E176" s="551">
        <v>12.8</v>
      </c>
      <c r="F176" s="547" t="s">
        <v>78</v>
      </c>
      <c r="G176" s="547" t="s">
        <v>139</v>
      </c>
      <c r="H176" s="552"/>
      <c r="I176" s="552"/>
      <c r="J176" s="552"/>
      <c r="K176" s="552"/>
    </row>
    <row r="177" spans="3:54" s="395" customFormat="1" hidden="1" x14ac:dyDescent="0.3">
      <c r="C177" s="412"/>
      <c r="D177" s="547" t="s">
        <v>140</v>
      </c>
      <c r="E177" s="551">
        <v>28.6</v>
      </c>
      <c r="F177" s="547" t="s">
        <v>78</v>
      </c>
      <c r="G177" s="547" t="s">
        <v>141</v>
      </c>
      <c r="H177" s="552"/>
      <c r="I177" s="552"/>
      <c r="J177" s="552"/>
      <c r="K177" s="552"/>
    </row>
    <row r="178" spans="3:54" s="395" customFormat="1" hidden="1" x14ac:dyDescent="0.3">
      <c r="C178" s="412"/>
      <c r="D178" s="547" t="s">
        <v>142</v>
      </c>
      <c r="E178" s="551">
        <v>53.1</v>
      </c>
      <c r="F178" s="547" t="s">
        <v>78</v>
      </c>
      <c r="G178" s="547" t="s">
        <v>143</v>
      </c>
      <c r="H178" s="552"/>
      <c r="I178" s="552"/>
      <c r="J178" s="552"/>
      <c r="K178" s="552"/>
    </row>
    <row r="179" spans="3:54" s="395" customFormat="1" hidden="1" x14ac:dyDescent="0.3">
      <c r="C179" s="412"/>
      <c r="D179" s="547" t="s">
        <v>144</v>
      </c>
      <c r="E179" s="551">
        <v>27.8</v>
      </c>
      <c r="F179" s="547" t="s">
        <v>78</v>
      </c>
      <c r="G179" s="547" t="s">
        <v>145</v>
      </c>
      <c r="H179" s="552"/>
      <c r="I179" s="552"/>
      <c r="J179" s="552"/>
      <c r="K179" s="552"/>
    </row>
    <row r="180" spans="3:54" s="382" customFormat="1" hidden="1" x14ac:dyDescent="0.3">
      <c r="C180" s="408"/>
      <c r="E180" s="383"/>
      <c r="N180" s="384"/>
      <c r="O180" s="384"/>
      <c r="P180" s="384"/>
      <c r="Q180" s="384"/>
      <c r="R180" s="384"/>
      <c r="S180" s="384"/>
      <c r="T180" s="384"/>
      <c r="U180" s="384"/>
      <c r="V180" s="384"/>
      <c r="W180" s="384"/>
      <c r="X180" s="384"/>
      <c r="Y180" s="384"/>
      <c r="Z180" s="384"/>
      <c r="AA180" s="384"/>
      <c r="AB180" s="384"/>
      <c r="AC180" s="384"/>
      <c r="AD180" s="384"/>
      <c r="AE180" s="384"/>
      <c r="AF180" s="384"/>
      <c r="AG180" s="384"/>
      <c r="AH180" s="384"/>
      <c r="AI180" s="384"/>
      <c r="AJ180" s="384"/>
      <c r="AK180" s="384"/>
      <c r="AL180" s="384"/>
      <c r="AM180" s="384"/>
      <c r="AN180" s="384"/>
      <c r="AO180" s="384"/>
      <c r="AP180" s="384"/>
      <c r="AQ180" s="384"/>
      <c r="AR180" s="384"/>
      <c r="AS180" s="384"/>
      <c r="AT180" s="384"/>
      <c r="AU180" s="384"/>
      <c r="AV180" s="384"/>
      <c r="AW180" s="384"/>
      <c r="AX180" s="384"/>
      <c r="AY180" s="384"/>
      <c r="AZ180" s="384"/>
      <c r="BA180" s="384"/>
      <c r="BB180" s="384"/>
    </row>
    <row r="181" spans="3:54" s="397" customFormat="1" x14ac:dyDescent="0.3">
      <c r="C181" s="406"/>
      <c r="D181" s="393"/>
      <c r="E181" s="398"/>
      <c r="F181" s="384"/>
      <c r="G181" s="382"/>
      <c r="H181" s="382"/>
      <c r="I181" s="382"/>
      <c r="J181" s="382"/>
      <c r="K181" s="382"/>
      <c r="L181" s="382"/>
      <c r="M181" s="384"/>
      <c r="N181" s="384"/>
      <c r="O181" s="384"/>
      <c r="P181" s="384"/>
      <c r="Q181" s="384"/>
      <c r="R181" s="384"/>
      <c r="S181" s="384"/>
      <c r="T181" s="384"/>
      <c r="U181" s="384"/>
      <c r="V181" s="384"/>
      <c r="W181" s="384"/>
      <c r="X181" s="384"/>
      <c r="Y181" s="384"/>
      <c r="Z181" s="384"/>
      <c r="AA181" s="384"/>
      <c r="AB181" s="384"/>
      <c r="AC181" s="384"/>
      <c r="AD181" s="384"/>
      <c r="AE181" s="384"/>
      <c r="AF181" s="384"/>
      <c r="AG181" s="384"/>
      <c r="AH181" s="384"/>
      <c r="AI181" s="384"/>
      <c r="AJ181" s="384"/>
      <c r="AK181" s="384"/>
      <c r="AL181" s="384"/>
      <c r="AM181" s="384"/>
      <c r="AN181" s="384"/>
      <c r="AO181" s="384"/>
      <c r="AP181" s="384"/>
      <c r="AQ181" s="384"/>
      <c r="AR181" s="384"/>
      <c r="AS181" s="384"/>
      <c r="AT181" s="384"/>
      <c r="AU181" s="384"/>
      <c r="AV181" s="384"/>
      <c r="AW181" s="384"/>
      <c r="AX181" s="384"/>
      <c r="AY181" s="384"/>
      <c r="AZ181" s="384"/>
      <c r="BA181" s="384"/>
      <c r="BB181" s="384"/>
    </row>
    <row r="182" spans="3:54" s="397" customFormat="1" x14ac:dyDescent="0.3">
      <c r="C182" s="406"/>
      <c r="D182" s="393"/>
      <c r="E182" s="398"/>
      <c r="F182" s="384"/>
      <c r="G182" s="382"/>
      <c r="H182" s="382"/>
      <c r="I182" s="382"/>
      <c r="J182" s="382"/>
      <c r="K182" s="382"/>
      <c r="L182" s="382"/>
      <c r="M182" s="384"/>
      <c r="N182" s="384"/>
      <c r="O182" s="384"/>
      <c r="P182" s="384"/>
      <c r="Q182" s="384"/>
      <c r="R182" s="384"/>
      <c r="S182" s="384"/>
      <c r="T182" s="384"/>
      <c r="U182" s="384"/>
      <c r="V182" s="384"/>
      <c r="W182" s="384"/>
      <c r="X182" s="384"/>
      <c r="Y182" s="384"/>
      <c r="Z182" s="384"/>
      <c r="AA182" s="384"/>
      <c r="AB182" s="384"/>
      <c r="AC182" s="384"/>
      <c r="AD182" s="384"/>
      <c r="AE182" s="384"/>
      <c r="AF182" s="384"/>
      <c r="AG182" s="384"/>
      <c r="AH182" s="384"/>
      <c r="AI182" s="384"/>
      <c r="AJ182" s="384"/>
      <c r="AK182" s="384"/>
      <c r="AL182" s="384"/>
      <c r="AM182" s="384"/>
      <c r="AN182" s="384"/>
      <c r="AO182" s="384"/>
      <c r="AP182" s="384"/>
      <c r="AQ182" s="384"/>
      <c r="AR182" s="384"/>
      <c r="AS182" s="384"/>
      <c r="AT182" s="384"/>
      <c r="AU182" s="384"/>
      <c r="AV182" s="384"/>
      <c r="AW182" s="384"/>
      <c r="AX182" s="384"/>
      <c r="AY182" s="384"/>
      <c r="AZ182" s="384"/>
      <c r="BA182" s="384"/>
      <c r="BB182" s="384"/>
    </row>
    <row r="183" spans="3:54" s="397" customFormat="1" x14ac:dyDescent="0.3">
      <c r="C183" s="406"/>
      <c r="D183" s="393"/>
      <c r="E183" s="398"/>
      <c r="F183" s="384"/>
      <c r="G183" s="382"/>
      <c r="H183" s="382"/>
      <c r="I183" s="382"/>
      <c r="J183" s="382"/>
      <c r="K183" s="382"/>
      <c r="L183" s="382"/>
      <c r="M183" s="384"/>
      <c r="N183" s="384"/>
      <c r="O183" s="384"/>
      <c r="P183" s="384"/>
      <c r="Q183" s="384"/>
      <c r="R183" s="384"/>
      <c r="S183" s="384"/>
      <c r="T183" s="384"/>
      <c r="U183" s="384"/>
      <c r="V183" s="384"/>
      <c r="W183" s="384"/>
      <c r="X183" s="384"/>
      <c r="Y183" s="384"/>
      <c r="Z183" s="384"/>
      <c r="AA183" s="384"/>
      <c r="AB183" s="384"/>
      <c r="AC183" s="384"/>
      <c r="AD183" s="384"/>
      <c r="AE183" s="384"/>
      <c r="AF183" s="384"/>
      <c r="AG183" s="384"/>
      <c r="AH183" s="384"/>
      <c r="AI183" s="384"/>
      <c r="AJ183" s="384"/>
      <c r="AK183" s="384"/>
      <c r="AL183" s="384"/>
      <c r="AM183" s="384"/>
      <c r="AN183" s="384"/>
      <c r="AO183" s="384"/>
      <c r="AP183" s="384"/>
      <c r="AQ183" s="384"/>
      <c r="AR183" s="384"/>
      <c r="AS183" s="384"/>
      <c r="AT183" s="384"/>
      <c r="AU183" s="384"/>
      <c r="AV183" s="384"/>
      <c r="AW183" s="384"/>
      <c r="AX183" s="384"/>
      <c r="AY183" s="384"/>
      <c r="AZ183" s="384"/>
      <c r="BA183" s="384"/>
      <c r="BB183" s="384"/>
    </row>
    <row r="184" spans="3:54" s="397" customFormat="1" x14ac:dyDescent="0.3">
      <c r="C184" s="406"/>
      <c r="D184" s="393"/>
      <c r="E184" s="398"/>
      <c r="F184" s="384"/>
      <c r="G184" s="384"/>
      <c r="H184" s="384"/>
      <c r="I184" s="384"/>
      <c r="J184" s="384"/>
      <c r="K184" s="384"/>
      <c r="L184" s="384"/>
      <c r="M184" s="384"/>
      <c r="N184" s="384"/>
      <c r="O184" s="384"/>
      <c r="P184" s="384"/>
      <c r="Q184" s="384"/>
      <c r="R184" s="384"/>
      <c r="S184" s="384"/>
      <c r="T184" s="384"/>
      <c r="U184" s="384"/>
      <c r="V184" s="384"/>
      <c r="W184" s="384"/>
      <c r="X184" s="384"/>
      <c r="Y184" s="384"/>
      <c r="Z184" s="384"/>
      <c r="AA184" s="384"/>
      <c r="AB184" s="384"/>
      <c r="AC184" s="384"/>
      <c r="AD184" s="384"/>
      <c r="AE184" s="384"/>
      <c r="AF184" s="384"/>
      <c r="AG184" s="384"/>
      <c r="AH184" s="384"/>
      <c r="AI184" s="384"/>
      <c r="AJ184" s="384"/>
      <c r="AK184" s="384"/>
      <c r="AL184" s="384"/>
      <c r="AM184" s="384"/>
      <c r="AN184" s="384"/>
      <c r="AO184" s="384"/>
      <c r="AP184" s="384"/>
      <c r="AQ184" s="384"/>
      <c r="AR184" s="384"/>
      <c r="AS184" s="384"/>
      <c r="AT184" s="384"/>
      <c r="AU184" s="384"/>
      <c r="AV184" s="384"/>
      <c r="AW184" s="384"/>
      <c r="AX184" s="384"/>
      <c r="AY184" s="384"/>
      <c r="AZ184" s="384"/>
      <c r="BA184" s="384"/>
      <c r="BB184" s="384"/>
    </row>
    <row r="185" spans="3:54" s="397" customFormat="1" x14ac:dyDescent="0.3">
      <c r="C185" s="406"/>
      <c r="D185" s="393"/>
      <c r="E185" s="398"/>
      <c r="F185" s="384"/>
      <c r="G185" s="384"/>
      <c r="H185" s="384"/>
      <c r="I185" s="384"/>
      <c r="J185" s="384"/>
      <c r="K185" s="384"/>
      <c r="L185" s="384"/>
      <c r="M185" s="384"/>
      <c r="N185" s="384"/>
      <c r="O185" s="384"/>
      <c r="P185" s="384"/>
      <c r="Q185" s="384"/>
      <c r="R185" s="384"/>
      <c r="S185" s="384"/>
      <c r="T185" s="384"/>
      <c r="U185" s="384"/>
      <c r="V185" s="384"/>
      <c r="W185" s="384"/>
      <c r="X185" s="384"/>
      <c r="Y185" s="384"/>
      <c r="Z185" s="384"/>
      <c r="AA185" s="384"/>
      <c r="AB185" s="384"/>
      <c r="AC185" s="384"/>
      <c r="AD185" s="384"/>
      <c r="AE185" s="384"/>
      <c r="AF185" s="384"/>
      <c r="AG185" s="384"/>
      <c r="AH185" s="384"/>
      <c r="AI185" s="384"/>
      <c r="AJ185" s="384"/>
      <c r="AK185" s="384"/>
      <c r="AL185" s="384"/>
      <c r="AM185" s="384"/>
      <c r="AN185" s="384"/>
      <c r="AO185" s="384"/>
      <c r="AP185" s="384"/>
      <c r="AQ185" s="384"/>
      <c r="AR185" s="384"/>
      <c r="AS185" s="384"/>
      <c r="AT185" s="384"/>
      <c r="AU185" s="384"/>
      <c r="AV185" s="384"/>
      <c r="AW185" s="384"/>
      <c r="AX185" s="384"/>
      <c r="AY185" s="384"/>
      <c r="AZ185" s="384"/>
      <c r="BA185" s="384"/>
      <c r="BB185" s="384"/>
    </row>
    <row r="186" spans="3:54" s="397" customFormat="1" x14ac:dyDescent="0.3">
      <c r="C186" s="406"/>
      <c r="D186" s="393"/>
      <c r="E186" s="398"/>
      <c r="F186" s="384"/>
      <c r="G186" s="384"/>
      <c r="H186" s="384"/>
      <c r="I186" s="384"/>
      <c r="J186" s="384"/>
      <c r="K186" s="384"/>
      <c r="L186" s="384"/>
      <c r="M186" s="384"/>
      <c r="N186" s="384"/>
      <c r="O186" s="384"/>
      <c r="P186" s="384"/>
      <c r="Q186" s="384"/>
      <c r="R186" s="384"/>
      <c r="S186" s="384"/>
      <c r="T186" s="384"/>
      <c r="U186" s="384"/>
      <c r="V186" s="384"/>
      <c r="W186" s="384"/>
      <c r="X186" s="384"/>
      <c r="Y186" s="384"/>
      <c r="Z186" s="384"/>
      <c r="AA186" s="384"/>
      <c r="AB186" s="384"/>
      <c r="AC186" s="384"/>
      <c r="AD186" s="384"/>
      <c r="AE186" s="384"/>
      <c r="AF186" s="384"/>
      <c r="AG186" s="384"/>
      <c r="AH186" s="384"/>
      <c r="AI186" s="384"/>
      <c r="AJ186" s="384"/>
      <c r="AK186" s="384"/>
      <c r="AL186" s="384"/>
      <c r="AM186" s="384"/>
      <c r="AN186" s="384"/>
      <c r="AO186" s="384"/>
      <c r="AP186" s="384"/>
      <c r="AQ186" s="384"/>
      <c r="AR186" s="384"/>
      <c r="AS186" s="384"/>
      <c r="AT186" s="384"/>
      <c r="AU186" s="384"/>
      <c r="AV186" s="384"/>
      <c r="AW186" s="384"/>
      <c r="AX186" s="384"/>
      <c r="AY186" s="384"/>
      <c r="AZ186" s="384"/>
      <c r="BA186" s="384"/>
      <c r="BB186" s="384"/>
    </row>
    <row r="187" spans="3:54" s="397" customFormat="1" x14ac:dyDescent="0.3">
      <c r="C187" s="406"/>
      <c r="D187" s="393"/>
      <c r="E187" s="398"/>
      <c r="F187" s="384"/>
      <c r="G187" s="384"/>
      <c r="H187" s="384"/>
      <c r="I187" s="384"/>
      <c r="J187" s="384"/>
      <c r="K187" s="384"/>
      <c r="L187" s="384"/>
      <c r="M187" s="384"/>
      <c r="N187" s="384"/>
      <c r="O187" s="384"/>
      <c r="P187" s="384"/>
      <c r="Q187" s="384"/>
      <c r="R187" s="384"/>
      <c r="S187" s="384"/>
      <c r="T187" s="384"/>
      <c r="U187" s="384"/>
      <c r="V187" s="384"/>
      <c r="W187" s="384"/>
      <c r="X187" s="384"/>
      <c r="Y187" s="384"/>
      <c r="Z187" s="384"/>
      <c r="AA187" s="384"/>
      <c r="AB187" s="384"/>
      <c r="AC187" s="384"/>
      <c r="AD187" s="384"/>
      <c r="AE187" s="384"/>
      <c r="AF187" s="384"/>
      <c r="AG187" s="384"/>
      <c r="AH187" s="384"/>
      <c r="AI187" s="384"/>
      <c r="AJ187" s="384"/>
      <c r="AK187" s="384"/>
      <c r="AL187" s="384"/>
      <c r="AM187" s="384"/>
      <c r="AN187" s="384"/>
      <c r="AO187" s="384"/>
      <c r="AP187" s="384"/>
      <c r="AQ187" s="384"/>
      <c r="AR187" s="384"/>
      <c r="AS187" s="384"/>
      <c r="AT187" s="384"/>
      <c r="AU187" s="384"/>
      <c r="AV187" s="384"/>
      <c r="AW187" s="384"/>
      <c r="AX187" s="384"/>
      <c r="AY187" s="384"/>
      <c r="AZ187" s="384"/>
      <c r="BA187" s="384"/>
      <c r="BB187" s="384"/>
    </row>
    <row r="188" spans="3:54" s="397" customFormat="1" x14ac:dyDescent="0.3">
      <c r="C188" s="406"/>
      <c r="D188" s="393"/>
      <c r="E188" s="398"/>
      <c r="F188" s="384"/>
      <c r="G188" s="384"/>
      <c r="H188" s="384"/>
      <c r="I188" s="384"/>
      <c r="J188" s="384"/>
      <c r="K188" s="384"/>
      <c r="L188" s="384"/>
      <c r="M188" s="384"/>
      <c r="N188" s="384"/>
      <c r="O188" s="384"/>
      <c r="P188" s="384"/>
      <c r="Q188" s="384"/>
      <c r="R188" s="384"/>
      <c r="S188" s="384"/>
      <c r="T188" s="384"/>
      <c r="U188" s="384"/>
      <c r="V188" s="384"/>
      <c r="W188" s="384"/>
      <c r="X188" s="384"/>
      <c r="Y188" s="384"/>
      <c r="Z188" s="384"/>
      <c r="AA188" s="384"/>
      <c r="AB188" s="384"/>
      <c r="AC188" s="384"/>
      <c r="AD188" s="384"/>
      <c r="AE188" s="384"/>
      <c r="AF188" s="384"/>
      <c r="AG188" s="384"/>
      <c r="AH188" s="384"/>
      <c r="AI188" s="384"/>
      <c r="AJ188" s="384"/>
      <c r="AK188" s="384"/>
      <c r="AL188" s="384"/>
      <c r="AM188" s="384"/>
      <c r="AN188" s="384"/>
      <c r="AO188" s="384"/>
      <c r="AP188" s="384"/>
      <c r="AQ188" s="384"/>
      <c r="AR188" s="384"/>
      <c r="AS188" s="384"/>
      <c r="AT188" s="384"/>
      <c r="AU188" s="384"/>
      <c r="AV188" s="384"/>
      <c r="AW188" s="384"/>
      <c r="AX188" s="384"/>
      <c r="AY188" s="384"/>
      <c r="AZ188" s="384"/>
      <c r="BA188" s="384"/>
      <c r="BB188" s="384"/>
    </row>
    <row r="189" spans="3:54" s="397" customFormat="1" x14ac:dyDescent="0.3">
      <c r="C189" s="406"/>
      <c r="D189" s="393"/>
      <c r="E189" s="398"/>
      <c r="F189" s="384"/>
      <c r="G189" s="384"/>
      <c r="H189" s="384"/>
      <c r="I189" s="384"/>
      <c r="J189" s="384"/>
      <c r="K189" s="384"/>
      <c r="L189" s="384"/>
      <c r="M189" s="384"/>
      <c r="N189" s="384"/>
      <c r="O189" s="384"/>
      <c r="P189" s="384"/>
      <c r="Q189" s="384"/>
      <c r="R189" s="384"/>
      <c r="S189" s="384"/>
      <c r="T189" s="384"/>
      <c r="U189" s="384"/>
      <c r="V189" s="384"/>
      <c r="W189" s="384"/>
      <c r="X189" s="384"/>
      <c r="Y189" s="384"/>
      <c r="Z189" s="384"/>
      <c r="AA189" s="384"/>
      <c r="AB189" s="384"/>
      <c r="AC189" s="384"/>
      <c r="AD189" s="384"/>
      <c r="AE189" s="384"/>
      <c r="AF189" s="384"/>
      <c r="AG189" s="384"/>
      <c r="AH189" s="384"/>
      <c r="AI189" s="384"/>
      <c r="AJ189" s="384"/>
      <c r="AK189" s="384"/>
      <c r="AL189" s="384"/>
      <c r="AM189" s="384"/>
      <c r="AN189" s="384"/>
      <c r="AO189" s="384"/>
      <c r="AP189" s="384"/>
      <c r="AQ189" s="384"/>
      <c r="AR189" s="384"/>
      <c r="AS189" s="384"/>
      <c r="AT189" s="384"/>
      <c r="AU189" s="384"/>
      <c r="AV189" s="384"/>
      <c r="AW189" s="384"/>
      <c r="AX189" s="384"/>
      <c r="AY189" s="384"/>
      <c r="AZ189" s="384"/>
      <c r="BA189" s="384"/>
      <c r="BB189" s="384"/>
    </row>
    <row r="190" spans="3:54" s="397" customFormat="1" x14ac:dyDescent="0.3">
      <c r="C190" s="406"/>
      <c r="D190" s="384"/>
      <c r="E190" s="384"/>
      <c r="F190" s="384"/>
      <c r="G190" s="384"/>
      <c r="H190" s="384"/>
      <c r="I190" s="384"/>
      <c r="J190" s="384"/>
      <c r="K190" s="384"/>
      <c r="L190" s="384"/>
      <c r="M190" s="384"/>
      <c r="N190" s="384"/>
      <c r="O190" s="384"/>
      <c r="P190" s="384"/>
      <c r="Q190" s="384"/>
      <c r="R190" s="384"/>
      <c r="S190" s="384"/>
      <c r="T190" s="384"/>
      <c r="U190" s="384"/>
      <c r="V190" s="384"/>
      <c r="W190" s="384"/>
      <c r="X190" s="384"/>
      <c r="Y190" s="384"/>
      <c r="Z190" s="384"/>
      <c r="AA190" s="384"/>
      <c r="AB190" s="384"/>
      <c r="AC190" s="384"/>
      <c r="AD190" s="384"/>
      <c r="AE190" s="384"/>
      <c r="AF190" s="384"/>
      <c r="AG190" s="384"/>
      <c r="AH190" s="384"/>
      <c r="AI190" s="384"/>
      <c r="AJ190" s="384"/>
      <c r="AK190" s="384"/>
      <c r="AL190" s="384"/>
      <c r="AM190" s="384"/>
      <c r="AN190" s="384"/>
      <c r="AO190" s="384"/>
      <c r="AP190" s="384"/>
      <c r="AQ190" s="384"/>
      <c r="AR190" s="384"/>
      <c r="AS190" s="384"/>
      <c r="AT190" s="384"/>
      <c r="AU190" s="384"/>
      <c r="AV190" s="384"/>
      <c r="AW190" s="384"/>
      <c r="AX190" s="384"/>
      <c r="AY190" s="384"/>
      <c r="AZ190" s="384"/>
      <c r="BA190" s="384"/>
      <c r="BB190" s="384"/>
    </row>
    <row r="191" spans="3:54" s="397" customFormat="1" x14ac:dyDescent="0.3">
      <c r="C191" s="406"/>
      <c r="D191" s="384"/>
      <c r="E191" s="384"/>
      <c r="F191" s="384"/>
      <c r="G191" s="384"/>
      <c r="H191" s="384"/>
      <c r="I191" s="384"/>
      <c r="J191" s="384"/>
      <c r="K191" s="384"/>
      <c r="L191" s="384"/>
      <c r="M191" s="384"/>
      <c r="N191" s="384"/>
      <c r="O191" s="384"/>
      <c r="P191" s="384"/>
      <c r="Q191" s="384"/>
      <c r="R191" s="384"/>
      <c r="S191" s="384"/>
      <c r="T191" s="384"/>
      <c r="U191" s="384"/>
      <c r="V191" s="384"/>
      <c r="W191" s="384"/>
      <c r="X191" s="384"/>
      <c r="Y191" s="384"/>
      <c r="Z191" s="384"/>
      <c r="AA191" s="384"/>
      <c r="AB191" s="384"/>
      <c r="AC191" s="384"/>
      <c r="AD191" s="384"/>
      <c r="AE191" s="384"/>
      <c r="AF191" s="384"/>
      <c r="AG191" s="384"/>
      <c r="AH191" s="384"/>
      <c r="AI191" s="384"/>
      <c r="AJ191" s="384"/>
      <c r="AK191" s="384"/>
      <c r="AL191" s="384"/>
      <c r="AM191" s="384"/>
      <c r="AN191" s="384"/>
      <c r="AO191" s="384"/>
      <c r="AP191" s="384"/>
      <c r="AQ191" s="384"/>
      <c r="AR191" s="384"/>
      <c r="AS191" s="384"/>
      <c r="AT191" s="384"/>
      <c r="AU191" s="384"/>
      <c r="AV191" s="384"/>
      <c r="AW191" s="384"/>
      <c r="AX191" s="384"/>
      <c r="AY191" s="384"/>
      <c r="AZ191" s="384"/>
      <c r="BA191" s="384"/>
      <c r="BB191" s="384"/>
    </row>
    <row r="192" spans="3:54" s="397" customFormat="1" x14ac:dyDescent="0.3">
      <c r="C192" s="406"/>
      <c r="D192" s="384"/>
      <c r="E192" s="384"/>
      <c r="F192" s="384"/>
      <c r="G192" s="384"/>
      <c r="H192" s="384"/>
      <c r="I192" s="384"/>
      <c r="J192" s="384"/>
      <c r="K192" s="384"/>
      <c r="L192" s="384"/>
      <c r="M192" s="384"/>
      <c r="N192" s="384"/>
      <c r="O192" s="384"/>
      <c r="P192" s="384"/>
      <c r="Q192" s="384"/>
      <c r="R192" s="384"/>
      <c r="S192" s="384"/>
      <c r="T192" s="384"/>
      <c r="U192" s="384"/>
      <c r="V192" s="384"/>
      <c r="W192" s="384"/>
      <c r="X192" s="384"/>
      <c r="Y192" s="384"/>
      <c r="Z192" s="384"/>
      <c r="AA192" s="384"/>
      <c r="AB192" s="384"/>
      <c r="AC192" s="384"/>
      <c r="AD192" s="384"/>
      <c r="AE192" s="384"/>
      <c r="AF192" s="384"/>
      <c r="AG192" s="384"/>
      <c r="AH192" s="384"/>
      <c r="AI192" s="384"/>
      <c r="AJ192" s="384"/>
      <c r="AK192" s="384"/>
      <c r="AL192" s="384"/>
      <c r="AM192" s="384"/>
      <c r="AN192" s="384"/>
      <c r="AO192" s="384"/>
      <c r="AP192" s="384"/>
      <c r="AQ192" s="384"/>
      <c r="AR192" s="384"/>
      <c r="AS192" s="384"/>
      <c r="AT192" s="384"/>
      <c r="AU192" s="384"/>
      <c r="AV192" s="384"/>
      <c r="AW192" s="384"/>
      <c r="AX192" s="384"/>
      <c r="AY192" s="384"/>
      <c r="AZ192" s="384"/>
      <c r="BA192" s="384"/>
      <c r="BB192" s="384"/>
    </row>
    <row r="193" spans="3:24" s="397" customFormat="1" x14ac:dyDescent="0.3">
      <c r="C193" s="406"/>
      <c r="D193" s="384"/>
      <c r="E193" s="384"/>
      <c r="F193" s="384"/>
      <c r="G193" s="384"/>
      <c r="H193" s="384"/>
      <c r="I193" s="384"/>
      <c r="J193" s="384"/>
      <c r="K193" s="384"/>
      <c r="L193" s="384"/>
      <c r="M193" s="384"/>
      <c r="N193" s="384"/>
      <c r="O193" s="384"/>
      <c r="P193" s="384"/>
      <c r="Q193" s="384"/>
      <c r="R193" s="384"/>
      <c r="S193" s="384"/>
      <c r="T193" s="384"/>
      <c r="U193" s="384"/>
      <c r="V193" s="384"/>
      <c r="W193" s="384"/>
      <c r="X193" s="384"/>
    </row>
    <row r="194" spans="3:24" s="397" customFormat="1" x14ac:dyDescent="0.3">
      <c r="C194" s="406"/>
      <c r="D194" s="384"/>
      <c r="E194" s="384"/>
      <c r="F194" s="384"/>
      <c r="G194" s="384"/>
      <c r="H194" s="384"/>
      <c r="I194" s="384"/>
      <c r="J194" s="384"/>
      <c r="K194" s="384"/>
      <c r="L194" s="384"/>
      <c r="M194" s="384"/>
      <c r="N194" s="384"/>
      <c r="O194" s="384"/>
      <c r="P194" s="384"/>
      <c r="Q194" s="384"/>
      <c r="R194" s="384"/>
      <c r="S194" s="384"/>
      <c r="T194" s="384"/>
      <c r="U194" s="384"/>
      <c r="V194" s="384"/>
      <c r="W194" s="384"/>
      <c r="X194" s="384"/>
    </row>
    <row r="195" spans="3:24" s="397" customFormat="1" x14ac:dyDescent="0.3">
      <c r="C195" s="406"/>
      <c r="D195" s="384"/>
      <c r="E195" s="384"/>
      <c r="F195" s="384"/>
      <c r="G195" s="384"/>
      <c r="H195" s="384"/>
      <c r="I195" s="384"/>
      <c r="J195" s="384"/>
      <c r="K195" s="384"/>
      <c r="L195" s="384"/>
      <c r="M195" s="384"/>
      <c r="N195" s="384"/>
      <c r="O195" s="384"/>
      <c r="P195" s="384"/>
      <c r="Q195" s="384"/>
      <c r="R195" s="384"/>
      <c r="S195" s="384"/>
      <c r="T195" s="384"/>
      <c r="U195" s="384"/>
      <c r="V195" s="384"/>
      <c r="W195" s="384"/>
      <c r="X195" s="384"/>
    </row>
    <row r="196" spans="3:24" s="397" customFormat="1" x14ac:dyDescent="0.3">
      <c r="C196" s="406"/>
      <c r="D196" s="384"/>
      <c r="E196" s="384"/>
      <c r="F196" s="384"/>
      <c r="G196" s="384"/>
      <c r="H196" s="384"/>
      <c r="I196" s="384"/>
      <c r="J196" s="384"/>
      <c r="K196" s="384"/>
      <c r="L196" s="384"/>
      <c r="M196" s="384"/>
      <c r="N196" s="384"/>
      <c r="O196" s="384"/>
      <c r="P196" s="384"/>
      <c r="Q196" s="384"/>
      <c r="R196" s="384"/>
      <c r="S196" s="384"/>
      <c r="T196" s="384"/>
      <c r="U196" s="384"/>
      <c r="V196" s="384"/>
      <c r="W196" s="384"/>
      <c r="X196" s="384"/>
    </row>
    <row r="197" spans="3:24" s="397" customFormat="1" x14ac:dyDescent="0.3">
      <c r="C197" s="406"/>
      <c r="D197" s="384"/>
      <c r="E197" s="384"/>
      <c r="F197" s="384"/>
      <c r="G197" s="384"/>
      <c r="H197" s="384"/>
      <c r="I197" s="384"/>
      <c r="J197" s="384"/>
      <c r="K197" s="384"/>
      <c r="L197" s="384"/>
      <c r="M197" s="384"/>
      <c r="N197" s="384"/>
      <c r="O197" s="384"/>
      <c r="P197" s="384"/>
      <c r="Q197" s="384"/>
      <c r="R197" s="384"/>
      <c r="S197" s="384"/>
      <c r="T197" s="384"/>
      <c r="U197" s="384"/>
      <c r="V197" s="384"/>
      <c r="W197" s="384"/>
      <c r="X197" s="384"/>
    </row>
    <row r="198" spans="3:24" s="397" customFormat="1" x14ac:dyDescent="0.3">
      <c r="C198" s="406"/>
      <c r="D198" s="384"/>
      <c r="E198" s="384"/>
      <c r="F198" s="384"/>
      <c r="G198" s="384"/>
      <c r="H198" s="384"/>
      <c r="I198" s="384"/>
      <c r="J198" s="384"/>
      <c r="K198" s="384"/>
      <c r="L198" s="384"/>
      <c r="M198" s="384"/>
      <c r="N198" s="384"/>
      <c r="O198" s="384"/>
      <c r="P198" s="384"/>
      <c r="Q198" s="384"/>
      <c r="R198" s="384"/>
      <c r="S198" s="384"/>
      <c r="T198" s="384"/>
      <c r="U198" s="384"/>
      <c r="V198" s="384"/>
      <c r="W198" s="384"/>
      <c r="X198" s="384"/>
    </row>
    <row r="199" spans="3:24" s="397" customFormat="1" x14ac:dyDescent="0.3">
      <c r="C199" s="406"/>
      <c r="D199" s="384"/>
      <c r="E199" s="384"/>
      <c r="F199" s="384"/>
      <c r="G199" s="384"/>
      <c r="H199" s="384"/>
      <c r="I199" s="384"/>
      <c r="J199" s="384"/>
      <c r="K199" s="384"/>
      <c r="L199" s="384"/>
      <c r="M199" s="384"/>
      <c r="N199" s="384"/>
      <c r="O199" s="384"/>
      <c r="P199" s="384"/>
      <c r="Q199" s="384"/>
      <c r="R199" s="384"/>
      <c r="S199" s="384"/>
      <c r="T199" s="384"/>
      <c r="U199" s="384"/>
      <c r="V199" s="384"/>
      <c r="W199" s="384"/>
      <c r="X199" s="384"/>
    </row>
    <row r="200" spans="3:24" s="397" customFormat="1" x14ac:dyDescent="0.3">
      <c r="C200" s="406"/>
      <c r="D200" s="384"/>
      <c r="E200" s="384"/>
      <c r="F200" s="384"/>
      <c r="G200" s="384"/>
      <c r="H200" s="384"/>
      <c r="I200" s="384"/>
      <c r="J200" s="384"/>
      <c r="K200" s="384"/>
      <c r="L200" s="384"/>
      <c r="M200" s="384"/>
      <c r="N200" s="384"/>
      <c r="O200" s="384"/>
      <c r="P200" s="384"/>
      <c r="Q200" s="384"/>
      <c r="R200" s="384"/>
      <c r="S200" s="384"/>
      <c r="T200" s="384"/>
      <c r="U200" s="384"/>
      <c r="V200" s="384"/>
      <c r="W200" s="384"/>
      <c r="X200" s="384"/>
    </row>
    <row r="201" spans="3:24" s="397" customFormat="1" x14ac:dyDescent="0.3">
      <c r="C201" s="406"/>
      <c r="D201" s="384"/>
      <c r="E201" s="384"/>
      <c r="F201" s="384"/>
      <c r="G201" s="384"/>
      <c r="H201" s="384"/>
      <c r="I201" s="384"/>
      <c r="J201" s="384"/>
      <c r="K201" s="384"/>
      <c r="L201" s="384"/>
      <c r="M201" s="384"/>
      <c r="N201" s="384"/>
      <c r="O201" s="384"/>
      <c r="P201" s="384"/>
      <c r="Q201" s="384"/>
      <c r="R201" s="384"/>
      <c r="S201" s="384"/>
      <c r="T201" s="384"/>
      <c r="U201" s="384"/>
      <c r="V201" s="384"/>
      <c r="W201" s="384"/>
      <c r="X201" s="384"/>
    </row>
    <row r="202" spans="3:24" s="397" customFormat="1" x14ac:dyDescent="0.3">
      <c r="C202" s="406"/>
      <c r="D202" s="384"/>
      <c r="E202" s="384"/>
      <c r="F202" s="384"/>
      <c r="G202" s="384"/>
      <c r="H202" s="384"/>
      <c r="I202" s="384"/>
      <c r="J202" s="384"/>
      <c r="K202" s="384"/>
      <c r="L202" s="384"/>
      <c r="M202" s="384"/>
      <c r="N202" s="384"/>
      <c r="O202" s="384"/>
      <c r="P202" s="384"/>
      <c r="Q202" s="384"/>
      <c r="R202" s="384"/>
      <c r="S202" s="384"/>
      <c r="T202" s="384"/>
      <c r="U202" s="384"/>
      <c r="V202" s="384"/>
      <c r="W202" s="384"/>
      <c r="X202" s="384"/>
    </row>
    <row r="203" spans="3:24" s="397" customFormat="1" x14ac:dyDescent="0.3">
      <c r="C203" s="406"/>
      <c r="D203" s="384"/>
      <c r="E203" s="384"/>
      <c r="F203" s="384"/>
      <c r="G203" s="384"/>
      <c r="H203" s="384"/>
      <c r="I203" s="384"/>
      <c r="J203" s="384"/>
      <c r="K203" s="384"/>
      <c r="L203" s="384"/>
      <c r="M203" s="384"/>
      <c r="N203" s="384"/>
      <c r="O203" s="384"/>
      <c r="P203" s="384"/>
      <c r="Q203" s="384"/>
      <c r="R203" s="384"/>
      <c r="S203" s="384"/>
      <c r="T203" s="384"/>
      <c r="U203" s="384"/>
      <c r="V203" s="384"/>
      <c r="W203" s="384"/>
      <c r="X203" s="384"/>
    </row>
    <row r="204" spans="3:24" s="397" customFormat="1" x14ac:dyDescent="0.3">
      <c r="C204" s="406"/>
      <c r="D204" s="384"/>
      <c r="E204" s="384"/>
      <c r="F204" s="384"/>
      <c r="G204" s="384"/>
      <c r="H204" s="384"/>
      <c r="I204" s="384"/>
      <c r="J204" s="384"/>
      <c r="K204" s="384"/>
      <c r="L204" s="384"/>
      <c r="M204" s="384"/>
      <c r="N204" s="384"/>
      <c r="O204" s="384"/>
      <c r="P204" s="384"/>
      <c r="Q204" s="384"/>
      <c r="R204" s="384"/>
      <c r="S204" s="384"/>
      <c r="T204" s="384"/>
      <c r="U204" s="384"/>
      <c r="V204" s="384"/>
      <c r="W204" s="384"/>
      <c r="X204" s="384"/>
    </row>
    <row r="205" spans="3:24" s="397" customFormat="1" x14ac:dyDescent="0.3">
      <c r="C205" s="406"/>
      <c r="D205" s="384"/>
      <c r="E205" s="384"/>
      <c r="F205" s="384"/>
      <c r="G205" s="384"/>
      <c r="H205" s="384"/>
      <c r="I205" s="384"/>
      <c r="J205" s="384"/>
      <c r="K205" s="384"/>
      <c r="L205" s="384"/>
      <c r="M205" s="384"/>
      <c r="N205" s="384"/>
      <c r="O205" s="384"/>
      <c r="P205" s="384"/>
      <c r="Q205" s="384"/>
      <c r="R205" s="384"/>
      <c r="S205" s="384"/>
      <c r="T205" s="384"/>
      <c r="U205" s="384"/>
      <c r="V205" s="384"/>
      <c r="W205" s="384"/>
      <c r="X205" s="384"/>
    </row>
    <row r="206" spans="3:24" s="397" customFormat="1" x14ac:dyDescent="0.3">
      <c r="C206" s="406"/>
      <c r="D206" s="384"/>
      <c r="E206" s="384"/>
      <c r="F206" s="384"/>
      <c r="G206" s="384"/>
      <c r="H206" s="384"/>
      <c r="I206" s="384"/>
      <c r="J206" s="384"/>
      <c r="K206" s="384"/>
      <c r="L206" s="384"/>
      <c r="M206" s="384"/>
      <c r="N206" s="384"/>
      <c r="O206" s="384"/>
      <c r="P206" s="384"/>
      <c r="Q206" s="384"/>
      <c r="R206" s="384"/>
      <c r="S206" s="384"/>
      <c r="T206" s="384"/>
      <c r="U206" s="384"/>
      <c r="V206" s="384"/>
      <c r="W206" s="384"/>
      <c r="X206" s="384"/>
    </row>
    <row r="207" spans="3:24" s="397" customFormat="1" x14ac:dyDescent="0.3">
      <c r="C207" s="406"/>
      <c r="D207" s="384"/>
      <c r="E207" s="384"/>
      <c r="F207" s="384"/>
      <c r="G207" s="384"/>
      <c r="H207" s="384"/>
      <c r="I207" s="384"/>
      <c r="J207" s="384"/>
      <c r="K207" s="384"/>
      <c r="L207" s="384"/>
      <c r="M207" s="384"/>
      <c r="N207" s="384"/>
      <c r="O207" s="384"/>
      <c r="P207" s="384"/>
      <c r="Q207" s="384"/>
      <c r="R207" s="384"/>
      <c r="S207" s="384"/>
      <c r="T207" s="384"/>
      <c r="U207" s="384"/>
      <c r="V207" s="384"/>
      <c r="W207" s="384"/>
      <c r="X207" s="384"/>
    </row>
    <row r="208" spans="3:24" s="397" customFormat="1" x14ac:dyDescent="0.3">
      <c r="C208" s="406"/>
      <c r="D208" s="384"/>
      <c r="E208" s="384"/>
      <c r="F208" s="384"/>
      <c r="G208" s="384"/>
      <c r="H208" s="384"/>
      <c r="I208" s="384"/>
      <c r="J208" s="384"/>
      <c r="K208" s="384"/>
      <c r="L208" s="384"/>
      <c r="M208" s="384"/>
      <c r="N208" s="384"/>
      <c r="O208" s="384"/>
      <c r="P208" s="384"/>
      <c r="Q208" s="384"/>
      <c r="R208" s="384"/>
      <c r="S208" s="384"/>
      <c r="T208" s="384"/>
      <c r="U208" s="384"/>
      <c r="V208" s="384"/>
      <c r="W208" s="384"/>
      <c r="X208" s="384"/>
    </row>
    <row r="209" spans="3:24" s="397" customFormat="1" x14ac:dyDescent="0.3">
      <c r="C209" s="406"/>
      <c r="D209" s="384"/>
      <c r="E209" s="384"/>
      <c r="F209" s="384"/>
      <c r="G209" s="384"/>
      <c r="H209" s="384"/>
      <c r="I209" s="384"/>
      <c r="J209" s="384"/>
      <c r="K209" s="384"/>
      <c r="L209" s="384"/>
      <c r="M209" s="384"/>
      <c r="N209" s="384"/>
      <c r="O209" s="384"/>
      <c r="P209" s="384"/>
      <c r="Q209" s="384"/>
      <c r="R209" s="384"/>
      <c r="S209" s="384"/>
      <c r="T209" s="384"/>
      <c r="U209" s="384"/>
      <c r="V209" s="384"/>
      <c r="W209" s="384"/>
      <c r="X209" s="384"/>
    </row>
    <row r="210" spans="3:24" s="397" customFormat="1" x14ac:dyDescent="0.3">
      <c r="C210" s="406"/>
      <c r="D210" s="384"/>
      <c r="E210" s="384"/>
      <c r="F210" s="384"/>
      <c r="G210" s="384"/>
      <c r="H210" s="384"/>
      <c r="I210" s="384"/>
      <c r="J210" s="384"/>
      <c r="K210" s="384"/>
      <c r="L210" s="384"/>
      <c r="M210" s="384"/>
      <c r="N210" s="384"/>
      <c r="O210" s="384"/>
      <c r="P210" s="384"/>
      <c r="Q210" s="384"/>
      <c r="R210" s="384"/>
      <c r="S210" s="384"/>
      <c r="T210" s="384"/>
      <c r="U210" s="384"/>
      <c r="V210" s="384"/>
      <c r="W210" s="384"/>
      <c r="X210" s="384"/>
    </row>
    <row r="211" spans="3:24" s="397" customFormat="1" x14ac:dyDescent="0.3">
      <c r="C211" s="406"/>
      <c r="D211" s="384"/>
      <c r="E211" s="384"/>
      <c r="F211" s="384"/>
      <c r="G211" s="384"/>
      <c r="H211" s="384"/>
      <c r="I211" s="384"/>
      <c r="J211" s="384"/>
      <c r="K211" s="384"/>
      <c r="L211" s="384"/>
      <c r="M211" s="384"/>
      <c r="N211" s="384"/>
      <c r="O211" s="384"/>
      <c r="P211" s="384"/>
      <c r="Q211" s="384"/>
      <c r="R211" s="384"/>
      <c r="S211" s="384"/>
      <c r="T211" s="384"/>
      <c r="U211" s="384"/>
      <c r="V211" s="384"/>
      <c r="W211" s="384"/>
      <c r="X211" s="384"/>
    </row>
    <row r="212" spans="3:24" s="397" customFormat="1" x14ac:dyDescent="0.3">
      <c r="C212" s="406"/>
      <c r="D212" s="384"/>
      <c r="E212" s="384"/>
      <c r="F212" s="384"/>
      <c r="G212" s="384"/>
      <c r="H212" s="384"/>
      <c r="I212" s="384"/>
      <c r="J212" s="384"/>
      <c r="K212" s="384"/>
      <c r="L212" s="384"/>
      <c r="M212" s="384"/>
      <c r="N212" s="384"/>
      <c r="O212" s="384"/>
      <c r="P212" s="384"/>
      <c r="Q212" s="384"/>
      <c r="R212" s="384"/>
      <c r="S212" s="384"/>
      <c r="T212" s="384"/>
      <c r="U212" s="384"/>
      <c r="V212" s="384"/>
      <c r="W212" s="384"/>
      <c r="X212" s="384"/>
    </row>
    <row r="213" spans="3:24" s="397" customFormat="1" x14ac:dyDescent="0.3">
      <c r="C213" s="406"/>
      <c r="D213" s="384"/>
      <c r="E213" s="384"/>
      <c r="F213" s="384"/>
      <c r="G213" s="384"/>
      <c r="H213" s="384"/>
      <c r="I213" s="384"/>
      <c r="J213" s="384"/>
      <c r="K213" s="384"/>
      <c r="L213" s="384"/>
      <c r="M213" s="384"/>
      <c r="N213" s="384"/>
      <c r="O213" s="384"/>
      <c r="P213" s="384"/>
      <c r="Q213" s="384"/>
      <c r="R213" s="384"/>
      <c r="S213" s="384"/>
      <c r="T213" s="384"/>
      <c r="U213" s="384"/>
      <c r="V213" s="384"/>
      <c r="W213" s="384"/>
      <c r="X213" s="384"/>
    </row>
    <row r="214" spans="3:24" s="397" customFormat="1" x14ac:dyDescent="0.3">
      <c r="C214" s="406"/>
      <c r="D214" s="384"/>
      <c r="E214" s="384"/>
      <c r="F214" s="384"/>
      <c r="G214" s="384"/>
      <c r="H214" s="384"/>
      <c r="I214" s="384"/>
      <c r="J214" s="384"/>
      <c r="K214" s="384"/>
      <c r="L214" s="384"/>
      <c r="M214" s="384"/>
      <c r="N214" s="384"/>
      <c r="O214" s="384"/>
      <c r="P214" s="384"/>
      <c r="Q214" s="384"/>
      <c r="R214" s="384"/>
      <c r="S214" s="384"/>
      <c r="T214" s="384"/>
      <c r="U214" s="384"/>
      <c r="V214" s="384"/>
      <c r="W214" s="384"/>
      <c r="X214" s="384"/>
    </row>
    <row r="215" spans="3:24" s="397" customFormat="1" x14ac:dyDescent="0.3">
      <c r="C215" s="406"/>
      <c r="D215" s="384"/>
      <c r="E215" s="384"/>
      <c r="F215" s="384"/>
      <c r="G215" s="384"/>
      <c r="H215" s="384"/>
      <c r="I215" s="384"/>
      <c r="J215" s="384"/>
      <c r="K215" s="384"/>
      <c r="L215" s="384"/>
      <c r="M215" s="384"/>
      <c r="N215" s="384"/>
      <c r="O215" s="384"/>
      <c r="P215" s="384"/>
      <c r="Q215" s="384"/>
      <c r="R215" s="384"/>
      <c r="S215" s="384"/>
      <c r="T215" s="384"/>
      <c r="U215" s="384"/>
      <c r="V215" s="384"/>
      <c r="W215" s="384"/>
      <c r="X215" s="384"/>
    </row>
    <row r="216" spans="3:24" s="397" customFormat="1" x14ac:dyDescent="0.3">
      <c r="C216" s="406"/>
      <c r="D216" s="384"/>
      <c r="E216" s="384"/>
      <c r="F216" s="384"/>
      <c r="G216" s="384"/>
      <c r="H216" s="384"/>
      <c r="I216" s="384"/>
      <c r="J216" s="384"/>
      <c r="K216" s="384"/>
      <c r="L216" s="384"/>
      <c r="M216" s="384"/>
      <c r="N216" s="384"/>
      <c r="O216" s="384"/>
      <c r="P216" s="384"/>
      <c r="Q216" s="384"/>
      <c r="R216" s="384"/>
      <c r="S216" s="384"/>
      <c r="T216" s="384"/>
      <c r="U216" s="384"/>
      <c r="V216" s="384"/>
      <c r="W216" s="384"/>
      <c r="X216" s="384"/>
    </row>
    <row r="217" spans="3:24" s="397" customFormat="1" x14ac:dyDescent="0.3">
      <c r="C217" s="406"/>
      <c r="D217" s="384"/>
      <c r="E217" s="384"/>
      <c r="F217" s="384"/>
      <c r="G217" s="384"/>
      <c r="H217" s="384"/>
      <c r="I217" s="384"/>
      <c r="J217" s="384"/>
      <c r="K217" s="384"/>
      <c r="L217" s="384"/>
      <c r="M217" s="384"/>
      <c r="N217" s="384"/>
      <c r="O217" s="384"/>
      <c r="P217" s="384"/>
      <c r="Q217" s="384"/>
      <c r="R217" s="384"/>
      <c r="S217" s="384"/>
      <c r="T217" s="384"/>
      <c r="U217" s="384"/>
      <c r="V217" s="384"/>
      <c r="W217" s="384"/>
      <c r="X217" s="384"/>
    </row>
    <row r="218" spans="3:24" s="397" customFormat="1" x14ac:dyDescent="0.3">
      <c r="C218" s="406"/>
      <c r="D218" s="384"/>
      <c r="E218" s="384"/>
      <c r="F218" s="384"/>
      <c r="G218" s="384"/>
      <c r="H218" s="384"/>
      <c r="I218" s="384"/>
      <c r="J218" s="384"/>
      <c r="K218" s="384"/>
      <c r="L218" s="384"/>
      <c r="M218" s="384"/>
      <c r="N218" s="384"/>
      <c r="O218" s="384"/>
      <c r="P218" s="384"/>
      <c r="Q218" s="384"/>
      <c r="R218" s="384"/>
      <c r="S218" s="384"/>
      <c r="T218" s="384"/>
      <c r="U218" s="384"/>
      <c r="V218" s="384"/>
      <c r="W218" s="384"/>
      <c r="X218" s="384"/>
    </row>
    <row r="219" spans="3:24" s="397" customFormat="1" x14ac:dyDescent="0.3">
      <c r="C219" s="406"/>
      <c r="D219" s="384"/>
      <c r="E219" s="384"/>
      <c r="F219" s="384"/>
      <c r="G219" s="384"/>
      <c r="H219" s="384"/>
      <c r="I219" s="384"/>
      <c r="J219" s="384"/>
      <c r="K219" s="384"/>
      <c r="L219" s="384"/>
      <c r="M219" s="384"/>
      <c r="N219" s="384"/>
      <c r="O219" s="384"/>
      <c r="P219" s="384"/>
      <c r="Q219" s="384"/>
      <c r="R219" s="384"/>
      <c r="S219" s="384"/>
      <c r="T219" s="384"/>
      <c r="U219" s="384"/>
      <c r="V219" s="384"/>
      <c r="W219" s="384"/>
      <c r="X219" s="384"/>
    </row>
    <row r="220" spans="3:24" s="397" customFormat="1" x14ac:dyDescent="0.3">
      <c r="C220" s="406"/>
      <c r="D220" s="384"/>
      <c r="E220" s="384"/>
      <c r="F220" s="384"/>
      <c r="G220" s="384"/>
      <c r="H220" s="384"/>
      <c r="I220" s="384"/>
      <c r="J220" s="384"/>
      <c r="K220" s="384"/>
      <c r="L220" s="384"/>
      <c r="M220" s="384"/>
      <c r="N220" s="384"/>
      <c r="O220" s="384"/>
      <c r="P220" s="384"/>
      <c r="Q220" s="384"/>
      <c r="R220" s="384"/>
      <c r="S220" s="384"/>
      <c r="T220" s="384"/>
      <c r="U220" s="384"/>
      <c r="V220" s="384"/>
      <c r="W220" s="384"/>
      <c r="X220" s="384"/>
    </row>
    <row r="221" spans="3:24" s="397" customFormat="1" x14ac:dyDescent="0.3">
      <c r="C221" s="406"/>
      <c r="D221" s="384"/>
      <c r="E221" s="384"/>
      <c r="F221" s="384"/>
      <c r="G221" s="384"/>
      <c r="H221" s="384"/>
      <c r="I221" s="384"/>
      <c r="J221" s="384"/>
      <c r="K221" s="384"/>
      <c r="L221" s="384"/>
      <c r="M221" s="384"/>
      <c r="N221" s="384"/>
      <c r="O221" s="384"/>
      <c r="P221" s="384"/>
      <c r="Q221" s="384"/>
      <c r="R221" s="384"/>
      <c r="S221" s="384"/>
      <c r="T221" s="384"/>
      <c r="U221" s="384"/>
      <c r="V221" s="384"/>
      <c r="W221" s="384"/>
      <c r="X221" s="384"/>
    </row>
    <row r="222" spans="3:24" s="397" customFormat="1" x14ac:dyDescent="0.3">
      <c r="C222" s="406"/>
      <c r="D222" s="384"/>
      <c r="E222" s="384"/>
      <c r="F222" s="384"/>
      <c r="G222" s="384"/>
      <c r="H222" s="384"/>
      <c r="I222" s="384"/>
      <c r="J222" s="384"/>
      <c r="K222" s="384"/>
      <c r="L222" s="384"/>
      <c r="M222" s="384"/>
      <c r="N222" s="384"/>
      <c r="O222" s="384"/>
      <c r="P222" s="384"/>
      <c r="Q222" s="384"/>
      <c r="R222" s="384"/>
      <c r="S222" s="384"/>
      <c r="T222" s="384"/>
      <c r="U222" s="384"/>
      <c r="V222" s="384"/>
      <c r="W222" s="384"/>
      <c r="X222" s="384"/>
    </row>
    <row r="223" spans="3:24" s="397" customFormat="1" x14ac:dyDescent="0.3">
      <c r="C223" s="406"/>
      <c r="D223" s="384"/>
      <c r="E223" s="384"/>
      <c r="F223" s="384"/>
      <c r="G223" s="384"/>
      <c r="H223" s="384"/>
      <c r="I223" s="384"/>
      <c r="J223" s="384"/>
      <c r="K223" s="384"/>
      <c r="L223" s="384"/>
      <c r="M223" s="384"/>
      <c r="N223" s="384"/>
      <c r="O223" s="384"/>
      <c r="P223" s="384"/>
      <c r="Q223" s="384"/>
      <c r="R223" s="384"/>
      <c r="S223" s="384"/>
      <c r="T223" s="384"/>
      <c r="U223" s="384"/>
      <c r="V223" s="384"/>
      <c r="W223" s="384"/>
      <c r="X223" s="384"/>
    </row>
    <row r="224" spans="3:24" s="397" customFormat="1" x14ac:dyDescent="0.3">
      <c r="C224" s="406"/>
      <c r="D224" s="384"/>
      <c r="E224" s="384"/>
      <c r="F224" s="384"/>
      <c r="G224" s="384"/>
      <c r="H224" s="384"/>
      <c r="I224" s="384"/>
      <c r="J224" s="384"/>
      <c r="K224" s="384"/>
      <c r="L224" s="384"/>
      <c r="M224" s="384"/>
      <c r="N224" s="384"/>
      <c r="O224" s="384"/>
      <c r="P224" s="384"/>
      <c r="Q224" s="384"/>
      <c r="R224" s="384"/>
      <c r="S224" s="384"/>
      <c r="T224" s="384"/>
      <c r="U224" s="384"/>
      <c r="V224" s="384"/>
      <c r="W224" s="384"/>
      <c r="X224" s="384"/>
    </row>
    <row r="225" spans="3:24" s="397" customFormat="1" x14ac:dyDescent="0.3">
      <c r="C225" s="406"/>
      <c r="D225" s="384"/>
      <c r="E225" s="384"/>
      <c r="F225" s="384"/>
      <c r="G225" s="384"/>
      <c r="H225" s="384"/>
      <c r="I225" s="384"/>
      <c r="J225" s="384"/>
      <c r="K225" s="384"/>
      <c r="L225" s="384"/>
      <c r="M225" s="384"/>
      <c r="N225" s="384"/>
      <c r="O225" s="384"/>
      <c r="P225" s="384"/>
      <c r="Q225" s="384"/>
      <c r="R225" s="384"/>
      <c r="S225" s="384"/>
      <c r="T225" s="384"/>
      <c r="U225" s="384"/>
      <c r="V225" s="384"/>
      <c r="W225" s="384"/>
      <c r="X225" s="384"/>
    </row>
    <row r="226" spans="3:24" s="397" customFormat="1" x14ac:dyDescent="0.3">
      <c r="C226" s="406"/>
      <c r="D226" s="384"/>
      <c r="E226" s="384"/>
      <c r="F226" s="384"/>
      <c r="G226" s="384"/>
      <c r="H226" s="384"/>
      <c r="I226" s="384"/>
      <c r="J226" s="384"/>
      <c r="K226" s="384"/>
      <c r="L226" s="384"/>
      <c r="M226" s="384"/>
      <c r="N226" s="384"/>
      <c r="O226" s="384"/>
      <c r="P226" s="384"/>
      <c r="Q226" s="384"/>
      <c r="R226" s="384"/>
      <c r="S226" s="384"/>
      <c r="T226" s="384"/>
      <c r="U226" s="384"/>
      <c r="V226" s="384"/>
      <c r="W226" s="384"/>
      <c r="X226" s="384"/>
    </row>
    <row r="227" spans="3:24" s="397" customFormat="1" x14ac:dyDescent="0.3">
      <c r="C227" s="406"/>
      <c r="D227" s="384"/>
      <c r="E227" s="384"/>
      <c r="F227" s="384"/>
      <c r="G227" s="384"/>
      <c r="H227" s="384"/>
      <c r="I227" s="384"/>
      <c r="J227" s="384"/>
      <c r="K227" s="384"/>
      <c r="L227" s="384"/>
      <c r="M227" s="384"/>
      <c r="N227" s="384"/>
      <c r="O227" s="384"/>
      <c r="P227" s="384"/>
      <c r="Q227" s="384"/>
      <c r="R227" s="384"/>
      <c r="S227" s="384"/>
      <c r="T227" s="384"/>
      <c r="U227" s="384"/>
      <c r="V227" s="384"/>
      <c r="W227" s="384"/>
      <c r="X227" s="384"/>
    </row>
    <row r="228" spans="3:24" s="397" customFormat="1" x14ac:dyDescent="0.3">
      <c r="C228" s="406"/>
      <c r="D228" s="384"/>
      <c r="E228" s="384"/>
      <c r="F228" s="384"/>
      <c r="G228" s="384"/>
      <c r="H228" s="384"/>
      <c r="I228" s="384"/>
      <c r="J228" s="384"/>
      <c r="K228" s="384"/>
      <c r="L228" s="384"/>
      <c r="M228" s="384"/>
      <c r="N228" s="384"/>
      <c r="O228" s="384"/>
      <c r="P228" s="384"/>
      <c r="Q228" s="384"/>
      <c r="R228" s="384"/>
      <c r="S228" s="384"/>
      <c r="T228" s="384"/>
      <c r="U228" s="384"/>
      <c r="V228" s="384"/>
      <c r="W228" s="384"/>
      <c r="X228" s="384"/>
    </row>
    <row r="229" spans="3:24" s="397" customFormat="1" x14ac:dyDescent="0.3">
      <c r="C229" s="406"/>
      <c r="D229" s="384"/>
      <c r="E229" s="384"/>
      <c r="F229" s="384"/>
      <c r="G229" s="384"/>
      <c r="H229" s="384"/>
      <c r="I229" s="384"/>
      <c r="J229" s="384"/>
      <c r="K229" s="384"/>
      <c r="L229" s="384"/>
      <c r="M229" s="384"/>
      <c r="N229" s="384"/>
      <c r="O229" s="384"/>
      <c r="P229" s="384"/>
      <c r="Q229" s="384"/>
      <c r="R229" s="384"/>
      <c r="S229" s="384"/>
      <c r="T229" s="384"/>
      <c r="U229" s="384"/>
      <c r="V229" s="384"/>
      <c r="W229" s="384"/>
      <c r="X229" s="384"/>
    </row>
    <row r="230" spans="3:24" s="397" customFormat="1" x14ac:dyDescent="0.3">
      <c r="C230" s="406"/>
      <c r="D230" s="384"/>
      <c r="E230" s="384"/>
      <c r="F230" s="384"/>
      <c r="G230" s="384"/>
      <c r="H230" s="384"/>
      <c r="I230" s="384"/>
      <c r="J230" s="384"/>
      <c r="K230" s="384"/>
      <c r="L230" s="384"/>
      <c r="M230" s="384"/>
      <c r="N230" s="384"/>
      <c r="O230" s="384"/>
      <c r="P230" s="384"/>
      <c r="Q230" s="384"/>
      <c r="R230" s="384"/>
      <c r="S230" s="384"/>
      <c r="T230" s="384"/>
      <c r="U230" s="384"/>
      <c r="V230" s="384"/>
      <c r="W230" s="384"/>
      <c r="X230" s="384"/>
    </row>
    <row r="231" spans="3:24" s="397" customFormat="1" x14ac:dyDescent="0.3">
      <c r="C231" s="406"/>
      <c r="D231" s="384"/>
      <c r="E231" s="384"/>
      <c r="F231" s="384"/>
      <c r="G231" s="384"/>
      <c r="H231" s="384"/>
      <c r="I231" s="384"/>
      <c r="J231" s="384"/>
      <c r="K231" s="384"/>
      <c r="L231" s="384"/>
      <c r="M231" s="384"/>
      <c r="N231" s="384"/>
      <c r="O231" s="384"/>
      <c r="P231" s="384"/>
      <c r="Q231" s="384"/>
      <c r="R231" s="384"/>
      <c r="S231" s="384"/>
      <c r="T231" s="384"/>
      <c r="U231" s="384"/>
      <c r="V231" s="384"/>
      <c r="W231" s="384"/>
      <c r="X231" s="384"/>
    </row>
    <row r="232" spans="3:24" s="397" customFormat="1" x14ac:dyDescent="0.3">
      <c r="C232" s="406"/>
      <c r="D232" s="384"/>
      <c r="E232" s="384"/>
      <c r="F232" s="384"/>
      <c r="G232" s="384"/>
      <c r="H232" s="384"/>
      <c r="I232" s="384"/>
      <c r="J232" s="384"/>
      <c r="K232" s="384"/>
      <c r="L232" s="384"/>
      <c r="M232" s="384"/>
      <c r="N232" s="384"/>
      <c r="O232" s="384"/>
      <c r="P232" s="384"/>
      <c r="Q232" s="384"/>
      <c r="R232" s="384"/>
      <c r="S232" s="384"/>
      <c r="T232" s="384"/>
      <c r="U232" s="384"/>
      <c r="V232" s="384"/>
      <c r="W232" s="384"/>
      <c r="X232" s="384"/>
    </row>
    <row r="233" spans="3:24" s="397" customFormat="1" x14ac:dyDescent="0.3">
      <c r="C233" s="406"/>
      <c r="D233" s="384"/>
      <c r="E233" s="384"/>
      <c r="F233" s="384"/>
      <c r="G233" s="384"/>
      <c r="H233" s="384"/>
      <c r="I233" s="384"/>
      <c r="J233" s="384"/>
      <c r="K233" s="384"/>
      <c r="L233" s="384"/>
      <c r="M233" s="384"/>
      <c r="N233" s="384"/>
      <c r="O233" s="384"/>
      <c r="P233" s="384"/>
      <c r="Q233" s="384"/>
      <c r="R233" s="384"/>
      <c r="S233" s="384"/>
      <c r="T233" s="384"/>
      <c r="U233" s="384"/>
      <c r="V233" s="384"/>
      <c r="W233" s="384"/>
      <c r="X233" s="384"/>
    </row>
    <row r="234" spans="3:24" s="397" customFormat="1" x14ac:dyDescent="0.3">
      <c r="C234" s="406"/>
      <c r="D234" s="384"/>
      <c r="E234" s="384"/>
      <c r="F234" s="384"/>
      <c r="G234" s="384"/>
      <c r="H234" s="384"/>
      <c r="I234" s="384"/>
      <c r="J234" s="384"/>
      <c r="K234" s="384"/>
      <c r="L234" s="384"/>
      <c r="M234" s="384"/>
      <c r="N234" s="384"/>
      <c r="O234" s="384"/>
      <c r="P234" s="384"/>
      <c r="Q234" s="384"/>
      <c r="R234" s="384"/>
      <c r="S234" s="384"/>
      <c r="T234" s="384"/>
      <c r="U234" s="384"/>
      <c r="V234" s="384"/>
      <c r="W234" s="384"/>
      <c r="X234" s="384"/>
    </row>
    <row r="235" spans="3:24" s="397" customFormat="1" x14ac:dyDescent="0.3">
      <c r="C235" s="406"/>
      <c r="D235" s="384"/>
      <c r="E235" s="384"/>
      <c r="F235" s="384"/>
      <c r="G235" s="384"/>
      <c r="H235" s="384"/>
      <c r="I235" s="384"/>
      <c r="J235" s="384"/>
      <c r="K235" s="384"/>
      <c r="L235" s="384"/>
      <c r="M235" s="384"/>
      <c r="N235" s="384"/>
      <c r="O235" s="384"/>
      <c r="P235" s="384"/>
      <c r="Q235" s="384"/>
      <c r="R235" s="384"/>
      <c r="S235" s="384"/>
      <c r="T235" s="384"/>
      <c r="U235" s="384"/>
      <c r="V235" s="384"/>
      <c r="W235" s="384"/>
      <c r="X235" s="384"/>
    </row>
    <row r="236" spans="3:24" s="397" customFormat="1" x14ac:dyDescent="0.3">
      <c r="C236" s="406"/>
      <c r="D236" s="384"/>
      <c r="E236" s="384"/>
      <c r="F236" s="384"/>
      <c r="G236" s="384"/>
      <c r="H236" s="384"/>
      <c r="I236" s="384"/>
      <c r="J236" s="384"/>
      <c r="K236" s="384"/>
      <c r="L236" s="384"/>
      <c r="M236" s="384"/>
      <c r="N236" s="384"/>
      <c r="O236" s="384"/>
      <c r="P236" s="384"/>
      <c r="Q236" s="384"/>
      <c r="R236" s="384"/>
      <c r="S236" s="384"/>
      <c r="T236" s="384"/>
      <c r="U236" s="384"/>
      <c r="V236" s="384"/>
      <c r="W236" s="384"/>
      <c r="X236" s="384"/>
    </row>
    <row r="237" spans="3:24" s="397" customFormat="1" x14ac:dyDescent="0.3">
      <c r="C237" s="406"/>
      <c r="D237" s="384"/>
      <c r="E237" s="384"/>
      <c r="F237" s="384"/>
      <c r="G237" s="384"/>
      <c r="H237" s="384"/>
      <c r="I237" s="384"/>
      <c r="J237" s="384"/>
      <c r="K237" s="384"/>
      <c r="L237" s="384"/>
      <c r="M237" s="384"/>
      <c r="N237" s="384"/>
      <c r="O237" s="384"/>
      <c r="P237" s="384"/>
      <c r="Q237" s="384"/>
      <c r="R237" s="384"/>
      <c r="S237" s="384"/>
      <c r="T237" s="384"/>
      <c r="U237" s="384"/>
      <c r="V237" s="384"/>
      <c r="W237" s="384"/>
      <c r="X237" s="384"/>
    </row>
    <row r="238" spans="3:24" s="397" customFormat="1" x14ac:dyDescent="0.3">
      <c r="C238" s="406"/>
      <c r="D238" s="384"/>
      <c r="E238" s="384"/>
      <c r="F238" s="384"/>
      <c r="G238" s="384"/>
      <c r="H238" s="384"/>
      <c r="I238" s="384"/>
      <c r="J238" s="384"/>
      <c r="K238" s="384"/>
      <c r="L238" s="384"/>
      <c r="M238" s="384"/>
      <c r="N238" s="384"/>
      <c r="O238" s="384"/>
      <c r="P238" s="384"/>
      <c r="Q238" s="384"/>
      <c r="R238" s="384"/>
      <c r="S238" s="384"/>
      <c r="T238" s="384"/>
      <c r="U238" s="384"/>
      <c r="V238" s="384"/>
      <c r="W238" s="384"/>
      <c r="X238" s="384"/>
    </row>
    <row r="239" spans="3:24" s="397" customFormat="1" x14ac:dyDescent="0.3">
      <c r="C239" s="406"/>
      <c r="D239" s="384"/>
      <c r="E239" s="384"/>
      <c r="F239" s="384"/>
      <c r="G239" s="384"/>
      <c r="H239" s="384"/>
      <c r="I239" s="384"/>
      <c r="J239" s="384"/>
      <c r="K239" s="384"/>
      <c r="L239" s="384"/>
      <c r="M239" s="384"/>
      <c r="N239" s="384"/>
      <c r="O239" s="384"/>
      <c r="P239" s="384"/>
      <c r="Q239" s="384"/>
      <c r="R239" s="384"/>
      <c r="S239" s="384"/>
      <c r="T239" s="384"/>
      <c r="U239" s="384"/>
      <c r="V239" s="384"/>
      <c r="W239" s="384"/>
      <c r="X239" s="384"/>
    </row>
    <row r="240" spans="3:24" s="397" customFormat="1" x14ac:dyDescent="0.3">
      <c r="C240" s="406"/>
      <c r="D240" s="384"/>
      <c r="E240" s="384"/>
      <c r="F240" s="384"/>
      <c r="G240" s="384"/>
      <c r="H240" s="384"/>
      <c r="I240" s="384"/>
      <c r="J240" s="384"/>
      <c r="K240" s="384"/>
      <c r="L240" s="384"/>
      <c r="M240" s="384"/>
      <c r="N240" s="384"/>
      <c r="O240" s="384"/>
      <c r="P240" s="384"/>
      <c r="Q240" s="384"/>
      <c r="R240" s="384"/>
      <c r="S240" s="384"/>
      <c r="T240" s="384"/>
      <c r="U240" s="384"/>
      <c r="V240" s="384"/>
      <c r="W240" s="384"/>
      <c r="X240" s="384"/>
    </row>
    <row r="241" spans="3:24" s="397" customFormat="1" x14ac:dyDescent="0.3">
      <c r="C241" s="406"/>
      <c r="D241" s="384"/>
      <c r="E241" s="384"/>
      <c r="F241" s="384"/>
      <c r="G241" s="384"/>
      <c r="H241" s="384"/>
      <c r="I241" s="384"/>
      <c r="J241" s="384"/>
      <c r="K241" s="384"/>
      <c r="L241" s="384"/>
      <c r="M241" s="384"/>
      <c r="N241" s="384"/>
      <c r="O241" s="384"/>
      <c r="P241" s="384"/>
      <c r="Q241" s="384"/>
      <c r="R241" s="384"/>
      <c r="S241" s="384"/>
      <c r="T241" s="384"/>
      <c r="U241" s="384"/>
      <c r="V241" s="384"/>
      <c r="W241" s="384"/>
      <c r="X241" s="384"/>
    </row>
    <row r="242" spans="3:24" s="397" customFormat="1" x14ac:dyDescent="0.3">
      <c r="C242" s="406"/>
      <c r="D242" s="384"/>
      <c r="E242" s="384"/>
      <c r="F242" s="384"/>
      <c r="G242" s="384"/>
      <c r="H242" s="384"/>
      <c r="I242" s="384"/>
      <c r="J242" s="384"/>
      <c r="K242" s="384"/>
      <c r="L242" s="384"/>
      <c r="M242" s="384"/>
      <c r="N242" s="384"/>
      <c r="O242" s="384"/>
      <c r="P242" s="384"/>
      <c r="Q242" s="384"/>
      <c r="R242" s="384"/>
      <c r="S242" s="384"/>
      <c r="T242" s="384"/>
      <c r="U242" s="384"/>
      <c r="V242" s="384"/>
      <c r="W242" s="384"/>
      <c r="X242" s="384"/>
    </row>
    <row r="243" spans="3:24" s="397" customFormat="1" x14ac:dyDescent="0.3">
      <c r="C243" s="406"/>
      <c r="D243" s="384"/>
      <c r="E243" s="384"/>
      <c r="F243" s="384"/>
      <c r="G243" s="384"/>
      <c r="H243" s="384"/>
      <c r="I243" s="384"/>
      <c r="J243" s="384"/>
      <c r="K243" s="384"/>
      <c r="L243" s="384"/>
      <c r="M243" s="384"/>
      <c r="N243" s="384"/>
      <c r="O243" s="384"/>
      <c r="P243" s="384"/>
      <c r="Q243" s="384"/>
      <c r="R243" s="384"/>
      <c r="S243" s="384"/>
      <c r="T243" s="384"/>
      <c r="U243" s="384"/>
      <c r="V243" s="384"/>
      <c r="W243" s="384"/>
      <c r="X243" s="384"/>
    </row>
    <row r="244" spans="3:24" s="397" customFormat="1" x14ac:dyDescent="0.3">
      <c r="C244" s="406"/>
      <c r="D244" s="384"/>
      <c r="E244" s="384"/>
      <c r="F244" s="384"/>
      <c r="G244" s="384"/>
      <c r="H244" s="384"/>
      <c r="I244" s="384"/>
      <c r="J244" s="384"/>
      <c r="K244" s="384"/>
      <c r="L244" s="384"/>
      <c r="M244" s="384"/>
      <c r="N244" s="384"/>
      <c r="O244" s="384"/>
      <c r="P244" s="384"/>
      <c r="Q244" s="384"/>
      <c r="R244" s="384"/>
      <c r="S244" s="384"/>
      <c r="T244" s="384"/>
      <c r="U244" s="384"/>
      <c r="V244" s="384"/>
      <c r="W244" s="384"/>
      <c r="X244" s="384"/>
    </row>
    <row r="245" spans="3:24" s="397" customFormat="1" x14ac:dyDescent="0.3">
      <c r="C245" s="406"/>
      <c r="D245" s="384"/>
      <c r="E245" s="384"/>
      <c r="F245" s="384"/>
      <c r="G245" s="384"/>
      <c r="H245" s="384"/>
      <c r="I245" s="384"/>
      <c r="J245" s="384"/>
      <c r="K245" s="384"/>
      <c r="L245" s="384"/>
      <c r="M245" s="384"/>
      <c r="N245" s="384"/>
      <c r="O245" s="384"/>
      <c r="P245" s="384"/>
      <c r="Q245" s="384"/>
      <c r="R245" s="384"/>
      <c r="S245" s="384"/>
      <c r="T245" s="384"/>
      <c r="U245" s="384"/>
      <c r="V245" s="384"/>
      <c r="W245" s="384"/>
      <c r="X245" s="384"/>
    </row>
    <row r="246" spans="3:24" s="397" customFormat="1" x14ac:dyDescent="0.3">
      <c r="C246" s="406"/>
      <c r="D246" s="384"/>
      <c r="E246" s="384"/>
      <c r="F246" s="384"/>
      <c r="G246" s="384"/>
      <c r="H246" s="384"/>
      <c r="I246" s="384"/>
      <c r="J246" s="384"/>
      <c r="K246" s="384"/>
      <c r="L246" s="384"/>
      <c r="M246" s="384"/>
      <c r="N246" s="384"/>
      <c r="O246" s="384"/>
      <c r="P246" s="384"/>
      <c r="Q246" s="384"/>
      <c r="R246" s="384"/>
      <c r="S246" s="384"/>
      <c r="T246" s="384"/>
      <c r="U246" s="384"/>
      <c r="V246" s="384"/>
      <c r="W246" s="384"/>
      <c r="X246" s="384"/>
    </row>
    <row r="247" spans="3:24" s="397" customFormat="1" x14ac:dyDescent="0.3">
      <c r="C247" s="406"/>
      <c r="D247" s="384"/>
      <c r="E247" s="384"/>
      <c r="F247" s="384"/>
      <c r="G247" s="384"/>
      <c r="H247" s="384"/>
      <c r="I247" s="384"/>
      <c r="J247" s="384"/>
      <c r="K247" s="384"/>
      <c r="L247" s="384"/>
      <c r="M247" s="384"/>
      <c r="N247" s="384"/>
      <c r="O247" s="384"/>
      <c r="P247" s="384"/>
      <c r="Q247" s="384"/>
      <c r="R247" s="384"/>
      <c r="S247" s="384"/>
      <c r="T247" s="384"/>
      <c r="U247" s="384"/>
      <c r="V247" s="384"/>
      <c r="W247" s="384"/>
      <c r="X247" s="384"/>
    </row>
    <row r="248" spans="3:24" s="397" customFormat="1" x14ac:dyDescent="0.3">
      <c r="C248" s="406"/>
      <c r="D248" s="384"/>
      <c r="E248" s="384"/>
      <c r="F248" s="384"/>
      <c r="G248" s="384"/>
      <c r="H248" s="384"/>
      <c r="I248" s="384"/>
      <c r="J248" s="384"/>
      <c r="K248" s="384"/>
      <c r="L248" s="384"/>
      <c r="M248" s="384"/>
      <c r="N248" s="384"/>
      <c r="O248" s="384"/>
      <c r="P248" s="384"/>
      <c r="Q248" s="384"/>
      <c r="R248" s="384"/>
      <c r="S248" s="384"/>
      <c r="T248" s="384"/>
      <c r="U248" s="384"/>
      <c r="V248" s="384"/>
      <c r="W248" s="384"/>
      <c r="X248" s="384"/>
    </row>
    <row r="249" spans="3:24" s="397" customFormat="1" x14ac:dyDescent="0.3">
      <c r="C249" s="406"/>
      <c r="D249" s="384"/>
      <c r="E249" s="384"/>
      <c r="F249" s="384"/>
      <c r="G249" s="384"/>
      <c r="H249" s="384"/>
      <c r="I249" s="384"/>
      <c r="J249" s="384"/>
      <c r="K249" s="384"/>
      <c r="L249" s="384"/>
      <c r="M249" s="384"/>
      <c r="N249" s="384"/>
      <c r="O249" s="384"/>
      <c r="P249" s="384"/>
      <c r="Q249" s="384"/>
      <c r="R249" s="384"/>
      <c r="S249" s="384"/>
      <c r="T249" s="384"/>
      <c r="U249" s="384"/>
      <c r="V249" s="384"/>
      <c r="W249" s="384"/>
      <c r="X249" s="384"/>
    </row>
    <row r="250" spans="3:24" s="397" customFormat="1" x14ac:dyDescent="0.3">
      <c r="C250" s="406"/>
      <c r="D250" s="384"/>
      <c r="E250" s="384"/>
      <c r="F250" s="384"/>
      <c r="G250" s="384"/>
      <c r="H250" s="384"/>
      <c r="I250" s="384"/>
      <c r="J250" s="384"/>
      <c r="K250" s="384"/>
      <c r="L250" s="384"/>
      <c r="M250" s="384"/>
      <c r="N250" s="384"/>
      <c r="O250" s="384"/>
      <c r="P250" s="384"/>
      <c r="Q250" s="384"/>
      <c r="R250" s="384"/>
      <c r="S250" s="384"/>
      <c r="T250" s="384"/>
      <c r="U250" s="384"/>
      <c r="V250" s="384"/>
      <c r="W250" s="384"/>
      <c r="X250" s="384"/>
    </row>
    <row r="251" spans="3:24" s="397" customFormat="1" x14ac:dyDescent="0.3">
      <c r="C251" s="406"/>
      <c r="D251" s="384"/>
      <c r="E251" s="384"/>
      <c r="F251" s="384"/>
      <c r="G251" s="384"/>
      <c r="H251" s="384"/>
      <c r="I251" s="384"/>
      <c r="J251" s="384"/>
      <c r="K251" s="384"/>
      <c r="L251" s="384"/>
      <c r="M251" s="384"/>
      <c r="N251" s="384"/>
      <c r="O251" s="384"/>
      <c r="P251" s="384"/>
      <c r="Q251" s="384"/>
      <c r="R251" s="384"/>
      <c r="S251" s="384"/>
      <c r="T251" s="384"/>
      <c r="U251" s="384"/>
      <c r="V251" s="384"/>
      <c r="W251" s="384"/>
      <c r="X251" s="384"/>
    </row>
    <row r="252" spans="3:24" s="397" customFormat="1" x14ac:dyDescent="0.3">
      <c r="C252" s="406"/>
      <c r="D252" s="384"/>
      <c r="E252" s="384"/>
      <c r="F252" s="384"/>
      <c r="G252" s="384"/>
      <c r="H252" s="384"/>
      <c r="I252" s="384"/>
      <c r="J252" s="384"/>
      <c r="K252" s="384"/>
      <c r="L252" s="384"/>
      <c r="M252" s="384"/>
      <c r="N252" s="384"/>
      <c r="O252" s="384"/>
      <c r="P252" s="384"/>
      <c r="Q252" s="384"/>
      <c r="R252" s="384"/>
      <c r="S252" s="384"/>
      <c r="T252" s="384"/>
      <c r="U252" s="384"/>
      <c r="V252" s="384"/>
      <c r="W252" s="384"/>
      <c r="X252" s="384"/>
    </row>
    <row r="253" spans="3:24" s="397" customFormat="1" x14ac:dyDescent="0.3">
      <c r="C253" s="406"/>
      <c r="D253" s="384"/>
      <c r="E253" s="384"/>
      <c r="F253" s="384"/>
      <c r="G253" s="384"/>
      <c r="H253" s="384"/>
      <c r="I253" s="384"/>
      <c r="J253" s="384"/>
      <c r="K253" s="384"/>
      <c r="L253" s="384"/>
      <c r="M253" s="384"/>
      <c r="N253" s="384"/>
      <c r="O253" s="384"/>
      <c r="P253" s="384"/>
      <c r="Q253" s="384"/>
      <c r="R253" s="384"/>
      <c r="S253" s="384"/>
      <c r="T253" s="384"/>
      <c r="U253" s="384"/>
      <c r="V253" s="384"/>
      <c r="W253" s="384"/>
      <c r="X253" s="384"/>
    </row>
    <row r="254" spans="3:24" s="397" customFormat="1" x14ac:dyDescent="0.3">
      <c r="C254" s="406"/>
      <c r="D254" s="384"/>
      <c r="E254" s="384"/>
      <c r="F254" s="384"/>
      <c r="G254" s="384"/>
      <c r="H254" s="384"/>
      <c r="I254" s="384"/>
      <c r="J254" s="384"/>
      <c r="K254" s="384"/>
      <c r="L254" s="384"/>
      <c r="M254" s="384"/>
      <c r="N254" s="384"/>
      <c r="O254" s="384"/>
      <c r="P254" s="384"/>
      <c r="Q254" s="384"/>
      <c r="R254" s="384"/>
      <c r="S254" s="384"/>
      <c r="T254" s="384"/>
      <c r="U254" s="384"/>
      <c r="V254" s="384"/>
      <c r="W254" s="384"/>
      <c r="X254" s="384"/>
    </row>
    <row r="255" spans="3:24" s="397" customFormat="1" x14ac:dyDescent="0.3">
      <c r="C255" s="406"/>
      <c r="D255" s="384"/>
      <c r="E255" s="384"/>
      <c r="F255" s="384"/>
      <c r="G255" s="384"/>
      <c r="H255" s="384"/>
      <c r="I255" s="384"/>
      <c r="J255" s="384"/>
      <c r="K255" s="384"/>
      <c r="L255" s="384"/>
      <c r="M255" s="384"/>
      <c r="N255" s="384"/>
      <c r="O255" s="384"/>
      <c r="P255" s="384"/>
      <c r="Q255" s="384"/>
      <c r="R255" s="384"/>
      <c r="S255" s="384"/>
      <c r="T255" s="384"/>
      <c r="U255" s="384"/>
      <c r="V255" s="384"/>
      <c r="W255" s="384"/>
      <c r="X255" s="384"/>
    </row>
    <row r="256" spans="3:24" s="397" customFormat="1" x14ac:dyDescent="0.3">
      <c r="C256" s="406"/>
      <c r="D256" s="384"/>
      <c r="E256" s="384"/>
      <c r="F256" s="384"/>
      <c r="G256" s="384"/>
      <c r="H256" s="384"/>
      <c r="I256" s="384"/>
      <c r="J256" s="384"/>
      <c r="K256" s="384"/>
      <c r="L256" s="384"/>
      <c r="M256" s="384"/>
      <c r="N256" s="384"/>
      <c r="O256" s="384"/>
      <c r="P256" s="384"/>
      <c r="Q256" s="384"/>
      <c r="R256" s="384"/>
      <c r="S256" s="384"/>
      <c r="T256" s="384"/>
      <c r="U256" s="384"/>
      <c r="V256" s="384"/>
      <c r="W256" s="384"/>
      <c r="X256" s="384"/>
    </row>
    <row r="257" spans="3:24" s="397" customFormat="1" x14ac:dyDescent="0.3">
      <c r="C257" s="406"/>
      <c r="D257" s="384"/>
      <c r="E257" s="384"/>
      <c r="F257" s="384"/>
      <c r="G257" s="384"/>
      <c r="H257" s="384"/>
      <c r="I257" s="384"/>
      <c r="J257" s="384"/>
      <c r="K257" s="384"/>
      <c r="L257" s="384"/>
      <c r="M257" s="384"/>
      <c r="N257" s="384"/>
      <c r="O257" s="384"/>
      <c r="P257" s="384"/>
      <c r="Q257" s="384"/>
      <c r="R257" s="384"/>
      <c r="S257" s="384"/>
      <c r="T257" s="384"/>
      <c r="U257" s="384"/>
      <c r="V257" s="384"/>
      <c r="W257" s="384"/>
      <c r="X257" s="384"/>
    </row>
    <row r="258" spans="3:24" s="397" customFormat="1" x14ac:dyDescent="0.3">
      <c r="C258" s="406"/>
      <c r="D258" s="384"/>
      <c r="E258" s="384"/>
      <c r="F258" s="384"/>
      <c r="G258" s="384"/>
      <c r="H258" s="384"/>
      <c r="I258" s="384"/>
      <c r="J258" s="384"/>
      <c r="K258" s="384"/>
      <c r="L258" s="384"/>
      <c r="M258" s="384"/>
      <c r="N258" s="384"/>
      <c r="O258" s="384"/>
      <c r="P258" s="384"/>
      <c r="Q258" s="384"/>
      <c r="R258" s="384"/>
      <c r="S258" s="384"/>
      <c r="T258" s="384"/>
      <c r="U258" s="384"/>
      <c r="V258" s="384"/>
      <c r="W258" s="384"/>
      <c r="X258" s="384"/>
    </row>
    <row r="259" spans="3:24" s="397" customFormat="1" x14ac:dyDescent="0.3">
      <c r="C259" s="406"/>
      <c r="D259" s="384"/>
      <c r="E259" s="384"/>
      <c r="F259" s="384"/>
      <c r="G259" s="384"/>
      <c r="H259" s="384"/>
      <c r="I259" s="384"/>
      <c r="J259" s="384"/>
      <c r="K259" s="384"/>
      <c r="L259" s="384"/>
      <c r="M259" s="384"/>
      <c r="N259" s="384"/>
      <c r="O259" s="384"/>
      <c r="P259" s="384"/>
      <c r="Q259" s="384"/>
      <c r="R259" s="384"/>
      <c r="S259" s="384"/>
      <c r="T259" s="384"/>
      <c r="U259" s="384"/>
      <c r="V259" s="384"/>
      <c r="W259" s="384"/>
      <c r="X259" s="384"/>
    </row>
    <row r="260" spans="3:24" s="397" customFormat="1" x14ac:dyDescent="0.3">
      <c r="C260" s="406"/>
      <c r="D260" s="384"/>
      <c r="E260" s="384"/>
      <c r="F260" s="384"/>
      <c r="G260" s="384"/>
      <c r="H260" s="384"/>
      <c r="I260" s="384"/>
      <c r="J260" s="384"/>
      <c r="K260" s="384"/>
      <c r="L260" s="384"/>
      <c r="M260" s="384"/>
      <c r="N260" s="384"/>
      <c r="O260" s="384"/>
      <c r="P260" s="384"/>
      <c r="Q260" s="384"/>
      <c r="R260" s="384"/>
      <c r="S260" s="384"/>
      <c r="T260" s="384"/>
      <c r="U260" s="384"/>
      <c r="V260" s="384"/>
      <c r="W260" s="384"/>
      <c r="X260" s="384"/>
    </row>
    <row r="261" spans="3:24" s="397" customFormat="1" x14ac:dyDescent="0.3">
      <c r="C261" s="406"/>
      <c r="D261" s="384"/>
      <c r="E261" s="384"/>
      <c r="F261" s="384"/>
      <c r="G261" s="384"/>
      <c r="H261" s="384"/>
      <c r="I261" s="384"/>
      <c r="J261" s="384"/>
      <c r="K261" s="384"/>
      <c r="L261" s="384"/>
      <c r="M261" s="384"/>
      <c r="N261" s="384"/>
      <c r="O261" s="384"/>
      <c r="P261" s="384"/>
      <c r="Q261" s="384"/>
      <c r="R261" s="384"/>
      <c r="S261" s="384"/>
      <c r="T261" s="384"/>
      <c r="U261" s="384"/>
      <c r="V261" s="384"/>
      <c r="W261" s="384"/>
      <c r="X261" s="384"/>
    </row>
    <row r="262" spans="3:24" s="397" customFormat="1" x14ac:dyDescent="0.3">
      <c r="C262" s="406"/>
      <c r="D262" s="384"/>
      <c r="E262" s="384"/>
      <c r="F262" s="384"/>
      <c r="G262" s="384"/>
      <c r="H262" s="384"/>
      <c r="I262" s="384"/>
      <c r="J262" s="384"/>
      <c r="K262" s="384"/>
      <c r="L262" s="384"/>
      <c r="M262" s="384"/>
      <c r="N262" s="384"/>
      <c r="O262" s="384"/>
      <c r="P262" s="384"/>
      <c r="Q262" s="384"/>
      <c r="R262" s="384"/>
      <c r="S262" s="384"/>
      <c r="T262" s="384"/>
      <c r="U262" s="384"/>
      <c r="V262" s="384"/>
      <c r="W262" s="384"/>
      <c r="X262" s="384"/>
    </row>
    <row r="263" spans="3:24" s="397" customFormat="1" x14ac:dyDescent="0.3">
      <c r="C263" s="406"/>
      <c r="D263" s="384"/>
      <c r="E263" s="384"/>
      <c r="F263" s="384"/>
      <c r="G263" s="384"/>
      <c r="H263" s="384"/>
      <c r="I263" s="384"/>
      <c r="J263" s="384"/>
      <c r="K263" s="384"/>
      <c r="L263" s="384"/>
      <c r="M263" s="384"/>
      <c r="N263" s="384"/>
      <c r="O263" s="384"/>
      <c r="P263" s="384"/>
      <c r="Q263" s="384"/>
      <c r="R263" s="384"/>
      <c r="S263" s="384"/>
      <c r="T263" s="384"/>
      <c r="U263" s="384"/>
      <c r="V263" s="384"/>
      <c r="W263" s="384"/>
      <c r="X263" s="384"/>
    </row>
    <row r="264" spans="3:24" s="397" customFormat="1" x14ac:dyDescent="0.3">
      <c r="C264" s="406"/>
      <c r="D264" s="384"/>
      <c r="E264" s="384"/>
      <c r="F264" s="384"/>
      <c r="G264" s="384"/>
      <c r="H264" s="384"/>
      <c r="I264" s="384"/>
      <c r="J264" s="384"/>
      <c r="K264" s="384"/>
      <c r="L264" s="384"/>
      <c r="M264" s="384"/>
      <c r="N264" s="384"/>
      <c r="O264" s="384"/>
      <c r="P264" s="384"/>
      <c r="Q264" s="384"/>
      <c r="R264" s="384"/>
      <c r="S264" s="384"/>
      <c r="T264" s="384"/>
      <c r="U264" s="384"/>
      <c r="V264" s="384"/>
      <c r="W264" s="384"/>
      <c r="X264" s="384"/>
    </row>
    <row r="265" spans="3:24" s="397" customFormat="1" x14ac:dyDescent="0.3">
      <c r="C265" s="406"/>
      <c r="D265" s="384"/>
      <c r="E265" s="384"/>
      <c r="F265" s="384"/>
      <c r="G265" s="384"/>
      <c r="H265" s="384"/>
      <c r="I265" s="384"/>
      <c r="J265" s="384"/>
      <c r="K265" s="384"/>
      <c r="L265" s="384"/>
      <c r="M265" s="384"/>
      <c r="N265" s="384"/>
      <c r="O265" s="384"/>
      <c r="P265" s="384"/>
      <c r="Q265" s="384"/>
      <c r="R265" s="384"/>
      <c r="S265" s="384"/>
      <c r="T265" s="384"/>
      <c r="U265" s="384"/>
      <c r="V265" s="384"/>
      <c r="W265" s="384"/>
      <c r="X265" s="384"/>
    </row>
    <row r="266" spans="3:24" s="397" customFormat="1" x14ac:dyDescent="0.3">
      <c r="C266" s="406"/>
      <c r="D266" s="384"/>
      <c r="E266" s="384"/>
      <c r="F266" s="384"/>
      <c r="G266" s="384"/>
      <c r="H266" s="384"/>
      <c r="I266" s="384"/>
      <c r="J266" s="384"/>
      <c r="K266" s="384"/>
      <c r="L266" s="384"/>
      <c r="M266" s="384"/>
      <c r="N266" s="384"/>
      <c r="O266" s="384"/>
      <c r="P266" s="384"/>
      <c r="Q266" s="384"/>
      <c r="R266" s="384"/>
      <c r="S266" s="384"/>
      <c r="T266" s="384"/>
      <c r="U266" s="384"/>
      <c r="V266" s="384"/>
      <c r="W266" s="384"/>
      <c r="X266" s="384"/>
    </row>
    <row r="267" spans="3:24" s="397" customFormat="1" x14ac:dyDescent="0.3">
      <c r="C267" s="406"/>
      <c r="D267" s="384"/>
      <c r="E267" s="384"/>
      <c r="F267" s="384"/>
      <c r="G267" s="384"/>
      <c r="H267" s="384"/>
      <c r="I267" s="384"/>
      <c r="J267" s="384"/>
      <c r="K267" s="384"/>
      <c r="L267" s="384"/>
      <c r="M267" s="384"/>
      <c r="N267" s="384"/>
      <c r="O267" s="384"/>
      <c r="P267" s="384"/>
      <c r="Q267" s="384"/>
      <c r="R267" s="384"/>
      <c r="S267" s="384"/>
      <c r="T267" s="384"/>
      <c r="U267" s="384"/>
      <c r="V267" s="384"/>
      <c r="W267" s="384"/>
      <c r="X267" s="384"/>
    </row>
    <row r="268" spans="3:24" s="397" customFormat="1" x14ac:dyDescent="0.3">
      <c r="C268" s="406"/>
      <c r="D268" s="384"/>
      <c r="E268" s="384"/>
      <c r="F268" s="384"/>
      <c r="G268" s="384"/>
      <c r="H268" s="384"/>
      <c r="I268" s="384"/>
      <c r="J268" s="384"/>
      <c r="K268" s="384"/>
      <c r="L268" s="384"/>
      <c r="M268" s="384"/>
      <c r="N268" s="384"/>
      <c r="O268" s="384"/>
      <c r="P268" s="384"/>
      <c r="Q268" s="384"/>
      <c r="R268" s="384"/>
      <c r="S268" s="384"/>
      <c r="T268" s="384"/>
      <c r="U268" s="384"/>
      <c r="V268" s="384"/>
      <c r="W268" s="384"/>
      <c r="X268" s="384"/>
    </row>
    <row r="269" spans="3:24" s="397" customFormat="1" x14ac:dyDescent="0.3">
      <c r="C269" s="406"/>
      <c r="D269" s="384"/>
      <c r="E269" s="384"/>
      <c r="F269" s="384"/>
      <c r="G269" s="384"/>
      <c r="H269" s="384"/>
      <c r="I269" s="384"/>
      <c r="J269" s="384"/>
      <c r="K269" s="384"/>
      <c r="L269" s="384"/>
      <c r="M269" s="384"/>
      <c r="N269" s="384"/>
      <c r="O269" s="384"/>
      <c r="P269" s="384"/>
      <c r="Q269" s="384"/>
      <c r="R269" s="384"/>
      <c r="S269" s="384"/>
      <c r="T269" s="384"/>
      <c r="U269" s="384"/>
      <c r="V269" s="384"/>
      <c r="W269" s="384"/>
      <c r="X269" s="384"/>
    </row>
    <row r="270" spans="3:24" s="397" customFormat="1" x14ac:dyDescent="0.3">
      <c r="C270" s="406"/>
      <c r="D270" s="384"/>
      <c r="E270" s="384"/>
      <c r="F270" s="384"/>
      <c r="G270" s="384"/>
      <c r="H270" s="384"/>
      <c r="I270" s="384"/>
      <c r="J270" s="384"/>
      <c r="K270" s="384"/>
      <c r="L270" s="384"/>
      <c r="M270" s="384"/>
      <c r="N270" s="384"/>
      <c r="O270" s="384"/>
      <c r="P270" s="384"/>
      <c r="Q270" s="384"/>
      <c r="R270" s="384"/>
      <c r="S270" s="384"/>
      <c r="T270" s="384"/>
      <c r="U270" s="384"/>
      <c r="V270" s="384"/>
      <c r="W270" s="384"/>
      <c r="X270" s="384"/>
    </row>
    <row r="271" spans="3:24" s="397" customFormat="1" x14ac:dyDescent="0.3">
      <c r="C271" s="406"/>
      <c r="D271" s="384"/>
      <c r="E271" s="384"/>
      <c r="F271" s="384"/>
      <c r="G271" s="384"/>
      <c r="H271" s="384"/>
      <c r="I271" s="384"/>
      <c r="J271" s="384"/>
      <c r="K271" s="384"/>
      <c r="L271" s="384"/>
      <c r="M271" s="384"/>
      <c r="N271" s="384"/>
      <c r="O271" s="384"/>
      <c r="P271" s="384"/>
      <c r="Q271" s="384"/>
      <c r="R271" s="384"/>
      <c r="S271" s="384"/>
      <c r="T271" s="384"/>
      <c r="U271" s="384"/>
      <c r="V271" s="384"/>
      <c r="W271" s="384"/>
      <c r="X271" s="384"/>
    </row>
    <row r="272" spans="3:24" s="397" customFormat="1" x14ac:dyDescent="0.3">
      <c r="C272" s="406"/>
      <c r="D272" s="384"/>
      <c r="E272" s="384"/>
      <c r="F272" s="384"/>
      <c r="G272" s="384"/>
      <c r="H272" s="384"/>
      <c r="I272" s="384"/>
      <c r="J272" s="384"/>
      <c r="K272" s="384"/>
      <c r="L272" s="384"/>
      <c r="M272" s="384"/>
      <c r="N272" s="384"/>
      <c r="O272" s="384"/>
      <c r="P272" s="384"/>
      <c r="Q272" s="384"/>
      <c r="R272" s="384"/>
      <c r="S272" s="384"/>
      <c r="T272" s="384"/>
      <c r="U272" s="384"/>
      <c r="V272" s="384"/>
      <c r="W272" s="384"/>
      <c r="X272" s="384"/>
    </row>
    <row r="273" spans="3:24" s="397" customFormat="1" x14ac:dyDescent="0.3">
      <c r="C273" s="406"/>
      <c r="D273" s="384"/>
      <c r="E273" s="384"/>
      <c r="F273" s="384"/>
      <c r="G273" s="384"/>
      <c r="H273" s="384"/>
      <c r="I273" s="384"/>
      <c r="J273" s="384"/>
      <c r="K273" s="384"/>
      <c r="L273" s="384"/>
      <c r="M273" s="384"/>
      <c r="N273" s="384"/>
      <c r="O273" s="384"/>
      <c r="P273" s="384"/>
      <c r="Q273" s="384"/>
      <c r="R273" s="384"/>
      <c r="S273" s="384"/>
      <c r="T273" s="384"/>
      <c r="U273" s="384"/>
      <c r="V273" s="384"/>
      <c r="W273" s="384"/>
      <c r="X273" s="384"/>
    </row>
    <row r="274" spans="3:24" s="397" customFormat="1" x14ac:dyDescent="0.3">
      <c r="C274" s="406"/>
      <c r="D274" s="384"/>
      <c r="E274" s="384"/>
      <c r="F274" s="384"/>
      <c r="G274" s="384"/>
      <c r="H274" s="384"/>
      <c r="I274" s="384"/>
      <c r="J274" s="384"/>
      <c r="K274" s="384"/>
      <c r="L274" s="384"/>
      <c r="M274" s="384"/>
      <c r="N274" s="384"/>
      <c r="O274" s="384"/>
      <c r="P274" s="384"/>
      <c r="Q274" s="384"/>
      <c r="R274" s="384"/>
      <c r="S274" s="384"/>
      <c r="T274" s="384"/>
      <c r="U274" s="384"/>
      <c r="V274" s="384"/>
      <c r="W274" s="384"/>
      <c r="X274" s="384"/>
    </row>
    <row r="275" spans="3:24" s="397" customFormat="1" x14ac:dyDescent="0.3">
      <c r="C275" s="406"/>
      <c r="D275" s="384"/>
      <c r="E275" s="384"/>
      <c r="F275" s="384"/>
      <c r="G275" s="384"/>
      <c r="H275" s="384"/>
      <c r="I275" s="384"/>
      <c r="J275" s="384"/>
      <c r="K275" s="384"/>
      <c r="L275" s="384"/>
      <c r="M275" s="384"/>
      <c r="N275" s="384"/>
      <c r="O275" s="384"/>
      <c r="P275" s="384"/>
      <c r="Q275" s="384"/>
      <c r="R275" s="384"/>
      <c r="S275" s="384"/>
      <c r="T275" s="384"/>
      <c r="U275" s="384"/>
      <c r="V275" s="384"/>
      <c r="W275" s="384"/>
      <c r="X275" s="384"/>
    </row>
    <row r="276" spans="3:24" s="397" customFormat="1" x14ac:dyDescent="0.3">
      <c r="C276" s="406"/>
      <c r="D276" s="384"/>
      <c r="E276" s="384"/>
      <c r="F276" s="384"/>
      <c r="G276" s="384"/>
      <c r="H276" s="384"/>
      <c r="I276" s="384"/>
      <c r="J276" s="384"/>
      <c r="K276" s="384"/>
      <c r="L276" s="384"/>
      <c r="M276" s="384"/>
      <c r="N276" s="384"/>
      <c r="O276" s="384"/>
      <c r="P276" s="384"/>
      <c r="Q276" s="384"/>
      <c r="R276" s="384"/>
      <c r="S276" s="384"/>
      <c r="T276" s="384"/>
      <c r="U276" s="384"/>
      <c r="V276" s="384"/>
      <c r="W276" s="384"/>
      <c r="X276" s="384"/>
    </row>
    <row r="277" spans="3:24" s="397" customFormat="1" x14ac:dyDescent="0.3">
      <c r="C277" s="406"/>
      <c r="D277" s="384"/>
      <c r="E277" s="384"/>
      <c r="F277" s="384"/>
      <c r="G277" s="384"/>
      <c r="H277" s="384"/>
      <c r="I277" s="384"/>
      <c r="J277" s="384"/>
      <c r="K277" s="384"/>
      <c r="L277" s="384"/>
      <c r="M277" s="384"/>
      <c r="N277" s="384"/>
      <c r="O277" s="384"/>
      <c r="P277" s="384"/>
      <c r="Q277" s="384"/>
      <c r="R277" s="384"/>
      <c r="S277" s="384"/>
      <c r="T277" s="384"/>
      <c r="U277" s="384"/>
      <c r="V277" s="384"/>
      <c r="W277" s="384"/>
      <c r="X277" s="384"/>
    </row>
    <row r="278" spans="3:24" s="397" customFormat="1" x14ac:dyDescent="0.3">
      <c r="C278" s="406"/>
      <c r="D278" s="384"/>
      <c r="E278" s="384"/>
      <c r="F278" s="384"/>
      <c r="G278" s="384"/>
      <c r="H278" s="384"/>
      <c r="I278" s="384"/>
      <c r="J278" s="384"/>
      <c r="K278" s="384"/>
      <c r="L278" s="384"/>
      <c r="M278" s="384"/>
      <c r="N278" s="384"/>
      <c r="O278" s="384"/>
      <c r="P278" s="384"/>
      <c r="Q278" s="384"/>
      <c r="R278" s="384"/>
      <c r="S278" s="384"/>
      <c r="T278" s="384"/>
      <c r="U278" s="384"/>
      <c r="V278" s="384"/>
      <c r="W278" s="384"/>
      <c r="X278" s="384"/>
    </row>
    <row r="279" spans="3:24" s="397" customFormat="1" x14ac:dyDescent="0.3">
      <c r="C279" s="406"/>
      <c r="D279" s="384"/>
      <c r="E279" s="384"/>
      <c r="F279" s="384"/>
      <c r="G279" s="384"/>
      <c r="H279" s="384"/>
      <c r="I279" s="384"/>
      <c r="J279" s="384"/>
      <c r="K279" s="384"/>
      <c r="L279" s="384"/>
      <c r="M279" s="384"/>
      <c r="N279" s="384"/>
      <c r="O279" s="384"/>
      <c r="P279" s="384"/>
      <c r="Q279" s="384"/>
      <c r="R279" s="384"/>
      <c r="S279" s="384"/>
      <c r="T279" s="384"/>
      <c r="U279" s="384"/>
      <c r="V279" s="384"/>
      <c r="W279" s="384"/>
      <c r="X279" s="384"/>
    </row>
    <row r="280" spans="3:24" s="397" customFormat="1" x14ac:dyDescent="0.3">
      <c r="C280" s="406"/>
      <c r="D280" s="384"/>
      <c r="E280" s="384"/>
      <c r="F280" s="384"/>
      <c r="G280" s="384"/>
      <c r="H280" s="384"/>
      <c r="I280" s="384"/>
      <c r="J280" s="384"/>
      <c r="K280" s="384"/>
      <c r="L280" s="384"/>
      <c r="M280" s="384"/>
      <c r="N280" s="384"/>
      <c r="O280" s="384"/>
      <c r="P280" s="384"/>
      <c r="Q280" s="384"/>
      <c r="R280" s="384"/>
      <c r="S280" s="384"/>
      <c r="T280" s="384"/>
      <c r="U280" s="384"/>
      <c r="V280" s="384"/>
      <c r="W280" s="384"/>
      <c r="X280" s="384"/>
    </row>
    <row r="281" spans="3:24" s="397" customFormat="1" x14ac:dyDescent="0.3">
      <c r="C281" s="406"/>
      <c r="D281" s="384"/>
      <c r="E281" s="384"/>
      <c r="F281" s="384"/>
      <c r="G281" s="384"/>
      <c r="H281" s="384"/>
      <c r="I281" s="384"/>
      <c r="J281" s="384"/>
      <c r="K281" s="384"/>
      <c r="L281" s="384"/>
      <c r="M281" s="384"/>
      <c r="N281" s="384"/>
      <c r="O281" s="384"/>
      <c r="P281" s="384"/>
      <c r="Q281" s="384"/>
      <c r="R281" s="384"/>
      <c r="S281" s="384"/>
      <c r="T281" s="384"/>
      <c r="U281" s="384"/>
      <c r="V281" s="384"/>
      <c r="W281" s="384"/>
      <c r="X281" s="384"/>
    </row>
    <row r="282" spans="3:24" s="397" customFormat="1" x14ac:dyDescent="0.3">
      <c r="C282" s="406"/>
      <c r="D282" s="384"/>
      <c r="E282" s="384"/>
      <c r="F282" s="384"/>
      <c r="G282" s="384"/>
      <c r="H282" s="384"/>
      <c r="I282" s="384"/>
      <c r="J282" s="384"/>
      <c r="K282" s="384"/>
      <c r="L282" s="384"/>
      <c r="M282" s="384"/>
      <c r="N282" s="384"/>
      <c r="O282" s="384"/>
      <c r="P282" s="384"/>
      <c r="Q282" s="384"/>
      <c r="R282" s="384"/>
      <c r="S282" s="384"/>
      <c r="T282" s="384"/>
      <c r="U282" s="384"/>
      <c r="V282" s="384"/>
      <c r="W282" s="384"/>
      <c r="X282" s="384"/>
    </row>
    <row r="283" spans="3:24" s="397" customFormat="1" x14ac:dyDescent="0.3">
      <c r="C283" s="406"/>
      <c r="D283" s="384"/>
      <c r="E283" s="384"/>
      <c r="F283" s="384"/>
      <c r="G283" s="384"/>
      <c r="H283" s="384"/>
      <c r="I283" s="384"/>
      <c r="J283" s="384"/>
      <c r="K283" s="384"/>
      <c r="L283" s="384"/>
      <c r="M283" s="384"/>
      <c r="N283" s="384"/>
      <c r="O283" s="384"/>
      <c r="P283" s="384"/>
      <c r="Q283" s="384"/>
      <c r="R283" s="384"/>
      <c r="S283" s="384"/>
      <c r="T283" s="384"/>
      <c r="U283" s="384"/>
      <c r="V283" s="384"/>
      <c r="W283" s="384"/>
      <c r="X283" s="384"/>
    </row>
    <row r="284" spans="3:24" s="397" customFormat="1" x14ac:dyDescent="0.3">
      <c r="C284" s="406"/>
      <c r="D284" s="384"/>
      <c r="E284" s="384"/>
      <c r="F284" s="384"/>
      <c r="G284" s="384"/>
      <c r="H284" s="384"/>
      <c r="I284" s="384"/>
      <c r="J284" s="384"/>
      <c r="K284" s="384"/>
      <c r="L284" s="384"/>
      <c r="M284" s="384"/>
      <c r="N284" s="384"/>
      <c r="O284" s="384"/>
      <c r="P284" s="384"/>
      <c r="Q284" s="384"/>
      <c r="R284" s="384"/>
      <c r="S284" s="384"/>
      <c r="T284" s="384"/>
      <c r="U284" s="384"/>
      <c r="V284" s="384"/>
      <c r="W284" s="384"/>
      <c r="X284" s="384"/>
    </row>
    <row r="285" spans="3:24" s="397" customFormat="1" x14ac:dyDescent="0.3">
      <c r="C285" s="406"/>
      <c r="D285" s="384"/>
      <c r="E285" s="384"/>
      <c r="F285" s="384"/>
      <c r="G285" s="384"/>
      <c r="H285" s="384"/>
      <c r="I285" s="384"/>
      <c r="J285" s="384"/>
      <c r="K285" s="384"/>
      <c r="L285" s="384"/>
      <c r="M285" s="384"/>
      <c r="N285" s="384"/>
      <c r="O285" s="384"/>
      <c r="P285" s="384"/>
      <c r="Q285" s="384"/>
      <c r="R285" s="384"/>
      <c r="S285" s="384"/>
      <c r="T285" s="384"/>
      <c r="U285" s="384"/>
      <c r="V285" s="384"/>
      <c r="W285" s="384"/>
      <c r="X285" s="384"/>
    </row>
    <row r="286" spans="3:24" s="397" customFormat="1" x14ac:dyDescent="0.3">
      <c r="C286" s="406"/>
      <c r="D286" s="384"/>
      <c r="E286" s="384"/>
      <c r="F286" s="384"/>
      <c r="G286" s="384"/>
      <c r="H286" s="384"/>
      <c r="I286" s="384"/>
      <c r="J286" s="384"/>
      <c r="K286" s="384"/>
      <c r="L286" s="384"/>
      <c r="M286" s="384"/>
      <c r="N286" s="384"/>
      <c r="O286" s="384"/>
      <c r="P286" s="384"/>
      <c r="Q286" s="384"/>
      <c r="R286" s="384"/>
      <c r="S286" s="384"/>
      <c r="T286" s="384"/>
      <c r="U286" s="384"/>
      <c r="V286" s="384"/>
      <c r="W286" s="384"/>
      <c r="X286" s="384"/>
    </row>
    <row r="287" spans="3:24" s="397" customFormat="1" x14ac:dyDescent="0.3">
      <c r="C287" s="406"/>
      <c r="D287" s="384"/>
      <c r="E287" s="384"/>
      <c r="F287" s="384"/>
      <c r="G287" s="384"/>
      <c r="H287" s="384"/>
      <c r="I287" s="384"/>
      <c r="J287" s="384"/>
      <c r="K287" s="384"/>
      <c r="L287" s="384"/>
      <c r="M287" s="384"/>
      <c r="N287" s="384"/>
      <c r="O287" s="384"/>
      <c r="P287" s="384"/>
      <c r="Q287" s="384"/>
      <c r="R287" s="384"/>
      <c r="S287" s="384"/>
      <c r="T287" s="384"/>
      <c r="U287" s="384"/>
      <c r="V287" s="384"/>
      <c r="W287" s="384"/>
      <c r="X287" s="384"/>
    </row>
    <row r="288" spans="3:24" s="397" customFormat="1" x14ac:dyDescent="0.3">
      <c r="C288" s="406"/>
      <c r="D288" s="384"/>
      <c r="E288" s="384"/>
      <c r="F288" s="384"/>
      <c r="G288" s="384"/>
      <c r="H288" s="384"/>
      <c r="I288" s="384"/>
      <c r="J288" s="384"/>
      <c r="K288" s="384"/>
      <c r="L288" s="384"/>
      <c r="M288" s="384"/>
      <c r="N288" s="384"/>
      <c r="O288" s="384"/>
      <c r="P288" s="384"/>
      <c r="Q288" s="384"/>
      <c r="R288" s="384"/>
      <c r="S288" s="384"/>
      <c r="T288" s="384"/>
      <c r="U288" s="384"/>
      <c r="V288" s="384"/>
      <c r="W288" s="384"/>
      <c r="X288" s="384"/>
    </row>
    <row r="289" spans="3:24" s="397" customFormat="1" x14ac:dyDescent="0.3">
      <c r="C289" s="406"/>
      <c r="D289" s="384"/>
      <c r="E289" s="384"/>
      <c r="F289" s="384"/>
      <c r="G289" s="384"/>
      <c r="H289" s="384"/>
      <c r="I289" s="384"/>
      <c r="J289" s="384"/>
      <c r="K289" s="384"/>
      <c r="L289" s="384"/>
      <c r="M289" s="384"/>
      <c r="N289" s="384"/>
      <c r="O289" s="384"/>
      <c r="P289" s="384"/>
      <c r="Q289" s="384"/>
      <c r="R289" s="384"/>
      <c r="S289" s="384"/>
      <c r="T289" s="384"/>
      <c r="U289" s="384"/>
      <c r="V289" s="384"/>
      <c r="W289" s="384"/>
      <c r="X289" s="384"/>
    </row>
    <row r="290" spans="3:24" s="397" customFormat="1" x14ac:dyDescent="0.3">
      <c r="C290" s="406"/>
      <c r="D290" s="384"/>
      <c r="E290" s="384"/>
      <c r="F290" s="384"/>
      <c r="G290" s="384"/>
      <c r="H290" s="384"/>
      <c r="I290" s="384"/>
      <c r="J290" s="384"/>
      <c r="K290" s="384"/>
      <c r="L290" s="384"/>
      <c r="M290" s="384"/>
      <c r="N290" s="384"/>
      <c r="O290" s="384"/>
      <c r="P290" s="384"/>
      <c r="Q290" s="384"/>
      <c r="R290" s="384"/>
      <c r="S290" s="384"/>
      <c r="T290" s="384"/>
      <c r="U290" s="384"/>
      <c r="V290" s="384"/>
      <c r="W290" s="384"/>
      <c r="X290" s="384"/>
    </row>
    <row r="291" spans="3:24" s="397" customFormat="1" x14ac:dyDescent="0.3">
      <c r="C291" s="406"/>
      <c r="D291" s="384"/>
      <c r="E291" s="384"/>
      <c r="F291" s="384"/>
      <c r="G291" s="384"/>
      <c r="H291" s="384"/>
      <c r="I291" s="384"/>
      <c r="J291" s="384"/>
      <c r="K291" s="384"/>
      <c r="L291" s="384"/>
      <c r="M291" s="384"/>
      <c r="N291" s="384"/>
      <c r="O291" s="384"/>
      <c r="P291" s="384"/>
      <c r="Q291" s="384"/>
      <c r="R291" s="384"/>
      <c r="S291" s="384"/>
      <c r="T291" s="384"/>
      <c r="U291" s="384"/>
      <c r="V291" s="384"/>
      <c r="W291" s="384"/>
      <c r="X291" s="384"/>
    </row>
    <row r="292" spans="3:24" s="397" customFormat="1" x14ac:dyDescent="0.3">
      <c r="C292" s="406"/>
      <c r="D292" s="384"/>
      <c r="E292" s="384"/>
      <c r="F292" s="384"/>
      <c r="G292" s="384"/>
      <c r="H292" s="384"/>
      <c r="I292" s="384"/>
      <c r="J292" s="384"/>
      <c r="K292" s="384"/>
      <c r="L292" s="384"/>
      <c r="M292" s="384"/>
      <c r="N292" s="384"/>
      <c r="O292" s="384"/>
      <c r="P292" s="384"/>
      <c r="Q292" s="384"/>
      <c r="R292" s="384"/>
      <c r="S292" s="384"/>
      <c r="T292" s="384"/>
      <c r="U292" s="384"/>
      <c r="V292" s="384"/>
      <c r="W292" s="384"/>
      <c r="X292" s="384"/>
    </row>
    <row r="293" spans="3:24" s="397" customFormat="1" x14ac:dyDescent="0.3">
      <c r="C293" s="406"/>
      <c r="D293" s="384"/>
      <c r="E293" s="384"/>
      <c r="F293" s="384"/>
      <c r="G293" s="384"/>
      <c r="H293" s="384"/>
      <c r="I293" s="384"/>
      <c r="J293" s="384"/>
      <c r="K293" s="384"/>
      <c r="L293" s="384"/>
      <c r="M293" s="384"/>
      <c r="N293" s="384"/>
      <c r="O293" s="384"/>
      <c r="P293" s="384"/>
      <c r="Q293" s="384"/>
      <c r="R293" s="384"/>
      <c r="S293" s="384"/>
      <c r="T293" s="384"/>
      <c r="U293" s="384"/>
      <c r="V293" s="384"/>
      <c r="W293" s="384"/>
      <c r="X293" s="384"/>
    </row>
    <row r="294" spans="3:24" s="397" customFormat="1" x14ac:dyDescent="0.3">
      <c r="C294" s="406"/>
      <c r="D294" s="384"/>
      <c r="E294" s="384"/>
      <c r="F294" s="384"/>
      <c r="G294" s="384"/>
      <c r="H294" s="384"/>
      <c r="I294" s="384"/>
      <c r="J294" s="384"/>
      <c r="K294" s="384"/>
      <c r="L294" s="384"/>
      <c r="M294" s="384"/>
      <c r="N294" s="384"/>
      <c r="O294" s="384"/>
      <c r="P294" s="384"/>
      <c r="Q294" s="384"/>
      <c r="R294" s="384"/>
      <c r="S294" s="384"/>
      <c r="T294" s="384"/>
      <c r="U294" s="384"/>
      <c r="V294" s="384"/>
      <c r="W294" s="384"/>
      <c r="X294" s="384"/>
    </row>
    <row r="295" spans="3:24" s="397" customFormat="1" x14ac:dyDescent="0.3">
      <c r="C295" s="406"/>
      <c r="D295" s="384"/>
      <c r="E295" s="384"/>
      <c r="F295" s="384"/>
      <c r="G295" s="384"/>
      <c r="H295" s="384"/>
      <c r="I295" s="384"/>
      <c r="J295" s="384"/>
      <c r="K295" s="384"/>
      <c r="L295" s="384"/>
      <c r="M295" s="384"/>
      <c r="N295" s="384"/>
      <c r="O295" s="384"/>
      <c r="P295" s="384"/>
      <c r="Q295" s="384"/>
      <c r="R295" s="384"/>
      <c r="S295" s="384"/>
      <c r="T295" s="384"/>
      <c r="U295" s="384"/>
      <c r="V295" s="384"/>
      <c r="W295" s="384"/>
      <c r="X295" s="384"/>
    </row>
    <row r="296" spans="3:24" s="397" customFormat="1" x14ac:dyDescent="0.3">
      <c r="C296" s="406"/>
      <c r="D296" s="384"/>
      <c r="E296" s="384"/>
      <c r="F296" s="384"/>
      <c r="G296" s="384"/>
      <c r="H296" s="384"/>
      <c r="I296" s="384"/>
      <c r="J296" s="384"/>
      <c r="K296" s="384"/>
      <c r="L296" s="384"/>
      <c r="M296" s="384"/>
      <c r="N296" s="384"/>
      <c r="O296" s="384"/>
      <c r="P296" s="384"/>
      <c r="Q296" s="384"/>
      <c r="R296" s="384"/>
      <c r="S296" s="384"/>
      <c r="T296" s="384"/>
      <c r="U296" s="384"/>
      <c r="V296" s="384"/>
      <c r="W296" s="384"/>
      <c r="X296" s="384"/>
    </row>
    <row r="297" spans="3:24" s="397" customFormat="1" x14ac:dyDescent="0.3">
      <c r="C297" s="406"/>
      <c r="D297" s="384"/>
      <c r="E297" s="384"/>
      <c r="F297" s="384"/>
      <c r="G297" s="384"/>
      <c r="H297" s="384"/>
      <c r="I297" s="384"/>
      <c r="J297" s="384"/>
      <c r="K297" s="384"/>
      <c r="L297" s="384"/>
      <c r="M297" s="384"/>
      <c r="N297" s="384"/>
      <c r="O297" s="384"/>
      <c r="P297" s="384"/>
      <c r="Q297" s="384"/>
      <c r="R297" s="384"/>
      <c r="S297" s="384"/>
      <c r="T297" s="384"/>
      <c r="U297" s="384"/>
      <c r="V297" s="384"/>
      <c r="W297" s="384"/>
      <c r="X297" s="384"/>
    </row>
    <row r="298" spans="3:24" s="397" customFormat="1" x14ac:dyDescent="0.3">
      <c r="C298" s="406"/>
      <c r="D298" s="384"/>
      <c r="E298" s="384"/>
      <c r="F298" s="384"/>
      <c r="G298" s="384"/>
      <c r="H298" s="384"/>
      <c r="I298" s="384"/>
      <c r="J298" s="384"/>
      <c r="K298" s="384"/>
      <c r="L298" s="384"/>
      <c r="M298" s="384"/>
      <c r="N298" s="384"/>
      <c r="O298" s="384"/>
      <c r="P298" s="384"/>
      <c r="Q298" s="384"/>
      <c r="R298" s="384"/>
      <c r="S298" s="384"/>
      <c r="T298" s="384"/>
      <c r="U298" s="384"/>
      <c r="V298" s="384"/>
      <c r="W298" s="384"/>
      <c r="X298" s="384"/>
    </row>
    <row r="299" spans="3:24" s="397" customFormat="1" x14ac:dyDescent="0.3">
      <c r="C299" s="406"/>
      <c r="D299" s="384"/>
      <c r="E299" s="384"/>
      <c r="F299" s="384"/>
      <c r="G299" s="384"/>
      <c r="H299" s="384"/>
      <c r="I299" s="384"/>
      <c r="J299" s="384"/>
      <c r="K299" s="384"/>
      <c r="L299" s="384"/>
      <c r="M299" s="384"/>
      <c r="N299" s="384"/>
      <c r="O299" s="384"/>
      <c r="P299" s="384"/>
      <c r="Q299" s="384"/>
      <c r="R299" s="384"/>
      <c r="S299" s="384"/>
      <c r="T299" s="384"/>
      <c r="U299" s="384"/>
      <c r="V299" s="384"/>
      <c r="W299" s="384"/>
      <c r="X299" s="384"/>
    </row>
    <row r="300" spans="3:24" s="397" customFormat="1" x14ac:dyDescent="0.3">
      <c r="C300" s="406"/>
      <c r="D300" s="384"/>
      <c r="E300" s="384"/>
      <c r="F300" s="384"/>
      <c r="G300" s="384"/>
      <c r="H300" s="384"/>
      <c r="I300" s="384"/>
      <c r="J300" s="384"/>
      <c r="K300" s="384"/>
      <c r="L300" s="384"/>
      <c r="M300" s="384"/>
      <c r="N300" s="384"/>
      <c r="O300" s="384"/>
      <c r="P300" s="384"/>
      <c r="Q300" s="384"/>
      <c r="R300" s="384"/>
      <c r="S300" s="384"/>
      <c r="T300" s="384"/>
      <c r="U300" s="384"/>
      <c r="V300" s="384"/>
      <c r="W300" s="384"/>
      <c r="X300" s="384"/>
    </row>
    <row r="301" spans="3:24" s="397" customFormat="1" x14ac:dyDescent="0.3">
      <c r="C301" s="406"/>
      <c r="D301" s="384"/>
      <c r="E301" s="384"/>
      <c r="F301" s="384"/>
      <c r="G301" s="384"/>
      <c r="H301" s="384"/>
      <c r="I301" s="384"/>
      <c r="J301" s="384"/>
      <c r="K301" s="384"/>
      <c r="L301" s="384"/>
      <c r="M301" s="384"/>
      <c r="N301" s="384"/>
      <c r="O301" s="384"/>
      <c r="P301" s="384"/>
      <c r="Q301" s="384"/>
      <c r="R301" s="384"/>
      <c r="S301" s="384"/>
      <c r="T301" s="384"/>
      <c r="U301" s="384"/>
      <c r="V301" s="384"/>
      <c r="W301" s="384"/>
      <c r="X301" s="384"/>
    </row>
    <row r="302" spans="3:24" s="397" customFormat="1" x14ac:dyDescent="0.3">
      <c r="C302" s="406"/>
      <c r="D302" s="384"/>
      <c r="E302" s="384"/>
      <c r="F302" s="384"/>
      <c r="G302" s="384"/>
      <c r="H302" s="384"/>
      <c r="I302" s="384"/>
      <c r="J302" s="384"/>
      <c r="K302" s="384"/>
      <c r="L302" s="384"/>
      <c r="M302" s="384"/>
      <c r="N302" s="384"/>
      <c r="O302" s="384"/>
      <c r="P302" s="384"/>
      <c r="Q302" s="384"/>
      <c r="R302" s="384"/>
      <c r="S302" s="384"/>
      <c r="T302" s="384"/>
      <c r="U302" s="384"/>
      <c r="V302" s="384"/>
      <c r="W302" s="384"/>
      <c r="X302" s="384"/>
    </row>
    <row r="303" spans="3:24" s="397" customFormat="1" x14ac:dyDescent="0.3">
      <c r="C303" s="406"/>
      <c r="D303" s="384"/>
      <c r="E303" s="384"/>
      <c r="F303" s="384"/>
      <c r="G303" s="384"/>
      <c r="H303" s="384"/>
      <c r="I303" s="384"/>
      <c r="J303" s="384"/>
      <c r="K303" s="384"/>
      <c r="L303" s="384"/>
      <c r="M303" s="384"/>
      <c r="N303" s="384"/>
      <c r="O303" s="384"/>
      <c r="P303" s="384"/>
      <c r="Q303" s="384"/>
      <c r="R303" s="384"/>
      <c r="S303" s="384"/>
      <c r="T303" s="384"/>
      <c r="U303" s="384"/>
      <c r="V303" s="384"/>
      <c r="W303" s="384"/>
      <c r="X303" s="384"/>
    </row>
    <row r="304" spans="3:24" s="397" customFormat="1" x14ac:dyDescent="0.3">
      <c r="C304" s="406"/>
      <c r="D304" s="384"/>
      <c r="E304" s="384"/>
      <c r="F304" s="384"/>
      <c r="G304" s="384"/>
      <c r="H304" s="384"/>
      <c r="I304" s="384"/>
      <c r="J304" s="384"/>
      <c r="K304" s="384"/>
      <c r="L304" s="384"/>
      <c r="M304" s="384"/>
      <c r="N304" s="384"/>
      <c r="O304" s="384"/>
      <c r="P304" s="384"/>
      <c r="Q304" s="384"/>
      <c r="R304" s="384"/>
      <c r="S304" s="384"/>
      <c r="T304" s="384"/>
      <c r="U304" s="384"/>
      <c r="V304" s="384"/>
      <c r="W304" s="384"/>
      <c r="X304" s="384"/>
    </row>
    <row r="305" spans="3:24" s="397" customFormat="1" x14ac:dyDescent="0.3">
      <c r="C305" s="406"/>
      <c r="D305" s="384"/>
      <c r="E305" s="384"/>
      <c r="F305" s="384"/>
      <c r="G305" s="384"/>
      <c r="H305" s="384"/>
      <c r="I305" s="384"/>
      <c r="J305" s="384"/>
      <c r="K305" s="384"/>
      <c r="L305" s="384"/>
      <c r="M305" s="384"/>
      <c r="N305" s="384"/>
      <c r="O305" s="384"/>
      <c r="P305" s="384"/>
      <c r="Q305" s="384"/>
      <c r="R305" s="384"/>
      <c r="S305" s="384"/>
      <c r="T305" s="384"/>
      <c r="U305" s="384"/>
      <c r="V305" s="384"/>
      <c r="W305" s="384"/>
      <c r="X305" s="384"/>
    </row>
    <row r="306" spans="3:24" s="397" customFormat="1" x14ac:dyDescent="0.3">
      <c r="C306" s="406"/>
      <c r="D306" s="384"/>
      <c r="E306" s="384"/>
      <c r="F306" s="384"/>
      <c r="G306" s="384"/>
      <c r="H306" s="384"/>
      <c r="I306" s="384"/>
      <c r="J306" s="384"/>
      <c r="K306" s="384"/>
      <c r="L306" s="384"/>
      <c r="M306" s="384"/>
      <c r="N306" s="384"/>
      <c r="O306" s="384"/>
      <c r="P306" s="384"/>
      <c r="Q306" s="384"/>
      <c r="R306" s="384"/>
      <c r="S306" s="384"/>
      <c r="T306" s="384"/>
      <c r="U306" s="384"/>
      <c r="V306" s="384"/>
      <c r="W306" s="384"/>
      <c r="X306" s="384"/>
    </row>
    <row r="307" spans="3:24" s="397" customFormat="1" x14ac:dyDescent="0.3">
      <c r="C307" s="406"/>
      <c r="D307" s="384"/>
      <c r="E307" s="384"/>
      <c r="F307" s="384"/>
      <c r="G307" s="384"/>
      <c r="H307" s="384"/>
      <c r="I307" s="384"/>
      <c r="J307" s="384"/>
      <c r="K307" s="384"/>
      <c r="L307" s="384"/>
      <c r="M307" s="384"/>
      <c r="N307" s="384"/>
      <c r="O307" s="384"/>
      <c r="P307" s="384"/>
      <c r="Q307" s="384"/>
      <c r="R307" s="384"/>
      <c r="S307" s="384"/>
      <c r="T307" s="384"/>
      <c r="U307" s="384"/>
      <c r="V307" s="384"/>
      <c r="W307" s="384"/>
      <c r="X307" s="384"/>
    </row>
    <row r="308" spans="3:24" s="397" customFormat="1" x14ac:dyDescent="0.3">
      <c r="C308" s="406"/>
      <c r="D308" s="384"/>
      <c r="E308" s="384"/>
      <c r="F308" s="384"/>
      <c r="G308" s="384"/>
      <c r="H308" s="384"/>
      <c r="I308" s="384"/>
      <c r="J308" s="384"/>
      <c r="K308" s="384"/>
      <c r="L308" s="384"/>
      <c r="M308" s="384"/>
      <c r="N308" s="384"/>
      <c r="O308" s="384"/>
      <c r="P308" s="384"/>
      <c r="Q308" s="384"/>
      <c r="R308" s="384"/>
      <c r="S308" s="384"/>
      <c r="T308" s="384"/>
      <c r="U308" s="384"/>
      <c r="V308" s="384"/>
      <c r="W308" s="384"/>
      <c r="X308" s="384"/>
    </row>
    <row r="309" spans="3:24" s="397" customFormat="1" x14ac:dyDescent="0.3">
      <c r="C309" s="406"/>
      <c r="D309" s="384"/>
      <c r="E309" s="384"/>
      <c r="F309" s="384"/>
      <c r="G309" s="384"/>
      <c r="H309" s="384"/>
      <c r="I309" s="384"/>
      <c r="J309" s="384"/>
      <c r="K309" s="384"/>
      <c r="L309" s="384"/>
      <c r="M309" s="384"/>
      <c r="N309" s="384"/>
      <c r="O309" s="384"/>
      <c r="P309" s="384"/>
      <c r="Q309" s="384"/>
      <c r="R309" s="384"/>
      <c r="S309" s="384"/>
      <c r="T309" s="384"/>
      <c r="U309" s="384"/>
      <c r="V309" s="384"/>
      <c r="W309" s="384"/>
      <c r="X309" s="384"/>
    </row>
    <row r="310" spans="3:24" s="397" customFormat="1" x14ac:dyDescent="0.3">
      <c r="C310" s="406"/>
      <c r="D310" s="384"/>
      <c r="E310" s="384"/>
      <c r="F310" s="384"/>
      <c r="G310" s="384"/>
      <c r="H310" s="384"/>
      <c r="I310" s="384"/>
      <c r="J310" s="384"/>
      <c r="K310" s="384"/>
      <c r="L310" s="384"/>
      <c r="M310" s="384"/>
      <c r="N310" s="384"/>
      <c r="O310" s="384"/>
      <c r="P310" s="384"/>
      <c r="Q310" s="384"/>
      <c r="R310" s="384"/>
      <c r="S310" s="384"/>
      <c r="T310" s="384"/>
      <c r="U310" s="384"/>
      <c r="V310" s="384"/>
      <c r="W310" s="384"/>
      <c r="X310" s="384"/>
    </row>
    <row r="311" spans="3:24" s="397" customFormat="1" x14ac:dyDescent="0.3">
      <c r="C311" s="406"/>
      <c r="D311" s="384"/>
      <c r="E311" s="384"/>
      <c r="F311" s="384"/>
      <c r="G311" s="384"/>
      <c r="H311" s="384"/>
      <c r="I311" s="384"/>
      <c r="J311" s="384"/>
      <c r="K311" s="384"/>
      <c r="L311" s="384"/>
      <c r="M311" s="384"/>
      <c r="N311" s="384"/>
      <c r="O311" s="384"/>
      <c r="P311" s="384"/>
      <c r="Q311" s="384"/>
      <c r="R311" s="384"/>
      <c r="S311" s="384"/>
      <c r="T311" s="384"/>
      <c r="U311" s="384"/>
      <c r="V311" s="384"/>
      <c r="W311" s="384"/>
      <c r="X311" s="384"/>
    </row>
    <row r="312" spans="3:24" s="397" customFormat="1" x14ac:dyDescent="0.3">
      <c r="C312" s="406"/>
      <c r="D312" s="384"/>
      <c r="E312" s="384"/>
      <c r="F312" s="384"/>
      <c r="G312" s="384"/>
      <c r="H312" s="384"/>
      <c r="I312" s="384"/>
      <c r="J312" s="384"/>
      <c r="K312" s="384"/>
      <c r="L312" s="384"/>
      <c r="M312" s="384"/>
      <c r="N312" s="384"/>
      <c r="O312" s="384"/>
      <c r="P312" s="384"/>
      <c r="Q312" s="384"/>
      <c r="R312" s="384"/>
      <c r="S312" s="384"/>
      <c r="T312" s="384"/>
      <c r="U312" s="384"/>
      <c r="V312" s="384"/>
      <c r="W312" s="384"/>
      <c r="X312" s="384"/>
    </row>
    <row r="313" spans="3:24" s="397" customFormat="1" x14ac:dyDescent="0.3">
      <c r="C313" s="406"/>
      <c r="D313" s="384"/>
      <c r="E313" s="384"/>
      <c r="F313" s="384"/>
      <c r="G313" s="384"/>
      <c r="H313" s="384"/>
      <c r="I313" s="384"/>
      <c r="J313" s="384"/>
      <c r="K313" s="384"/>
      <c r="L313" s="384"/>
      <c r="M313" s="384"/>
      <c r="N313" s="384"/>
      <c r="O313" s="384"/>
      <c r="P313" s="384"/>
      <c r="Q313" s="384"/>
      <c r="R313" s="384"/>
      <c r="S313" s="384"/>
      <c r="T313" s="384"/>
      <c r="U313" s="384"/>
      <c r="V313" s="384"/>
      <c r="W313" s="384"/>
      <c r="X313" s="384"/>
    </row>
    <row r="314" spans="3:24" s="397" customFormat="1" x14ac:dyDescent="0.3">
      <c r="C314" s="406"/>
      <c r="D314" s="384"/>
      <c r="E314" s="384"/>
      <c r="F314" s="384"/>
      <c r="G314" s="384"/>
      <c r="H314" s="384"/>
      <c r="I314" s="384"/>
      <c r="J314" s="384"/>
      <c r="K314" s="384"/>
      <c r="L314" s="384"/>
      <c r="M314" s="384"/>
      <c r="N314" s="384"/>
      <c r="O314" s="384"/>
      <c r="P314" s="384"/>
      <c r="Q314" s="384"/>
      <c r="R314" s="384"/>
      <c r="S314" s="384"/>
      <c r="T314" s="384"/>
      <c r="U314" s="384"/>
      <c r="V314" s="384"/>
      <c r="W314" s="384"/>
      <c r="X314" s="384"/>
    </row>
    <row r="315" spans="3:24" s="397" customFormat="1" x14ac:dyDescent="0.3">
      <c r="C315" s="406"/>
      <c r="D315" s="384"/>
      <c r="E315" s="384"/>
      <c r="F315" s="384"/>
      <c r="G315" s="384"/>
      <c r="H315" s="384"/>
      <c r="I315" s="384"/>
      <c r="J315" s="384"/>
      <c r="K315" s="384"/>
      <c r="L315" s="384"/>
      <c r="M315" s="384"/>
      <c r="N315" s="384"/>
      <c r="O315" s="384"/>
      <c r="P315" s="384"/>
      <c r="Q315" s="384"/>
      <c r="R315" s="384"/>
      <c r="S315" s="384"/>
      <c r="T315" s="384"/>
      <c r="U315" s="384"/>
      <c r="V315" s="384"/>
      <c r="W315" s="384"/>
      <c r="X315" s="384"/>
    </row>
    <row r="316" spans="3:24" s="397" customFormat="1" x14ac:dyDescent="0.3">
      <c r="C316" s="406"/>
      <c r="D316" s="384"/>
      <c r="E316" s="384"/>
      <c r="F316" s="384"/>
      <c r="G316" s="384"/>
      <c r="H316" s="384"/>
      <c r="I316" s="384"/>
      <c r="J316" s="384"/>
      <c r="K316" s="384"/>
      <c r="L316" s="384"/>
      <c r="M316" s="384"/>
      <c r="N316" s="384"/>
      <c r="O316" s="384"/>
      <c r="P316" s="384"/>
      <c r="Q316" s="384"/>
      <c r="R316" s="384"/>
      <c r="S316" s="384"/>
      <c r="T316" s="384"/>
      <c r="U316" s="384"/>
      <c r="V316" s="384"/>
      <c r="W316" s="384"/>
      <c r="X316" s="384"/>
    </row>
    <row r="317" spans="3:24" s="397" customFormat="1" x14ac:dyDescent="0.3">
      <c r="C317" s="406"/>
      <c r="D317" s="384"/>
      <c r="E317" s="384"/>
      <c r="F317" s="384"/>
      <c r="G317" s="384"/>
      <c r="H317" s="384"/>
      <c r="I317" s="384"/>
      <c r="J317" s="384"/>
      <c r="K317" s="384"/>
      <c r="L317" s="384"/>
      <c r="M317" s="384"/>
      <c r="N317" s="384"/>
      <c r="O317" s="384"/>
      <c r="P317" s="384"/>
      <c r="Q317" s="384"/>
      <c r="R317" s="384"/>
      <c r="S317" s="384"/>
      <c r="T317" s="384"/>
      <c r="U317" s="384"/>
      <c r="V317" s="384"/>
      <c r="W317" s="384"/>
      <c r="X317" s="384"/>
    </row>
    <row r="318" spans="3:24" s="397" customFormat="1" x14ac:dyDescent="0.3">
      <c r="C318" s="406"/>
      <c r="D318" s="384"/>
      <c r="E318" s="384"/>
      <c r="F318" s="384"/>
      <c r="G318" s="384"/>
      <c r="H318" s="384"/>
      <c r="I318" s="384"/>
      <c r="J318" s="384"/>
      <c r="K318" s="384"/>
      <c r="L318" s="384"/>
      <c r="M318" s="384"/>
      <c r="N318" s="384"/>
      <c r="O318" s="384"/>
      <c r="P318" s="384"/>
      <c r="Q318" s="384"/>
      <c r="R318" s="384"/>
      <c r="S318" s="384"/>
      <c r="T318" s="384"/>
      <c r="U318" s="384"/>
      <c r="V318" s="384"/>
      <c r="W318" s="384"/>
      <c r="X318" s="384"/>
    </row>
    <row r="319" spans="3:24" s="397" customFormat="1" x14ac:dyDescent="0.3">
      <c r="C319" s="406"/>
      <c r="D319" s="384"/>
      <c r="E319" s="384"/>
      <c r="F319" s="384"/>
      <c r="G319" s="384"/>
      <c r="H319" s="384"/>
      <c r="I319" s="384"/>
      <c r="J319" s="384"/>
      <c r="K319" s="384"/>
      <c r="L319" s="384"/>
      <c r="M319" s="384"/>
      <c r="N319" s="384"/>
      <c r="O319" s="384"/>
      <c r="P319" s="384"/>
      <c r="Q319" s="384"/>
      <c r="R319" s="384"/>
      <c r="S319" s="384"/>
      <c r="T319" s="384"/>
      <c r="U319" s="384"/>
      <c r="V319" s="384"/>
      <c r="W319" s="384"/>
      <c r="X319" s="384"/>
    </row>
    <row r="320" spans="3:24" s="397" customFormat="1" x14ac:dyDescent="0.3">
      <c r="C320" s="406"/>
      <c r="D320" s="384"/>
      <c r="E320" s="384"/>
      <c r="F320" s="384"/>
      <c r="G320" s="384"/>
      <c r="H320" s="384"/>
      <c r="I320" s="384"/>
      <c r="J320" s="384"/>
      <c r="K320" s="384"/>
      <c r="L320" s="384"/>
      <c r="M320" s="384"/>
      <c r="N320" s="384"/>
      <c r="O320" s="384"/>
      <c r="P320" s="384"/>
      <c r="Q320" s="384"/>
      <c r="R320" s="384"/>
      <c r="S320" s="384"/>
      <c r="T320" s="384"/>
      <c r="U320" s="384"/>
      <c r="V320" s="384"/>
      <c r="W320" s="384"/>
      <c r="X320" s="384"/>
    </row>
    <row r="321" spans="3:54" s="397" customFormat="1" x14ac:dyDescent="0.3">
      <c r="C321" s="406"/>
      <c r="D321" s="384"/>
      <c r="E321" s="384"/>
      <c r="F321" s="384"/>
      <c r="G321" s="384"/>
      <c r="H321" s="384"/>
      <c r="I321" s="384"/>
      <c r="J321" s="384"/>
      <c r="K321" s="384"/>
      <c r="L321" s="384"/>
      <c r="M321" s="384"/>
      <c r="N321" s="384"/>
      <c r="O321" s="384"/>
      <c r="P321" s="384"/>
      <c r="Q321" s="384"/>
      <c r="R321" s="384"/>
      <c r="S321" s="384"/>
      <c r="T321" s="384"/>
      <c r="U321" s="384"/>
      <c r="V321" s="384"/>
      <c r="W321" s="384"/>
      <c r="X321" s="384"/>
      <c r="Y321" s="384"/>
      <c r="Z321" s="384"/>
      <c r="AA321" s="384"/>
      <c r="AB321" s="384"/>
      <c r="AC321" s="384"/>
      <c r="AD321" s="384"/>
      <c r="AE321" s="384"/>
      <c r="AF321" s="384"/>
      <c r="AG321" s="384"/>
      <c r="AH321" s="384"/>
      <c r="AI321" s="384"/>
      <c r="AJ321" s="384"/>
      <c r="AK321" s="384"/>
      <c r="AL321" s="384"/>
      <c r="AM321" s="384"/>
      <c r="AN321" s="384"/>
      <c r="AO321" s="384"/>
      <c r="AP321" s="384"/>
      <c r="AQ321" s="384"/>
      <c r="AR321" s="384"/>
      <c r="AS321" s="384"/>
      <c r="AT321" s="384"/>
      <c r="AU321" s="384"/>
      <c r="AV321" s="384"/>
      <c r="AW321" s="384"/>
      <c r="AX321" s="384"/>
      <c r="AY321" s="384"/>
      <c r="AZ321" s="384"/>
      <c r="BA321" s="384"/>
      <c r="BB321" s="384"/>
    </row>
    <row r="322" spans="3:54" s="397" customFormat="1" x14ac:dyDescent="0.3">
      <c r="C322" s="406"/>
      <c r="D322" s="384"/>
      <c r="E322" s="384"/>
      <c r="F322" s="384"/>
      <c r="G322" s="384"/>
      <c r="H322" s="384"/>
      <c r="I322" s="384"/>
      <c r="J322" s="384"/>
      <c r="K322" s="384"/>
      <c r="L322" s="384"/>
      <c r="M322" s="384"/>
      <c r="N322" s="384"/>
      <c r="O322" s="384"/>
      <c r="P322" s="384"/>
      <c r="Q322" s="384"/>
      <c r="R322" s="384"/>
      <c r="S322" s="384"/>
      <c r="T322" s="384"/>
      <c r="U322" s="384"/>
      <c r="V322" s="384"/>
      <c r="W322" s="384"/>
      <c r="X322" s="384"/>
      <c r="Y322" s="384"/>
      <c r="Z322" s="384"/>
      <c r="AA322" s="384"/>
      <c r="AB322" s="384"/>
      <c r="AC322" s="384"/>
      <c r="AD322" s="384"/>
      <c r="AE322" s="384"/>
      <c r="AF322" s="384"/>
      <c r="AG322" s="384"/>
      <c r="AH322" s="384"/>
      <c r="AI322" s="384"/>
      <c r="AJ322" s="384"/>
      <c r="AK322" s="384"/>
      <c r="AL322" s="384"/>
      <c r="AM322" s="384"/>
      <c r="AN322" s="384"/>
      <c r="AO322" s="384"/>
      <c r="AP322" s="384"/>
      <c r="AQ322" s="384"/>
      <c r="AR322" s="384"/>
      <c r="AS322" s="384"/>
      <c r="AT322" s="384"/>
      <c r="AU322" s="384"/>
      <c r="AV322" s="384"/>
      <c r="AW322" s="384"/>
      <c r="AX322" s="384"/>
      <c r="AY322" s="384"/>
      <c r="AZ322" s="384"/>
      <c r="BA322" s="384"/>
      <c r="BB322" s="384"/>
    </row>
    <row r="323" spans="3:54" s="397" customFormat="1" x14ac:dyDescent="0.3">
      <c r="C323" s="406"/>
      <c r="D323" s="384"/>
      <c r="E323" s="384"/>
      <c r="F323" s="384"/>
      <c r="G323" s="384"/>
      <c r="H323" s="384"/>
      <c r="I323" s="384"/>
      <c r="J323" s="384"/>
      <c r="K323" s="384"/>
      <c r="L323" s="384"/>
      <c r="M323" s="384"/>
      <c r="N323" s="384"/>
      <c r="O323" s="384"/>
      <c r="P323" s="384"/>
      <c r="Q323" s="384"/>
      <c r="R323" s="384"/>
      <c r="S323" s="384"/>
      <c r="T323" s="384"/>
      <c r="U323" s="384"/>
      <c r="V323" s="384"/>
      <c r="W323" s="384"/>
      <c r="X323" s="384"/>
      <c r="Y323" s="384"/>
      <c r="Z323" s="384"/>
      <c r="AA323" s="384"/>
      <c r="AB323" s="384"/>
      <c r="AC323" s="384"/>
      <c r="AD323" s="384"/>
      <c r="AE323" s="384"/>
      <c r="AF323" s="384"/>
      <c r="AG323" s="384"/>
      <c r="AH323" s="384"/>
      <c r="AI323" s="384"/>
      <c r="AJ323" s="384"/>
      <c r="AK323" s="384"/>
      <c r="AL323" s="384"/>
      <c r="AM323" s="384"/>
      <c r="AN323" s="384"/>
      <c r="AO323" s="384"/>
      <c r="AP323" s="384"/>
      <c r="AQ323" s="384"/>
      <c r="AR323" s="384"/>
      <c r="AS323" s="384"/>
      <c r="AT323" s="384"/>
      <c r="AU323" s="384"/>
      <c r="AV323" s="384"/>
      <c r="AW323" s="384"/>
      <c r="AX323" s="384"/>
      <c r="AY323" s="384"/>
      <c r="AZ323" s="384"/>
      <c r="BA323" s="384"/>
      <c r="BB323" s="384"/>
    </row>
    <row r="324" spans="3:54" s="397" customFormat="1" x14ac:dyDescent="0.3">
      <c r="C324" s="406"/>
      <c r="D324" s="384"/>
      <c r="E324" s="384"/>
      <c r="F324" s="384"/>
      <c r="G324" s="384"/>
      <c r="H324" s="384"/>
      <c r="I324" s="384"/>
      <c r="J324" s="384"/>
      <c r="K324" s="384"/>
      <c r="L324" s="384"/>
      <c r="M324" s="384"/>
      <c r="N324" s="384"/>
      <c r="O324" s="384"/>
      <c r="P324" s="384"/>
      <c r="Q324" s="384"/>
      <c r="R324" s="384"/>
      <c r="S324" s="384"/>
      <c r="T324" s="384"/>
      <c r="U324" s="384"/>
      <c r="V324" s="384"/>
      <c r="W324" s="384"/>
      <c r="X324" s="384"/>
      <c r="Y324" s="384"/>
      <c r="Z324" s="384"/>
      <c r="AA324" s="384"/>
      <c r="AB324" s="384"/>
      <c r="AC324" s="384"/>
      <c r="AD324" s="384"/>
      <c r="AE324" s="384"/>
      <c r="AF324" s="384"/>
      <c r="AG324" s="384"/>
      <c r="AH324" s="384"/>
      <c r="AI324" s="384"/>
      <c r="AJ324" s="384"/>
      <c r="AK324" s="384"/>
      <c r="AL324" s="384"/>
      <c r="AM324" s="384"/>
      <c r="AN324" s="384"/>
      <c r="AO324" s="384"/>
      <c r="AP324" s="384"/>
      <c r="AQ324" s="384"/>
      <c r="AR324" s="384"/>
      <c r="AS324" s="384"/>
      <c r="AT324" s="384"/>
      <c r="AU324" s="384"/>
      <c r="AV324" s="384"/>
      <c r="AW324" s="384"/>
      <c r="AX324" s="384"/>
      <c r="AY324" s="384"/>
      <c r="AZ324" s="384"/>
      <c r="BA324" s="384"/>
      <c r="BB324" s="384"/>
    </row>
    <row r="325" spans="3:54" s="397" customFormat="1" x14ac:dyDescent="0.3">
      <c r="C325" s="406"/>
      <c r="D325" s="384"/>
      <c r="E325" s="384"/>
      <c r="F325" s="384"/>
      <c r="G325" s="384"/>
      <c r="H325" s="384"/>
      <c r="I325" s="384"/>
      <c r="J325" s="384"/>
      <c r="K325" s="384"/>
      <c r="L325" s="384"/>
      <c r="M325" s="384"/>
      <c r="N325" s="384"/>
      <c r="O325" s="384"/>
      <c r="P325" s="384"/>
      <c r="Q325" s="384"/>
      <c r="R325" s="384"/>
      <c r="S325" s="384"/>
      <c r="T325" s="384"/>
      <c r="U325" s="384"/>
      <c r="V325" s="384"/>
      <c r="W325" s="384"/>
      <c r="X325" s="384"/>
      <c r="Y325" s="384"/>
      <c r="Z325" s="384"/>
      <c r="AA325" s="384"/>
      <c r="AB325" s="384"/>
      <c r="AC325" s="384"/>
      <c r="AD325" s="384"/>
      <c r="AE325" s="384"/>
      <c r="AF325" s="384"/>
      <c r="AG325" s="384"/>
      <c r="AH325" s="384"/>
      <c r="AI325" s="384"/>
      <c r="AJ325" s="384"/>
      <c r="AK325" s="384"/>
      <c r="AL325" s="384"/>
      <c r="AM325" s="384"/>
      <c r="AN325" s="384"/>
      <c r="AO325" s="384"/>
      <c r="AP325" s="384"/>
      <c r="AQ325" s="384"/>
      <c r="AR325" s="384"/>
      <c r="AS325" s="384"/>
      <c r="AT325" s="384"/>
      <c r="AU325" s="384"/>
      <c r="AV325" s="384"/>
      <c r="AW325" s="384"/>
      <c r="AX325" s="384"/>
      <c r="AY325" s="384"/>
      <c r="AZ325" s="384"/>
      <c r="BA325" s="384"/>
      <c r="BB325" s="384"/>
    </row>
    <row r="326" spans="3:54" s="397" customFormat="1" x14ac:dyDescent="0.3">
      <c r="C326" s="406"/>
      <c r="D326" s="384"/>
      <c r="E326" s="384"/>
      <c r="F326" s="384"/>
      <c r="G326" s="384"/>
      <c r="H326" s="384"/>
      <c r="I326" s="384"/>
      <c r="J326" s="384"/>
      <c r="K326" s="384"/>
      <c r="L326" s="384"/>
      <c r="M326" s="384"/>
      <c r="N326" s="361"/>
      <c r="O326" s="355"/>
      <c r="P326" s="355"/>
      <c r="Q326" s="355"/>
      <c r="R326" s="355"/>
      <c r="S326" s="355"/>
      <c r="T326" s="355"/>
      <c r="U326" s="355"/>
      <c r="V326" s="355"/>
      <c r="W326" s="355"/>
      <c r="X326" s="355"/>
      <c r="Y326" s="361"/>
      <c r="Z326" s="361"/>
      <c r="AA326" s="361"/>
      <c r="AB326" s="361"/>
      <c r="AC326" s="361"/>
      <c r="AD326" s="361"/>
      <c r="AE326" s="361"/>
      <c r="AF326" s="361"/>
      <c r="AG326" s="361"/>
      <c r="AH326" s="361"/>
      <c r="AI326" s="361"/>
      <c r="AJ326" s="361"/>
      <c r="AK326" s="361"/>
      <c r="AL326" s="361"/>
      <c r="AM326" s="361"/>
      <c r="AN326" s="361"/>
      <c r="AO326" s="361"/>
      <c r="AP326" s="361"/>
      <c r="AQ326" s="361"/>
      <c r="AR326" s="361"/>
      <c r="AS326" s="361"/>
      <c r="AT326" s="361"/>
      <c r="AU326" s="361"/>
      <c r="AV326" s="361"/>
      <c r="AW326" s="361"/>
      <c r="AX326" s="361"/>
      <c r="AY326" s="361"/>
      <c r="AZ326" s="361"/>
      <c r="BA326" s="361"/>
      <c r="BB326" s="361"/>
    </row>
    <row r="327" spans="3:54" s="397" customFormat="1" x14ac:dyDescent="0.3">
      <c r="C327" s="406"/>
      <c r="D327" s="384"/>
      <c r="E327" s="384"/>
      <c r="F327" s="384"/>
      <c r="G327" s="384"/>
      <c r="H327" s="384"/>
      <c r="I327" s="384"/>
      <c r="J327" s="384"/>
      <c r="K327" s="384"/>
      <c r="L327" s="384"/>
      <c r="M327" s="384"/>
      <c r="N327" s="361"/>
      <c r="O327" s="355"/>
      <c r="P327" s="355"/>
      <c r="Q327" s="355"/>
      <c r="R327" s="355"/>
      <c r="S327" s="355"/>
      <c r="T327" s="355"/>
      <c r="U327" s="355"/>
      <c r="V327" s="355"/>
      <c r="W327" s="355"/>
      <c r="X327" s="355"/>
      <c r="Y327" s="361"/>
      <c r="Z327" s="361"/>
      <c r="AA327" s="361"/>
      <c r="AB327" s="361"/>
      <c r="AC327" s="361"/>
      <c r="AD327" s="361"/>
      <c r="AE327" s="361"/>
      <c r="AF327" s="361"/>
      <c r="AG327" s="361"/>
      <c r="AH327" s="361"/>
      <c r="AI327" s="361"/>
      <c r="AJ327" s="361"/>
      <c r="AK327" s="361"/>
      <c r="AL327" s="361"/>
      <c r="AM327" s="361"/>
      <c r="AN327" s="361"/>
      <c r="AO327" s="361"/>
      <c r="AP327" s="361"/>
      <c r="AQ327" s="361"/>
      <c r="AR327" s="361"/>
      <c r="AS327" s="361"/>
      <c r="AT327" s="361"/>
      <c r="AU327" s="361"/>
      <c r="AV327" s="361"/>
      <c r="AW327" s="361"/>
      <c r="AX327" s="361"/>
      <c r="AY327" s="361"/>
      <c r="AZ327" s="361"/>
      <c r="BA327" s="361"/>
      <c r="BB327" s="361"/>
    </row>
    <row r="328" spans="3:54" s="399" customFormat="1" x14ac:dyDescent="0.3">
      <c r="C328" s="424"/>
      <c r="D328" s="384"/>
      <c r="E328" s="384"/>
      <c r="F328" s="361"/>
      <c r="G328" s="384"/>
      <c r="H328" s="384"/>
      <c r="I328" s="384"/>
      <c r="J328" s="384"/>
      <c r="K328" s="384"/>
      <c r="L328" s="384"/>
      <c r="M328" s="361"/>
      <c r="N328" s="361"/>
      <c r="O328" s="355"/>
      <c r="P328" s="355"/>
      <c r="Q328" s="355"/>
      <c r="R328" s="355"/>
      <c r="S328" s="355"/>
      <c r="T328" s="355"/>
      <c r="U328" s="355"/>
      <c r="V328" s="355"/>
      <c r="W328" s="355"/>
      <c r="X328" s="355"/>
      <c r="Y328" s="361"/>
      <c r="Z328" s="361"/>
      <c r="AA328" s="361"/>
      <c r="AB328" s="361"/>
      <c r="AC328" s="361"/>
      <c r="AD328" s="361"/>
      <c r="AE328" s="361"/>
      <c r="AF328" s="361"/>
      <c r="AG328" s="361"/>
      <c r="AH328" s="361"/>
      <c r="AI328" s="361"/>
      <c r="AJ328" s="361"/>
      <c r="AK328" s="361"/>
      <c r="AL328" s="361"/>
      <c r="AM328" s="361"/>
      <c r="AN328" s="361"/>
      <c r="AO328" s="361"/>
      <c r="AP328" s="361"/>
      <c r="AQ328" s="361"/>
      <c r="AR328" s="361"/>
      <c r="AS328" s="361"/>
      <c r="AT328" s="361"/>
      <c r="AU328" s="361"/>
      <c r="AV328" s="361"/>
      <c r="AW328" s="361"/>
      <c r="AX328" s="361"/>
      <c r="AY328" s="361"/>
      <c r="AZ328" s="361"/>
      <c r="BA328" s="361"/>
      <c r="BB328" s="361"/>
    </row>
    <row r="329" spans="3:54" s="399" customFormat="1" x14ac:dyDescent="0.3">
      <c r="C329" s="424"/>
      <c r="D329" s="361"/>
      <c r="E329" s="361"/>
      <c r="F329" s="361"/>
      <c r="G329" s="384"/>
      <c r="H329" s="384"/>
      <c r="I329" s="384"/>
      <c r="J329" s="384"/>
      <c r="K329" s="384"/>
      <c r="L329" s="384"/>
      <c r="M329" s="361"/>
      <c r="N329" s="361"/>
      <c r="O329" s="355"/>
      <c r="P329" s="355"/>
      <c r="Q329" s="355"/>
      <c r="R329" s="355"/>
      <c r="S329" s="355"/>
      <c r="T329" s="355"/>
      <c r="U329" s="355"/>
      <c r="V329" s="355"/>
      <c r="W329" s="355"/>
      <c r="X329" s="355"/>
      <c r="Y329" s="361"/>
      <c r="Z329" s="361"/>
      <c r="AA329" s="361"/>
      <c r="AB329" s="361"/>
      <c r="AC329" s="361"/>
      <c r="AD329" s="361"/>
      <c r="AE329" s="361"/>
      <c r="AF329" s="361"/>
      <c r="AG329" s="361"/>
      <c r="AH329" s="361"/>
      <c r="AI329" s="361"/>
      <c r="AJ329" s="361"/>
      <c r="AK329" s="361"/>
      <c r="AL329" s="361"/>
      <c r="AM329" s="361"/>
      <c r="AN329" s="361"/>
      <c r="AO329" s="361"/>
      <c r="AP329" s="361"/>
      <c r="AQ329" s="361"/>
      <c r="AR329" s="361"/>
      <c r="AS329" s="361"/>
      <c r="AT329" s="361"/>
      <c r="AU329" s="361"/>
      <c r="AV329" s="361"/>
      <c r="AW329" s="361"/>
      <c r="AX329" s="361"/>
      <c r="AY329" s="361"/>
      <c r="AZ329" s="361"/>
      <c r="BA329" s="361"/>
      <c r="BB329" s="361"/>
    </row>
    <row r="330" spans="3:54" s="399" customFormat="1" x14ac:dyDescent="0.3">
      <c r="C330" s="424"/>
      <c r="D330" s="361"/>
      <c r="E330" s="361"/>
      <c r="F330" s="361"/>
      <c r="G330" s="384"/>
      <c r="H330" s="384"/>
      <c r="I330" s="384"/>
      <c r="J330" s="384"/>
      <c r="K330" s="384"/>
      <c r="L330" s="384"/>
      <c r="M330" s="361"/>
      <c r="N330" s="361"/>
      <c r="O330" s="355"/>
      <c r="P330" s="355"/>
      <c r="Q330" s="355"/>
      <c r="R330" s="355"/>
      <c r="S330" s="355"/>
      <c r="T330" s="355"/>
      <c r="U330" s="355"/>
      <c r="V330" s="355"/>
      <c r="W330" s="355"/>
      <c r="X330" s="355"/>
      <c r="Y330" s="361"/>
      <c r="Z330" s="361"/>
      <c r="AA330" s="361"/>
      <c r="AB330" s="361"/>
      <c r="AC330" s="361"/>
      <c r="AD330" s="361"/>
      <c r="AE330" s="361"/>
      <c r="AF330" s="361"/>
      <c r="AG330" s="361"/>
      <c r="AH330" s="361"/>
      <c r="AI330" s="361"/>
      <c r="AJ330" s="361"/>
      <c r="AK330" s="361"/>
      <c r="AL330" s="361"/>
      <c r="AM330" s="361"/>
      <c r="AN330" s="361"/>
      <c r="AO330" s="361"/>
      <c r="AP330" s="361"/>
      <c r="AQ330" s="361"/>
      <c r="AR330" s="361"/>
      <c r="AS330" s="361"/>
      <c r="AT330" s="361"/>
      <c r="AU330" s="361"/>
      <c r="AV330" s="361"/>
      <c r="AW330" s="361"/>
      <c r="AX330" s="361"/>
      <c r="AY330" s="361"/>
      <c r="AZ330" s="361"/>
      <c r="BA330" s="361"/>
      <c r="BB330" s="361"/>
    </row>
    <row r="331" spans="3:54" s="399" customFormat="1" x14ac:dyDescent="0.3">
      <c r="C331" s="424"/>
      <c r="D331" s="361"/>
      <c r="E331" s="361"/>
      <c r="F331" s="361"/>
      <c r="G331" s="361"/>
      <c r="H331" s="361"/>
      <c r="I331" s="361"/>
      <c r="J331" s="361"/>
      <c r="K331" s="361"/>
      <c r="L331" s="361"/>
      <c r="M331" s="361"/>
      <c r="N331" s="361"/>
      <c r="O331" s="355"/>
      <c r="P331" s="355"/>
      <c r="Q331" s="355"/>
      <c r="R331" s="355"/>
      <c r="S331" s="355"/>
      <c r="T331" s="355"/>
      <c r="U331" s="355"/>
      <c r="V331" s="355"/>
      <c r="W331" s="355"/>
      <c r="X331" s="355"/>
      <c r="Y331" s="361"/>
      <c r="Z331" s="361"/>
      <c r="AA331" s="361"/>
      <c r="AB331" s="361"/>
      <c r="AC331" s="361"/>
      <c r="AD331" s="361"/>
      <c r="AE331" s="361"/>
      <c r="AF331" s="361"/>
      <c r="AG331" s="361"/>
      <c r="AH331" s="361"/>
      <c r="AI331" s="361"/>
      <c r="AJ331" s="361"/>
      <c r="AK331" s="361"/>
      <c r="AL331" s="361"/>
      <c r="AM331" s="361"/>
      <c r="AN331" s="361"/>
      <c r="AO331" s="361"/>
      <c r="AP331" s="361"/>
      <c r="AQ331" s="361"/>
      <c r="AR331" s="361"/>
      <c r="AS331" s="361"/>
      <c r="AT331" s="361"/>
      <c r="AU331" s="361"/>
      <c r="AV331" s="361"/>
      <c r="AW331" s="361"/>
      <c r="AX331" s="361"/>
      <c r="AY331" s="361"/>
      <c r="AZ331" s="361"/>
      <c r="BA331" s="361"/>
      <c r="BB331" s="361"/>
    </row>
    <row r="332" spans="3:54" s="399" customFormat="1" x14ac:dyDescent="0.3">
      <c r="C332" s="424"/>
      <c r="D332" s="361"/>
      <c r="E332" s="361"/>
      <c r="F332" s="361"/>
      <c r="G332" s="361"/>
      <c r="H332" s="361"/>
      <c r="I332" s="361"/>
      <c r="J332" s="361"/>
      <c r="K332" s="361"/>
      <c r="L332" s="361"/>
      <c r="M332" s="361"/>
      <c r="N332" s="361"/>
      <c r="O332" s="355"/>
      <c r="P332" s="355"/>
      <c r="Q332" s="355"/>
      <c r="R332" s="355"/>
      <c r="S332" s="355"/>
      <c r="T332" s="355"/>
      <c r="U332" s="355"/>
      <c r="V332" s="355"/>
      <c r="W332" s="355"/>
      <c r="X332" s="355"/>
      <c r="Y332" s="361"/>
      <c r="Z332" s="361"/>
      <c r="AA332" s="361"/>
      <c r="AB332" s="361"/>
      <c r="AC332" s="361"/>
      <c r="AD332" s="361"/>
      <c r="AE332" s="361"/>
      <c r="AF332" s="361"/>
      <c r="AG332" s="361"/>
      <c r="AH332" s="361"/>
      <c r="AI332" s="361"/>
      <c r="AJ332" s="361"/>
      <c r="AK332" s="361"/>
      <c r="AL332" s="361"/>
      <c r="AM332" s="361"/>
      <c r="AN332" s="361"/>
      <c r="AO332" s="361"/>
      <c r="AP332" s="361"/>
      <c r="AQ332" s="361"/>
      <c r="AR332" s="361"/>
      <c r="AS332" s="361"/>
      <c r="AT332" s="361"/>
      <c r="AU332" s="361"/>
      <c r="AV332" s="361"/>
      <c r="AW332" s="361"/>
      <c r="AX332" s="361"/>
      <c r="AY332" s="361"/>
      <c r="AZ332" s="361"/>
      <c r="BA332" s="361"/>
      <c r="BB332" s="361"/>
    </row>
    <row r="333" spans="3:54" s="399" customFormat="1" x14ac:dyDescent="0.3">
      <c r="C333" s="424"/>
      <c r="D333" s="361"/>
      <c r="E333" s="361"/>
      <c r="F333" s="361"/>
      <c r="G333" s="361"/>
      <c r="H333" s="361"/>
      <c r="I333" s="361"/>
      <c r="J333" s="361"/>
      <c r="K333" s="361"/>
      <c r="L333" s="361"/>
      <c r="M333" s="361"/>
      <c r="N333" s="361"/>
      <c r="O333" s="355"/>
      <c r="P333" s="355"/>
      <c r="Q333" s="355"/>
      <c r="R333" s="355"/>
      <c r="S333" s="355"/>
      <c r="T333" s="355"/>
      <c r="U333" s="355"/>
      <c r="V333" s="355"/>
      <c r="W333" s="355"/>
      <c r="X333" s="355"/>
      <c r="Y333" s="361"/>
      <c r="Z333" s="361"/>
      <c r="AA333" s="361"/>
      <c r="AB333" s="361"/>
      <c r="AC333" s="361"/>
      <c r="AD333" s="361"/>
      <c r="AE333" s="361"/>
      <c r="AF333" s="361"/>
      <c r="AG333" s="361"/>
      <c r="AH333" s="361"/>
      <c r="AI333" s="361"/>
      <c r="AJ333" s="361"/>
      <c r="AK333" s="361"/>
      <c r="AL333" s="361"/>
      <c r="AM333" s="361"/>
      <c r="AN333" s="361"/>
      <c r="AO333" s="361"/>
      <c r="AP333" s="361"/>
      <c r="AQ333" s="361"/>
      <c r="AR333" s="361"/>
      <c r="AS333" s="361"/>
      <c r="AT333" s="361"/>
      <c r="AU333" s="361"/>
      <c r="AV333" s="361"/>
      <c r="AW333" s="361"/>
      <c r="AX333" s="361"/>
      <c r="AY333" s="361"/>
      <c r="AZ333" s="361"/>
      <c r="BA333" s="361"/>
      <c r="BB333" s="361"/>
    </row>
    <row r="334" spans="3:54" s="399" customFormat="1" x14ac:dyDescent="0.3">
      <c r="C334" s="424"/>
      <c r="D334" s="361"/>
      <c r="E334" s="361"/>
      <c r="F334" s="361"/>
      <c r="G334" s="361"/>
      <c r="H334" s="361"/>
      <c r="I334" s="361"/>
      <c r="J334" s="361"/>
      <c r="K334" s="361"/>
      <c r="L334" s="361"/>
      <c r="M334" s="361"/>
      <c r="N334" s="361"/>
      <c r="O334" s="355"/>
      <c r="P334" s="355"/>
      <c r="Q334" s="355"/>
      <c r="R334" s="355"/>
      <c r="S334" s="355"/>
      <c r="T334" s="355"/>
      <c r="U334" s="355"/>
      <c r="V334" s="355"/>
      <c r="W334" s="355"/>
      <c r="X334" s="355"/>
      <c r="Y334" s="361"/>
      <c r="Z334" s="361"/>
      <c r="AA334" s="361"/>
      <c r="AB334" s="361"/>
      <c r="AC334" s="361"/>
      <c r="AD334" s="361"/>
      <c r="AE334" s="361"/>
      <c r="AF334" s="361"/>
      <c r="AG334" s="361"/>
      <c r="AH334" s="361"/>
      <c r="AI334" s="361"/>
      <c r="AJ334" s="361"/>
      <c r="AK334" s="361"/>
      <c r="AL334" s="361"/>
      <c r="AM334" s="361"/>
      <c r="AN334" s="361"/>
      <c r="AO334" s="361"/>
      <c r="AP334" s="361"/>
      <c r="AQ334" s="361"/>
      <c r="AR334" s="361"/>
      <c r="AS334" s="361"/>
      <c r="AT334" s="361"/>
      <c r="AU334" s="361"/>
      <c r="AV334" s="361"/>
      <c r="AW334" s="361"/>
      <c r="AX334" s="361"/>
      <c r="AY334" s="361"/>
      <c r="AZ334" s="361"/>
      <c r="BA334" s="361"/>
      <c r="BB334" s="361"/>
    </row>
    <row r="335" spans="3:54" s="399" customFormat="1" x14ac:dyDescent="0.3">
      <c r="C335" s="424"/>
      <c r="D335" s="361"/>
      <c r="E335" s="361"/>
      <c r="F335" s="361"/>
      <c r="G335" s="361"/>
      <c r="H335" s="361"/>
      <c r="I335" s="361"/>
      <c r="J335" s="361"/>
      <c r="K335" s="361"/>
      <c r="L335" s="361"/>
      <c r="M335" s="361"/>
      <c r="N335" s="361"/>
      <c r="O335" s="355"/>
      <c r="P335" s="355"/>
      <c r="Q335" s="355"/>
      <c r="R335" s="355"/>
      <c r="S335" s="355"/>
      <c r="T335" s="355"/>
      <c r="U335" s="355"/>
      <c r="V335" s="355"/>
      <c r="W335" s="355"/>
      <c r="X335" s="355"/>
      <c r="Y335" s="361"/>
      <c r="Z335" s="361"/>
      <c r="AA335" s="361"/>
      <c r="AB335" s="361"/>
      <c r="AC335" s="361"/>
      <c r="AD335" s="361"/>
      <c r="AE335" s="361"/>
      <c r="AF335" s="361"/>
      <c r="AG335" s="361"/>
      <c r="AH335" s="361"/>
      <c r="AI335" s="361"/>
      <c r="AJ335" s="361"/>
      <c r="AK335" s="361"/>
      <c r="AL335" s="361"/>
      <c r="AM335" s="361"/>
      <c r="AN335" s="361"/>
      <c r="AO335" s="361"/>
      <c r="AP335" s="361"/>
      <c r="AQ335" s="361"/>
      <c r="AR335" s="361"/>
      <c r="AS335" s="361"/>
      <c r="AT335" s="361"/>
      <c r="AU335" s="361"/>
      <c r="AV335" s="361"/>
      <c r="AW335" s="361"/>
      <c r="AX335" s="361"/>
      <c r="AY335" s="361"/>
      <c r="AZ335" s="361"/>
      <c r="BA335" s="361"/>
      <c r="BB335" s="361"/>
    </row>
    <row r="336" spans="3:54" s="399" customFormat="1" x14ac:dyDescent="0.3">
      <c r="C336" s="424"/>
      <c r="D336" s="361"/>
      <c r="E336" s="361"/>
      <c r="F336" s="361"/>
      <c r="G336" s="361"/>
      <c r="H336" s="361"/>
      <c r="I336" s="361"/>
      <c r="J336" s="361"/>
      <c r="K336" s="361"/>
      <c r="L336" s="361"/>
      <c r="M336" s="361"/>
      <c r="N336" s="361"/>
      <c r="O336" s="355"/>
      <c r="P336" s="355"/>
      <c r="Q336" s="355"/>
      <c r="R336" s="355"/>
      <c r="S336" s="355"/>
      <c r="T336" s="355"/>
      <c r="U336" s="355"/>
      <c r="V336" s="355"/>
      <c r="W336" s="355"/>
      <c r="X336" s="355"/>
      <c r="Y336" s="361"/>
      <c r="Z336" s="361"/>
      <c r="AA336" s="361"/>
      <c r="AB336" s="361"/>
      <c r="AC336" s="361"/>
      <c r="AD336" s="361"/>
      <c r="AE336" s="361"/>
      <c r="AF336" s="361"/>
      <c r="AG336" s="361"/>
      <c r="AH336" s="361"/>
      <c r="AI336" s="361"/>
      <c r="AJ336" s="361"/>
      <c r="AK336" s="361"/>
      <c r="AL336" s="361"/>
      <c r="AM336" s="361"/>
      <c r="AN336" s="361"/>
      <c r="AO336" s="361"/>
      <c r="AP336" s="361"/>
      <c r="AQ336" s="361"/>
      <c r="AR336" s="361"/>
      <c r="AS336" s="361"/>
      <c r="AT336" s="361"/>
      <c r="AU336" s="361"/>
      <c r="AV336" s="361"/>
      <c r="AW336" s="361"/>
      <c r="AX336" s="361"/>
      <c r="AY336" s="361"/>
      <c r="AZ336" s="361"/>
      <c r="BA336" s="361"/>
      <c r="BB336" s="361"/>
    </row>
    <row r="337" spans="3:24" s="399" customFormat="1" x14ac:dyDescent="0.3">
      <c r="C337" s="424"/>
      <c r="D337" s="361"/>
      <c r="E337" s="361"/>
      <c r="F337" s="361"/>
      <c r="G337" s="361"/>
      <c r="H337" s="361"/>
      <c r="I337" s="361"/>
      <c r="J337" s="361"/>
      <c r="K337" s="361"/>
      <c r="L337" s="361"/>
      <c r="M337" s="361"/>
      <c r="N337" s="361"/>
      <c r="O337" s="355"/>
      <c r="P337" s="355"/>
      <c r="Q337" s="355"/>
      <c r="R337" s="355"/>
      <c r="S337" s="355"/>
      <c r="T337" s="355"/>
      <c r="U337" s="355"/>
      <c r="V337" s="355"/>
      <c r="W337" s="355"/>
      <c r="X337" s="355"/>
    </row>
    <row r="338" spans="3:24" s="399" customFormat="1" x14ac:dyDescent="0.3">
      <c r="C338" s="424"/>
      <c r="D338" s="361"/>
      <c r="E338" s="361"/>
      <c r="F338" s="361"/>
      <c r="G338" s="361"/>
      <c r="H338" s="361"/>
      <c r="I338" s="361"/>
      <c r="J338" s="361"/>
      <c r="K338" s="361"/>
      <c r="L338" s="361"/>
      <c r="M338" s="361"/>
      <c r="N338" s="361"/>
      <c r="O338" s="355"/>
      <c r="P338" s="355"/>
      <c r="Q338" s="355"/>
      <c r="R338" s="355"/>
      <c r="S338" s="355"/>
      <c r="T338" s="355"/>
      <c r="U338" s="355"/>
      <c r="V338" s="355"/>
      <c r="W338" s="355"/>
      <c r="X338" s="355"/>
    </row>
    <row r="339" spans="3:24" s="399" customFormat="1" x14ac:dyDescent="0.3">
      <c r="C339" s="424"/>
      <c r="D339" s="361"/>
      <c r="E339" s="361"/>
      <c r="F339" s="361"/>
      <c r="G339" s="361"/>
      <c r="H339" s="361"/>
      <c r="I339" s="361"/>
      <c r="J339" s="361"/>
      <c r="K339" s="361"/>
      <c r="L339" s="361"/>
      <c r="M339" s="361"/>
      <c r="N339" s="361"/>
      <c r="O339" s="355"/>
      <c r="P339" s="355"/>
      <c r="Q339" s="355"/>
      <c r="R339" s="355"/>
      <c r="S339" s="355"/>
      <c r="T339" s="355"/>
      <c r="U339" s="355"/>
      <c r="V339" s="355"/>
      <c r="W339" s="355"/>
      <c r="X339" s="355"/>
    </row>
    <row r="340" spans="3:24" s="399" customFormat="1" x14ac:dyDescent="0.3">
      <c r="C340" s="424"/>
      <c r="D340" s="361"/>
      <c r="E340" s="361"/>
      <c r="F340" s="361"/>
      <c r="G340" s="361"/>
      <c r="H340" s="361"/>
      <c r="I340" s="361"/>
      <c r="J340" s="361"/>
      <c r="K340" s="361"/>
      <c r="L340" s="361"/>
      <c r="M340" s="361"/>
      <c r="N340" s="361"/>
      <c r="O340" s="355"/>
      <c r="P340" s="355"/>
      <c r="Q340" s="355"/>
      <c r="R340" s="355"/>
      <c r="S340" s="355"/>
      <c r="T340" s="355"/>
      <c r="U340" s="355"/>
      <c r="V340" s="355"/>
      <c r="W340" s="355"/>
      <c r="X340" s="355"/>
    </row>
    <row r="341" spans="3:24" s="399" customFormat="1" x14ac:dyDescent="0.3">
      <c r="C341" s="424"/>
      <c r="D341" s="361"/>
      <c r="E341" s="361"/>
      <c r="F341" s="361"/>
      <c r="G341" s="361"/>
      <c r="H341" s="361"/>
      <c r="I341" s="361"/>
      <c r="J341" s="361"/>
      <c r="K341" s="361"/>
      <c r="L341" s="361"/>
      <c r="M341" s="361"/>
      <c r="N341" s="361"/>
      <c r="O341" s="355"/>
      <c r="P341" s="355"/>
      <c r="Q341" s="355"/>
      <c r="R341" s="355"/>
      <c r="S341" s="355"/>
      <c r="T341" s="355"/>
      <c r="U341" s="355"/>
      <c r="V341" s="355"/>
      <c r="W341" s="355"/>
      <c r="X341" s="355"/>
    </row>
    <row r="342" spans="3:24" s="399" customFormat="1" x14ac:dyDescent="0.3">
      <c r="C342" s="424"/>
      <c r="D342" s="361"/>
      <c r="E342" s="361"/>
      <c r="F342" s="361"/>
      <c r="G342" s="361"/>
      <c r="H342" s="361"/>
      <c r="I342" s="361"/>
      <c r="J342" s="361"/>
      <c r="K342" s="361"/>
      <c r="L342" s="361"/>
      <c r="M342" s="361"/>
      <c r="N342" s="361"/>
      <c r="O342" s="355"/>
      <c r="P342" s="355"/>
      <c r="Q342" s="355"/>
      <c r="R342" s="355"/>
      <c r="S342" s="355"/>
      <c r="T342" s="355"/>
      <c r="U342" s="355"/>
      <c r="V342" s="355"/>
      <c r="W342" s="355"/>
      <c r="X342" s="355"/>
    </row>
    <row r="343" spans="3:24" s="399" customFormat="1" x14ac:dyDescent="0.3">
      <c r="C343" s="424"/>
      <c r="D343" s="361"/>
      <c r="E343" s="361"/>
      <c r="F343" s="361"/>
      <c r="G343" s="361"/>
      <c r="H343" s="361"/>
      <c r="I343" s="361"/>
      <c r="J343" s="361"/>
      <c r="K343" s="361"/>
      <c r="L343" s="361"/>
      <c r="M343" s="361"/>
      <c r="N343" s="361"/>
      <c r="O343" s="355"/>
      <c r="P343" s="355"/>
      <c r="Q343" s="355"/>
      <c r="R343" s="355"/>
      <c r="S343" s="355"/>
      <c r="T343" s="355"/>
      <c r="U343" s="355"/>
      <c r="V343" s="355"/>
      <c r="W343" s="355"/>
      <c r="X343" s="355"/>
    </row>
    <row r="344" spans="3:24" s="399" customFormat="1" x14ac:dyDescent="0.3">
      <c r="C344" s="424"/>
      <c r="D344" s="361"/>
      <c r="E344" s="361"/>
      <c r="F344" s="361"/>
      <c r="G344" s="361"/>
      <c r="H344" s="361"/>
      <c r="I344" s="361"/>
      <c r="J344" s="361"/>
      <c r="K344" s="361"/>
      <c r="L344" s="361"/>
      <c r="M344" s="361"/>
      <c r="N344" s="361"/>
      <c r="O344" s="355"/>
      <c r="P344" s="355"/>
      <c r="Q344" s="355"/>
      <c r="R344" s="355"/>
      <c r="S344" s="355"/>
      <c r="T344" s="355"/>
      <c r="U344" s="355"/>
      <c r="V344" s="355"/>
      <c r="W344" s="355"/>
      <c r="X344" s="355"/>
    </row>
    <row r="345" spans="3:24" s="399" customFormat="1" x14ac:dyDescent="0.3">
      <c r="C345" s="424"/>
      <c r="D345" s="361"/>
      <c r="E345" s="361"/>
      <c r="F345" s="361"/>
      <c r="G345" s="361"/>
      <c r="H345" s="361"/>
      <c r="I345" s="361"/>
      <c r="J345" s="361"/>
      <c r="K345" s="361"/>
      <c r="L345" s="361"/>
      <c r="M345" s="361"/>
      <c r="N345" s="361"/>
      <c r="O345" s="355"/>
      <c r="P345" s="355"/>
      <c r="Q345" s="355"/>
      <c r="R345" s="355"/>
      <c r="S345" s="355"/>
      <c r="T345" s="355"/>
      <c r="U345" s="355"/>
      <c r="V345" s="355"/>
      <c r="W345" s="355"/>
      <c r="X345" s="355"/>
    </row>
    <row r="346" spans="3:24" s="399" customFormat="1" x14ac:dyDescent="0.3">
      <c r="C346" s="424"/>
      <c r="D346" s="361"/>
      <c r="E346" s="361"/>
      <c r="F346" s="361"/>
      <c r="G346" s="361"/>
      <c r="H346" s="361"/>
      <c r="I346" s="361"/>
      <c r="J346" s="361"/>
      <c r="K346" s="361"/>
      <c r="L346" s="361"/>
      <c r="M346" s="361"/>
      <c r="N346" s="361"/>
      <c r="O346" s="355"/>
      <c r="P346" s="355"/>
      <c r="Q346" s="355"/>
      <c r="R346" s="355"/>
      <c r="S346" s="355"/>
      <c r="T346" s="355"/>
      <c r="U346" s="355"/>
      <c r="V346" s="355"/>
      <c r="W346" s="355"/>
      <c r="X346" s="355"/>
    </row>
    <row r="347" spans="3:24" s="399" customFormat="1" x14ac:dyDescent="0.3">
      <c r="C347" s="424"/>
      <c r="D347" s="361"/>
      <c r="E347" s="361"/>
      <c r="F347" s="361"/>
      <c r="G347" s="361"/>
      <c r="H347" s="361"/>
      <c r="I347" s="361"/>
      <c r="J347" s="361"/>
      <c r="K347" s="361"/>
      <c r="L347" s="361"/>
      <c r="M347" s="361"/>
      <c r="N347" s="361"/>
      <c r="O347" s="355"/>
      <c r="P347" s="355"/>
      <c r="Q347" s="355"/>
      <c r="R347" s="355"/>
      <c r="S347" s="355"/>
      <c r="T347" s="355"/>
      <c r="U347" s="355"/>
      <c r="V347" s="355"/>
      <c r="W347" s="355"/>
      <c r="X347" s="355"/>
    </row>
    <row r="348" spans="3:24" s="399" customFormat="1" x14ac:dyDescent="0.3">
      <c r="C348" s="424"/>
      <c r="D348" s="361"/>
      <c r="E348" s="361"/>
      <c r="F348" s="361"/>
      <c r="G348" s="361"/>
      <c r="H348" s="361"/>
      <c r="I348" s="361"/>
      <c r="J348" s="361"/>
      <c r="K348" s="361"/>
      <c r="L348" s="361"/>
      <c r="M348" s="361"/>
      <c r="N348" s="361"/>
      <c r="O348" s="355"/>
      <c r="P348" s="355"/>
      <c r="Q348" s="355"/>
      <c r="R348" s="355"/>
      <c r="S348" s="355"/>
      <c r="T348" s="355"/>
      <c r="U348" s="355"/>
      <c r="V348" s="355"/>
      <c r="W348" s="355"/>
      <c r="X348" s="355"/>
    </row>
    <row r="349" spans="3:24" s="399" customFormat="1" x14ac:dyDescent="0.3">
      <c r="C349" s="424"/>
      <c r="D349" s="361"/>
      <c r="E349" s="361"/>
      <c r="F349" s="361"/>
      <c r="G349" s="361"/>
      <c r="H349" s="361"/>
      <c r="I349" s="361"/>
      <c r="J349" s="361"/>
      <c r="K349" s="361"/>
      <c r="L349" s="361"/>
      <c r="M349" s="361"/>
      <c r="N349" s="361"/>
      <c r="O349" s="355"/>
      <c r="P349" s="355"/>
      <c r="Q349" s="355"/>
      <c r="R349" s="355"/>
      <c r="S349" s="355"/>
      <c r="T349" s="355"/>
      <c r="U349" s="355"/>
      <c r="V349" s="355"/>
      <c r="W349" s="355"/>
      <c r="X349" s="355"/>
    </row>
    <row r="350" spans="3:24" s="399" customFormat="1" x14ac:dyDescent="0.3">
      <c r="C350" s="424"/>
      <c r="D350" s="361"/>
      <c r="E350" s="361"/>
      <c r="F350" s="361"/>
      <c r="G350" s="361"/>
      <c r="H350" s="361"/>
      <c r="I350" s="361"/>
      <c r="J350" s="361"/>
      <c r="K350" s="361"/>
      <c r="L350" s="361"/>
      <c r="M350" s="361"/>
      <c r="N350" s="361"/>
      <c r="O350" s="355"/>
      <c r="P350" s="355"/>
      <c r="Q350" s="355"/>
      <c r="R350" s="355"/>
      <c r="S350" s="355"/>
      <c r="T350" s="355"/>
      <c r="U350" s="355"/>
      <c r="V350" s="355"/>
      <c r="W350" s="355"/>
      <c r="X350" s="355"/>
    </row>
    <row r="351" spans="3:24" s="399" customFormat="1" x14ac:dyDescent="0.3">
      <c r="C351" s="424"/>
      <c r="D351" s="361"/>
      <c r="E351" s="361"/>
      <c r="F351" s="361"/>
      <c r="G351" s="361"/>
      <c r="H351" s="361"/>
      <c r="I351" s="361"/>
      <c r="J351" s="361"/>
      <c r="K351" s="361"/>
      <c r="L351" s="361"/>
      <c r="M351" s="361"/>
      <c r="N351" s="361"/>
      <c r="O351" s="355"/>
      <c r="P351" s="355"/>
      <c r="Q351" s="355"/>
      <c r="R351" s="355"/>
      <c r="S351" s="355"/>
      <c r="T351" s="355"/>
      <c r="U351" s="355"/>
      <c r="V351" s="355"/>
      <c r="W351" s="355"/>
      <c r="X351" s="355"/>
    </row>
    <row r="352" spans="3:24" s="399" customFormat="1" x14ac:dyDescent="0.3">
      <c r="C352" s="424"/>
      <c r="D352" s="361"/>
      <c r="E352" s="361"/>
      <c r="F352" s="361"/>
      <c r="G352" s="361"/>
      <c r="H352" s="361"/>
      <c r="I352" s="361"/>
      <c r="J352" s="361"/>
      <c r="K352" s="361"/>
      <c r="L352" s="361"/>
      <c r="M352" s="361"/>
      <c r="N352" s="361"/>
      <c r="O352" s="355"/>
      <c r="P352" s="355"/>
      <c r="Q352" s="355"/>
      <c r="R352" s="355"/>
      <c r="S352" s="355"/>
      <c r="T352" s="355"/>
      <c r="U352" s="355"/>
      <c r="V352" s="355"/>
      <c r="W352" s="355"/>
      <c r="X352" s="355"/>
    </row>
    <row r="353" spans="3:54" s="399" customFormat="1" x14ac:dyDescent="0.3">
      <c r="C353" s="424"/>
      <c r="D353" s="361"/>
      <c r="E353" s="361"/>
      <c r="F353" s="361"/>
      <c r="G353" s="361"/>
      <c r="H353" s="361"/>
      <c r="I353" s="361"/>
      <c r="J353" s="361"/>
      <c r="K353" s="361"/>
      <c r="L353" s="361"/>
      <c r="M353" s="361"/>
      <c r="N353" s="361"/>
      <c r="O353" s="355"/>
      <c r="P353" s="355"/>
      <c r="Q353" s="355"/>
      <c r="R353" s="355"/>
      <c r="S353" s="355"/>
      <c r="T353" s="355"/>
      <c r="U353" s="355"/>
      <c r="V353" s="355"/>
      <c r="W353" s="355"/>
      <c r="X353" s="355"/>
      <c r="Y353" s="361"/>
      <c r="Z353" s="361"/>
      <c r="AA353" s="361"/>
      <c r="AB353" s="361"/>
      <c r="AC353" s="361"/>
      <c r="AD353" s="361"/>
      <c r="AE353" s="361"/>
      <c r="AF353" s="361"/>
      <c r="AG353" s="361"/>
      <c r="AH353" s="361"/>
      <c r="AI353" s="361"/>
      <c r="AJ353" s="361"/>
      <c r="AK353" s="361"/>
      <c r="AL353" s="361"/>
      <c r="AM353" s="361"/>
      <c r="AN353" s="361"/>
      <c r="AO353" s="361"/>
      <c r="AP353" s="361"/>
      <c r="AQ353" s="361"/>
      <c r="AR353" s="361"/>
      <c r="AS353" s="361"/>
      <c r="AT353" s="361"/>
      <c r="AU353" s="361"/>
      <c r="AV353" s="361"/>
      <c r="AW353" s="361"/>
      <c r="AX353" s="361"/>
      <c r="AY353" s="361"/>
      <c r="AZ353" s="361"/>
      <c r="BA353" s="361"/>
      <c r="BB353" s="361"/>
    </row>
    <row r="354" spans="3:54" s="399" customFormat="1" x14ac:dyDescent="0.3">
      <c r="C354" s="424"/>
      <c r="D354" s="361"/>
      <c r="E354" s="361"/>
      <c r="F354" s="361"/>
      <c r="G354" s="361"/>
      <c r="H354" s="361"/>
      <c r="I354" s="361"/>
      <c r="J354" s="361"/>
      <c r="K354" s="361"/>
      <c r="L354" s="361"/>
      <c r="M354" s="361"/>
      <c r="N354" s="361"/>
      <c r="O354" s="355"/>
      <c r="P354" s="355"/>
      <c r="Q354" s="355"/>
      <c r="R354" s="355"/>
      <c r="S354" s="355"/>
      <c r="T354" s="355"/>
      <c r="U354" s="355"/>
      <c r="V354" s="355"/>
      <c r="W354" s="355"/>
      <c r="X354" s="355"/>
      <c r="Y354" s="361"/>
      <c r="Z354" s="361"/>
      <c r="AA354" s="361"/>
      <c r="AB354" s="361"/>
      <c r="AC354" s="361"/>
      <c r="AD354" s="361"/>
      <c r="AE354" s="361"/>
      <c r="AF354" s="361"/>
      <c r="AG354" s="361"/>
      <c r="AH354" s="361"/>
      <c r="AI354" s="361"/>
      <c r="AJ354" s="361"/>
      <c r="AK354" s="361"/>
      <c r="AL354" s="361"/>
      <c r="AM354" s="361"/>
      <c r="AN354" s="361"/>
      <c r="AO354" s="361"/>
      <c r="AP354" s="361"/>
      <c r="AQ354" s="361"/>
      <c r="AR354" s="361"/>
      <c r="AS354" s="361"/>
      <c r="AT354" s="361"/>
      <c r="AU354" s="361"/>
      <c r="AV354" s="361"/>
      <c r="AW354" s="361"/>
      <c r="AX354" s="361"/>
      <c r="AY354" s="361"/>
      <c r="AZ354" s="361"/>
      <c r="BA354" s="361"/>
      <c r="BB354" s="361"/>
    </row>
    <row r="355" spans="3:54" s="399" customFormat="1" x14ac:dyDescent="0.3">
      <c r="C355" s="424"/>
      <c r="D355" s="361"/>
      <c r="E355" s="361"/>
      <c r="F355" s="361"/>
      <c r="G355" s="361"/>
      <c r="H355" s="361"/>
      <c r="I355" s="361"/>
      <c r="J355" s="361"/>
      <c r="K355" s="361"/>
      <c r="L355" s="361"/>
      <c r="M355" s="361"/>
      <c r="N355" s="361"/>
      <c r="O355" s="355"/>
      <c r="P355" s="355"/>
      <c r="Q355" s="355"/>
      <c r="R355" s="355"/>
      <c r="S355" s="355"/>
      <c r="T355" s="355"/>
      <c r="U355" s="355"/>
      <c r="V355" s="355"/>
      <c r="W355" s="355"/>
      <c r="X355" s="355"/>
      <c r="Y355" s="361"/>
      <c r="Z355" s="361"/>
      <c r="AA355" s="361"/>
      <c r="AB355" s="361"/>
      <c r="AC355" s="361"/>
      <c r="AD355" s="361"/>
      <c r="AE355" s="361"/>
      <c r="AF355" s="361"/>
      <c r="AG355" s="361"/>
      <c r="AH355" s="361"/>
      <c r="AI355" s="361"/>
      <c r="AJ355" s="361"/>
      <c r="AK355" s="361"/>
      <c r="AL355" s="361"/>
      <c r="AM355" s="361"/>
      <c r="AN355" s="361"/>
      <c r="AO355" s="361"/>
      <c r="AP355" s="361"/>
      <c r="AQ355" s="361"/>
      <c r="AR355" s="361"/>
      <c r="AS355" s="361"/>
      <c r="AT355" s="361"/>
      <c r="AU355" s="361"/>
      <c r="AV355" s="361"/>
      <c r="AW355" s="361"/>
      <c r="AX355" s="361"/>
      <c r="AY355" s="361"/>
      <c r="AZ355" s="361"/>
      <c r="BA355" s="361"/>
      <c r="BB355" s="361"/>
    </row>
    <row r="356" spans="3:54" s="399" customFormat="1" x14ac:dyDescent="0.3">
      <c r="C356" s="424"/>
      <c r="D356" s="361"/>
      <c r="E356" s="361"/>
      <c r="F356" s="361"/>
      <c r="G356" s="361"/>
      <c r="H356" s="361"/>
      <c r="I356" s="361"/>
      <c r="J356" s="361"/>
      <c r="K356" s="361"/>
      <c r="L356" s="361"/>
      <c r="M356" s="361"/>
      <c r="N356" s="361"/>
      <c r="O356" s="355"/>
      <c r="P356" s="355"/>
      <c r="Q356" s="355"/>
      <c r="R356" s="355"/>
      <c r="S356" s="355"/>
      <c r="T356" s="355"/>
      <c r="U356" s="355"/>
      <c r="V356" s="355"/>
      <c r="W356" s="355"/>
      <c r="X356" s="355"/>
      <c r="Y356" s="361"/>
      <c r="Z356" s="361"/>
      <c r="AA356" s="361"/>
      <c r="AB356" s="361"/>
      <c r="AC356" s="361"/>
      <c r="AD356" s="361"/>
      <c r="AE356" s="361"/>
      <c r="AF356" s="361"/>
      <c r="AG356" s="361"/>
      <c r="AH356" s="361"/>
      <c r="AI356" s="361"/>
      <c r="AJ356" s="361"/>
      <c r="AK356" s="361"/>
      <c r="AL356" s="361"/>
      <c r="AM356" s="361"/>
      <c r="AN356" s="361"/>
      <c r="AO356" s="361"/>
      <c r="AP356" s="361"/>
      <c r="AQ356" s="361"/>
      <c r="AR356" s="361"/>
      <c r="AS356" s="361"/>
      <c r="AT356" s="361"/>
      <c r="AU356" s="361"/>
      <c r="AV356" s="361"/>
      <c r="AW356" s="361"/>
      <c r="AX356" s="361"/>
      <c r="AY356" s="361"/>
      <c r="AZ356" s="361"/>
      <c r="BA356" s="361"/>
      <c r="BB356" s="361"/>
    </row>
    <row r="357" spans="3:54" s="399" customFormat="1" x14ac:dyDescent="0.3">
      <c r="C357" s="424"/>
      <c r="D357" s="361"/>
      <c r="E357" s="361"/>
      <c r="F357" s="361"/>
      <c r="G357" s="361"/>
      <c r="H357" s="361"/>
      <c r="I357" s="361"/>
      <c r="J357" s="361"/>
      <c r="K357" s="361"/>
      <c r="L357" s="361"/>
      <c r="M357" s="361"/>
      <c r="N357" s="361"/>
      <c r="O357" s="355"/>
      <c r="P357" s="355"/>
      <c r="Q357" s="355"/>
      <c r="R357" s="355"/>
      <c r="S357" s="355"/>
      <c r="T357" s="355"/>
      <c r="U357" s="355"/>
      <c r="V357" s="355"/>
      <c r="W357" s="355"/>
      <c r="X357" s="355"/>
      <c r="Y357" s="361"/>
      <c r="Z357" s="361"/>
      <c r="AA357" s="361"/>
      <c r="AB357" s="361"/>
      <c r="AC357" s="361"/>
      <c r="AD357" s="361"/>
      <c r="AE357" s="361"/>
      <c r="AF357" s="361"/>
      <c r="AG357" s="361"/>
      <c r="AH357" s="361"/>
      <c r="AI357" s="361"/>
      <c r="AJ357" s="361"/>
      <c r="AK357" s="361"/>
      <c r="AL357" s="361"/>
      <c r="AM357" s="361"/>
      <c r="AN357" s="361"/>
      <c r="AO357" s="361"/>
      <c r="AP357" s="361"/>
      <c r="AQ357" s="361"/>
      <c r="AR357" s="361"/>
      <c r="AS357" s="361"/>
      <c r="AT357" s="361"/>
      <c r="AU357" s="361"/>
      <c r="AV357" s="361"/>
      <c r="AW357" s="361"/>
      <c r="AX357" s="361"/>
      <c r="AY357" s="361"/>
      <c r="AZ357" s="361"/>
      <c r="BA357" s="361"/>
      <c r="BB357" s="361"/>
    </row>
    <row r="358" spans="3:54" s="399" customFormat="1" x14ac:dyDescent="0.3">
      <c r="C358" s="424"/>
      <c r="D358" s="361"/>
      <c r="E358" s="361"/>
      <c r="F358" s="361"/>
      <c r="G358" s="361"/>
      <c r="H358" s="361"/>
      <c r="I358" s="361"/>
      <c r="J358" s="361"/>
      <c r="K358" s="361"/>
      <c r="L358" s="361"/>
      <c r="M358" s="361"/>
      <c r="N358" s="361"/>
      <c r="O358" s="355"/>
      <c r="P358" s="355"/>
      <c r="Q358" s="355"/>
      <c r="R358" s="355"/>
      <c r="S358" s="355"/>
      <c r="T358" s="355"/>
      <c r="U358" s="355"/>
      <c r="V358" s="355"/>
      <c r="W358" s="355"/>
      <c r="X358" s="355"/>
      <c r="Y358" s="361"/>
      <c r="Z358" s="361"/>
      <c r="AA358" s="361"/>
      <c r="AB358" s="361"/>
      <c r="AC358" s="361"/>
      <c r="AD358" s="361"/>
      <c r="AE358" s="361"/>
      <c r="AF358" s="361"/>
      <c r="AG358" s="361"/>
      <c r="AH358" s="361"/>
      <c r="AI358" s="361"/>
      <c r="AJ358" s="361"/>
      <c r="AK358" s="361"/>
      <c r="AL358" s="361"/>
      <c r="AM358" s="361"/>
      <c r="AN358" s="361"/>
      <c r="AO358" s="361"/>
      <c r="AP358" s="361"/>
      <c r="AQ358" s="361"/>
      <c r="AR358" s="361"/>
      <c r="AS358" s="361"/>
      <c r="AT358" s="361"/>
      <c r="AU358" s="361"/>
      <c r="AV358" s="361"/>
      <c r="AW358" s="361"/>
      <c r="AX358" s="361"/>
      <c r="AY358" s="361"/>
      <c r="AZ358" s="361"/>
      <c r="BA358" s="361"/>
      <c r="BB358" s="361"/>
    </row>
    <row r="359" spans="3:54" s="399" customFormat="1" x14ac:dyDescent="0.3">
      <c r="C359" s="424"/>
      <c r="D359" s="361"/>
      <c r="E359" s="361"/>
      <c r="F359" s="361"/>
      <c r="G359" s="361"/>
      <c r="H359" s="361"/>
      <c r="I359" s="361"/>
      <c r="J359" s="361"/>
      <c r="K359" s="361"/>
      <c r="L359" s="361"/>
      <c r="M359" s="361"/>
      <c r="N359" s="361"/>
      <c r="O359" s="355"/>
      <c r="P359" s="355"/>
      <c r="Q359" s="355"/>
      <c r="R359" s="355"/>
      <c r="S359" s="355"/>
      <c r="T359" s="355"/>
      <c r="U359" s="355"/>
      <c r="V359" s="355"/>
      <c r="W359" s="355"/>
      <c r="X359" s="400"/>
      <c r="Y359" s="363"/>
      <c r="Z359" s="363"/>
      <c r="AA359" s="363"/>
      <c r="AB359" s="363"/>
      <c r="AC359" s="363"/>
      <c r="AD359" s="363"/>
      <c r="AE359" s="363"/>
      <c r="AF359" s="363"/>
      <c r="AG359" s="363"/>
      <c r="AH359" s="363"/>
      <c r="AI359" s="363"/>
      <c r="AJ359" s="363"/>
      <c r="AK359" s="363"/>
      <c r="AL359" s="363"/>
      <c r="AM359" s="363"/>
      <c r="AN359" s="363"/>
      <c r="AO359" s="363"/>
      <c r="AP359" s="363"/>
      <c r="AQ359" s="363"/>
      <c r="AR359" s="363"/>
      <c r="AS359" s="363"/>
      <c r="AT359" s="363"/>
      <c r="AU359" s="363"/>
      <c r="AV359" s="363"/>
      <c r="AW359" s="363"/>
      <c r="AX359" s="363"/>
      <c r="AY359" s="363"/>
      <c r="AZ359" s="363"/>
      <c r="BA359" s="363"/>
      <c r="BB359" s="363"/>
    </row>
    <row r="360" spans="3:54" s="399" customFormat="1" x14ac:dyDescent="0.3">
      <c r="C360" s="424"/>
      <c r="D360" s="361"/>
      <c r="E360" s="361"/>
      <c r="F360" s="361"/>
      <c r="G360" s="361"/>
      <c r="H360" s="361"/>
      <c r="I360" s="361"/>
      <c r="J360" s="361"/>
      <c r="K360" s="361"/>
      <c r="L360" s="361"/>
      <c r="M360" s="361"/>
      <c r="N360" s="361"/>
      <c r="O360" s="355"/>
      <c r="P360" s="355"/>
      <c r="Q360" s="355"/>
      <c r="R360" s="355"/>
      <c r="S360" s="355"/>
      <c r="T360" s="355"/>
      <c r="U360" s="355"/>
      <c r="V360" s="355"/>
      <c r="W360" s="355"/>
      <c r="X360" s="400"/>
      <c r="Y360" s="363"/>
      <c r="Z360" s="363"/>
      <c r="AA360" s="363"/>
      <c r="AB360" s="363"/>
      <c r="AC360" s="363"/>
      <c r="AD360" s="363"/>
      <c r="AE360" s="363"/>
      <c r="AF360" s="363"/>
      <c r="AG360" s="363"/>
      <c r="AH360" s="363"/>
      <c r="AI360" s="363"/>
      <c r="AJ360" s="363"/>
      <c r="AK360" s="363"/>
      <c r="AL360" s="363"/>
      <c r="AM360" s="363"/>
      <c r="AN360" s="363"/>
      <c r="AO360" s="363"/>
      <c r="AP360" s="363"/>
      <c r="AQ360" s="363"/>
      <c r="AR360" s="363"/>
      <c r="AS360" s="363"/>
      <c r="AT360" s="363"/>
      <c r="AU360" s="363"/>
      <c r="AV360" s="363"/>
      <c r="AW360" s="363"/>
      <c r="AX360" s="363"/>
      <c r="AY360" s="363"/>
      <c r="AZ360" s="363"/>
      <c r="BA360" s="363"/>
      <c r="BB360" s="363"/>
    </row>
    <row r="361" spans="3:54" x14ac:dyDescent="0.3">
      <c r="D361" s="361"/>
      <c r="E361" s="361"/>
      <c r="F361" s="363"/>
      <c r="G361" s="361"/>
      <c r="H361" s="361"/>
      <c r="I361" s="361"/>
      <c r="J361" s="361"/>
      <c r="K361" s="361"/>
      <c r="L361" s="361"/>
      <c r="M361" s="361"/>
      <c r="N361" s="361"/>
      <c r="Y361" s="363"/>
      <c r="Z361" s="363"/>
      <c r="AA361" s="363"/>
      <c r="AB361" s="363"/>
      <c r="AC361" s="363"/>
      <c r="AD361" s="363"/>
      <c r="AE361" s="363"/>
      <c r="AF361" s="363"/>
      <c r="AG361" s="363"/>
      <c r="AH361" s="363"/>
      <c r="AI361" s="363"/>
      <c r="AJ361" s="363"/>
      <c r="AK361" s="363"/>
      <c r="AL361" s="363"/>
      <c r="AM361" s="363"/>
      <c r="AN361" s="363"/>
      <c r="AO361" s="363"/>
      <c r="AP361" s="363"/>
      <c r="AQ361" s="363"/>
      <c r="AR361" s="363"/>
      <c r="AS361" s="363"/>
      <c r="AT361" s="363"/>
      <c r="AU361" s="363"/>
      <c r="AV361" s="363"/>
      <c r="AW361" s="363"/>
      <c r="AX361" s="363"/>
      <c r="AY361" s="363"/>
      <c r="AZ361" s="363"/>
      <c r="BA361" s="363"/>
      <c r="BB361" s="363"/>
    </row>
    <row r="362" spans="3:54" x14ac:dyDescent="0.3">
      <c r="D362" s="363"/>
      <c r="E362" s="363"/>
      <c r="F362" s="363"/>
      <c r="G362" s="361"/>
      <c r="H362" s="361"/>
      <c r="I362" s="361"/>
      <c r="J362" s="361"/>
      <c r="K362" s="361"/>
      <c r="L362" s="361"/>
      <c r="M362" s="361"/>
      <c r="N362" s="361"/>
      <c r="Y362" s="363"/>
      <c r="Z362" s="363"/>
      <c r="AA362" s="363"/>
      <c r="AB362" s="363"/>
      <c r="AC362" s="363"/>
      <c r="AD362" s="363"/>
      <c r="AE362" s="363"/>
      <c r="AF362" s="363"/>
      <c r="AG362" s="363"/>
      <c r="AH362" s="363"/>
      <c r="AI362" s="363"/>
      <c r="AJ362" s="363"/>
      <c r="AK362" s="363"/>
      <c r="AL362" s="363"/>
      <c r="AM362" s="363"/>
      <c r="AN362" s="363"/>
      <c r="AO362" s="363"/>
      <c r="AP362" s="363"/>
      <c r="AQ362" s="363"/>
      <c r="AR362" s="363"/>
      <c r="AS362" s="363"/>
      <c r="AT362" s="363"/>
      <c r="AU362" s="363"/>
      <c r="AV362" s="363"/>
      <c r="AW362" s="363"/>
      <c r="AX362" s="363"/>
      <c r="AY362" s="363"/>
      <c r="AZ362" s="363"/>
      <c r="BA362" s="363"/>
      <c r="BB362" s="363"/>
    </row>
    <row r="363" spans="3:54" x14ac:dyDescent="0.3">
      <c r="D363" s="363"/>
      <c r="E363" s="363"/>
      <c r="F363" s="363"/>
      <c r="G363" s="361"/>
      <c r="H363" s="361"/>
      <c r="I363" s="361"/>
      <c r="J363" s="361"/>
      <c r="K363" s="361"/>
      <c r="L363" s="361"/>
      <c r="M363" s="361"/>
      <c r="N363" s="361"/>
      <c r="Y363" s="363"/>
      <c r="Z363" s="363"/>
      <c r="AA363" s="363"/>
      <c r="AB363" s="363"/>
      <c r="AC363" s="363"/>
      <c r="AD363" s="363"/>
      <c r="AE363" s="363"/>
      <c r="AF363" s="363"/>
      <c r="AG363" s="363"/>
      <c r="AH363" s="363"/>
      <c r="AI363" s="363"/>
      <c r="AJ363" s="363"/>
      <c r="AK363" s="363"/>
      <c r="AL363" s="363"/>
      <c r="AM363" s="363"/>
      <c r="AN363" s="363"/>
      <c r="AO363" s="363"/>
      <c r="AP363" s="363"/>
      <c r="AQ363" s="363"/>
      <c r="AR363" s="363"/>
      <c r="AS363" s="363"/>
      <c r="AT363" s="363"/>
      <c r="AU363" s="363"/>
      <c r="AV363" s="363"/>
      <c r="AW363" s="363"/>
      <c r="AX363" s="363"/>
      <c r="AY363" s="363"/>
      <c r="AZ363" s="363"/>
      <c r="BA363" s="363"/>
      <c r="BB363" s="363"/>
    </row>
    <row r="364" spans="3:54" x14ac:dyDescent="0.3">
      <c r="D364" s="363"/>
      <c r="E364" s="363"/>
      <c r="F364" s="363"/>
      <c r="G364" s="363"/>
      <c r="H364" s="363"/>
      <c r="I364" s="363"/>
      <c r="J364" s="363"/>
      <c r="K364" s="363"/>
      <c r="L364" s="363"/>
      <c r="M364" s="361"/>
      <c r="N364" s="361"/>
      <c r="Y364" s="363"/>
      <c r="Z364" s="363"/>
      <c r="AA364" s="363"/>
      <c r="AB364" s="363"/>
      <c r="AC364" s="363"/>
      <c r="AD364" s="363"/>
      <c r="AE364" s="363"/>
      <c r="AF364" s="363"/>
      <c r="AG364" s="363"/>
      <c r="AH364" s="363"/>
      <c r="AI364" s="363"/>
      <c r="AJ364" s="363"/>
      <c r="AK364" s="363"/>
      <c r="AL364" s="363"/>
      <c r="AM364" s="363"/>
      <c r="AN364" s="363"/>
      <c r="AO364" s="363"/>
      <c r="AP364" s="363"/>
      <c r="AQ364" s="363"/>
      <c r="AR364" s="363"/>
      <c r="AS364" s="363"/>
      <c r="AT364" s="363"/>
      <c r="AU364" s="363"/>
      <c r="AV364" s="363"/>
      <c r="AW364" s="363"/>
      <c r="AX364" s="363"/>
      <c r="AY364" s="363"/>
      <c r="AZ364" s="363"/>
      <c r="BA364" s="363"/>
      <c r="BB364" s="363"/>
    </row>
  </sheetData>
  <sheetProtection algorithmName="SHA-512" hashValue="AalXR+fSXTmc/XcWEJcwcF65HA0mM9FnTXpI17EzORrgKK0lV7Y4mD0jBVrqsczeMOwMXd1tSrPLIM2ikXHLCQ==" saltValue="gn2sYK/GGs1Zv0795IGEZw==" spinCount="100000" sheet="1" objects="1" scenarios="1" insertColumns="0" insertRows="0" insertHyperlinks="0" deleteColumns="0" deleteRows="0" selectLockedCells="1" sort="0"/>
  <mergeCells count="20">
    <mergeCell ref="K11:N11"/>
    <mergeCell ref="F6:M6"/>
    <mergeCell ref="C123:S123"/>
    <mergeCell ref="I10:I11"/>
    <mergeCell ref="C115:S115"/>
    <mergeCell ref="C116:S116"/>
    <mergeCell ref="C122:S122"/>
    <mergeCell ref="C117:S117"/>
    <mergeCell ref="C118:S118"/>
    <mergeCell ref="C119:S119"/>
    <mergeCell ref="C120:S120"/>
    <mergeCell ref="C121:S121"/>
    <mergeCell ref="H10:H11"/>
    <mergeCell ref="O11:S11"/>
    <mergeCell ref="F5:G5"/>
    <mergeCell ref="D10:D11"/>
    <mergeCell ref="E10:E11"/>
    <mergeCell ref="F10:F11"/>
    <mergeCell ref="G10:G11"/>
    <mergeCell ref="D9:G9"/>
  </mergeCells>
  <phoneticPr fontId="19" type="noConversion"/>
  <dataValidations count="5">
    <dataValidation type="list" allowBlank="1" showInputMessage="1" showErrorMessage="1" sqref="F12" xr:uid="{00000000-0002-0000-0200-000000000000}">
      <formula1>$D$141:$D$153</formula1>
    </dataValidation>
    <dataValidation type="list" allowBlank="1" showInputMessage="1" showErrorMessage="1" sqref="F63:F112" xr:uid="{00000000-0002-0000-0200-000001000000}">
      <formula1>$D$141:$D$188</formula1>
    </dataValidation>
    <dataValidation type="list" allowBlank="1" showInputMessage="1" showErrorMessage="1" sqref="F13:F62" xr:uid="{00000000-0002-0000-0200-000002000000}">
      <formula1>$D$141:$D$179</formula1>
    </dataValidation>
    <dataValidation type="list" allowBlank="1" showInputMessage="1" showErrorMessage="1" sqref="E12:E62" xr:uid="{00000000-0002-0000-0200-000003000000}">
      <formula1>$D$127:$D$135</formula1>
    </dataValidation>
    <dataValidation type="list" allowBlank="1" showInputMessage="1" showErrorMessage="1" sqref="E63:E112" xr:uid="{00000000-0002-0000-0200-000004000000}">
      <formula1>$G$167:$G$167</formula1>
    </dataValidation>
  </dataValidations>
  <pageMargins left="0.7" right="0.7" top="0.75" bottom="0.75" header="0.3" footer="0.3"/>
  <pageSetup paperSize="9" orientation="portrait" horizontalDpi="4294967293"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1DDCC"/>
    <pageSetUpPr fitToPage="1"/>
  </sheetPr>
  <dimension ref="A1:AX444"/>
  <sheetViews>
    <sheetView showGridLines="0" showRowColHeaders="0" tabSelected="1" topLeftCell="A15" zoomScaleNormal="100" workbookViewId="0">
      <selection activeCell="D41" sqref="D41"/>
    </sheetView>
  </sheetViews>
  <sheetFormatPr defaultColWidth="9.28515625" defaultRowHeight="16.5" x14ac:dyDescent="0.3"/>
  <cols>
    <col min="1" max="1" width="3.7109375" style="306" customWidth="1"/>
    <col min="2" max="2" width="2.7109375" style="306" customWidth="1"/>
    <col min="3" max="3" width="3.140625" style="688" customWidth="1"/>
    <col min="4" max="4" width="27.28515625" style="306" customWidth="1"/>
    <col min="5" max="5" width="20.42578125" style="306" bestFit="1" customWidth="1"/>
    <col min="6" max="6" width="14.42578125" style="306" customWidth="1"/>
    <col min="7" max="7" width="31" style="306" customWidth="1"/>
    <col min="8" max="8" width="13.42578125" style="306" customWidth="1"/>
    <col min="9" max="9" width="16.42578125" style="306" customWidth="1"/>
    <col min="10" max="11" width="14.42578125" style="306" customWidth="1"/>
    <col min="12" max="12" width="13.42578125" style="306" customWidth="1"/>
    <col min="13" max="13" width="16.42578125" style="306" customWidth="1"/>
    <col min="14" max="14" width="41" style="306" customWidth="1"/>
    <col min="15" max="15" width="5.140625" style="306" customWidth="1"/>
    <col min="16" max="16" width="9.42578125" style="415" bestFit="1" customWidth="1"/>
    <col min="17" max="17" width="17.42578125" style="415" customWidth="1"/>
    <col min="18" max="18" width="9.42578125" style="415" bestFit="1" customWidth="1"/>
    <col min="19" max="19" width="9.7109375" style="406" customWidth="1"/>
    <col min="20" max="20" width="12.42578125" style="406" customWidth="1"/>
    <col min="21" max="27" width="9.28515625" style="406"/>
    <col min="28" max="44" width="9.28515625" style="317"/>
    <col min="45" max="50" width="9.28515625" style="316"/>
    <col min="51" max="16384" width="9.28515625" style="306"/>
  </cols>
  <sheetData>
    <row r="1" spans="2:50" s="422" customFormat="1" ht="20.100000000000001" customHeight="1" thickBot="1" x14ac:dyDescent="0.35">
      <c r="C1" s="678"/>
      <c r="P1" s="415"/>
      <c r="Q1" s="415"/>
      <c r="R1" s="415"/>
      <c r="S1" s="406"/>
      <c r="T1" s="406"/>
      <c r="U1" s="406"/>
      <c r="V1" s="406"/>
      <c r="W1" s="406"/>
      <c r="X1" s="406"/>
      <c r="Y1" s="406"/>
      <c r="Z1" s="406"/>
      <c r="AA1" s="406"/>
      <c r="AB1" s="317"/>
      <c r="AC1" s="317"/>
      <c r="AD1" s="317"/>
      <c r="AE1" s="317"/>
      <c r="AF1" s="317"/>
      <c r="AG1" s="317"/>
      <c r="AH1" s="317"/>
      <c r="AI1" s="317"/>
      <c r="AJ1" s="317"/>
      <c r="AK1" s="317"/>
      <c r="AL1" s="317"/>
      <c r="AM1" s="317"/>
      <c r="AN1" s="317"/>
      <c r="AO1" s="317"/>
      <c r="AP1" s="317"/>
      <c r="AQ1" s="317"/>
      <c r="AR1" s="317"/>
      <c r="AS1" s="316"/>
      <c r="AT1" s="316"/>
      <c r="AU1" s="316"/>
      <c r="AV1" s="316"/>
      <c r="AW1" s="316"/>
      <c r="AX1" s="316"/>
    </row>
    <row r="2" spans="2:50" s="422" customFormat="1" ht="17.25" customHeight="1" x14ac:dyDescent="0.3">
      <c r="B2" s="16"/>
      <c r="C2" s="145"/>
      <c r="D2" s="17"/>
      <c r="E2" s="17"/>
      <c r="F2" s="17"/>
      <c r="G2" s="17"/>
      <c r="H2" s="17"/>
      <c r="I2" s="17"/>
      <c r="J2" s="17"/>
      <c r="K2" s="17"/>
      <c r="L2" s="17"/>
      <c r="M2" s="17"/>
      <c r="N2" s="17"/>
      <c r="O2" s="87"/>
      <c r="P2" s="407"/>
      <c r="Q2" s="407"/>
      <c r="R2" s="407"/>
      <c r="S2" s="406"/>
      <c r="T2" s="406"/>
      <c r="U2" s="406"/>
      <c r="V2" s="406"/>
      <c r="W2" s="406"/>
      <c r="X2" s="406"/>
      <c r="Y2" s="317"/>
      <c r="Z2" s="317"/>
      <c r="AA2" s="317"/>
      <c r="AB2" s="317"/>
      <c r="AC2" s="317"/>
      <c r="AD2" s="317"/>
      <c r="AE2" s="317"/>
      <c r="AF2" s="317"/>
      <c r="AG2" s="317"/>
      <c r="AH2" s="317"/>
      <c r="AI2" s="317"/>
      <c r="AJ2" s="317"/>
      <c r="AK2" s="317"/>
      <c r="AL2" s="317"/>
      <c r="AM2" s="317"/>
      <c r="AN2" s="317"/>
      <c r="AO2" s="317"/>
      <c r="AP2" s="316"/>
      <c r="AQ2" s="316"/>
      <c r="AR2" s="316"/>
      <c r="AS2" s="316"/>
      <c r="AT2" s="316"/>
      <c r="AU2" s="316"/>
    </row>
    <row r="3" spans="2:50" s="422" customFormat="1" ht="27" customHeight="1" x14ac:dyDescent="0.45">
      <c r="B3" s="19"/>
      <c r="C3" s="679"/>
      <c r="D3" s="86"/>
      <c r="E3" s="88"/>
      <c r="F3" s="75" t="s">
        <v>146</v>
      </c>
      <c r="G3" s="20"/>
      <c r="H3" s="20"/>
      <c r="I3" s="20"/>
      <c r="J3" s="21"/>
      <c r="K3" s="21"/>
      <c r="L3" s="21"/>
      <c r="M3" s="89"/>
      <c r="N3" s="89"/>
      <c r="O3" s="90"/>
      <c r="P3" s="407"/>
      <c r="Q3" s="407"/>
      <c r="R3" s="407"/>
      <c r="S3" s="406"/>
      <c r="T3" s="406"/>
      <c r="U3" s="406"/>
      <c r="V3" s="406"/>
      <c r="W3" s="317"/>
      <c r="X3" s="317"/>
      <c r="Y3" s="317"/>
      <c r="Z3" s="317"/>
      <c r="AA3" s="317"/>
      <c r="AB3" s="317"/>
      <c r="AC3" s="317"/>
      <c r="AD3" s="317"/>
      <c r="AE3" s="317"/>
      <c r="AF3" s="317"/>
      <c r="AG3" s="317"/>
      <c r="AH3" s="317"/>
      <c r="AI3" s="317"/>
      <c r="AJ3" s="317"/>
      <c r="AK3" s="317"/>
      <c r="AL3" s="317"/>
      <c r="AM3" s="317"/>
      <c r="AN3" s="316"/>
      <c r="AO3" s="316"/>
      <c r="AP3" s="316"/>
      <c r="AQ3" s="316"/>
      <c r="AR3" s="316"/>
      <c r="AS3" s="316"/>
    </row>
    <row r="4" spans="2:50" s="422" customFormat="1" ht="19.5" customHeight="1" x14ac:dyDescent="0.3">
      <c r="B4" s="19"/>
      <c r="C4" s="679"/>
      <c r="D4" s="86"/>
      <c r="E4" s="88"/>
      <c r="F4" s="21" t="s">
        <v>147</v>
      </c>
      <c r="G4" s="21"/>
      <c r="H4" s="21"/>
      <c r="I4" s="21"/>
      <c r="J4" s="21"/>
      <c r="K4" s="21"/>
      <c r="L4" s="21"/>
      <c r="M4" s="89"/>
      <c r="N4" s="89"/>
      <c r="O4" s="90"/>
      <c r="P4" s="407"/>
      <c r="Q4" s="407"/>
      <c r="R4" s="407"/>
      <c r="S4" s="406"/>
      <c r="T4" s="406"/>
      <c r="U4" s="406"/>
      <c r="V4" s="406"/>
      <c r="W4" s="317"/>
      <c r="X4" s="317"/>
      <c r="Y4" s="317"/>
      <c r="Z4" s="317"/>
      <c r="AA4" s="317"/>
      <c r="AB4" s="317"/>
      <c r="AC4" s="317"/>
      <c r="AD4" s="317"/>
      <c r="AE4" s="317"/>
      <c r="AF4" s="317"/>
      <c r="AG4" s="317"/>
      <c r="AH4" s="317"/>
      <c r="AI4" s="317"/>
      <c r="AJ4" s="317"/>
      <c r="AK4" s="317"/>
      <c r="AL4" s="317"/>
      <c r="AM4" s="317"/>
      <c r="AN4" s="316"/>
      <c r="AO4" s="316"/>
      <c r="AP4" s="316"/>
      <c r="AQ4" s="316"/>
      <c r="AR4" s="316"/>
      <c r="AS4" s="316"/>
    </row>
    <row r="5" spans="2:50" s="422" customFormat="1" ht="18" customHeight="1" x14ac:dyDescent="0.3">
      <c r="B5" s="19"/>
      <c r="C5" s="20"/>
      <c r="D5" s="20"/>
      <c r="E5" s="20"/>
      <c r="F5" s="949">
        <f>SUM(M15:M34)+SUM(M38:M47)</f>
        <v>9.7200000000000009E-2</v>
      </c>
      <c r="G5" s="949"/>
      <c r="H5" s="91"/>
      <c r="I5" s="91"/>
      <c r="J5" s="92"/>
      <c r="K5" s="92"/>
      <c r="L5" s="92"/>
      <c r="M5" s="89"/>
      <c r="N5" s="89"/>
      <c r="O5" s="90"/>
      <c r="P5" s="407"/>
      <c r="Q5" s="407"/>
      <c r="R5" s="407"/>
      <c r="S5" s="406"/>
      <c r="T5" s="406"/>
      <c r="U5" s="406"/>
      <c r="V5" s="406"/>
      <c r="W5" s="317"/>
      <c r="X5" s="317"/>
      <c r="Y5" s="317"/>
      <c r="Z5" s="317"/>
      <c r="AA5" s="317"/>
      <c r="AB5" s="317"/>
      <c r="AC5" s="317"/>
      <c r="AD5" s="317"/>
      <c r="AE5" s="317"/>
      <c r="AF5" s="317"/>
      <c r="AG5" s="317"/>
      <c r="AH5" s="317"/>
      <c r="AI5" s="317"/>
      <c r="AJ5" s="317"/>
      <c r="AK5" s="317"/>
      <c r="AL5" s="317"/>
      <c r="AM5" s="317"/>
      <c r="AN5" s="316"/>
      <c r="AO5" s="316"/>
      <c r="AP5" s="316"/>
      <c r="AQ5" s="316"/>
      <c r="AR5" s="316"/>
      <c r="AS5" s="316"/>
    </row>
    <row r="6" spans="2:50" s="422" customFormat="1" ht="19.5" customHeight="1" x14ac:dyDescent="0.3">
      <c r="B6" s="19"/>
      <c r="C6" s="20"/>
      <c r="D6" s="20"/>
      <c r="E6" s="20"/>
      <c r="F6" s="20"/>
      <c r="G6" s="20"/>
      <c r="H6" s="21"/>
      <c r="I6" s="21"/>
      <c r="J6" s="20"/>
      <c r="K6" s="20"/>
      <c r="L6" s="21"/>
      <c r="M6" s="21"/>
      <c r="N6" s="21"/>
      <c r="O6" s="90"/>
      <c r="P6" s="423"/>
      <c r="Q6" s="423"/>
      <c r="R6" s="423"/>
      <c r="S6" s="406"/>
      <c r="T6" s="406"/>
      <c r="U6" s="406"/>
      <c r="V6" s="406"/>
      <c r="W6" s="406"/>
      <c r="X6" s="406"/>
      <c r="Y6" s="317"/>
      <c r="Z6" s="317"/>
      <c r="AA6" s="317"/>
      <c r="AB6" s="317"/>
      <c r="AC6" s="317"/>
      <c r="AD6" s="317"/>
      <c r="AE6" s="317"/>
      <c r="AF6" s="317"/>
      <c r="AG6" s="317"/>
      <c r="AH6" s="317"/>
      <c r="AI6" s="317"/>
      <c r="AJ6" s="317"/>
      <c r="AK6" s="317"/>
      <c r="AL6" s="317"/>
      <c r="AM6" s="317"/>
      <c r="AN6" s="317"/>
      <c r="AO6" s="317"/>
      <c r="AP6" s="316"/>
      <c r="AQ6" s="316"/>
      <c r="AR6" s="316"/>
      <c r="AS6" s="316"/>
      <c r="AT6" s="316"/>
      <c r="AU6" s="316"/>
    </row>
    <row r="7" spans="2:50" s="424" customFormat="1" ht="19.5" customHeight="1" x14ac:dyDescent="0.3">
      <c r="B7" s="93"/>
      <c r="C7" s="680"/>
      <c r="D7" s="84"/>
      <c r="E7" s="81"/>
      <c r="F7" s="94"/>
      <c r="G7" s="95"/>
      <c r="H7" s="95"/>
      <c r="I7" s="95"/>
      <c r="J7" s="95"/>
      <c r="K7" s="977"/>
      <c r="L7" s="978"/>
      <c r="M7" s="978"/>
      <c r="N7" s="96"/>
      <c r="O7" s="97"/>
      <c r="P7" s="407"/>
      <c r="Q7" s="407"/>
      <c r="R7" s="407"/>
      <c r="S7" s="406"/>
      <c r="T7" s="406"/>
      <c r="U7" s="406"/>
      <c r="V7" s="406"/>
      <c r="W7" s="406"/>
      <c r="X7" s="406"/>
      <c r="Y7" s="406"/>
      <c r="Z7" s="406"/>
      <c r="AA7" s="406"/>
      <c r="AB7" s="406"/>
      <c r="AC7" s="406"/>
      <c r="AD7" s="406"/>
      <c r="AE7" s="406"/>
      <c r="AF7" s="406"/>
      <c r="AG7" s="406"/>
      <c r="AH7" s="406"/>
      <c r="AI7" s="406"/>
      <c r="AJ7" s="406"/>
      <c r="AK7" s="406"/>
      <c r="AL7" s="406"/>
      <c r="AM7" s="406"/>
      <c r="AN7" s="406"/>
      <c r="AO7" s="406"/>
      <c r="AP7" s="321"/>
      <c r="AQ7" s="321"/>
      <c r="AR7" s="321"/>
      <c r="AS7" s="321"/>
      <c r="AT7" s="321"/>
      <c r="AU7" s="321"/>
    </row>
    <row r="8" spans="2:50" s="424" customFormat="1" ht="15" customHeight="1" x14ac:dyDescent="0.3">
      <c r="B8" s="93"/>
      <c r="C8" s="680"/>
      <c r="D8" s="84" t="s">
        <v>148</v>
      </c>
      <c r="E8" s="81"/>
      <c r="F8" s="94"/>
      <c r="G8" s="95"/>
      <c r="H8" s="95"/>
      <c r="I8" s="95"/>
      <c r="J8" s="95"/>
      <c r="K8" s="980" t="s">
        <v>149</v>
      </c>
      <c r="L8" s="980"/>
      <c r="M8" s="980"/>
      <c r="N8" s="99"/>
      <c r="O8" s="97"/>
      <c r="P8" s="407"/>
      <c r="Q8" s="407"/>
      <c r="R8" s="407"/>
      <c r="S8" s="406"/>
      <c r="T8" s="406"/>
      <c r="U8" s="406"/>
      <c r="V8" s="406"/>
      <c r="W8" s="406"/>
      <c r="X8" s="406"/>
      <c r="Y8" s="406"/>
      <c r="Z8" s="406"/>
      <c r="AA8" s="406"/>
      <c r="AB8" s="406"/>
      <c r="AC8" s="406"/>
      <c r="AD8" s="406"/>
      <c r="AE8" s="406"/>
      <c r="AF8" s="406"/>
      <c r="AG8" s="406"/>
      <c r="AH8" s="406"/>
      <c r="AI8" s="406"/>
      <c r="AJ8" s="406"/>
      <c r="AK8" s="406"/>
      <c r="AL8" s="406"/>
      <c r="AM8" s="406"/>
      <c r="AN8" s="406"/>
      <c r="AO8" s="406"/>
      <c r="AP8" s="321"/>
      <c r="AQ8" s="321"/>
      <c r="AR8" s="321"/>
      <c r="AS8" s="321"/>
      <c r="AT8" s="321"/>
      <c r="AU8" s="321"/>
    </row>
    <row r="9" spans="2:50" s="424" customFormat="1" ht="15" customHeight="1" x14ac:dyDescent="0.3">
      <c r="B9" s="93"/>
      <c r="C9" s="680"/>
      <c r="D9" s="84"/>
      <c r="E9" s="81"/>
      <c r="F9" s="94"/>
      <c r="G9" s="95"/>
      <c r="H9" s="95"/>
      <c r="I9" s="95"/>
      <c r="J9" s="95"/>
      <c r="K9" s="980"/>
      <c r="L9" s="980"/>
      <c r="M9" s="980"/>
      <c r="N9" s="100"/>
      <c r="O9" s="97"/>
      <c r="P9" s="407"/>
      <c r="Q9" s="407"/>
      <c r="R9" s="407"/>
      <c r="S9" s="406"/>
      <c r="T9" s="406"/>
      <c r="U9" s="406"/>
      <c r="V9" s="406"/>
      <c r="W9" s="406"/>
      <c r="X9" s="406"/>
      <c r="Y9" s="406"/>
      <c r="Z9" s="406"/>
      <c r="AA9" s="406"/>
      <c r="AB9" s="406"/>
      <c r="AC9" s="406"/>
      <c r="AD9" s="406"/>
      <c r="AE9" s="406"/>
      <c r="AF9" s="406"/>
      <c r="AG9" s="406"/>
      <c r="AH9" s="406"/>
      <c r="AI9" s="406"/>
      <c r="AJ9" s="406"/>
      <c r="AK9" s="406"/>
      <c r="AL9" s="406"/>
      <c r="AM9" s="406"/>
      <c r="AN9" s="406"/>
      <c r="AO9" s="406"/>
      <c r="AP9" s="321"/>
      <c r="AQ9" s="321"/>
      <c r="AR9" s="321"/>
      <c r="AS9" s="321"/>
      <c r="AT9" s="321"/>
      <c r="AU9" s="321"/>
    </row>
    <row r="10" spans="2:50" s="424" customFormat="1" ht="15" customHeight="1" x14ac:dyDescent="0.3">
      <c r="B10" s="93"/>
      <c r="C10" s="680"/>
      <c r="D10" s="977" t="s">
        <v>150</v>
      </c>
      <c r="E10" s="979"/>
      <c r="F10" s="979"/>
      <c r="G10" s="979"/>
      <c r="H10" s="979"/>
      <c r="I10" s="979"/>
      <c r="J10" s="101"/>
      <c r="K10" s="980"/>
      <c r="L10" s="980"/>
      <c r="M10" s="980"/>
      <c r="N10" s="100"/>
      <c r="O10" s="97"/>
      <c r="P10" s="407"/>
      <c r="Q10" s="407"/>
      <c r="R10" s="407"/>
      <c r="S10" s="406"/>
      <c r="T10" s="406"/>
      <c r="U10" s="406"/>
      <c r="V10" s="406"/>
      <c r="W10" s="406"/>
      <c r="X10" s="406"/>
      <c r="Y10" s="406"/>
      <c r="Z10" s="406"/>
      <c r="AA10" s="406"/>
      <c r="AB10" s="406"/>
      <c r="AC10" s="406"/>
      <c r="AD10" s="406"/>
      <c r="AE10" s="406"/>
      <c r="AF10" s="406"/>
      <c r="AG10" s="406"/>
      <c r="AH10" s="406"/>
      <c r="AI10" s="406"/>
      <c r="AJ10" s="406"/>
      <c r="AK10" s="406"/>
      <c r="AL10" s="406"/>
      <c r="AM10" s="406"/>
      <c r="AN10" s="406"/>
      <c r="AO10" s="406"/>
      <c r="AP10" s="321"/>
      <c r="AQ10" s="321"/>
      <c r="AR10" s="321"/>
      <c r="AS10" s="321"/>
      <c r="AT10" s="321"/>
      <c r="AU10" s="321"/>
    </row>
    <row r="11" spans="2:50" s="424" customFormat="1" ht="15" customHeight="1" x14ac:dyDescent="0.3">
      <c r="B11" s="93"/>
      <c r="C11" s="680"/>
      <c r="D11" s="977" t="s">
        <v>151</v>
      </c>
      <c r="E11" s="977"/>
      <c r="F11" s="977"/>
      <c r="G11" s="977"/>
      <c r="H11" s="977"/>
      <c r="I11" s="977"/>
      <c r="J11" s="977"/>
      <c r="K11" s="100"/>
      <c r="L11" s="100"/>
      <c r="M11" s="100"/>
      <c r="N11" s="100"/>
      <c r="O11" s="97"/>
      <c r="P11" s="407"/>
      <c r="Q11" s="407"/>
      <c r="R11" s="407"/>
      <c r="S11" s="406"/>
      <c r="T11" s="406"/>
      <c r="U11" s="406"/>
      <c r="V11" s="406"/>
      <c r="W11" s="406"/>
      <c r="X11" s="406"/>
      <c r="Y11" s="406"/>
      <c r="Z11" s="406"/>
      <c r="AA11" s="406"/>
      <c r="AB11" s="406"/>
      <c r="AC11" s="406"/>
      <c r="AD11" s="406"/>
      <c r="AE11" s="406"/>
      <c r="AF11" s="406"/>
      <c r="AG11" s="406"/>
      <c r="AH11" s="406"/>
      <c r="AI11" s="406"/>
      <c r="AJ11" s="406"/>
      <c r="AK11" s="406"/>
      <c r="AL11" s="406"/>
      <c r="AM11" s="406"/>
      <c r="AN11" s="406"/>
      <c r="AO11" s="406"/>
      <c r="AP11" s="321"/>
      <c r="AQ11" s="321"/>
      <c r="AR11" s="321"/>
      <c r="AS11" s="321"/>
      <c r="AT11" s="321"/>
      <c r="AU11" s="321"/>
    </row>
    <row r="12" spans="2:50" s="424" customFormat="1" ht="19.5" customHeight="1" x14ac:dyDescent="0.3">
      <c r="B12" s="93"/>
      <c r="C12" s="680"/>
      <c r="D12" s="976" t="s">
        <v>152</v>
      </c>
      <c r="E12" s="976" t="s">
        <v>153</v>
      </c>
      <c r="F12" s="966" t="s">
        <v>154</v>
      </c>
      <c r="G12" s="966" t="s">
        <v>155</v>
      </c>
      <c r="H12" s="967" t="s">
        <v>156</v>
      </c>
      <c r="I12" s="966" t="s">
        <v>157</v>
      </c>
      <c r="J12" s="966" t="s">
        <v>158</v>
      </c>
      <c r="K12" s="966" t="s">
        <v>159</v>
      </c>
      <c r="L12" s="966" t="s">
        <v>160</v>
      </c>
      <c r="M12" s="967" t="s">
        <v>161</v>
      </c>
      <c r="N12" s="963" t="s">
        <v>162</v>
      </c>
      <c r="O12" s="97"/>
      <c r="P12" s="425"/>
      <c r="Q12" s="407"/>
      <c r="R12" s="425"/>
      <c r="S12" s="406"/>
      <c r="T12" s="406"/>
      <c r="U12" s="406"/>
      <c r="V12" s="406"/>
      <c r="W12" s="406"/>
      <c r="X12" s="406"/>
      <c r="Y12" s="406"/>
      <c r="Z12" s="406"/>
      <c r="AA12" s="406"/>
      <c r="AB12" s="406"/>
      <c r="AC12" s="406"/>
      <c r="AD12" s="406"/>
      <c r="AE12" s="406"/>
      <c r="AF12" s="406"/>
      <c r="AG12" s="406"/>
      <c r="AH12" s="406"/>
      <c r="AI12" s="406"/>
      <c r="AJ12" s="406"/>
      <c r="AK12" s="406"/>
      <c r="AL12" s="406"/>
      <c r="AM12" s="406"/>
      <c r="AN12" s="406"/>
      <c r="AO12" s="406"/>
      <c r="AP12" s="321"/>
      <c r="AQ12" s="321"/>
      <c r="AR12" s="321"/>
      <c r="AS12" s="321"/>
      <c r="AT12" s="321"/>
      <c r="AU12" s="321"/>
    </row>
    <row r="13" spans="2:50" s="424" customFormat="1" ht="45" customHeight="1" x14ac:dyDescent="0.3">
      <c r="B13" s="93"/>
      <c r="C13" s="95"/>
      <c r="D13" s="976"/>
      <c r="E13" s="976"/>
      <c r="F13" s="966"/>
      <c r="G13" s="966"/>
      <c r="H13" s="967"/>
      <c r="I13" s="966"/>
      <c r="J13" s="966"/>
      <c r="K13" s="966"/>
      <c r="L13" s="966"/>
      <c r="M13" s="967"/>
      <c r="N13" s="964"/>
      <c r="O13" s="97"/>
      <c r="P13" s="426"/>
      <c r="Q13" s="427"/>
      <c r="R13" s="426"/>
      <c r="S13" s="406"/>
      <c r="T13" s="406"/>
      <c r="U13" s="406"/>
      <c r="V13" s="406"/>
      <c r="W13" s="406"/>
      <c r="X13" s="406"/>
      <c r="Y13" s="406"/>
      <c r="Z13" s="406"/>
      <c r="AA13" s="406"/>
      <c r="AB13" s="406"/>
      <c r="AC13" s="406"/>
      <c r="AD13" s="406"/>
      <c r="AE13" s="406"/>
      <c r="AF13" s="406"/>
      <c r="AG13" s="406"/>
      <c r="AH13" s="406"/>
      <c r="AI13" s="406"/>
      <c r="AJ13" s="406"/>
      <c r="AK13" s="406"/>
      <c r="AL13" s="406"/>
      <c r="AM13" s="406"/>
      <c r="AN13" s="406"/>
      <c r="AO13" s="406"/>
      <c r="AP13" s="321"/>
      <c r="AQ13" s="321"/>
      <c r="AR13" s="321"/>
      <c r="AS13" s="321"/>
      <c r="AT13" s="321"/>
      <c r="AU13" s="321"/>
    </row>
    <row r="14" spans="2:50" s="424" customFormat="1" ht="19.5" customHeight="1" x14ac:dyDescent="0.35">
      <c r="B14" s="93"/>
      <c r="C14" s="95"/>
      <c r="D14" s="299" t="s">
        <v>163</v>
      </c>
      <c r="E14" s="299" t="s">
        <v>164</v>
      </c>
      <c r="F14" s="299">
        <v>10000</v>
      </c>
      <c r="G14" s="300">
        <f>IF(E14 = "","", IF(E14="", "", VLOOKUP(E14, $D$64:$H$78, 5, FALSE) *F14/1000))</f>
        <v>7.9</v>
      </c>
      <c r="H14" s="300">
        <f>IF(E14 = "","", IF(F14="", "", VLOOKUP(E14, $D$63:$F$78,3,FALSE) *F14/1000))</f>
        <v>8.6000000000000014</v>
      </c>
      <c r="I14" s="299">
        <v>10000</v>
      </c>
      <c r="J14" s="299" t="s">
        <v>165</v>
      </c>
      <c r="K14" s="300">
        <f>IF((E14=""),"",IF(J14 = "", "", IF(J14=$G$65,(N64*I14/1000)/$G$66,N64*I14/1000)))</f>
        <v>1.8550800000000054</v>
      </c>
      <c r="L14" s="300">
        <f>IF((E14=""),"",IF(J14 = "", "", IF(J14=$G$65,(VLOOKUP(E14, $D$64:$E$78, 2, FALSE)*I14/1000)/$G$66,VLOOKUP(E14, $D$64:$E$78, 2, FALSE)*I14/1000)))</f>
        <v>2.3251971223021584</v>
      </c>
      <c r="M14" s="300">
        <f>IF(H14="",IF(L14="","",L14),IF(L14="",H14,L14+H14))</f>
        <v>10.92519712230216</v>
      </c>
      <c r="N14" s="299" t="s">
        <v>166</v>
      </c>
      <c r="O14" s="102"/>
      <c r="P14" s="423"/>
      <c r="Q14" s="428"/>
      <c r="R14" s="423"/>
      <c r="S14" s="429"/>
      <c r="T14" s="406"/>
      <c r="U14" s="406"/>
      <c r="V14" s="406"/>
      <c r="W14" s="406"/>
      <c r="X14" s="406"/>
      <c r="Y14" s="406"/>
      <c r="Z14" s="406"/>
      <c r="AA14" s="406"/>
      <c r="AB14" s="406"/>
      <c r="AC14" s="406"/>
      <c r="AD14" s="406"/>
      <c r="AE14" s="406"/>
      <c r="AF14" s="406"/>
      <c r="AG14" s="406"/>
      <c r="AH14" s="406"/>
      <c r="AI14" s="406"/>
      <c r="AJ14" s="406"/>
      <c r="AK14" s="406"/>
      <c r="AL14" s="406"/>
      <c r="AM14" s="406"/>
      <c r="AN14" s="406"/>
      <c r="AO14" s="406"/>
      <c r="AP14" s="321"/>
      <c r="AQ14" s="321"/>
      <c r="AR14" s="321"/>
      <c r="AS14" s="321"/>
      <c r="AT14" s="321"/>
      <c r="AU14" s="321"/>
    </row>
    <row r="15" spans="2:50" s="422" customFormat="1" ht="15" customHeight="1" x14ac:dyDescent="0.35">
      <c r="B15" s="19"/>
      <c r="C15" s="20">
        <v>1</v>
      </c>
      <c r="D15" s="796"/>
      <c r="E15" s="796"/>
      <c r="F15" s="797"/>
      <c r="G15" s="798" t="str">
        <f>IF(E15 = "","", IF(E15="", "", VLOOKUP(E15, $D$64:$H$80, 5, FALSE) *F15/1000))</f>
        <v/>
      </c>
      <c r="H15" s="798" t="str">
        <f>IF(E15 = "","", IF(F15="", "", VLOOKUP(E15, $D$63:$F$80,3,FALSE) *F15/1000))</f>
        <v/>
      </c>
      <c r="I15" s="796"/>
      <c r="J15" s="796"/>
      <c r="K15" s="798" t="str">
        <f>IF((E15=""),"",IF(J15 = "", "", IF(J15=$G$65,(N64*I15/1000)/$G$66,N64*I15/1000)))</f>
        <v/>
      </c>
      <c r="L15" s="798" t="str">
        <f>IF((E15=""),"",IF(J15 = "", "", IF(J15=$G$65,(VLOOKUP(E15, $D$64:$E$80, 2, FALSE)*I15/1000)/$G$66,VLOOKUP(E15, $D$64:$E$80, 2, FALSE)*I15/1000)))</f>
        <v/>
      </c>
      <c r="M15" s="798" t="str">
        <f>IF(H15="",IF(L15="","",L15),IF(L15="",H15,L15+H15))</f>
        <v/>
      </c>
      <c r="N15" s="796"/>
      <c r="O15" s="103"/>
      <c r="P15" s="423"/>
      <c r="Q15" s="428"/>
      <c r="R15" s="423"/>
      <c r="S15" s="429"/>
      <c r="T15" s="406"/>
      <c r="U15" s="406"/>
      <c r="V15" s="406"/>
      <c r="W15" s="406"/>
      <c r="X15" s="406"/>
      <c r="Y15" s="317"/>
      <c r="Z15" s="317"/>
      <c r="AA15" s="317"/>
      <c r="AB15" s="317"/>
      <c r="AC15" s="317"/>
      <c r="AD15" s="317"/>
      <c r="AE15" s="317"/>
      <c r="AF15" s="317"/>
      <c r="AG15" s="317"/>
      <c r="AH15" s="317"/>
      <c r="AI15" s="317"/>
      <c r="AJ15" s="317"/>
      <c r="AK15" s="317"/>
      <c r="AL15" s="317"/>
      <c r="AM15" s="317"/>
      <c r="AN15" s="317"/>
      <c r="AO15" s="317"/>
      <c r="AP15" s="316"/>
      <c r="AQ15" s="316"/>
      <c r="AR15" s="316"/>
      <c r="AS15" s="316"/>
      <c r="AT15" s="316"/>
      <c r="AU15" s="316"/>
    </row>
    <row r="16" spans="2:50" s="422" customFormat="1" ht="15" customHeight="1" x14ac:dyDescent="0.35">
      <c r="B16" s="19"/>
      <c r="C16" s="20">
        <v>2</v>
      </c>
      <c r="D16" s="796"/>
      <c r="E16" s="796"/>
      <c r="F16" s="796"/>
      <c r="G16" s="798" t="str">
        <f t="shared" ref="G16:G34" si="0">IF(E16 = "","", IF(E16="", "", VLOOKUP(E16, $D$64:$H$80, 5, FALSE) *F16/1000))</f>
        <v/>
      </c>
      <c r="H16" s="798" t="str">
        <f t="shared" ref="H16:H34" si="1">IF(E16 = "","", IF(F16="", "", VLOOKUP(E16, $D$63:$F$80,3,FALSE) *F16/1000))</f>
        <v/>
      </c>
      <c r="I16" s="796"/>
      <c r="J16" s="796"/>
      <c r="K16" s="798" t="str">
        <f>IF((E16=""),"",IF(J16 = "", "", IF(J16=$G$65,(N64*I16/1000)/$G$66,N64*I16/1000)))</f>
        <v/>
      </c>
      <c r="L16" s="798" t="str">
        <f>IF((E16=""),"",IF(J16 = "", "", IF(J16=$G$65,(VLOOKUP(E16, $D$64:$E$80, 2, FALSE)*I16/1000)/$G$66,VLOOKUP(E16, $D$64:$E$80, 2, FALSE)*I16/1000)))</f>
        <v/>
      </c>
      <c r="M16" s="798" t="str">
        <f t="shared" ref="M16:M34" si="2">IF(H16="",IF(L16="","",L16),IF(L16="",H16,L16+H16))</f>
        <v/>
      </c>
      <c r="N16" s="796"/>
      <c r="O16" s="103"/>
      <c r="P16" s="423"/>
      <c r="Q16" s="428"/>
      <c r="R16" s="423"/>
      <c r="S16" s="429"/>
      <c r="T16" s="406"/>
      <c r="U16" s="406"/>
      <c r="V16" s="406"/>
      <c r="W16" s="406"/>
      <c r="X16" s="406"/>
      <c r="Y16" s="317"/>
      <c r="Z16" s="317"/>
      <c r="AA16" s="317"/>
      <c r="AB16" s="317"/>
      <c r="AC16" s="317"/>
      <c r="AD16" s="317"/>
      <c r="AE16" s="317"/>
      <c r="AF16" s="317"/>
      <c r="AG16" s="317"/>
      <c r="AH16" s="317"/>
      <c r="AI16" s="317"/>
      <c r="AJ16" s="317"/>
      <c r="AK16" s="317"/>
      <c r="AL16" s="317"/>
      <c r="AM16" s="317"/>
      <c r="AN16" s="317"/>
      <c r="AO16" s="317"/>
      <c r="AP16" s="316"/>
      <c r="AQ16" s="316"/>
      <c r="AR16" s="316"/>
      <c r="AS16" s="316"/>
      <c r="AT16" s="316"/>
      <c r="AU16" s="316"/>
    </row>
    <row r="17" spans="2:47" s="422" customFormat="1" ht="15" customHeight="1" x14ac:dyDescent="0.35">
      <c r="B17" s="19"/>
      <c r="C17" s="20">
        <v>3</v>
      </c>
      <c r="D17" s="796"/>
      <c r="E17" s="796"/>
      <c r="F17" s="796"/>
      <c r="G17" s="798" t="str">
        <f t="shared" si="0"/>
        <v/>
      </c>
      <c r="H17" s="798" t="str">
        <f t="shared" si="1"/>
        <v/>
      </c>
      <c r="I17" s="796"/>
      <c r="J17" s="796"/>
      <c r="K17" s="798" t="str">
        <f>IF((E17=""),"",IF(J17 = "", "", IF(J17=$G$65,(N64*I17/1000)/$G$66,N64*I17/1000)))</f>
        <v/>
      </c>
      <c r="L17" s="798" t="str">
        <f t="shared" ref="L17:L34" si="3">IF((E17=""),"",IF(J17 = "", "", IF(J17=$G$65,(VLOOKUP(E17, $D$64:$E$80, 2, FALSE)*I17/1000)/$G$66,VLOOKUP(E17, $D$64:$E$80, 2, FALSE)*I17/1000)))</f>
        <v/>
      </c>
      <c r="M17" s="798" t="str">
        <f t="shared" si="2"/>
        <v/>
      </c>
      <c r="N17" s="796"/>
      <c r="O17" s="103"/>
      <c r="P17" s="423"/>
      <c r="Q17" s="428"/>
      <c r="R17" s="423"/>
      <c r="S17" s="429"/>
      <c r="T17" s="406"/>
      <c r="U17" s="406"/>
      <c r="V17" s="406"/>
      <c r="W17" s="406"/>
      <c r="X17" s="406"/>
      <c r="Y17" s="317"/>
      <c r="Z17" s="317"/>
      <c r="AA17" s="317"/>
      <c r="AB17" s="317"/>
      <c r="AC17" s="317"/>
      <c r="AD17" s="317"/>
      <c r="AE17" s="317"/>
      <c r="AF17" s="317"/>
      <c r="AG17" s="317"/>
      <c r="AH17" s="317"/>
      <c r="AI17" s="317"/>
      <c r="AJ17" s="317"/>
      <c r="AK17" s="317"/>
      <c r="AL17" s="317"/>
      <c r="AM17" s="317"/>
      <c r="AN17" s="317"/>
      <c r="AO17" s="317"/>
      <c r="AP17" s="316"/>
      <c r="AQ17" s="316"/>
      <c r="AR17" s="316"/>
      <c r="AS17" s="316"/>
      <c r="AT17" s="316"/>
      <c r="AU17" s="316"/>
    </row>
    <row r="18" spans="2:47" s="422" customFormat="1" ht="15" customHeight="1" x14ac:dyDescent="0.35">
      <c r="B18" s="19"/>
      <c r="C18" s="20">
        <v>4</v>
      </c>
      <c r="D18" s="796"/>
      <c r="E18" s="796"/>
      <c r="F18" s="796"/>
      <c r="G18" s="798" t="str">
        <f t="shared" si="0"/>
        <v/>
      </c>
      <c r="H18" s="798" t="str">
        <f t="shared" si="1"/>
        <v/>
      </c>
      <c r="I18" s="796"/>
      <c r="J18" s="796"/>
      <c r="K18" s="798" t="str">
        <f>IF((E18=""),"",IF(J18 = "", "", IF(J18=$G$65,(N64*I18/1000)/$G$66,N64*I18/1000)))</f>
        <v/>
      </c>
      <c r="L18" s="798" t="str">
        <f t="shared" si="3"/>
        <v/>
      </c>
      <c r="M18" s="798" t="str">
        <f t="shared" si="2"/>
        <v/>
      </c>
      <c r="N18" s="796"/>
      <c r="O18" s="103"/>
      <c r="P18" s="423"/>
      <c r="Q18" s="428"/>
      <c r="R18" s="423"/>
      <c r="S18" s="429"/>
      <c r="T18" s="406"/>
      <c r="U18" s="406"/>
      <c r="V18" s="406"/>
      <c r="W18" s="406"/>
      <c r="X18" s="406"/>
      <c r="Y18" s="317"/>
      <c r="Z18" s="317"/>
      <c r="AA18" s="317"/>
      <c r="AB18" s="317"/>
      <c r="AC18" s="317"/>
      <c r="AD18" s="317"/>
      <c r="AE18" s="317"/>
      <c r="AF18" s="317"/>
      <c r="AG18" s="317"/>
      <c r="AH18" s="317"/>
      <c r="AI18" s="317"/>
      <c r="AJ18" s="317"/>
      <c r="AK18" s="317"/>
      <c r="AL18" s="317"/>
      <c r="AM18" s="317"/>
      <c r="AN18" s="317"/>
      <c r="AO18" s="317"/>
      <c r="AP18" s="316"/>
      <c r="AQ18" s="316"/>
      <c r="AR18" s="316"/>
      <c r="AS18" s="316"/>
      <c r="AT18" s="316"/>
      <c r="AU18" s="316"/>
    </row>
    <row r="19" spans="2:47" s="422" customFormat="1" ht="15" customHeight="1" x14ac:dyDescent="0.35">
      <c r="B19" s="19"/>
      <c r="C19" s="20">
        <v>5</v>
      </c>
      <c r="D19" s="796"/>
      <c r="E19" s="796"/>
      <c r="F19" s="796"/>
      <c r="G19" s="798" t="str">
        <f t="shared" si="0"/>
        <v/>
      </c>
      <c r="H19" s="798" t="str">
        <f t="shared" si="1"/>
        <v/>
      </c>
      <c r="I19" s="796"/>
      <c r="J19" s="796"/>
      <c r="K19" s="798" t="str">
        <f>IF((E19=""),"",IF(J19 = "", "", IF(J19=$G$65,(N64*I19/1000)/$G$66,N64*I19/1000)))</f>
        <v/>
      </c>
      <c r="L19" s="798" t="str">
        <f t="shared" si="3"/>
        <v/>
      </c>
      <c r="M19" s="798" t="str">
        <f t="shared" si="2"/>
        <v/>
      </c>
      <c r="N19" s="796"/>
      <c r="O19" s="103"/>
      <c r="P19" s="423"/>
      <c r="Q19" s="428"/>
      <c r="R19" s="423"/>
      <c r="S19" s="429"/>
      <c r="T19" s="406"/>
      <c r="U19" s="406"/>
      <c r="V19" s="406"/>
      <c r="W19" s="406"/>
      <c r="X19" s="406"/>
      <c r="Y19" s="317"/>
      <c r="Z19" s="317"/>
      <c r="AA19" s="317"/>
      <c r="AB19" s="317"/>
      <c r="AC19" s="317"/>
      <c r="AD19" s="317"/>
      <c r="AE19" s="317"/>
      <c r="AF19" s="317"/>
      <c r="AG19" s="317"/>
      <c r="AH19" s="317"/>
      <c r="AI19" s="317"/>
      <c r="AJ19" s="317"/>
      <c r="AK19" s="317"/>
      <c r="AL19" s="317"/>
      <c r="AM19" s="317"/>
      <c r="AN19" s="317"/>
      <c r="AO19" s="317"/>
      <c r="AP19" s="316"/>
      <c r="AQ19" s="316"/>
      <c r="AR19" s="316"/>
      <c r="AS19" s="316"/>
      <c r="AT19" s="316"/>
      <c r="AU19" s="316"/>
    </row>
    <row r="20" spans="2:47" s="422" customFormat="1" ht="15" customHeight="1" x14ac:dyDescent="0.35">
      <c r="B20" s="19"/>
      <c r="C20" s="20">
        <v>6</v>
      </c>
      <c r="D20" s="796"/>
      <c r="E20" s="796"/>
      <c r="F20" s="796"/>
      <c r="G20" s="798" t="str">
        <f t="shared" si="0"/>
        <v/>
      </c>
      <c r="H20" s="798" t="str">
        <f t="shared" si="1"/>
        <v/>
      </c>
      <c r="I20" s="796"/>
      <c r="J20" s="796"/>
      <c r="K20" s="798" t="str">
        <f>IF((E20=""),"",IF(J20 = "", "", IF(J20=$G$65,(N64*I20/1000)/$G$66,N64*I20/1000)))</f>
        <v/>
      </c>
      <c r="L20" s="798" t="str">
        <f t="shared" si="3"/>
        <v/>
      </c>
      <c r="M20" s="798" t="str">
        <f t="shared" si="2"/>
        <v/>
      </c>
      <c r="N20" s="796"/>
      <c r="O20" s="103"/>
      <c r="P20" s="423"/>
      <c r="Q20" s="428"/>
      <c r="R20" s="423"/>
      <c r="S20" s="429"/>
      <c r="T20" s="406"/>
      <c r="U20" s="406"/>
      <c r="V20" s="406"/>
      <c r="W20" s="406"/>
      <c r="X20" s="406"/>
      <c r="Y20" s="317"/>
      <c r="Z20" s="317"/>
      <c r="AA20" s="317"/>
      <c r="AB20" s="317"/>
      <c r="AC20" s="317"/>
      <c r="AD20" s="317"/>
      <c r="AE20" s="317"/>
      <c r="AF20" s="317"/>
      <c r="AG20" s="317"/>
      <c r="AH20" s="317"/>
      <c r="AI20" s="317"/>
      <c r="AJ20" s="317"/>
      <c r="AK20" s="317"/>
      <c r="AL20" s="317"/>
      <c r="AM20" s="317"/>
      <c r="AN20" s="317"/>
      <c r="AO20" s="317"/>
      <c r="AP20" s="316"/>
      <c r="AQ20" s="316"/>
      <c r="AR20" s="316"/>
      <c r="AS20" s="316"/>
      <c r="AT20" s="316"/>
      <c r="AU20" s="316"/>
    </row>
    <row r="21" spans="2:47" s="422" customFormat="1" ht="15" customHeight="1" x14ac:dyDescent="0.35">
      <c r="B21" s="19"/>
      <c r="C21" s="20">
        <v>7</v>
      </c>
      <c r="D21" s="796"/>
      <c r="E21" s="796"/>
      <c r="F21" s="796"/>
      <c r="G21" s="798" t="str">
        <f t="shared" si="0"/>
        <v/>
      </c>
      <c r="H21" s="798" t="str">
        <f t="shared" si="1"/>
        <v/>
      </c>
      <c r="I21" s="796"/>
      <c r="J21" s="796"/>
      <c r="K21" s="798" t="str">
        <f>IF((E21=""),"",IF(J21 = "", "", IF(J21=$G$65,(N64*I21/1000)/$G$66,N64*I21/1000)))</f>
        <v/>
      </c>
      <c r="L21" s="798" t="str">
        <f t="shared" si="3"/>
        <v/>
      </c>
      <c r="M21" s="798" t="str">
        <f t="shared" si="2"/>
        <v/>
      </c>
      <c r="N21" s="796"/>
      <c r="O21" s="103"/>
      <c r="P21" s="423"/>
      <c r="Q21" s="428"/>
      <c r="R21" s="423"/>
      <c r="S21" s="429"/>
      <c r="T21" s="406"/>
      <c r="U21" s="406"/>
      <c r="V21" s="406"/>
      <c r="W21" s="406"/>
      <c r="X21" s="406"/>
      <c r="Y21" s="317"/>
      <c r="Z21" s="317"/>
      <c r="AA21" s="317"/>
      <c r="AB21" s="317"/>
      <c r="AC21" s="317"/>
      <c r="AD21" s="317"/>
      <c r="AE21" s="317"/>
      <c r="AF21" s="317"/>
      <c r="AG21" s="317"/>
      <c r="AH21" s="317"/>
      <c r="AI21" s="317"/>
      <c r="AJ21" s="317"/>
      <c r="AK21" s="317"/>
      <c r="AL21" s="317"/>
      <c r="AM21" s="317"/>
      <c r="AN21" s="317"/>
      <c r="AO21" s="317"/>
      <c r="AP21" s="316"/>
      <c r="AQ21" s="316"/>
      <c r="AR21" s="316"/>
      <c r="AS21" s="316"/>
      <c r="AT21" s="316"/>
      <c r="AU21" s="316"/>
    </row>
    <row r="22" spans="2:47" s="422" customFormat="1" ht="15" customHeight="1" x14ac:dyDescent="0.35">
      <c r="B22" s="19"/>
      <c r="C22" s="20">
        <v>8</v>
      </c>
      <c r="D22" s="796"/>
      <c r="E22" s="796"/>
      <c r="F22" s="796"/>
      <c r="G22" s="798" t="str">
        <f t="shared" si="0"/>
        <v/>
      </c>
      <c r="H22" s="798" t="str">
        <f t="shared" si="1"/>
        <v/>
      </c>
      <c r="I22" s="796"/>
      <c r="J22" s="796"/>
      <c r="K22" s="798" t="str">
        <f>IF((E22=""),"",IF(J22 = "", "", IF(J22=$G$65,(N64*I22/1000)/$G$66,N649*I22/1000)))</f>
        <v/>
      </c>
      <c r="L22" s="798" t="str">
        <f t="shared" si="3"/>
        <v/>
      </c>
      <c r="M22" s="798" t="str">
        <f t="shared" si="2"/>
        <v/>
      </c>
      <c r="N22" s="796"/>
      <c r="O22" s="103"/>
      <c r="P22" s="423"/>
      <c r="Q22" s="428"/>
      <c r="R22" s="423"/>
      <c r="S22" s="429"/>
      <c r="T22" s="406"/>
      <c r="U22" s="406"/>
      <c r="V22" s="406"/>
      <c r="W22" s="406"/>
      <c r="X22" s="406"/>
      <c r="Y22" s="317"/>
      <c r="Z22" s="317"/>
      <c r="AA22" s="317"/>
      <c r="AB22" s="317"/>
      <c r="AC22" s="317"/>
      <c r="AD22" s="317"/>
      <c r="AE22" s="317"/>
      <c r="AF22" s="317"/>
      <c r="AG22" s="317"/>
      <c r="AH22" s="317"/>
      <c r="AI22" s="317"/>
      <c r="AJ22" s="317"/>
      <c r="AK22" s="317"/>
      <c r="AL22" s="317"/>
      <c r="AM22" s="317"/>
      <c r="AN22" s="317"/>
      <c r="AO22" s="317"/>
      <c r="AP22" s="316"/>
      <c r="AQ22" s="316"/>
      <c r="AR22" s="316"/>
      <c r="AS22" s="316"/>
      <c r="AT22" s="316"/>
      <c r="AU22" s="316"/>
    </row>
    <row r="23" spans="2:47" s="422" customFormat="1" ht="15" customHeight="1" x14ac:dyDescent="0.35">
      <c r="B23" s="19"/>
      <c r="C23" s="20">
        <v>9</v>
      </c>
      <c r="D23" s="796"/>
      <c r="E23" s="796"/>
      <c r="F23" s="796"/>
      <c r="G23" s="798" t="str">
        <f t="shared" si="0"/>
        <v/>
      </c>
      <c r="H23" s="798" t="str">
        <f t="shared" si="1"/>
        <v/>
      </c>
      <c r="I23" s="796"/>
      <c r="J23" s="796"/>
      <c r="K23" s="798" t="str">
        <f>IF((E23=""),"",IF(J23 = "", "", IF(J23=$G$65,(N64*I23/1000)/$G$66,N64*I23/1000)))</f>
        <v/>
      </c>
      <c r="L23" s="798" t="str">
        <f t="shared" si="3"/>
        <v/>
      </c>
      <c r="M23" s="798" t="str">
        <f t="shared" si="2"/>
        <v/>
      </c>
      <c r="N23" s="796"/>
      <c r="O23" s="103"/>
      <c r="P23" s="423"/>
      <c r="Q23" s="428"/>
      <c r="R23" s="423"/>
      <c r="S23" s="429"/>
      <c r="T23" s="406"/>
      <c r="U23" s="406"/>
      <c r="V23" s="406"/>
      <c r="W23" s="406"/>
      <c r="X23" s="406"/>
      <c r="Y23" s="317"/>
      <c r="Z23" s="317"/>
      <c r="AA23" s="317"/>
      <c r="AB23" s="317"/>
      <c r="AC23" s="317"/>
      <c r="AD23" s="317"/>
      <c r="AE23" s="317"/>
      <c r="AF23" s="317"/>
      <c r="AG23" s="317"/>
      <c r="AH23" s="317"/>
      <c r="AI23" s="317"/>
      <c r="AJ23" s="317"/>
      <c r="AK23" s="317"/>
      <c r="AL23" s="317"/>
      <c r="AM23" s="317"/>
      <c r="AN23" s="317"/>
      <c r="AO23" s="317"/>
      <c r="AP23" s="316"/>
      <c r="AQ23" s="316"/>
      <c r="AR23" s="316"/>
      <c r="AS23" s="316"/>
      <c r="AT23" s="316"/>
      <c r="AU23" s="316"/>
    </row>
    <row r="24" spans="2:47" s="422" customFormat="1" ht="15" customHeight="1" x14ac:dyDescent="0.35">
      <c r="B24" s="19"/>
      <c r="C24" s="20">
        <v>10</v>
      </c>
      <c r="D24" s="796"/>
      <c r="E24" s="796"/>
      <c r="F24" s="796"/>
      <c r="G24" s="798" t="str">
        <f t="shared" si="0"/>
        <v/>
      </c>
      <c r="H24" s="798" t="str">
        <f t="shared" si="1"/>
        <v/>
      </c>
      <c r="I24" s="796"/>
      <c r="J24" s="796"/>
      <c r="K24" s="798" t="str">
        <f>IF((E24=""),"",IF(J24 = "", "", IF(J24=$G$65,(N64*I24/1000)/$G$66,N64*I24/1000)))</f>
        <v/>
      </c>
      <c r="L24" s="798" t="str">
        <f t="shared" si="3"/>
        <v/>
      </c>
      <c r="M24" s="798" t="str">
        <f t="shared" si="2"/>
        <v/>
      </c>
      <c r="N24" s="796"/>
      <c r="O24" s="103"/>
      <c r="P24" s="423"/>
      <c r="Q24" s="428"/>
      <c r="R24" s="423"/>
      <c r="S24" s="429"/>
      <c r="T24" s="406"/>
      <c r="U24" s="406"/>
      <c r="V24" s="406"/>
      <c r="W24" s="406"/>
      <c r="X24" s="406"/>
      <c r="Y24" s="317"/>
      <c r="Z24" s="317"/>
      <c r="AA24" s="317"/>
      <c r="AB24" s="317"/>
      <c r="AC24" s="317"/>
      <c r="AD24" s="317"/>
      <c r="AE24" s="317"/>
      <c r="AF24" s="317"/>
      <c r="AG24" s="317"/>
      <c r="AH24" s="317"/>
      <c r="AI24" s="317"/>
      <c r="AJ24" s="317"/>
      <c r="AK24" s="317"/>
      <c r="AL24" s="317"/>
      <c r="AM24" s="317"/>
      <c r="AN24" s="317"/>
      <c r="AO24" s="317"/>
      <c r="AP24" s="316"/>
      <c r="AQ24" s="316"/>
      <c r="AR24" s="316"/>
      <c r="AS24" s="316"/>
      <c r="AT24" s="316"/>
      <c r="AU24" s="316"/>
    </row>
    <row r="25" spans="2:47" s="422" customFormat="1" ht="15" customHeight="1" x14ac:dyDescent="0.35">
      <c r="B25" s="19"/>
      <c r="C25" s="20">
        <v>11</v>
      </c>
      <c r="D25" s="796"/>
      <c r="E25" s="796"/>
      <c r="F25" s="796"/>
      <c r="G25" s="798" t="str">
        <f t="shared" si="0"/>
        <v/>
      </c>
      <c r="H25" s="798" t="str">
        <f t="shared" si="1"/>
        <v/>
      </c>
      <c r="I25" s="796"/>
      <c r="J25" s="796"/>
      <c r="K25" s="798" t="str">
        <f>IF((E25=""),"",IF(J25 = "", "", IF(J25=$G$65,(N64*I25/1000)/$G$66,N64*I25/1000)))</f>
        <v/>
      </c>
      <c r="L25" s="798" t="str">
        <f t="shared" si="3"/>
        <v/>
      </c>
      <c r="M25" s="798" t="str">
        <f t="shared" si="2"/>
        <v/>
      </c>
      <c r="N25" s="796"/>
      <c r="O25" s="103"/>
      <c r="P25" s="423"/>
      <c r="Q25" s="428"/>
      <c r="R25" s="423"/>
      <c r="S25" s="429"/>
      <c r="T25" s="406"/>
      <c r="U25" s="406"/>
      <c r="V25" s="406"/>
      <c r="W25" s="406"/>
      <c r="X25" s="406"/>
      <c r="Y25" s="317"/>
      <c r="Z25" s="317"/>
      <c r="AA25" s="317"/>
      <c r="AB25" s="317"/>
      <c r="AC25" s="317"/>
      <c r="AD25" s="317"/>
      <c r="AE25" s="317"/>
      <c r="AF25" s="317"/>
      <c r="AG25" s="317"/>
      <c r="AH25" s="317"/>
      <c r="AI25" s="317"/>
      <c r="AJ25" s="317"/>
      <c r="AK25" s="317"/>
      <c r="AL25" s="317"/>
      <c r="AM25" s="317"/>
      <c r="AN25" s="317"/>
      <c r="AO25" s="317"/>
      <c r="AP25" s="316"/>
      <c r="AQ25" s="316"/>
      <c r="AR25" s="316"/>
      <c r="AS25" s="316"/>
      <c r="AT25" s="316"/>
      <c r="AU25" s="316"/>
    </row>
    <row r="26" spans="2:47" s="422" customFormat="1" ht="15" customHeight="1" x14ac:dyDescent="0.35">
      <c r="B26" s="19"/>
      <c r="C26" s="20">
        <v>12</v>
      </c>
      <c r="D26" s="796"/>
      <c r="E26" s="796"/>
      <c r="F26" s="796"/>
      <c r="G26" s="798" t="str">
        <f t="shared" si="0"/>
        <v/>
      </c>
      <c r="H26" s="798" t="str">
        <f t="shared" si="1"/>
        <v/>
      </c>
      <c r="I26" s="796"/>
      <c r="J26" s="796"/>
      <c r="K26" s="798" t="str">
        <f>IF((E26=""),"",IF(J26 = "", "", IF(J26=$G$65,(N64*I26/1000)/$G$66,N64*I26/1000)))</f>
        <v/>
      </c>
      <c r="L26" s="798" t="str">
        <f t="shared" si="3"/>
        <v/>
      </c>
      <c r="M26" s="798" t="str">
        <f t="shared" si="2"/>
        <v/>
      </c>
      <c r="N26" s="796"/>
      <c r="O26" s="103"/>
      <c r="P26" s="423"/>
      <c r="Q26" s="428"/>
      <c r="R26" s="423"/>
      <c r="S26" s="429"/>
      <c r="T26" s="406"/>
      <c r="U26" s="406"/>
      <c r="V26" s="406"/>
      <c r="W26" s="406"/>
      <c r="X26" s="406"/>
      <c r="Y26" s="317"/>
      <c r="Z26" s="317"/>
      <c r="AA26" s="317"/>
      <c r="AB26" s="317"/>
      <c r="AC26" s="317"/>
      <c r="AD26" s="317"/>
      <c r="AE26" s="317"/>
      <c r="AF26" s="317"/>
      <c r="AG26" s="317"/>
      <c r="AH26" s="317"/>
      <c r="AI26" s="317"/>
      <c r="AJ26" s="317"/>
      <c r="AK26" s="317"/>
      <c r="AL26" s="317"/>
      <c r="AM26" s="317"/>
      <c r="AN26" s="317"/>
      <c r="AO26" s="317"/>
      <c r="AP26" s="316"/>
      <c r="AQ26" s="316"/>
      <c r="AR26" s="316"/>
      <c r="AS26" s="316"/>
      <c r="AT26" s="316"/>
      <c r="AU26" s="316"/>
    </row>
    <row r="27" spans="2:47" s="422" customFormat="1" ht="15" customHeight="1" x14ac:dyDescent="0.35">
      <c r="B27" s="19"/>
      <c r="C27" s="20">
        <v>13</v>
      </c>
      <c r="D27" s="796"/>
      <c r="E27" s="796"/>
      <c r="F27" s="796"/>
      <c r="G27" s="798" t="str">
        <f t="shared" si="0"/>
        <v/>
      </c>
      <c r="H27" s="798" t="str">
        <f t="shared" si="1"/>
        <v/>
      </c>
      <c r="I27" s="796"/>
      <c r="J27" s="796"/>
      <c r="K27" s="798" t="str">
        <f>IF((E27=""),"",IF(J27 = "", "", IF(J27=$G$65,(N64*I27/1000)/$G$66,N64*I27/1000)))</f>
        <v/>
      </c>
      <c r="L27" s="798" t="str">
        <f t="shared" si="3"/>
        <v/>
      </c>
      <c r="M27" s="798" t="str">
        <f t="shared" si="2"/>
        <v/>
      </c>
      <c r="N27" s="796"/>
      <c r="O27" s="103"/>
      <c r="P27" s="423"/>
      <c r="Q27" s="428"/>
      <c r="R27" s="423"/>
      <c r="S27" s="429"/>
      <c r="T27" s="406"/>
      <c r="U27" s="406"/>
      <c r="V27" s="406"/>
      <c r="W27" s="406"/>
      <c r="X27" s="406"/>
      <c r="Y27" s="317"/>
      <c r="Z27" s="317"/>
      <c r="AA27" s="317"/>
      <c r="AB27" s="317"/>
      <c r="AC27" s="317"/>
      <c r="AD27" s="317"/>
      <c r="AE27" s="317"/>
      <c r="AF27" s="317"/>
      <c r="AG27" s="317"/>
      <c r="AH27" s="317"/>
      <c r="AI27" s="317"/>
      <c r="AJ27" s="317"/>
      <c r="AK27" s="317"/>
      <c r="AL27" s="317"/>
      <c r="AM27" s="317"/>
      <c r="AN27" s="317"/>
      <c r="AO27" s="317"/>
      <c r="AP27" s="316"/>
      <c r="AQ27" s="316"/>
      <c r="AR27" s="316"/>
      <c r="AS27" s="316"/>
      <c r="AT27" s="316"/>
      <c r="AU27" s="316"/>
    </row>
    <row r="28" spans="2:47" s="422" customFormat="1" ht="15" customHeight="1" x14ac:dyDescent="0.35">
      <c r="B28" s="19"/>
      <c r="C28" s="20">
        <v>14</v>
      </c>
      <c r="D28" s="796"/>
      <c r="E28" s="796"/>
      <c r="F28" s="796"/>
      <c r="G28" s="798" t="str">
        <f t="shared" si="0"/>
        <v/>
      </c>
      <c r="H28" s="798" t="str">
        <f t="shared" si="1"/>
        <v/>
      </c>
      <c r="I28" s="796"/>
      <c r="J28" s="796"/>
      <c r="K28" s="798" t="str">
        <f>IF((E28=""),"",IF(J28 = "", "", IF(J28=$G$65,(N64*I28/1000)/$G$66,N64*I28/1000)))</f>
        <v/>
      </c>
      <c r="L28" s="798" t="str">
        <f t="shared" si="3"/>
        <v/>
      </c>
      <c r="M28" s="798" t="str">
        <f t="shared" si="2"/>
        <v/>
      </c>
      <c r="N28" s="796"/>
      <c r="O28" s="103"/>
      <c r="P28" s="423"/>
      <c r="Q28" s="428"/>
      <c r="R28" s="423"/>
      <c r="S28" s="429"/>
      <c r="T28" s="406"/>
      <c r="U28" s="406"/>
      <c r="V28" s="406"/>
      <c r="W28" s="406"/>
      <c r="X28" s="406"/>
      <c r="Y28" s="317"/>
      <c r="Z28" s="317"/>
      <c r="AA28" s="317"/>
      <c r="AB28" s="317"/>
      <c r="AC28" s="317"/>
      <c r="AD28" s="317"/>
      <c r="AE28" s="317"/>
      <c r="AF28" s="317"/>
      <c r="AG28" s="317"/>
      <c r="AH28" s="317"/>
      <c r="AI28" s="317"/>
      <c r="AJ28" s="317"/>
      <c r="AK28" s="317"/>
      <c r="AL28" s="317"/>
      <c r="AM28" s="317"/>
      <c r="AN28" s="317"/>
      <c r="AO28" s="317"/>
      <c r="AP28" s="316"/>
      <c r="AQ28" s="316"/>
      <c r="AR28" s="316"/>
      <c r="AS28" s="316"/>
      <c r="AT28" s="316"/>
      <c r="AU28" s="316"/>
    </row>
    <row r="29" spans="2:47" s="422" customFormat="1" ht="15" customHeight="1" x14ac:dyDescent="0.35">
      <c r="B29" s="19"/>
      <c r="C29" s="20">
        <v>15</v>
      </c>
      <c r="D29" s="796"/>
      <c r="E29" s="796"/>
      <c r="F29" s="796"/>
      <c r="G29" s="798" t="str">
        <f t="shared" si="0"/>
        <v/>
      </c>
      <c r="H29" s="798" t="str">
        <f>IF(E29 = "","", IF(F29="", "", VLOOKUP(E29, $D$63:$F$80,3,FALSE) *F29/1000))</f>
        <v/>
      </c>
      <c r="I29" s="796"/>
      <c r="J29" s="796"/>
      <c r="K29" s="798" t="str">
        <f>IF((E29=""),"",IF(J29 = "", "", IF(J29=$G$65,(N64*I29/1000)/$G$66,N64*I29/1000)))</f>
        <v/>
      </c>
      <c r="L29" s="798" t="str">
        <f t="shared" si="3"/>
        <v/>
      </c>
      <c r="M29" s="798" t="str">
        <f t="shared" si="2"/>
        <v/>
      </c>
      <c r="N29" s="796"/>
      <c r="O29" s="103"/>
      <c r="P29" s="423"/>
      <c r="Q29" s="428"/>
      <c r="R29" s="423"/>
      <c r="S29" s="429"/>
      <c r="T29" s="406"/>
      <c r="U29" s="406"/>
      <c r="V29" s="406"/>
      <c r="W29" s="406"/>
      <c r="X29" s="406"/>
      <c r="Y29" s="317"/>
      <c r="Z29" s="317"/>
      <c r="AA29" s="317"/>
      <c r="AB29" s="317"/>
      <c r="AC29" s="317"/>
      <c r="AD29" s="317"/>
      <c r="AE29" s="317"/>
      <c r="AF29" s="317"/>
      <c r="AG29" s="317"/>
      <c r="AH29" s="317"/>
      <c r="AI29" s="317"/>
      <c r="AJ29" s="317"/>
      <c r="AK29" s="317"/>
      <c r="AL29" s="317"/>
      <c r="AM29" s="317"/>
      <c r="AN29" s="317"/>
      <c r="AO29" s="317"/>
      <c r="AP29" s="316"/>
      <c r="AQ29" s="316"/>
      <c r="AR29" s="316"/>
      <c r="AS29" s="316"/>
      <c r="AT29" s="316"/>
      <c r="AU29" s="316"/>
    </row>
    <row r="30" spans="2:47" s="422" customFormat="1" ht="15" customHeight="1" x14ac:dyDescent="0.35">
      <c r="B30" s="19"/>
      <c r="C30" s="20">
        <v>16</v>
      </c>
      <c r="D30" s="796"/>
      <c r="E30" s="796"/>
      <c r="F30" s="796"/>
      <c r="G30" s="798" t="str">
        <f t="shared" si="0"/>
        <v/>
      </c>
      <c r="H30" s="798" t="str">
        <f t="shared" si="1"/>
        <v/>
      </c>
      <c r="I30" s="796"/>
      <c r="J30" s="796"/>
      <c r="K30" s="798" t="str">
        <f>IF((E30=""),"",IF(J30 = "", "", IF(J30=$G$65,(N64*I30/1000)/$G$66,N64*I30/1000)))</f>
        <v/>
      </c>
      <c r="L30" s="798" t="str">
        <f t="shared" si="3"/>
        <v/>
      </c>
      <c r="M30" s="798" t="str">
        <f t="shared" si="2"/>
        <v/>
      </c>
      <c r="N30" s="796"/>
      <c r="O30" s="103"/>
      <c r="P30" s="423"/>
      <c r="Q30" s="428"/>
      <c r="R30" s="423"/>
      <c r="S30" s="429"/>
      <c r="T30" s="406"/>
      <c r="U30" s="406"/>
      <c r="V30" s="406"/>
      <c r="W30" s="406"/>
      <c r="X30" s="406"/>
      <c r="Y30" s="317"/>
      <c r="Z30" s="317"/>
      <c r="AA30" s="317"/>
      <c r="AB30" s="317"/>
      <c r="AC30" s="317"/>
      <c r="AD30" s="317"/>
      <c r="AE30" s="317"/>
      <c r="AF30" s="317"/>
      <c r="AG30" s="317"/>
      <c r="AH30" s="317"/>
      <c r="AI30" s="317"/>
      <c r="AJ30" s="317"/>
      <c r="AK30" s="317"/>
      <c r="AL30" s="317"/>
      <c r="AM30" s="317"/>
      <c r="AN30" s="317"/>
      <c r="AO30" s="317"/>
      <c r="AP30" s="316"/>
      <c r="AQ30" s="316"/>
      <c r="AR30" s="316"/>
      <c r="AS30" s="316"/>
      <c r="AT30" s="316"/>
      <c r="AU30" s="316"/>
    </row>
    <row r="31" spans="2:47" s="422" customFormat="1" ht="15" customHeight="1" x14ac:dyDescent="0.35">
      <c r="B31" s="19"/>
      <c r="C31" s="20">
        <v>17</v>
      </c>
      <c r="D31" s="796"/>
      <c r="E31" s="796"/>
      <c r="F31" s="796"/>
      <c r="G31" s="798" t="str">
        <f t="shared" si="0"/>
        <v/>
      </c>
      <c r="H31" s="798" t="str">
        <f t="shared" si="1"/>
        <v/>
      </c>
      <c r="I31" s="796"/>
      <c r="J31" s="796"/>
      <c r="K31" s="798" t="str">
        <f>IF((E31=""),"",IF(J31 = "", "", IF(J31=$G$65,(N64*I31/1000)/$G$66,N64*I31/1000)))</f>
        <v/>
      </c>
      <c r="L31" s="798" t="str">
        <f t="shared" si="3"/>
        <v/>
      </c>
      <c r="M31" s="798" t="str">
        <f t="shared" si="2"/>
        <v/>
      </c>
      <c r="N31" s="796"/>
      <c r="O31" s="103"/>
      <c r="P31" s="423"/>
      <c r="Q31" s="428"/>
      <c r="R31" s="423"/>
      <c r="S31" s="429"/>
      <c r="T31" s="406"/>
      <c r="U31" s="406"/>
      <c r="V31" s="406"/>
      <c r="W31" s="406"/>
      <c r="X31" s="406"/>
      <c r="Y31" s="317"/>
      <c r="Z31" s="317"/>
      <c r="AA31" s="317"/>
      <c r="AB31" s="317"/>
      <c r="AC31" s="317"/>
      <c r="AD31" s="317"/>
      <c r="AE31" s="317"/>
      <c r="AF31" s="317"/>
      <c r="AG31" s="317"/>
      <c r="AH31" s="317"/>
      <c r="AI31" s="317"/>
      <c r="AJ31" s="317"/>
      <c r="AK31" s="317"/>
      <c r="AL31" s="317"/>
      <c r="AM31" s="317"/>
      <c r="AN31" s="317"/>
      <c r="AO31" s="317"/>
      <c r="AP31" s="316"/>
      <c r="AQ31" s="316"/>
      <c r="AR31" s="316"/>
      <c r="AS31" s="316"/>
      <c r="AT31" s="316"/>
      <c r="AU31" s="316"/>
    </row>
    <row r="32" spans="2:47" s="422" customFormat="1" ht="15" customHeight="1" x14ac:dyDescent="0.35">
      <c r="B32" s="19"/>
      <c r="C32" s="20">
        <v>18</v>
      </c>
      <c r="D32" s="796"/>
      <c r="E32" s="796"/>
      <c r="F32" s="796"/>
      <c r="G32" s="798" t="str">
        <f t="shared" si="0"/>
        <v/>
      </c>
      <c r="H32" s="798" t="str">
        <f t="shared" si="1"/>
        <v/>
      </c>
      <c r="I32" s="796"/>
      <c r="J32" s="796"/>
      <c r="K32" s="798" t="str">
        <f>IF((E32=""),"",IF(J32 = "", "", IF(J32=$G$65,(N64*I32/1000)/$G$66,N64*I32/1000)))</f>
        <v/>
      </c>
      <c r="L32" s="798" t="str">
        <f t="shared" si="3"/>
        <v/>
      </c>
      <c r="M32" s="798" t="str">
        <f t="shared" si="2"/>
        <v/>
      </c>
      <c r="N32" s="796"/>
      <c r="O32" s="103"/>
      <c r="P32" s="423"/>
      <c r="Q32" s="428"/>
      <c r="R32" s="423"/>
      <c r="S32" s="429"/>
      <c r="T32" s="406"/>
      <c r="U32" s="406"/>
      <c r="V32" s="406"/>
      <c r="W32" s="406"/>
      <c r="X32" s="406"/>
      <c r="Y32" s="317"/>
      <c r="Z32" s="317"/>
      <c r="AA32" s="317"/>
      <c r="AB32" s="317"/>
      <c r="AC32" s="317"/>
      <c r="AD32" s="317"/>
      <c r="AE32" s="317"/>
      <c r="AF32" s="317"/>
      <c r="AG32" s="317"/>
      <c r="AH32" s="317"/>
      <c r="AI32" s="317"/>
      <c r="AJ32" s="317"/>
      <c r="AK32" s="317"/>
      <c r="AL32" s="317"/>
      <c r="AM32" s="317"/>
      <c r="AN32" s="317"/>
      <c r="AO32" s="317"/>
      <c r="AP32" s="316"/>
      <c r="AQ32" s="316"/>
      <c r="AR32" s="316"/>
      <c r="AS32" s="316"/>
      <c r="AT32" s="316"/>
      <c r="AU32" s="316"/>
    </row>
    <row r="33" spans="2:47" s="422" customFormat="1" ht="15" customHeight="1" x14ac:dyDescent="0.35">
      <c r="B33" s="19"/>
      <c r="C33" s="20">
        <v>19</v>
      </c>
      <c r="D33" s="796"/>
      <c r="E33" s="796"/>
      <c r="F33" s="796"/>
      <c r="G33" s="798" t="str">
        <f t="shared" si="0"/>
        <v/>
      </c>
      <c r="H33" s="798" t="str">
        <f t="shared" si="1"/>
        <v/>
      </c>
      <c r="I33" s="796"/>
      <c r="J33" s="796"/>
      <c r="K33" s="798" t="str">
        <f>IF((E33=""),"",IF(J33 = "", "", IF(J33=$G$65,(N64*I33/1000)/$G$66,N64*I33/1000)))</f>
        <v/>
      </c>
      <c r="L33" s="798" t="str">
        <f t="shared" si="3"/>
        <v/>
      </c>
      <c r="M33" s="798" t="str">
        <f t="shared" si="2"/>
        <v/>
      </c>
      <c r="N33" s="796"/>
      <c r="O33" s="103"/>
      <c r="P33" s="423"/>
      <c r="Q33" s="428"/>
      <c r="R33" s="423"/>
      <c r="S33" s="429"/>
      <c r="T33" s="406"/>
      <c r="U33" s="406"/>
      <c r="V33" s="406"/>
      <c r="W33" s="406"/>
      <c r="X33" s="406"/>
      <c r="Y33" s="317"/>
      <c r="Z33" s="317"/>
      <c r="AA33" s="317"/>
      <c r="AB33" s="317"/>
      <c r="AC33" s="317"/>
      <c r="AD33" s="317"/>
      <c r="AE33" s="317"/>
      <c r="AF33" s="317"/>
      <c r="AG33" s="317"/>
      <c r="AH33" s="317"/>
      <c r="AI33" s="317"/>
      <c r="AJ33" s="317"/>
      <c r="AK33" s="317"/>
      <c r="AL33" s="317"/>
      <c r="AM33" s="317"/>
      <c r="AN33" s="317"/>
      <c r="AO33" s="317"/>
      <c r="AP33" s="316"/>
      <c r="AQ33" s="316"/>
      <c r="AR33" s="316"/>
      <c r="AS33" s="316"/>
      <c r="AT33" s="316"/>
      <c r="AU33" s="316"/>
    </row>
    <row r="34" spans="2:47" s="422" customFormat="1" ht="15" customHeight="1" x14ac:dyDescent="0.35">
      <c r="B34" s="19"/>
      <c r="C34" s="20">
        <v>20</v>
      </c>
      <c r="D34" s="796"/>
      <c r="E34" s="796"/>
      <c r="F34" s="796"/>
      <c r="G34" s="798" t="str">
        <f t="shared" si="0"/>
        <v/>
      </c>
      <c r="H34" s="798" t="str">
        <f t="shared" si="1"/>
        <v/>
      </c>
      <c r="I34" s="796"/>
      <c r="J34" s="796"/>
      <c r="K34" s="798" t="str">
        <f>IF((E34=""),"",IF(J34 = "", "", IF(J34=$G$65,(N64*I34/1000)/$G$66,N64*I34/1000)))</f>
        <v/>
      </c>
      <c r="L34" s="798" t="str">
        <f t="shared" si="3"/>
        <v/>
      </c>
      <c r="M34" s="798" t="str">
        <f t="shared" si="2"/>
        <v/>
      </c>
      <c r="N34" s="796"/>
      <c r="O34" s="103"/>
      <c r="P34" s="423"/>
      <c r="Q34" s="428"/>
      <c r="R34" s="423"/>
      <c r="S34" s="429"/>
      <c r="T34" s="406"/>
      <c r="U34" s="406"/>
      <c r="V34" s="406"/>
      <c r="W34" s="406"/>
      <c r="X34" s="406"/>
      <c r="Y34" s="317"/>
      <c r="Z34" s="317"/>
      <c r="AA34" s="317"/>
      <c r="AB34" s="317"/>
      <c r="AC34" s="317"/>
      <c r="AD34" s="317"/>
      <c r="AE34" s="317"/>
      <c r="AF34" s="317"/>
      <c r="AG34" s="317"/>
      <c r="AH34" s="317"/>
      <c r="AI34" s="317"/>
      <c r="AJ34" s="317"/>
      <c r="AK34" s="317"/>
      <c r="AL34" s="317"/>
      <c r="AM34" s="317"/>
      <c r="AN34" s="317"/>
      <c r="AO34" s="317"/>
      <c r="AP34" s="316"/>
      <c r="AQ34" s="316"/>
      <c r="AR34" s="316"/>
      <c r="AS34" s="316"/>
      <c r="AT34" s="316"/>
      <c r="AU34" s="316"/>
    </row>
    <row r="35" spans="2:47" s="422" customFormat="1" ht="15" customHeight="1" x14ac:dyDescent="0.3">
      <c r="B35" s="19"/>
      <c r="C35" s="20"/>
      <c r="D35" s="21"/>
      <c r="E35" s="21"/>
      <c r="F35" s="21"/>
      <c r="G35" s="21"/>
      <c r="H35" s="21"/>
      <c r="I35" s="21"/>
      <c r="J35" s="21"/>
      <c r="K35" s="21"/>
      <c r="L35" s="21"/>
      <c r="M35" s="21"/>
      <c r="N35" s="21"/>
      <c r="O35" s="90"/>
      <c r="P35" s="407"/>
      <c r="Q35" s="407"/>
      <c r="R35" s="407"/>
      <c r="S35" s="406"/>
      <c r="T35" s="406"/>
      <c r="U35" s="406"/>
      <c r="V35" s="406"/>
      <c r="W35" s="406"/>
      <c r="X35" s="406"/>
      <c r="Y35" s="317"/>
      <c r="Z35" s="317"/>
      <c r="AA35" s="317"/>
      <c r="AB35" s="317"/>
      <c r="AC35" s="317"/>
      <c r="AD35" s="317"/>
      <c r="AE35" s="317"/>
      <c r="AF35" s="317"/>
      <c r="AG35" s="317"/>
      <c r="AH35" s="317"/>
      <c r="AI35" s="317"/>
      <c r="AJ35" s="317"/>
      <c r="AK35" s="317"/>
      <c r="AL35" s="317"/>
      <c r="AM35" s="317"/>
      <c r="AN35" s="317"/>
      <c r="AO35" s="317"/>
      <c r="AP35" s="316"/>
      <c r="AQ35" s="316"/>
      <c r="AR35" s="316"/>
      <c r="AS35" s="316"/>
      <c r="AT35" s="316"/>
      <c r="AU35" s="316"/>
    </row>
    <row r="36" spans="2:47" s="422" customFormat="1" ht="15" customHeight="1" x14ac:dyDescent="0.3">
      <c r="B36" s="19"/>
      <c r="C36" s="20"/>
      <c r="D36" s="71" t="s">
        <v>167</v>
      </c>
      <c r="E36" s="21"/>
      <c r="F36" s="21"/>
      <c r="G36" s="104"/>
      <c r="H36" s="104"/>
      <c r="I36" s="21"/>
      <c r="J36" s="21"/>
      <c r="K36" s="21"/>
      <c r="L36" s="21"/>
      <c r="M36" s="21"/>
      <c r="N36" s="21"/>
      <c r="O36" s="90"/>
      <c r="P36" s="407"/>
      <c r="Q36" s="407"/>
      <c r="R36" s="407"/>
      <c r="S36" s="406"/>
      <c r="T36" s="406"/>
      <c r="U36" s="406"/>
      <c r="V36" s="406"/>
      <c r="W36" s="406"/>
      <c r="X36" s="406"/>
      <c r="Y36" s="317"/>
      <c r="Z36" s="317"/>
      <c r="AA36" s="317"/>
      <c r="AB36" s="317"/>
      <c r="AC36" s="317"/>
      <c r="AD36" s="317"/>
      <c r="AE36" s="317"/>
      <c r="AF36" s="317"/>
      <c r="AG36" s="317"/>
      <c r="AH36" s="317"/>
      <c r="AI36" s="317"/>
      <c r="AJ36" s="317"/>
      <c r="AK36" s="317"/>
      <c r="AL36" s="317"/>
      <c r="AM36" s="317"/>
      <c r="AN36" s="317"/>
      <c r="AO36" s="317"/>
      <c r="AP36" s="316"/>
      <c r="AQ36" s="316"/>
      <c r="AR36" s="316"/>
      <c r="AS36" s="316"/>
      <c r="AT36" s="316"/>
      <c r="AU36" s="316"/>
    </row>
    <row r="37" spans="2:47" s="422" customFormat="1" ht="15" customHeight="1" x14ac:dyDescent="0.35">
      <c r="B37" s="19"/>
      <c r="C37" s="20"/>
      <c r="D37" s="105" t="s">
        <v>168</v>
      </c>
      <c r="E37" s="106"/>
      <c r="F37" s="98"/>
      <c r="G37" s="107"/>
      <c r="H37" s="107"/>
      <c r="I37" s="98"/>
      <c r="J37" s="98"/>
      <c r="K37" s="108"/>
      <c r="L37" s="81"/>
      <c r="M37" s="105" t="s">
        <v>169</v>
      </c>
      <c r="N37" s="105"/>
      <c r="O37" s="90"/>
      <c r="P37" s="407"/>
      <c r="Q37" s="407"/>
      <c r="R37" s="407"/>
      <c r="S37" s="406"/>
      <c r="T37" s="406"/>
      <c r="U37" s="406"/>
      <c r="V37" s="406"/>
      <c r="W37" s="406"/>
      <c r="X37" s="406"/>
      <c r="Y37" s="317"/>
      <c r="Z37" s="317"/>
      <c r="AA37" s="317"/>
      <c r="AB37" s="317"/>
      <c r="AC37" s="317"/>
      <c r="AD37" s="317"/>
      <c r="AE37" s="317"/>
      <c r="AF37" s="317"/>
      <c r="AG37" s="317"/>
      <c r="AH37" s="317"/>
      <c r="AI37" s="317"/>
      <c r="AJ37" s="317"/>
      <c r="AK37" s="317"/>
      <c r="AL37" s="317"/>
      <c r="AM37" s="317"/>
      <c r="AN37" s="317"/>
      <c r="AO37" s="317"/>
      <c r="AP37" s="316"/>
      <c r="AQ37" s="316"/>
      <c r="AR37" s="316"/>
      <c r="AS37" s="316"/>
      <c r="AT37" s="316"/>
      <c r="AU37" s="316"/>
    </row>
    <row r="38" spans="2:47" s="422" customFormat="1" ht="15" customHeight="1" x14ac:dyDescent="0.3">
      <c r="B38" s="19"/>
      <c r="C38" s="20"/>
      <c r="D38" s="799">
        <v>5</v>
      </c>
      <c r="E38" s="106"/>
      <c r="F38" s="98"/>
      <c r="G38" s="107"/>
      <c r="H38" s="107"/>
      <c r="I38" s="98"/>
      <c r="J38" s="98"/>
      <c r="K38" s="109"/>
      <c r="L38" s="81"/>
      <c r="M38" s="800">
        <f>IF(D38=0, "", D38*J87)</f>
        <v>9.7200000000000009E-2</v>
      </c>
      <c r="N38" s="110"/>
      <c r="O38" s="90"/>
      <c r="P38" s="407"/>
      <c r="Q38" s="407"/>
      <c r="R38" s="407"/>
      <c r="S38" s="406"/>
      <c r="T38" s="406"/>
      <c r="U38" s="406"/>
      <c r="V38" s="406"/>
      <c r="W38" s="406"/>
      <c r="X38" s="406"/>
      <c r="Y38" s="317"/>
      <c r="Z38" s="317"/>
      <c r="AA38" s="317"/>
      <c r="AB38" s="317"/>
      <c r="AC38" s="317"/>
      <c r="AD38" s="317"/>
      <c r="AE38" s="317"/>
      <c r="AF38" s="317"/>
      <c r="AG38" s="317"/>
      <c r="AH38" s="317"/>
      <c r="AI38" s="317"/>
      <c r="AJ38" s="317"/>
      <c r="AK38" s="317"/>
      <c r="AL38" s="317"/>
      <c r="AM38" s="317"/>
      <c r="AN38" s="317"/>
      <c r="AO38" s="317"/>
      <c r="AP38" s="316"/>
      <c r="AQ38" s="316"/>
      <c r="AR38" s="316"/>
      <c r="AS38" s="316"/>
      <c r="AT38" s="316"/>
      <c r="AU38" s="316"/>
    </row>
    <row r="39" spans="2:47" s="422" customFormat="1" ht="15" customHeight="1" x14ac:dyDescent="0.3">
      <c r="B39" s="19"/>
      <c r="C39" s="20"/>
      <c r="D39" s="21"/>
      <c r="E39" s="21"/>
      <c r="F39" s="81"/>
      <c r="G39" s="81"/>
      <c r="H39" s="81"/>
      <c r="I39" s="81"/>
      <c r="J39" s="81"/>
      <c r="K39" s="81"/>
      <c r="L39" s="81"/>
      <c r="M39" s="21"/>
      <c r="N39" s="21"/>
      <c r="O39" s="90"/>
      <c r="P39" s="407"/>
      <c r="Q39" s="407"/>
      <c r="R39" s="407"/>
      <c r="S39" s="406"/>
      <c r="T39" s="406"/>
      <c r="U39" s="406"/>
      <c r="V39" s="406"/>
      <c r="W39" s="406"/>
      <c r="X39" s="406"/>
      <c r="Y39" s="317"/>
      <c r="Z39" s="317"/>
      <c r="AA39" s="317"/>
      <c r="AB39" s="317"/>
      <c r="AC39" s="317"/>
      <c r="AD39" s="317"/>
      <c r="AE39" s="317"/>
      <c r="AF39" s="317"/>
      <c r="AG39" s="317"/>
      <c r="AH39" s="317"/>
      <c r="AI39" s="317"/>
      <c r="AJ39" s="317"/>
      <c r="AK39" s="317"/>
      <c r="AL39" s="317"/>
      <c r="AM39" s="317"/>
      <c r="AN39" s="317"/>
      <c r="AO39" s="317"/>
      <c r="AP39" s="316"/>
      <c r="AQ39" s="316"/>
      <c r="AR39" s="316"/>
      <c r="AS39" s="316"/>
      <c r="AT39" s="316"/>
      <c r="AU39" s="316"/>
    </row>
    <row r="40" spans="2:47" s="422" customFormat="1" ht="15" customHeight="1" x14ac:dyDescent="0.35">
      <c r="B40" s="19"/>
      <c r="C40" s="20"/>
      <c r="D40" s="105" t="s">
        <v>170</v>
      </c>
      <c r="E40" s="105"/>
      <c r="F40" s="111"/>
      <c r="G40" s="112"/>
      <c r="H40" s="112"/>
      <c r="I40" s="111"/>
      <c r="J40" s="111"/>
      <c r="K40" s="111"/>
      <c r="L40" s="81"/>
      <c r="M40" s="105" t="s">
        <v>171</v>
      </c>
      <c r="N40" s="110"/>
      <c r="O40" s="90"/>
      <c r="P40" s="407"/>
      <c r="Q40" s="407"/>
      <c r="R40" s="407"/>
      <c r="S40" s="406"/>
      <c r="T40" s="406"/>
      <c r="U40" s="406"/>
      <c r="V40" s="406"/>
      <c r="W40" s="406"/>
      <c r="X40" s="406"/>
      <c r="Y40" s="317"/>
      <c r="Z40" s="317"/>
      <c r="AA40" s="317"/>
      <c r="AB40" s="317"/>
      <c r="AC40" s="317"/>
      <c r="AD40" s="317"/>
      <c r="AE40" s="317"/>
      <c r="AF40" s="317"/>
      <c r="AG40" s="317"/>
      <c r="AH40" s="317"/>
      <c r="AI40" s="317"/>
      <c r="AJ40" s="317"/>
      <c r="AK40" s="317"/>
      <c r="AL40" s="317"/>
      <c r="AM40" s="317"/>
      <c r="AN40" s="317"/>
      <c r="AO40" s="317"/>
      <c r="AP40" s="316"/>
      <c r="AQ40" s="316"/>
      <c r="AR40" s="316"/>
      <c r="AS40" s="316"/>
      <c r="AT40" s="316"/>
      <c r="AU40" s="316"/>
    </row>
    <row r="41" spans="2:47" s="422" customFormat="1" ht="15" customHeight="1" x14ac:dyDescent="0.3">
      <c r="B41" s="19"/>
      <c r="C41" s="20"/>
      <c r="D41" s="799"/>
      <c r="E41" s="106"/>
      <c r="F41" s="111"/>
      <c r="G41" s="112"/>
      <c r="H41" s="112"/>
      <c r="I41" s="111"/>
      <c r="J41" s="111"/>
      <c r="K41" s="111"/>
      <c r="L41" s="81"/>
      <c r="M41" s="800" t="str">
        <f>IF(D41=0, "", D41*L95)</f>
        <v/>
      </c>
      <c r="N41" s="110"/>
      <c r="O41" s="90"/>
      <c r="P41" s="407"/>
      <c r="Q41" s="407"/>
      <c r="R41" s="407"/>
      <c r="S41" s="406"/>
      <c r="T41" s="406"/>
      <c r="U41" s="406"/>
      <c r="V41" s="406"/>
      <c r="W41" s="406"/>
      <c r="X41" s="406"/>
      <c r="Y41" s="317"/>
      <c r="Z41" s="317"/>
      <c r="AA41" s="317"/>
      <c r="AB41" s="317"/>
      <c r="AC41" s="317"/>
      <c r="AD41" s="317"/>
      <c r="AE41" s="317"/>
      <c r="AF41" s="317"/>
      <c r="AG41" s="317"/>
      <c r="AH41" s="317"/>
      <c r="AI41" s="317"/>
      <c r="AJ41" s="317"/>
      <c r="AK41" s="317"/>
      <c r="AL41" s="317"/>
      <c r="AM41" s="317"/>
      <c r="AN41" s="317"/>
      <c r="AO41" s="317"/>
      <c r="AP41" s="316"/>
      <c r="AQ41" s="316"/>
      <c r="AR41" s="316"/>
      <c r="AS41" s="316"/>
      <c r="AT41" s="316"/>
      <c r="AU41" s="316"/>
    </row>
    <row r="42" spans="2:47" s="422" customFormat="1" ht="15" customHeight="1" x14ac:dyDescent="0.3">
      <c r="B42" s="113"/>
      <c r="C42" s="679"/>
      <c r="D42" s="114"/>
      <c r="E42" s="115"/>
      <c r="F42" s="111"/>
      <c r="G42" s="112"/>
      <c r="H42" s="112"/>
      <c r="I42" s="111"/>
      <c r="J42" s="111"/>
      <c r="K42" s="111"/>
      <c r="L42" s="98"/>
      <c r="M42" s="110"/>
      <c r="N42" s="110"/>
      <c r="O42" s="116"/>
      <c r="P42" s="407"/>
      <c r="Q42" s="407"/>
      <c r="R42" s="407"/>
      <c r="S42" s="406"/>
      <c r="T42" s="406"/>
      <c r="U42" s="406"/>
      <c r="V42" s="406"/>
      <c r="W42" s="406"/>
      <c r="X42" s="406"/>
      <c r="Y42" s="317"/>
      <c r="Z42" s="317"/>
      <c r="AA42" s="317"/>
      <c r="AB42" s="317"/>
      <c r="AC42" s="317"/>
      <c r="AD42" s="317"/>
      <c r="AE42" s="317"/>
      <c r="AF42" s="317"/>
      <c r="AG42" s="317"/>
      <c r="AH42" s="317"/>
      <c r="AI42" s="317"/>
      <c r="AJ42" s="317"/>
      <c r="AK42" s="317"/>
      <c r="AL42" s="317"/>
      <c r="AM42" s="317"/>
      <c r="AN42" s="317"/>
      <c r="AO42" s="317"/>
      <c r="AP42" s="316"/>
      <c r="AQ42" s="316"/>
      <c r="AR42" s="316"/>
      <c r="AS42" s="316"/>
      <c r="AT42" s="316"/>
      <c r="AU42" s="316"/>
    </row>
    <row r="43" spans="2:47" s="422" customFormat="1" ht="15" customHeight="1" x14ac:dyDescent="0.35">
      <c r="B43" s="19"/>
      <c r="C43" s="20"/>
      <c r="D43" s="105" t="s">
        <v>172</v>
      </c>
      <c r="E43" s="106"/>
      <c r="F43" s="111"/>
      <c r="G43" s="112"/>
      <c r="H43" s="112"/>
      <c r="I43" s="111"/>
      <c r="J43" s="111"/>
      <c r="K43" s="109"/>
      <c r="L43" s="81"/>
      <c r="M43" s="105" t="s">
        <v>173</v>
      </c>
      <c r="N43" s="110"/>
      <c r="O43" s="90"/>
      <c r="P43" s="407"/>
      <c r="Q43" s="407"/>
      <c r="R43" s="407"/>
      <c r="S43" s="406"/>
      <c r="T43" s="406"/>
      <c r="U43" s="406"/>
      <c r="V43" s="406"/>
      <c r="W43" s="406"/>
      <c r="X43" s="406"/>
      <c r="Y43" s="317"/>
      <c r="Z43" s="317"/>
      <c r="AA43" s="317"/>
      <c r="AB43" s="317"/>
      <c r="AC43" s="317"/>
      <c r="AD43" s="317"/>
      <c r="AE43" s="317"/>
      <c r="AF43" s="317"/>
      <c r="AG43" s="317"/>
      <c r="AH43" s="317"/>
      <c r="AI43" s="317"/>
      <c r="AJ43" s="317"/>
      <c r="AK43" s="317"/>
      <c r="AL43" s="317"/>
      <c r="AM43" s="317"/>
      <c r="AN43" s="317"/>
      <c r="AO43" s="317"/>
      <c r="AP43" s="316"/>
      <c r="AQ43" s="316"/>
      <c r="AR43" s="316"/>
      <c r="AS43" s="316"/>
      <c r="AT43" s="316"/>
      <c r="AU43" s="316"/>
    </row>
    <row r="44" spans="2:47" s="422" customFormat="1" ht="15" customHeight="1" x14ac:dyDescent="0.3">
      <c r="B44" s="19"/>
      <c r="C44" s="20"/>
      <c r="D44" s="799"/>
      <c r="E44" s="106"/>
      <c r="F44" s="111"/>
      <c r="G44" s="112"/>
      <c r="H44" s="112"/>
      <c r="I44" s="111"/>
      <c r="J44" s="111"/>
      <c r="K44" s="109"/>
      <c r="L44" s="81"/>
      <c r="M44" s="800" t="str">
        <f>IF(D44=0, "", D44*K101)</f>
        <v/>
      </c>
      <c r="N44" s="110"/>
      <c r="O44" s="90"/>
      <c r="P44" s="407"/>
      <c r="Q44" s="407"/>
      <c r="R44" s="407"/>
      <c r="S44" s="406"/>
      <c r="T44" s="406"/>
      <c r="U44" s="406"/>
      <c r="V44" s="406"/>
      <c r="W44" s="406"/>
      <c r="X44" s="406"/>
      <c r="Y44" s="317"/>
      <c r="Z44" s="317"/>
      <c r="AA44" s="317"/>
      <c r="AB44" s="317"/>
      <c r="AC44" s="317"/>
      <c r="AD44" s="317"/>
      <c r="AE44" s="317"/>
      <c r="AF44" s="317"/>
      <c r="AG44" s="317"/>
      <c r="AH44" s="317"/>
      <c r="AI44" s="317"/>
      <c r="AJ44" s="317"/>
      <c r="AK44" s="317"/>
      <c r="AL44" s="317"/>
      <c r="AM44" s="317"/>
      <c r="AN44" s="317"/>
      <c r="AO44" s="317"/>
      <c r="AP44" s="316"/>
      <c r="AQ44" s="316"/>
      <c r="AR44" s="316"/>
      <c r="AS44" s="316"/>
      <c r="AT44" s="316"/>
      <c r="AU44" s="316"/>
    </row>
    <row r="45" spans="2:47" s="422" customFormat="1" ht="15" customHeight="1" x14ac:dyDescent="0.3">
      <c r="B45" s="113"/>
      <c r="C45" s="679"/>
      <c r="D45" s="114"/>
      <c r="E45" s="115"/>
      <c r="F45" s="111"/>
      <c r="G45" s="112"/>
      <c r="H45" s="112"/>
      <c r="I45" s="111"/>
      <c r="J45" s="111"/>
      <c r="K45" s="111"/>
      <c r="L45" s="98"/>
      <c r="M45" s="110"/>
      <c r="N45" s="110"/>
      <c r="O45" s="116"/>
      <c r="P45" s="407"/>
      <c r="Q45" s="407"/>
      <c r="R45" s="407"/>
      <c r="S45" s="406"/>
      <c r="T45" s="406"/>
      <c r="U45" s="406"/>
      <c r="V45" s="406"/>
      <c r="W45" s="406"/>
      <c r="X45" s="406"/>
      <c r="Y45" s="317"/>
      <c r="Z45" s="317"/>
      <c r="AA45" s="317"/>
      <c r="AB45" s="317"/>
      <c r="AC45" s="317"/>
      <c r="AD45" s="317"/>
      <c r="AE45" s="317"/>
      <c r="AF45" s="317"/>
      <c r="AG45" s="317"/>
      <c r="AH45" s="317"/>
      <c r="AI45" s="317"/>
      <c r="AJ45" s="317"/>
      <c r="AK45" s="317"/>
      <c r="AL45" s="317"/>
      <c r="AM45" s="317"/>
      <c r="AN45" s="317"/>
      <c r="AO45" s="317"/>
      <c r="AP45" s="316"/>
      <c r="AQ45" s="316"/>
      <c r="AR45" s="316"/>
      <c r="AS45" s="316"/>
      <c r="AT45" s="316"/>
      <c r="AU45" s="316"/>
    </row>
    <row r="46" spans="2:47" s="422" customFormat="1" ht="15" customHeight="1" x14ac:dyDescent="0.35">
      <c r="B46" s="19"/>
      <c r="C46" s="20"/>
      <c r="D46" s="105" t="s">
        <v>174</v>
      </c>
      <c r="E46" s="106"/>
      <c r="F46" s="111"/>
      <c r="G46" s="112"/>
      <c r="H46" s="112"/>
      <c r="I46" s="111"/>
      <c r="J46" s="111"/>
      <c r="K46" s="109"/>
      <c r="L46" s="81"/>
      <c r="M46" s="105" t="s">
        <v>175</v>
      </c>
      <c r="N46" s="110"/>
      <c r="O46" s="90"/>
      <c r="P46" s="407"/>
      <c r="Q46" s="407"/>
      <c r="R46" s="407"/>
      <c r="S46" s="406"/>
      <c r="T46" s="406"/>
      <c r="U46" s="406"/>
      <c r="V46" s="406"/>
      <c r="W46" s="406"/>
      <c r="X46" s="406"/>
      <c r="Y46" s="317"/>
      <c r="Z46" s="317"/>
      <c r="AA46" s="317"/>
      <c r="AB46" s="317"/>
      <c r="AC46" s="317"/>
      <c r="AD46" s="317"/>
      <c r="AE46" s="317"/>
      <c r="AF46" s="317"/>
      <c r="AG46" s="317"/>
      <c r="AH46" s="317"/>
      <c r="AI46" s="317"/>
      <c r="AJ46" s="317"/>
      <c r="AK46" s="317"/>
      <c r="AL46" s="317"/>
      <c r="AM46" s="317"/>
      <c r="AN46" s="317"/>
      <c r="AO46" s="317"/>
      <c r="AP46" s="316"/>
      <c r="AQ46" s="316"/>
      <c r="AR46" s="316"/>
      <c r="AS46" s="316"/>
      <c r="AT46" s="316"/>
      <c r="AU46" s="316"/>
    </row>
    <row r="47" spans="2:47" s="422" customFormat="1" ht="15" customHeight="1" x14ac:dyDescent="0.3">
      <c r="B47" s="19"/>
      <c r="C47" s="20"/>
      <c r="D47" s="799"/>
      <c r="E47" s="106"/>
      <c r="F47" s="111"/>
      <c r="G47" s="112"/>
      <c r="H47" s="112"/>
      <c r="I47" s="111"/>
      <c r="J47" s="111"/>
      <c r="K47" s="109"/>
      <c r="L47" s="81"/>
      <c r="M47" s="800" t="str">
        <f>IF(D47=0, "", D47*K106)</f>
        <v/>
      </c>
      <c r="N47" s="110"/>
      <c r="O47" s="90"/>
      <c r="P47" s="407"/>
      <c r="Q47" s="407"/>
      <c r="R47" s="407"/>
      <c r="S47" s="406"/>
      <c r="T47" s="406"/>
      <c r="U47" s="406"/>
      <c r="V47" s="406"/>
      <c r="W47" s="406"/>
      <c r="X47" s="406"/>
      <c r="Y47" s="317"/>
      <c r="Z47" s="317"/>
      <c r="AA47" s="317"/>
      <c r="AB47" s="317"/>
      <c r="AC47" s="317"/>
      <c r="AD47" s="317"/>
      <c r="AE47" s="317"/>
      <c r="AF47" s="317"/>
      <c r="AG47" s="317"/>
      <c r="AH47" s="317"/>
      <c r="AI47" s="317"/>
      <c r="AJ47" s="317"/>
      <c r="AK47" s="317"/>
      <c r="AL47" s="317"/>
      <c r="AM47" s="317"/>
      <c r="AN47" s="317"/>
      <c r="AO47" s="317"/>
      <c r="AP47" s="316"/>
      <c r="AQ47" s="316"/>
      <c r="AR47" s="316"/>
      <c r="AS47" s="316"/>
      <c r="AT47" s="316"/>
      <c r="AU47" s="316"/>
    </row>
    <row r="48" spans="2:47" s="422" customFormat="1" ht="15" customHeight="1" thickBot="1" x14ac:dyDescent="0.35">
      <c r="B48" s="117"/>
      <c r="C48" s="681"/>
      <c r="D48" s="118"/>
      <c r="E48" s="118"/>
      <c r="F48" s="119"/>
      <c r="G48" s="119"/>
      <c r="H48" s="119"/>
      <c r="I48" s="119"/>
      <c r="J48" s="119"/>
      <c r="K48" s="119"/>
      <c r="L48" s="119"/>
      <c r="M48" s="118"/>
      <c r="N48" s="118"/>
      <c r="O48" s="120"/>
      <c r="P48" s="407"/>
      <c r="Q48" s="407"/>
      <c r="R48" s="407"/>
      <c r="S48" s="406"/>
      <c r="T48" s="406"/>
      <c r="U48" s="406"/>
      <c r="V48" s="406"/>
      <c r="W48" s="406"/>
      <c r="X48" s="406"/>
      <c r="Y48" s="317"/>
      <c r="Z48" s="317"/>
      <c r="AA48" s="317"/>
      <c r="AB48" s="317"/>
      <c r="AC48" s="317"/>
      <c r="AD48" s="317"/>
      <c r="AE48" s="317"/>
      <c r="AF48" s="317"/>
      <c r="AG48" s="317"/>
      <c r="AH48" s="317"/>
      <c r="AI48" s="317"/>
      <c r="AJ48" s="317"/>
      <c r="AK48" s="317"/>
      <c r="AL48" s="317"/>
      <c r="AM48" s="317"/>
      <c r="AN48" s="317"/>
      <c r="AO48" s="317"/>
      <c r="AP48" s="316"/>
      <c r="AQ48" s="316"/>
      <c r="AR48" s="316"/>
      <c r="AS48" s="316"/>
      <c r="AT48" s="316"/>
      <c r="AU48" s="316"/>
    </row>
    <row r="49" spans="1:47" s="422" customFormat="1" ht="19.5" customHeight="1" x14ac:dyDescent="0.3">
      <c r="C49" s="678"/>
      <c r="D49" s="422" t="s">
        <v>176</v>
      </c>
      <c r="O49" s="317"/>
      <c r="P49" s="407"/>
      <c r="Q49" s="407"/>
      <c r="R49" s="407"/>
      <c r="S49" s="406"/>
      <c r="T49" s="406"/>
      <c r="U49" s="406"/>
      <c r="V49" s="406"/>
      <c r="W49" s="406"/>
      <c r="X49" s="406"/>
      <c r="Y49" s="317"/>
      <c r="Z49" s="317"/>
      <c r="AA49" s="317"/>
      <c r="AB49" s="317"/>
      <c r="AC49" s="317"/>
      <c r="AD49" s="317"/>
      <c r="AE49" s="317"/>
      <c r="AF49" s="317"/>
      <c r="AG49" s="317"/>
      <c r="AH49" s="317"/>
      <c r="AI49" s="317"/>
      <c r="AJ49" s="317"/>
      <c r="AK49" s="317"/>
      <c r="AL49" s="317"/>
      <c r="AM49" s="317"/>
      <c r="AN49" s="317"/>
      <c r="AO49" s="317"/>
      <c r="AP49" s="316"/>
      <c r="AQ49" s="316"/>
      <c r="AR49" s="316"/>
      <c r="AS49" s="316"/>
      <c r="AT49" s="316"/>
      <c r="AU49" s="316"/>
    </row>
    <row r="50" spans="1:47" s="309" customFormat="1" ht="31.5" customHeight="1" x14ac:dyDescent="0.3">
      <c r="A50" s="417"/>
      <c r="B50" s="417"/>
      <c r="C50" s="983" t="s">
        <v>177</v>
      </c>
      <c r="D50" s="984"/>
      <c r="E50" s="984"/>
      <c r="F50" s="984"/>
      <c r="G50" s="984"/>
      <c r="H50" s="984"/>
      <c r="I50" s="984"/>
      <c r="J50" s="984"/>
      <c r="K50" s="984"/>
      <c r="L50" s="984"/>
      <c r="M50" s="985"/>
      <c r="N50" s="416"/>
      <c r="O50" s="417"/>
      <c r="P50" s="418"/>
      <c r="Q50" s="418"/>
      <c r="R50" s="418"/>
      <c r="S50" s="419"/>
      <c r="T50" s="419"/>
      <c r="U50" s="419"/>
      <c r="V50" s="419"/>
      <c r="W50" s="419"/>
      <c r="X50" s="419"/>
      <c r="Y50" s="419"/>
      <c r="Z50" s="419"/>
      <c r="AA50" s="419"/>
      <c r="AB50" s="419"/>
      <c r="AC50" s="419"/>
      <c r="AD50" s="419"/>
      <c r="AE50" s="419"/>
      <c r="AF50" s="419"/>
      <c r="AG50" s="419"/>
      <c r="AH50" s="419"/>
      <c r="AI50" s="419"/>
      <c r="AJ50" s="419"/>
      <c r="AK50" s="419"/>
      <c r="AL50" s="419"/>
      <c r="AM50" s="419"/>
      <c r="AN50" s="419"/>
      <c r="AO50" s="419"/>
      <c r="AP50" s="419"/>
    </row>
    <row r="51" spans="1:47" s="309" customFormat="1" x14ac:dyDescent="0.3">
      <c r="A51" s="417"/>
      <c r="B51" s="417"/>
      <c r="C51" s="986" t="s">
        <v>178</v>
      </c>
      <c r="D51" s="987"/>
      <c r="E51" s="987"/>
      <c r="F51" s="987"/>
      <c r="G51" s="987"/>
      <c r="H51" s="987"/>
      <c r="I51" s="987"/>
      <c r="J51" s="987"/>
      <c r="K51" s="987"/>
      <c r="L51" s="987"/>
      <c r="M51" s="988"/>
      <c r="N51" s="420"/>
      <c r="O51" s="417"/>
      <c r="P51" s="418"/>
      <c r="Q51" s="418"/>
      <c r="R51" s="418"/>
      <c r="S51" s="419"/>
      <c r="T51" s="419"/>
      <c r="U51" s="419"/>
      <c r="V51" s="419"/>
      <c r="W51" s="419"/>
      <c r="X51" s="419"/>
      <c r="Y51" s="419"/>
      <c r="Z51" s="419"/>
      <c r="AA51" s="419"/>
      <c r="AB51" s="419"/>
      <c r="AC51" s="419"/>
      <c r="AD51" s="419"/>
      <c r="AE51" s="419"/>
      <c r="AF51" s="419"/>
      <c r="AG51" s="419"/>
      <c r="AH51" s="419"/>
      <c r="AI51" s="419"/>
      <c r="AJ51" s="419"/>
      <c r="AK51" s="419"/>
      <c r="AL51" s="419"/>
      <c r="AM51" s="419"/>
      <c r="AN51" s="419"/>
      <c r="AO51" s="419"/>
      <c r="AP51" s="419"/>
    </row>
    <row r="52" spans="1:47" s="309" customFormat="1" x14ac:dyDescent="0.3">
      <c r="A52" s="417"/>
      <c r="B52" s="417"/>
      <c r="C52" s="968"/>
      <c r="D52" s="969"/>
      <c r="E52" s="969"/>
      <c r="F52" s="969"/>
      <c r="G52" s="969"/>
      <c r="H52" s="969"/>
      <c r="I52" s="969"/>
      <c r="J52" s="969"/>
      <c r="K52" s="969"/>
      <c r="L52" s="969"/>
      <c r="M52" s="970"/>
      <c r="N52" s="421"/>
      <c r="O52" s="417"/>
      <c r="P52" s="418"/>
      <c r="Q52" s="418"/>
      <c r="R52" s="418"/>
      <c r="S52" s="419"/>
      <c r="T52" s="419"/>
      <c r="U52" s="419"/>
      <c r="V52" s="419"/>
      <c r="W52" s="419"/>
      <c r="X52" s="419"/>
      <c r="Y52" s="419"/>
      <c r="Z52" s="419"/>
      <c r="AA52" s="419"/>
      <c r="AB52" s="419"/>
      <c r="AC52" s="419"/>
      <c r="AD52" s="419"/>
      <c r="AE52" s="419"/>
      <c r="AF52" s="419"/>
      <c r="AG52" s="419"/>
      <c r="AH52" s="419"/>
      <c r="AI52" s="419"/>
      <c r="AJ52" s="419"/>
      <c r="AK52" s="419"/>
      <c r="AL52" s="419"/>
      <c r="AM52" s="419"/>
      <c r="AN52" s="419"/>
      <c r="AO52" s="419"/>
      <c r="AP52" s="419"/>
    </row>
    <row r="53" spans="1:47" s="309" customFormat="1" x14ac:dyDescent="0.3">
      <c r="A53" s="417"/>
      <c r="B53" s="417"/>
      <c r="C53" s="968"/>
      <c r="D53" s="969"/>
      <c r="E53" s="969"/>
      <c r="F53" s="969"/>
      <c r="G53" s="969"/>
      <c r="H53" s="969"/>
      <c r="I53" s="969"/>
      <c r="J53" s="969"/>
      <c r="K53" s="969"/>
      <c r="L53" s="969"/>
      <c r="M53" s="970"/>
      <c r="N53" s="421"/>
      <c r="O53" s="417"/>
      <c r="P53" s="418"/>
      <c r="Q53" s="418"/>
      <c r="R53" s="418"/>
      <c r="S53" s="419"/>
      <c r="T53" s="419"/>
      <c r="U53" s="419"/>
      <c r="V53" s="419"/>
      <c r="W53" s="419"/>
      <c r="X53" s="419"/>
      <c r="Y53" s="419"/>
      <c r="Z53" s="419"/>
      <c r="AA53" s="419"/>
      <c r="AB53" s="419"/>
      <c r="AC53" s="419"/>
      <c r="AD53" s="419"/>
      <c r="AE53" s="419"/>
      <c r="AF53" s="419"/>
      <c r="AG53" s="419"/>
      <c r="AH53" s="419"/>
      <c r="AI53" s="419"/>
      <c r="AJ53" s="419"/>
      <c r="AK53" s="419"/>
      <c r="AL53" s="419"/>
      <c r="AM53" s="419"/>
      <c r="AN53" s="419"/>
      <c r="AO53" s="419"/>
      <c r="AP53" s="419"/>
    </row>
    <row r="54" spans="1:47" s="309" customFormat="1" x14ac:dyDescent="0.3">
      <c r="A54" s="417"/>
      <c r="B54" s="417"/>
      <c r="C54" s="968"/>
      <c r="D54" s="969"/>
      <c r="E54" s="969"/>
      <c r="F54" s="969"/>
      <c r="G54" s="969"/>
      <c r="H54" s="969"/>
      <c r="I54" s="969"/>
      <c r="J54" s="969"/>
      <c r="K54" s="969"/>
      <c r="L54" s="969"/>
      <c r="M54" s="970"/>
      <c r="N54" s="421"/>
      <c r="O54" s="417"/>
      <c r="P54" s="418"/>
      <c r="Q54" s="418"/>
      <c r="R54" s="418"/>
      <c r="S54" s="419"/>
      <c r="T54" s="419"/>
      <c r="U54" s="419"/>
      <c r="V54" s="419"/>
      <c r="W54" s="419"/>
      <c r="X54" s="419"/>
      <c r="Y54" s="419"/>
      <c r="Z54" s="419"/>
      <c r="AA54" s="419"/>
      <c r="AB54" s="419"/>
      <c r="AC54" s="419"/>
      <c r="AD54" s="419"/>
      <c r="AE54" s="419"/>
      <c r="AF54" s="419"/>
      <c r="AG54" s="419"/>
      <c r="AH54" s="419"/>
      <c r="AI54" s="419"/>
      <c r="AJ54" s="419"/>
      <c r="AK54" s="419"/>
      <c r="AL54" s="419"/>
      <c r="AM54" s="419"/>
      <c r="AN54" s="419"/>
      <c r="AO54" s="419"/>
      <c r="AP54" s="419"/>
    </row>
    <row r="55" spans="1:47" s="309" customFormat="1" x14ac:dyDescent="0.3">
      <c r="A55" s="417"/>
      <c r="B55" s="417"/>
      <c r="C55" s="968"/>
      <c r="D55" s="969"/>
      <c r="E55" s="969"/>
      <c r="F55" s="969"/>
      <c r="G55" s="969"/>
      <c r="H55" s="969"/>
      <c r="I55" s="969"/>
      <c r="J55" s="969"/>
      <c r="K55" s="969"/>
      <c r="L55" s="969"/>
      <c r="M55" s="970"/>
      <c r="N55" s="421"/>
      <c r="O55" s="417"/>
      <c r="P55" s="418"/>
      <c r="Q55" s="418"/>
      <c r="R55" s="418"/>
      <c r="S55" s="419"/>
      <c r="T55" s="419"/>
      <c r="U55" s="419"/>
      <c r="V55" s="419"/>
      <c r="W55" s="419"/>
      <c r="X55" s="419"/>
      <c r="Y55" s="419"/>
      <c r="Z55" s="419"/>
      <c r="AA55" s="419"/>
      <c r="AB55" s="419"/>
      <c r="AC55" s="419"/>
      <c r="AD55" s="419"/>
      <c r="AE55" s="419"/>
      <c r="AF55" s="419"/>
      <c r="AG55" s="419"/>
      <c r="AH55" s="419"/>
      <c r="AI55" s="419"/>
      <c r="AJ55" s="419"/>
      <c r="AK55" s="419"/>
      <c r="AL55" s="419"/>
      <c r="AM55" s="419"/>
      <c r="AN55" s="419"/>
      <c r="AO55" s="419"/>
      <c r="AP55" s="419"/>
    </row>
    <row r="56" spans="1:47" s="309" customFormat="1" x14ac:dyDescent="0.3">
      <c r="A56" s="417"/>
      <c r="B56" s="417"/>
      <c r="C56" s="968"/>
      <c r="D56" s="969"/>
      <c r="E56" s="969"/>
      <c r="F56" s="969"/>
      <c r="G56" s="969"/>
      <c r="H56" s="969"/>
      <c r="I56" s="969"/>
      <c r="J56" s="969"/>
      <c r="K56" s="969"/>
      <c r="L56" s="969"/>
      <c r="M56" s="970"/>
      <c r="N56" s="421"/>
      <c r="O56" s="417"/>
      <c r="P56" s="418"/>
      <c r="Q56" s="418"/>
      <c r="R56" s="418"/>
      <c r="S56" s="419"/>
      <c r="T56" s="419"/>
      <c r="U56" s="419"/>
      <c r="V56" s="419"/>
      <c r="W56" s="419"/>
      <c r="X56" s="419"/>
      <c r="Y56" s="419"/>
      <c r="Z56" s="419"/>
      <c r="AA56" s="419"/>
      <c r="AB56" s="419"/>
      <c r="AC56" s="419"/>
      <c r="AD56" s="419"/>
      <c r="AE56" s="419"/>
      <c r="AF56" s="419"/>
      <c r="AG56" s="419"/>
      <c r="AH56" s="419"/>
      <c r="AI56" s="419"/>
      <c r="AJ56" s="419"/>
      <c r="AK56" s="419"/>
      <c r="AL56" s="419"/>
      <c r="AM56" s="419"/>
      <c r="AN56" s="419"/>
      <c r="AO56" s="419"/>
      <c r="AP56" s="419"/>
    </row>
    <row r="57" spans="1:47" s="309" customFormat="1" x14ac:dyDescent="0.3">
      <c r="A57" s="417"/>
      <c r="B57" s="417"/>
      <c r="C57" s="968"/>
      <c r="D57" s="969"/>
      <c r="E57" s="969"/>
      <c r="F57" s="969"/>
      <c r="G57" s="969"/>
      <c r="H57" s="969"/>
      <c r="I57" s="969"/>
      <c r="J57" s="969"/>
      <c r="K57" s="969"/>
      <c r="L57" s="969"/>
      <c r="M57" s="970"/>
      <c r="N57" s="421"/>
      <c r="O57" s="417"/>
      <c r="P57" s="418"/>
      <c r="Q57" s="418"/>
      <c r="R57" s="418"/>
      <c r="S57" s="419"/>
      <c r="T57" s="419"/>
      <c r="U57" s="419"/>
      <c r="V57" s="419"/>
      <c r="W57" s="419"/>
      <c r="X57" s="419"/>
      <c r="Y57" s="419"/>
      <c r="Z57" s="419"/>
      <c r="AA57" s="419"/>
      <c r="AB57" s="419"/>
      <c r="AC57" s="419"/>
      <c r="AD57" s="419"/>
      <c r="AE57" s="419"/>
      <c r="AF57" s="419"/>
      <c r="AG57" s="419"/>
      <c r="AH57" s="419"/>
      <c r="AI57" s="419"/>
      <c r="AJ57" s="419"/>
      <c r="AK57" s="419"/>
      <c r="AL57" s="419"/>
      <c r="AM57" s="419"/>
      <c r="AN57" s="419"/>
      <c r="AO57" s="419"/>
      <c r="AP57" s="419"/>
    </row>
    <row r="58" spans="1:47" s="419" customFormat="1" ht="19.5" customHeight="1" x14ac:dyDescent="0.3">
      <c r="C58" s="968"/>
      <c r="D58" s="969"/>
      <c r="E58" s="969"/>
      <c r="F58" s="969"/>
      <c r="G58" s="969"/>
      <c r="H58" s="969"/>
      <c r="I58" s="969"/>
      <c r="J58" s="969"/>
      <c r="K58" s="969"/>
      <c r="L58" s="969"/>
      <c r="M58" s="970"/>
      <c r="N58" s="421"/>
      <c r="P58" s="418"/>
      <c r="Q58" s="418"/>
      <c r="R58" s="418"/>
    </row>
    <row r="59" spans="1:47" s="559" customFormat="1" ht="15" customHeight="1" x14ac:dyDescent="0.3">
      <c r="C59" s="682"/>
      <c r="D59" s="560"/>
      <c r="E59" s="560"/>
      <c r="F59" s="560"/>
      <c r="G59" s="560"/>
      <c r="H59" s="560"/>
      <c r="I59" s="560"/>
      <c r="J59" s="560"/>
      <c r="K59" s="560"/>
      <c r="L59" s="560"/>
      <c r="M59" s="560"/>
      <c r="N59" s="560"/>
      <c r="P59" s="561"/>
      <c r="Q59" s="561"/>
      <c r="R59" s="561"/>
    </row>
    <row r="60" spans="1:47" s="562" customFormat="1" ht="17.25" hidden="1" customHeight="1" x14ac:dyDescent="0.3">
      <c r="C60" s="683"/>
      <c r="D60" s="563"/>
      <c r="E60" s="563"/>
      <c r="F60" s="563"/>
      <c r="G60" s="563"/>
      <c r="H60" s="563"/>
      <c r="I60" s="563"/>
      <c r="J60" s="563"/>
      <c r="K60" s="563"/>
      <c r="L60" s="563"/>
      <c r="M60" s="563"/>
      <c r="N60" s="563"/>
    </row>
    <row r="61" spans="1:47" s="564" customFormat="1" ht="19.5" hidden="1" customHeight="1" x14ac:dyDescent="0.35">
      <c r="C61" s="684"/>
      <c r="D61" s="971" t="s">
        <v>179</v>
      </c>
      <c r="E61" s="972"/>
      <c r="F61" s="801" t="s">
        <v>180</v>
      </c>
      <c r="G61" s="801"/>
      <c r="H61" s="801" t="s">
        <v>181</v>
      </c>
      <c r="I61" s="801" t="s">
        <v>182</v>
      </c>
      <c r="J61" s="801" t="s">
        <v>183</v>
      </c>
      <c r="K61" s="801"/>
      <c r="L61" s="801"/>
    </row>
    <row r="62" spans="1:47" s="564" customFormat="1" ht="60" hidden="1" customHeight="1" x14ac:dyDescent="0.35">
      <c r="C62" s="684"/>
      <c r="D62" s="981" t="s">
        <v>184</v>
      </c>
      <c r="E62" s="982"/>
      <c r="F62" s="802" t="s">
        <v>185</v>
      </c>
      <c r="G62" s="803" t="s">
        <v>186</v>
      </c>
      <c r="H62" s="802" t="s">
        <v>185</v>
      </c>
      <c r="I62" s="802" t="s">
        <v>185</v>
      </c>
      <c r="J62" s="804" t="s">
        <v>187</v>
      </c>
      <c r="K62" s="804"/>
      <c r="L62" s="805" t="s">
        <v>188</v>
      </c>
      <c r="M62" s="565"/>
      <c r="N62" s="565"/>
      <c r="O62" s="566"/>
      <c r="P62" s="566"/>
      <c r="Q62" s="566"/>
      <c r="R62" s="566"/>
      <c r="S62" s="567"/>
      <c r="T62" s="566"/>
    </row>
    <row r="63" spans="1:47" s="568" customFormat="1" ht="19.5" hidden="1" customHeight="1" x14ac:dyDescent="0.35">
      <c r="C63" s="685"/>
      <c r="D63" s="806"/>
      <c r="E63" s="806"/>
      <c r="F63" s="802"/>
      <c r="G63" s="803"/>
      <c r="H63" s="802"/>
      <c r="I63" s="802"/>
      <c r="J63" s="807"/>
      <c r="K63" s="807"/>
      <c r="L63" s="807"/>
      <c r="R63" s="569"/>
      <c r="T63" s="569"/>
    </row>
    <row r="64" spans="1:47" s="568" customFormat="1" ht="19.5" hidden="1" customHeight="1" x14ac:dyDescent="0.35">
      <c r="A64" s="570"/>
      <c r="C64" s="685"/>
      <c r="D64" s="801" t="s">
        <v>164</v>
      </c>
      <c r="E64" s="801">
        <f>(0.0036*J64)+L64</f>
        <v>0.23251971223021584</v>
      </c>
      <c r="F64" s="808">
        <f>H64+I64</f>
        <v>0.8600000000000001</v>
      </c>
      <c r="G64" s="801" t="s">
        <v>165</v>
      </c>
      <c r="H64" s="808">
        <v>0.79</v>
      </c>
      <c r="I64" s="808">
        <v>7.0000000000000007E-2</v>
      </c>
      <c r="J64" s="809">
        <v>13.1</v>
      </c>
      <c r="K64" s="809"/>
      <c r="L64" s="973">
        <f>51.53/278</f>
        <v>0.18535971223021583</v>
      </c>
      <c r="M64" s="568" t="s">
        <v>189</v>
      </c>
      <c r="N64" s="568">
        <f>(51.53)/277.777777777777</f>
        <v>0.18550800000000053</v>
      </c>
      <c r="P64" s="571"/>
      <c r="R64" s="571"/>
    </row>
    <row r="65" spans="1:20" s="568" customFormat="1" ht="19.5" hidden="1" customHeight="1" x14ac:dyDescent="0.35">
      <c r="A65" s="570"/>
      <c r="C65" s="685"/>
      <c r="D65" s="801" t="s">
        <v>190</v>
      </c>
      <c r="E65" s="801">
        <f>(0.0036*J64)+L64</f>
        <v>0.23251971223021584</v>
      </c>
      <c r="F65" s="808">
        <f t="shared" ref="F65:F80" si="4">H65+I65</f>
        <v>0.8600000000000001</v>
      </c>
      <c r="G65" s="801" t="s">
        <v>191</v>
      </c>
      <c r="H65" s="808">
        <v>0.79</v>
      </c>
      <c r="I65" s="808">
        <v>7.0000000000000007E-2</v>
      </c>
      <c r="J65" s="809">
        <v>14</v>
      </c>
      <c r="K65" s="809"/>
      <c r="L65" s="974"/>
      <c r="M65" s="572"/>
      <c r="N65" s="572"/>
      <c r="O65" s="572"/>
    </row>
    <row r="66" spans="1:20" s="568" customFormat="1" ht="19.5" hidden="1" customHeight="1" x14ac:dyDescent="0.35">
      <c r="A66" s="570"/>
      <c r="C66" s="685"/>
      <c r="D66" s="801" t="s">
        <v>192</v>
      </c>
      <c r="E66" s="801">
        <f>(0.0036*J66)+L64</f>
        <v>0.23251971223021584</v>
      </c>
      <c r="F66" s="808">
        <f t="shared" si="4"/>
        <v>0.8600000000000001</v>
      </c>
      <c r="G66" s="801">
        <v>3.6</v>
      </c>
      <c r="H66" s="808">
        <v>0.79</v>
      </c>
      <c r="I66" s="808">
        <v>7.0000000000000007E-2</v>
      </c>
      <c r="J66" s="809">
        <v>13.1</v>
      </c>
      <c r="K66" s="809"/>
      <c r="L66" s="974"/>
      <c r="M66" s="572"/>
      <c r="N66" s="572"/>
      <c r="O66" s="572"/>
      <c r="S66" s="571"/>
    </row>
    <row r="67" spans="1:20" s="568" customFormat="1" ht="19.5" hidden="1" customHeight="1" x14ac:dyDescent="0.35">
      <c r="A67" s="570"/>
      <c r="C67" s="685"/>
      <c r="D67" s="801" t="s">
        <v>193</v>
      </c>
      <c r="E67" s="801">
        <f>(0.0036*J67)+L64</f>
        <v>0.23575971223021583</v>
      </c>
      <c r="F67" s="808">
        <f t="shared" si="4"/>
        <v>0.8600000000000001</v>
      </c>
      <c r="G67" s="801"/>
      <c r="H67" s="808">
        <v>0.79</v>
      </c>
      <c r="I67" s="808">
        <v>7.0000000000000007E-2</v>
      </c>
      <c r="J67" s="809">
        <v>14</v>
      </c>
      <c r="K67" s="809"/>
      <c r="L67" s="974"/>
      <c r="M67" s="572"/>
      <c r="N67" s="572"/>
      <c r="O67" s="572"/>
      <c r="S67" s="571"/>
    </row>
    <row r="68" spans="1:20" s="568" customFormat="1" ht="19.5" hidden="1" customHeight="1" x14ac:dyDescent="0.35">
      <c r="A68" s="570"/>
      <c r="C68" s="685"/>
      <c r="D68" s="801" t="s">
        <v>194</v>
      </c>
      <c r="E68" s="801">
        <f>(0.0036*J68)+L64</f>
        <v>0.19975971223021582</v>
      </c>
      <c r="F68" s="808">
        <f t="shared" si="4"/>
        <v>1.01</v>
      </c>
      <c r="G68" s="801"/>
      <c r="H68" s="808">
        <v>0.91</v>
      </c>
      <c r="I68" s="808">
        <v>0.1</v>
      </c>
      <c r="J68" s="809">
        <v>4</v>
      </c>
      <c r="K68" s="809"/>
      <c r="L68" s="974"/>
      <c r="M68" s="572"/>
      <c r="N68" s="572"/>
      <c r="O68" s="572"/>
      <c r="R68" s="571"/>
      <c r="S68" s="571"/>
      <c r="T68" s="571"/>
    </row>
    <row r="69" spans="1:20" s="568" customFormat="1" ht="19.5" hidden="1" customHeight="1" x14ac:dyDescent="0.35">
      <c r="A69" s="570"/>
      <c r="C69" s="685"/>
      <c r="D69" s="801" t="s">
        <v>195</v>
      </c>
      <c r="E69" s="801">
        <f>(0.0036*J69)+L64</f>
        <v>0.19975971223021582</v>
      </c>
      <c r="F69" s="808">
        <f t="shared" si="4"/>
        <v>1.01</v>
      </c>
      <c r="G69" s="801"/>
      <c r="H69" s="808">
        <v>0.91</v>
      </c>
      <c r="I69" s="808">
        <v>0.1</v>
      </c>
      <c r="J69" s="809">
        <v>4</v>
      </c>
      <c r="K69" s="809"/>
      <c r="L69" s="974"/>
      <c r="M69" s="572"/>
      <c r="N69" s="572"/>
      <c r="O69" s="572"/>
      <c r="R69" s="571"/>
      <c r="S69" s="571"/>
      <c r="T69" s="571"/>
    </row>
    <row r="70" spans="1:20" s="568" customFormat="1" ht="19.5" hidden="1" customHeight="1" x14ac:dyDescent="0.35">
      <c r="A70" s="570"/>
      <c r="C70" s="685"/>
      <c r="D70" s="801" t="s">
        <v>196</v>
      </c>
      <c r="E70" s="801">
        <f>(0.0036*J70)+L64</f>
        <v>0.21703971223021584</v>
      </c>
      <c r="F70" s="808">
        <f t="shared" si="4"/>
        <v>0.92</v>
      </c>
      <c r="G70" s="801"/>
      <c r="H70" s="808">
        <v>0.8</v>
      </c>
      <c r="I70" s="808">
        <v>0.12</v>
      </c>
      <c r="J70" s="809">
        <v>8.8000000000000007</v>
      </c>
      <c r="K70" s="809"/>
      <c r="L70" s="974"/>
      <c r="M70" s="572"/>
      <c r="N70" s="572"/>
      <c r="O70" s="572"/>
      <c r="R70" s="571"/>
      <c r="S70" s="571"/>
      <c r="T70" s="571"/>
    </row>
    <row r="71" spans="1:20" s="568" customFormat="1" ht="19.5" hidden="1" customHeight="1" x14ac:dyDescent="0.35">
      <c r="A71" s="570"/>
      <c r="C71" s="685"/>
      <c r="D71" s="801" t="s">
        <v>197</v>
      </c>
      <c r="E71" s="801">
        <f>(0.0036*J71)+L64</f>
        <v>0.21379971223021582</v>
      </c>
      <c r="F71" s="808">
        <f t="shared" si="4"/>
        <v>0.92</v>
      </c>
      <c r="G71" s="801"/>
      <c r="H71" s="808">
        <v>0.8</v>
      </c>
      <c r="I71" s="808">
        <v>0.12</v>
      </c>
      <c r="J71" s="809">
        <v>7.9</v>
      </c>
      <c r="K71" s="809"/>
      <c r="L71" s="974"/>
      <c r="R71" s="573"/>
      <c r="S71" s="573"/>
      <c r="T71" s="573"/>
    </row>
    <row r="72" spans="1:20" s="568" customFormat="1" ht="19.5" hidden="1" customHeight="1" x14ac:dyDescent="0.35">
      <c r="A72" s="570"/>
      <c r="C72" s="685"/>
      <c r="D72" s="801" t="s">
        <v>198</v>
      </c>
      <c r="E72" s="801">
        <f>(0.0036*J72)+L64</f>
        <v>0.22387971223021583</v>
      </c>
      <c r="F72" s="808">
        <f t="shared" si="4"/>
        <v>0.37</v>
      </c>
      <c r="G72" s="801"/>
      <c r="H72" s="808">
        <v>0.3</v>
      </c>
      <c r="I72" s="808">
        <v>7.0000000000000007E-2</v>
      </c>
      <c r="J72" s="809">
        <v>10.7</v>
      </c>
      <c r="K72" s="809"/>
      <c r="L72" s="974"/>
      <c r="R72" s="573"/>
      <c r="T72" s="573"/>
    </row>
    <row r="73" spans="1:20" s="568" customFormat="1" ht="19.5" hidden="1" customHeight="1" x14ac:dyDescent="0.35">
      <c r="A73" s="570"/>
      <c r="C73" s="685"/>
      <c r="D73" s="801" t="s">
        <v>199</v>
      </c>
      <c r="E73" s="801">
        <f>(0.0036*J73)+L64</f>
        <v>0.22351971223021583</v>
      </c>
      <c r="F73" s="808">
        <f t="shared" si="4"/>
        <v>0.37</v>
      </c>
      <c r="G73" s="801"/>
      <c r="H73" s="808">
        <v>0.3</v>
      </c>
      <c r="I73" s="808">
        <v>7.0000000000000007E-2</v>
      </c>
      <c r="J73" s="809">
        <v>10.6</v>
      </c>
      <c r="K73" s="809"/>
      <c r="L73" s="974"/>
      <c r="R73" s="573"/>
      <c r="T73" s="573"/>
    </row>
    <row r="74" spans="1:20" s="568" customFormat="1" ht="19.5" hidden="1" customHeight="1" x14ac:dyDescent="0.35">
      <c r="A74" s="570"/>
      <c r="C74" s="685"/>
      <c r="D74" s="801" t="s">
        <v>200</v>
      </c>
      <c r="E74" s="801">
        <f>(0.0036*J74)+L64</f>
        <v>0.20011971223021582</v>
      </c>
      <c r="F74" s="808">
        <f t="shared" si="4"/>
        <v>0.68</v>
      </c>
      <c r="G74" s="801"/>
      <c r="H74" s="808">
        <v>0.67</v>
      </c>
      <c r="I74" s="808">
        <v>0.01</v>
      </c>
      <c r="J74" s="809">
        <v>4.0999999999999996</v>
      </c>
      <c r="K74" s="809"/>
      <c r="L74" s="974"/>
      <c r="Q74" s="573">
        <f>39/1000</f>
        <v>3.9E-2</v>
      </c>
      <c r="T74" s="573"/>
    </row>
    <row r="75" spans="1:20" s="568" customFormat="1" ht="19.5" hidden="1" customHeight="1" x14ac:dyDescent="0.35">
      <c r="A75" s="570"/>
      <c r="C75" s="685"/>
      <c r="D75" s="801" t="s">
        <v>201</v>
      </c>
      <c r="E75" s="801">
        <f>(0.0036*J75)+L64</f>
        <v>0.19975971223021582</v>
      </c>
      <c r="F75" s="808">
        <f t="shared" si="4"/>
        <v>0.68</v>
      </c>
      <c r="G75" s="801"/>
      <c r="H75" s="808">
        <v>0.67</v>
      </c>
      <c r="I75" s="808">
        <v>0.01</v>
      </c>
      <c r="J75" s="809">
        <v>4</v>
      </c>
      <c r="K75" s="809"/>
      <c r="L75" s="974"/>
      <c r="R75" s="573"/>
      <c r="T75" s="573"/>
    </row>
    <row r="76" spans="1:20" s="568" customFormat="1" ht="19.5" hidden="1" customHeight="1" x14ac:dyDescent="0.35">
      <c r="A76" s="570"/>
      <c r="C76" s="685"/>
      <c r="D76" s="801" t="s">
        <v>202</v>
      </c>
      <c r="E76" s="801">
        <f>(0.0036*J76)+L64</f>
        <v>0.19975971223021582</v>
      </c>
      <c r="F76" s="808">
        <f t="shared" si="4"/>
        <v>0.68</v>
      </c>
      <c r="G76" s="801"/>
      <c r="H76" s="808">
        <v>0.67</v>
      </c>
      <c r="I76" s="808">
        <v>0.01</v>
      </c>
      <c r="J76" s="809">
        <v>4</v>
      </c>
      <c r="K76" s="809"/>
      <c r="L76" s="974"/>
      <c r="R76" s="573"/>
      <c r="T76" s="573"/>
    </row>
    <row r="77" spans="1:20" s="568" customFormat="1" ht="19.5" hidden="1" customHeight="1" x14ac:dyDescent="0.35">
      <c r="A77" s="570"/>
      <c r="C77" s="685"/>
      <c r="D77" s="801" t="s">
        <v>203</v>
      </c>
      <c r="E77" s="801">
        <f>(0.0036*J77)+L64</f>
        <v>0.18535971223021583</v>
      </c>
      <c r="F77" s="808">
        <f t="shared" si="4"/>
        <v>0.16</v>
      </c>
      <c r="G77" s="801"/>
      <c r="H77" s="808">
        <v>0.14000000000000001</v>
      </c>
      <c r="I77" s="808">
        <v>0.02</v>
      </c>
      <c r="J77" s="809">
        <v>0</v>
      </c>
      <c r="K77" s="809"/>
      <c r="L77" s="974"/>
      <c r="R77" s="573"/>
      <c r="T77" s="573"/>
    </row>
    <row r="78" spans="1:20" s="568" customFormat="1" ht="19.5" hidden="1" customHeight="1" x14ac:dyDescent="0.35">
      <c r="A78" s="570"/>
      <c r="C78" s="685"/>
      <c r="D78" s="801" t="s">
        <v>204</v>
      </c>
      <c r="E78" s="801">
        <f>(0.0036*J78)+L64</f>
        <v>0.18535971223021583</v>
      </c>
      <c r="F78" s="808">
        <f t="shared" si="4"/>
        <v>0.58000000000000007</v>
      </c>
      <c r="G78" s="801"/>
      <c r="H78" s="808">
        <v>0.54</v>
      </c>
      <c r="I78" s="808">
        <v>0.04</v>
      </c>
      <c r="J78" s="809">
        <v>0</v>
      </c>
      <c r="K78" s="809"/>
      <c r="L78" s="974"/>
      <c r="R78" s="573"/>
      <c r="T78" s="573"/>
    </row>
    <row r="79" spans="1:20" s="568" customFormat="1" ht="19.5" hidden="1" customHeight="1" x14ac:dyDescent="0.35">
      <c r="A79" s="570"/>
      <c r="C79" s="685"/>
      <c r="D79" s="801" t="s">
        <v>205</v>
      </c>
      <c r="E79" s="801">
        <f>(0.0036*J79)+L64</f>
        <v>0.18535971223021583</v>
      </c>
      <c r="F79" s="808">
        <f t="shared" si="4"/>
        <v>0.58000000000000007</v>
      </c>
      <c r="G79" s="801"/>
      <c r="H79" s="808">
        <v>0.54</v>
      </c>
      <c r="I79" s="808">
        <v>0.04</v>
      </c>
      <c r="J79" s="809">
        <v>0</v>
      </c>
      <c r="K79" s="809"/>
      <c r="L79" s="758"/>
      <c r="R79" s="573"/>
      <c r="T79" s="573"/>
    </row>
    <row r="80" spans="1:20" s="568" customFormat="1" ht="19.5" hidden="1" customHeight="1" x14ac:dyDescent="0.35">
      <c r="C80" s="685"/>
      <c r="D80" s="803" t="s">
        <v>206</v>
      </c>
      <c r="E80" s="801"/>
      <c r="F80" s="808">
        <f t="shared" si="4"/>
        <v>0.80999999999999994</v>
      </c>
      <c r="G80" s="801"/>
      <c r="H80" s="808">
        <v>0.73</v>
      </c>
      <c r="I80" s="808">
        <v>0.08</v>
      </c>
      <c r="J80" s="809"/>
      <c r="K80" s="803"/>
      <c r="L80" s="759"/>
      <c r="M80" s="574"/>
      <c r="N80" s="574"/>
      <c r="O80" s="574"/>
    </row>
    <row r="81" spans="1:16" s="568" customFormat="1" ht="19.5" hidden="1" customHeight="1" x14ac:dyDescent="0.35">
      <c r="C81" s="684">
        <v>2020</v>
      </c>
      <c r="D81" s="564" t="s">
        <v>207</v>
      </c>
      <c r="E81" s="564"/>
      <c r="F81" s="575"/>
      <c r="J81" s="574"/>
      <c r="K81" s="574"/>
      <c r="L81" s="574"/>
      <c r="M81" s="574"/>
      <c r="N81" s="574"/>
      <c r="O81" s="574"/>
    </row>
    <row r="82" spans="1:16" s="568" customFormat="1" ht="19.5" hidden="1" customHeight="1" x14ac:dyDescent="0.35">
      <c r="C82" s="685"/>
      <c r="D82" s="564" t="s">
        <v>208</v>
      </c>
      <c r="E82" s="564"/>
      <c r="F82" s="564">
        <f>J87</f>
        <v>1.9440000000000002E-2</v>
      </c>
      <c r="J82" s="574"/>
    </row>
    <row r="83" spans="1:16" s="568" customFormat="1" ht="19.5" hidden="1" customHeight="1" x14ac:dyDescent="0.35">
      <c r="C83" s="685"/>
      <c r="D83" s="564" t="s">
        <v>209</v>
      </c>
      <c r="E83" s="564"/>
      <c r="F83" s="564">
        <f>L95</f>
        <v>3.2351764705882352E-3</v>
      </c>
    </row>
    <row r="84" spans="1:16" s="568" customFormat="1" ht="19.5" hidden="1" customHeight="1" x14ac:dyDescent="0.35">
      <c r="C84" s="685"/>
    </row>
    <row r="85" spans="1:16" s="564" customFormat="1" ht="19.5" hidden="1" customHeight="1" x14ac:dyDescent="0.35">
      <c r="C85" s="684">
        <v>2020</v>
      </c>
      <c r="D85" s="564" t="s">
        <v>210</v>
      </c>
      <c r="F85" s="810" t="s">
        <v>208</v>
      </c>
      <c r="G85" s="811" t="s">
        <v>211</v>
      </c>
      <c r="H85" s="811" t="s">
        <v>212</v>
      </c>
      <c r="I85" s="812" t="s">
        <v>213</v>
      </c>
      <c r="J85" s="813" t="s">
        <v>214</v>
      </c>
      <c r="O85" s="564">
        <f>10*1.985</f>
        <v>19.850000000000001</v>
      </c>
    </row>
    <row r="86" spans="1:16" s="562" customFormat="1" ht="19.5" hidden="1" customHeight="1" x14ac:dyDescent="0.35">
      <c r="A86" s="564"/>
      <c r="B86" s="564"/>
      <c r="C86" s="684"/>
      <c r="D86" s="564"/>
      <c r="E86" s="564"/>
      <c r="F86" s="810" t="s">
        <v>215</v>
      </c>
      <c r="G86" s="813" t="s">
        <v>216</v>
      </c>
      <c r="H86" s="813" t="s">
        <v>216</v>
      </c>
      <c r="I86" s="813" t="s">
        <v>216</v>
      </c>
      <c r="J86" s="813" t="s">
        <v>217</v>
      </c>
      <c r="L86" s="564"/>
      <c r="M86" s="564"/>
      <c r="N86" s="564"/>
      <c r="O86" s="564">
        <f>O85/1000*25.7*59.9/1000</f>
        <v>3.0557685500000004E-2</v>
      </c>
    </row>
    <row r="87" spans="1:16" s="562" customFormat="1" ht="19.5" hidden="1" customHeight="1" x14ac:dyDescent="0.3">
      <c r="C87" s="684"/>
      <c r="D87" s="562">
        <v>1000</v>
      </c>
      <c r="E87" s="562" t="s">
        <v>191</v>
      </c>
      <c r="F87" s="814">
        <v>16.2</v>
      </c>
      <c r="G87" s="814">
        <v>0</v>
      </c>
      <c r="H87" s="814">
        <v>0.1</v>
      </c>
      <c r="I87" s="814">
        <v>1.1000000000000001</v>
      </c>
      <c r="J87" s="814">
        <f>F87*SUM(G87:I87)/1000</f>
        <v>1.9440000000000002E-2</v>
      </c>
    </row>
    <row r="88" spans="1:16" s="562" customFormat="1" ht="19.5" hidden="1" customHeight="1" x14ac:dyDescent="0.3">
      <c r="B88" s="576">
        <v>41283</v>
      </c>
      <c r="C88" s="684"/>
      <c r="D88" s="562">
        <f>D87/3.6</f>
        <v>277.77777777777777</v>
      </c>
      <c r="E88" s="562" t="s">
        <v>218</v>
      </c>
      <c r="F88" s="815"/>
      <c r="G88" s="975" t="s">
        <v>219</v>
      </c>
      <c r="H88" s="975"/>
      <c r="I88" s="975"/>
      <c r="J88" s="975"/>
      <c r="K88" s="577"/>
    </row>
    <row r="89" spans="1:16" s="562" customFormat="1" ht="19.5" hidden="1" customHeight="1" x14ac:dyDescent="0.3">
      <c r="C89" s="684"/>
      <c r="D89" s="562">
        <f>1*278</f>
        <v>278</v>
      </c>
      <c r="E89" s="562" t="s">
        <v>165</v>
      </c>
      <c r="F89" s="815"/>
      <c r="G89" s="975"/>
      <c r="H89" s="975"/>
      <c r="I89" s="975"/>
      <c r="J89" s="975"/>
      <c r="K89" s="577"/>
    </row>
    <row r="90" spans="1:16" s="562" customFormat="1" ht="19.5" hidden="1" customHeight="1" x14ac:dyDescent="0.3">
      <c r="C90" s="684"/>
      <c r="D90" s="562">
        <f>D88*G66</f>
        <v>1000</v>
      </c>
      <c r="E90" s="562" t="s">
        <v>191</v>
      </c>
      <c r="F90" s="815"/>
      <c r="G90" s="975"/>
      <c r="H90" s="975"/>
      <c r="I90" s="975"/>
      <c r="J90" s="975"/>
      <c r="K90" s="577"/>
    </row>
    <row r="91" spans="1:16" s="578" customFormat="1" ht="19.5" hidden="1" customHeight="1" x14ac:dyDescent="0.3">
      <c r="C91" s="685"/>
      <c r="G91" s="965" t="s">
        <v>220</v>
      </c>
      <c r="H91" s="965"/>
      <c r="I91" s="965"/>
      <c r="J91" s="965"/>
      <c r="K91" s="579"/>
    </row>
    <row r="92" spans="1:16" s="578" customFormat="1" ht="19.5" hidden="1" customHeight="1" x14ac:dyDescent="0.3">
      <c r="C92" s="685"/>
      <c r="G92" s="965"/>
      <c r="H92" s="965"/>
      <c r="I92" s="965"/>
      <c r="J92" s="965"/>
      <c r="K92" s="579"/>
    </row>
    <row r="93" spans="1:16" s="562" customFormat="1" ht="19.5" hidden="1" customHeight="1" x14ac:dyDescent="0.35">
      <c r="C93" s="684">
        <v>2020</v>
      </c>
      <c r="D93" s="564" t="s">
        <v>221</v>
      </c>
      <c r="F93" s="810" t="s">
        <v>209</v>
      </c>
      <c r="G93" s="811" t="s">
        <v>211</v>
      </c>
      <c r="H93" s="811" t="s">
        <v>212</v>
      </c>
      <c r="I93" s="812" t="s">
        <v>213</v>
      </c>
      <c r="J93" s="816" t="s">
        <v>222</v>
      </c>
      <c r="K93" s="813" t="s">
        <v>214</v>
      </c>
      <c r="L93" s="813" t="s">
        <v>214</v>
      </c>
    </row>
    <row r="94" spans="1:16" s="562" customFormat="1" ht="19.5" hidden="1" customHeight="1" x14ac:dyDescent="0.3">
      <c r="C94" s="684"/>
      <c r="F94" s="813" t="s">
        <v>223</v>
      </c>
      <c r="G94" s="580" t="s">
        <v>216</v>
      </c>
      <c r="H94" s="580" t="s">
        <v>216</v>
      </c>
      <c r="I94" s="813" t="s">
        <v>216</v>
      </c>
      <c r="J94" s="813" t="s">
        <v>216</v>
      </c>
      <c r="K94" s="813" t="s">
        <v>224</v>
      </c>
      <c r="L94" s="813" t="s">
        <v>225</v>
      </c>
    </row>
    <row r="95" spans="1:16" s="562" customFormat="1" ht="19.5" hidden="1" customHeight="1" x14ac:dyDescent="0.3">
      <c r="B95" s="576">
        <v>41283</v>
      </c>
      <c r="C95" s="684"/>
      <c r="F95" s="814">
        <v>25.7</v>
      </c>
      <c r="G95" s="814">
        <v>60.2</v>
      </c>
      <c r="H95" s="814">
        <v>0.2</v>
      </c>
      <c r="I95" s="814">
        <v>0.2</v>
      </c>
      <c r="J95" s="814">
        <v>3.6</v>
      </c>
      <c r="K95" s="581">
        <f>F95*SUM(G95:J95)/1000</f>
        <v>1.64994</v>
      </c>
      <c r="L95" s="815">
        <f>(1/0.51/1000)*K95</f>
        <v>3.2351764705882352E-3</v>
      </c>
      <c r="P95" s="562" t="s">
        <v>222</v>
      </c>
    </row>
    <row r="96" spans="1:16" s="562" customFormat="1" ht="27.75" hidden="1" customHeight="1" x14ac:dyDescent="0.3">
      <c r="C96" s="684"/>
      <c r="G96" s="965"/>
      <c r="H96" s="965"/>
      <c r="I96" s="965"/>
      <c r="J96" s="965"/>
      <c r="K96" s="577"/>
    </row>
    <row r="97" spans="2:11" s="562" customFormat="1" ht="19.5" hidden="1" customHeight="1" x14ac:dyDescent="0.3">
      <c r="C97" s="684"/>
      <c r="G97" s="965"/>
      <c r="H97" s="965"/>
      <c r="I97" s="965"/>
      <c r="J97" s="965"/>
      <c r="K97" s="577"/>
    </row>
    <row r="98" spans="2:11" s="562" customFormat="1" ht="19.5" hidden="1" customHeight="1" x14ac:dyDescent="0.3">
      <c r="C98" s="684"/>
    </row>
    <row r="99" spans="2:11" s="562" customFormat="1" ht="19.5" hidden="1" customHeight="1" x14ac:dyDescent="0.35">
      <c r="C99" s="684">
        <v>2020</v>
      </c>
      <c r="D99" s="564" t="s">
        <v>221</v>
      </c>
      <c r="F99" s="810" t="s">
        <v>226</v>
      </c>
      <c r="G99" s="811" t="s">
        <v>211</v>
      </c>
      <c r="H99" s="811" t="s">
        <v>212</v>
      </c>
      <c r="I99" s="812" t="s">
        <v>213</v>
      </c>
      <c r="J99" s="816" t="s">
        <v>222</v>
      </c>
      <c r="K99" s="813" t="s">
        <v>214</v>
      </c>
    </row>
    <row r="100" spans="2:11" s="562" customFormat="1" ht="19.5" hidden="1" customHeight="1" x14ac:dyDescent="0.35">
      <c r="C100" s="684"/>
      <c r="D100" s="564"/>
      <c r="F100" s="813" t="s">
        <v>223</v>
      </c>
      <c r="G100" s="580" t="s">
        <v>216</v>
      </c>
      <c r="H100" s="580" t="s">
        <v>216</v>
      </c>
      <c r="I100" s="813" t="s">
        <v>216</v>
      </c>
      <c r="J100" s="813" t="s">
        <v>216</v>
      </c>
      <c r="K100" s="813" t="s">
        <v>224</v>
      </c>
    </row>
    <row r="101" spans="2:11" s="562" customFormat="1" ht="28.5" hidden="1" customHeight="1" x14ac:dyDescent="0.3">
      <c r="C101" s="684"/>
      <c r="F101" s="814">
        <v>38.6</v>
      </c>
      <c r="G101" s="814">
        <v>69.900000000000006</v>
      </c>
      <c r="H101" s="814">
        <v>0.1</v>
      </c>
      <c r="I101" s="814">
        <v>0.2</v>
      </c>
      <c r="J101" s="814">
        <v>3.6</v>
      </c>
      <c r="K101" s="581">
        <f>F101*SUM(G101:J101)/1000</f>
        <v>2.8486799999999999</v>
      </c>
    </row>
    <row r="102" spans="2:11" s="562" customFormat="1" ht="19.5" hidden="1" customHeight="1" x14ac:dyDescent="0.3">
      <c r="B102" s="576">
        <v>41283</v>
      </c>
      <c r="C102" s="684"/>
      <c r="G102" s="965"/>
      <c r="H102" s="965"/>
      <c r="I102" s="965"/>
      <c r="J102" s="965"/>
      <c r="K102" s="577"/>
    </row>
    <row r="103" spans="2:11" s="562" customFormat="1" ht="19.5" hidden="1" customHeight="1" x14ac:dyDescent="0.3">
      <c r="C103" s="684"/>
    </row>
    <row r="104" spans="2:11" s="562" customFormat="1" ht="19.5" hidden="1" customHeight="1" x14ac:dyDescent="0.35">
      <c r="C104" s="684">
        <v>2020</v>
      </c>
      <c r="D104" s="564" t="s">
        <v>221</v>
      </c>
      <c r="F104" s="810" t="s">
        <v>227</v>
      </c>
      <c r="G104" s="811" t="s">
        <v>211</v>
      </c>
      <c r="H104" s="811" t="s">
        <v>212</v>
      </c>
      <c r="I104" s="812" t="s">
        <v>213</v>
      </c>
      <c r="J104" s="816" t="s">
        <v>222</v>
      </c>
      <c r="K104" s="813" t="s">
        <v>214</v>
      </c>
    </row>
    <row r="105" spans="2:11" s="562" customFormat="1" ht="25.5" hidden="1" customHeight="1" x14ac:dyDescent="0.3">
      <c r="C105" s="684"/>
      <c r="F105" s="813" t="s">
        <v>223</v>
      </c>
      <c r="G105" s="580" t="s">
        <v>216</v>
      </c>
      <c r="H105" s="580" t="s">
        <v>216</v>
      </c>
      <c r="I105" s="813" t="s">
        <v>216</v>
      </c>
      <c r="J105" s="813" t="s">
        <v>216</v>
      </c>
      <c r="K105" s="813" t="s">
        <v>224</v>
      </c>
    </row>
    <row r="106" spans="2:11" s="562" customFormat="1" ht="19.5" hidden="1" customHeight="1" x14ac:dyDescent="0.3">
      <c r="B106" s="576">
        <v>41283</v>
      </c>
      <c r="C106" s="684"/>
      <c r="F106" s="814">
        <v>34.200000000000003</v>
      </c>
      <c r="G106" s="814">
        <v>67.400000000000006</v>
      </c>
      <c r="H106" s="814">
        <v>0.2</v>
      </c>
      <c r="I106" s="814">
        <v>0.2</v>
      </c>
      <c r="J106" s="814">
        <v>3.6</v>
      </c>
      <c r="K106" s="581">
        <f>F106*SUM(G106:J106)/1000</f>
        <v>2.4418800000000007</v>
      </c>
    </row>
    <row r="107" spans="2:11" s="578" customFormat="1" ht="19.5" hidden="1" customHeight="1" x14ac:dyDescent="0.3">
      <c r="C107" s="685"/>
    </row>
    <row r="108" spans="2:11" s="562" customFormat="1" ht="19.5" customHeight="1" x14ac:dyDescent="0.3">
      <c r="C108" s="684"/>
    </row>
    <row r="109" spans="2:11" s="562" customFormat="1" ht="19.5" customHeight="1" x14ac:dyDescent="0.3">
      <c r="C109" s="684"/>
    </row>
    <row r="110" spans="2:11" s="582" customFormat="1" ht="19.5" customHeight="1" x14ac:dyDescent="0.3">
      <c r="C110" s="686"/>
    </row>
    <row r="111" spans="2:11" s="413" customFormat="1" ht="19.5" customHeight="1" x14ac:dyDescent="0.3">
      <c r="C111" s="626"/>
    </row>
    <row r="112" spans="2:11" s="413" customFormat="1" ht="19.5" customHeight="1" x14ac:dyDescent="0.3">
      <c r="C112" s="626"/>
    </row>
    <row r="113" spans="3:44" s="413" customFormat="1" ht="19.5" customHeight="1" x14ac:dyDescent="0.3">
      <c r="C113" s="626"/>
    </row>
    <row r="114" spans="3:44" s="413" customFormat="1" ht="19.5" customHeight="1" x14ac:dyDescent="0.3">
      <c r="C114" s="626"/>
    </row>
    <row r="115" spans="3:44" s="413" customFormat="1" ht="19.5" customHeight="1" x14ac:dyDescent="0.3">
      <c r="C115" s="626"/>
    </row>
    <row r="116" spans="3:44" s="413" customFormat="1" ht="19.5" customHeight="1" x14ac:dyDescent="0.3">
      <c r="C116" s="626"/>
    </row>
    <row r="117" spans="3:44" s="413" customFormat="1" ht="19.5" customHeight="1" x14ac:dyDescent="0.3">
      <c r="C117" s="626"/>
    </row>
    <row r="118" spans="3:44" s="413" customFormat="1" ht="19.5" customHeight="1" x14ac:dyDescent="0.3">
      <c r="C118" s="626"/>
    </row>
    <row r="119" spans="3:44" s="413" customFormat="1" ht="19.5" customHeight="1" x14ac:dyDescent="0.3">
      <c r="C119" s="626"/>
    </row>
    <row r="120" spans="3:44" s="321" customFormat="1" ht="19.5" customHeight="1" x14ac:dyDescent="0.3">
      <c r="C120" s="687"/>
      <c r="P120" s="407"/>
      <c r="Q120" s="407"/>
      <c r="R120" s="407"/>
    </row>
    <row r="121" spans="3:44" s="321" customFormat="1" ht="19.5" customHeight="1" x14ac:dyDescent="0.3">
      <c r="C121" s="687"/>
      <c r="M121" s="414"/>
      <c r="N121" s="414"/>
      <c r="P121" s="407"/>
      <c r="Q121" s="407"/>
      <c r="R121" s="407"/>
    </row>
    <row r="122" spans="3:44" s="321" customFormat="1" ht="19.5" customHeight="1" x14ac:dyDescent="0.3">
      <c r="C122" s="687"/>
      <c r="P122" s="407"/>
      <c r="Q122" s="407"/>
      <c r="R122" s="407"/>
    </row>
    <row r="123" spans="3:44" s="321" customFormat="1" ht="19.5" customHeight="1" x14ac:dyDescent="0.3">
      <c r="C123" s="687"/>
      <c r="P123" s="407"/>
      <c r="Q123" s="407">
        <f>25.7*59.9/1000</f>
        <v>1.5394299999999999</v>
      </c>
      <c r="R123" s="407"/>
    </row>
    <row r="124" spans="3:44" s="321" customFormat="1" ht="19.5" customHeight="1" x14ac:dyDescent="0.3">
      <c r="C124" s="687"/>
      <c r="P124" s="407"/>
      <c r="Q124" s="407"/>
      <c r="R124" s="407"/>
    </row>
    <row r="125" spans="3:44" s="321" customFormat="1" ht="19.5" customHeight="1" x14ac:dyDescent="0.3">
      <c r="C125" s="687"/>
      <c r="P125" s="407"/>
      <c r="Q125" s="407"/>
      <c r="R125" s="407"/>
    </row>
    <row r="126" spans="3:44" s="321" customFormat="1" ht="19.5" customHeight="1" x14ac:dyDescent="0.3">
      <c r="C126" s="687"/>
      <c r="P126" s="407"/>
      <c r="Q126" s="407"/>
      <c r="R126" s="407"/>
      <c r="S126" s="406"/>
      <c r="T126" s="406"/>
      <c r="U126" s="406"/>
      <c r="V126" s="406"/>
      <c r="W126" s="406"/>
      <c r="X126" s="406"/>
      <c r="Y126" s="406"/>
      <c r="Z126" s="406"/>
      <c r="AA126" s="406"/>
      <c r="AB126" s="406"/>
      <c r="AC126" s="406"/>
      <c r="AD126" s="406"/>
      <c r="AE126" s="406"/>
      <c r="AF126" s="406"/>
      <c r="AG126" s="406"/>
      <c r="AH126" s="406"/>
      <c r="AI126" s="406"/>
      <c r="AJ126" s="406"/>
      <c r="AK126" s="406"/>
      <c r="AL126" s="406"/>
      <c r="AM126" s="406"/>
      <c r="AN126" s="406"/>
      <c r="AO126" s="406"/>
      <c r="AP126" s="406"/>
      <c r="AQ126" s="406"/>
      <c r="AR126" s="406"/>
    </row>
    <row r="127" spans="3:44" s="321" customFormat="1" ht="19.5" customHeight="1" x14ac:dyDescent="0.3">
      <c r="C127" s="687"/>
      <c r="P127" s="407"/>
      <c r="Q127" s="407"/>
      <c r="R127" s="407"/>
      <c r="S127" s="406"/>
      <c r="T127" s="406"/>
      <c r="U127" s="406"/>
      <c r="V127" s="406"/>
      <c r="W127" s="406"/>
      <c r="X127" s="406"/>
      <c r="Y127" s="406"/>
      <c r="Z127" s="406"/>
      <c r="AA127" s="406"/>
      <c r="AB127" s="406"/>
      <c r="AC127" s="406"/>
      <c r="AD127" s="406"/>
      <c r="AE127" s="406"/>
      <c r="AF127" s="406"/>
      <c r="AG127" s="406"/>
      <c r="AH127" s="406"/>
      <c r="AI127" s="406"/>
      <c r="AJ127" s="406"/>
      <c r="AK127" s="406"/>
      <c r="AL127" s="406"/>
      <c r="AM127" s="406"/>
      <c r="AN127" s="406"/>
      <c r="AO127" s="406"/>
      <c r="AP127" s="406"/>
      <c r="AQ127" s="406"/>
      <c r="AR127" s="406"/>
    </row>
    <row r="128" spans="3:44" s="321" customFormat="1" ht="19.5" customHeight="1" x14ac:dyDescent="0.3">
      <c r="C128" s="687"/>
      <c r="P128" s="407"/>
      <c r="Q128" s="407"/>
      <c r="R128" s="407"/>
      <c r="S128" s="406"/>
      <c r="T128" s="406"/>
      <c r="U128" s="406"/>
      <c r="V128" s="406"/>
      <c r="W128" s="406"/>
      <c r="X128" s="406"/>
      <c r="Y128" s="406"/>
      <c r="Z128" s="406"/>
      <c r="AA128" s="406"/>
      <c r="AB128" s="406"/>
      <c r="AC128" s="406"/>
      <c r="AD128" s="406"/>
      <c r="AE128" s="406"/>
      <c r="AF128" s="406"/>
      <c r="AG128" s="406"/>
      <c r="AH128" s="406"/>
      <c r="AI128" s="406"/>
      <c r="AJ128" s="406"/>
      <c r="AK128" s="406"/>
      <c r="AL128" s="406"/>
      <c r="AM128" s="406"/>
      <c r="AN128" s="406"/>
      <c r="AO128" s="406"/>
      <c r="AP128" s="406"/>
      <c r="AQ128" s="406"/>
      <c r="AR128" s="406"/>
    </row>
    <row r="129" spans="3:44" s="321" customFormat="1" ht="19.5" customHeight="1" x14ac:dyDescent="0.3">
      <c r="C129" s="687"/>
      <c r="P129" s="407"/>
      <c r="Q129" s="407"/>
      <c r="R129" s="407"/>
      <c r="S129" s="406"/>
      <c r="T129" s="406"/>
      <c r="U129" s="406"/>
      <c r="V129" s="406"/>
      <c r="W129" s="406"/>
      <c r="X129" s="406"/>
      <c r="Y129" s="406"/>
      <c r="Z129" s="406"/>
      <c r="AA129" s="406"/>
      <c r="AB129" s="406"/>
      <c r="AC129" s="406"/>
      <c r="AD129" s="406"/>
      <c r="AE129" s="406"/>
      <c r="AF129" s="406"/>
      <c r="AG129" s="406"/>
      <c r="AH129" s="406"/>
      <c r="AI129" s="406"/>
      <c r="AJ129" s="406"/>
      <c r="AK129" s="406"/>
      <c r="AL129" s="406"/>
      <c r="AM129" s="406"/>
      <c r="AN129" s="406"/>
      <c r="AO129" s="406"/>
      <c r="AP129" s="406"/>
      <c r="AQ129" s="406"/>
      <c r="AR129" s="406"/>
    </row>
    <row r="130" spans="3:44" s="321" customFormat="1" ht="19.5" customHeight="1" x14ac:dyDescent="0.3">
      <c r="C130" s="687"/>
      <c r="P130" s="407"/>
      <c r="Q130" s="407"/>
      <c r="R130" s="407"/>
      <c r="S130" s="406"/>
      <c r="T130" s="406"/>
      <c r="U130" s="406"/>
      <c r="V130" s="406"/>
      <c r="W130" s="406"/>
      <c r="X130" s="406"/>
      <c r="Y130" s="406"/>
      <c r="Z130" s="406"/>
      <c r="AA130" s="406"/>
      <c r="AB130" s="406"/>
      <c r="AC130" s="406"/>
      <c r="AD130" s="406"/>
      <c r="AE130" s="406"/>
      <c r="AF130" s="406"/>
      <c r="AG130" s="406"/>
      <c r="AH130" s="406"/>
      <c r="AI130" s="406"/>
      <c r="AJ130" s="406"/>
      <c r="AK130" s="406"/>
      <c r="AL130" s="406"/>
      <c r="AM130" s="406"/>
      <c r="AN130" s="406"/>
      <c r="AO130" s="406"/>
      <c r="AP130" s="406"/>
      <c r="AQ130" s="406"/>
      <c r="AR130" s="406"/>
    </row>
    <row r="131" spans="3:44" s="321" customFormat="1" ht="19.5" customHeight="1" x14ac:dyDescent="0.3">
      <c r="C131" s="687"/>
      <c r="P131" s="407"/>
      <c r="Q131" s="407"/>
      <c r="R131" s="407"/>
      <c r="S131" s="406"/>
      <c r="T131" s="406"/>
      <c r="U131" s="406"/>
      <c r="V131" s="406"/>
      <c r="W131" s="406"/>
      <c r="X131" s="406"/>
      <c r="Y131" s="406"/>
      <c r="Z131" s="406"/>
      <c r="AA131" s="406"/>
      <c r="AB131" s="406"/>
      <c r="AC131" s="406"/>
      <c r="AD131" s="406"/>
      <c r="AE131" s="406"/>
      <c r="AF131" s="406"/>
      <c r="AG131" s="406"/>
      <c r="AH131" s="406"/>
      <c r="AI131" s="406"/>
      <c r="AJ131" s="406"/>
      <c r="AK131" s="406"/>
      <c r="AL131" s="406"/>
      <c r="AM131" s="406"/>
      <c r="AN131" s="406"/>
      <c r="AO131" s="406"/>
      <c r="AP131" s="406"/>
      <c r="AQ131" s="406"/>
      <c r="AR131" s="406"/>
    </row>
    <row r="132" spans="3:44" s="321" customFormat="1" ht="19.5" customHeight="1" x14ac:dyDescent="0.3">
      <c r="C132" s="687"/>
      <c r="P132" s="407"/>
      <c r="Q132" s="407"/>
      <c r="R132" s="407"/>
      <c r="S132" s="406"/>
      <c r="T132" s="406"/>
      <c r="U132" s="406"/>
      <c r="V132" s="406"/>
      <c r="W132" s="406"/>
      <c r="X132" s="406"/>
      <c r="Y132" s="406"/>
      <c r="Z132" s="406"/>
      <c r="AA132" s="406"/>
      <c r="AB132" s="406"/>
      <c r="AC132" s="406"/>
      <c r="AD132" s="406"/>
      <c r="AE132" s="406"/>
      <c r="AF132" s="406"/>
      <c r="AG132" s="406"/>
      <c r="AH132" s="406"/>
      <c r="AI132" s="406"/>
      <c r="AJ132" s="406"/>
      <c r="AK132" s="406"/>
      <c r="AL132" s="406"/>
      <c r="AM132" s="406"/>
      <c r="AN132" s="406"/>
      <c r="AO132" s="406"/>
      <c r="AP132" s="406"/>
      <c r="AQ132" s="406"/>
      <c r="AR132" s="406"/>
    </row>
    <row r="133" spans="3:44" s="321" customFormat="1" ht="19.5" customHeight="1" x14ac:dyDescent="0.3">
      <c r="C133" s="687"/>
      <c r="P133" s="407"/>
      <c r="Q133" s="407"/>
      <c r="R133" s="407"/>
      <c r="S133" s="406"/>
      <c r="T133" s="406"/>
      <c r="U133" s="406"/>
      <c r="V133" s="406"/>
      <c r="W133" s="406"/>
      <c r="X133" s="406"/>
      <c r="Y133" s="406"/>
      <c r="Z133" s="406"/>
      <c r="AA133" s="406"/>
      <c r="AB133" s="406"/>
      <c r="AC133" s="406"/>
      <c r="AD133" s="406"/>
      <c r="AE133" s="406"/>
      <c r="AF133" s="406"/>
      <c r="AG133" s="406"/>
      <c r="AH133" s="406"/>
      <c r="AI133" s="406"/>
      <c r="AJ133" s="406"/>
      <c r="AK133" s="406"/>
      <c r="AL133" s="406"/>
      <c r="AM133" s="406"/>
      <c r="AN133" s="406"/>
      <c r="AO133" s="406"/>
      <c r="AP133" s="406"/>
      <c r="AQ133" s="406"/>
      <c r="AR133" s="406"/>
    </row>
    <row r="134" spans="3:44" s="321" customFormat="1" ht="19.5" customHeight="1" x14ac:dyDescent="0.3">
      <c r="C134" s="687"/>
      <c r="P134" s="407"/>
      <c r="Q134" s="407"/>
      <c r="R134" s="407"/>
      <c r="S134" s="406"/>
      <c r="T134" s="406"/>
      <c r="U134" s="406"/>
      <c r="V134" s="406"/>
      <c r="W134" s="406"/>
      <c r="X134" s="406"/>
      <c r="Y134" s="406"/>
      <c r="Z134" s="406"/>
      <c r="AA134" s="406"/>
      <c r="AB134" s="406"/>
      <c r="AC134" s="406"/>
      <c r="AD134" s="406"/>
      <c r="AE134" s="406"/>
      <c r="AF134" s="406"/>
      <c r="AG134" s="406"/>
      <c r="AH134" s="406"/>
      <c r="AI134" s="406"/>
      <c r="AJ134" s="406"/>
      <c r="AK134" s="406"/>
      <c r="AL134" s="406"/>
      <c r="AM134" s="406"/>
      <c r="AN134" s="406"/>
      <c r="AO134" s="406"/>
      <c r="AP134" s="406"/>
      <c r="AQ134" s="406"/>
      <c r="AR134" s="406"/>
    </row>
    <row r="135" spans="3:44" s="321" customFormat="1" ht="19.5" customHeight="1" x14ac:dyDescent="0.3">
      <c r="C135" s="687"/>
      <c r="P135" s="407"/>
      <c r="Q135" s="407"/>
      <c r="R135" s="407"/>
      <c r="S135" s="406"/>
      <c r="T135" s="406"/>
      <c r="U135" s="406"/>
      <c r="V135" s="406"/>
      <c r="W135" s="406"/>
      <c r="X135" s="406"/>
      <c r="Y135" s="406"/>
      <c r="Z135" s="406"/>
      <c r="AA135" s="406"/>
      <c r="AB135" s="406"/>
      <c r="AC135" s="406"/>
      <c r="AD135" s="406"/>
      <c r="AE135" s="406"/>
      <c r="AF135" s="406"/>
      <c r="AG135" s="406"/>
      <c r="AH135" s="406"/>
      <c r="AI135" s="406"/>
      <c r="AJ135" s="406"/>
      <c r="AK135" s="406"/>
      <c r="AL135" s="406"/>
      <c r="AM135" s="406"/>
      <c r="AN135" s="406"/>
      <c r="AO135" s="406"/>
      <c r="AP135" s="406"/>
      <c r="AQ135" s="406"/>
      <c r="AR135" s="406"/>
    </row>
    <row r="136" spans="3:44" s="321" customFormat="1" ht="19.5" customHeight="1" x14ac:dyDescent="0.3">
      <c r="C136" s="687"/>
      <c r="P136" s="407"/>
      <c r="Q136" s="407"/>
      <c r="R136" s="407"/>
      <c r="S136" s="406"/>
      <c r="T136" s="406"/>
      <c r="U136" s="406"/>
      <c r="V136" s="406"/>
      <c r="W136" s="406"/>
      <c r="X136" s="406"/>
      <c r="Y136" s="406"/>
      <c r="Z136" s="406"/>
      <c r="AA136" s="406"/>
      <c r="AB136" s="406"/>
      <c r="AC136" s="406"/>
      <c r="AD136" s="406"/>
      <c r="AE136" s="406"/>
      <c r="AF136" s="406"/>
      <c r="AG136" s="406"/>
      <c r="AH136" s="406"/>
      <c r="AI136" s="406"/>
      <c r="AJ136" s="406"/>
      <c r="AK136" s="406"/>
      <c r="AL136" s="406"/>
      <c r="AM136" s="406"/>
      <c r="AN136" s="406"/>
      <c r="AO136" s="406"/>
      <c r="AP136" s="406"/>
      <c r="AQ136" s="406"/>
      <c r="AR136" s="406"/>
    </row>
    <row r="137" spans="3:44" s="321" customFormat="1" ht="19.5" customHeight="1" x14ac:dyDescent="0.3">
      <c r="C137" s="687"/>
      <c r="P137" s="407"/>
      <c r="Q137" s="407"/>
      <c r="R137" s="407"/>
      <c r="S137" s="406"/>
      <c r="T137" s="406"/>
      <c r="U137" s="406"/>
      <c r="V137" s="406"/>
      <c r="W137" s="406"/>
      <c r="X137" s="406"/>
      <c r="Y137" s="406"/>
      <c r="Z137" s="406"/>
      <c r="AA137" s="406"/>
      <c r="AB137" s="406"/>
      <c r="AC137" s="406"/>
      <c r="AD137" s="406"/>
      <c r="AE137" s="406"/>
      <c r="AF137" s="406"/>
      <c r="AG137" s="406"/>
      <c r="AH137" s="406"/>
      <c r="AI137" s="406"/>
      <c r="AJ137" s="406"/>
      <c r="AK137" s="406"/>
      <c r="AL137" s="406"/>
      <c r="AM137" s="406"/>
      <c r="AN137" s="406"/>
      <c r="AO137" s="406"/>
      <c r="AP137" s="406"/>
      <c r="AQ137" s="406"/>
      <c r="AR137" s="406"/>
    </row>
    <row r="138" spans="3:44" s="321" customFormat="1" ht="19.5" customHeight="1" x14ac:dyDescent="0.3">
      <c r="C138" s="687"/>
      <c r="P138" s="407"/>
      <c r="Q138" s="407"/>
      <c r="R138" s="407"/>
      <c r="S138" s="406"/>
      <c r="T138" s="406"/>
      <c r="U138" s="406"/>
      <c r="V138" s="406"/>
      <c r="W138" s="406"/>
      <c r="X138" s="406"/>
      <c r="Y138" s="406"/>
      <c r="Z138" s="406"/>
      <c r="AA138" s="406"/>
      <c r="AB138" s="406"/>
      <c r="AC138" s="406"/>
      <c r="AD138" s="406"/>
      <c r="AE138" s="406"/>
      <c r="AF138" s="406"/>
      <c r="AG138" s="406"/>
      <c r="AH138" s="406"/>
      <c r="AI138" s="406"/>
      <c r="AJ138" s="406"/>
      <c r="AK138" s="406"/>
      <c r="AL138" s="406"/>
      <c r="AM138" s="406"/>
      <c r="AN138" s="406"/>
      <c r="AO138" s="406"/>
      <c r="AP138" s="406"/>
      <c r="AQ138" s="406"/>
      <c r="AR138" s="406"/>
    </row>
    <row r="139" spans="3:44" s="321" customFormat="1" ht="19.5" customHeight="1" x14ac:dyDescent="0.3">
      <c r="C139" s="687"/>
      <c r="P139" s="407"/>
      <c r="Q139" s="407"/>
      <c r="R139" s="407"/>
      <c r="S139" s="406"/>
      <c r="T139" s="406"/>
      <c r="U139" s="406"/>
      <c r="V139" s="406"/>
      <c r="W139" s="406"/>
      <c r="X139" s="406"/>
      <c r="Y139" s="406"/>
      <c r="Z139" s="406"/>
      <c r="AA139" s="406"/>
      <c r="AB139" s="406"/>
      <c r="AC139" s="406"/>
      <c r="AD139" s="406"/>
      <c r="AE139" s="406"/>
      <c r="AF139" s="406"/>
      <c r="AG139" s="406"/>
      <c r="AH139" s="406"/>
      <c r="AI139" s="406"/>
      <c r="AJ139" s="406"/>
      <c r="AK139" s="406"/>
      <c r="AL139" s="406"/>
      <c r="AM139" s="406"/>
      <c r="AN139" s="406"/>
      <c r="AO139" s="406"/>
      <c r="AP139" s="406"/>
      <c r="AQ139" s="406"/>
      <c r="AR139" s="406"/>
    </row>
    <row r="140" spans="3:44" s="321" customFormat="1" ht="19.5" customHeight="1" x14ac:dyDescent="0.3">
      <c r="C140" s="687"/>
      <c r="P140" s="407"/>
      <c r="Q140" s="407"/>
      <c r="R140" s="407"/>
      <c r="S140" s="406"/>
      <c r="T140" s="406"/>
      <c r="U140" s="406"/>
      <c r="V140" s="406"/>
      <c r="W140" s="406"/>
      <c r="X140" s="406"/>
      <c r="Y140" s="406"/>
      <c r="Z140" s="406"/>
      <c r="AA140" s="406"/>
      <c r="AB140" s="406"/>
      <c r="AC140" s="406"/>
      <c r="AD140" s="406"/>
      <c r="AE140" s="406"/>
      <c r="AF140" s="406"/>
      <c r="AG140" s="406"/>
      <c r="AH140" s="406"/>
      <c r="AI140" s="406"/>
      <c r="AJ140" s="406"/>
      <c r="AK140" s="406"/>
      <c r="AL140" s="406"/>
      <c r="AM140" s="406"/>
      <c r="AN140" s="406"/>
      <c r="AO140" s="406"/>
      <c r="AP140" s="406"/>
      <c r="AQ140" s="406"/>
      <c r="AR140" s="406"/>
    </row>
    <row r="141" spans="3:44" s="321" customFormat="1" ht="19.5" customHeight="1" x14ac:dyDescent="0.3">
      <c r="C141" s="687"/>
      <c r="P141" s="407"/>
      <c r="Q141" s="407"/>
      <c r="R141" s="407"/>
      <c r="S141" s="406"/>
      <c r="T141" s="406"/>
      <c r="U141" s="406"/>
      <c r="V141" s="406"/>
      <c r="W141" s="406"/>
      <c r="X141" s="406"/>
      <c r="Y141" s="406"/>
      <c r="Z141" s="406"/>
      <c r="AA141" s="406"/>
      <c r="AB141" s="406"/>
      <c r="AC141" s="406"/>
      <c r="AD141" s="406"/>
      <c r="AE141" s="406"/>
      <c r="AF141" s="406"/>
      <c r="AG141" s="406"/>
      <c r="AH141" s="406"/>
      <c r="AI141" s="406"/>
      <c r="AJ141" s="406"/>
      <c r="AK141" s="406"/>
      <c r="AL141" s="406"/>
      <c r="AM141" s="406"/>
      <c r="AN141" s="406"/>
      <c r="AO141" s="406"/>
      <c r="AP141" s="406"/>
      <c r="AQ141" s="406"/>
      <c r="AR141" s="406"/>
    </row>
    <row r="142" spans="3:44" s="321" customFormat="1" ht="19.5" customHeight="1" x14ac:dyDescent="0.3">
      <c r="C142" s="687"/>
      <c r="P142" s="407"/>
      <c r="Q142" s="407"/>
      <c r="R142" s="407"/>
      <c r="S142" s="406"/>
      <c r="T142" s="406"/>
      <c r="U142" s="406"/>
      <c r="V142" s="406"/>
      <c r="W142" s="406"/>
      <c r="X142" s="406"/>
      <c r="Y142" s="406"/>
      <c r="Z142" s="406"/>
      <c r="AA142" s="406"/>
      <c r="AB142" s="406"/>
      <c r="AC142" s="406"/>
      <c r="AD142" s="406"/>
      <c r="AE142" s="406"/>
      <c r="AF142" s="406"/>
      <c r="AG142" s="406"/>
      <c r="AH142" s="406"/>
      <c r="AI142" s="406"/>
      <c r="AJ142" s="406"/>
      <c r="AK142" s="406"/>
      <c r="AL142" s="406"/>
      <c r="AM142" s="406"/>
      <c r="AN142" s="406"/>
      <c r="AO142" s="406"/>
      <c r="AP142" s="406"/>
      <c r="AQ142" s="406"/>
      <c r="AR142" s="406"/>
    </row>
    <row r="143" spans="3:44" s="321" customFormat="1" ht="19.5" customHeight="1" x14ac:dyDescent="0.3">
      <c r="C143" s="687"/>
      <c r="P143" s="407"/>
      <c r="Q143" s="407"/>
      <c r="R143" s="407"/>
      <c r="S143" s="406"/>
      <c r="T143" s="406"/>
      <c r="U143" s="406"/>
      <c r="V143" s="406"/>
      <c r="W143" s="406"/>
      <c r="X143" s="406"/>
      <c r="Y143" s="406"/>
      <c r="Z143" s="406"/>
      <c r="AA143" s="406"/>
      <c r="AB143" s="406"/>
      <c r="AC143" s="406"/>
      <c r="AD143" s="406"/>
      <c r="AE143" s="406"/>
      <c r="AF143" s="406"/>
      <c r="AG143" s="406"/>
      <c r="AH143" s="406"/>
      <c r="AI143" s="406"/>
      <c r="AJ143" s="406"/>
      <c r="AK143" s="406"/>
      <c r="AL143" s="406"/>
      <c r="AM143" s="406"/>
      <c r="AN143" s="406"/>
      <c r="AO143" s="406"/>
      <c r="AP143" s="406"/>
      <c r="AQ143" s="406"/>
      <c r="AR143" s="406"/>
    </row>
    <row r="144" spans="3:44" s="321" customFormat="1" ht="19.5" customHeight="1" x14ac:dyDescent="0.3">
      <c r="C144" s="687"/>
      <c r="P144" s="407"/>
      <c r="Q144" s="407"/>
      <c r="R144" s="407"/>
      <c r="S144" s="406"/>
      <c r="T144" s="406"/>
      <c r="U144" s="406"/>
      <c r="V144" s="406"/>
      <c r="W144" s="406"/>
      <c r="X144" s="406"/>
      <c r="Y144" s="406"/>
      <c r="Z144" s="406"/>
      <c r="AA144" s="406"/>
      <c r="AB144" s="406"/>
      <c r="AC144" s="406"/>
      <c r="AD144" s="406"/>
      <c r="AE144" s="406"/>
      <c r="AF144" s="406"/>
      <c r="AG144" s="406"/>
      <c r="AH144" s="406"/>
      <c r="AI144" s="406"/>
      <c r="AJ144" s="406"/>
      <c r="AK144" s="406"/>
      <c r="AL144" s="406"/>
      <c r="AM144" s="406"/>
      <c r="AN144" s="406"/>
      <c r="AO144" s="406"/>
      <c r="AP144" s="406"/>
      <c r="AQ144" s="406"/>
      <c r="AR144" s="406"/>
    </row>
    <row r="145" spans="3:44" s="321" customFormat="1" ht="19.5" customHeight="1" x14ac:dyDescent="0.3">
      <c r="C145" s="687"/>
      <c r="P145" s="407"/>
      <c r="Q145" s="407"/>
      <c r="R145" s="407"/>
      <c r="S145" s="406"/>
      <c r="T145" s="406"/>
      <c r="U145" s="406"/>
      <c r="V145" s="406"/>
      <c r="W145" s="406"/>
      <c r="X145" s="406"/>
      <c r="Y145" s="406"/>
      <c r="Z145" s="406"/>
      <c r="AA145" s="406"/>
      <c r="AB145" s="406"/>
      <c r="AC145" s="406"/>
      <c r="AD145" s="406"/>
      <c r="AE145" s="406"/>
      <c r="AF145" s="406"/>
      <c r="AG145" s="406"/>
      <c r="AH145" s="406"/>
      <c r="AI145" s="406"/>
      <c r="AJ145" s="406"/>
      <c r="AK145" s="406"/>
      <c r="AL145" s="406"/>
      <c r="AM145" s="406"/>
      <c r="AN145" s="406"/>
      <c r="AO145" s="406"/>
      <c r="AP145" s="406"/>
      <c r="AQ145" s="406"/>
      <c r="AR145" s="406"/>
    </row>
    <row r="146" spans="3:44" s="321" customFormat="1" ht="19.5" customHeight="1" x14ac:dyDescent="0.3">
      <c r="C146" s="687"/>
      <c r="P146" s="407"/>
      <c r="Q146" s="407"/>
      <c r="R146" s="407"/>
      <c r="S146" s="406"/>
      <c r="T146" s="406"/>
      <c r="U146" s="406"/>
      <c r="V146" s="406"/>
      <c r="W146" s="406"/>
      <c r="X146" s="406"/>
      <c r="Y146" s="406"/>
      <c r="Z146" s="406"/>
      <c r="AA146" s="406"/>
      <c r="AB146" s="406"/>
      <c r="AC146" s="406"/>
      <c r="AD146" s="406"/>
      <c r="AE146" s="406"/>
      <c r="AF146" s="406"/>
      <c r="AG146" s="406"/>
      <c r="AH146" s="406"/>
      <c r="AI146" s="406"/>
      <c r="AJ146" s="406"/>
      <c r="AK146" s="406"/>
      <c r="AL146" s="406"/>
      <c r="AM146" s="406"/>
      <c r="AN146" s="406"/>
      <c r="AO146" s="406"/>
      <c r="AP146" s="406"/>
      <c r="AQ146" s="406"/>
      <c r="AR146" s="406"/>
    </row>
    <row r="147" spans="3:44" s="321" customFormat="1" ht="19.5" customHeight="1" x14ac:dyDescent="0.3">
      <c r="C147" s="687"/>
      <c r="P147" s="407"/>
      <c r="Q147" s="407"/>
      <c r="R147" s="407"/>
      <c r="S147" s="406"/>
      <c r="T147" s="406"/>
      <c r="U147" s="406"/>
      <c r="V147" s="406"/>
      <c r="W147" s="406"/>
      <c r="X147" s="406"/>
      <c r="Y147" s="406"/>
      <c r="Z147" s="406"/>
      <c r="AA147" s="406"/>
      <c r="AB147" s="406"/>
      <c r="AC147" s="406"/>
      <c r="AD147" s="406"/>
      <c r="AE147" s="406"/>
      <c r="AF147" s="406"/>
      <c r="AG147" s="406"/>
      <c r="AH147" s="406"/>
      <c r="AI147" s="406"/>
      <c r="AJ147" s="406"/>
      <c r="AK147" s="406"/>
      <c r="AL147" s="406"/>
      <c r="AM147" s="406"/>
      <c r="AN147" s="406"/>
      <c r="AO147" s="406"/>
      <c r="AP147" s="406"/>
      <c r="AQ147" s="406"/>
      <c r="AR147" s="406"/>
    </row>
    <row r="148" spans="3:44" s="321" customFormat="1" ht="19.5" customHeight="1" x14ac:dyDescent="0.3">
      <c r="C148" s="687"/>
      <c r="P148" s="407"/>
      <c r="Q148" s="407"/>
      <c r="R148" s="407"/>
      <c r="S148" s="406"/>
      <c r="T148" s="406"/>
      <c r="U148" s="406"/>
      <c r="V148" s="406"/>
      <c r="W148" s="406"/>
      <c r="X148" s="406"/>
      <c r="Y148" s="406"/>
      <c r="Z148" s="406"/>
      <c r="AA148" s="406"/>
      <c r="AB148" s="406"/>
      <c r="AC148" s="406"/>
      <c r="AD148" s="406"/>
      <c r="AE148" s="406"/>
      <c r="AF148" s="406"/>
      <c r="AG148" s="406"/>
      <c r="AH148" s="406"/>
      <c r="AI148" s="406"/>
      <c r="AJ148" s="406"/>
      <c r="AK148" s="406"/>
      <c r="AL148" s="406"/>
      <c r="AM148" s="406"/>
      <c r="AN148" s="406"/>
      <c r="AO148" s="406"/>
      <c r="AP148" s="406"/>
      <c r="AQ148" s="406"/>
      <c r="AR148" s="406"/>
    </row>
    <row r="149" spans="3:44" s="321" customFormat="1" ht="19.5" customHeight="1" x14ac:dyDescent="0.3">
      <c r="C149" s="687"/>
      <c r="P149" s="407"/>
      <c r="Q149" s="407"/>
      <c r="R149" s="407"/>
      <c r="S149" s="406"/>
      <c r="T149" s="406"/>
      <c r="U149" s="406"/>
      <c r="V149" s="406"/>
      <c r="W149" s="406"/>
      <c r="X149" s="406"/>
      <c r="Y149" s="406"/>
      <c r="Z149" s="406"/>
      <c r="AA149" s="406"/>
      <c r="AB149" s="406"/>
      <c r="AC149" s="406"/>
      <c r="AD149" s="406"/>
      <c r="AE149" s="406"/>
      <c r="AF149" s="406"/>
      <c r="AG149" s="406"/>
      <c r="AH149" s="406"/>
      <c r="AI149" s="406"/>
      <c r="AJ149" s="406"/>
      <c r="AK149" s="406"/>
      <c r="AL149" s="406"/>
      <c r="AM149" s="406"/>
      <c r="AN149" s="406"/>
      <c r="AO149" s="406"/>
      <c r="AP149" s="406"/>
      <c r="AQ149" s="406"/>
      <c r="AR149" s="406"/>
    </row>
    <row r="150" spans="3:44" s="321" customFormat="1" ht="19.5" customHeight="1" x14ac:dyDescent="0.3">
      <c r="C150" s="687"/>
      <c r="P150" s="407"/>
      <c r="Q150" s="407"/>
      <c r="R150" s="407"/>
      <c r="S150" s="406"/>
      <c r="T150" s="406"/>
      <c r="U150" s="406"/>
      <c r="V150" s="406"/>
      <c r="W150" s="406"/>
      <c r="X150" s="406"/>
      <c r="Y150" s="406"/>
      <c r="Z150" s="406"/>
      <c r="AA150" s="406"/>
      <c r="AB150" s="406"/>
      <c r="AC150" s="406"/>
      <c r="AD150" s="406"/>
      <c r="AE150" s="406"/>
      <c r="AF150" s="406"/>
      <c r="AG150" s="406"/>
      <c r="AH150" s="406"/>
      <c r="AI150" s="406"/>
      <c r="AJ150" s="406"/>
      <c r="AK150" s="406"/>
      <c r="AL150" s="406"/>
      <c r="AM150" s="406"/>
      <c r="AN150" s="406"/>
      <c r="AO150" s="406"/>
      <c r="AP150" s="406"/>
      <c r="AQ150" s="406"/>
      <c r="AR150" s="406"/>
    </row>
    <row r="151" spans="3:44" s="321" customFormat="1" ht="19.5" customHeight="1" x14ac:dyDescent="0.3">
      <c r="C151" s="687"/>
      <c r="P151" s="407"/>
      <c r="Q151" s="407"/>
      <c r="R151" s="407"/>
      <c r="S151" s="406"/>
      <c r="T151" s="406"/>
      <c r="U151" s="406"/>
      <c r="V151" s="406"/>
      <c r="W151" s="406"/>
      <c r="X151" s="406"/>
      <c r="Y151" s="406"/>
      <c r="Z151" s="406"/>
      <c r="AA151" s="406"/>
      <c r="AB151" s="406"/>
      <c r="AC151" s="406"/>
      <c r="AD151" s="406"/>
      <c r="AE151" s="406"/>
      <c r="AF151" s="406"/>
      <c r="AG151" s="406"/>
      <c r="AH151" s="406"/>
      <c r="AI151" s="406"/>
      <c r="AJ151" s="406"/>
      <c r="AK151" s="406"/>
      <c r="AL151" s="406"/>
      <c r="AM151" s="406"/>
      <c r="AN151" s="406"/>
      <c r="AO151" s="406"/>
      <c r="AP151" s="406"/>
      <c r="AQ151" s="406"/>
      <c r="AR151" s="406"/>
    </row>
    <row r="152" spans="3:44" s="321" customFormat="1" ht="19.5" customHeight="1" x14ac:dyDescent="0.3">
      <c r="C152" s="687"/>
      <c r="P152" s="407"/>
      <c r="Q152" s="407"/>
      <c r="R152" s="407"/>
      <c r="S152" s="406"/>
      <c r="T152" s="406"/>
      <c r="U152" s="406"/>
      <c r="V152" s="406"/>
      <c r="W152" s="406"/>
      <c r="X152" s="406"/>
      <c r="Y152" s="406"/>
      <c r="Z152" s="406"/>
      <c r="AA152" s="406"/>
      <c r="AB152" s="406"/>
      <c r="AC152" s="406"/>
      <c r="AD152" s="406"/>
      <c r="AE152" s="406"/>
      <c r="AF152" s="406"/>
      <c r="AG152" s="406"/>
      <c r="AH152" s="406"/>
      <c r="AI152" s="406"/>
      <c r="AJ152" s="406"/>
      <c r="AK152" s="406"/>
      <c r="AL152" s="406"/>
      <c r="AM152" s="406"/>
      <c r="AN152" s="406"/>
      <c r="AO152" s="406"/>
      <c r="AP152" s="406"/>
      <c r="AQ152" s="406"/>
      <c r="AR152" s="406"/>
    </row>
    <row r="153" spans="3:44" s="321" customFormat="1" ht="19.5" customHeight="1" x14ac:dyDescent="0.3">
      <c r="C153" s="687"/>
      <c r="P153" s="407"/>
      <c r="Q153" s="407"/>
      <c r="R153" s="407"/>
      <c r="S153" s="406"/>
      <c r="T153" s="406"/>
      <c r="U153" s="406"/>
      <c r="V153" s="406"/>
      <c r="W153" s="406"/>
      <c r="X153" s="406"/>
      <c r="Y153" s="406"/>
      <c r="Z153" s="406"/>
      <c r="AA153" s="406"/>
      <c r="AB153" s="406"/>
      <c r="AC153" s="406"/>
      <c r="AD153" s="406"/>
      <c r="AE153" s="406"/>
      <c r="AF153" s="406"/>
      <c r="AG153" s="406"/>
      <c r="AH153" s="406"/>
      <c r="AI153" s="406"/>
      <c r="AJ153" s="406"/>
      <c r="AK153" s="406"/>
      <c r="AL153" s="406"/>
      <c r="AM153" s="406"/>
      <c r="AN153" s="406"/>
      <c r="AO153" s="406"/>
      <c r="AP153" s="406"/>
      <c r="AQ153" s="406"/>
      <c r="AR153" s="406"/>
    </row>
    <row r="154" spans="3:44" s="321" customFormat="1" ht="19.5" customHeight="1" x14ac:dyDescent="0.3">
      <c r="C154" s="687"/>
      <c r="P154" s="407"/>
      <c r="Q154" s="407"/>
      <c r="R154" s="407"/>
      <c r="S154" s="406"/>
      <c r="T154" s="406"/>
      <c r="U154" s="406"/>
      <c r="V154" s="406"/>
      <c r="W154" s="406"/>
      <c r="X154" s="406"/>
      <c r="Y154" s="406"/>
      <c r="Z154" s="406"/>
      <c r="AA154" s="406"/>
      <c r="AB154" s="406"/>
      <c r="AC154" s="406"/>
      <c r="AD154" s="406"/>
      <c r="AE154" s="406"/>
      <c r="AF154" s="406"/>
      <c r="AG154" s="406"/>
      <c r="AH154" s="406"/>
      <c r="AI154" s="406"/>
      <c r="AJ154" s="406"/>
      <c r="AK154" s="406"/>
      <c r="AL154" s="406"/>
      <c r="AM154" s="406"/>
      <c r="AN154" s="406"/>
      <c r="AO154" s="406"/>
      <c r="AP154" s="406"/>
      <c r="AQ154" s="406"/>
      <c r="AR154" s="406"/>
    </row>
    <row r="155" spans="3:44" s="321" customFormat="1" ht="19.5" customHeight="1" x14ac:dyDescent="0.3">
      <c r="C155" s="687"/>
      <c r="P155" s="407"/>
      <c r="Q155" s="407"/>
      <c r="R155" s="407"/>
      <c r="S155" s="406"/>
      <c r="T155" s="406"/>
      <c r="U155" s="406"/>
      <c r="V155" s="406"/>
      <c r="W155" s="406"/>
      <c r="X155" s="406"/>
      <c r="Y155" s="406"/>
      <c r="Z155" s="406"/>
      <c r="AA155" s="406"/>
      <c r="AB155" s="406"/>
      <c r="AC155" s="406"/>
      <c r="AD155" s="406"/>
      <c r="AE155" s="406"/>
      <c r="AF155" s="406"/>
      <c r="AG155" s="406"/>
      <c r="AH155" s="406"/>
      <c r="AI155" s="406"/>
      <c r="AJ155" s="406"/>
      <c r="AK155" s="406"/>
      <c r="AL155" s="406"/>
      <c r="AM155" s="406"/>
      <c r="AN155" s="406"/>
      <c r="AO155" s="406"/>
      <c r="AP155" s="406"/>
      <c r="AQ155" s="406"/>
      <c r="AR155" s="406"/>
    </row>
    <row r="156" spans="3:44" s="321" customFormat="1" ht="19.5" customHeight="1" x14ac:dyDescent="0.3">
      <c r="C156" s="687"/>
      <c r="P156" s="407"/>
      <c r="Q156" s="407"/>
      <c r="R156" s="407"/>
      <c r="S156" s="406"/>
      <c r="T156" s="406"/>
      <c r="U156" s="406"/>
      <c r="V156" s="406"/>
      <c r="W156" s="406"/>
      <c r="X156" s="406"/>
      <c r="Y156" s="406"/>
      <c r="Z156" s="406"/>
      <c r="AA156" s="406"/>
      <c r="AB156" s="406"/>
      <c r="AC156" s="406"/>
      <c r="AD156" s="406"/>
      <c r="AE156" s="406"/>
      <c r="AF156" s="406"/>
      <c r="AG156" s="406"/>
      <c r="AH156" s="406"/>
      <c r="AI156" s="406"/>
      <c r="AJ156" s="406"/>
      <c r="AK156" s="406"/>
      <c r="AL156" s="406"/>
      <c r="AM156" s="406"/>
      <c r="AN156" s="406"/>
      <c r="AO156" s="406"/>
      <c r="AP156" s="406"/>
      <c r="AQ156" s="406"/>
      <c r="AR156" s="406"/>
    </row>
    <row r="157" spans="3:44" s="321" customFormat="1" ht="19.5" customHeight="1" x14ac:dyDescent="0.3">
      <c r="C157" s="687"/>
      <c r="P157" s="407"/>
      <c r="Q157" s="407"/>
      <c r="R157" s="407"/>
      <c r="S157" s="406"/>
      <c r="T157" s="406"/>
      <c r="U157" s="406"/>
      <c r="V157" s="406"/>
      <c r="W157" s="406"/>
      <c r="X157" s="406"/>
      <c r="Y157" s="406"/>
      <c r="Z157" s="406"/>
      <c r="AA157" s="406"/>
      <c r="AB157" s="406"/>
      <c r="AC157" s="406"/>
      <c r="AD157" s="406"/>
      <c r="AE157" s="406"/>
      <c r="AF157" s="406"/>
      <c r="AG157" s="406"/>
      <c r="AH157" s="406"/>
      <c r="AI157" s="406"/>
      <c r="AJ157" s="406"/>
      <c r="AK157" s="406"/>
      <c r="AL157" s="406"/>
      <c r="AM157" s="406"/>
      <c r="AN157" s="406"/>
      <c r="AO157" s="406"/>
      <c r="AP157" s="406"/>
      <c r="AQ157" s="406"/>
      <c r="AR157" s="406"/>
    </row>
    <row r="158" spans="3:44" s="321" customFormat="1" ht="19.5" customHeight="1" x14ac:dyDescent="0.3">
      <c r="C158" s="687"/>
      <c r="P158" s="407"/>
      <c r="Q158" s="407"/>
      <c r="R158" s="407"/>
      <c r="S158" s="406"/>
      <c r="T158" s="406"/>
      <c r="U158" s="406"/>
      <c r="V158" s="406"/>
      <c r="W158" s="406"/>
      <c r="X158" s="406"/>
      <c r="Y158" s="406"/>
      <c r="Z158" s="406"/>
      <c r="AA158" s="406"/>
      <c r="AB158" s="406"/>
      <c r="AC158" s="406"/>
      <c r="AD158" s="406"/>
      <c r="AE158" s="406"/>
      <c r="AF158" s="406"/>
      <c r="AG158" s="406"/>
      <c r="AH158" s="406"/>
      <c r="AI158" s="406"/>
      <c r="AJ158" s="406"/>
      <c r="AK158" s="406"/>
      <c r="AL158" s="406"/>
      <c r="AM158" s="406"/>
      <c r="AN158" s="406"/>
      <c r="AO158" s="406"/>
      <c r="AP158" s="406"/>
      <c r="AQ158" s="406"/>
      <c r="AR158" s="406"/>
    </row>
    <row r="159" spans="3:44" s="321" customFormat="1" ht="19.5" customHeight="1" x14ac:dyDescent="0.3">
      <c r="C159" s="687"/>
      <c r="P159" s="407"/>
      <c r="Q159" s="407"/>
      <c r="R159" s="407"/>
      <c r="S159" s="406"/>
      <c r="T159" s="406"/>
      <c r="U159" s="406"/>
      <c r="V159" s="406"/>
      <c r="W159" s="406"/>
      <c r="X159" s="406"/>
      <c r="Y159" s="406"/>
      <c r="Z159" s="406"/>
      <c r="AA159" s="406"/>
      <c r="AB159" s="406"/>
      <c r="AC159" s="406"/>
      <c r="AD159" s="406"/>
      <c r="AE159" s="406"/>
      <c r="AF159" s="406"/>
      <c r="AG159" s="406"/>
      <c r="AH159" s="406"/>
      <c r="AI159" s="406"/>
      <c r="AJ159" s="406"/>
      <c r="AK159" s="406"/>
      <c r="AL159" s="406"/>
      <c r="AM159" s="406"/>
      <c r="AN159" s="406"/>
      <c r="AO159" s="406"/>
      <c r="AP159" s="406"/>
      <c r="AQ159" s="406"/>
      <c r="AR159" s="406"/>
    </row>
    <row r="160" spans="3:44" s="321" customFormat="1" ht="19.5" customHeight="1" x14ac:dyDescent="0.3">
      <c r="C160" s="687"/>
      <c r="P160" s="407"/>
      <c r="Q160" s="407"/>
      <c r="R160" s="407"/>
      <c r="S160" s="406"/>
      <c r="T160" s="406"/>
      <c r="U160" s="406"/>
      <c r="V160" s="406"/>
      <c r="W160" s="406"/>
      <c r="X160" s="406"/>
      <c r="Y160" s="406"/>
      <c r="Z160" s="406"/>
      <c r="AA160" s="406"/>
      <c r="AB160" s="406"/>
      <c r="AC160" s="406"/>
      <c r="AD160" s="406"/>
      <c r="AE160" s="406"/>
      <c r="AF160" s="406"/>
      <c r="AG160" s="406"/>
      <c r="AH160" s="406"/>
      <c r="AI160" s="406"/>
      <c r="AJ160" s="406"/>
      <c r="AK160" s="406"/>
      <c r="AL160" s="406"/>
      <c r="AM160" s="406"/>
      <c r="AN160" s="406"/>
      <c r="AO160" s="406"/>
      <c r="AP160" s="406"/>
      <c r="AQ160" s="406"/>
      <c r="AR160" s="406"/>
    </row>
    <row r="161" spans="3:44" s="321" customFormat="1" ht="19.5" customHeight="1" x14ac:dyDescent="0.3">
      <c r="C161" s="687"/>
      <c r="P161" s="407"/>
      <c r="Q161" s="407"/>
      <c r="R161" s="407"/>
      <c r="S161" s="406"/>
      <c r="T161" s="406"/>
      <c r="U161" s="406"/>
      <c r="V161" s="406"/>
      <c r="W161" s="406"/>
      <c r="X161" s="406"/>
      <c r="Y161" s="406"/>
      <c r="Z161" s="406"/>
      <c r="AA161" s="406"/>
      <c r="AB161" s="406"/>
      <c r="AC161" s="406"/>
      <c r="AD161" s="406"/>
      <c r="AE161" s="406"/>
      <c r="AF161" s="406"/>
      <c r="AG161" s="406"/>
      <c r="AH161" s="406"/>
      <c r="AI161" s="406"/>
      <c r="AJ161" s="406"/>
      <c r="AK161" s="406"/>
      <c r="AL161" s="406"/>
      <c r="AM161" s="406"/>
      <c r="AN161" s="406"/>
      <c r="AO161" s="406"/>
      <c r="AP161" s="406"/>
      <c r="AQ161" s="406"/>
      <c r="AR161" s="406"/>
    </row>
    <row r="162" spans="3:44" s="321" customFormat="1" ht="19.5" customHeight="1" x14ac:dyDescent="0.3">
      <c r="C162" s="687"/>
      <c r="P162" s="407"/>
      <c r="Q162" s="407"/>
      <c r="R162" s="407"/>
      <c r="S162" s="406"/>
      <c r="T162" s="406"/>
      <c r="U162" s="406"/>
      <c r="V162" s="406"/>
      <c r="W162" s="406"/>
      <c r="X162" s="406"/>
      <c r="Y162" s="406"/>
      <c r="Z162" s="406"/>
      <c r="AA162" s="406"/>
      <c r="AB162" s="406"/>
      <c r="AC162" s="406"/>
      <c r="AD162" s="406"/>
      <c r="AE162" s="406"/>
      <c r="AF162" s="406"/>
      <c r="AG162" s="406"/>
      <c r="AH162" s="406"/>
      <c r="AI162" s="406"/>
      <c r="AJ162" s="406"/>
      <c r="AK162" s="406"/>
      <c r="AL162" s="406"/>
      <c r="AM162" s="406"/>
      <c r="AN162" s="406"/>
      <c r="AO162" s="406"/>
      <c r="AP162" s="406"/>
      <c r="AQ162" s="406"/>
      <c r="AR162" s="406"/>
    </row>
    <row r="163" spans="3:44" s="321" customFormat="1" ht="19.5" customHeight="1" x14ac:dyDescent="0.3">
      <c r="C163" s="687"/>
      <c r="P163" s="407"/>
      <c r="Q163" s="407"/>
      <c r="R163" s="407"/>
      <c r="S163" s="406"/>
      <c r="T163" s="406"/>
      <c r="U163" s="406"/>
      <c r="V163" s="406"/>
      <c r="W163" s="406"/>
      <c r="X163" s="406"/>
      <c r="Y163" s="406"/>
      <c r="Z163" s="406"/>
      <c r="AA163" s="406"/>
      <c r="AB163" s="406"/>
      <c r="AC163" s="406"/>
      <c r="AD163" s="406"/>
      <c r="AE163" s="406"/>
      <c r="AF163" s="406"/>
      <c r="AG163" s="406"/>
      <c r="AH163" s="406"/>
      <c r="AI163" s="406"/>
      <c r="AJ163" s="406"/>
      <c r="AK163" s="406"/>
      <c r="AL163" s="406"/>
      <c r="AM163" s="406"/>
      <c r="AN163" s="406"/>
      <c r="AO163" s="406"/>
      <c r="AP163" s="406"/>
      <c r="AQ163" s="406"/>
      <c r="AR163" s="406"/>
    </row>
    <row r="164" spans="3:44" s="321" customFormat="1" ht="19.5" customHeight="1" x14ac:dyDescent="0.3">
      <c r="C164" s="687"/>
      <c r="P164" s="407"/>
      <c r="Q164" s="407"/>
      <c r="R164" s="407"/>
      <c r="S164" s="406"/>
      <c r="T164" s="406"/>
      <c r="U164" s="406"/>
      <c r="V164" s="406"/>
      <c r="W164" s="406"/>
      <c r="X164" s="406"/>
      <c r="Y164" s="406"/>
      <c r="Z164" s="406"/>
      <c r="AA164" s="406"/>
      <c r="AB164" s="406"/>
      <c r="AC164" s="406"/>
      <c r="AD164" s="406"/>
      <c r="AE164" s="406"/>
      <c r="AF164" s="406"/>
      <c r="AG164" s="406"/>
      <c r="AH164" s="406"/>
      <c r="AI164" s="406"/>
      <c r="AJ164" s="406"/>
      <c r="AK164" s="406"/>
      <c r="AL164" s="406"/>
      <c r="AM164" s="406"/>
      <c r="AN164" s="406"/>
      <c r="AO164" s="406"/>
      <c r="AP164" s="406"/>
      <c r="AQ164" s="406"/>
      <c r="AR164" s="406"/>
    </row>
    <row r="165" spans="3:44" s="321" customFormat="1" ht="19.5" customHeight="1" x14ac:dyDescent="0.3">
      <c r="C165" s="687"/>
      <c r="P165" s="407"/>
      <c r="Q165" s="407"/>
      <c r="R165" s="407"/>
      <c r="S165" s="406"/>
      <c r="T165" s="406"/>
      <c r="U165" s="406"/>
      <c r="V165" s="406"/>
      <c r="W165" s="406"/>
      <c r="X165" s="406"/>
      <c r="Y165" s="406"/>
      <c r="Z165" s="406"/>
      <c r="AA165" s="406"/>
      <c r="AB165" s="406"/>
      <c r="AC165" s="406"/>
      <c r="AD165" s="406"/>
      <c r="AE165" s="406"/>
      <c r="AF165" s="406"/>
      <c r="AG165" s="406"/>
      <c r="AH165" s="406"/>
      <c r="AI165" s="406"/>
      <c r="AJ165" s="406"/>
      <c r="AK165" s="406"/>
      <c r="AL165" s="406"/>
      <c r="AM165" s="406"/>
      <c r="AN165" s="406"/>
      <c r="AO165" s="406"/>
      <c r="AP165" s="406"/>
      <c r="AQ165" s="406"/>
      <c r="AR165" s="406"/>
    </row>
    <row r="166" spans="3:44" s="321" customFormat="1" ht="19.5" customHeight="1" x14ac:dyDescent="0.3">
      <c r="C166" s="687"/>
      <c r="P166" s="407"/>
      <c r="Q166" s="407"/>
      <c r="R166" s="407"/>
      <c r="S166" s="406"/>
      <c r="T166" s="406"/>
      <c r="U166" s="406"/>
      <c r="V166" s="406"/>
      <c r="W166" s="406"/>
      <c r="X166" s="406"/>
      <c r="Y166" s="406"/>
      <c r="Z166" s="406"/>
      <c r="AA166" s="406"/>
      <c r="AB166" s="406"/>
      <c r="AC166" s="406"/>
      <c r="AD166" s="406"/>
      <c r="AE166" s="406"/>
      <c r="AF166" s="406"/>
      <c r="AG166" s="406"/>
      <c r="AH166" s="406"/>
      <c r="AI166" s="406"/>
      <c r="AJ166" s="406"/>
      <c r="AK166" s="406"/>
      <c r="AL166" s="406"/>
      <c r="AM166" s="406"/>
      <c r="AN166" s="406"/>
      <c r="AO166" s="406"/>
      <c r="AP166" s="406"/>
      <c r="AQ166" s="406"/>
      <c r="AR166" s="406"/>
    </row>
    <row r="167" spans="3:44" s="321" customFormat="1" ht="19.5" customHeight="1" x14ac:dyDescent="0.3">
      <c r="C167" s="687"/>
      <c r="P167" s="407"/>
      <c r="Q167" s="407"/>
      <c r="R167" s="407"/>
      <c r="S167" s="406"/>
      <c r="T167" s="406"/>
      <c r="U167" s="406"/>
      <c r="V167" s="406"/>
      <c r="W167" s="406"/>
      <c r="X167" s="406"/>
      <c r="Y167" s="406"/>
      <c r="Z167" s="406"/>
      <c r="AA167" s="406"/>
      <c r="AB167" s="406"/>
      <c r="AC167" s="406"/>
      <c r="AD167" s="406"/>
      <c r="AE167" s="406"/>
      <c r="AF167" s="406"/>
      <c r="AG167" s="406"/>
      <c r="AH167" s="406"/>
      <c r="AI167" s="406"/>
      <c r="AJ167" s="406"/>
      <c r="AK167" s="406"/>
      <c r="AL167" s="406"/>
      <c r="AM167" s="406"/>
      <c r="AN167" s="406"/>
      <c r="AO167" s="406"/>
      <c r="AP167" s="406"/>
      <c r="AQ167" s="406"/>
      <c r="AR167" s="406"/>
    </row>
    <row r="168" spans="3:44" s="321" customFormat="1" ht="19.5" customHeight="1" x14ac:dyDescent="0.3">
      <c r="C168" s="687"/>
      <c r="P168" s="407"/>
      <c r="Q168" s="407"/>
      <c r="R168" s="407"/>
      <c r="S168" s="406"/>
      <c r="T168" s="406"/>
      <c r="U168" s="406"/>
      <c r="V168" s="406"/>
      <c r="W168" s="406"/>
      <c r="X168" s="406"/>
      <c r="Y168" s="406"/>
      <c r="Z168" s="406"/>
      <c r="AA168" s="406"/>
      <c r="AB168" s="406"/>
      <c r="AC168" s="406"/>
      <c r="AD168" s="406"/>
      <c r="AE168" s="406"/>
      <c r="AF168" s="406"/>
      <c r="AG168" s="406"/>
      <c r="AH168" s="406"/>
      <c r="AI168" s="406"/>
      <c r="AJ168" s="406"/>
      <c r="AK168" s="406"/>
      <c r="AL168" s="406"/>
      <c r="AM168" s="406"/>
      <c r="AN168" s="406"/>
      <c r="AO168" s="406"/>
      <c r="AP168" s="406"/>
      <c r="AQ168" s="406"/>
      <c r="AR168" s="406"/>
    </row>
    <row r="169" spans="3:44" s="321" customFormat="1" ht="19.5" customHeight="1" x14ac:dyDescent="0.3">
      <c r="C169" s="687"/>
      <c r="P169" s="407"/>
      <c r="Q169" s="407"/>
      <c r="R169" s="407"/>
      <c r="S169" s="406"/>
      <c r="T169" s="406"/>
      <c r="U169" s="406"/>
      <c r="V169" s="406"/>
      <c r="W169" s="406"/>
      <c r="X169" s="406"/>
      <c r="Y169" s="406"/>
      <c r="Z169" s="406"/>
      <c r="AA169" s="406"/>
      <c r="AB169" s="406"/>
      <c r="AC169" s="406"/>
      <c r="AD169" s="406"/>
      <c r="AE169" s="406"/>
      <c r="AF169" s="406"/>
      <c r="AG169" s="406"/>
      <c r="AH169" s="406"/>
      <c r="AI169" s="406"/>
      <c r="AJ169" s="406"/>
      <c r="AK169" s="406"/>
      <c r="AL169" s="406"/>
      <c r="AM169" s="406"/>
      <c r="AN169" s="406"/>
      <c r="AO169" s="406"/>
      <c r="AP169" s="406"/>
      <c r="AQ169" s="406"/>
      <c r="AR169" s="406"/>
    </row>
    <row r="170" spans="3:44" s="321" customFormat="1" ht="19.5" customHeight="1" x14ac:dyDescent="0.3">
      <c r="C170" s="687"/>
      <c r="P170" s="407"/>
      <c r="Q170" s="407"/>
      <c r="R170" s="407"/>
      <c r="S170" s="406"/>
      <c r="T170" s="406"/>
      <c r="U170" s="406"/>
      <c r="V170" s="406"/>
      <c r="W170" s="406"/>
      <c r="X170" s="406"/>
      <c r="Y170" s="406"/>
      <c r="Z170" s="406"/>
      <c r="AA170" s="406"/>
      <c r="AB170" s="406"/>
      <c r="AC170" s="406"/>
      <c r="AD170" s="406"/>
      <c r="AE170" s="406"/>
      <c r="AF170" s="406"/>
      <c r="AG170" s="406"/>
      <c r="AH170" s="406"/>
      <c r="AI170" s="406"/>
      <c r="AJ170" s="406"/>
      <c r="AK170" s="406"/>
      <c r="AL170" s="406"/>
      <c r="AM170" s="406"/>
      <c r="AN170" s="406"/>
      <c r="AO170" s="406"/>
      <c r="AP170" s="406"/>
      <c r="AQ170" s="406"/>
      <c r="AR170" s="406"/>
    </row>
    <row r="171" spans="3:44" s="321" customFormat="1" ht="19.5" customHeight="1" x14ac:dyDescent="0.3">
      <c r="C171" s="687"/>
      <c r="P171" s="407"/>
      <c r="Q171" s="407"/>
      <c r="R171" s="407"/>
      <c r="S171" s="406"/>
      <c r="T171" s="406"/>
      <c r="U171" s="406"/>
      <c r="V171" s="406"/>
      <c r="W171" s="406"/>
      <c r="X171" s="406"/>
      <c r="Y171" s="406"/>
      <c r="Z171" s="406"/>
      <c r="AA171" s="406"/>
      <c r="AB171" s="406"/>
      <c r="AC171" s="406"/>
      <c r="AD171" s="406"/>
      <c r="AE171" s="406"/>
      <c r="AF171" s="406"/>
      <c r="AG171" s="406"/>
      <c r="AH171" s="406"/>
      <c r="AI171" s="406"/>
      <c r="AJ171" s="406"/>
      <c r="AK171" s="406"/>
      <c r="AL171" s="406"/>
      <c r="AM171" s="406"/>
      <c r="AN171" s="406"/>
      <c r="AO171" s="406"/>
      <c r="AP171" s="406"/>
      <c r="AQ171" s="406"/>
      <c r="AR171" s="406"/>
    </row>
    <row r="172" spans="3:44" s="321" customFormat="1" ht="19.5" customHeight="1" x14ac:dyDescent="0.3">
      <c r="C172" s="687"/>
      <c r="P172" s="407"/>
      <c r="Q172" s="407"/>
      <c r="R172" s="407"/>
      <c r="S172" s="406"/>
      <c r="T172" s="406"/>
      <c r="U172" s="406"/>
      <c r="V172" s="406"/>
      <c r="W172" s="406"/>
      <c r="X172" s="406"/>
      <c r="Y172" s="406"/>
      <c r="Z172" s="406"/>
      <c r="AA172" s="406"/>
      <c r="AB172" s="406"/>
      <c r="AC172" s="406"/>
      <c r="AD172" s="406"/>
      <c r="AE172" s="406"/>
      <c r="AF172" s="406"/>
      <c r="AG172" s="406"/>
      <c r="AH172" s="406"/>
      <c r="AI172" s="406"/>
      <c r="AJ172" s="406"/>
      <c r="AK172" s="406"/>
      <c r="AL172" s="406"/>
      <c r="AM172" s="406"/>
      <c r="AN172" s="406"/>
      <c r="AO172" s="406"/>
      <c r="AP172" s="406"/>
      <c r="AQ172" s="406"/>
      <c r="AR172" s="406"/>
    </row>
    <row r="173" spans="3:44" s="321" customFormat="1" ht="19.5" customHeight="1" x14ac:dyDescent="0.3">
      <c r="C173" s="687"/>
      <c r="P173" s="407"/>
      <c r="Q173" s="407"/>
      <c r="R173" s="407"/>
      <c r="S173" s="406"/>
      <c r="T173" s="406"/>
      <c r="U173" s="406"/>
      <c r="V173" s="406"/>
      <c r="W173" s="406"/>
      <c r="X173" s="406"/>
      <c r="Y173" s="406"/>
      <c r="Z173" s="406"/>
      <c r="AA173" s="406"/>
      <c r="AB173" s="406"/>
      <c r="AC173" s="406"/>
      <c r="AD173" s="406"/>
      <c r="AE173" s="406"/>
      <c r="AF173" s="406"/>
      <c r="AG173" s="406"/>
      <c r="AH173" s="406"/>
      <c r="AI173" s="406"/>
      <c r="AJ173" s="406"/>
      <c r="AK173" s="406"/>
      <c r="AL173" s="406"/>
      <c r="AM173" s="406"/>
      <c r="AN173" s="406"/>
      <c r="AO173" s="406"/>
      <c r="AP173" s="406"/>
      <c r="AQ173" s="406"/>
      <c r="AR173" s="406"/>
    </row>
    <row r="174" spans="3:44" s="321" customFormat="1" ht="19.5" customHeight="1" x14ac:dyDescent="0.3">
      <c r="C174" s="687"/>
      <c r="P174" s="407"/>
      <c r="Q174" s="407"/>
      <c r="R174" s="407"/>
      <c r="S174" s="406"/>
      <c r="T174" s="406"/>
      <c r="U174" s="406"/>
      <c r="V174" s="406"/>
      <c r="W174" s="406"/>
      <c r="X174" s="406"/>
      <c r="Y174" s="406"/>
      <c r="Z174" s="406"/>
      <c r="AA174" s="406"/>
      <c r="AB174" s="406"/>
      <c r="AC174" s="406"/>
      <c r="AD174" s="406"/>
      <c r="AE174" s="406"/>
      <c r="AF174" s="406"/>
      <c r="AG174" s="406"/>
      <c r="AH174" s="406"/>
      <c r="AI174" s="406"/>
      <c r="AJ174" s="406"/>
      <c r="AK174" s="406"/>
      <c r="AL174" s="406"/>
      <c r="AM174" s="406"/>
      <c r="AN174" s="406"/>
      <c r="AO174" s="406"/>
      <c r="AP174" s="406"/>
      <c r="AQ174" s="406"/>
      <c r="AR174" s="406"/>
    </row>
    <row r="175" spans="3:44" s="321" customFormat="1" x14ac:dyDescent="0.3">
      <c r="C175" s="687"/>
      <c r="P175" s="407"/>
      <c r="Q175" s="407"/>
      <c r="R175" s="407"/>
      <c r="S175" s="406"/>
      <c r="T175" s="406"/>
      <c r="U175" s="406"/>
      <c r="V175" s="406"/>
      <c r="W175" s="406"/>
      <c r="X175" s="406"/>
      <c r="Y175" s="406"/>
      <c r="Z175" s="406"/>
      <c r="AA175" s="406"/>
      <c r="AB175" s="406"/>
      <c r="AC175" s="406"/>
      <c r="AD175" s="406"/>
      <c r="AE175" s="406"/>
      <c r="AF175" s="406"/>
      <c r="AG175" s="406"/>
      <c r="AH175" s="406"/>
      <c r="AI175" s="406"/>
      <c r="AJ175" s="406"/>
      <c r="AK175" s="406"/>
      <c r="AL175" s="406"/>
      <c r="AM175" s="406"/>
      <c r="AN175" s="406"/>
      <c r="AO175" s="406"/>
      <c r="AP175" s="406"/>
      <c r="AQ175" s="406"/>
      <c r="AR175" s="406"/>
    </row>
    <row r="176" spans="3:44" s="321" customFormat="1" x14ac:dyDescent="0.3">
      <c r="C176" s="687"/>
      <c r="P176" s="407"/>
      <c r="Q176" s="407"/>
      <c r="R176" s="407"/>
      <c r="S176" s="406"/>
      <c r="T176" s="406"/>
      <c r="U176" s="406"/>
      <c r="V176" s="406"/>
      <c r="W176" s="406"/>
      <c r="X176" s="406"/>
      <c r="Y176" s="406"/>
      <c r="Z176" s="406"/>
      <c r="AA176" s="406"/>
      <c r="AB176" s="406"/>
      <c r="AC176" s="406"/>
      <c r="AD176" s="406"/>
      <c r="AE176" s="406"/>
      <c r="AF176" s="406"/>
      <c r="AG176" s="406"/>
      <c r="AH176" s="406"/>
      <c r="AI176" s="406"/>
      <c r="AJ176" s="406"/>
      <c r="AK176" s="406"/>
      <c r="AL176" s="406"/>
      <c r="AM176" s="406"/>
      <c r="AN176" s="406"/>
      <c r="AO176" s="406"/>
      <c r="AP176" s="406"/>
      <c r="AQ176" s="406"/>
      <c r="AR176" s="406"/>
    </row>
    <row r="177" spans="3:44" s="321" customFormat="1" x14ac:dyDescent="0.3">
      <c r="C177" s="687"/>
      <c r="P177" s="407"/>
      <c r="Q177" s="407"/>
      <c r="R177" s="407"/>
      <c r="S177" s="406"/>
      <c r="T177" s="406"/>
      <c r="U177" s="406"/>
      <c r="V177" s="406"/>
      <c r="W177" s="406"/>
      <c r="X177" s="406"/>
      <c r="Y177" s="406"/>
      <c r="Z177" s="406"/>
      <c r="AA177" s="406"/>
      <c r="AB177" s="406"/>
      <c r="AC177" s="406"/>
      <c r="AD177" s="406"/>
      <c r="AE177" s="406"/>
      <c r="AF177" s="406"/>
      <c r="AG177" s="406"/>
      <c r="AH177" s="406"/>
      <c r="AI177" s="406"/>
      <c r="AJ177" s="406"/>
      <c r="AK177" s="406"/>
      <c r="AL177" s="406"/>
      <c r="AM177" s="406"/>
      <c r="AN177" s="406"/>
      <c r="AO177" s="406"/>
      <c r="AP177" s="406"/>
      <c r="AQ177" s="406"/>
      <c r="AR177" s="406"/>
    </row>
    <row r="178" spans="3:44" s="321" customFormat="1" x14ac:dyDescent="0.3">
      <c r="C178" s="687"/>
      <c r="P178" s="407"/>
      <c r="Q178" s="407"/>
      <c r="R178" s="407"/>
      <c r="S178" s="406"/>
      <c r="T178" s="406"/>
      <c r="U178" s="406"/>
      <c r="V178" s="406"/>
      <c r="W178" s="406"/>
      <c r="X178" s="406"/>
      <c r="Y178" s="406"/>
      <c r="Z178" s="406"/>
      <c r="AA178" s="406"/>
      <c r="AB178" s="406"/>
      <c r="AC178" s="406"/>
      <c r="AD178" s="406"/>
      <c r="AE178" s="406"/>
      <c r="AF178" s="406"/>
      <c r="AG178" s="406"/>
      <c r="AH178" s="406"/>
      <c r="AI178" s="406"/>
      <c r="AJ178" s="406"/>
      <c r="AK178" s="406"/>
      <c r="AL178" s="406"/>
      <c r="AM178" s="406"/>
      <c r="AN178" s="406"/>
      <c r="AO178" s="406"/>
      <c r="AP178" s="406"/>
      <c r="AQ178" s="406"/>
      <c r="AR178" s="406"/>
    </row>
    <row r="179" spans="3:44" s="321" customFormat="1" x14ac:dyDescent="0.3">
      <c r="C179" s="687"/>
      <c r="P179" s="407"/>
      <c r="Q179" s="407"/>
      <c r="R179" s="407"/>
      <c r="S179" s="406"/>
      <c r="T179" s="406"/>
      <c r="U179" s="406"/>
      <c r="V179" s="406"/>
      <c r="W179" s="406"/>
      <c r="X179" s="406"/>
      <c r="Y179" s="406"/>
      <c r="Z179" s="406"/>
      <c r="AA179" s="406"/>
      <c r="AB179" s="406"/>
      <c r="AC179" s="406"/>
      <c r="AD179" s="406"/>
      <c r="AE179" s="406"/>
      <c r="AF179" s="406"/>
      <c r="AG179" s="406"/>
      <c r="AH179" s="406"/>
      <c r="AI179" s="406"/>
      <c r="AJ179" s="406"/>
      <c r="AK179" s="406"/>
      <c r="AL179" s="406"/>
      <c r="AM179" s="406"/>
      <c r="AN179" s="406"/>
      <c r="AO179" s="406"/>
      <c r="AP179" s="406"/>
      <c r="AQ179" s="406"/>
      <c r="AR179" s="406"/>
    </row>
    <row r="180" spans="3:44" s="321" customFormat="1" x14ac:dyDescent="0.3">
      <c r="C180" s="687"/>
      <c r="P180" s="407"/>
      <c r="Q180" s="407"/>
      <c r="R180" s="407"/>
      <c r="S180" s="406"/>
      <c r="T180" s="406"/>
      <c r="U180" s="406"/>
      <c r="V180" s="406"/>
      <c r="W180" s="406"/>
      <c r="X180" s="406"/>
      <c r="Y180" s="406"/>
      <c r="Z180" s="406"/>
      <c r="AA180" s="406"/>
      <c r="AB180" s="406"/>
      <c r="AC180" s="406"/>
      <c r="AD180" s="406"/>
      <c r="AE180" s="406"/>
      <c r="AF180" s="406"/>
      <c r="AG180" s="406"/>
      <c r="AH180" s="406"/>
      <c r="AI180" s="406"/>
      <c r="AJ180" s="406"/>
      <c r="AK180" s="406"/>
      <c r="AL180" s="406"/>
      <c r="AM180" s="406"/>
      <c r="AN180" s="406"/>
      <c r="AO180" s="406"/>
      <c r="AP180" s="406"/>
      <c r="AQ180" s="406"/>
      <c r="AR180" s="406"/>
    </row>
    <row r="181" spans="3:44" s="321" customFormat="1" x14ac:dyDescent="0.3">
      <c r="C181" s="687"/>
      <c r="P181" s="407"/>
      <c r="Q181" s="407"/>
      <c r="R181" s="407"/>
      <c r="S181" s="406"/>
      <c r="T181" s="406"/>
      <c r="U181" s="406"/>
      <c r="V181" s="406"/>
      <c r="W181" s="406"/>
      <c r="X181" s="406"/>
      <c r="Y181" s="406"/>
      <c r="Z181" s="406"/>
      <c r="AA181" s="406"/>
      <c r="AB181" s="406"/>
      <c r="AC181" s="406"/>
      <c r="AD181" s="406"/>
      <c r="AE181" s="406"/>
      <c r="AF181" s="406"/>
      <c r="AG181" s="406"/>
      <c r="AH181" s="406"/>
      <c r="AI181" s="406"/>
      <c r="AJ181" s="406"/>
      <c r="AK181" s="406"/>
      <c r="AL181" s="406"/>
      <c r="AM181" s="406"/>
      <c r="AN181" s="406"/>
      <c r="AO181" s="406"/>
      <c r="AP181" s="406"/>
      <c r="AQ181" s="406"/>
      <c r="AR181" s="406"/>
    </row>
    <row r="182" spans="3:44" s="321" customFormat="1" x14ac:dyDescent="0.3">
      <c r="C182" s="687"/>
      <c r="P182" s="407"/>
      <c r="Q182" s="407"/>
      <c r="R182" s="407"/>
      <c r="S182" s="406"/>
      <c r="T182" s="406"/>
      <c r="U182" s="406"/>
      <c r="V182" s="406"/>
      <c r="W182" s="406"/>
      <c r="X182" s="406"/>
      <c r="Y182" s="406"/>
      <c r="Z182" s="406"/>
      <c r="AA182" s="406"/>
      <c r="AB182" s="406"/>
      <c r="AC182" s="406"/>
      <c r="AD182" s="406"/>
      <c r="AE182" s="406"/>
      <c r="AF182" s="406"/>
      <c r="AG182" s="406"/>
      <c r="AH182" s="406"/>
      <c r="AI182" s="406"/>
      <c r="AJ182" s="406"/>
      <c r="AK182" s="406"/>
      <c r="AL182" s="406"/>
      <c r="AM182" s="406"/>
      <c r="AN182" s="406"/>
      <c r="AO182" s="406"/>
      <c r="AP182" s="406"/>
      <c r="AQ182" s="406"/>
      <c r="AR182" s="406"/>
    </row>
    <row r="183" spans="3:44" s="321" customFormat="1" x14ac:dyDescent="0.3">
      <c r="C183" s="687"/>
      <c r="P183" s="407"/>
      <c r="Q183" s="407"/>
      <c r="R183" s="407"/>
      <c r="S183" s="406"/>
      <c r="T183" s="406"/>
      <c r="U183" s="406"/>
      <c r="V183" s="406"/>
      <c r="W183" s="406"/>
      <c r="X183" s="406"/>
      <c r="Y183" s="406"/>
      <c r="Z183" s="406"/>
      <c r="AA183" s="406"/>
      <c r="AB183" s="406"/>
      <c r="AC183" s="406"/>
      <c r="AD183" s="406"/>
      <c r="AE183" s="406"/>
      <c r="AF183" s="406"/>
      <c r="AG183" s="406"/>
      <c r="AH183" s="406"/>
      <c r="AI183" s="406"/>
      <c r="AJ183" s="406"/>
      <c r="AK183" s="406"/>
      <c r="AL183" s="406"/>
      <c r="AM183" s="406"/>
      <c r="AN183" s="406"/>
      <c r="AO183" s="406"/>
      <c r="AP183" s="406"/>
      <c r="AQ183" s="406"/>
      <c r="AR183" s="406"/>
    </row>
    <row r="184" spans="3:44" s="321" customFormat="1" x14ac:dyDescent="0.3">
      <c r="C184" s="687"/>
      <c r="P184" s="407"/>
      <c r="Q184" s="407"/>
      <c r="R184" s="407"/>
      <c r="S184" s="406"/>
      <c r="T184" s="406"/>
      <c r="U184" s="406"/>
      <c r="V184" s="406"/>
      <c r="W184" s="406"/>
      <c r="X184" s="406"/>
      <c r="Y184" s="406"/>
      <c r="Z184" s="406"/>
      <c r="AA184" s="406"/>
      <c r="AB184" s="406"/>
      <c r="AC184" s="406"/>
      <c r="AD184" s="406"/>
      <c r="AE184" s="406"/>
      <c r="AF184" s="406"/>
      <c r="AG184" s="406"/>
      <c r="AH184" s="406"/>
      <c r="AI184" s="406"/>
      <c r="AJ184" s="406"/>
      <c r="AK184" s="406"/>
      <c r="AL184" s="406"/>
      <c r="AM184" s="406"/>
      <c r="AN184" s="406"/>
      <c r="AO184" s="406"/>
      <c r="AP184" s="406"/>
      <c r="AQ184" s="406"/>
      <c r="AR184" s="406"/>
    </row>
    <row r="185" spans="3:44" s="321" customFormat="1" x14ac:dyDescent="0.3">
      <c r="C185" s="687"/>
      <c r="P185" s="407"/>
      <c r="Q185" s="407"/>
      <c r="R185" s="407"/>
      <c r="S185" s="406"/>
      <c r="T185" s="406"/>
      <c r="U185" s="406"/>
      <c r="V185" s="406"/>
      <c r="W185" s="406"/>
      <c r="X185" s="406"/>
      <c r="Y185" s="406"/>
      <c r="Z185" s="406"/>
      <c r="AA185" s="406"/>
      <c r="AB185" s="406"/>
      <c r="AC185" s="406"/>
      <c r="AD185" s="406"/>
      <c r="AE185" s="406"/>
      <c r="AF185" s="406"/>
      <c r="AG185" s="406"/>
      <c r="AH185" s="406"/>
      <c r="AI185" s="406"/>
      <c r="AJ185" s="406"/>
      <c r="AK185" s="406"/>
      <c r="AL185" s="406"/>
      <c r="AM185" s="406"/>
      <c r="AN185" s="406"/>
      <c r="AO185" s="406"/>
      <c r="AP185" s="406"/>
      <c r="AQ185" s="406"/>
      <c r="AR185" s="406"/>
    </row>
    <row r="186" spans="3:44" s="321" customFormat="1" x14ac:dyDescent="0.3">
      <c r="C186" s="687"/>
      <c r="P186" s="407"/>
      <c r="Q186" s="407"/>
      <c r="R186" s="407"/>
      <c r="S186" s="406"/>
      <c r="T186" s="406"/>
      <c r="U186" s="406"/>
      <c r="V186" s="406"/>
      <c r="W186" s="406"/>
      <c r="X186" s="406"/>
      <c r="Y186" s="406"/>
      <c r="Z186" s="406"/>
      <c r="AA186" s="406"/>
      <c r="AB186" s="406"/>
      <c r="AC186" s="406"/>
      <c r="AD186" s="406"/>
      <c r="AE186" s="406"/>
      <c r="AF186" s="406"/>
      <c r="AG186" s="406"/>
      <c r="AH186" s="406"/>
      <c r="AI186" s="406"/>
      <c r="AJ186" s="406"/>
      <c r="AK186" s="406"/>
      <c r="AL186" s="406"/>
      <c r="AM186" s="406"/>
      <c r="AN186" s="406"/>
      <c r="AO186" s="406"/>
      <c r="AP186" s="406"/>
      <c r="AQ186" s="406"/>
      <c r="AR186" s="406"/>
    </row>
    <row r="187" spans="3:44" s="321" customFormat="1" x14ac:dyDescent="0.3">
      <c r="C187" s="687"/>
      <c r="P187" s="407"/>
      <c r="Q187" s="407"/>
      <c r="R187" s="407"/>
      <c r="S187" s="406"/>
      <c r="T187" s="406"/>
      <c r="U187" s="406"/>
      <c r="V187" s="406"/>
      <c r="W187" s="406"/>
      <c r="X187" s="406"/>
      <c r="Y187" s="406"/>
      <c r="Z187" s="406"/>
      <c r="AA187" s="406"/>
      <c r="AB187" s="406"/>
      <c r="AC187" s="406"/>
      <c r="AD187" s="406"/>
      <c r="AE187" s="406"/>
      <c r="AF187" s="406"/>
      <c r="AG187" s="406"/>
      <c r="AH187" s="406"/>
      <c r="AI187" s="406"/>
      <c r="AJ187" s="406"/>
      <c r="AK187" s="406"/>
      <c r="AL187" s="406"/>
      <c r="AM187" s="406"/>
      <c r="AN187" s="406"/>
      <c r="AO187" s="406"/>
      <c r="AP187" s="406"/>
      <c r="AQ187" s="406"/>
      <c r="AR187" s="406"/>
    </row>
    <row r="188" spans="3:44" s="321" customFormat="1" x14ac:dyDescent="0.3">
      <c r="C188" s="687"/>
      <c r="P188" s="407"/>
      <c r="Q188" s="407"/>
      <c r="R188" s="407"/>
      <c r="S188" s="406"/>
      <c r="T188" s="406"/>
      <c r="U188" s="406"/>
      <c r="V188" s="406"/>
      <c r="W188" s="406"/>
      <c r="X188" s="406"/>
      <c r="Y188" s="406"/>
      <c r="Z188" s="406"/>
      <c r="AA188" s="406"/>
      <c r="AB188" s="406"/>
      <c r="AC188" s="406"/>
      <c r="AD188" s="406"/>
      <c r="AE188" s="406"/>
      <c r="AF188" s="406"/>
      <c r="AG188" s="406"/>
      <c r="AH188" s="406"/>
      <c r="AI188" s="406"/>
      <c r="AJ188" s="406"/>
      <c r="AK188" s="406"/>
      <c r="AL188" s="406"/>
      <c r="AM188" s="406"/>
      <c r="AN188" s="406"/>
      <c r="AO188" s="406"/>
      <c r="AP188" s="406"/>
      <c r="AQ188" s="406"/>
      <c r="AR188" s="406"/>
    </row>
    <row r="189" spans="3:44" s="321" customFormat="1" x14ac:dyDescent="0.3">
      <c r="C189" s="687"/>
      <c r="P189" s="407"/>
      <c r="Q189" s="407"/>
      <c r="R189" s="407"/>
      <c r="S189" s="406"/>
      <c r="T189" s="406"/>
      <c r="U189" s="406"/>
      <c r="V189" s="406"/>
      <c r="W189" s="406"/>
      <c r="X189" s="406"/>
      <c r="Y189" s="406"/>
      <c r="Z189" s="406"/>
      <c r="AA189" s="406"/>
      <c r="AB189" s="406"/>
      <c r="AC189" s="406"/>
      <c r="AD189" s="406"/>
      <c r="AE189" s="406"/>
      <c r="AF189" s="406"/>
      <c r="AG189" s="406"/>
      <c r="AH189" s="406"/>
      <c r="AI189" s="406"/>
      <c r="AJ189" s="406"/>
      <c r="AK189" s="406"/>
      <c r="AL189" s="406"/>
      <c r="AM189" s="406"/>
      <c r="AN189" s="406"/>
      <c r="AO189" s="406"/>
      <c r="AP189" s="406"/>
      <c r="AQ189" s="406"/>
      <c r="AR189" s="406"/>
    </row>
    <row r="190" spans="3:44" s="321" customFormat="1" x14ac:dyDescent="0.3">
      <c r="C190" s="687"/>
      <c r="P190" s="407"/>
      <c r="Q190" s="407"/>
      <c r="R190" s="407"/>
      <c r="S190" s="406"/>
      <c r="T190" s="406"/>
      <c r="U190" s="406"/>
      <c r="V190" s="406"/>
      <c r="W190" s="406"/>
      <c r="X190" s="406"/>
      <c r="Y190" s="406"/>
      <c r="Z190" s="406"/>
      <c r="AA190" s="406"/>
      <c r="AB190" s="406"/>
      <c r="AC190" s="406"/>
      <c r="AD190" s="406"/>
      <c r="AE190" s="406"/>
      <c r="AF190" s="406"/>
      <c r="AG190" s="406"/>
      <c r="AH190" s="406"/>
      <c r="AI190" s="406"/>
      <c r="AJ190" s="406"/>
      <c r="AK190" s="406"/>
      <c r="AL190" s="406"/>
      <c r="AM190" s="406"/>
      <c r="AN190" s="406"/>
      <c r="AO190" s="406"/>
      <c r="AP190" s="406"/>
      <c r="AQ190" s="406"/>
      <c r="AR190" s="406"/>
    </row>
    <row r="191" spans="3:44" s="321" customFormat="1" x14ac:dyDescent="0.3">
      <c r="C191" s="687"/>
      <c r="P191" s="407"/>
      <c r="Q191" s="407"/>
      <c r="R191" s="407"/>
      <c r="S191" s="406"/>
      <c r="T191" s="406"/>
      <c r="U191" s="406"/>
      <c r="V191" s="406"/>
      <c r="W191" s="406"/>
      <c r="X191" s="406"/>
      <c r="Y191" s="406"/>
      <c r="Z191" s="406"/>
      <c r="AA191" s="406"/>
      <c r="AB191" s="406"/>
      <c r="AC191" s="406"/>
      <c r="AD191" s="406"/>
      <c r="AE191" s="406"/>
      <c r="AF191" s="406"/>
      <c r="AG191" s="406"/>
      <c r="AH191" s="406"/>
      <c r="AI191" s="406"/>
      <c r="AJ191" s="406"/>
      <c r="AK191" s="406"/>
      <c r="AL191" s="406"/>
      <c r="AM191" s="406"/>
      <c r="AN191" s="406"/>
      <c r="AO191" s="406"/>
      <c r="AP191" s="406"/>
      <c r="AQ191" s="406"/>
      <c r="AR191" s="406"/>
    </row>
    <row r="192" spans="3:44" s="321" customFormat="1" x14ac:dyDescent="0.3">
      <c r="C192" s="687"/>
      <c r="P192" s="407"/>
      <c r="Q192" s="407"/>
      <c r="R192" s="407"/>
      <c r="S192" s="406"/>
      <c r="T192" s="406"/>
      <c r="U192" s="406"/>
      <c r="V192" s="406"/>
      <c r="W192" s="406"/>
      <c r="X192" s="406"/>
      <c r="Y192" s="406"/>
      <c r="Z192" s="406"/>
      <c r="AA192" s="406"/>
      <c r="AB192" s="406"/>
      <c r="AC192" s="406"/>
      <c r="AD192" s="406"/>
      <c r="AE192" s="406"/>
      <c r="AF192" s="406"/>
      <c r="AG192" s="406"/>
      <c r="AH192" s="406"/>
      <c r="AI192" s="406"/>
      <c r="AJ192" s="406"/>
      <c r="AK192" s="406"/>
      <c r="AL192" s="406"/>
      <c r="AM192" s="406"/>
      <c r="AN192" s="406"/>
      <c r="AO192" s="406"/>
      <c r="AP192" s="406"/>
      <c r="AQ192" s="406"/>
      <c r="AR192" s="406"/>
    </row>
    <row r="193" spans="3:44" s="321" customFormat="1" x14ac:dyDescent="0.3">
      <c r="C193" s="687"/>
      <c r="P193" s="407"/>
      <c r="Q193" s="407"/>
      <c r="R193" s="407"/>
      <c r="S193" s="406"/>
      <c r="T193" s="406"/>
      <c r="U193" s="406"/>
      <c r="V193" s="406"/>
      <c r="W193" s="406"/>
      <c r="X193" s="406"/>
      <c r="Y193" s="406"/>
      <c r="Z193" s="406"/>
      <c r="AA193" s="406"/>
      <c r="AB193" s="406"/>
      <c r="AC193" s="406"/>
      <c r="AD193" s="406"/>
      <c r="AE193" s="406"/>
      <c r="AF193" s="406"/>
      <c r="AG193" s="406"/>
      <c r="AH193" s="406"/>
      <c r="AI193" s="406"/>
      <c r="AJ193" s="406"/>
      <c r="AK193" s="406"/>
      <c r="AL193" s="406"/>
      <c r="AM193" s="406"/>
      <c r="AN193" s="406"/>
      <c r="AO193" s="406"/>
      <c r="AP193" s="406"/>
      <c r="AQ193" s="406"/>
      <c r="AR193" s="406"/>
    </row>
    <row r="194" spans="3:44" s="321" customFormat="1" x14ac:dyDescent="0.3">
      <c r="C194" s="687"/>
      <c r="P194" s="407"/>
      <c r="Q194" s="407"/>
      <c r="R194" s="407"/>
      <c r="S194" s="406"/>
      <c r="T194" s="406"/>
      <c r="U194" s="406"/>
      <c r="V194" s="406"/>
      <c r="W194" s="406"/>
      <c r="X194" s="406"/>
      <c r="Y194" s="406"/>
      <c r="Z194" s="406"/>
      <c r="AA194" s="406"/>
      <c r="AB194" s="406"/>
      <c r="AC194" s="406"/>
      <c r="AD194" s="406"/>
      <c r="AE194" s="406"/>
      <c r="AF194" s="406"/>
      <c r="AG194" s="406"/>
      <c r="AH194" s="406"/>
      <c r="AI194" s="406"/>
      <c r="AJ194" s="406"/>
      <c r="AK194" s="406"/>
      <c r="AL194" s="406"/>
      <c r="AM194" s="406"/>
      <c r="AN194" s="406"/>
      <c r="AO194" s="406"/>
      <c r="AP194" s="406"/>
      <c r="AQ194" s="406"/>
      <c r="AR194" s="406"/>
    </row>
    <row r="195" spans="3:44" s="321" customFormat="1" x14ac:dyDescent="0.3">
      <c r="C195" s="687"/>
      <c r="P195" s="407"/>
      <c r="Q195" s="407"/>
      <c r="R195" s="407"/>
      <c r="S195" s="406"/>
      <c r="T195" s="406"/>
      <c r="U195" s="406"/>
      <c r="V195" s="406"/>
      <c r="W195" s="406"/>
      <c r="X195" s="406"/>
      <c r="Y195" s="406"/>
      <c r="Z195" s="406"/>
      <c r="AA195" s="406"/>
      <c r="AB195" s="406"/>
      <c r="AC195" s="406"/>
      <c r="AD195" s="406"/>
      <c r="AE195" s="406"/>
      <c r="AF195" s="406"/>
      <c r="AG195" s="406"/>
      <c r="AH195" s="406"/>
      <c r="AI195" s="406"/>
      <c r="AJ195" s="406"/>
      <c r="AK195" s="406"/>
      <c r="AL195" s="406"/>
      <c r="AM195" s="406"/>
      <c r="AN195" s="406"/>
      <c r="AO195" s="406"/>
      <c r="AP195" s="406"/>
      <c r="AQ195" s="406"/>
      <c r="AR195" s="406"/>
    </row>
    <row r="196" spans="3:44" s="321" customFormat="1" x14ac:dyDescent="0.3">
      <c r="C196" s="687"/>
      <c r="P196" s="407"/>
      <c r="Q196" s="407"/>
      <c r="R196" s="407"/>
      <c r="S196" s="406"/>
      <c r="T196" s="406"/>
      <c r="U196" s="406"/>
      <c r="V196" s="406"/>
      <c r="W196" s="406"/>
      <c r="X196" s="406"/>
      <c r="Y196" s="406"/>
      <c r="Z196" s="406"/>
      <c r="AA196" s="406"/>
      <c r="AB196" s="406"/>
      <c r="AC196" s="406"/>
      <c r="AD196" s="406"/>
      <c r="AE196" s="406"/>
      <c r="AF196" s="406"/>
      <c r="AG196" s="406"/>
      <c r="AH196" s="406"/>
      <c r="AI196" s="406"/>
      <c r="AJ196" s="406"/>
      <c r="AK196" s="406"/>
      <c r="AL196" s="406"/>
      <c r="AM196" s="406"/>
      <c r="AN196" s="406"/>
      <c r="AO196" s="406"/>
      <c r="AP196" s="406"/>
      <c r="AQ196" s="406"/>
      <c r="AR196" s="406"/>
    </row>
    <row r="197" spans="3:44" s="321" customFormat="1" x14ac:dyDescent="0.3">
      <c r="C197" s="687"/>
      <c r="P197" s="407"/>
      <c r="Q197" s="407"/>
      <c r="R197" s="407"/>
      <c r="S197" s="406"/>
      <c r="T197" s="406"/>
      <c r="U197" s="406"/>
      <c r="V197" s="406"/>
      <c r="W197" s="406"/>
      <c r="X197" s="406"/>
      <c r="Y197" s="406"/>
      <c r="Z197" s="406"/>
      <c r="AA197" s="406"/>
      <c r="AB197" s="406"/>
      <c r="AC197" s="406"/>
      <c r="AD197" s="406"/>
      <c r="AE197" s="406"/>
      <c r="AF197" s="406"/>
      <c r="AG197" s="406"/>
      <c r="AH197" s="406"/>
      <c r="AI197" s="406"/>
      <c r="AJ197" s="406"/>
      <c r="AK197" s="406"/>
      <c r="AL197" s="406"/>
      <c r="AM197" s="406"/>
      <c r="AN197" s="406"/>
      <c r="AO197" s="406"/>
      <c r="AP197" s="406"/>
      <c r="AQ197" s="406"/>
      <c r="AR197" s="406"/>
    </row>
    <row r="198" spans="3:44" s="321" customFormat="1" x14ac:dyDescent="0.3">
      <c r="C198" s="687"/>
      <c r="P198" s="407"/>
      <c r="Q198" s="407"/>
      <c r="R198" s="407"/>
      <c r="S198" s="406"/>
      <c r="T198" s="406"/>
      <c r="U198" s="406"/>
      <c r="V198" s="406"/>
      <c r="W198" s="406"/>
      <c r="X198" s="406"/>
      <c r="Y198" s="406"/>
      <c r="Z198" s="406"/>
      <c r="AA198" s="406"/>
      <c r="AB198" s="406"/>
      <c r="AC198" s="406"/>
      <c r="AD198" s="406"/>
      <c r="AE198" s="406"/>
      <c r="AF198" s="406"/>
      <c r="AG198" s="406"/>
      <c r="AH198" s="406"/>
      <c r="AI198" s="406"/>
      <c r="AJ198" s="406"/>
      <c r="AK198" s="406"/>
      <c r="AL198" s="406"/>
      <c r="AM198" s="406"/>
      <c r="AN198" s="406"/>
      <c r="AO198" s="406"/>
      <c r="AP198" s="406"/>
      <c r="AQ198" s="406"/>
      <c r="AR198" s="406"/>
    </row>
    <row r="199" spans="3:44" s="321" customFormat="1" x14ac:dyDescent="0.3">
      <c r="C199" s="687"/>
      <c r="P199" s="407"/>
      <c r="Q199" s="407"/>
      <c r="R199" s="407"/>
      <c r="S199" s="406"/>
      <c r="T199" s="406"/>
      <c r="U199" s="406"/>
      <c r="V199" s="406"/>
      <c r="W199" s="406"/>
      <c r="X199" s="406"/>
      <c r="Y199" s="406"/>
      <c r="Z199" s="406"/>
      <c r="AA199" s="406"/>
      <c r="AB199" s="406"/>
      <c r="AC199" s="406"/>
      <c r="AD199" s="406"/>
      <c r="AE199" s="406"/>
      <c r="AF199" s="406"/>
      <c r="AG199" s="406"/>
      <c r="AH199" s="406"/>
      <c r="AI199" s="406"/>
      <c r="AJ199" s="406"/>
      <c r="AK199" s="406"/>
      <c r="AL199" s="406"/>
      <c r="AM199" s="406"/>
      <c r="AN199" s="406"/>
      <c r="AO199" s="406"/>
      <c r="AP199" s="406"/>
      <c r="AQ199" s="406"/>
      <c r="AR199" s="406"/>
    </row>
    <row r="200" spans="3:44" s="321" customFormat="1" x14ac:dyDescent="0.3">
      <c r="C200" s="687"/>
      <c r="P200" s="407"/>
      <c r="Q200" s="407"/>
      <c r="R200" s="407"/>
      <c r="S200" s="406"/>
      <c r="T200" s="406"/>
      <c r="U200" s="406"/>
      <c r="V200" s="406"/>
      <c r="W200" s="406"/>
      <c r="X200" s="406"/>
      <c r="Y200" s="406"/>
      <c r="Z200" s="406"/>
      <c r="AA200" s="406"/>
      <c r="AB200" s="406"/>
      <c r="AC200" s="406"/>
      <c r="AD200" s="406"/>
      <c r="AE200" s="406"/>
      <c r="AF200" s="406"/>
      <c r="AG200" s="406"/>
      <c r="AH200" s="406"/>
      <c r="AI200" s="406"/>
      <c r="AJ200" s="406"/>
      <c r="AK200" s="406"/>
      <c r="AL200" s="406"/>
      <c r="AM200" s="406"/>
      <c r="AN200" s="406"/>
      <c r="AO200" s="406"/>
      <c r="AP200" s="406"/>
      <c r="AQ200" s="406"/>
      <c r="AR200" s="406"/>
    </row>
    <row r="201" spans="3:44" s="321" customFormat="1" x14ac:dyDescent="0.3">
      <c r="C201" s="687"/>
      <c r="P201" s="407"/>
      <c r="Q201" s="407"/>
      <c r="R201" s="407"/>
      <c r="S201" s="406"/>
      <c r="T201" s="406"/>
      <c r="U201" s="406"/>
      <c r="V201" s="406"/>
      <c r="W201" s="406"/>
      <c r="X201" s="406"/>
      <c r="Y201" s="406"/>
      <c r="Z201" s="406"/>
      <c r="AA201" s="406"/>
      <c r="AB201" s="406"/>
      <c r="AC201" s="406"/>
      <c r="AD201" s="406"/>
      <c r="AE201" s="406"/>
      <c r="AF201" s="406"/>
      <c r="AG201" s="406"/>
      <c r="AH201" s="406"/>
      <c r="AI201" s="406"/>
      <c r="AJ201" s="406"/>
      <c r="AK201" s="406"/>
      <c r="AL201" s="406"/>
      <c r="AM201" s="406"/>
      <c r="AN201" s="406"/>
      <c r="AO201" s="406"/>
      <c r="AP201" s="406"/>
      <c r="AQ201" s="406"/>
      <c r="AR201" s="406"/>
    </row>
    <row r="202" spans="3:44" s="321" customFormat="1" x14ac:dyDescent="0.3">
      <c r="C202" s="687"/>
      <c r="P202" s="407"/>
      <c r="Q202" s="407"/>
      <c r="R202" s="407"/>
      <c r="S202" s="406"/>
      <c r="T202" s="406"/>
      <c r="U202" s="406"/>
      <c r="V202" s="406"/>
      <c r="W202" s="406"/>
      <c r="X202" s="406"/>
      <c r="Y202" s="406"/>
      <c r="Z202" s="406"/>
      <c r="AA202" s="406"/>
      <c r="AB202" s="406"/>
      <c r="AC202" s="406"/>
      <c r="AD202" s="406"/>
      <c r="AE202" s="406"/>
      <c r="AF202" s="406"/>
      <c r="AG202" s="406"/>
      <c r="AH202" s="406"/>
      <c r="AI202" s="406"/>
      <c r="AJ202" s="406"/>
      <c r="AK202" s="406"/>
      <c r="AL202" s="406"/>
      <c r="AM202" s="406"/>
      <c r="AN202" s="406"/>
      <c r="AO202" s="406"/>
      <c r="AP202" s="406"/>
      <c r="AQ202" s="406"/>
      <c r="AR202" s="406"/>
    </row>
    <row r="203" spans="3:44" s="321" customFormat="1" x14ac:dyDescent="0.3">
      <c r="C203" s="687"/>
      <c r="P203" s="407"/>
      <c r="Q203" s="407"/>
      <c r="R203" s="407"/>
      <c r="S203" s="406"/>
      <c r="T203" s="406"/>
      <c r="U203" s="406"/>
      <c r="V203" s="406"/>
      <c r="W203" s="406"/>
      <c r="X203" s="406"/>
      <c r="Y203" s="406"/>
      <c r="Z203" s="406"/>
      <c r="AA203" s="406"/>
      <c r="AB203" s="406"/>
      <c r="AC203" s="406"/>
      <c r="AD203" s="406"/>
      <c r="AE203" s="406"/>
      <c r="AF203" s="406"/>
      <c r="AG203" s="406"/>
      <c r="AH203" s="406"/>
      <c r="AI203" s="406"/>
      <c r="AJ203" s="406"/>
      <c r="AK203" s="406"/>
      <c r="AL203" s="406"/>
      <c r="AM203" s="406"/>
      <c r="AN203" s="406"/>
      <c r="AO203" s="406"/>
      <c r="AP203" s="406"/>
      <c r="AQ203" s="406"/>
      <c r="AR203" s="406"/>
    </row>
    <row r="204" spans="3:44" s="321" customFormat="1" x14ac:dyDescent="0.3">
      <c r="C204" s="687"/>
      <c r="P204" s="407"/>
      <c r="Q204" s="407"/>
      <c r="R204" s="407"/>
      <c r="S204" s="406"/>
      <c r="T204" s="406"/>
      <c r="U204" s="406"/>
      <c r="V204" s="406"/>
      <c r="W204" s="406"/>
      <c r="X204" s="406"/>
      <c r="Y204" s="406"/>
      <c r="Z204" s="406"/>
      <c r="AA204" s="406"/>
      <c r="AB204" s="406"/>
      <c r="AC204" s="406"/>
      <c r="AD204" s="406"/>
      <c r="AE204" s="406"/>
      <c r="AF204" s="406"/>
      <c r="AG204" s="406"/>
      <c r="AH204" s="406"/>
      <c r="AI204" s="406"/>
      <c r="AJ204" s="406"/>
      <c r="AK204" s="406"/>
      <c r="AL204" s="406"/>
      <c r="AM204" s="406"/>
      <c r="AN204" s="406"/>
      <c r="AO204" s="406"/>
      <c r="AP204" s="406"/>
      <c r="AQ204" s="406"/>
      <c r="AR204" s="406"/>
    </row>
    <row r="205" spans="3:44" s="321" customFormat="1" x14ac:dyDescent="0.3">
      <c r="C205" s="687"/>
      <c r="P205" s="407"/>
      <c r="Q205" s="407"/>
      <c r="R205" s="407"/>
      <c r="S205" s="406"/>
      <c r="T205" s="406"/>
      <c r="U205" s="406"/>
      <c r="V205" s="406"/>
      <c r="W205" s="406"/>
      <c r="X205" s="406"/>
      <c r="Y205" s="406"/>
      <c r="Z205" s="406"/>
      <c r="AA205" s="406"/>
      <c r="AB205" s="406"/>
      <c r="AC205" s="406"/>
      <c r="AD205" s="406"/>
      <c r="AE205" s="406"/>
      <c r="AF205" s="406"/>
      <c r="AG205" s="406"/>
      <c r="AH205" s="406"/>
      <c r="AI205" s="406"/>
      <c r="AJ205" s="406"/>
      <c r="AK205" s="406"/>
      <c r="AL205" s="406"/>
      <c r="AM205" s="406"/>
      <c r="AN205" s="406"/>
      <c r="AO205" s="406"/>
      <c r="AP205" s="406"/>
      <c r="AQ205" s="406"/>
      <c r="AR205" s="406"/>
    </row>
    <row r="206" spans="3:44" s="321" customFormat="1" x14ac:dyDescent="0.3">
      <c r="C206" s="687"/>
      <c r="P206" s="407"/>
      <c r="Q206" s="407"/>
      <c r="R206" s="407"/>
      <c r="S206" s="406"/>
      <c r="T206" s="406"/>
      <c r="U206" s="406"/>
      <c r="V206" s="406"/>
      <c r="W206" s="406"/>
      <c r="X206" s="406"/>
      <c r="Y206" s="406"/>
      <c r="Z206" s="406"/>
      <c r="AA206" s="406"/>
      <c r="AB206" s="406"/>
      <c r="AC206" s="406"/>
      <c r="AD206" s="406"/>
      <c r="AE206" s="406"/>
      <c r="AF206" s="406"/>
      <c r="AG206" s="406"/>
      <c r="AH206" s="406"/>
      <c r="AI206" s="406"/>
      <c r="AJ206" s="406"/>
      <c r="AK206" s="406"/>
      <c r="AL206" s="406"/>
      <c r="AM206" s="406"/>
      <c r="AN206" s="406"/>
      <c r="AO206" s="406"/>
      <c r="AP206" s="406"/>
      <c r="AQ206" s="406"/>
      <c r="AR206" s="406"/>
    </row>
    <row r="207" spans="3:44" s="321" customFormat="1" x14ac:dyDescent="0.3">
      <c r="C207" s="687"/>
      <c r="P207" s="407"/>
      <c r="Q207" s="407"/>
      <c r="R207" s="407"/>
      <c r="S207" s="406"/>
      <c r="T207" s="406"/>
      <c r="U207" s="406"/>
      <c r="V207" s="406"/>
      <c r="W207" s="406"/>
      <c r="X207" s="406"/>
      <c r="Y207" s="406"/>
      <c r="Z207" s="406"/>
      <c r="AA207" s="406"/>
      <c r="AB207" s="406"/>
      <c r="AC207" s="406"/>
      <c r="AD207" s="406"/>
      <c r="AE207" s="406"/>
      <c r="AF207" s="406"/>
      <c r="AG207" s="406"/>
      <c r="AH207" s="406"/>
      <c r="AI207" s="406"/>
      <c r="AJ207" s="406"/>
      <c r="AK207" s="406"/>
      <c r="AL207" s="406"/>
      <c r="AM207" s="406"/>
      <c r="AN207" s="406"/>
      <c r="AO207" s="406"/>
      <c r="AP207" s="406"/>
      <c r="AQ207" s="406"/>
      <c r="AR207" s="406"/>
    </row>
    <row r="208" spans="3:44" s="321" customFormat="1" x14ac:dyDescent="0.3">
      <c r="C208" s="687"/>
      <c r="P208" s="407"/>
      <c r="Q208" s="407"/>
      <c r="R208" s="407"/>
      <c r="S208" s="406"/>
      <c r="T208" s="406"/>
      <c r="U208" s="406"/>
      <c r="V208" s="406"/>
      <c r="W208" s="406"/>
      <c r="X208" s="406"/>
      <c r="Y208" s="406"/>
      <c r="Z208" s="406"/>
      <c r="AA208" s="406"/>
      <c r="AB208" s="406"/>
      <c r="AC208" s="406"/>
      <c r="AD208" s="406"/>
      <c r="AE208" s="406"/>
      <c r="AF208" s="406"/>
      <c r="AG208" s="406"/>
      <c r="AH208" s="406"/>
      <c r="AI208" s="406"/>
      <c r="AJ208" s="406"/>
      <c r="AK208" s="406"/>
      <c r="AL208" s="406"/>
      <c r="AM208" s="406"/>
      <c r="AN208" s="406"/>
      <c r="AO208" s="406"/>
      <c r="AP208" s="406"/>
      <c r="AQ208" s="406"/>
      <c r="AR208" s="406"/>
    </row>
    <row r="209" spans="3:44" s="321" customFormat="1" x14ac:dyDescent="0.3">
      <c r="C209" s="687"/>
      <c r="P209" s="407"/>
      <c r="Q209" s="407"/>
      <c r="R209" s="407"/>
      <c r="S209" s="406"/>
      <c r="T209" s="406"/>
      <c r="U209" s="406"/>
      <c r="V209" s="406"/>
      <c r="W209" s="406"/>
      <c r="X209" s="406"/>
      <c r="Y209" s="406"/>
      <c r="Z209" s="406"/>
      <c r="AA209" s="406"/>
      <c r="AB209" s="406"/>
      <c r="AC209" s="406"/>
      <c r="AD209" s="406"/>
      <c r="AE209" s="406"/>
      <c r="AF209" s="406"/>
      <c r="AG209" s="406"/>
      <c r="AH209" s="406"/>
      <c r="AI209" s="406"/>
      <c r="AJ209" s="406"/>
      <c r="AK209" s="406"/>
      <c r="AL209" s="406"/>
      <c r="AM209" s="406"/>
      <c r="AN209" s="406"/>
      <c r="AO209" s="406"/>
      <c r="AP209" s="406"/>
      <c r="AQ209" s="406"/>
      <c r="AR209" s="406"/>
    </row>
    <row r="210" spans="3:44" s="321" customFormat="1" x14ac:dyDescent="0.3">
      <c r="C210" s="687"/>
      <c r="P210" s="407"/>
      <c r="Q210" s="407"/>
      <c r="R210" s="407"/>
      <c r="S210" s="406"/>
      <c r="T210" s="406"/>
      <c r="U210" s="406"/>
      <c r="V210" s="406"/>
      <c r="W210" s="406"/>
      <c r="X210" s="406"/>
      <c r="Y210" s="406"/>
      <c r="Z210" s="406"/>
      <c r="AA210" s="406"/>
      <c r="AB210" s="406"/>
      <c r="AC210" s="406"/>
      <c r="AD210" s="406"/>
      <c r="AE210" s="406"/>
      <c r="AF210" s="406"/>
      <c r="AG210" s="406"/>
      <c r="AH210" s="406"/>
      <c r="AI210" s="406"/>
      <c r="AJ210" s="406"/>
      <c r="AK210" s="406"/>
      <c r="AL210" s="406"/>
      <c r="AM210" s="406"/>
      <c r="AN210" s="406"/>
      <c r="AO210" s="406"/>
      <c r="AP210" s="406"/>
      <c r="AQ210" s="406"/>
      <c r="AR210" s="406"/>
    </row>
    <row r="211" spans="3:44" s="321" customFormat="1" x14ac:dyDescent="0.3">
      <c r="C211" s="687"/>
      <c r="P211" s="407"/>
      <c r="Q211" s="407"/>
      <c r="R211" s="407"/>
      <c r="S211" s="406"/>
      <c r="T211" s="406"/>
      <c r="U211" s="406"/>
      <c r="V211" s="406"/>
      <c r="W211" s="406"/>
      <c r="X211" s="406"/>
      <c r="Y211" s="406"/>
      <c r="Z211" s="406"/>
      <c r="AA211" s="406"/>
      <c r="AB211" s="406"/>
      <c r="AC211" s="406"/>
      <c r="AD211" s="406"/>
      <c r="AE211" s="406"/>
      <c r="AF211" s="406"/>
      <c r="AG211" s="406"/>
      <c r="AH211" s="406"/>
      <c r="AI211" s="406"/>
      <c r="AJ211" s="406"/>
      <c r="AK211" s="406"/>
      <c r="AL211" s="406"/>
      <c r="AM211" s="406"/>
      <c r="AN211" s="406"/>
      <c r="AO211" s="406"/>
      <c r="AP211" s="406"/>
      <c r="AQ211" s="406"/>
      <c r="AR211" s="406"/>
    </row>
    <row r="212" spans="3:44" s="321" customFormat="1" x14ac:dyDescent="0.3">
      <c r="C212" s="687"/>
      <c r="P212" s="407"/>
      <c r="Q212" s="407"/>
      <c r="R212" s="407"/>
      <c r="S212" s="406"/>
      <c r="T212" s="406"/>
      <c r="U212" s="406"/>
      <c r="V212" s="406"/>
      <c r="W212" s="406"/>
      <c r="X212" s="406"/>
      <c r="Y212" s="406"/>
      <c r="Z212" s="406"/>
      <c r="AA212" s="406"/>
      <c r="AB212" s="406"/>
      <c r="AC212" s="406"/>
      <c r="AD212" s="406"/>
      <c r="AE212" s="406"/>
      <c r="AF212" s="406"/>
      <c r="AG212" s="406"/>
      <c r="AH212" s="406"/>
      <c r="AI212" s="406"/>
      <c r="AJ212" s="406"/>
      <c r="AK212" s="406"/>
      <c r="AL212" s="406"/>
      <c r="AM212" s="406"/>
      <c r="AN212" s="406"/>
      <c r="AO212" s="406"/>
      <c r="AP212" s="406"/>
      <c r="AQ212" s="406"/>
      <c r="AR212" s="406"/>
    </row>
    <row r="213" spans="3:44" s="321" customFormat="1" x14ac:dyDescent="0.3">
      <c r="C213" s="687"/>
      <c r="P213" s="407"/>
      <c r="Q213" s="407"/>
      <c r="R213" s="407"/>
      <c r="S213" s="406"/>
      <c r="T213" s="406"/>
      <c r="U213" s="406"/>
      <c r="V213" s="406"/>
      <c r="W213" s="406"/>
      <c r="X213" s="406"/>
      <c r="Y213" s="406"/>
      <c r="Z213" s="406"/>
      <c r="AA213" s="406"/>
      <c r="AB213" s="406"/>
      <c r="AC213" s="406"/>
      <c r="AD213" s="406"/>
      <c r="AE213" s="406"/>
      <c r="AF213" s="406"/>
      <c r="AG213" s="406"/>
      <c r="AH213" s="406"/>
      <c r="AI213" s="406"/>
      <c r="AJ213" s="406"/>
      <c r="AK213" s="406"/>
      <c r="AL213" s="406"/>
      <c r="AM213" s="406"/>
      <c r="AN213" s="406"/>
      <c r="AO213" s="406"/>
      <c r="AP213" s="406"/>
      <c r="AQ213" s="406"/>
      <c r="AR213" s="406"/>
    </row>
    <row r="214" spans="3:44" s="321" customFormat="1" x14ac:dyDescent="0.3">
      <c r="C214" s="687"/>
      <c r="P214" s="407"/>
      <c r="Q214" s="407"/>
      <c r="R214" s="407"/>
      <c r="S214" s="406"/>
      <c r="T214" s="406"/>
      <c r="U214" s="406"/>
      <c r="V214" s="406"/>
      <c r="W214" s="406"/>
      <c r="X214" s="406"/>
      <c r="Y214" s="406"/>
      <c r="Z214" s="406"/>
      <c r="AA214" s="406"/>
      <c r="AB214" s="406"/>
      <c r="AC214" s="406"/>
      <c r="AD214" s="406"/>
      <c r="AE214" s="406"/>
      <c r="AF214" s="406"/>
      <c r="AG214" s="406"/>
      <c r="AH214" s="406"/>
      <c r="AI214" s="406"/>
      <c r="AJ214" s="406"/>
      <c r="AK214" s="406"/>
      <c r="AL214" s="406"/>
      <c r="AM214" s="406"/>
      <c r="AN214" s="406"/>
      <c r="AO214" s="406"/>
      <c r="AP214" s="406"/>
      <c r="AQ214" s="406"/>
      <c r="AR214" s="406"/>
    </row>
    <row r="215" spans="3:44" s="321" customFormat="1" x14ac:dyDescent="0.3">
      <c r="C215" s="687"/>
      <c r="P215" s="407"/>
      <c r="Q215" s="407"/>
      <c r="R215" s="407"/>
      <c r="S215" s="406"/>
      <c r="T215" s="406"/>
      <c r="U215" s="406"/>
      <c r="V215" s="406"/>
      <c r="W215" s="406"/>
      <c r="X215" s="406"/>
      <c r="Y215" s="406"/>
      <c r="Z215" s="406"/>
      <c r="AA215" s="406"/>
      <c r="AB215" s="406"/>
      <c r="AC215" s="406"/>
      <c r="AD215" s="406"/>
      <c r="AE215" s="406"/>
      <c r="AF215" s="406"/>
      <c r="AG215" s="406"/>
      <c r="AH215" s="406"/>
      <c r="AI215" s="406"/>
      <c r="AJ215" s="406"/>
      <c r="AK215" s="406"/>
      <c r="AL215" s="406"/>
      <c r="AM215" s="406"/>
      <c r="AN215" s="406"/>
      <c r="AO215" s="406"/>
      <c r="AP215" s="406"/>
      <c r="AQ215" s="406"/>
      <c r="AR215" s="406"/>
    </row>
    <row r="216" spans="3:44" s="321" customFormat="1" x14ac:dyDescent="0.3">
      <c r="C216" s="687"/>
      <c r="P216" s="407"/>
      <c r="Q216" s="407"/>
      <c r="R216" s="407"/>
      <c r="S216" s="406"/>
      <c r="T216" s="406"/>
      <c r="U216" s="406"/>
      <c r="V216" s="406"/>
      <c r="W216" s="406"/>
      <c r="X216" s="406"/>
      <c r="Y216" s="406"/>
      <c r="Z216" s="406"/>
      <c r="AA216" s="406"/>
      <c r="AB216" s="406"/>
      <c r="AC216" s="406"/>
      <c r="AD216" s="406"/>
      <c r="AE216" s="406"/>
      <c r="AF216" s="406"/>
      <c r="AG216" s="406"/>
      <c r="AH216" s="406"/>
      <c r="AI216" s="406"/>
      <c r="AJ216" s="406"/>
      <c r="AK216" s="406"/>
      <c r="AL216" s="406"/>
      <c r="AM216" s="406"/>
      <c r="AN216" s="406"/>
      <c r="AO216" s="406"/>
      <c r="AP216" s="406"/>
      <c r="AQ216" s="406"/>
      <c r="AR216" s="406"/>
    </row>
    <row r="217" spans="3:44" s="321" customFormat="1" x14ac:dyDescent="0.3">
      <c r="C217" s="687"/>
      <c r="P217" s="407"/>
      <c r="Q217" s="407"/>
      <c r="R217" s="407"/>
      <c r="S217" s="406"/>
      <c r="T217" s="406"/>
      <c r="U217" s="406"/>
      <c r="V217" s="406"/>
      <c r="W217" s="406"/>
      <c r="X217" s="406"/>
      <c r="Y217" s="406"/>
      <c r="Z217" s="406"/>
      <c r="AA217" s="406"/>
      <c r="AB217" s="406"/>
      <c r="AC217" s="406"/>
      <c r="AD217" s="406"/>
      <c r="AE217" s="406"/>
      <c r="AF217" s="406"/>
      <c r="AG217" s="406"/>
      <c r="AH217" s="406"/>
      <c r="AI217" s="406"/>
      <c r="AJ217" s="406"/>
      <c r="AK217" s="406"/>
      <c r="AL217" s="406"/>
      <c r="AM217" s="406"/>
      <c r="AN217" s="406"/>
      <c r="AO217" s="406"/>
      <c r="AP217" s="406"/>
      <c r="AQ217" s="406"/>
      <c r="AR217" s="406"/>
    </row>
    <row r="218" spans="3:44" s="321" customFormat="1" x14ac:dyDescent="0.3">
      <c r="C218" s="687"/>
      <c r="P218" s="407"/>
      <c r="Q218" s="407"/>
      <c r="R218" s="407"/>
      <c r="S218" s="406"/>
      <c r="T218" s="406"/>
      <c r="U218" s="406"/>
      <c r="V218" s="406"/>
      <c r="W218" s="406"/>
      <c r="X218" s="406"/>
      <c r="Y218" s="406"/>
      <c r="Z218" s="406"/>
      <c r="AA218" s="406"/>
      <c r="AB218" s="406"/>
      <c r="AC218" s="406"/>
      <c r="AD218" s="406"/>
      <c r="AE218" s="406"/>
      <c r="AF218" s="406"/>
      <c r="AG218" s="406"/>
      <c r="AH218" s="406"/>
      <c r="AI218" s="406"/>
      <c r="AJ218" s="406"/>
      <c r="AK218" s="406"/>
      <c r="AL218" s="406"/>
      <c r="AM218" s="406"/>
      <c r="AN218" s="406"/>
      <c r="AO218" s="406"/>
      <c r="AP218" s="406"/>
      <c r="AQ218" s="406"/>
      <c r="AR218" s="406"/>
    </row>
    <row r="219" spans="3:44" s="321" customFormat="1" x14ac:dyDescent="0.3">
      <c r="C219" s="687"/>
      <c r="P219" s="407"/>
      <c r="Q219" s="407"/>
      <c r="R219" s="407"/>
      <c r="S219" s="406"/>
      <c r="T219" s="406"/>
      <c r="U219" s="406"/>
      <c r="V219" s="406"/>
      <c r="W219" s="406"/>
      <c r="X219" s="406"/>
      <c r="Y219" s="406"/>
      <c r="Z219" s="406"/>
      <c r="AA219" s="406"/>
      <c r="AB219" s="406"/>
      <c r="AC219" s="406"/>
      <c r="AD219" s="406"/>
      <c r="AE219" s="406"/>
      <c r="AF219" s="406"/>
      <c r="AG219" s="406"/>
      <c r="AH219" s="406"/>
      <c r="AI219" s="406"/>
      <c r="AJ219" s="406"/>
      <c r="AK219" s="406"/>
      <c r="AL219" s="406"/>
      <c r="AM219" s="406"/>
      <c r="AN219" s="406"/>
      <c r="AO219" s="406"/>
      <c r="AP219" s="406"/>
      <c r="AQ219" s="406"/>
      <c r="AR219" s="406"/>
    </row>
    <row r="220" spans="3:44" s="321" customFormat="1" x14ac:dyDescent="0.3">
      <c r="C220" s="687"/>
      <c r="P220" s="407"/>
      <c r="Q220" s="407"/>
      <c r="R220" s="407"/>
      <c r="S220" s="406"/>
      <c r="T220" s="406"/>
      <c r="U220" s="406"/>
      <c r="V220" s="406"/>
      <c r="W220" s="406"/>
      <c r="X220" s="406"/>
      <c r="Y220" s="406"/>
      <c r="Z220" s="406"/>
      <c r="AA220" s="406"/>
      <c r="AB220" s="406"/>
      <c r="AC220" s="406"/>
      <c r="AD220" s="406"/>
      <c r="AE220" s="406"/>
      <c r="AF220" s="406"/>
      <c r="AG220" s="406"/>
      <c r="AH220" s="406"/>
      <c r="AI220" s="406"/>
      <c r="AJ220" s="406"/>
      <c r="AK220" s="406"/>
      <c r="AL220" s="406"/>
      <c r="AM220" s="406"/>
      <c r="AN220" s="406"/>
      <c r="AO220" s="406"/>
      <c r="AP220" s="406"/>
      <c r="AQ220" s="406"/>
      <c r="AR220" s="406"/>
    </row>
    <row r="221" spans="3:44" s="321" customFormat="1" x14ac:dyDescent="0.3">
      <c r="C221" s="687"/>
      <c r="P221" s="407"/>
      <c r="Q221" s="407"/>
      <c r="R221" s="407"/>
      <c r="S221" s="406"/>
      <c r="T221" s="406"/>
      <c r="U221" s="406"/>
      <c r="V221" s="406"/>
      <c r="W221" s="406"/>
      <c r="X221" s="406"/>
      <c r="Y221" s="406"/>
      <c r="Z221" s="406"/>
      <c r="AA221" s="406"/>
      <c r="AB221" s="406"/>
      <c r="AC221" s="406"/>
      <c r="AD221" s="406"/>
      <c r="AE221" s="406"/>
      <c r="AF221" s="406"/>
      <c r="AG221" s="406"/>
      <c r="AH221" s="406"/>
      <c r="AI221" s="406"/>
      <c r="AJ221" s="406"/>
      <c r="AK221" s="406"/>
      <c r="AL221" s="406"/>
      <c r="AM221" s="406"/>
      <c r="AN221" s="406"/>
      <c r="AO221" s="406"/>
      <c r="AP221" s="406"/>
      <c r="AQ221" s="406"/>
      <c r="AR221" s="406"/>
    </row>
    <row r="222" spans="3:44" s="321" customFormat="1" x14ac:dyDescent="0.3">
      <c r="C222" s="687"/>
      <c r="P222" s="407"/>
      <c r="Q222" s="407"/>
      <c r="R222" s="407"/>
      <c r="S222" s="406"/>
      <c r="T222" s="406"/>
      <c r="U222" s="406"/>
      <c r="V222" s="406"/>
      <c r="W222" s="406"/>
      <c r="X222" s="406"/>
      <c r="Y222" s="406"/>
      <c r="Z222" s="406"/>
      <c r="AA222" s="406"/>
      <c r="AB222" s="406"/>
      <c r="AC222" s="406"/>
      <c r="AD222" s="406"/>
      <c r="AE222" s="406"/>
      <c r="AF222" s="406"/>
      <c r="AG222" s="406"/>
      <c r="AH222" s="406"/>
      <c r="AI222" s="406"/>
      <c r="AJ222" s="406"/>
      <c r="AK222" s="406"/>
      <c r="AL222" s="406"/>
      <c r="AM222" s="406"/>
      <c r="AN222" s="406"/>
      <c r="AO222" s="406"/>
      <c r="AP222" s="406"/>
      <c r="AQ222" s="406"/>
      <c r="AR222" s="406"/>
    </row>
    <row r="223" spans="3:44" s="321" customFormat="1" x14ac:dyDescent="0.3">
      <c r="C223" s="687"/>
      <c r="P223" s="407"/>
      <c r="Q223" s="407"/>
      <c r="R223" s="407"/>
      <c r="S223" s="406"/>
      <c r="T223" s="406"/>
      <c r="U223" s="406"/>
      <c r="V223" s="406"/>
      <c r="W223" s="406"/>
      <c r="X223" s="406"/>
      <c r="Y223" s="406"/>
      <c r="Z223" s="406"/>
      <c r="AA223" s="406"/>
      <c r="AB223" s="406"/>
      <c r="AC223" s="406"/>
      <c r="AD223" s="406"/>
      <c r="AE223" s="406"/>
      <c r="AF223" s="406"/>
      <c r="AG223" s="406"/>
      <c r="AH223" s="406"/>
      <c r="AI223" s="406"/>
      <c r="AJ223" s="406"/>
      <c r="AK223" s="406"/>
      <c r="AL223" s="406"/>
      <c r="AM223" s="406"/>
      <c r="AN223" s="406"/>
      <c r="AO223" s="406"/>
      <c r="AP223" s="406"/>
      <c r="AQ223" s="406"/>
      <c r="AR223" s="406"/>
    </row>
    <row r="224" spans="3:44" s="321" customFormat="1" x14ac:dyDescent="0.3">
      <c r="C224" s="687"/>
      <c r="P224" s="407"/>
      <c r="Q224" s="407"/>
      <c r="R224" s="407"/>
      <c r="S224" s="406"/>
      <c r="T224" s="406"/>
      <c r="U224" s="406"/>
      <c r="V224" s="406"/>
      <c r="W224" s="406"/>
      <c r="X224" s="406"/>
      <c r="Y224" s="406"/>
      <c r="Z224" s="406"/>
      <c r="AA224" s="406"/>
      <c r="AB224" s="406"/>
      <c r="AC224" s="406"/>
      <c r="AD224" s="406"/>
      <c r="AE224" s="406"/>
      <c r="AF224" s="406"/>
      <c r="AG224" s="406"/>
      <c r="AH224" s="406"/>
      <c r="AI224" s="406"/>
      <c r="AJ224" s="406"/>
      <c r="AK224" s="406"/>
      <c r="AL224" s="406"/>
      <c r="AM224" s="406"/>
      <c r="AN224" s="406"/>
      <c r="AO224" s="406"/>
      <c r="AP224" s="406"/>
      <c r="AQ224" s="406"/>
      <c r="AR224" s="406"/>
    </row>
    <row r="225" spans="3:44" s="321" customFormat="1" x14ac:dyDescent="0.3">
      <c r="C225" s="687"/>
      <c r="P225" s="407"/>
      <c r="Q225" s="407"/>
      <c r="R225" s="407"/>
      <c r="S225" s="406"/>
      <c r="T225" s="406"/>
      <c r="U225" s="406"/>
      <c r="V225" s="406"/>
      <c r="W225" s="406"/>
      <c r="X225" s="406"/>
      <c r="Y225" s="406"/>
      <c r="Z225" s="406"/>
      <c r="AA225" s="406"/>
      <c r="AB225" s="406"/>
      <c r="AC225" s="406"/>
      <c r="AD225" s="406"/>
      <c r="AE225" s="406"/>
      <c r="AF225" s="406"/>
      <c r="AG225" s="406"/>
      <c r="AH225" s="406"/>
      <c r="AI225" s="406"/>
      <c r="AJ225" s="406"/>
      <c r="AK225" s="406"/>
      <c r="AL225" s="406"/>
      <c r="AM225" s="406"/>
      <c r="AN225" s="406"/>
      <c r="AO225" s="406"/>
      <c r="AP225" s="406"/>
      <c r="AQ225" s="406"/>
      <c r="AR225" s="406"/>
    </row>
    <row r="226" spans="3:44" s="321" customFormat="1" x14ac:dyDescent="0.3">
      <c r="C226" s="687"/>
      <c r="P226" s="407"/>
      <c r="Q226" s="407"/>
      <c r="R226" s="407"/>
      <c r="S226" s="406"/>
      <c r="T226" s="406"/>
      <c r="U226" s="406"/>
      <c r="V226" s="406"/>
      <c r="W226" s="406"/>
      <c r="X226" s="406"/>
      <c r="Y226" s="406"/>
      <c r="Z226" s="406"/>
      <c r="AA226" s="406"/>
      <c r="AB226" s="406"/>
      <c r="AC226" s="406"/>
      <c r="AD226" s="406"/>
      <c r="AE226" s="406"/>
      <c r="AF226" s="406"/>
      <c r="AG226" s="406"/>
      <c r="AH226" s="406"/>
      <c r="AI226" s="406"/>
      <c r="AJ226" s="406"/>
      <c r="AK226" s="406"/>
      <c r="AL226" s="406"/>
      <c r="AM226" s="406"/>
      <c r="AN226" s="406"/>
      <c r="AO226" s="406"/>
      <c r="AP226" s="406"/>
      <c r="AQ226" s="406"/>
      <c r="AR226" s="406"/>
    </row>
    <row r="227" spans="3:44" s="321" customFormat="1" x14ac:dyDescent="0.3">
      <c r="C227" s="687"/>
      <c r="P227" s="407"/>
      <c r="Q227" s="407"/>
      <c r="R227" s="407"/>
      <c r="S227" s="406"/>
      <c r="T227" s="406"/>
      <c r="U227" s="406"/>
      <c r="V227" s="406"/>
      <c r="W227" s="406"/>
      <c r="X227" s="406"/>
      <c r="Y227" s="406"/>
      <c r="Z227" s="406"/>
      <c r="AA227" s="406"/>
      <c r="AB227" s="406"/>
      <c r="AC227" s="406"/>
      <c r="AD227" s="406"/>
      <c r="AE227" s="406"/>
      <c r="AF227" s="406"/>
      <c r="AG227" s="406"/>
      <c r="AH227" s="406"/>
      <c r="AI227" s="406"/>
      <c r="AJ227" s="406"/>
      <c r="AK227" s="406"/>
      <c r="AL227" s="406"/>
      <c r="AM227" s="406"/>
      <c r="AN227" s="406"/>
      <c r="AO227" s="406"/>
      <c r="AP227" s="406"/>
      <c r="AQ227" s="406"/>
      <c r="AR227" s="406"/>
    </row>
    <row r="228" spans="3:44" s="321" customFormat="1" x14ac:dyDescent="0.3">
      <c r="C228" s="687"/>
      <c r="P228" s="407"/>
      <c r="Q228" s="407"/>
      <c r="R228" s="407"/>
      <c r="S228" s="406"/>
      <c r="T228" s="406"/>
      <c r="U228" s="406"/>
      <c r="V228" s="406"/>
      <c r="W228" s="406"/>
      <c r="X228" s="406"/>
      <c r="Y228" s="406"/>
      <c r="Z228" s="406"/>
      <c r="AA228" s="406"/>
      <c r="AB228" s="406"/>
      <c r="AC228" s="406"/>
      <c r="AD228" s="406"/>
      <c r="AE228" s="406"/>
      <c r="AF228" s="406"/>
      <c r="AG228" s="406"/>
      <c r="AH228" s="406"/>
      <c r="AI228" s="406"/>
      <c r="AJ228" s="406"/>
      <c r="AK228" s="406"/>
      <c r="AL228" s="406"/>
      <c r="AM228" s="406"/>
      <c r="AN228" s="406"/>
      <c r="AO228" s="406"/>
      <c r="AP228" s="406"/>
      <c r="AQ228" s="406"/>
      <c r="AR228" s="406"/>
    </row>
    <row r="229" spans="3:44" s="321" customFormat="1" x14ac:dyDescent="0.3">
      <c r="C229" s="687"/>
      <c r="P229" s="407"/>
      <c r="Q229" s="407"/>
      <c r="R229" s="407"/>
      <c r="S229" s="406"/>
      <c r="T229" s="406"/>
      <c r="U229" s="406"/>
      <c r="V229" s="406"/>
      <c r="W229" s="406"/>
      <c r="X229" s="406"/>
      <c r="Y229" s="406"/>
      <c r="Z229" s="406"/>
      <c r="AA229" s="406"/>
      <c r="AB229" s="406"/>
      <c r="AC229" s="406"/>
      <c r="AD229" s="406"/>
      <c r="AE229" s="406"/>
      <c r="AF229" s="406"/>
      <c r="AG229" s="406"/>
      <c r="AH229" s="406"/>
      <c r="AI229" s="406"/>
      <c r="AJ229" s="406"/>
      <c r="AK229" s="406"/>
      <c r="AL229" s="406"/>
      <c r="AM229" s="406"/>
      <c r="AN229" s="406"/>
      <c r="AO229" s="406"/>
      <c r="AP229" s="406"/>
      <c r="AQ229" s="406"/>
      <c r="AR229" s="406"/>
    </row>
    <row r="230" spans="3:44" s="321" customFormat="1" x14ac:dyDescent="0.3">
      <c r="C230" s="687"/>
      <c r="P230" s="407"/>
      <c r="Q230" s="407"/>
      <c r="R230" s="407"/>
      <c r="S230" s="406"/>
      <c r="T230" s="406"/>
      <c r="U230" s="406"/>
      <c r="V230" s="406"/>
      <c r="W230" s="406"/>
      <c r="X230" s="406"/>
      <c r="Y230" s="406"/>
      <c r="Z230" s="406"/>
      <c r="AA230" s="406"/>
      <c r="AB230" s="406"/>
      <c r="AC230" s="406"/>
      <c r="AD230" s="406"/>
      <c r="AE230" s="406"/>
      <c r="AF230" s="406"/>
      <c r="AG230" s="406"/>
      <c r="AH230" s="406"/>
      <c r="AI230" s="406"/>
      <c r="AJ230" s="406"/>
      <c r="AK230" s="406"/>
      <c r="AL230" s="406"/>
      <c r="AM230" s="406"/>
      <c r="AN230" s="406"/>
      <c r="AO230" s="406"/>
      <c r="AP230" s="406"/>
      <c r="AQ230" s="406"/>
      <c r="AR230" s="406"/>
    </row>
    <row r="231" spans="3:44" s="321" customFormat="1" x14ac:dyDescent="0.3">
      <c r="C231" s="687"/>
      <c r="P231" s="407"/>
      <c r="Q231" s="407"/>
      <c r="R231" s="407"/>
      <c r="S231" s="406"/>
      <c r="T231" s="406"/>
      <c r="U231" s="406"/>
      <c r="V231" s="406"/>
      <c r="W231" s="406"/>
      <c r="X231" s="406"/>
      <c r="Y231" s="406"/>
      <c r="Z231" s="406"/>
      <c r="AA231" s="406"/>
      <c r="AB231" s="406"/>
      <c r="AC231" s="406"/>
      <c r="AD231" s="406"/>
      <c r="AE231" s="406"/>
      <c r="AF231" s="406"/>
      <c r="AG231" s="406"/>
      <c r="AH231" s="406"/>
      <c r="AI231" s="406"/>
      <c r="AJ231" s="406"/>
      <c r="AK231" s="406"/>
      <c r="AL231" s="406"/>
      <c r="AM231" s="406"/>
      <c r="AN231" s="406"/>
      <c r="AO231" s="406"/>
      <c r="AP231" s="406"/>
      <c r="AQ231" s="406"/>
      <c r="AR231" s="406"/>
    </row>
    <row r="232" spans="3:44" s="321" customFormat="1" x14ac:dyDescent="0.3">
      <c r="C232" s="687"/>
      <c r="P232" s="407"/>
      <c r="Q232" s="407"/>
      <c r="R232" s="407"/>
      <c r="S232" s="406"/>
      <c r="T232" s="406"/>
      <c r="U232" s="406"/>
      <c r="V232" s="406"/>
      <c r="W232" s="406"/>
      <c r="X232" s="406"/>
      <c r="Y232" s="406"/>
      <c r="Z232" s="406"/>
      <c r="AA232" s="406"/>
      <c r="AB232" s="406"/>
      <c r="AC232" s="406"/>
      <c r="AD232" s="406"/>
      <c r="AE232" s="406"/>
      <c r="AF232" s="406"/>
      <c r="AG232" s="406"/>
      <c r="AH232" s="406"/>
      <c r="AI232" s="406"/>
      <c r="AJ232" s="406"/>
      <c r="AK232" s="406"/>
      <c r="AL232" s="406"/>
      <c r="AM232" s="406"/>
      <c r="AN232" s="406"/>
      <c r="AO232" s="406"/>
      <c r="AP232" s="406"/>
      <c r="AQ232" s="406"/>
      <c r="AR232" s="406"/>
    </row>
    <row r="233" spans="3:44" s="321" customFormat="1" x14ac:dyDescent="0.3">
      <c r="C233" s="687"/>
      <c r="P233" s="407"/>
      <c r="Q233" s="407"/>
      <c r="R233" s="407"/>
      <c r="S233" s="406"/>
      <c r="T233" s="406"/>
      <c r="U233" s="406"/>
      <c r="V233" s="406"/>
      <c r="W233" s="406"/>
      <c r="X233" s="406"/>
      <c r="Y233" s="406"/>
      <c r="Z233" s="406"/>
      <c r="AA233" s="406"/>
      <c r="AB233" s="406"/>
      <c r="AC233" s="406"/>
      <c r="AD233" s="406"/>
      <c r="AE233" s="406"/>
      <c r="AF233" s="406"/>
      <c r="AG233" s="406"/>
      <c r="AH233" s="406"/>
      <c r="AI233" s="406"/>
      <c r="AJ233" s="406"/>
      <c r="AK233" s="406"/>
      <c r="AL233" s="406"/>
      <c r="AM233" s="406"/>
      <c r="AN233" s="406"/>
      <c r="AO233" s="406"/>
      <c r="AP233" s="406"/>
      <c r="AQ233" s="406"/>
      <c r="AR233" s="406"/>
    </row>
    <row r="234" spans="3:44" s="321" customFormat="1" x14ac:dyDescent="0.3">
      <c r="C234" s="687"/>
      <c r="P234" s="407"/>
      <c r="Q234" s="407"/>
      <c r="R234" s="407"/>
      <c r="S234" s="406"/>
      <c r="T234" s="406"/>
      <c r="U234" s="406"/>
      <c r="V234" s="406"/>
      <c r="W234" s="406"/>
      <c r="X234" s="406"/>
      <c r="Y234" s="406"/>
      <c r="Z234" s="406"/>
      <c r="AA234" s="406"/>
      <c r="AB234" s="406"/>
      <c r="AC234" s="406"/>
      <c r="AD234" s="406"/>
      <c r="AE234" s="406"/>
      <c r="AF234" s="406"/>
      <c r="AG234" s="406"/>
      <c r="AH234" s="406"/>
      <c r="AI234" s="406"/>
      <c r="AJ234" s="406"/>
      <c r="AK234" s="406"/>
      <c r="AL234" s="406"/>
      <c r="AM234" s="406"/>
      <c r="AN234" s="406"/>
      <c r="AO234" s="406"/>
      <c r="AP234" s="406"/>
      <c r="AQ234" s="406"/>
      <c r="AR234" s="406"/>
    </row>
    <row r="235" spans="3:44" s="321" customFormat="1" x14ac:dyDescent="0.3">
      <c r="C235" s="687"/>
      <c r="P235" s="407"/>
      <c r="Q235" s="407"/>
      <c r="R235" s="407"/>
      <c r="S235" s="406"/>
      <c r="T235" s="406"/>
      <c r="U235" s="406"/>
      <c r="V235" s="406"/>
      <c r="W235" s="406"/>
      <c r="X235" s="406"/>
      <c r="Y235" s="406"/>
      <c r="Z235" s="406"/>
      <c r="AA235" s="406"/>
      <c r="AB235" s="406"/>
      <c r="AC235" s="406"/>
      <c r="AD235" s="406"/>
      <c r="AE235" s="406"/>
      <c r="AF235" s="406"/>
      <c r="AG235" s="406"/>
      <c r="AH235" s="406"/>
      <c r="AI235" s="406"/>
      <c r="AJ235" s="406"/>
      <c r="AK235" s="406"/>
      <c r="AL235" s="406"/>
      <c r="AM235" s="406"/>
      <c r="AN235" s="406"/>
      <c r="AO235" s="406"/>
      <c r="AP235" s="406"/>
      <c r="AQ235" s="406"/>
      <c r="AR235" s="406"/>
    </row>
    <row r="236" spans="3:44" s="321" customFormat="1" x14ac:dyDescent="0.3">
      <c r="C236" s="687"/>
      <c r="P236" s="407"/>
      <c r="Q236" s="407"/>
      <c r="R236" s="407"/>
      <c r="S236" s="406"/>
      <c r="T236" s="406"/>
      <c r="U236" s="406"/>
      <c r="V236" s="406"/>
      <c r="W236" s="406"/>
      <c r="X236" s="406"/>
      <c r="Y236" s="406"/>
      <c r="Z236" s="406"/>
      <c r="AA236" s="406"/>
      <c r="AB236" s="406"/>
      <c r="AC236" s="406"/>
      <c r="AD236" s="406"/>
      <c r="AE236" s="406"/>
      <c r="AF236" s="406"/>
      <c r="AG236" s="406"/>
      <c r="AH236" s="406"/>
      <c r="AI236" s="406"/>
      <c r="AJ236" s="406"/>
      <c r="AK236" s="406"/>
      <c r="AL236" s="406"/>
      <c r="AM236" s="406"/>
      <c r="AN236" s="406"/>
      <c r="AO236" s="406"/>
      <c r="AP236" s="406"/>
      <c r="AQ236" s="406"/>
      <c r="AR236" s="406"/>
    </row>
    <row r="237" spans="3:44" s="321" customFormat="1" x14ac:dyDescent="0.3">
      <c r="C237" s="687"/>
      <c r="P237" s="407"/>
      <c r="Q237" s="407"/>
      <c r="R237" s="407"/>
      <c r="S237" s="406"/>
      <c r="T237" s="406"/>
      <c r="U237" s="406"/>
      <c r="V237" s="406"/>
      <c r="W237" s="406"/>
      <c r="X237" s="406"/>
      <c r="Y237" s="406"/>
      <c r="Z237" s="406"/>
      <c r="AA237" s="406"/>
      <c r="AB237" s="406"/>
      <c r="AC237" s="406"/>
      <c r="AD237" s="406"/>
      <c r="AE237" s="406"/>
      <c r="AF237" s="406"/>
      <c r="AG237" s="406"/>
      <c r="AH237" s="406"/>
      <c r="AI237" s="406"/>
      <c r="AJ237" s="406"/>
      <c r="AK237" s="406"/>
      <c r="AL237" s="406"/>
      <c r="AM237" s="406"/>
      <c r="AN237" s="406"/>
      <c r="AO237" s="406"/>
      <c r="AP237" s="406"/>
      <c r="AQ237" s="406"/>
      <c r="AR237" s="406"/>
    </row>
    <row r="238" spans="3:44" s="321" customFormat="1" x14ac:dyDescent="0.3">
      <c r="C238" s="687"/>
      <c r="P238" s="407"/>
      <c r="Q238" s="407"/>
      <c r="R238" s="407"/>
      <c r="S238" s="406"/>
      <c r="T238" s="406"/>
      <c r="U238" s="406"/>
      <c r="V238" s="406"/>
      <c r="W238" s="406"/>
      <c r="X238" s="406"/>
      <c r="Y238" s="406"/>
      <c r="Z238" s="406"/>
      <c r="AA238" s="406"/>
      <c r="AB238" s="406"/>
      <c r="AC238" s="406"/>
      <c r="AD238" s="406"/>
      <c r="AE238" s="406"/>
      <c r="AF238" s="406"/>
      <c r="AG238" s="406"/>
      <c r="AH238" s="406"/>
      <c r="AI238" s="406"/>
      <c r="AJ238" s="406"/>
      <c r="AK238" s="406"/>
      <c r="AL238" s="406"/>
      <c r="AM238" s="406"/>
      <c r="AN238" s="406"/>
      <c r="AO238" s="406"/>
      <c r="AP238" s="406"/>
      <c r="AQ238" s="406"/>
      <c r="AR238" s="406"/>
    </row>
    <row r="239" spans="3:44" s="321" customFormat="1" x14ac:dyDescent="0.3">
      <c r="C239" s="687"/>
      <c r="P239" s="407"/>
      <c r="Q239" s="407"/>
      <c r="R239" s="407"/>
      <c r="S239" s="406"/>
      <c r="T239" s="406"/>
      <c r="U239" s="406"/>
      <c r="V239" s="406"/>
      <c r="W239" s="406"/>
      <c r="X239" s="406"/>
      <c r="Y239" s="406"/>
      <c r="Z239" s="406"/>
      <c r="AA239" s="406"/>
      <c r="AB239" s="406"/>
      <c r="AC239" s="406"/>
      <c r="AD239" s="406"/>
      <c r="AE239" s="406"/>
      <c r="AF239" s="406"/>
      <c r="AG239" s="406"/>
      <c r="AH239" s="406"/>
      <c r="AI239" s="406"/>
      <c r="AJ239" s="406"/>
      <c r="AK239" s="406"/>
      <c r="AL239" s="406"/>
      <c r="AM239" s="406"/>
      <c r="AN239" s="406"/>
      <c r="AO239" s="406"/>
      <c r="AP239" s="406"/>
      <c r="AQ239" s="406"/>
      <c r="AR239" s="406"/>
    </row>
    <row r="240" spans="3:44" s="321" customFormat="1" x14ac:dyDescent="0.3">
      <c r="C240" s="687"/>
      <c r="P240" s="407"/>
      <c r="Q240" s="407"/>
      <c r="R240" s="407"/>
      <c r="S240" s="406"/>
      <c r="T240" s="406"/>
      <c r="U240" s="406"/>
      <c r="V240" s="406"/>
      <c r="W240" s="406"/>
      <c r="X240" s="406"/>
      <c r="Y240" s="406"/>
      <c r="Z240" s="406"/>
      <c r="AA240" s="406"/>
      <c r="AB240" s="406"/>
      <c r="AC240" s="406"/>
      <c r="AD240" s="406"/>
      <c r="AE240" s="406"/>
      <c r="AF240" s="406"/>
      <c r="AG240" s="406"/>
      <c r="AH240" s="406"/>
      <c r="AI240" s="406"/>
      <c r="AJ240" s="406"/>
      <c r="AK240" s="406"/>
      <c r="AL240" s="406"/>
      <c r="AM240" s="406"/>
      <c r="AN240" s="406"/>
      <c r="AO240" s="406"/>
      <c r="AP240" s="406"/>
      <c r="AQ240" s="406"/>
      <c r="AR240" s="406"/>
    </row>
    <row r="241" spans="3:44" s="321" customFormat="1" x14ac:dyDescent="0.3">
      <c r="C241" s="687"/>
      <c r="P241" s="407"/>
      <c r="Q241" s="407"/>
      <c r="R241" s="407"/>
      <c r="S241" s="406"/>
      <c r="T241" s="406"/>
      <c r="U241" s="406"/>
      <c r="V241" s="406"/>
      <c r="W241" s="406"/>
      <c r="X241" s="406"/>
      <c r="Y241" s="406"/>
      <c r="Z241" s="406"/>
      <c r="AA241" s="406"/>
      <c r="AB241" s="406"/>
      <c r="AC241" s="406"/>
      <c r="AD241" s="406"/>
      <c r="AE241" s="406"/>
      <c r="AF241" s="406"/>
      <c r="AG241" s="406"/>
      <c r="AH241" s="406"/>
      <c r="AI241" s="406"/>
      <c r="AJ241" s="406"/>
      <c r="AK241" s="406"/>
      <c r="AL241" s="406"/>
      <c r="AM241" s="406"/>
      <c r="AN241" s="406"/>
      <c r="AO241" s="406"/>
      <c r="AP241" s="406"/>
      <c r="AQ241" s="406"/>
      <c r="AR241" s="406"/>
    </row>
    <row r="242" spans="3:44" s="321" customFormat="1" x14ac:dyDescent="0.3">
      <c r="C242" s="687"/>
      <c r="P242" s="407"/>
      <c r="Q242" s="407"/>
      <c r="R242" s="407"/>
      <c r="S242" s="406"/>
      <c r="T242" s="406"/>
      <c r="U242" s="406"/>
      <c r="V242" s="406"/>
      <c r="W242" s="406"/>
      <c r="X242" s="406"/>
      <c r="Y242" s="406"/>
      <c r="Z242" s="406"/>
      <c r="AA242" s="406"/>
      <c r="AB242" s="406"/>
      <c r="AC242" s="406"/>
      <c r="AD242" s="406"/>
      <c r="AE242" s="406"/>
      <c r="AF242" s="406"/>
      <c r="AG242" s="406"/>
      <c r="AH242" s="406"/>
      <c r="AI242" s="406"/>
      <c r="AJ242" s="406"/>
      <c r="AK242" s="406"/>
      <c r="AL242" s="406"/>
      <c r="AM242" s="406"/>
      <c r="AN242" s="406"/>
      <c r="AO242" s="406"/>
      <c r="AP242" s="406"/>
      <c r="AQ242" s="406"/>
      <c r="AR242" s="406"/>
    </row>
    <row r="243" spans="3:44" s="321" customFormat="1" x14ac:dyDescent="0.3">
      <c r="C243" s="687"/>
      <c r="P243" s="407"/>
      <c r="Q243" s="407"/>
      <c r="R243" s="407"/>
      <c r="S243" s="406"/>
      <c r="T243" s="406"/>
      <c r="U243" s="406"/>
      <c r="V243" s="406"/>
      <c r="W243" s="406"/>
      <c r="X243" s="406"/>
      <c r="Y243" s="406"/>
      <c r="Z243" s="406"/>
      <c r="AA243" s="406"/>
      <c r="AB243" s="406"/>
      <c r="AC243" s="406"/>
      <c r="AD243" s="406"/>
      <c r="AE243" s="406"/>
      <c r="AF243" s="406"/>
      <c r="AG243" s="406"/>
      <c r="AH243" s="406"/>
      <c r="AI243" s="406"/>
      <c r="AJ243" s="406"/>
      <c r="AK243" s="406"/>
      <c r="AL243" s="406"/>
      <c r="AM243" s="406"/>
      <c r="AN243" s="406"/>
      <c r="AO243" s="406"/>
      <c r="AP243" s="406"/>
      <c r="AQ243" s="406"/>
      <c r="AR243" s="406"/>
    </row>
    <row r="244" spans="3:44" s="321" customFormat="1" x14ac:dyDescent="0.3">
      <c r="C244" s="687"/>
      <c r="P244" s="407"/>
      <c r="Q244" s="407"/>
      <c r="R244" s="407"/>
      <c r="S244" s="406"/>
      <c r="T244" s="406"/>
      <c r="U244" s="406"/>
      <c r="V244" s="406"/>
      <c r="W244" s="406"/>
      <c r="X244" s="406"/>
      <c r="Y244" s="406"/>
      <c r="Z244" s="406"/>
      <c r="AA244" s="406"/>
      <c r="AB244" s="406"/>
      <c r="AC244" s="406"/>
      <c r="AD244" s="406"/>
      <c r="AE244" s="406"/>
      <c r="AF244" s="406"/>
      <c r="AG244" s="406"/>
      <c r="AH244" s="406"/>
      <c r="AI244" s="406"/>
      <c r="AJ244" s="406"/>
      <c r="AK244" s="406"/>
      <c r="AL244" s="406"/>
      <c r="AM244" s="406"/>
      <c r="AN244" s="406"/>
      <c r="AO244" s="406"/>
      <c r="AP244" s="406"/>
      <c r="AQ244" s="406"/>
      <c r="AR244" s="406"/>
    </row>
    <row r="245" spans="3:44" s="321" customFormat="1" x14ac:dyDescent="0.3">
      <c r="C245" s="687"/>
      <c r="P245" s="407"/>
      <c r="Q245" s="407"/>
      <c r="R245" s="407"/>
      <c r="S245" s="406"/>
      <c r="T245" s="406"/>
      <c r="U245" s="406"/>
      <c r="V245" s="406"/>
      <c r="W245" s="406"/>
      <c r="X245" s="406"/>
      <c r="Y245" s="406"/>
      <c r="Z245" s="406"/>
      <c r="AA245" s="406"/>
      <c r="AB245" s="406"/>
      <c r="AC245" s="406"/>
      <c r="AD245" s="406"/>
      <c r="AE245" s="406"/>
      <c r="AF245" s="406"/>
      <c r="AG245" s="406"/>
      <c r="AH245" s="406"/>
      <c r="AI245" s="406"/>
      <c r="AJ245" s="406"/>
      <c r="AK245" s="406"/>
      <c r="AL245" s="406"/>
      <c r="AM245" s="406"/>
      <c r="AN245" s="406"/>
      <c r="AO245" s="406"/>
      <c r="AP245" s="406"/>
      <c r="AQ245" s="406"/>
      <c r="AR245" s="406"/>
    </row>
    <row r="246" spans="3:44" s="321" customFormat="1" x14ac:dyDescent="0.3">
      <c r="C246" s="687"/>
      <c r="P246" s="407"/>
      <c r="Q246" s="407"/>
      <c r="R246" s="407"/>
      <c r="S246" s="406"/>
      <c r="T246" s="406"/>
      <c r="U246" s="406"/>
      <c r="V246" s="406"/>
      <c r="W246" s="406"/>
      <c r="X246" s="406"/>
      <c r="Y246" s="406"/>
      <c r="Z246" s="406"/>
      <c r="AA246" s="406"/>
      <c r="AB246" s="406"/>
      <c r="AC246" s="406"/>
      <c r="AD246" s="406"/>
      <c r="AE246" s="406"/>
      <c r="AF246" s="406"/>
      <c r="AG246" s="406"/>
      <c r="AH246" s="406"/>
      <c r="AI246" s="406"/>
      <c r="AJ246" s="406"/>
      <c r="AK246" s="406"/>
      <c r="AL246" s="406"/>
      <c r="AM246" s="406"/>
      <c r="AN246" s="406"/>
      <c r="AO246" s="406"/>
      <c r="AP246" s="406"/>
      <c r="AQ246" s="406"/>
      <c r="AR246" s="406"/>
    </row>
    <row r="247" spans="3:44" s="321" customFormat="1" x14ac:dyDescent="0.3">
      <c r="C247" s="687"/>
      <c r="P247" s="407"/>
      <c r="Q247" s="407"/>
      <c r="R247" s="407"/>
      <c r="S247" s="406"/>
      <c r="T247" s="406"/>
      <c r="U247" s="406"/>
      <c r="V247" s="406"/>
      <c r="W247" s="406"/>
      <c r="X247" s="406"/>
      <c r="Y247" s="406"/>
      <c r="Z247" s="406"/>
      <c r="AA247" s="406"/>
      <c r="AB247" s="406"/>
      <c r="AC247" s="406"/>
      <c r="AD247" s="406"/>
      <c r="AE247" s="406"/>
      <c r="AF247" s="406"/>
      <c r="AG247" s="406"/>
      <c r="AH247" s="406"/>
      <c r="AI247" s="406"/>
      <c r="AJ247" s="406"/>
      <c r="AK247" s="406"/>
      <c r="AL247" s="406"/>
      <c r="AM247" s="406"/>
      <c r="AN247" s="406"/>
      <c r="AO247" s="406"/>
      <c r="AP247" s="406"/>
      <c r="AQ247" s="406"/>
      <c r="AR247" s="406"/>
    </row>
    <row r="248" spans="3:44" s="321" customFormat="1" x14ac:dyDescent="0.3">
      <c r="C248" s="687"/>
      <c r="P248" s="407"/>
      <c r="Q248" s="407"/>
      <c r="R248" s="407"/>
      <c r="S248" s="406"/>
      <c r="T248" s="406"/>
      <c r="U248" s="406"/>
      <c r="V248" s="406"/>
      <c r="W248" s="406"/>
      <c r="X248" s="406"/>
      <c r="Y248" s="406"/>
      <c r="Z248" s="406"/>
      <c r="AA248" s="406"/>
      <c r="AB248" s="406"/>
      <c r="AC248" s="406"/>
      <c r="AD248" s="406"/>
      <c r="AE248" s="406"/>
      <c r="AF248" s="406"/>
      <c r="AG248" s="406"/>
      <c r="AH248" s="406"/>
      <c r="AI248" s="406"/>
      <c r="AJ248" s="406"/>
      <c r="AK248" s="406"/>
      <c r="AL248" s="406"/>
      <c r="AM248" s="406"/>
      <c r="AN248" s="406"/>
      <c r="AO248" s="406"/>
      <c r="AP248" s="406"/>
      <c r="AQ248" s="406"/>
      <c r="AR248" s="406"/>
    </row>
    <row r="249" spans="3:44" s="321" customFormat="1" x14ac:dyDescent="0.3">
      <c r="C249" s="687"/>
      <c r="P249" s="407"/>
      <c r="Q249" s="407"/>
      <c r="R249" s="407"/>
      <c r="S249" s="406"/>
      <c r="T249" s="406"/>
      <c r="U249" s="406"/>
      <c r="V249" s="406"/>
      <c r="W249" s="406"/>
      <c r="X249" s="406"/>
      <c r="Y249" s="406"/>
      <c r="Z249" s="406"/>
      <c r="AA249" s="406"/>
      <c r="AB249" s="406"/>
      <c r="AC249" s="406"/>
      <c r="AD249" s="406"/>
      <c r="AE249" s="406"/>
      <c r="AF249" s="406"/>
      <c r="AG249" s="406"/>
      <c r="AH249" s="406"/>
      <c r="AI249" s="406"/>
      <c r="AJ249" s="406"/>
      <c r="AK249" s="406"/>
      <c r="AL249" s="406"/>
      <c r="AM249" s="406"/>
      <c r="AN249" s="406"/>
      <c r="AO249" s="406"/>
      <c r="AP249" s="406"/>
      <c r="AQ249" s="406"/>
      <c r="AR249" s="406"/>
    </row>
    <row r="250" spans="3:44" s="321" customFormat="1" x14ac:dyDescent="0.3">
      <c r="C250" s="687"/>
      <c r="P250" s="407"/>
      <c r="Q250" s="407"/>
      <c r="R250" s="407"/>
      <c r="S250" s="406"/>
      <c r="T250" s="406"/>
      <c r="U250" s="406"/>
      <c r="V250" s="406"/>
      <c r="W250" s="406"/>
      <c r="X250" s="406"/>
      <c r="Y250" s="406"/>
      <c r="Z250" s="406"/>
      <c r="AA250" s="406"/>
      <c r="AB250" s="406"/>
      <c r="AC250" s="406"/>
      <c r="AD250" s="406"/>
      <c r="AE250" s="406"/>
      <c r="AF250" s="406"/>
      <c r="AG250" s="406"/>
      <c r="AH250" s="406"/>
      <c r="AI250" s="406"/>
      <c r="AJ250" s="406"/>
      <c r="AK250" s="406"/>
      <c r="AL250" s="406"/>
      <c r="AM250" s="406"/>
      <c r="AN250" s="406"/>
      <c r="AO250" s="406"/>
      <c r="AP250" s="406"/>
      <c r="AQ250" s="406"/>
      <c r="AR250" s="406"/>
    </row>
    <row r="251" spans="3:44" s="321" customFormat="1" x14ac:dyDescent="0.3">
      <c r="C251" s="687"/>
      <c r="P251" s="407"/>
      <c r="Q251" s="407"/>
      <c r="R251" s="407"/>
      <c r="S251" s="406"/>
      <c r="T251" s="406"/>
      <c r="U251" s="406"/>
      <c r="V251" s="406"/>
      <c r="W251" s="406"/>
      <c r="X251" s="406"/>
      <c r="Y251" s="406"/>
      <c r="Z251" s="406"/>
      <c r="AA251" s="406"/>
      <c r="AB251" s="406"/>
      <c r="AC251" s="406"/>
      <c r="AD251" s="406"/>
      <c r="AE251" s="406"/>
      <c r="AF251" s="406"/>
      <c r="AG251" s="406"/>
      <c r="AH251" s="406"/>
      <c r="AI251" s="406"/>
      <c r="AJ251" s="406"/>
      <c r="AK251" s="406"/>
      <c r="AL251" s="406"/>
      <c r="AM251" s="406"/>
      <c r="AN251" s="406"/>
      <c r="AO251" s="406"/>
      <c r="AP251" s="406"/>
      <c r="AQ251" s="406"/>
      <c r="AR251" s="406"/>
    </row>
    <row r="252" spans="3:44" s="321" customFormat="1" x14ac:dyDescent="0.3">
      <c r="C252" s="687"/>
      <c r="P252" s="407"/>
      <c r="Q252" s="407"/>
      <c r="R252" s="407"/>
      <c r="S252" s="406"/>
      <c r="T252" s="406"/>
      <c r="U252" s="406"/>
      <c r="V252" s="406"/>
      <c r="W252" s="406"/>
      <c r="X252" s="406"/>
      <c r="Y252" s="406"/>
      <c r="Z252" s="406"/>
      <c r="AA252" s="406"/>
      <c r="AB252" s="406"/>
      <c r="AC252" s="406"/>
      <c r="AD252" s="406"/>
      <c r="AE252" s="406"/>
      <c r="AF252" s="406"/>
      <c r="AG252" s="406"/>
      <c r="AH252" s="406"/>
      <c r="AI252" s="406"/>
      <c r="AJ252" s="406"/>
      <c r="AK252" s="406"/>
      <c r="AL252" s="406"/>
      <c r="AM252" s="406"/>
      <c r="AN252" s="406"/>
      <c r="AO252" s="406"/>
      <c r="AP252" s="406"/>
      <c r="AQ252" s="406"/>
      <c r="AR252" s="406"/>
    </row>
    <row r="253" spans="3:44" s="321" customFormat="1" x14ac:dyDescent="0.3">
      <c r="C253" s="687"/>
      <c r="P253" s="407"/>
      <c r="Q253" s="407"/>
      <c r="R253" s="407"/>
      <c r="S253" s="406"/>
      <c r="T253" s="406"/>
      <c r="U253" s="406"/>
      <c r="V253" s="406"/>
      <c r="W253" s="406"/>
      <c r="X253" s="406"/>
      <c r="Y253" s="406"/>
      <c r="Z253" s="406"/>
      <c r="AA253" s="406"/>
      <c r="AB253" s="406"/>
      <c r="AC253" s="406"/>
      <c r="AD253" s="406"/>
      <c r="AE253" s="406"/>
      <c r="AF253" s="406"/>
      <c r="AG253" s="406"/>
      <c r="AH253" s="406"/>
      <c r="AI253" s="406"/>
      <c r="AJ253" s="406"/>
      <c r="AK253" s="406"/>
      <c r="AL253" s="406"/>
      <c r="AM253" s="406"/>
      <c r="AN253" s="406"/>
      <c r="AO253" s="406"/>
      <c r="AP253" s="406"/>
      <c r="AQ253" s="406"/>
      <c r="AR253" s="406"/>
    </row>
    <row r="254" spans="3:44" s="321" customFormat="1" x14ac:dyDescent="0.3">
      <c r="C254" s="687"/>
      <c r="P254" s="407"/>
      <c r="Q254" s="407"/>
      <c r="R254" s="407"/>
      <c r="S254" s="406"/>
      <c r="T254" s="406"/>
      <c r="U254" s="406"/>
      <c r="V254" s="406"/>
      <c r="W254" s="406"/>
      <c r="X254" s="406"/>
      <c r="Y254" s="406"/>
      <c r="Z254" s="406"/>
      <c r="AA254" s="406"/>
      <c r="AB254" s="406"/>
      <c r="AC254" s="406"/>
      <c r="AD254" s="406"/>
      <c r="AE254" s="406"/>
      <c r="AF254" s="406"/>
      <c r="AG254" s="406"/>
      <c r="AH254" s="406"/>
      <c r="AI254" s="406"/>
      <c r="AJ254" s="406"/>
      <c r="AK254" s="406"/>
      <c r="AL254" s="406"/>
      <c r="AM254" s="406"/>
      <c r="AN254" s="406"/>
      <c r="AO254" s="406"/>
      <c r="AP254" s="406"/>
      <c r="AQ254" s="406"/>
      <c r="AR254" s="406"/>
    </row>
    <row r="255" spans="3:44" s="321" customFormat="1" x14ac:dyDescent="0.3">
      <c r="C255" s="687"/>
      <c r="P255" s="407"/>
      <c r="Q255" s="407"/>
      <c r="R255" s="407"/>
      <c r="S255" s="406"/>
      <c r="T255" s="406"/>
      <c r="U255" s="406"/>
      <c r="V255" s="406"/>
      <c r="W255" s="406"/>
      <c r="X255" s="406"/>
      <c r="Y255" s="406"/>
      <c r="Z255" s="406"/>
      <c r="AA255" s="406"/>
      <c r="AB255" s="406"/>
      <c r="AC255" s="406"/>
      <c r="AD255" s="406"/>
      <c r="AE255" s="406"/>
      <c r="AF255" s="406"/>
      <c r="AG255" s="406"/>
      <c r="AH255" s="406"/>
      <c r="AI255" s="406"/>
      <c r="AJ255" s="406"/>
      <c r="AK255" s="406"/>
      <c r="AL255" s="406"/>
      <c r="AM255" s="406"/>
      <c r="AN255" s="406"/>
      <c r="AO255" s="406"/>
      <c r="AP255" s="406"/>
      <c r="AQ255" s="406"/>
      <c r="AR255" s="406"/>
    </row>
    <row r="256" spans="3:44" s="321" customFormat="1" x14ac:dyDescent="0.3">
      <c r="C256" s="687"/>
      <c r="P256" s="407"/>
      <c r="Q256" s="407"/>
      <c r="R256" s="407"/>
      <c r="S256" s="406"/>
      <c r="T256" s="406"/>
      <c r="U256" s="406"/>
      <c r="V256" s="406"/>
      <c r="W256" s="406"/>
      <c r="X256" s="406"/>
      <c r="Y256" s="406"/>
      <c r="Z256" s="406"/>
      <c r="AA256" s="406"/>
      <c r="AB256" s="406"/>
      <c r="AC256" s="406"/>
      <c r="AD256" s="406"/>
      <c r="AE256" s="406"/>
      <c r="AF256" s="406"/>
      <c r="AG256" s="406"/>
      <c r="AH256" s="406"/>
      <c r="AI256" s="406"/>
      <c r="AJ256" s="406"/>
      <c r="AK256" s="406"/>
      <c r="AL256" s="406"/>
      <c r="AM256" s="406"/>
      <c r="AN256" s="406"/>
      <c r="AO256" s="406"/>
      <c r="AP256" s="406"/>
      <c r="AQ256" s="406"/>
      <c r="AR256" s="406"/>
    </row>
    <row r="257" spans="3:44" s="321" customFormat="1" x14ac:dyDescent="0.3">
      <c r="C257" s="687"/>
      <c r="P257" s="407"/>
      <c r="Q257" s="407"/>
      <c r="R257" s="407"/>
      <c r="S257" s="406"/>
      <c r="T257" s="406"/>
      <c r="U257" s="406"/>
      <c r="V257" s="406"/>
      <c r="W257" s="406"/>
      <c r="X257" s="406"/>
      <c r="Y257" s="406"/>
      <c r="Z257" s="406"/>
      <c r="AA257" s="406"/>
      <c r="AB257" s="406"/>
      <c r="AC257" s="406"/>
      <c r="AD257" s="406"/>
      <c r="AE257" s="406"/>
      <c r="AF257" s="406"/>
      <c r="AG257" s="406"/>
      <c r="AH257" s="406"/>
      <c r="AI257" s="406"/>
      <c r="AJ257" s="406"/>
      <c r="AK257" s="406"/>
      <c r="AL257" s="406"/>
      <c r="AM257" s="406"/>
      <c r="AN257" s="406"/>
      <c r="AO257" s="406"/>
      <c r="AP257" s="406"/>
      <c r="AQ257" s="406"/>
      <c r="AR257" s="406"/>
    </row>
    <row r="258" spans="3:44" s="321" customFormat="1" x14ac:dyDescent="0.3">
      <c r="C258" s="687"/>
      <c r="P258" s="407"/>
      <c r="Q258" s="407"/>
      <c r="R258" s="407"/>
      <c r="S258" s="406"/>
      <c r="T258" s="406"/>
      <c r="U258" s="406"/>
      <c r="V258" s="406"/>
      <c r="W258" s="406"/>
      <c r="X258" s="406"/>
      <c r="Y258" s="406"/>
      <c r="Z258" s="406"/>
      <c r="AA258" s="406"/>
      <c r="AB258" s="406"/>
      <c r="AC258" s="406"/>
      <c r="AD258" s="406"/>
      <c r="AE258" s="406"/>
      <c r="AF258" s="406"/>
      <c r="AG258" s="406"/>
      <c r="AH258" s="406"/>
      <c r="AI258" s="406"/>
      <c r="AJ258" s="406"/>
      <c r="AK258" s="406"/>
      <c r="AL258" s="406"/>
      <c r="AM258" s="406"/>
      <c r="AN258" s="406"/>
      <c r="AO258" s="406"/>
      <c r="AP258" s="406"/>
      <c r="AQ258" s="406"/>
      <c r="AR258" s="406"/>
    </row>
    <row r="259" spans="3:44" s="321" customFormat="1" x14ac:dyDescent="0.3">
      <c r="C259" s="687"/>
      <c r="P259" s="407"/>
      <c r="Q259" s="407"/>
      <c r="R259" s="407"/>
      <c r="S259" s="406"/>
      <c r="T259" s="406"/>
      <c r="U259" s="406"/>
      <c r="V259" s="406"/>
      <c r="W259" s="406"/>
      <c r="X259" s="406"/>
      <c r="Y259" s="406"/>
      <c r="Z259" s="406"/>
      <c r="AA259" s="406"/>
      <c r="AB259" s="406"/>
      <c r="AC259" s="406"/>
      <c r="AD259" s="406"/>
      <c r="AE259" s="406"/>
      <c r="AF259" s="406"/>
      <c r="AG259" s="406"/>
      <c r="AH259" s="406"/>
      <c r="AI259" s="406"/>
      <c r="AJ259" s="406"/>
      <c r="AK259" s="406"/>
      <c r="AL259" s="406"/>
      <c r="AM259" s="406"/>
      <c r="AN259" s="406"/>
      <c r="AO259" s="406"/>
      <c r="AP259" s="406"/>
      <c r="AQ259" s="406"/>
      <c r="AR259" s="406"/>
    </row>
    <row r="260" spans="3:44" s="321" customFormat="1" x14ac:dyDescent="0.3">
      <c r="C260" s="687"/>
      <c r="P260" s="407"/>
      <c r="Q260" s="407"/>
      <c r="R260" s="407"/>
      <c r="S260" s="406"/>
      <c r="T260" s="406"/>
      <c r="U260" s="406"/>
      <c r="V260" s="406"/>
      <c r="W260" s="406"/>
      <c r="X260" s="406"/>
      <c r="Y260" s="406"/>
      <c r="Z260" s="406"/>
      <c r="AA260" s="406"/>
      <c r="AB260" s="406"/>
      <c r="AC260" s="406"/>
      <c r="AD260" s="406"/>
      <c r="AE260" s="406"/>
      <c r="AF260" s="406"/>
      <c r="AG260" s="406"/>
      <c r="AH260" s="406"/>
      <c r="AI260" s="406"/>
      <c r="AJ260" s="406"/>
      <c r="AK260" s="406"/>
      <c r="AL260" s="406"/>
      <c r="AM260" s="406"/>
      <c r="AN260" s="406"/>
      <c r="AO260" s="406"/>
      <c r="AP260" s="406"/>
      <c r="AQ260" s="406"/>
      <c r="AR260" s="406"/>
    </row>
    <row r="261" spans="3:44" s="321" customFormat="1" x14ac:dyDescent="0.3">
      <c r="C261" s="687"/>
      <c r="P261" s="407"/>
      <c r="Q261" s="407"/>
      <c r="R261" s="407"/>
      <c r="S261" s="406"/>
      <c r="T261" s="406"/>
      <c r="U261" s="406"/>
      <c r="V261" s="406"/>
      <c r="W261" s="406"/>
      <c r="X261" s="406"/>
      <c r="Y261" s="406"/>
      <c r="Z261" s="406"/>
      <c r="AA261" s="406"/>
      <c r="AB261" s="406"/>
      <c r="AC261" s="406"/>
      <c r="AD261" s="406"/>
      <c r="AE261" s="406"/>
      <c r="AF261" s="406"/>
      <c r="AG261" s="406"/>
      <c r="AH261" s="406"/>
      <c r="AI261" s="406"/>
      <c r="AJ261" s="406"/>
      <c r="AK261" s="406"/>
      <c r="AL261" s="406"/>
      <c r="AM261" s="406"/>
      <c r="AN261" s="406"/>
      <c r="AO261" s="406"/>
      <c r="AP261" s="406"/>
      <c r="AQ261" s="406"/>
      <c r="AR261" s="406"/>
    </row>
    <row r="262" spans="3:44" s="321" customFormat="1" x14ac:dyDescent="0.3">
      <c r="C262" s="687"/>
      <c r="P262" s="407"/>
      <c r="Q262" s="407"/>
      <c r="R262" s="407"/>
      <c r="S262" s="406"/>
      <c r="T262" s="406"/>
      <c r="U262" s="406"/>
      <c r="V262" s="406"/>
      <c r="W262" s="406"/>
      <c r="X262" s="406"/>
      <c r="Y262" s="406"/>
      <c r="Z262" s="406"/>
      <c r="AA262" s="406"/>
      <c r="AB262" s="406"/>
      <c r="AC262" s="406"/>
      <c r="AD262" s="406"/>
      <c r="AE262" s="406"/>
      <c r="AF262" s="406"/>
      <c r="AG262" s="406"/>
      <c r="AH262" s="406"/>
      <c r="AI262" s="406"/>
      <c r="AJ262" s="406"/>
      <c r="AK262" s="406"/>
      <c r="AL262" s="406"/>
      <c r="AM262" s="406"/>
      <c r="AN262" s="406"/>
      <c r="AO262" s="406"/>
      <c r="AP262" s="406"/>
      <c r="AQ262" s="406"/>
      <c r="AR262" s="406"/>
    </row>
    <row r="263" spans="3:44" s="321" customFormat="1" x14ac:dyDescent="0.3">
      <c r="C263" s="687"/>
      <c r="P263" s="407"/>
      <c r="Q263" s="407"/>
      <c r="R263" s="407"/>
      <c r="S263" s="406"/>
      <c r="T263" s="406"/>
      <c r="U263" s="406"/>
      <c r="V263" s="406"/>
      <c r="W263" s="406"/>
      <c r="X263" s="406"/>
      <c r="Y263" s="406"/>
      <c r="Z263" s="406"/>
      <c r="AA263" s="406"/>
      <c r="AB263" s="406"/>
      <c r="AC263" s="406"/>
      <c r="AD263" s="406"/>
      <c r="AE263" s="406"/>
      <c r="AF263" s="406"/>
      <c r="AG263" s="406"/>
      <c r="AH263" s="406"/>
      <c r="AI263" s="406"/>
      <c r="AJ263" s="406"/>
      <c r="AK263" s="406"/>
      <c r="AL263" s="406"/>
      <c r="AM263" s="406"/>
      <c r="AN263" s="406"/>
      <c r="AO263" s="406"/>
      <c r="AP263" s="406"/>
      <c r="AQ263" s="406"/>
      <c r="AR263" s="406"/>
    </row>
    <row r="264" spans="3:44" s="321" customFormat="1" x14ac:dyDescent="0.3">
      <c r="C264" s="687"/>
      <c r="P264" s="407"/>
      <c r="Q264" s="407"/>
      <c r="R264" s="407"/>
      <c r="S264" s="406"/>
      <c r="T264" s="406"/>
      <c r="U264" s="406"/>
      <c r="V264" s="406"/>
      <c r="W264" s="406"/>
      <c r="X264" s="406"/>
      <c r="Y264" s="406"/>
      <c r="Z264" s="406"/>
      <c r="AA264" s="406"/>
      <c r="AB264" s="406"/>
      <c r="AC264" s="406"/>
      <c r="AD264" s="406"/>
      <c r="AE264" s="406"/>
      <c r="AF264" s="406"/>
      <c r="AG264" s="406"/>
      <c r="AH264" s="406"/>
      <c r="AI264" s="406"/>
      <c r="AJ264" s="406"/>
      <c r="AK264" s="406"/>
      <c r="AL264" s="406"/>
      <c r="AM264" s="406"/>
      <c r="AN264" s="406"/>
      <c r="AO264" s="406"/>
      <c r="AP264" s="406"/>
      <c r="AQ264" s="406"/>
      <c r="AR264" s="406"/>
    </row>
    <row r="265" spans="3:44" s="321" customFormat="1" x14ac:dyDescent="0.3">
      <c r="C265" s="687"/>
      <c r="P265" s="407"/>
      <c r="Q265" s="407"/>
      <c r="R265" s="407"/>
      <c r="S265" s="406"/>
      <c r="T265" s="406"/>
      <c r="U265" s="406"/>
      <c r="V265" s="406"/>
      <c r="W265" s="406"/>
      <c r="X265" s="406"/>
      <c r="Y265" s="406"/>
      <c r="Z265" s="406"/>
      <c r="AA265" s="406"/>
      <c r="AB265" s="406"/>
      <c r="AC265" s="406"/>
      <c r="AD265" s="406"/>
      <c r="AE265" s="406"/>
      <c r="AF265" s="406"/>
      <c r="AG265" s="406"/>
      <c r="AH265" s="406"/>
      <c r="AI265" s="406"/>
      <c r="AJ265" s="406"/>
      <c r="AK265" s="406"/>
      <c r="AL265" s="406"/>
      <c r="AM265" s="406"/>
      <c r="AN265" s="406"/>
      <c r="AO265" s="406"/>
      <c r="AP265" s="406"/>
      <c r="AQ265" s="406"/>
      <c r="AR265" s="406"/>
    </row>
    <row r="266" spans="3:44" s="321" customFormat="1" x14ac:dyDescent="0.3">
      <c r="C266" s="687"/>
      <c r="P266" s="407"/>
      <c r="Q266" s="407"/>
      <c r="R266" s="407"/>
      <c r="S266" s="406"/>
      <c r="T266" s="406"/>
      <c r="U266" s="406"/>
      <c r="V266" s="406"/>
      <c r="W266" s="406"/>
      <c r="X266" s="406"/>
      <c r="Y266" s="406"/>
      <c r="Z266" s="406"/>
      <c r="AA266" s="406"/>
      <c r="AB266" s="406"/>
      <c r="AC266" s="406"/>
      <c r="AD266" s="406"/>
      <c r="AE266" s="406"/>
      <c r="AF266" s="406"/>
      <c r="AG266" s="406"/>
      <c r="AH266" s="406"/>
      <c r="AI266" s="406"/>
      <c r="AJ266" s="406"/>
      <c r="AK266" s="406"/>
      <c r="AL266" s="406"/>
      <c r="AM266" s="406"/>
      <c r="AN266" s="406"/>
      <c r="AO266" s="406"/>
      <c r="AP266" s="406"/>
      <c r="AQ266" s="406"/>
      <c r="AR266" s="406"/>
    </row>
    <row r="267" spans="3:44" s="321" customFormat="1" x14ac:dyDescent="0.3">
      <c r="C267" s="687"/>
      <c r="P267" s="407"/>
      <c r="Q267" s="407"/>
      <c r="R267" s="407"/>
      <c r="S267" s="406"/>
      <c r="T267" s="406"/>
      <c r="U267" s="406"/>
      <c r="V267" s="406"/>
      <c r="W267" s="406"/>
      <c r="X267" s="406"/>
      <c r="Y267" s="406"/>
      <c r="Z267" s="406"/>
      <c r="AA267" s="406"/>
      <c r="AB267" s="406"/>
      <c r="AC267" s="406"/>
      <c r="AD267" s="406"/>
      <c r="AE267" s="406"/>
      <c r="AF267" s="406"/>
      <c r="AG267" s="406"/>
      <c r="AH267" s="406"/>
      <c r="AI267" s="406"/>
      <c r="AJ267" s="406"/>
      <c r="AK267" s="406"/>
      <c r="AL267" s="406"/>
      <c r="AM267" s="406"/>
      <c r="AN267" s="406"/>
      <c r="AO267" s="406"/>
      <c r="AP267" s="406"/>
      <c r="AQ267" s="406"/>
      <c r="AR267" s="406"/>
    </row>
    <row r="268" spans="3:44" s="321" customFormat="1" x14ac:dyDescent="0.3">
      <c r="C268" s="687"/>
      <c r="P268" s="407"/>
      <c r="Q268" s="407"/>
      <c r="R268" s="407"/>
      <c r="S268" s="406"/>
      <c r="T268" s="406"/>
      <c r="U268" s="406"/>
      <c r="V268" s="406"/>
      <c r="W268" s="406"/>
      <c r="X268" s="406"/>
      <c r="Y268" s="406"/>
      <c r="Z268" s="406"/>
      <c r="AA268" s="406"/>
      <c r="AB268" s="406"/>
      <c r="AC268" s="406"/>
      <c r="AD268" s="406"/>
      <c r="AE268" s="406"/>
      <c r="AF268" s="406"/>
      <c r="AG268" s="406"/>
      <c r="AH268" s="406"/>
      <c r="AI268" s="406"/>
      <c r="AJ268" s="406"/>
      <c r="AK268" s="406"/>
      <c r="AL268" s="406"/>
      <c r="AM268" s="406"/>
      <c r="AN268" s="406"/>
      <c r="AO268" s="406"/>
      <c r="AP268" s="406"/>
      <c r="AQ268" s="406"/>
      <c r="AR268" s="406"/>
    </row>
    <row r="269" spans="3:44" s="321" customFormat="1" x14ac:dyDescent="0.3">
      <c r="C269" s="687"/>
      <c r="P269" s="407"/>
      <c r="Q269" s="407"/>
      <c r="R269" s="407"/>
      <c r="S269" s="406"/>
      <c r="T269" s="406"/>
      <c r="U269" s="406"/>
      <c r="V269" s="406"/>
      <c r="W269" s="406"/>
      <c r="X269" s="406"/>
      <c r="Y269" s="406"/>
      <c r="Z269" s="406"/>
      <c r="AA269" s="406"/>
      <c r="AB269" s="406"/>
      <c r="AC269" s="406"/>
      <c r="AD269" s="406"/>
      <c r="AE269" s="406"/>
      <c r="AF269" s="406"/>
      <c r="AG269" s="406"/>
      <c r="AH269" s="406"/>
      <c r="AI269" s="406"/>
      <c r="AJ269" s="406"/>
      <c r="AK269" s="406"/>
      <c r="AL269" s="406"/>
      <c r="AM269" s="406"/>
      <c r="AN269" s="406"/>
      <c r="AO269" s="406"/>
      <c r="AP269" s="406"/>
      <c r="AQ269" s="406"/>
      <c r="AR269" s="406"/>
    </row>
    <row r="270" spans="3:44" s="321" customFormat="1" x14ac:dyDescent="0.3">
      <c r="C270" s="687"/>
      <c r="P270" s="407"/>
      <c r="Q270" s="407"/>
      <c r="R270" s="407"/>
      <c r="S270" s="406"/>
      <c r="T270" s="406"/>
      <c r="U270" s="406"/>
      <c r="V270" s="406"/>
      <c r="W270" s="406"/>
      <c r="X270" s="406"/>
      <c r="Y270" s="406"/>
      <c r="Z270" s="406"/>
      <c r="AA270" s="406"/>
      <c r="AB270" s="406"/>
      <c r="AC270" s="406"/>
      <c r="AD270" s="406"/>
      <c r="AE270" s="406"/>
      <c r="AF270" s="406"/>
      <c r="AG270" s="406"/>
      <c r="AH270" s="406"/>
      <c r="AI270" s="406"/>
      <c r="AJ270" s="406"/>
      <c r="AK270" s="406"/>
      <c r="AL270" s="406"/>
      <c r="AM270" s="406"/>
      <c r="AN270" s="406"/>
      <c r="AO270" s="406"/>
      <c r="AP270" s="406"/>
      <c r="AQ270" s="406"/>
      <c r="AR270" s="406"/>
    </row>
    <row r="271" spans="3:44" s="321" customFormat="1" x14ac:dyDescent="0.3">
      <c r="C271" s="687"/>
      <c r="P271" s="407"/>
      <c r="Q271" s="407"/>
      <c r="R271" s="407"/>
      <c r="S271" s="406"/>
      <c r="T271" s="406"/>
      <c r="U271" s="406"/>
      <c r="V271" s="406"/>
      <c r="W271" s="406"/>
      <c r="X271" s="406"/>
      <c r="Y271" s="406"/>
      <c r="Z271" s="406"/>
      <c r="AA271" s="406"/>
      <c r="AB271" s="406"/>
      <c r="AC271" s="406"/>
      <c r="AD271" s="406"/>
      <c r="AE271" s="406"/>
      <c r="AF271" s="406"/>
      <c r="AG271" s="406"/>
      <c r="AH271" s="406"/>
      <c r="AI271" s="406"/>
      <c r="AJ271" s="406"/>
      <c r="AK271" s="406"/>
      <c r="AL271" s="406"/>
      <c r="AM271" s="406"/>
      <c r="AN271" s="406"/>
      <c r="AO271" s="406"/>
      <c r="AP271" s="406"/>
      <c r="AQ271" s="406"/>
      <c r="AR271" s="406"/>
    </row>
    <row r="272" spans="3:44" s="321" customFormat="1" x14ac:dyDescent="0.3">
      <c r="C272" s="687"/>
      <c r="P272" s="407"/>
      <c r="Q272" s="407"/>
      <c r="R272" s="407"/>
      <c r="S272" s="406"/>
      <c r="T272" s="406"/>
      <c r="U272" s="406"/>
      <c r="V272" s="406"/>
      <c r="W272" s="406"/>
      <c r="X272" s="406"/>
      <c r="Y272" s="406"/>
      <c r="Z272" s="406"/>
      <c r="AA272" s="406"/>
      <c r="AB272" s="406"/>
      <c r="AC272" s="406"/>
      <c r="AD272" s="406"/>
      <c r="AE272" s="406"/>
      <c r="AF272" s="406"/>
      <c r="AG272" s="406"/>
      <c r="AH272" s="406"/>
      <c r="AI272" s="406"/>
      <c r="AJ272" s="406"/>
      <c r="AK272" s="406"/>
      <c r="AL272" s="406"/>
      <c r="AM272" s="406"/>
      <c r="AN272" s="406"/>
      <c r="AO272" s="406"/>
      <c r="AP272" s="406"/>
      <c r="AQ272" s="406"/>
      <c r="AR272" s="406"/>
    </row>
    <row r="273" spans="3:44" s="321" customFormat="1" x14ac:dyDescent="0.3">
      <c r="C273" s="687"/>
      <c r="P273" s="407"/>
      <c r="Q273" s="407"/>
      <c r="R273" s="407"/>
      <c r="S273" s="406"/>
      <c r="T273" s="406"/>
      <c r="U273" s="406"/>
      <c r="V273" s="406"/>
      <c r="W273" s="406"/>
      <c r="X273" s="406"/>
      <c r="Y273" s="406"/>
      <c r="Z273" s="406"/>
      <c r="AA273" s="406"/>
      <c r="AB273" s="406"/>
      <c r="AC273" s="406"/>
      <c r="AD273" s="406"/>
      <c r="AE273" s="406"/>
      <c r="AF273" s="406"/>
      <c r="AG273" s="406"/>
      <c r="AH273" s="406"/>
      <c r="AI273" s="406"/>
      <c r="AJ273" s="406"/>
      <c r="AK273" s="406"/>
      <c r="AL273" s="406"/>
      <c r="AM273" s="406"/>
      <c r="AN273" s="406"/>
      <c r="AO273" s="406"/>
      <c r="AP273" s="406"/>
      <c r="AQ273" s="406"/>
      <c r="AR273" s="406"/>
    </row>
    <row r="274" spans="3:44" s="321" customFormat="1" x14ac:dyDescent="0.3">
      <c r="C274" s="687"/>
      <c r="P274" s="407"/>
      <c r="Q274" s="407"/>
      <c r="R274" s="407"/>
      <c r="S274" s="406"/>
      <c r="T274" s="406"/>
      <c r="U274" s="406"/>
      <c r="V274" s="406"/>
      <c r="W274" s="406"/>
      <c r="X274" s="406"/>
      <c r="Y274" s="406"/>
      <c r="Z274" s="406"/>
      <c r="AA274" s="406"/>
      <c r="AB274" s="406"/>
      <c r="AC274" s="406"/>
      <c r="AD274" s="406"/>
      <c r="AE274" s="406"/>
      <c r="AF274" s="406"/>
      <c r="AG274" s="406"/>
      <c r="AH274" s="406"/>
      <c r="AI274" s="406"/>
      <c r="AJ274" s="406"/>
      <c r="AK274" s="406"/>
      <c r="AL274" s="406"/>
      <c r="AM274" s="406"/>
      <c r="AN274" s="406"/>
      <c r="AO274" s="406"/>
      <c r="AP274" s="406"/>
      <c r="AQ274" s="406"/>
      <c r="AR274" s="406"/>
    </row>
    <row r="275" spans="3:44" s="321" customFormat="1" x14ac:dyDescent="0.3">
      <c r="C275" s="687"/>
      <c r="P275" s="407"/>
      <c r="Q275" s="407"/>
      <c r="R275" s="407"/>
      <c r="S275" s="406"/>
      <c r="T275" s="406"/>
      <c r="U275" s="406"/>
      <c r="V275" s="406"/>
      <c r="W275" s="406"/>
      <c r="X275" s="406"/>
      <c r="Y275" s="406"/>
      <c r="Z275" s="406"/>
      <c r="AA275" s="406"/>
      <c r="AB275" s="406"/>
      <c r="AC275" s="406"/>
      <c r="AD275" s="406"/>
      <c r="AE275" s="406"/>
      <c r="AF275" s="406"/>
      <c r="AG275" s="406"/>
      <c r="AH275" s="406"/>
      <c r="AI275" s="406"/>
      <c r="AJ275" s="406"/>
      <c r="AK275" s="406"/>
      <c r="AL275" s="406"/>
      <c r="AM275" s="406"/>
      <c r="AN275" s="406"/>
      <c r="AO275" s="406"/>
      <c r="AP275" s="406"/>
      <c r="AQ275" s="406"/>
      <c r="AR275" s="406"/>
    </row>
    <row r="276" spans="3:44" s="321" customFormat="1" x14ac:dyDescent="0.3">
      <c r="C276" s="687"/>
      <c r="P276" s="407"/>
      <c r="Q276" s="407"/>
      <c r="R276" s="407"/>
      <c r="S276" s="406"/>
      <c r="T276" s="406"/>
      <c r="U276" s="406"/>
      <c r="V276" s="406"/>
      <c r="W276" s="406"/>
      <c r="X276" s="406"/>
      <c r="Y276" s="406"/>
      <c r="Z276" s="406"/>
      <c r="AA276" s="406"/>
      <c r="AB276" s="406"/>
      <c r="AC276" s="406"/>
      <c r="AD276" s="406"/>
      <c r="AE276" s="406"/>
      <c r="AF276" s="406"/>
      <c r="AG276" s="406"/>
      <c r="AH276" s="406"/>
      <c r="AI276" s="406"/>
      <c r="AJ276" s="406"/>
      <c r="AK276" s="406"/>
      <c r="AL276" s="406"/>
      <c r="AM276" s="406"/>
      <c r="AN276" s="406"/>
      <c r="AO276" s="406"/>
      <c r="AP276" s="406"/>
      <c r="AQ276" s="406"/>
      <c r="AR276" s="406"/>
    </row>
    <row r="277" spans="3:44" s="321" customFormat="1" x14ac:dyDescent="0.3">
      <c r="C277" s="687"/>
      <c r="P277" s="407"/>
      <c r="Q277" s="407"/>
      <c r="R277" s="407"/>
      <c r="S277" s="406"/>
      <c r="T277" s="406"/>
      <c r="U277" s="406"/>
      <c r="V277" s="406"/>
      <c r="W277" s="406"/>
      <c r="X277" s="406"/>
      <c r="Y277" s="406"/>
      <c r="Z277" s="406"/>
      <c r="AA277" s="406"/>
      <c r="AB277" s="406"/>
      <c r="AC277" s="406"/>
      <c r="AD277" s="406"/>
      <c r="AE277" s="406"/>
      <c r="AF277" s="406"/>
      <c r="AG277" s="406"/>
      <c r="AH277" s="406"/>
      <c r="AI277" s="406"/>
      <c r="AJ277" s="406"/>
      <c r="AK277" s="406"/>
      <c r="AL277" s="406"/>
      <c r="AM277" s="406"/>
      <c r="AN277" s="406"/>
      <c r="AO277" s="406"/>
      <c r="AP277" s="406"/>
      <c r="AQ277" s="406"/>
      <c r="AR277" s="406"/>
    </row>
    <row r="278" spans="3:44" s="321" customFormat="1" x14ac:dyDescent="0.3">
      <c r="C278" s="687"/>
      <c r="P278" s="407"/>
      <c r="Q278" s="407"/>
      <c r="R278" s="407"/>
      <c r="S278" s="406"/>
      <c r="T278" s="406"/>
      <c r="U278" s="406"/>
      <c r="V278" s="406"/>
      <c r="W278" s="406"/>
      <c r="X278" s="406"/>
      <c r="Y278" s="406"/>
      <c r="Z278" s="406"/>
      <c r="AA278" s="406"/>
      <c r="AB278" s="406"/>
      <c r="AC278" s="406"/>
      <c r="AD278" s="406"/>
      <c r="AE278" s="406"/>
      <c r="AF278" s="406"/>
      <c r="AG278" s="406"/>
      <c r="AH278" s="406"/>
      <c r="AI278" s="406"/>
      <c r="AJ278" s="406"/>
      <c r="AK278" s="406"/>
      <c r="AL278" s="406"/>
      <c r="AM278" s="406"/>
      <c r="AN278" s="406"/>
      <c r="AO278" s="406"/>
      <c r="AP278" s="406"/>
      <c r="AQ278" s="406"/>
      <c r="AR278" s="406"/>
    </row>
    <row r="279" spans="3:44" s="321" customFormat="1" x14ac:dyDescent="0.3">
      <c r="C279" s="687"/>
      <c r="P279" s="407"/>
      <c r="Q279" s="407"/>
      <c r="R279" s="407"/>
      <c r="S279" s="406"/>
      <c r="T279" s="406"/>
      <c r="U279" s="406"/>
      <c r="V279" s="406"/>
      <c r="W279" s="406"/>
      <c r="X279" s="406"/>
      <c r="Y279" s="406"/>
      <c r="Z279" s="406"/>
      <c r="AA279" s="406"/>
      <c r="AB279" s="406"/>
      <c r="AC279" s="406"/>
      <c r="AD279" s="406"/>
      <c r="AE279" s="406"/>
      <c r="AF279" s="406"/>
      <c r="AG279" s="406"/>
      <c r="AH279" s="406"/>
      <c r="AI279" s="406"/>
      <c r="AJ279" s="406"/>
      <c r="AK279" s="406"/>
      <c r="AL279" s="406"/>
      <c r="AM279" s="406"/>
      <c r="AN279" s="406"/>
      <c r="AO279" s="406"/>
      <c r="AP279" s="406"/>
      <c r="AQ279" s="406"/>
      <c r="AR279" s="406"/>
    </row>
    <row r="280" spans="3:44" s="321" customFormat="1" x14ac:dyDescent="0.3">
      <c r="C280" s="687"/>
      <c r="P280" s="407"/>
      <c r="Q280" s="407"/>
      <c r="R280" s="407"/>
      <c r="S280" s="406"/>
      <c r="T280" s="406"/>
      <c r="U280" s="406"/>
      <c r="V280" s="406"/>
      <c r="W280" s="406"/>
      <c r="X280" s="406"/>
      <c r="Y280" s="406"/>
      <c r="Z280" s="406"/>
      <c r="AA280" s="406"/>
      <c r="AB280" s="406"/>
      <c r="AC280" s="406"/>
      <c r="AD280" s="406"/>
      <c r="AE280" s="406"/>
      <c r="AF280" s="406"/>
      <c r="AG280" s="406"/>
      <c r="AH280" s="406"/>
      <c r="AI280" s="406"/>
      <c r="AJ280" s="406"/>
      <c r="AK280" s="406"/>
      <c r="AL280" s="406"/>
      <c r="AM280" s="406"/>
      <c r="AN280" s="406"/>
      <c r="AO280" s="406"/>
      <c r="AP280" s="406"/>
      <c r="AQ280" s="406"/>
      <c r="AR280" s="406"/>
    </row>
    <row r="281" spans="3:44" s="321" customFormat="1" x14ac:dyDescent="0.3">
      <c r="C281" s="687"/>
      <c r="P281" s="407"/>
      <c r="Q281" s="407"/>
      <c r="R281" s="407"/>
      <c r="S281" s="406"/>
      <c r="T281" s="406"/>
      <c r="U281" s="406"/>
      <c r="V281" s="406"/>
      <c r="W281" s="406"/>
      <c r="X281" s="406"/>
      <c r="Y281" s="406"/>
      <c r="Z281" s="406"/>
      <c r="AA281" s="406"/>
      <c r="AB281" s="406"/>
      <c r="AC281" s="406"/>
      <c r="AD281" s="406"/>
      <c r="AE281" s="406"/>
      <c r="AF281" s="406"/>
      <c r="AG281" s="406"/>
      <c r="AH281" s="406"/>
      <c r="AI281" s="406"/>
      <c r="AJ281" s="406"/>
      <c r="AK281" s="406"/>
      <c r="AL281" s="406"/>
      <c r="AM281" s="406"/>
      <c r="AN281" s="406"/>
      <c r="AO281" s="406"/>
      <c r="AP281" s="406"/>
      <c r="AQ281" s="406"/>
      <c r="AR281" s="406"/>
    </row>
    <row r="282" spans="3:44" s="321" customFormat="1" x14ac:dyDescent="0.3">
      <c r="C282" s="687"/>
      <c r="P282" s="407"/>
      <c r="Q282" s="407"/>
      <c r="R282" s="407"/>
      <c r="S282" s="406"/>
      <c r="T282" s="406"/>
      <c r="U282" s="406"/>
      <c r="V282" s="406"/>
      <c r="W282" s="406"/>
      <c r="X282" s="406"/>
      <c r="Y282" s="406"/>
      <c r="Z282" s="406"/>
      <c r="AA282" s="406"/>
      <c r="AB282" s="406"/>
      <c r="AC282" s="406"/>
      <c r="AD282" s="406"/>
      <c r="AE282" s="406"/>
      <c r="AF282" s="406"/>
      <c r="AG282" s="406"/>
      <c r="AH282" s="406"/>
      <c r="AI282" s="406"/>
      <c r="AJ282" s="406"/>
      <c r="AK282" s="406"/>
      <c r="AL282" s="406"/>
      <c r="AM282" s="406"/>
      <c r="AN282" s="406"/>
      <c r="AO282" s="406"/>
      <c r="AP282" s="406"/>
      <c r="AQ282" s="406"/>
      <c r="AR282" s="406"/>
    </row>
    <row r="283" spans="3:44" s="321" customFormat="1" x14ac:dyDescent="0.3">
      <c r="C283" s="687"/>
      <c r="P283" s="407"/>
      <c r="Q283" s="407"/>
      <c r="R283" s="407"/>
      <c r="S283" s="406"/>
      <c r="T283" s="406"/>
      <c r="U283" s="406"/>
      <c r="V283" s="406"/>
      <c r="W283" s="406"/>
      <c r="X283" s="406"/>
      <c r="Y283" s="406"/>
      <c r="Z283" s="406"/>
      <c r="AA283" s="406"/>
      <c r="AB283" s="406"/>
      <c r="AC283" s="406"/>
      <c r="AD283" s="406"/>
      <c r="AE283" s="406"/>
      <c r="AF283" s="406"/>
      <c r="AG283" s="406"/>
      <c r="AH283" s="406"/>
      <c r="AI283" s="406"/>
      <c r="AJ283" s="406"/>
      <c r="AK283" s="406"/>
      <c r="AL283" s="406"/>
      <c r="AM283" s="406"/>
      <c r="AN283" s="406"/>
      <c r="AO283" s="406"/>
      <c r="AP283" s="406"/>
      <c r="AQ283" s="406"/>
      <c r="AR283" s="406"/>
    </row>
    <row r="284" spans="3:44" s="321" customFormat="1" x14ac:dyDescent="0.3">
      <c r="C284" s="687"/>
      <c r="P284" s="407"/>
      <c r="Q284" s="407"/>
      <c r="R284" s="407"/>
      <c r="S284" s="406"/>
      <c r="T284" s="406"/>
      <c r="U284" s="406"/>
      <c r="V284" s="406"/>
      <c r="W284" s="406"/>
      <c r="X284" s="406"/>
      <c r="Y284" s="406"/>
      <c r="Z284" s="406"/>
      <c r="AA284" s="406"/>
      <c r="AB284" s="406"/>
      <c r="AC284" s="406"/>
      <c r="AD284" s="406"/>
      <c r="AE284" s="406"/>
      <c r="AF284" s="406"/>
      <c r="AG284" s="406"/>
      <c r="AH284" s="406"/>
      <c r="AI284" s="406"/>
      <c r="AJ284" s="406"/>
      <c r="AK284" s="406"/>
      <c r="AL284" s="406"/>
      <c r="AM284" s="406"/>
      <c r="AN284" s="406"/>
      <c r="AO284" s="406"/>
      <c r="AP284" s="406"/>
      <c r="AQ284" s="406"/>
      <c r="AR284" s="406"/>
    </row>
    <row r="285" spans="3:44" s="321" customFormat="1" x14ac:dyDescent="0.3">
      <c r="C285" s="687"/>
      <c r="P285" s="407"/>
      <c r="Q285" s="407"/>
      <c r="R285" s="407"/>
      <c r="S285" s="406"/>
      <c r="T285" s="406"/>
      <c r="U285" s="406"/>
      <c r="V285" s="406"/>
      <c r="W285" s="406"/>
      <c r="X285" s="406"/>
      <c r="Y285" s="406"/>
      <c r="Z285" s="406"/>
      <c r="AA285" s="406"/>
      <c r="AB285" s="406"/>
      <c r="AC285" s="406"/>
      <c r="AD285" s="406"/>
      <c r="AE285" s="406"/>
      <c r="AF285" s="406"/>
      <c r="AG285" s="406"/>
      <c r="AH285" s="406"/>
      <c r="AI285" s="406"/>
      <c r="AJ285" s="406"/>
      <c r="AK285" s="406"/>
      <c r="AL285" s="406"/>
      <c r="AM285" s="406"/>
      <c r="AN285" s="406"/>
      <c r="AO285" s="406"/>
      <c r="AP285" s="406"/>
      <c r="AQ285" s="406"/>
      <c r="AR285" s="406"/>
    </row>
    <row r="286" spans="3:44" s="321" customFormat="1" x14ac:dyDescent="0.3">
      <c r="C286" s="687"/>
      <c r="P286" s="407"/>
      <c r="Q286" s="407"/>
      <c r="R286" s="407"/>
      <c r="S286" s="406"/>
      <c r="T286" s="406"/>
      <c r="U286" s="406"/>
      <c r="V286" s="406"/>
      <c r="W286" s="406"/>
      <c r="X286" s="406"/>
      <c r="Y286" s="406"/>
      <c r="Z286" s="406"/>
      <c r="AA286" s="406"/>
      <c r="AB286" s="406"/>
      <c r="AC286" s="406"/>
      <c r="AD286" s="406"/>
      <c r="AE286" s="406"/>
      <c r="AF286" s="406"/>
      <c r="AG286" s="406"/>
      <c r="AH286" s="406"/>
      <c r="AI286" s="406"/>
      <c r="AJ286" s="406"/>
      <c r="AK286" s="406"/>
      <c r="AL286" s="406"/>
      <c r="AM286" s="406"/>
      <c r="AN286" s="406"/>
      <c r="AO286" s="406"/>
      <c r="AP286" s="406"/>
      <c r="AQ286" s="406"/>
      <c r="AR286" s="406"/>
    </row>
    <row r="287" spans="3:44" s="321" customFormat="1" x14ac:dyDescent="0.3">
      <c r="C287" s="687"/>
      <c r="P287" s="407"/>
      <c r="Q287" s="407"/>
      <c r="R287" s="407"/>
      <c r="S287" s="406"/>
      <c r="T287" s="406"/>
      <c r="U287" s="406"/>
      <c r="V287" s="406"/>
      <c r="W287" s="406"/>
      <c r="X287" s="406"/>
      <c r="Y287" s="406"/>
      <c r="Z287" s="406"/>
      <c r="AA287" s="406"/>
      <c r="AB287" s="406"/>
      <c r="AC287" s="406"/>
      <c r="AD287" s="406"/>
      <c r="AE287" s="406"/>
      <c r="AF287" s="406"/>
      <c r="AG287" s="406"/>
      <c r="AH287" s="406"/>
      <c r="AI287" s="406"/>
      <c r="AJ287" s="406"/>
      <c r="AK287" s="406"/>
      <c r="AL287" s="406"/>
      <c r="AM287" s="406"/>
      <c r="AN287" s="406"/>
      <c r="AO287" s="406"/>
      <c r="AP287" s="406"/>
      <c r="AQ287" s="406"/>
      <c r="AR287" s="406"/>
    </row>
    <row r="288" spans="3:44" s="321" customFormat="1" x14ac:dyDescent="0.3">
      <c r="C288" s="687"/>
      <c r="P288" s="407"/>
      <c r="Q288" s="407"/>
      <c r="R288" s="407"/>
      <c r="S288" s="406"/>
      <c r="T288" s="406"/>
      <c r="U288" s="406"/>
      <c r="V288" s="406"/>
      <c r="W288" s="406"/>
      <c r="X288" s="406"/>
      <c r="Y288" s="406"/>
      <c r="Z288" s="406"/>
      <c r="AA288" s="406"/>
      <c r="AB288" s="406"/>
      <c r="AC288" s="406"/>
      <c r="AD288" s="406"/>
      <c r="AE288" s="406"/>
      <c r="AF288" s="406"/>
      <c r="AG288" s="406"/>
      <c r="AH288" s="406"/>
      <c r="AI288" s="406"/>
      <c r="AJ288" s="406"/>
      <c r="AK288" s="406"/>
      <c r="AL288" s="406"/>
      <c r="AM288" s="406"/>
      <c r="AN288" s="406"/>
      <c r="AO288" s="406"/>
      <c r="AP288" s="406"/>
      <c r="AQ288" s="406"/>
      <c r="AR288" s="406"/>
    </row>
    <row r="289" spans="3:44" s="321" customFormat="1" x14ac:dyDescent="0.3">
      <c r="C289" s="687"/>
      <c r="P289" s="407"/>
      <c r="Q289" s="407"/>
      <c r="R289" s="407"/>
      <c r="S289" s="406"/>
      <c r="T289" s="406"/>
      <c r="U289" s="406"/>
      <c r="V289" s="406"/>
      <c r="W289" s="406"/>
      <c r="X289" s="406"/>
      <c r="Y289" s="406"/>
      <c r="Z289" s="406"/>
      <c r="AA289" s="406"/>
      <c r="AB289" s="406"/>
      <c r="AC289" s="406"/>
      <c r="AD289" s="406"/>
      <c r="AE289" s="406"/>
      <c r="AF289" s="406"/>
      <c r="AG289" s="406"/>
      <c r="AH289" s="406"/>
      <c r="AI289" s="406"/>
      <c r="AJ289" s="406"/>
      <c r="AK289" s="406"/>
      <c r="AL289" s="406"/>
      <c r="AM289" s="406"/>
      <c r="AN289" s="406"/>
      <c r="AO289" s="406"/>
      <c r="AP289" s="406"/>
      <c r="AQ289" s="406"/>
      <c r="AR289" s="406"/>
    </row>
    <row r="290" spans="3:44" s="321" customFormat="1" x14ac:dyDescent="0.3">
      <c r="C290" s="687"/>
      <c r="P290" s="407"/>
      <c r="Q290" s="407"/>
      <c r="R290" s="407"/>
      <c r="S290" s="406"/>
      <c r="T290" s="406"/>
      <c r="U290" s="406"/>
      <c r="V290" s="406"/>
      <c r="W290" s="406"/>
      <c r="X290" s="406"/>
      <c r="Y290" s="406"/>
      <c r="Z290" s="406"/>
      <c r="AA290" s="406"/>
      <c r="AB290" s="406"/>
      <c r="AC290" s="406"/>
      <c r="AD290" s="406"/>
      <c r="AE290" s="406"/>
      <c r="AF290" s="406"/>
      <c r="AG290" s="406"/>
      <c r="AH290" s="406"/>
      <c r="AI290" s="406"/>
      <c r="AJ290" s="406"/>
      <c r="AK290" s="406"/>
      <c r="AL290" s="406"/>
      <c r="AM290" s="406"/>
      <c r="AN290" s="406"/>
      <c r="AO290" s="406"/>
      <c r="AP290" s="406"/>
      <c r="AQ290" s="406"/>
      <c r="AR290" s="406"/>
    </row>
    <row r="291" spans="3:44" s="321" customFormat="1" x14ac:dyDescent="0.3">
      <c r="C291" s="687"/>
      <c r="P291" s="407"/>
      <c r="Q291" s="407"/>
      <c r="R291" s="407"/>
      <c r="S291" s="406"/>
      <c r="T291" s="406"/>
      <c r="U291" s="406"/>
      <c r="V291" s="406"/>
      <c r="W291" s="406"/>
      <c r="X291" s="406"/>
      <c r="Y291" s="406"/>
      <c r="Z291" s="406"/>
      <c r="AA291" s="406"/>
      <c r="AB291" s="406"/>
      <c r="AC291" s="406"/>
      <c r="AD291" s="406"/>
      <c r="AE291" s="406"/>
      <c r="AF291" s="406"/>
      <c r="AG291" s="406"/>
      <c r="AH291" s="406"/>
      <c r="AI291" s="406"/>
      <c r="AJ291" s="406"/>
      <c r="AK291" s="406"/>
      <c r="AL291" s="406"/>
      <c r="AM291" s="406"/>
      <c r="AN291" s="406"/>
      <c r="AO291" s="406"/>
      <c r="AP291" s="406"/>
      <c r="AQ291" s="406"/>
      <c r="AR291" s="406"/>
    </row>
    <row r="292" spans="3:44" s="321" customFormat="1" x14ac:dyDescent="0.3">
      <c r="C292" s="687"/>
      <c r="P292" s="407"/>
      <c r="Q292" s="407"/>
      <c r="R292" s="407"/>
      <c r="S292" s="406"/>
      <c r="T292" s="406"/>
      <c r="U292" s="406"/>
      <c r="V292" s="406"/>
      <c r="W292" s="406"/>
      <c r="X292" s="406"/>
      <c r="Y292" s="406"/>
      <c r="Z292" s="406"/>
      <c r="AA292" s="406"/>
      <c r="AB292" s="406"/>
      <c r="AC292" s="406"/>
      <c r="AD292" s="406"/>
      <c r="AE292" s="406"/>
      <c r="AF292" s="406"/>
      <c r="AG292" s="406"/>
      <c r="AH292" s="406"/>
      <c r="AI292" s="406"/>
      <c r="AJ292" s="406"/>
      <c r="AK292" s="406"/>
      <c r="AL292" s="406"/>
      <c r="AM292" s="406"/>
      <c r="AN292" s="406"/>
      <c r="AO292" s="406"/>
      <c r="AP292" s="406"/>
      <c r="AQ292" s="406"/>
      <c r="AR292" s="406"/>
    </row>
    <row r="293" spans="3:44" s="321" customFormat="1" x14ac:dyDescent="0.3">
      <c r="C293" s="687"/>
      <c r="P293" s="407"/>
      <c r="Q293" s="407"/>
      <c r="R293" s="407"/>
      <c r="S293" s="406"/>
      <c r="T293" s="406"/>
      <c r="U293" s="406"/>
      <c r="V293" s="406"/>
      <c r="W293" s="406"/>
      <c r="X293" s="406"/>
      <c r="Y293" s="406"/>
      <c r="Z293" s="406"/>
      <c r="AA293" s="406"/>
      <c r="AB293" s="406"/>
      <c r="AC293" s="406"/>
      <c r="AD293" s="406"/>
      <c r="AE293" s="406"/>
      <c r="AF293" s="406"/>
      <c r="AG293" s="406"/>
      <c r="AH293" s="406"/>
      <c r="AI293" s="406"/>
      <c r="AJ293" s="406"/>
      <c r="AK293" s="406"/>
      <c r="AL293" s="406"/>
      <c r="AM293" s="406"/>
      <c r="AN293" s="406"/>
      <c r="AO293" s="406"/>
      <c r="AP293" s="406"/>
      <c r="AQ293" s="406"/>
      <c r="AR293" s="406"/>
    </row>
    <row r="294" spans="3:44" s="321" customFormat="1" x14ac:dyDescent="0.3">
      <c r="C294" s="687"/>
      <c r="P294" s="407"/>
      <c r="Q294" s="407"/>
      <c r="R294" s="407"/>
      <c r="S294" s="406"/>
      <c r="T294" s="406"/>
      <c r="U294" s="406"/>
      <c r="V294" s="406"/>
      <c r="W294" s="406"/>
      <c r="X294" s="406"/>
      <c r="Y294" s="406"/>
      <c r="Z294" s="406"/>
      <c r="AA294" s="406"/>
      <c r="AB294" s="406"/>
      <c r="AC294" s="406"/>
      <c r="AD294" s="406"/>
      <c r="AE294" s="406"/>
      <c r="AF294" s="406"/>
      <c r="AG294" s="406"/>
      <c r="AH294" s="406"/>
      <c r="AI294" s="406"/>
      <c r="AJ294" s="406"/>
      <c r="AK294" s="406"/>
      <c r="AL294" s="406"/>
      <c r="AM294" s="406"/>
      <c r="AN294" s="406"/>
      <c r="AO294" s="406"/>
      <c r="AP294" s="406"/>
      <c r="AQ294" s="406"/>
      <c r="AR294" s="406"/>
    </row>
    <row r="295" spans="3:44" s="321" customFormat="1" x14ac:dyDescent="0.3">
      <c r="C295" s="687"/>
      <c r="P295" s="407"/>
      <c r="Q295" s="407"/>
      <c r="R295" s="407"/>
      <c r="S295" s="406"/>
      <c r="T295" s="406"/>
      <c r="U295" s="406"/>
      <c r="V295" s="406"/>
      <c r="W295" s="406"/>
      <c r="X295" s="406"/>
      <c r="Y295" s="406"/>
      <c r="Z295" s="406"/>
      <c r="AA295" s="406"/>
      <c r="AB295" s="406"/>
      <c r="AC295" s="406"/>
      <c r="AD295" s="406"/>
      <c r="AE295" s="406"/>
      <c r="AF295" s="406"/>
      <c r="AG295" s="406"/>
      <c r="AH295" s="406"/>
      <c r="AI295" s="406"/>
      <c r="AJ295" s="406"/>
      <c r="AK295" s="406"/>
      <c r="AL295" s="406"/>
      <c r="AM295" s="406"/>
      <c r="AN295" s="406"/>
      <c r="AO295" s="406"/>
      <c r="AP295" s="406"/>
      <c r="AQ295" s="406"/>
      <c r="AR295" s="406"/>
    </row>
    <row r="296" spans="3:44" s="321" customFormat="1" x14ac:dyDescent="0.3">
      <c r="C296" s="687"/>
      <c r="P296" s="407"/>
      <c r="Q296" s="407"/>
      <c r="R296" s="407"/>
      <c r="S296" s="406"/>
      <c r="T296" s="406"/>
      <c r="U296" s="406"/>
      <c r="V296" s="406"/>
      <c r="W296" s="406"/>
      <c r="X296" s="406"/>
      <c r="Y296" s="406"/>
      <c r="Z296" s="406"/>
      <c r="AA296" s="406"/>
      <c r="AB296" s="406"/>
      <c r="AC296" s="406"/>
      <c r="AD296" s="406"/>
      <c r="AE296" s="406"/>
      <c r="AF296" s="406"/>
      <c r="AG296" s="406"/>
      <c r="AH296" s="406"/>
      <c r="AI296" s="406"/>
      <c r="AJ296" s="406"/>
      <c r="AK296" s="406"/>
      <c r="AL296" s="406"/>
      <c r="AM296" s="406"/>
      <c r="AN296" s="406"/>
      <c r="AO296" s="406"/>
      <c r="AP296" s="406"/>
      <c r="AQ296" s="406"/>
      <c r="AR296" s="406"/>
    </row>
    <row r="297" spans="3:44" s="321" customFormat="1" x14ac:dyDescent="0.3">
      <c r="C297" s="687"/>
      <c r="P297" s="407"/>
      <c r="Q297" s="407"/>
      <c r="R297" s="407"/>
      <c r="S297" s="406"/>
      <c r="T297" s="406"/>
      <c r="U297" s="406"/>
      <c r="V297" s="406"/>
      <c r="W297" s="406"/>
      <c r="X297" s="406"/>
      <c r="Y297" s="406"/>
      <c r="Z297" s="406"/>
      <c r="AA297" s="406"/>
      <c r="AB297" s="406"/>
      <c r="AC297" s="406"/>
      <c r="AD297" s="406"/>
      <c r="AE297" s="406"/>
      <c r="AF297" s="406"/>
      <c r="AG297" s="406"/>
      <c r="AH297" s="406"/>
      <c r="AI297" s="406"/>
      <c r="AJ297" s="406"/>
      <c r="AK297" s="406"/>
      <c r="AL297" s="406"/>
      <c r="AM297" s="406"/>
      <c r="AN297" s="406"/>
      <c r="AO297" s="406"/>
      <c r="AP297" s="406"/>
      <c r="AQ297" s="406"/>
      <c r="AR297" s="406"/>
    </row>
    <row r="298" spans="3:44" s="321" customFormat="1" x14ac:dyDescent="0.3">
      <c r="C298" s="687"/>
      <c r="P298" s="407"/>
      <c r="Q298" s="407"/>
      <c r="R298" s="407"/>
      <c r="S298" s="406"/>
      <c r="T298" s="406"/>
      <c r="U298" s="406"/>
      <c r="V298" s="406"/>
      <c r="W298" s="406"/>
      <c r="X298" s="406"/>
      <c r="Y298" s="406"/>
      <c r="Z298" s="406"/>
      <c r="AA298" s="406"/>
      <c r="AB298" s="406"/>
      <c r="AC298" s="406"/>
      <c r="AD298" s="406"/>
      <c r="AE298" s="406"/>
      <c r="AF298" s="406"/>
      <c r="AG298" s="406"/>
      <c r="AH298" s="406"/>
      <c r="AI298" s="406"/>
      <c r="AJ298" s="406"/>
      <c r="AK298" s="406"/>
      <c r="AL298" s="406"/>
      <c r="AM298" s="406"/>
      <c r="AN298" s="406"/>
      <c r="AO298" s="406"/>
      <c r="AP298" s="406"/>
      <c r="AQ298" s="406"/>
      <c r="AR298" s="406"/>
    </row>
    <row r="299" spans="3:44" s="321" customFormat="1" x14ac:dyDescent="0.3">
      <c r="C299" s="687"/>
      <c r="P299" s="407"/>
      <c r="Q299" s="407"/>
      <c r="R299" s="407"/>
      <c r="S299" s="406"/>
      <c r="T299" s="406"/>
      <c r="U299" s="406"/>
      <c r="V299" s="406"/>
      <c r="W299" s="406"/>
      <c r="X299" s="406"/>
      <c r="Y299" s="406"/>
      <c r="Z299" s="406"/>
      <c r="AA299" s="406"/>
      <c r="AB299" s="406"/>
      <c r="AC299" s="406"/>
      <c r="AD299" s="406"/>
      <c r="AE299" s="406"/>
      <c r="AF299" s="406"/>
      <c r="AG299" s="406"/>
      <c r="AH299" s="406"/>
      <c r="AI299" s="406"/>
      <c r="AJ299" s="406"/>
      <c r="AK299" s="406"/>
      <c r="AL299" s="406"/>
      <c r="AM299" s="406"/>
      <c r="AN299" s="406"/>
      <c r="AO299" s="406"/>
      <c r="AP299" s="406"/>
      <c r="AQ299" s="406"/>
      <c r="AR299" s="406"/>
    </row>
    <row r="300" spans="3:44" s="321" customFormat="1" x14ac:dyDescent="0.3">
      <c r="C300" s="687"/>
      <c r="P300" s="407"/>
      <c r="Q300" s="407"/>
      <c r="R300" s="407"/>
      <c r="S300" s="406"/>
      <c r="T300" s="406"/>
      <c r="U300" s="406"/>
      <c r="V300" s="406"/>
      <c r="W300" s="406"/>
      <c r="X300" s="406"/>
      <c r="Y300" s="406"/>
      <c r="Z300" s="406"/>
      <c r="AA300" s="406"/>
      <c r="AB300" s="406"/>
      <c r="AC300" s="406"/>
      <c r="AD300" s="406"/>
      <c r="AE300" s="406"/>
      <c r="AF300" s="406"/>
      <c r="AG300" s="406"/>
      <c r="AH300" s="406"/>
      <c r="AI300" s="406"/>
      <c r="AJ300" s="406"/>
      <c r="AK300" s="406"/>
      <c r="AL300" s="406"/>
      <c r="AM300" s="406"/>
      <c r="AN300" s="406"/>
      <c r="AO300" s="406"/>
      <c r="AP300" s="406"/>
      <c r="AQ300" s="406"/>
      <c r="AR300" s="406"/>
    </row>
    <row r="301" spans="3:44" s="321" customFormat="1" x14ac:dyDescent="0.3">
      <c r="C301" s="687"/>
      <c r="P301" s="407"/>
      <c r="Q301" s="407"/>
      <c r="R301" s="407"/>
      <c r="S301" s="406"/>
      <c r="T301" s="406"/>
      <c r="U301" s="406"/>
      <c r="V301" s="406"/>
      <c r="W301" s="406"/>
      <c r="X301" s="406"/>
      <c r="Y301" s="406"/>
      <c r="Z301" s="406"/>
      <c r="AA301" s="406"/>
      <c r="AB301" s="406"/>
      <c r="AC301" s="406"/>
      <c r="AD301" s="406"/>
      <c r="AE301" s="406"/>
      <c r="AF301" s="406"/>
      <c r="AG301" s="406"/>
      <c r="AH301" s="406"/>
      <c r="AI301" s="406"/>
      <c r="AJ301" s="406"/>
      <c r="AK301" s="406"/>
      <c r="AL301" s="406"/>
      <c r="AM301" s="406"/>
      <c r="AN301" s="406"/>
      <c r="AO301" s="406"/>
      <c r="AP301" s="406"/>
      <c r="AQ301" s="406"/>
      <c r="AR301" s="406"/>
    </row>
    <row r="302" spans="3:44" s="321" customFormat="1" x14ac:dyDescent="0.3">
      <c r="C302" s="687"/>
      <c r="P302" s="407"/>
      <c r="Q302" s="407"/>
      <c r="R302" s="407"/>
      <c r="S302" s="406"/>
      <c r="T302" s="406"/>
      <c r="U302" s="406"/>
      <c r="V302" s="406"/>
      <c r="W302" s="406"/>
      <c r="X302" s="406"/>
      <c r="Y302" s="406"/>
      <c r="Z302" s="406"/>
      <c r="AA302" s="406"/>
      <c r="AB302" s="406"/>
      <c r="AC302" s="406"/>
      <c r="AD302" s="406"/>
      <c r="AE302" s="406"/>
      <c r="AF302" s="406"/>
      <c r="AG302" s="406"/>
      <c r="AH302" s="406"/>
      <c r="AI302" s="406"/>
      <c r="AJ302" s="406"/>
      <c r="AK302" s="406"/>
      <c r="AL302" s="406"/>
      <c r="AM302" s="406"/>
      <c r="AN302" s="406"/>
      <c r="AO302" s="406"/>
      <c r="AP302" s="406"/>
      <c r="AQ302" s="406"/>
      <c r="AR302" s="406"/>
    </row>
    <row r="303" spans="3:44" s="321" customFormat="1" x14ac:dyDescent="0.3">
      <c r="C303" s="687"/>
      <c r="P303" s="407"/>
      <c r="Q303" s="407"/>
      <c r="R303" s="407"/>
      <c r="S303" s="406"/>
      <c r="T303" s="406"/>
      <c r="U303" s="406"/>
      <c r="V303" s="406"/>
      <c r="W303" s="406"/>
      <c r="X303" s="406"/>
      <c r="Y303" s="406"/>
      <c r="Z303" s="406"/>
      <c r="AA303" s="406"/>
      <c r="AB303" s="406"/>
      <c r="AC303" s="406"/>
      <c r="AD303" s="406"/>
      <c r="AE303" s="406"/>
      <c r="AF303" s="406"/>
      <c r="AG303" s="406"/>
      <c r="AH303" s="406"/>
      <c r="AI303" s="406"/>
      <c r="AJ303" s="406"/>
      <c r="AK303" s="406"/>
      <c r="AL303" s="406"/>
      <c r="AM303" s="406"/>
      <c r="AN303" s="406"/>
      <c r="AO303" s="406"/>
      <c r="AP303" s="406"/>
      <c r="AQ303" s="406"/>
      <c r="AR303" s="406"/>
    </row>
    <row r="304" spans="3:44" s="321" customFormat="1" x14ac:dyDescent="0.3">
      <c r="C304" s="687"/>
      <c r="P304" s="407"/>
      <c r="Q304" s="407"/>
      <c r="R304" s="407"/>
      <c r="S304" s="406"/>
      <c r="T304" s="406"/>
      <c r="U304" s="406"/>
      <c r="V304" s="406"/>
      <c r="W304" s="406"/>
      <c r="X304" s="406"/>
      <c r="Y304" s="406"/>
      <c r="Z304" s="406"/>
      <c r="AA304" s="406"/>
      <c r="AB304" s="406"/>
      <c r="AC304" s="406"/>
      <c r="AD304" s="406"/>
      <c r="AE304" s="406"/>
      <c r="AF304" s="406"/>
      <c r="AG304" s="406"/>
      <c r="AH304" s="406"/>
      <c r="AI304" s="406"/>
      <c r="AJ304" s="406"/>
      <c r="AK304" s="406"/>
      <c r="AL304" s="406"/>
      <c r="AM304" s="406"/>
      <c r="AN304" s="406"/>
      <c r="AO304" s="406"/>
      <c r="AP304" s="406"/>
      <c r="AQ304" s="406"/>
      <c r="AR304" s="406"/>
    </row>
    <row r="305" spans="3:44" s="321" customFormat="1" x14ac:dyDescent="0.3">
      <c r="C305" s="687"/>
      <c r="P305" s="407"/>
      <c r="Q305" s="407"/>
      <c r="R305" s="407"/>
      <c r="S305" s="406"/>
      <c r="T305" s="406"/>
      <c r="U305" s="406"/>
      <c r="V305" s="406"/>
      <c r="W305" s="406"/>
      <c r="X305" s="406"/>
      <c r="Y305" s="406"/>
      <c r="Z305" s="406"/>
      <c r="AA305" s="406"/>
      <c r="AB305" s="406"/>
      <c r="AC305" s="406"/>
      <c r="AD305" s="406"/>
      <c r="AE305" s="406"/>
      <c r="AF305" s="406"/>
      <c r="AG305" s="406"/>
      <c r="AH305" s="406"/>
      <c r="AI305" s="406"/>
      <c r="AJ305" s="406"/>
      <c r="AK305" s="406"/>
      <c r="AL305" s="406"/>
      <c r="AM305" s="406"/>
      <c r="AN305" s="406"/>
      <c r="AO305" s="406"/>
      <c r="AP305" s="406"/>
      <c r="AQ305" s="406"/>
      <c r="AR305" s="406"/>
    </row>
    <row r="306" spans="3:44" s="321" customFormat="1" x14ac:dyDescent="0.3">
      <c r="C306" s="687"/>
      <c r="P306" s="407"/>
      <c r="Q306" s="407"/>
      <c r="R306" s="407"/>
      <c r="S306" s="406"/>
      <c r="T306" s="406"/>
      <c r="U306" s="406"/>
      <c r="V306" s="406"/>
      <c r="W306" s="406"/>
      <c r="X306" s="406"/>
      <c r="Y306" s="406"/>
      <c r="Z306" s="406"/>
      <c r="AA306" s="406"/>
      <c r="AB306" s="406"/>
      <c r="AC306" s="406"/>
      <c r="AD306" s="406"/>
      <c r="AE306" s="406"/>
      <c r="AF306" s="406"/>
      <c r="AG306" s="406"/>
      <c r="AH306" s="406"/>
      <c r="AI306" s="406"/>
      <c r="AJ306" s="406"/>
      <c r="AK306" s="406"/>
      <c r="AL306" s="406"/>
      <c r="AM306" s="406"/>
      <c r="AN306" s="406"/>
      <c r="AO306" s="406"/>
      <c r="AP306" s="406"/>
      <c r="AQ306" s="406"/>
      <c r="AR306" s="406"/>
    </row>
    <row r="307" spans="3:44" s="321" customFormat="1" x14ac:dyDescent="0.3">
      <c r="C307" s="687"/>
      <c r="P307" s="407"/>
      <c r="Q307" s="407"/>
      <c r="R307" s="407"/>
      <c r="S307" s="406"/>
      <c r="T307" s="406"/>
      <c r="U307" s="406"/>
      <c r="V307" s="406"/>
      <c r="W307" s="406"/>
      <c r="X307" s="406"/>
      <c r="Y307" s="406"/>
      <c r="Z307" s="406"/>
      <c r="AA307" s="406"/>
      <c r="AB307" s="406"/>
      <c r="AC307" s="406"/>
      <c r="AD307" s="406"/>
      <c r="AE307" s="406"/>
      <c r="AF307" s="406"/>
      <c r="AG307" s="406"/>
      <c r="AH307" s="406"/>
      <c r="AI307" s="406"/>
      <c r="AJ307" s="406"/>
      <c r="AK307" s="406"/>
      <c r="AL307" s="406"/>
      <c r="AM307" s="406"/>
      <c r="AN307" s="406"/>
      <c r="AO307" s="406"/>
      <c r="AP307" s="406"/>
      <c r="AQ307" s="406"/>
      <c r="AR307" s="406"/>
    </row>
    <row r="308" spans="3:44" s="321" customFormat="1" x14ac:dyDescent="0.3">
      <c r="C308" s="687"/>
      <c r="P308" s="407"/>
      <c r="Q308" s="407"/>
      <c r="R308" s="407"/>
      <c r="S308" s="406"/>
      <c r="T308" s="406"/>
      <c r="U308" s="406"/>
      <c r="V308" s="406"/>
      <c r="W308" s="406"/>
      <c r="X308" s="406"/>
      <c r="Y308" s="406"/>
      <c r="Z308" s="406"/>
      <c r="AA308" s="406"/>
      <c r="AB308" s="406"/>
      <c r="AC308" s="406"/>
      <c r="AD308" s="406"/>
      <c r="AE308" s="406"/>
      <c r="AF308" s="406"/>
      <c r="AG308" s="406"/>
      <c r="AH308" s="406"/>
      <c r="AI308" s="406"/>
      <c r="AJ308" s="406"/>
      <c r="AK308" s="406"/>
      <c r="AL308" s="406"/>
      <c r="AM308" s="406"/>
      <c r="AN308" s="406"/>
      <c r="AO308" s="406"/>
      <c r="AP308" s="406"/>
      <c r="AQ308" s="406"/>
      <c r="AR308" s="406"/>
    </row>
    <row r="309" spans="3:44" s="321" customFormat="1" x14ac:dyDescent="0.3">
      <c r="C309" s="687"/>
      <c r="P309" s="407"/>
      <c r="Q309" s="407"/>
      <c r="R309" s="407"/>
      <c r="S309" s="406"/>
      <c r="T309" s="406"/>
      <c r="U309" s="406"/>
      <c r="V309" s="406"/>
      <c r="W309" s="406"/>
      <c r="X309" s="406"/>
      <c r="Y309" s="406"/>
      <c r="Z309" s="406"/>
      <c r="AA309" s="406"/>
      <c r="AB309" s="406"/>
      <c r="AC309" s="406"/>
      <c r="AD309" s="406"/>
      <c r="AE309" s="406"/>
      <c r="AF309" s="406"/>
      <c r="AG309" s="406"/>
      <c r="AH309" s="406"/>
      <c r="AI309" s="406"/>
      <c r="AJ309" s="406"/>
      <c r="AK309" s="406"/>
      <c r="AL309" s="406"/>
      <c r="AM309" s="406"/>
      <c r="AN309" s="406"/>
      <c r="AO309" s="406"/>
      <c r="AP309" s="406"/>
      <c r="AQ309" s="406"/>
      <c r="AR309" s="406"/>
    </row>
    <row r="310" spans="3:44" s="321" customFormat="1" x14ac:dyDescent="0.3">
      <c r="C310" s="687"/>
      <c r="P310" s="407"/>
      <c r="Q310" s="407"/>
      <c r="R310" s="407"/>
      <c r="S310" s="406"/>
      <c r="T310" s="406"/>
      <c r="U310" s="406"/>
      <c r="V310" s="406"/>
      <c r="W310" s="406"/>
      <c r="X310" s="406"/>
      <c r="Y310" s="406"/>
      <c r="Z310" s="406"/>
      <c r="AA310" s="406"/>
      <c r="AB310" s="406"/>
      <c r="AC310" s="406"/>
      <c r="AD310" s="406"/>
      <c r="AE310" s="406"/>
      <c r="AF310" s="406"/>
      <c r="AG310" s="406"/>
      <c r="AH310" s="406"/>
      <c r="AI310" s="406"/>
      <c r="AJ310" s="406"/>
      <c r="AK310" s="406"/>
      <c r="AL310" s="406"/>
      <c r="AM310" s="406"/>
      <c r="AN310" s="406"/>
      <c r="AO310" s="406"/>
      <c r="AP310" s="406"/>
      <c r="AQ310" s="406"/>
      <c r="AR310" s="406"/>
    </row>
    <row r="311" spans="3:44" s="321" customFormat="1" x14ac:dyDescent="0.3">
      <c r="C311" s="687"/>
      <c r="P311" s="407"/>
      <c r="Q311" s="407"/>
      <c r="R311" s="407"/>
      <c r="S311" s="406"/>
      <c r="T311" s="406"/>
      <c r="U311" s="406"/>
      <c r="V311" s="406"/>
      <c r="W311" s="406"/>
      <c r="X311" s="406"/>
      <c r="Y311" s="406"/>
      <c r="Z311" s="406"/>
      <c r="AA311" s="406"/>
      <c r="AB311" s="406"/>
      <c r="AC311" s="406"/>
      <c r="AD311" s="406"/>
      <c r="AE311" s="406"/>
      <c r="AF311" s="406"/>
      <c r="AG311" s="406"/>
      <c r="AH311" s="406"/>
      <c r="AI311" s="406"/>
      <c r="AJ311" s="406"/>
      <c r="AK311" s="406"/>
      <c r="AL311" s="406"/>
      <c r="AM311" s="406"/>
      <c r="AN311" s="406"/>
      <c r="AO311" s="406"/>
      <c r="AP311" s="406"/>
      <c r="AQ311" s="406"/>
      <c r="AR311" s="406"/>
    </row>
    <row r="312" spans="3:44" s="321" customFormat="1" x14ac:dyDescent="0.3">
      <c r="C312" s="687"/>
      <c r="P312" s="407"/>
      <c r="Q312" s="407"/>
      <c r="R312" s="407"/>
      <c r="S312" s="406"/>
      <c r="T312" s="406"/>
      <c r="U312" s="406"/>
      <c r="V312" s="406"/>
      <c r="W312" s="406"/>
      <c r="X312" s="406"/>
      <c r="Y312" s="406"/>
      <c r="Z312" s="406"/>
      <c r="AA312" s="406"/>
      <c r="AB312" s="406"/>
      <c r="AC312" s="406"/>
      <c r="AD312" s="406"/>
      <c r="AE312" s="406"/>
      <c r="AF312" s="406"/>
      <c r="AG312" s="406"/>
      <c r="AH312" s="406"/>
      <c r="AI312" s="406"/>
      <c r="AJ312" s="406"/>
      <c r="AK312" s="406"/>
      <c r="AL312" s="406"/>
      <c r="AM312" s="406"/>
      <c r="AN312" s="406"/>
      <c r="AO312" s="406"/>
      <c r="AP312" s="406"/>
      <c r="AQ312" s="406"/>
      <c r="AR312" s="406"/>
    </row>
    <row r="313" spans="3:44" s="321" customFormat="1" x14ac:dyDescent="0.3">
      <c r="C313" s="687"/>
      <c r="P313" s="407"/>
      <c r="Q313" s="407"/>
      <c r="R313" s="407"/>
      <c r="S313" s="406"/>
      <c r="T313" s="406"/>
      <c r="U313" s="406"/>
      <c r="V313" s="406"/>
      <c r="W313" s="406"/>
      <c r="X313" s="406"/>
      <c r="Y313" s="406"/>
      <c r="Z313" s="406"/>
      <c r="AA313" s="406"/>
      <c r="AB313" s="406"/>
      <c r="AC313" s="406"/>
      <c r="AD313" s="406"/>
      <c r="AE313" s="406"/>
      <c r="AF313" s="406"/>
      <c r="AG313" s="406"/>
      <c r="AH313" s="406"/>
      <c r="AI313" s="406"/>
      <c r="AJ313" s="406"/>
      <c r="AK313" s="406"/>
      <c r="AL313" s="406"/>
      <c r="AM313" s="406"/>
      <c r="AN313" s="406"/>
      <c r="AO313" s="406"/>
      <c r="AP313" s="406"/>
      <c r="AQ313" s="406"/>
      <c r="AR313" s="406"/>
    </row>
    <row r="314" spans="3:44" s="321" customFormat="1" x14ac:dyDescent="0.3">
      <c r="C314" s="687"/>
      <c r="P314" s="407"/>
      <c r="Q314" s="407"/>
      <c r="R314" s="407"/>
      <c r="S314" s="406"/>
      <c r="T314" s="406"/>
      <c r="U314" s="406"/>
      <c r="V314" s="406"/>
      <c r="W314" s="406"/>
      <c r="X314" s="406"/>
      <c r="Y314" s="406"/>
      <c r="Z314" s="406"/>
      <c r="AA314" s="406"/>
      <c r="AB314" s="406"/>
      <c r="AC314" s="406"/>
      <c r="AD314" s="406"/>
      <c r="AE314" s="406"/>
      <c r="AF314" s="406"/>
      <c r="AG314" s="406"/>
      <c r="AH314" s="406"/>
      <c r="AI314" s="406"/>
      <c r="AJ314" s="406"/>
      <c r="AK314" s="406"/>
      <c r="AL314" s="406"/>
      <c r="AM314" s="406"/>
      <c r="AN314" s="406"/>
      <c r="AO314" s="406"/>
      <c r="AP314" s="406"/>
      <c r="AQ314" s="406"/>
      <c r="AR314" s="406"/>
    </row>
    <row r="315" spans="3:44" s="321" customFormat="1" x14ac:dyDescent="0.3">
      <c r="C315" s="687"/>
      <c r="P315" s="407"/>
      <c r="Q315" s="407"/>
      <c r="R315" s="407"/>
      <c r="S315" s="406"/>
      <c r="T315" s="406"/>
      <c r="U315" s="406"/>
      <c r="V315" s="406"/>
      <c r="W315" s="406"/>
      <c r="X315" s="406"/>
      <c r="Y315" s="406"/>
      <c r="Z315" s="406"/>
      <c r="AA315" s="406"/>
      <c r="AB315" s="406"/>
      <c r="AC315" s="406"/>
      <c r="AD315" s="406"/>
      <c r="AE315" s="406"/>
      <c r="AF315" s="406"/>
      <c r="AG315" s="406"/>
      <c r="AH315" s="406"/>
      <c r="AI315" s="406"/>
      <c r="AJ315" s="406"/>
      <c r="AK315" s="406"/>
      <c r="AL315" s="406"/>
      <c r="AM315" s="406"/>
      <c r="AN315" s="406"/>
      <c r="AO315" s="406"/>
      <c r="AP315" s="406"/>
      <c r="AQ315" s="406"/>
      <c r="AR315" s="406"/>
    </row>
    <row r="316" spans="3:44" s="321" customFormat="1" x14ac:dyDescent="0.3">
      <c r="C316" s="687"/>
      <c r="P316" s="407"/>
      <c r="Q316" s="407"/>
      <c r="R316" s="407"/>
      <c r="S316" s="406"/>
      <c r="T316" s="406"/>
      <c r="U316" s="406"/>
      <c r="V316" s="406"/>
      <c r="W316" s="406"/>
      <c r="X316" s="406"/>
      <c r="Y316" s="406"/>
      <c r="Z316" s="406"/>
      <c r="AA316" s="406"/>
      <c r="AB316" s="406"/>
      <c r="AC316" s="406"/>
      <c r="AD316" s="406"/>
      <c r="AE316" s="406"/>
      <c r="AF316" s="406"/>
      <c r="AG316" s="406"/>
      <c r="AH316" s="406"/>
      <c r="AI316" s="406"/>
      <c r="AJ316" s="406"/>
      <c r="AK316" s="406"/>
      <c r="AL316" s="406"/>
      <c r="AM316" s="406"/>
      <c r="AN316" s="406"/>
      <c r="AO316" s="406"/>
      <c r="AP316" s="406"/>
      <c r="AQ316" s="406"/>
      <c r="AR316" s="406"/>
    </row>
    <row r="317" spans="3:44" s="321" customFormat="1" x14ac:dyDescent="0.3">
      <c r="C317" s="687"/>
      <c r="P317" s="407"/>
      <c r="Q317" s="407"/>
      <c r="R317" s="407"/>
      <c r="S317" s="406"/>
      <c r="T317" s="406"/>
      <c r="U317" s="406"/>
      <c r="V317" s="406"/>
      <c r="W317" s="406"/>
      <c r="X317" s="406"/>
      <c r="Y317" s="406"/>
      <c r="Z317" s="406"/>
      <c r="AA317" s="406"/>
      <c r="AB317" s="406"/>
      <c r="AC317" s="406"/>
      <c r="AD317" s="406"/>
      <c r="AE317" s="406"/>
      <c r="AF317" s="406"/>
      <c r="AG317" s="406"/>
      <c r="AH317" s="406"/>
      <c r="AI317" s="406"/>
      <c r="AJ317" s="406"/>
      <c r="AK317" s="406"/>
      <c r="AL317" s="406"/>
      <c r="AM317" s="406"/>
      <c r="AN317" s="406"/>
      <c r="AO317" s="406"/>
      <c r="AP317" s="406"/>
      <c r="AQ317" s="406"/>
      <c r="AR317" s="406"/>
    </row>
    <row r="318" spans="3:44" s="321" customFormat="1" x14ac:dyDescent="0.3">
      <c r="C318" s="687"/>
      <c r="P318" s="407"/>
      <c r="Q318" s="407"/>
      <c r="R318" s="407"/>
      <c r="S318" s="406"/>
      <c r="T318" s="406"/>
      <c r="U318" s="406"/>
      <c r="V318" s="406"/>
      <c r="W318" s="406"/>
      <c r="X318" s="406"/>
      <c r="Y318" s="406"/>
      <c r="Z318" s="406"/>
      <c r="AA318" s="406"/>
      <c r="AB318" s="406"/>
      <c r="AC318" s="406"/>
      <c r="AD318" s="406"/>
      <c r="AE318" s="406"/>
      <c r="AF318" s="406"/>
      <c r="AG318" s="406"/>
      <c r="AH318" s="406"/>
      <c r="AI318" s="406"/>
      <c r="AJ318" s="406"/>
      <c r="AK318" s="406"/>
      <c r="AL318" s="406"/>
      <c r="AM318" s="406"/>
      <c r="AN318" s="406"/>
      <c r="AO318" s="406"/>
      <c r="AP318" s="406"/>
      <c r="AQ318" s="406"/>
      <c r="AR318" s="406"/>
    </row>
    <row r="319" spans="3:44" s="321" customFormat="1" x14ac:dyDescent="0.3">
      <c r="C319" s="687"/>
      <c r="P319" s="407"/>
      <c r="Q319" s="407"/>
      <c r="R319" s="407"/>
      <c r="S319" s="406"/>
      <c r="T319" s="406"/>
      <c r="U319" s="406"/>
      <c r="V319" s="406"/>
      <c r="W319" s="406"/>
      <c r="X319" s="406"/>
      <c r="Y319" s="406"/>
      <c r="Z319" s="406"/>
      <c r="AA319" s="406"/>
      <c r="AB319" s="406"/>
      <c r="AC319" s="406"/>
      <c r="AD319" s="406"/>
      <c r="AE319" s="406"/>
      <c r="AF319" s="406"/>
      <c r="AG319" s="406"/>
      <c r="AH319" s="406"/>
      <c r="AI319" s="406"/>
      <c r="AJ319" s="406"/>
      <c r="AK319" s="406"/>
      <c r="AL319" s="406"/>
      <c r="AM319" s="406"/>
      <c r="AN319" s="406"/>
      <c r="AO319" s="406"/>
      <c r="AP319" s="406"/>
      <c r="AQ319" s="406"/>
      <c r="AR319" s="406"/>
    </row>
    <row r="320" spans="3:44" s="321" customFormat="1" x14ac:dyDescent="0.3">
      <c r="C320" s="687"/>
      <c r="P320" s="407"/>
      <c r="Q320" s="407"/>
      <c r="R320" s="407"/>
      <c r="S320" s="406"/>
      <c r="T320" s="406"/>
      <c r="U320" s="406"/>
      <c r="V320" s="406"/>
      <c r="W320" s="406"/>
      <c r="X320" s="406"/>
      <c r="Y320" s="406"/>
      <c r="Z320" s="406"/>
      <c r="AA320" s="406"/>
      <c r="AB320" s="406"/>
      <c r="AC320" s="406"/>
      <c r="AD320" s="406"/>
      <c r="AE320" s="406"/>
      <c r="AF320" s="406"/>
      <c r="AG320" s="406"/>
      <c r="AH320" s="406"/>
      <c r="AI320" s="406"/>
      <c r="AJ320" s="406"/>
      <c r="AK320" s="406"/>
      <c r="AL320" s="406"/>
      <c r="AM320" s="406"/>
      <c r="AN320" s="406"/>
      <c r="AO320" s="406"/>
      <c r="AP320" s="406"/>
      <c r="AQ320" s="406"/>
      <c r="AR320" s="406"/>
    </row>
    <row r="321" spans="1:50" s="321" customFormat="1" x14ac:dyDescent="0.3">
      <c r="C321" s="687"/>
      <c r="P321" s="407"/>
      <c r="Q321" s="407"/>
      <c r="R321" s="407"/>
      <c r="S321" s="406"/>
      <c r="T321" s="406"/>
      <c r="U321" s="406"/>
      <c r="V321" s="406"/>
      <c r="W321" s="406"/>
      <c r="X321" s="406"/>
      <c r="Y321" s="406"/>
      <c r="Z321" s="406"/>
      <c r="AA321" s="406"/>
      <c r="AB321" s="406"/>
      <c r="AC321" s="406"/>
      <c r="AD321" s="406"/>
      <c r="AE321" s="406"/>
      <c r="AF321" s="406"/>
      <c r="AG321" s="406"/>
      <c r="AH321" s="406"/>
      <c r="AI321" s="406"/>
      <c r="AJ321" s="406"/>
      <c r="AK321" s="406"/>
      <c r="AL321" s="406"/>
      <c r="AM321" s="406"/>
      <c r="AN321" s="406"/>
      <c r="AO321" s="406"/>
      <c r="AP321" s="406"/>
      <c r="AQ321" s="406"/>
      <c r="AR321" s="406"/>
    </row>
    <row r="322" spans="1:50" s="321" customFormat="1" x14ac:dyDescent="0.3">
      <c r="C322" s="687"/>
      <c r="P322" s="407"/>
      <c r="Q322" s="407"/>
      <c r="R322" s="407"/>
      <c r="S322" s="406"/>
      <c r="T322" s="406"/>
      <c r="U322" s="406"/>
      <c r="V322" s="406"/>
      <c r="W322" s="406"/>
      <c r="X322" s="406"/>
      <c r="Y322" s="406"/>
      <c r="Z322" s="406"/>
      <c r="AA322" s="406"/>
      <c r="AB322" s="406"/>
      <c r="AC322" s="406"/>
      <c r="AD322" s="406"/>
      <c r="AE322" s="406"/>
      <c r="AF322" s="406"/>
      <c r="AG322" s="406"/>
      <c r="AH322" s="406"/>
      <c r="AI322" s="406"/>
      <c r="AJ322" s="406"/>
      <c r="AK322" s="406"/>
      <c r="AL322" s="406"/>
      <c r="AM322" s="406"/>
      <c r="AN322" s="406"/>
      <c r="AO322" s="406"/>
      <c r="AP322" s="406"/>
      <c r="AQ322" s="406"/>
      <c r="AR322" s="406"/>
    </row>
    <row r="323" spans="1:50" s="321" customFormat="1" x14ac:dyDescent="0.3">
      <c r="C323" s="687"/>
      <c r="P323" s="407"/>
      <c r="Q323" s="407"/>
      <c r="R323" s="407"/>
      <c r="S323" s="406"/>
      <c r="T323" s="406"/>
      <c r="U323" s="406"/>
      <c r="V323" s="406"/>
      <c r="W323" s="406"/>
      <c r="X323" s="406"/>
      <c r="Y323" s="406"/>
      <c r="Z323" s="406"/>
      <c r="AA323" s="406"/>
      <c r="AB323" s="406"/>
      <c r="AC323" s="406"/>
      <c r="AD323" s="406"/>
      <c r="AE323" s="406"/>
      <c r="AF323" s="406"/>
      <c r="AG323" s="406"/>
      <c r="AH323" s="406"/>
      <c r="AI323" s="406"/>
      <c r="AJ323" s="406"/>
      <c r="AK323" s="406"/>
      <c r="AL323" s="406"/>
      <c r="AM323" s="406"/>
      <c r="AN323" s="406"/>
      <c r="AO323" s="406"/>
      <c r="AP323" s="406"/>
      <c r="AQ323" s="406"/>
      <c r="AR323" s="406"/>
    </row>
    <row r="324" spans="1:50" s="321" customFormat="1" x14ac:dyDescent="0.3">
      <c r="C324" s="687"/>
      <c r="P324" s="407"/>
      <c r="Q324" s="407"/>
      <c r="R324" s="407"/>
      <c r="S324" s="406"/>
      <c r="T324" s="406"/>
      <c r="U324" s="406"/>
      <c r="V324" s="406"/>
      <c r="W324" s="406"/>
      <c r="X324" s="406"/>
      <c r="Y324" s="406"/>
      <c r="Z324" s="406"/>
      <c r="AA324" s="406"/>
      <c r="AB324" s="406"/>
      <c r="AC324" s="406"/>
      <c r="AD324" s="406"/>
      <c r="AE324" s="406"/>
      <c r="AF324" s="406"/>
      <c r="AG324" s="406"/>
      <c r="AH324" s="406"/>
      <c r="AI324" s="406"/>
      <c r="AJ324" s="406"/>
      <c r="AK324" s="406"/>
      <c r="AL324" s="406"/>
      <c r="AM324" s="406"/>
      <c r="AN324" s="406"/>
      <c r="AO324" s="406"/>
      <c r="AP324" s="406"/>
      <c r="AQ324" s="406"/>
      <c r="AR324" s="406"/>
    </row>
    <row r="325" spans="1:50" s="311" customFormat="1" x14ac:dyDescent="0.3">
      <c r="A325" s="321"/>
      <c r="B325" s="321"/>
      <c r="C325" s="687"/>
      <c r="D325" s="321"/>
      <c r="E325" s="321"/>
      <c r="F325" s="321"/>
      <c r="G325" s="321"/>
      <c r="H325" s="321"/>
      <c r="I325" s="321"/>
      <c r="J325" s="321"/>
      <c r="K325" s="321"/>
      <c r="L325" s="321"/>
      <c r="M325" s="321"/>
      <c r="N325" s="321"/>
      <c r="O325" s="321"/>
      <c r="P325" s="407"/>
      <c r="Q325" s="407"/>
      <c r="R325" s="407"/>
      <c r="S325" s="406"/>
      <c r="T325" s="406"/>
      <c r="U325" s="406"/>
      <c r="V325" s="406"/>
      <c r="W325" s="406"/>
      <c r="X325" s="406"/>
      <c r="Y325" s="406"/>
      <c r="Z325" s="406"/>
      <c r="AA325" s="406"/>
      <c r="AB325" s="406"/>
      <c r="AC325" s="406"/>
      <c r="AD325" s="406"/>
      <c r="AE325" s="406"/>
      <c r="AF325" s="406"/>
      <c r="AG325" s="406"/>
      <c r="AH325" s="406"/>
      <c r="AI325" s="406"/>
      <c r="AJ325" s="406"/>
      <c r="AK325" s="406"/>
      <c r="AL325" s="406"/>
      <c r="AM325" s="406"/>
      <c r="AN325" s="406"/>
      <c r="AO325" s="406"/>
      <c r="AP325" s="406"/>
      <c r="AQ325" s="406"/>
      <c r="AR325" s="406"/>
      <c r="AS325" s="321"/>
      <c r="AT325" s="321"/>
      <c r="AU325" s="321"/>
      <c r="AV325" s="321"/>
      <c r="AW325" s="321"/>
      <c r="AX325" s="321"/>
    </row>
    <row r="326" spans="1:50" s="311" customFormat="1" x14ac:dyDescent="0.3">
      <c r="C326" s="312"/>
      <c r="P326" s="407"/>
      <c r="Q326" s="407"/>
      <c r="R326" s="407"/>
      <c r="S326" s="406"/>
      <c r="T326" s="406"/>
      <c r="U326" s="406"/>
      <c r="V326" s="406"/>
      <c r="W326" s="406"/>
      <c r="X326" s="406"/>
      <c r="Y326" s="406"/>
      <c r="Z326" s="406"/>
      <c r="AA326" s="406"/>
      <c r="AB326" s="406"/>
      <c r="AC326" s="406"/>
      <c r="AD326" s="406"/>
      <c r="AE326" s="406"/>
      <c r="AF326" s="406"/>
      <c r="AG326" s="406"/>
      <c r="AH326" s="406"/>
      <c r="AI326" s="406"/>
      <c r="AJ326" s="406"/>
      <c r="AK326" s="406"/>
      <c r="AL326" s="406"/>
      <c r="AM326" s="406"/>
      <c r="AN326" s="406"/>
      <c r="AO326" s="406"/>
      <c r="AP326" s="406"/>
      <c r="AQ326" s="406"/>
      <c r="AR326" s="406"/>
      <c r="AS326" s="321"/>
      <c r="AT326" s="321"/>
      <c r="AU326" s="321"/>
      <c r="AV326" s="321"/>
      <c r="AW326" s="321"/>
      <c r="AX326" s="321"/>
    </row>
    <row r="327" spans="1:50" s="311" customFormat="1" x14ac:dyDescent="0.3">
      <c r="C327" s="312"/>
      <c r="P327" s="407"/>
      <c r="Q327" s="407"/>
      <c r="R327" s="407"/>
      <c r="S327" s="406"/>
      <c r="T327" s="406"/>
      <c r="U327" s="406"/>
      <c r="V327" s="406"/>
      <c r="W327" s="406"/>
      <c r="X327" s="406"/>
      <c r="Y327" s="406"/>
      <c r="Z327" s="406"/>
      <c r="AA327" s="406"/>
      <c r="AB327" s="406"/>
      <c r="AC327" s="406"/>
      <c r="AD327" s="406"/>
      <c r="AE327" s="406"/>
      <c r="AF327" s="406"/>
      <c r="AG327" s="406"/>
      <c r="AH327" s="406"/>
      <c r="AI327" s="406"/>
      <c r="AJ327" s="406"/>
      <c r="AK327" s="406"/>
      <c r="AL327" s="406"/>
      <c r="AM327" s="406"/>
      <c r="AN327" s="406"/>
      <c r="AO327" s="406"/>
      <c r="AP327" s="406"/>
      <c r="AQ327" s="406"/>
      <c r="AR327" s="406"/>
      <c r="AS327" s="321"/>
      <c r="AT327" s="321"/>
      <c r="AU327" s="321"/>
      <c r="AV327" s="321"/>
      <c r="AW327" s="321"/>
      <c r="AX327" s="321"/>
    </row>
    <row r="328" spans="1:50" s="311" customFormat="1" x14ac:dyDescent="0.3">
      <c r="C328" s="312"/>
      <c r="P328" s="407"/>
      <c r="Q328" s="407"/>
      <c r="R328" s="407"/>
      <c r="S328" s="406"/>
      <c r="T328" s="406"/>
      <c r="U328" s="406"/>
      <c r="V328" s="406"/>
      <c r="W328" s="406"/>
      <c r="X328" s="406"/>
      <c r="Y328" s="406"/>
      <c r="Z328" s="406"/>
      <c r="AA328" s="406"/>
      <c r="AB328" s="406"/>
      <c r="AC328" s="406"/>
      <c r="AD328" s="406"/>
      <c r="AE328" s="406"/>
      <c r="AF328" s="406"/>
      <c r="AG328" s="406"/>
      <c r="AH328" s="406"/>
      <c r="AI328" s="406"/>
      <c r="AJ328" s="406"/>
      <c r="AK328" s="406"/>
      <c r="AL328" s="406"/>
      <c r="AM328" s="406"/>
      <c r="AN328" s="406"/>
      <c r="AO328" s="406"/>
      <c r="AP328" s="406"/>
      <c r="AQ328" s="406"/>
      <c r="AR328" s="406"/>
      <c r="AS328" s="321"/>
      <c r="AT328" s="321"/>
      <c r="AU328" s="321"/>
      <c r="AV328" s="321"/>
      <c r="AW328" s="321"/>
      <c r="AX328" s="321"/>
    </row>
    <row r="329" spans="1:50" s="311" customFormat="1" x14ac:dyDescent="0.3">
      <c r="C329" s="312"/>
      <c r="P329" s="407"/>
      <c r="Q329" s="407"/>
      <c r="R329" s="407"/>
      <c r="S329" s="406"/>
      <c r="T329" s="406"/>
      <c r="U329" s="406"/>
      <c r="V329" s="406"/>
      <c r="W329" s="406"/>
      <c r="X329" s="406"/>
      <c r="Y329" s="406"/>
      <c r="Z329" s="406"/>
      <c r="AA329" s="406"/>
      <c r="AB329" s="406"/>
      <c r="AC329" s="406"/>
      <c r="AD329" s="406"/>
      <c r="AE329" s="406"/>
      <c r="AF329" s="406"/>
      <c r="AG329" s="406"/>
      <c r="AH329" s="406"/>
      <c r="AI329" s="406"/>
      <c r="AJ329" s="406"/>
      <c r="AK329" s="406"/>
      <c r="AL329" s="406"/>
      <c r="AM329" s="406"/>
      <c r="AN329" s="406"/>
      <c r="AO329" s="406"/>
      <c r="AP329" s="406"/>
      <c r="AQ329" s="406"/>
      <c r="AR329" s="406"/>
      <c r="AS329" s="321"/>
      <c r="AT329" s="321"/>
      <c r="AU329" s="321"/>
      <c r="AV329" s="321"/>
      <c r="AW329" s="321"/>
      <c r="AX329" s="321"/>
    </row>
    <row r="330" spans="1:50" s="311" customFormat="1" x14ac:dyDescent="0.3">
      <c r="C330" s="312"/>
      <c r="P330" s="407"/>
      <c r="Q330" s="407"/>
      <c r="R330" s="407"/>
      <c r="S330" s="406"/>
      <c r="T330" s="406"/>
      <c r="U330" s="406"/>
      <c r="V330" s="406"/>
      <c r="W330" s="406"/>
      <c r="X330" s="406"/>
      <c r="Y330" s="406"/>
      <c r="Z330" s="406"/>
      <c r="AA330" s="406"/>
      <c r="AB330" s="406"/>
      <c r="AC330" s="406"/>
      <c r="AD330" s="406"/>
      <c r="AE330" s="406"/>
      <c r="AF330" s="406"/>
      <c r="AG330" s="406"/>
      <c r="AH330" s="406"/>
      <c r="AI330" s="406"/>
      <c r="AJ330" s="406"/>
      <c r="AK330" s="406"/>
      <c r="AL330" s="406"/>
      <c r="AM330" s="406"/>
      <c r="AN330" s="406"/>
      <c r="AO330" s="406"/>
      <c r="AP330" s="406"/>
      <c r="AQ330" s="406"/>
      <c r="AR330" s="406"/>
      <c r="AS330" s="321"/>
      <c r="AT330" s="321"/>
      <c r="AU330" s="321"/>
      <c r="AV330" s="321"/>
      <c r="AW330" s="321"/>
      <c r="AX330" s="321"/>
    </row>
    <row r="331" spans="1:50" s="311" customFormat="1" x14ac:dyDescent="0.3">
      <c r="C331" s="312"/>
      <c r="P331" s="407"/>
      <c r="Q331" s="407"/>
      <c r="R331" s="407"/>
      <c r="S331" s="406"/>
      <c r="T331" s="406"/>
      <c r="U331" s="406"/>
      <c r="V331" s="406"/>
      <c r="W331" s="406"/>
      <c r="X331" s="406"/>
      <c r="Y331" s="406"/>
      <c r="Z331" s="406"/>
      <c r="AA331" s="406"/>
      <c r="AB331" s="406"/>
      <c r="AC331" s="406"/>
      <c r="AD331" s="406"/>
      <c r="AE331" s="406"/>
      <c r="AF331" s="406"/>
      <c r="AG331" s="406"/>
      <c r="AH331" s="406"/>
      <c r="AI331" s="406"/>
      <c r="AJ331" s="406"/>
      <c r="AK331" s="406"/>
      <c r="AL331" s="406"/>
      <c r="AM331" s="406"/>
      <c r="AN331" s="406"/>
      <c r="AO331" s="406"/>
      <c r="AP331" s="406"/>
      <c r="AQ331" s="406"/>
      <c r="AR331" s="406"/>
      <c r="AS331" s="321"/>
      <c r="AT331" s="321"/>
      <c r="AU331" s="321"/>
      <c r="AV331" s="321"/>
      <c r="AW331" s="321"/>
      <c r="AX331" s="321"/>
    </row>
    <row r="332" spans="1:50" s="311" customFormat="1" x14ac:dyDescent="0.3">
      <c r="C332" s="312"/>
      <c r="P332" s="407"/>
      <c r="Q332" s="407"/>
      <c r="R332" s="407"/>
      <c r="S332" s="406"/>
      <c r="T332" s="406"/>
      <c r="U332" s="406"/>
      <c r="V332" s="406"/>
      <c r="W332" s="406"/>
      <c r="X332" s="406"/>
      <c r="Y332" s="406"/>
      <c r="Z332" s="406"/>
      <c r="AA332" s="406"/>
      <c r="AB332" s="406"/>
      <c r="AC332" s="406"/>
      <c r="AD332" s="406"/>
      <c r="AE332" s="406"/>
      <c r="AF332" s="406"/>
      <c r="AG332" s="406"/>
      <c r="AH332" s="406"/>
      <c r="AI332" s="406"/>
      <c r="AJ332" s="406"/>
      <c r="AK332" s="406"/>
      <c r="AL332" s="406"/>
      <c r="AM332" s="406"/>
      <c r="AN332" s="406"/>
      <c r="AO332" s="406"/>
      <c r="AP332" s="406"/>
      <c r="AQ332" s="406"/>
      <c r="AR332" s="406"/>
      <c r="AS332" s="321"/>
      <c r="AT332" s="321"/>
      <c r="AU332" s="321"/>
      <c r="AV332" s="321"/>
      <c r="AW332" s="321"/>
      <c r="AX332" s="321"/>
    </row>
    <row r="333" spans="1:50" s="311" customFormat="1" x14ac:dyDescent="0.3">
      <c r="C333" s="312"/>
      <c r="P333" s="407"/>
      <c r="Q333" s="407"/>
      <c r="R333" s="407"/>
      <c r="S333" s="406"/>
      <c r="T333" s="406"/>
      <c r="U333" s="406"/>
      <c r="V333" s="406"/>
      <c r="W333" s="406"/>
      <c r="X333" s="406"/>
      <c r="Y333" s="406"/>
      <c r="Z333" s="406"/>
      <c r="AA333" s="406"/>
      <c r="AB333" s="406"/>
      <c r="AC333" s="406"/>
      <c r="AD333" s="406"/>
      <c r="AE333" s="406"/>
      <c r="AF333" s="406"/>
      <c r="AG333" s="406"/>
      <c r="AH333" s="406"/>
      <c r="AI333" s="406"/>
      <c r="AJ333" s="406"/>
      <c r="AK333" s="406"/>
      <c r="AL333" s="406"/>
      <c r="AM333" s="406"/>
      <c r="AN333" s="406"/>
      <c r="AO333" s="406"/>
      <c r="AP333" s="406"/>
      <c r="AQ333" s="406"/>
      <c r="AR333" s="406"/>
      <c r="AS333" s="321"/>
      <c r="AT333" s="321"/>
      <c r="AU333" s="321"/>
      <c r="AV333" s="321"/>
      <c r="AW333" s="321"/>
      <c r="AX333" s="321"/>
    </row>
    <row r="334" spans="1:50" s="311" customFormat="1" x14ac:dyDescent="0.3">
      <c r="C334" s="312"/>
      <c r="P334" s="407"/>
      <c r="Q334" s="407"/>
      <c r="R334" s="407"/>
      <c r="S334" s="406"/>
      <c r="T334" s="406"/>
      <c r="U334" s="406"/>
      <c r="V334" s="406"/>
      <c r="W334" s="406"/>
      <c r="X334" s="406"/>
      <c r="Y334" s="406"/>
      <c r="Z334" s="406"/>
      <c r="AA334" s="406"/>
      <c r="AB334" s="406"/>
      <c r="AC334" s="406"/>
      <c r="AD334" s="406"/>
      <c r="AE334" s="406"/>
      <c r="AF334" s="406"/>
      <c r="AG334" s="406"/>
      <c r="AH334" s="406"/>
      <c r="AI334" s="406"/>
      <c r="AJ334" s="406"/>
      <c r="AK334" s="406"/>
      <c r="AL334" s="406"/>
      <c r="AM334" s="406"/>
      <c r="AN334" s="406"/>
      <c r="AO334" s="406"/>
      <c r="AP334" s="406"/>
      <c r="AQ334" s="406"/>
      <c r="AR334" s="406"/>
      <c r="AS334" s="321"/>
      <c r="AT334" s="321"/>
      <c r="AU334" s="321"/>
      <c r="AV334" s="321"/>
      <c r="AW334" s="321"/>
      <c r="AX334" s="321"/>
    </row>
    <row r="335" spans="1:50" s="311" customFormat="1" x14ac:dyDescent="0.3">
      <c r="C335" s="312"/>
      <c r="P335" s="407"/>
      <c r="Q335" s="407"/>
      <c r="R335" s="407"/>
      <c r="S335" s="406"/>
      <c r="T335" s="406"/>
      <c r="U335" s="406"/>
      <c r="V335" s="406"/>
      <c r="W335" s="406"/>
      <c r="X335" s="406"/>
      <c r="Y335" s="406"/>
      <c r="Z335" s="406"/>
      <c r="AA335" s="406"/>
      <c r="AB335" s="406"/>
      <c r="AC335" s="406"/>
      <c r="AD335" s="406"/>
      <c r="AE335" s="406"/>
      <c r="AF335" s="406"/>
      <c r="AG335" s="406"/>
      <c r="AH335" s="406"/>
      <c r="AI335" s="406"/>
      <c r="AJ335" s="406"/>
      <c r="AK335" s="406"/>
      <c r="AL335" s="406"/>
      <c r="AM335" s="406"/>
      <c r="AN335" s="406"/>
      <c r="AO335" s="406"/>
      <c r="AP335" s="406"/>
      <c r="AQ335" s="406"/>
      <c r="AR335" s="406"/>
      <c r="AS335" s="321"/>
      <c r="AT335" s="321"/>
      <c r="AU335" s="321"/>
      <c r="AV335" s="321"/>
      <c r="AW335" s="321"/>
      <c r="AX335" s="321"/>
    </row>
    <row r="336" spans="1:50" s="311" customFormat="1" x14ac:dyDescent="0.3">
      <c r="C336" s="312"/>
      <c r="P336" s="407"/>
      <c r="Q336" s="407"/>
      <c r="R336" s="407"/>
      <c r="S336" s="406"/>
      <c r="T336" s="406"/>
      <c r="U336" s="406"/>
      <c r="V336" s="406"/>
      <c r="W336" s="406"/>
      <c r="X336" s="406"/>
      <c r="Y336" s="406"/>
      <c r="Z336" s="406"/>
      <c r="AA336" s="406"/>
      <c r="AB336" s="406"/>
      <c r="AC336" s="406"/>
      <c r="AD336" s="406"/>
      <c r="AE336" s="406"/>
      <c r="AF336" s="406"/>
      <c r="AG336" s="406"/>
      <c r="AH336" s="406"/>
      <c r="AI336" s="406"/>
      <c r="AJ336" s="406"/>
      <c r="AK336" s="406"/>
      <c r="AL336" s="406"/>
      <c r="AM336" s="406"/>
      <c r="AN336" s="406"/>
      <c r="AO336" s="406"/>
      <c r="AP336" s="406"/>
      <c r="AQ336" s="406"/>
      <c r="AR336" s="406"/>
      <c r="AS336" s="321"/>
      <c r="AT336" s="321"/>
      <c r="AU336" s="321"/>
      <c r="AV336" s="321"/>
      <c r="AW336" s="321"/>
      <c r="AX336" s="321"/>
    </row>
    <row r="337" spans="3:50" s="311" customFormat="1" x14ac:dyDescent="0.3">
      <c r="C337" s="312"/>
      <c r="P337" s="407"/>
      <c r="Q337" s="407"/>
      <c r="R337" s="407"/>
      <c r="S337" s="406"/>
      <c r="T337" s="406"/>
      <c r="U337" s="406"/>
      <c r="V337" s="406"/>
      <c r="W337" s="406"/>
      <c r="X337" s="406"/>
      <c r="Y337" s="406"/>
      <c r="Z337" s="406"/>
      <c r="AA337" s="406"/>
      <c r="AB337" s="406"/>
      <c r="AC337" s="406"/>
      <c r="AD337" s="406"/>
      <c r="AE337" s="406"/>
      <c r="AF337" s="406"/>
      <c r="AG337" s="406"/>
      <c r="AH337" s="406"/>
      <c r="AI337" s="406"/>
      <c r="AJ337" s="406"/>
      <c r="AK337" s="406"/>
      <c r="AL337" s="406"/>
      <c r="AM337" s="406"/>
      <c r="AN337" s="406"/>
      <c r="AO337" s="406"/>
      <c r="AP337" s="406"/>
      <c r="AQ337" s="406"/>
      <c r="AR337" s="406"/>
      <c r="AS337" s="321"/>
      <c r="AT337" s="321"/>
      <c r="AU337" s="321"/>
      <c r="AV337" s="321"/>
      <c r="AW337" s="321"/>
      <c r="AX337" s="321"/>
    </row>
    <row r="338" spans="3:50" s="311" customFormat="1" x14ac:dyDescent="0.3">
      <c r="C338" s="312"/>
      <c r="P338" s="407"/>
      <c r="Q338" s="407"/>
      <c r="R338" s="407"/>
      <c r="S338" s="406"/>
      <c r="T338" s="406"/>
      <c r="U338" s="406"/>
      <c r="V338" s="406"/>
      <c r="W338" s="406"/>
      <c r="X338" s="406"/>
      <c r="Y338" s="406"/>
      <c r="Z338" s="406"/>
      <c r="AA338" s="406"/>
      <c r="AB338" s="406"/>
      <c r="AC338" s="406"/>
      <c r="AD338" s="406"/>
      <c r="AE338" s="406"/>
      <c r="AF338" s="406"/>
      <c r="AG338" s="406"/>
      <c r="AH338" s="406"/>
      <c r="AI338" s="406"/>
      <c r="AJ338" s="406"/>
      <c r="AK338" s="406"/>
      <c r="AL338" s="406"/>
      <c r="AM338" s="406"/>
      <c r="AN338" s="406"/>
      <c r="AO338" s="406"/>
      <c r="AP338" s="406"/>
      <c r="AQ338" s="406"/>
      <c r="AR338" s="406"/>
      <c r="AS338" s="321"/>
      <c r="AT338" s="321"/>
      <c r="AU338" s="321"/>
      <c r="AV338" s="321"/>
      <c r="AW338" s="321"/>
      <c r="AX338" s="321"/>
    </row>
    <row r="339" spans="3:50" s="311" customFormat="1" x14ac:dyDescent="0.3">
      <c r="C339" s="312"/>
      <c r="P339" s="407"/>
      <c r="Q339" s="407"/>
      <c r="R339" s="407"/>
      <c r="S339" s="406"/>
      <c r="T339" s="406"/>
      <c r="U339" s="406"/>
      <c r="V339" s="406"/>
      <c r="W339" s="406"/>
      <c r="X339" s="406"/>
      <c r="Y339" s="406"/>
      <c r="Z339" s="406"/>
      <c r="AA339" s="406"/>
      <c r="AB339" s="406"/>
      <c r="AC339" s="406"/>
      <c r="AD339" s="406"/>
      <c r="AE339" s="406"/>
      <c r="AF339" s="406"/>
      <c r="AG339" s="406"/>
      <c r="AH339" s="406"/>
      <c r="AI339" s="406"/>
      <c r="AJ339" s="406"/>
      <c r="AK339" s="406"/>
      <c r="AL339" s="406"/>
      <c r="AM339" s="406"/>
      <c r="AN339" s="406"/>
      <c r="AO339" s="406"/>
      <c r="AP339" s="406"/>
      <c r="AQ339" s="406"/>
      <c r="AR339" s="406"/>
      <c r="AS339" s="321"/>
      <c r="AT339" s="321"/>
      <c r="AU339" s="321"/>
      <c r="AV339" s="321"/>
      <c r="AW339" s="321"/>
      <c r="AX339" s="321"/>
    </row>
    <row r="340" spans="3:50" s="311" customFormat="1" x14ac:dyDescent="0.3">
      <c r="C340" s="312"/>
      <c r="P340" s="407"/>
      <c r="Q340" s="407"/>
      <c r="R340" s="407"/>
      <c r="S340" s="406"/>
      <c r="T340" s="406"/>
      <c r="U340" s="406"/>
      <c r="V340" s="406"/>
      <c r="W340" s="406"/>
      <c r="X340" s="406"/>
      <c r="Y340" s="406"/>
      <c r="Z340" s="406"/>
      <c r="AA340" s="406"/>
      <c r="AB340" s="406"/>
      <c r="AC340" s="406"/>
      <c r="AD340" s="406"/>
      <c r="AE340" s="406"/>
      <c r="AF340" s="406"/>
      <c r="AG340" s="406"/>
      <c r="AH340" s="406"/>
      <c r="AI340" s="406"/>
      <c r="AJ340" s="406"/>
      <c r="AK340" s="406"/>
      <c r="AL340" s="406"/>
      <c r="AM340" s="406"/>
      <c r="AN340" s="406"/>
      <c r="AO340" s="406"/>
      <c r="AP340" s="406"/>
      <c r="AQ340" s="406"/>
      <c r="AR340" s="406"/>
      <c r="AS340" s="321"/>
      <c r="AT340" s="321"/>
      <c r="AU340" s="321"/>
      <c r="AV340" s="321"/>
      <c r="AW340" s="321"/>
      <c r="AX340" s="321"/>
    </row>
    <row r="341" spans="3:50" s="311" customFormat="1" x14ac:dyDescent="0.3">
      <c r="C341" s="312"/>
      <c r="P341" s="407"/>
      <c r="Q341" s="407"/>
      <c r="R341" s="407"/>
      <c r="S341" s="406"/>
      <c r="T341" s="406"/>
      <c r="U341" s="406"/>
      <c r="V341" s="406"/>
      <c r="W341" s="406"/>
      <c r="X341" s="406"/>
      <c r="Y341" s="406"/>
      <c r="Z341" s="406"/>
      <c r="AA341" s="406"/>
      <c r="AB341" s="406"/>
      <c r="AC341" s="406"/>
      <c r="AD341" s="406"/>
      <c r="AE341" s="406"/>
      <c r="AF341" s="406"/>
      <c r="AG341" s="406"/>
      <c r="AH341" s="406"/>
      <c r="AI341" s="406"/>
      <c r="AJ341" s="406"/>
      <c r="AK341" s="406"/>
      <c r="AL341" s="406"/>
      <c r="AM341" s="406"/>
      <c r="AN341" s="406"/>
      <c r="AO341" s="406"/>
      <c r="AP341" s="406"/>
      <c r="AQ341" s="406"/>
      <c r="AR341" s="406"/>
      <c r="AS341" s="321"/>
      <c r="AT341" s="321"/>
      <c r="AU341" s="321"/>
      <c r="AV341" s="321"/>
      <c r="AW341" s="321"/>
      <c r="AX341" s="321"/>
    </row>
    <row r="342" spans="3:50" s="311" customFormat="1" x14ac:dyDescent="0.3">
      <c r="C342" s="312"/>
      <c r="P342" s="407"/>
      <c r="Q342" s="407"/>
      <c r="R342" s="407"/>
      <c r="S342" s="406"/>
      <c r="T342" s="406"/>
      <c r="U342" s="406"/>
      <c r="V342" s="406"/>
      <c r="W342" s="406"/>
      <c r="X342" s="406"/>
      <c r="Y342" s="406"/>
      <c r="Z342" s="406"/>
      <c r="AA342" s="406"/>
      <c r="AB342" s="406"/>
      <c r="AC342" s="406"/>
      <c r="AD342" s="406"/>
      <c r="AE342" s="406"/>
      <c r="AF342" s="406"/>
      <c r="AG342" s="406"/>
      <c r="AH342" s="406"/>
      <c r="AI342" s="406"/>
      <c r="AJ342" s="406"/>
      <c r="AK342" s="406"/>
      <c r="AL342" s="406"/>
      <c r="AM342" s="406"/>
      <c r="AN342" s="406"/>
      <c r="AO342" s="406"/>
      <c r="AP342" s="406"/>
      <c r="AQ342" s="406"/>
      <c r="AR342" s="406"/>
      <c r="AS342" s="321"/>
      <c r="AT342" s="321"/>
      <c r="AU342" s="321"/>
      <c r="AV342" s="321"/>
      <c r="AW342" s="321"/>
      <c r="AX342" s="321"/>
    </row>
    <row r="343" spans="3:50" s="311" customFormat="1" x14ac:dyDescent="0.3">
      <c r="C343" s="312"/>
      <c r="P343" s="407"/>
      <c r="Q343" s="407"/>
      <c r="R343" s="407"/>
      <c r="S343" s="406"/>
      <c r="T343" s="406"/>
      <c r="U343" s="406"/>
      <c r="V343" s="406"/>
      <c r="W343" s="406"/>
      <c r="X343" s="406"/>
      <c r="Y343" s="406"/>
      <c r="Z343" s="406"/>
      <c r="AA343" s="406"/>
      <c r="AB343" s="406"/>
      <c r="AC343" s="406"/>
      <c r="AD343" s="406"/>
      <c r="AE343" s="406"/>
      <c r="AF343" s="406"/>
      <c r="AG343" s="406"/>
      <c r="AH343" s="406"/>
      <c r="AI343" s="406"/>
      <c r="AJ343" s="406"/>
      <c r="AK343" s="406"/>
      <c r="AL343" s="406"/>
      <c r="AM343" s="406"/>
      <c r="AN343" s="406"/>
      <c r="AO343" s="406"/>
      <c r="AP343" s="406"/>
      <c r="AQ343" s="406"/>
      <c r="AR343" s="406"/>
      <c r="AS343" s="321"/>
      <c r="AT343" s="321"/>
      <c r="AU343" s="321"/>
      <c r="AV343" s="321"/>
      <c r="AW343" s="321"/>
      <c r="AX343" s="321"/>
    </row>
    <row r="344" spans="3:50" s="311" customFormat="1" x14ac:dyDescent="0.3">
      <c r="C344" s="312"/>
      <c r="P344" s="407"/>
      <c r="Q344" s="407"/>
      <c r="R344" s="407"/>
      <c r="S344" s="406"/>
      <c r="T344" s="406"/>
      <c r="U344" s="406"/>
      <c r="V344" s="406"/>
      <c r="W344" s="406"/>
      <c r="X344" s="406"/>
      <c r="Y344" s="406"/>
      <c r="Z344" s="406"/>
      <c r="AA344" s="406"/>
      <c r="AB344" s="406"/>
      <c r="AC344" s="406"/>
      <c r="AD344" s="406"/>
      <c r="AE344" s="406"/>
      <c r="AF344" s="406"/>
      <c r="AG344" s="406"/>
      <c r="AH344" s="406"/>
      <c r="AI344" s="406"/>
      <c r="AJ344" s="406"/>
      <c r="AK344" s="406"/>
      <c r="AL344" s="406"/>
      <c r="AM344" s="406"/>
      <c r="AN344" s="406"/>
      <c r="AO344" s="406"/>
      <c r="AP344" s="406"/>
      <c r="AQ344" s="406"/>
      <c r="AR344" s="406"/>
      <c r="AS344" s="321"/>
      <c r="AT344" s="321"/>
      <c r="AU344" s="321"/>
      <c r="AV344" s="321"/>
      <c r="AW344" s="321"/>
      <c r="AX344" s="321"/>
    </row>
    <row r="345" spans="3:50" s="311" customFormat="1" x14ac:dyDescent="0.3">
      <c r="C345" s="312"/>
      <c r="P345" s="407"/>
      <c r="Q345" s="407"/>
      <c r="R345" s="407"/>
      <c r="S345" s="406"/>
      <c r="T345" s="406"/>
      <c r="U345" s="406"/>
      <c r="V345" s="406"/>
      <c r="W345" s="406"/>
      <c r="X345" s="406"/>
      <c r="Y345" s="406"/>
      <c r="Z345" s="406"/>
      <c r="AA345" s="406"/>
      <c r="AB345" s="406"/>
      <c r="AC345" s="406"/>
      <c r="AD345" s="406"/>
      <c r="AE345" s="406"/>
      <c r="AF345" s="406"/>
      <c r="AG345" s="406"/>
      <c r="AH345" s="406"/>
      <c r="AI345" s="406"/>
      <c r="AJ345" s="406"/>
      <c r="AK345" s="406"/>
      <c r="AL345" s="406"/>
      <c r="AM345" s="406"/>
      <c r="AN345" s="406"/>
      <c r="AO345" s="406"/>
      <c r="AP345" s="406"/>
      <c r="AQ345" s="406"/>
      <c r="AR345" s="406"/>
      <c r="AS345" s="321"/>
      <c r="AT345" s="321"/>
      <c r="AU345" s="321"/>
      <c r="AV345" s="321"/>
      <c r="AW345" s="321"/>
      <c r="AX345" s="321"/>
    </row>
    <row r="346" spans="3:50" s="311" customFormat="1" x14ac:dyDescent="0.3">
      <c r="C346" s="312"/>
      <c r="P346" s="407"/>
      <c r="Q346" s="407"/>
      <c r="R346" s="407"/>
      <c r="S346" s="406"/>
      <c r="T346" s="406"/>
      <c r="U346" s="406"/>
      <c r="V346" s="406"/>
      <c r="W346" s="406"/>
      <c r="X346" s="406"/>
      <c r="Y346" s="406"/>
      <c r="Z346" s="406"/>
      <c r="AA346" s="406"/>
      <c r="AB346" s="406"/>
      <c r="AC346" s="406"/>
      <c r="AD346" s="406"/>
      <c r="AE346" s="406"/>
      <c r="AF346" s="406"/>
      <c r="AG346" s="406"/>
      <c r="AH346" s="406"/>
      <c r="AI346" s="406"/>
      <c r="AJ346" s="406"/>
      <c r="AK346" s="406"/>
      <c r="AL346" s="406"/>
      <c r="AM346" s="406"/>
      <c r="AN346" s="406"/>
      <c r="AO346" s="406"/>
      <c r="AP346" s="406"/>
      <c r="AQ346" s="406"/>
      <c r="AR346" s="406"/>
      <c r="AS346" s="321"/>
      <c r="AT346" s="321"/>
      <c r="AU346" s="321"/>
      <c r="AV346" s="321"/>
      <c r="AW346" s="321"/>
      <c r="AX346" s="321"/>
    </row>
    <row r="347" spans="3:50" s="311" customFormat="1" x14ac:dyDescent="0.3">
      <c r="C347" s="312"/>
      <c r="P347" s="407"/>
      <c r="Q347" s="407"/>
      <c r="R347" s="407"/>
      <c r="S347" s="406"/>
      <c r="T347" s="406"/>
      <c r="U347" s="406"/>
      <c r="V347" s="406"/>
      <c r="W347" s="406"/>
      <c r="X347" s="406"/>
      <c r="Y347" s="406"/>
      <c r="Z347" s="406"/>
      <c r="AA347" s="406"/>
      <c r="AB347" s="406"/>
      <c r="AC347" s="406"/>
      <c r="AD347" s="406"/>
      <c r="AE347" s="406"/>
      <c r="AF347" s="406"/>
      <c r="AG347" s="406"/>
      <c r="AH347" s="406"/>
      <c r="AI347" s="406"/>
      <c r="AJ347" s="406"/>
      <c r="AK347" s="406"/>
      <c r="AL347" s="406"/>
      <c r="AM347" s="406"/>
      <c r="AN347" s="406"/>
      <c r="AO347" s="406"/>
      <c r="AP347" s="406"/>
      <c r="AQ347" s="406"/>
      <c r="AR347" s="406"/>
      <c r="AS347" s="321"/>
      <c r="AT347" s="321"/>
      <c r="AU347" s="321"/>
      <c r="AV347" s="321"/>
      <c r="AW347" s="321"/>
      <c r="AX347" s="321"/>
    </row>
    <row r="348" spans="3:50" s="311" customFormat="1" x14ac:dyDescent="0.3">
      <c r="C348" s="312"/>
      <c r="P348" s="407"/>
      <c r="Q348" s="407"/>
      <c r="R348" s="407"/>
      <c r="S348" s="406"/>
      <c r="T348" s="406"/>
      <c r="U348" s="406"/>
      <c r="V348" s="406"/>
      <c r="W348" s="406"/>
      <c r="X348" s="406"/>
      <c r="Y348" s="406"/>
      <c r="Z348" s="406"/>
      <c r="AA348" s="406"/>
      <c r="AB348" s="406"/>
      <c r="AC348" s="406"/>
      <c r="AD348" s="406"/>
      <c r="AE348" s="406"/>
      <c r="AF348" s="406"/>
      <c r="AG348" s="406"/>
      <c r="AH348" s="406"/>
      <c r="AI348" s="406"/>
      <c r="AJ348" s="406"/>
      <c r="AK348" s="406"/>
      <c r="AL348" s="406"/>
      <c r="AM348" s="406"/>
      <c r="AN348" s="406"/>
      <c r="AO348" s="406"/>
      <c r="AP348" s="406"/>
      <c r="AQ348" s="406"/>
      <c r="AR348" s="406"/>
      <c r="AS348" s="321"/>
      <c r="AT348" s="321"/>
      <c r="AU348" s="321"/>
      <c r="AV348" s="321"/>
      <c r="AW348" s="321"/>
      <c r="AX348" s="321"/>
    </row>
    <row r="349" spans="3:50" s="311" customFormat="1" x14ac:dyDescent="0.3">
      <c r="C349" s="312"/>
      <c r="P349" s="407"/>
      <c r="Q349" s="407"/>
      <c r="R349" s="407"/>
      <c r="S349" s="406"/>
      <c r="T349" s="406"/>
      <c r="U349" s="406"/>
      <c r="V349" s="406"/>
      <c r="W349" s="406"/>
      <c r="X349" s="406"/>
      <c r="Y349" s="406"/>
      <c r="Z349" s="406"/>
      <c r="AA349" s="406"/>
      <c r="AB349" s="406"/>
      <c r="AC349" s="406"/>
      <c r="AD349" s="406"/>
      <c r="AE349" s="406"/>
      <c r="AF349" s="406"/>
      <c r="AG349" s="406"/>
      <c r="AH349" s="406"/>
      <c r="AI349" s="406"/>
      <c r="AJ349" s="406"/>
      <c r="AK349" s="406"/>
      <c r="AL349" s="406"/>
      <c r="AM349" s="406"/>
      <c r="AN349" s="406"/>
      <c r="AO349" s="406"/>
      <c r="AP349" s="406"/>
      <c r="AQ349" s="406"/>
      <c r="AR349" s="406"/>
      <c r="AS349" s="321"/>
      <c r="AT349" s="321"/>
      <c r="AU349" s="321"/>
      <c r="AV349" s="321"/>
      <c r="AW349" s="321"/>
      <c r="AX349" s="321"/>
    </row>
    <row r="350" spans="3:50" s="311" customFormat="1" x14ac:dyDescent="0.3">
      <c r="C350" s="312"/>
      <c r="P350" s="407"/>
      <c r="Q350" s="407"/>
      <c r="R350" s="407"/>
      <c r="S350" s="406"/>
      <c r="T350" s="406"/>
      <c r="U350" s="406"/>
      <c r="V350" s="406"/>
      <c r="W350" s="406"/>
      <c r="X350" s="406"/>
      <c r="Y350" s="406"/>
      <c r="Z350" s="406"/>
      <c r="AA350" s="406"/>
      <c r="AB350" s="406"/>
      <c r="AC350" s="406"/>
      <c r="AD350" s="406"/>
      <c r="AE350" s="406"/>
      <c r="AF350" s="406"/>
      <c r="AG350" s="406"/>
      <c r="AH350" s="406"/>
      <c r="AI350" s="406"/>
      <c r="AJ350" s="406"/>
      <c r="AK350" s="406"/>
      <c r="AL350" s="406"/>
      <c r="AM350" s="406"/>
      <c r="AN350" s="406"/>
      <c r="AO350" s="406"/>
      <c r="AP350" s="406"/>
      <c r="AQ350" s="406"/>
      <c r="AR350" s="406"/>
      <c r="AS350" s="321"/>
      <c r="AT350" s="321"/>
      <c r="AU350" s="321"/>
      <c r="AV350" s="321"/>
      <c r="AW350" s="321"/>
      <c r="AX350" s="321"/>
    </row>
    <row r="351" spans="3:50" s="311" customFormat="1" x14ac:dyDescent="0.3">
      <c r="C351" s="312"/>
      <c r="P351" s="407"/>
      <c r="Q351" s="407"/>
      <c r="R351" s="407"/>
      <c r="S351" s="406"/>
      <c r="T351" s="406"/>
      <c r="U351" s="406"/>
      <c r="V351" s="406"/>
      <c r="W351" s="406"/>
      <c r="X351" s="406"/>
      <c r="Y351" s="406"/>
      <c r="Z351" s="406"/>
      <c r="AA351" s="406"/>
      <c r="AB351" s="406"/>
      <c r="AC351" s="406"/>
      <c r="AD351" s="406"/>
      <c r="AE351" s="406"/>
      <c r="AF351" s="406"/>
      <c r="AG351" s="406"/>
      <c r="AH351" s="406"/>
      <c r="AI351" s="406"/>
      <c r="AJ351" s="406"/>
      <c r="AK351" s="406"/>
      <c r="AL351" s="406"/>
      <c r="AM351" s="406"/>
      <c r="AN351" s="406"/>
      <c r="AO351" s="406"/>
      <c r="AP351" s="406"/>
      <c r="AQ351" s="406"/>
      <c r="AR351" s="406"/>
      <c r="AS351" s="321"/>
      <c r="AT351" s="321"/>
      <c r="AU351" s="321"/>
      <c r="AV351" s="321"/>
      <c r="AW351" s="321"/>
      <c r="AX351" s="321"/>
    </row>
    <row r="352" spans="3:50" s="311" customFormat="1" x14ac:dyDescent="0.3">
      <c r="C352" s="312"/>
      <c r="P352" s="407"/>
      <c r="Q352" s="407"/>
      <c r="R352" s="407"/>
      <c r="S352" s="406"/>
      <c r="T352" s="406"/>
      <c r="U352" s="406"/>
      <c r="V352" s="406"/>
      <c r="W352" s="406"/>
      <c r="X352" s="406"/>
      <c r="Y352" s="406"/>
      <c r="Z352" s="406"/>
      <c r="AA352" s="406"/>
      <c r="AB352" s="406"/>
      <c r="AC352" s="406"/>
      <c r="AD352" s="406"/>
      <c r="AE352" s="406"/>
      <c r="AF352" s="406"/>
      <c r="AG352" s="406"/>
      <c r="AH352" s="406"/>
      <c r="AI352" s="406"/>
      <c r="AJ352" s="406"/>
      <c r="AK352" s="406"/>
      <c r="AL352" s="406"/>
      <c r="AM352" s="406"/>
      <c r="AN352" s="406"/>
      <c r="AO352" s="406"/>
      <c r="AP352" s="406"/>
      <c r="AQ352" s="406"/>
      <c r="AR352" s="406"/>
      <c r="AS352" s="321"/>
      <c r="AT352" s="321"/>
      <c r="AU352" s="321"/>
      <c r="AV352" s="321"/>
      <c r="AW352" s="321"/>
      <c r="AX352" s="321"/>
    </row>
    <row r="353" spans="3:50" s="311" customFormat="1" x14ac:dyDescent="0.3">
      <c r="C353" s="312"/>
      <c r="P353" s="407"/>
      <c r="Q353" s="407"/>
      <c r="R353" s="407"/>
      <c r="S353" s="406"/>
      <c r="T353" s="406"/>
      <c r="U353" s="406"/>
      <c r="V353" s="406"/>
      <c r="W353" s="406"/>
      <c r="X353" s="406"/>
      <c r="Y353" s="406"/>
      <c r="Z353" s="406"/>
      <c r="AA353" s="406"/>
      <c r="AB353" s="406"/>
      <c r="AC353" s="406"/>
      <c r="AD353" s="406"/>
      <c r="AE353" s="406"/>
      <c r="AF353" s="406"/>
      <c r="AG353" s="406"/>
      <c r="AH353" s="406"/>
      <c r="AI353" s="406"/>
      <c r="AJ353" s="406"/>
      <c r="AK353" s="406"/>
      <c r="AL353" s="406"/>
      <c r="AM353" s="406"/>
      <c r="AN353" s="406"/>
      <c r="AO353" s="406"/>
      <c r="AP353" s="406"/>
      <c r="AQ353" s="406"/>
      <c r="AR353" s="406"/>
      <c r="AS353" s="321"/>
      <c r="AT353" s="321"/>
      <c r="AU353" s="321"/>
      <c r="AV353" s="321"/>
      <c r="AW353" s="321"/>
      <c r="AX353" s="321"/>
    </row>
    <row r="354" spans="3:50" s="311" customFormat="1" x14ac:dyDescent="0.3">
      <c r="C354" s="312"/>
      <c r="P354" s="407"/>
      <c r="Q354" s="407"/>
      <c r="R354" s="407"/>
      <c r="S354" s="406"/>
      <c r="T354" s="406"/>
      <c r="U354" s="406"/>
      <c r="V354" s="406"/>
      <c r="W354" s="406"/>
      <c r="X354" s="406"/>
      <c r="Y354" s="406"/>
      <c r="Z354" s="406"/>
      <c r="AA354" s="406"/>
      <c r="AB354" s="406"/>
      <c r="AC354" s="406"/>
      <c r="AD354" s="406"/>
      <c r="AE354" s="406"/>
      <c r="AF354" s="406"/>
      <c r="AG354" s="406"/>
      <c r="AH354" s="406"/>
      <c r="AI354" s="406"/>
      <c r="AJ354" s="406"/>
      <c r="AK354" s="406"/>
      <c r="AL354" s="406"/>
      <c r="AM354" s="406"/>
      <c r="AN354" s="406"/>
      <c r="AO354" s="406"/>
      <c r="AP354" s="406"/>
      <c r="AQ354" s="406"/>
      <c r="AR354" s="406"/>
      <c r="AS354" s="321"/>
      <c r="AT354" s="321"/>
      <c r="AU354" s="321"/>
      <c r="AV354" s="321"/>
      <c r="AW354" s="321"/>
      <c r="AX354" s="321"/>
    </row>
    <row r="355" spans="3:50" s="311" customFormat="1" x14ac:dyDescent="0.3">
      <c r="C355" s="312"/>
      <c r="P355" s="407"/>
      <c r="Q355" s="407"/>
      <c r="R355" s="407"/>
      <c r="S355" s="406"/>
      <c r="T355" s="406"/>
      <c r="U355" s="406"/>
      <c r="V355" s="406"/>
      <c r="W355" s="406"/>
      <c r="X355" s="406"/>
      <c r="Y355" s="406"/>
      <c r="Z355" s="406"/>
      <c r="AA355" s="406"/>
      <c r="AB355" s="406"/>
      <c r="AC355" s="406"/>
      <c r="AD355" s="406"/>
      <c r="AE355" s="406"/>
      <c r="AF355" s="406"/>
      <c r="AG355" s="406"/>
      <c r="AH355" s="406"/>
      <c r="AI355" s="406"/>
      <c r="AJ355" s="406"/>
      <c r="AK355" s="406"/>
      <c r="AL355" s="406"/>
      <c r="AM355" s="406"/>
      <c r="AN355" s="406"/>
      <c r="AO355" s="406"/>
      <c r="AP355" s="406"/>
      <c r="AQ355" s="406"/>
      <c r="AR355" s="406"/>
      <c r="AS355" s="321"/>
      <c r="AT355" s="321"/>
      <c r="AU355" s="321"/>
      <c r="AV355" s="321"/>
      <c r="AW355" s="321"/>
      <c r="AX355" s="321"/>
    </row>
    <row r="356" spans="3:50" s="311" customFormat="1" x14ac:dyDescent="0.3">
      <c r="C356" s="312"/>
      <c r="P356" s="407"/>
      <c r="Q356" s="407"/>
      <c r="R356" s="407"/>
      <c r="S356" s="406"/>
      <c r="T356" s="406"/>
      <c r="U356" s="406"/>
      <c r="V356" s="406"/>
      <c r="W356" s="406"/>
      <c r="X356" s="406"/>
      <c r="Y356" s="406"/>
      <c r="Z356" s="406"/>
      <c r="AA356" s="406"/>
      <c r="AB356" s="406"/>
      <c r="AC356" s="406"/>
      <c r="AD356" s="406"/>
      <c r="AE356" s="406"/>
      <c r="AF356" s="406"/>
      <c r="AG356" s="406"/>
      <c r="AH356" s="406"/>
      <c r="AI356" s="406"/>
      <c r="AJ356" s="406"/>
      <c r="AK356" s="406"/>
      <c r="AL356" s="406"/>
      <c r="AM356" s="406"/>
      <c r="AN356" s="406"/>
      <c r="AO356" s="406"/>
      <c r="AP356" s="406"/>
      <c r="AQ356" s="406"/>
      <c r="AR356" s="406"/>
      <c r="AS356" s="321"/>
      <c r="AT356" s="321"/>
      <c r="AU356" s="321"/>
      <c r="AV356" s="321"/>
      <c r="AW356" s="321"/>
      <c r="AX356" s="321"/>
    </row>
    <row r="357" spans="3:50" s="311" customFormat="1" x14ac:dyDescent="0.3">
      <c r="C357" s="312"/>
      <c r="P357" s="407"/>
      <c r="Q357" s="407"/>
      <c r="R357" s="407"/>
      <c r="S357" s="406"/>
      <c r="T357" s="406"/>
      <c r="U357" s="406"/>
      <c r="V357" s="406"/>
      <c r="W357" s="406"/>
      <c r="X357" s="406"/>
      <c r="Y357" s="406"/>
      <c r="Z357" s="406"/>
      <c r="AA357" s="406"/>
      <c r="AB357" s="406"/>
      <c r="AC357" s="406"/>
      <c r="AD357" s="406"/>
      <c r="AE357" s="406"/>
      <c r="AF357" s="406"/>
      <c r="AG357" s="406"/>
      <c r="AH357" s="406"/>
      <c r="AI357" s="406"/>
      <c r="AJ357" s="406"/>
      <c r="AK357" s="406"/>
      <c r="AL357" s="406"/>
      <c r="AM357" s="406"/>
      <c r="AN357" s="406"/>
      <c r="AO357" s="406"/>
      <c r="AP357" s="406"/>
      <c r="AQ357" s="406"/>
      <c r="AR357" s="406"/>
      <c r="AS357" s="321"/>
      <c r="AT357" s="321"/>
      <c r="AU357" s="321"/>
      <c r="AV357" s="321"/>
      <c r="AW357" s="321"/>
      <c r="AX357" s="321"/>
    </row>
    <row r="358" spans="3:50" s="311" customFormat="1" x14ac:dyDescent="0.3">
      <c r="C358" s="312"/>
      <c r="P358" s="407"/>
      <c r="Q358" s="407"/>
      <c r="R358" s="407"/>
      <c r="S358" s="406"/>
      <c r="T358" s="406"/>
      <c r="U358" s="406"/>
      <c r="V358" s="406"/>
      <c r="W358" s="406"/>
      <c r="X358" s="406"/>
      <c r="Y358" s="406"/>
      <c r="Z358" s="406"/>
      <c r="AA358" s="406"/>
      <c r="AB358" s="406"/>
      <c r="AC358" s="406"/>
      <c r="AD358" s="406"/>
      <c r="AE358" s="406"/>
      <c r="AF358" s="406"/>
      <c r="AG358" s="406"/>
      <c r="AH358" s="406"/>
      <c r="AI358" s="406"/>
      <c r="AJ358" s="406"/>
      <c r="AK358" s="406"/>
      <c r="AL358" s="406"/>
      <c r="AM358" s="406"/>
      <c r="AN358" s="406"/>
      <c r="AO358" s="406"/>
      <c r="AP358" s="406"/>
      <c r="AQ358" s="406"/>
      <c r="AR358" s="406"/>
      <c r="AS358" s="321"/>
      <c r="AT358" s="321"/>
      <c r="AU358" s="321"/>
      <c r="AV358" s="321"/>
      <c r="AW358" s="321"/>
      <c r="AX358" s="321"/>
    </row>
    <row r="359" spans="3:50" s="311" customFormat="1" x14ac:dyDescent="0.3">
      <c r="C359" s="312"/>
      <c r="P359" s="407"/>
      <c r="Q359" s="407"/>
      <c r="R359" s="407"/>
      <c r="S359" s="406"/>
      <c r="T359" s="406"/>
      <c r="U359" s="406"/>
      <c r="V359" s="406"/>
      <c r="W359" s="406"/>
      <c r="X359" s="406"/>
      <c r="Y359" s="406"/>
      <c r="Z359" s="406"/>
      <c r="AA359" s="406"/>
      <c r="AB359" s="406"/>
      <c r="AC359" s="406"/>
      <c r="AD359" s="406"/>
      <c r="AE359" s="406"/>
      <c r="AF359" s="406"/>
      <c r="AG359" s="406"/>
      <c r="AH359" s="406"/>
      <c r="AI359" s="406"/>
      <c r="AJ359" s="406"/>
      <c r="AK359" s="406"/>
      <c r="AL359" s="406"/>
      <c r="AM359" s="406"/>
      <c r="AN359" s="406"/>
      <c r="AO359" s="406"/>
      <c r="AP359" s="406"/>
      <c r="AQ359" s="406"/>
      <c r="AR359" s="406"/>
      <c r="AS359" s="321"/>
      <c r="AT359" s="321"/>
      <c r="AU359" s="321"/>
      <c r="AV359" s="321"/>
      <c r="AW359" s="321"/>
      <c r="AX359" s="321"/>
    </row>
    <row r="360" spans="3:50" s="311" customFormat="1" x14ac:dyDescent="0.3">
      <c r="C360" s="312"/>
      <c r="P360" s="407"/>
      <c r="Q360" s="407"/>
      <c r="R360" s="407"/>
      <c r="S360" s="406"/>
      <c r="T360" s="406"/>
      <c r="U360" s="406"/>
      <c r="V360" s="406"/>
      <c r="W360" s="406"/>
      <c r="X360" s="406"/>
      <c r="Y360" s="406"/>
      <c r="Z360" s="406"/>
      <c r="AA360" s="406"/>
      <c r="AB360" s="406"/>
      <c r="AC360" s="406"/>
      <c r="AD360" s="406"/>
      <c r="AE360" s="406"/>
      <c r="AF360" s="406"/>
      <c r="AG360" s="406"/>
      <c r="AH360" s="406"/>
      <c r="AI360" s="406"/>
      <c r="AJ360" s="406"/>
      <c r="AK360" s="406"/>
      <c r="AL360" s="406"/>
      <c r="AM360" s="406"/>
      <c r="AN360" s="406"/>
      <c r="AO360" s="406"/>
      <c r="AP360" s="406"/>
      <c r="AQ360" s="406"/>
      <c r="AR360" s="406"/>
      <c r="AS360" s="321"/>
      <c r="AT360" s="321"/>
      <c r="AU360" s="321"/>
      <c r="AV360" s="321"/>
      <c r="AW360" s="321"/>
      <c r="AX360" s="321"/>
    </row>
    <row r="361" spans="3:50" s="311" customFormat="1" x14ac:dyDescent="0.3">
      <c r="C361" s="312"/>
      <c r="P361" s="407"/>
      <c r="Q361" s="407"/>
      <c r="R361" s="407"/>
      <c r="S361" s="406"/>
      <c r="T361" s="406"/>
      <c r="U361" s="406"/>
      <c r="V361" s="406"/>
      <c r="W361" s="406"/>
      <c r="X361" s="406"/>
      <c r="Y361" s="406"/>
      <c r="Z361" s="406"/>
      <c r="AA361" s="406"/>
      <c r="AB361" s="406"/>
      <c r="AC361" s="406"/>
      <c r="AD361" s="406"/>
      <c r="AE361" s="406"/>
      <c r="AF361" s="406"/>
      <c r="AG361" s="406"/>
      <c r="AH361" s="406"/>
      <c r="AI361" s="406"/>
      <c r="AJ361" s="406"/>
      <c r="AK361" s="406"/>
      <c r="AL361" s="406"/>
      <c r="AM361" s="406"/>
      <c r="AN361" s="406"/>
      <c r="AO361" s="406"/>
      <c r="AP361" s="406"/>
      <c r="AQ361" s="406"/>
      <c r="AR361" s="406"/>
      <c r="AS361" s="321"/>
      <c r="AT361" s="321"/>
      <c r="AU361" s="321"/>
      <c r="AV361" s="321"/>
      <c r="AW361" s="321"/>
      <c r="AX361" s="321"/>
    </row>
    <row r="362" spans="3:50" s="311" customFormat="1" x14ac:dyDescent="0.3">
      <c r="C362" s="312"/>
      <c r="P362" s="407"/>
      <c r="Q362" s="407"/>
      <c r="R362" s="407"/>
      <c r="S362" s="406"/>
      <c r="T362" s="406"/>
      <c r="U362" s="406"/>
      <c r="V362" s="406"/>
      <c r="W362" s="406"/>
      <c r="X362" s="406"/>
      <c r="Y362" s="406"/>
      <c r="Z362" s="406"/>
      <c r="AA362" s="406"/>
      <c r="AB362" s="406"/>
      <c r="AC362" s="406"/>
      <c r="AD362" s="406"/>
      <c r="AE362" s="406"/>
      <c r="AF362" s="406"/>
      <c r="AG362" s="406"/>
      <c r="AH362" s="406"/>
      <c r="AI362" s="406"/>
      <c r="AJ362" s="406"/>
      <c r="AK362" s="406"/>
      <c r="AL362" s="406"/>
      <c r="AM362" s="406"/>
      <c r="AN362" s="406"/>
      <c r="AO362" s="406"/>
      <c r="AP362" s="406"/>
      <c r="AQ362" s="406"/>
      <c r="AR362" s="406"/>
      <c r="AS362" s="321"/>
      <c r="AT362" s="321"/>
      <c r="AU362" s="321"/>
      <c r="AV362" s="321"/>
      <c r="AW362" s="321"/>
      <c r="AX362" s="321"/>
    </row>
    <row r="363" spans="3:50" s="311" customFormat="1" x14ac:dyDescent="0.3">
      <c r="C363" s="312"/>
      <c r="P363" s="407"/>
      <c r="Q363" s="407"/>
      <c r="R363" s="407"/>
      <c r="S363" s="406"/>
      <c r="T363" s="406"/>
      <c r="U363" s="406"/>
      <c r="V363" s="406"/>
      <c r="W363" s="406"/>
      <c r="X363" s="406"/>
      <c r="Y363" s="406"/>
      <c r="Z363" s="406"/>
      <c r="AA363" s="406"/>
      <c r="AB363" s="406"/>
      <c r="AC363" s="406"/>
      <c r="AD363" s="406"/>
      <c r="AE363" s="406"/>
      <c r="AF363" s="406"/>
      <c r="AG363" s="406"/>
      <c r="AH363" s="406"/>
      <c r="AI363" s="406"/>
      <c r="AJ363" s="406"/>
      <c r="AK363" s="406"/>
      <c r="AL363" s="406"/>
      <c r="AM363" s="406"/>
      <c r="AN363" s="406"/>
      <c r="AO363" s="406"/>
      <c r="AP363" s="406"/>
      <c r="AQ363" s="406"/>
      <c r="AR363" s="406"/>
      <c r="AS363" s="321"/>
      <c r="AT363" s="321"/>
      <c r="AU363" s="321"/>
      <c r="AV363" s="321"/>
      <c r="AW363" s="321"/>
      <c r="AX363" s="321"/>
    </row>
    <row r="364" spans="3:50" s="311" customFormat="1" x14ac:dyDescent="0.3">
      <c r="C364" s="312"/>
      <c r="P364" s="407"/>
      <c r="Q364" s="407"/>
      <c r="R364" s="407"/>
      <c r="S364" s="406"/>
      <c r="T364" s="406"/>
      <c r="U364" s="406"/>
      <c r="V364" s="406"/>
      <c r="W364" s="406"/>
      <c r="X364" s="406"/>
      <c r="Y364" s="406"/>
      <c r="Z364" s="406"/>
      <c r="AA364" s="406"/>
      <c r="AB364" s="406"/>
      <c r="AC364" s="406"/>
      <c r="AD364" s="406"/>
      <c r="AE364" s="406"/>
      <c r="AF364" s="406"/>
      <c r="AG364" s="406"/>
      <c r="AH364" s="406"/>
      <c r="AI364" s="406"/>
      <c r="AJ364" s="406"/>
      <c r="AK364" s="406"/>
      <c r="AL364" s="406"/>
      <c r="AM364" s="406"/>
      <c r="AN364" s="406"/>
      <c r="AO364" s="406"/>
      <c r="AP364" s="406"/>
      <c r="AQ364" s="406"/>
      <c r="AR364" s="406"/>
      <c r="AS364" s="321"/>
      <c r="AT364" s="321"/>
      <c r="AU364" s="321"/>
      <c r="AV364" s="321"/>
      <c r="AW364" s="321"/>
      <c r="AX364" s="321"/>
    </row>
    <row r="365" spans="3:50" s="311" customFormat="1" x14ac:dyDescent="0.3">
      <c r="C365" s="312"/>
      <c r="P365" s="407"/>
      <c r="Q365" s="407"/>
      <c r="R365" s="407"/>
      <c r="S365" s="406"/>
      <c r="T365" s="406"/>
      <c r="U365" s="406"/>
      <c r="V365" s="406"/>
      <c r="W365" s="406"/>
      <c r="X365" s="406"/>
      <c r="Y365" s="406"/>
      <c r="Z365" s="406"/>
      <c r="AA365" s="406"/>
      <c r="AB365" s="406"/>
      <c r="AC365" s="406"/>
      <c r="AD365" s="406"/>
      <c r="AE365" s="406"/>
      <c r="AF365" s="406"/>
      <c r="AG365" s="406"/>
      <c r="AH365" s="406"/>
      <c r="AI365" s="406"/>
      <c r="AJ365" s="406"/>
      <c r="AK365" s="406"/>
      <c r="AL365" s="406"/>
      <c r="AM365" s="406"/>
      <c r="AN365" s="406"/>
      <c r="AO365" s="406"/>
      <c r="AP365" s="406"/>
      <c r="AQ365" s="406"/>
      <c r="AR365" s="406"/>
      <c r="AS365" s="321"/>
      <c r="AT365" s="321"/>
      <c r="AU365" s="321"/>
      <c r="AV365" s="321"/>
      <c r="AW365" s="321"/>
      <c r="AX365" s="321"/>
    </row>
    <row r="366" spans="3:50" s="311" customFormat="1" x14ac:dyDescent="0.3">
      <c r="C366" s="312"/>
      <c r="P366" s="407"/>
      <c r="Q366" s="407"/>
      <c r="R366" s="407"/>
      <c r="S366" s="406"/>
      <c r="T366" s="406"/>
      <c r="U366" s="406"/>
      <c r="V366" s="406"/>
      <c r="W366" s="406"/>
      <c r="X366" s="406"/>
      <c r="Y366" s="406"/>
      <c r="Z366" s="406"/>
      <c r="AA366" s="406"/>
      <c r="AB366" s="406"/>
      <c r="AC366" s="406"/>
      <c r="AD366" s="406"/>
      <c r="AE366" s="406"/>
      <c r="AF366" s="406"/>
      <c r="AG366" s="406"/>
      <c r="AH366" s="406"/>
      <c r="AI366" s="406"/>
      <c r="AJ366" s="406"/>
      <c r="AK366" s="406"/>
      <c r="AL366" s="406"/>
      <c r="AM366" s="406"/>
      <c r="AN366" s="406"/>
      <c r="AO366" s="406"/>
      <c r="AP366" s="406"/>
      <c r="AQ366" s="406"/>
      <c r="AR366" s="406"/>
      <c r="AS366" s="321"/>
      <c r="AT366" s="321"/>
      <c r="AU366" s="321"/>
      <c r="AV366" s="321"/>
      <c r="AW366" s="321"/>
      <c r="AX366" s="321"/>
    </row>
    <row r="367" spans="3:50" s="311" customFormat="1" x14ac:dyDescent="0.3">
      <c r="C367" s="312"/>
      <c r="P367" s="407"/>
      <c r="Q367" s="407"/>
      <c r="R367" s="407"/>
      <c r="S367" s="406"/>
      <c r="T367" s="406"/>
      <c r="U367" s="406"/>
      <c r="V367" s="406"/>
      <c r="W367" s="406"/>
      <c r="X367" s="406"/>
      <c r="Y367" s="406"/>
      <c r="Z367" s="406"/>
      <c r="AA367" s="406"/>
      <c r="AB367" s="406"/>
      <c r="AC367" s="406"/>
      <c r="AD367" s="406"/>
      <c r="AE367" s="406"/>
      <c r="AF367" s="406"/>
      <c r="AG367" s="406"/>
      <c r="AH367" s="406"/>
      <c r="AI367" s="406"/>
      <c r="AJ367" s="406"/>
      <c r="AK367" s="406"/>
      <c r="AL367" s="406"/>
      <c r="AM367" s="406"/>
      <c r="AN367" s="406"/>
      <c r="AO367" s="406"/>
      <c r="AP367" s="406"/>
      <c r="AQ367" s="406"/>
      <c r="AR367" s="406"/>
      <c r="AS367" s="321"/>
      <c r="AT367" s="321"/>
      <c r="AU367" s="321"/>
      <c r="AV367" s="321"/>
      <c r="AW367" s="321"/>
      <c r="AX367" s="321"/>
    </row>
    <row r="368" spans="3:50" s="311" customFormat="1" x14ac:dyDescent="0.3">
      <c r="C368" s="312"/>
      <c r="P368" s="407"/>
      <c r="Q368" s="407"/>
      <c r="R368" s="407"/>
      <c r="S368" s="406"/>
      <c r="T368" s="406"/>
      <c r="U368" s="406"/>
      <c r="V368" s="406"/>
      <c r="W368" s="406"/>
      <c r="X368" s="406"/>
      <c r="Y368" s="406"/>
      <c r="Z368" s="406"/>
      <c r="AA368" s="406"/>
      <c r="AB368" s="406"/>
      <c r="AC368" s="406"/>
      <c r="AD368" s="406"/>
      <c r="AE368" s="406"/>
      <c r="AF368" s="406"/>
      <c r="AG368" s="406"/>
      <c r="AH368" s="406"/>
      <c r="AI368" s="406"/>
      <c r="AJ368" s="406"/>
      <c r="AK368" s="406"/>
      <c r="AL368" s="406"/>
      <c r="AM368" s="406"/>
      <c r="AN368" s="406"/>
      <c r="AO368" s="406"/>
      <c r="AP368" s="406"/>
      <c r="AQ368" s="406"/>
      <c r="AR368" s="406"/>
      <c r="AS368" s="321"/>
      <c r="AT368" s="321"/>
      <c r="AU368" s="321"/>
      <c r="AV368" s="321"/>
      <c r="AW368" s="321"/>
      <c r="AX368" s="321"/>
    </row>
    <row r="369" spans="3:50" s="311" customFormat="1" x14ac:dyDescent="0.3">
      <c r="C369" s="312"/>
      <c r="P369" s="407"/>
      <c r="Q369" s="407"/>
      <c r="R369" s="407"/>
      <c r="S369" s="406"/>
      <c r="T369" s="406"/>
      <c r="U369" s="406"/>
      <c r="V369" s="406"/>
      <c r="W369" s="406"/>
      <c r="X369" s="406"/>
      <c r="Y369" s="406"/>
      <c r="Z369" s="406"/>
      <c r="AA369" s="406"/>
      <c r="AB369" s="406"/>
      <c r="AC369" s="406"/>
      <c r="AD369" s="406"/>
      <c r="AE369" s="406"/>
      <c r="AF369" s="406"/>
      <c r="AG369" s="406"/>
      <c r="AH369" s="406"/>
      <c r="AI369" s="406"/>
      <c r="AJ369" s="406"/>
      <c r="AK369" s="406"/>
      <c r="AL369" s="406"/>
      <c r="AM369" s="406"/>
      <c r="AN369" s="406"/>
      <c r="AO369" s="406"/>
      <c r="AP369" s="406"/>
      <c r="AQ369" s="406"/>
      <c r="AR369" s="406"/>
      <c r="AS369" s="321"/>
      <c r="AT369" s="321"/>
      <c r="AU369" s="321"/>
      <c r="AV369" s="321"/>
      <c r="AW369" s="321"/>
      <c r="AX369" s="321"/>
    </row>
    <row r="370" spans="3:50" s="311" customFormat="1" x14ac:dyDescent="0.3">
      <c r="C370" s="312"/>
      <c r="P370" s="407"/>
      <c r="Q370" s="407"/>
      <c r="R370" s="407"/>
      <c r="S370" s="406"/>
      <c r="T370" s="406"/>
      <c r="U370" s="406"/>
      <c r="V370" s="406"/>
      <c r="W370" s="406"/>
      <c r="X370" s="406"/>
      <c r="Y370" s="406"/>
      <c r="Z370" s="406"/>
      <c r="AA370" s="406"/>
      <c r="AB370" s="406"/>
      <c r="AC370" s="406"/>
      <c r="AD370" s="406"/>
      <c r="AE370" s="406"/>
      <c r="AF370" s="406"/>
      <c r="AG370" s="406"/>
      <c r="AH370" s="406"/>
      <c r="AI370" s="406"/>
      <c r="AJ370" s="406"/>
      <c r="AK370" s="406"/>
      <c r="AL370" s="406"/>
      <c r="AM370" s="406"/>
      <c r="AN370" s="406"/>
      <c r="AO370" s="406"/>
      <c r="AP370" s="406"/>
      <c r="AQ370" s="406"/>
      <c r="AR370" s="406"/>
      <c r="AS370" s="321"/>
      <c r="AT370" s="321"/>
      <c r="AU370" s="321"/>
      <c r="AV370" s="321"/>
      <c r="AW370" s="321"/>
      <c r="AX370" s="321"/>
    </row>
    <row r="371" spans="3:50" s="311" customFormat="1" x14ac:dyDescent="0.3">
      <c r="C371" s="312"/>
      <c r="P371" s="407"/>
      <c r="Q371" s="407"/>
      <c r="R371" s="407"/>
      <c r="S371" s="406"/>
      <c r="T371" s="406"/>
      <c r="U371" s="406"/>
      <c r="V371" s="406"/>
      <c r="W371" s="406"/>
      <c r="X371" s="406"/>
      <c r="Y371" s="406"/>
      <c r="Z371" s="406"/>
      <c r="AA371" s="406"/>
      <c r="AB371" s="406"/>
      <c r="AC371" s="406"/>
      <c r="AD371" s="406"/>
      <c r="AE371" s="406"/>
      <c r="AF371" s="406"/>
      <c r="AG371" s="406"/>
      <c r="AH371" s="406"/>
      <c r="AI371" s="406"/>
      <c r="AJ371" s="406"/>
      <c r="AK371" s="406"/>
      <c r="AL371" s="406"/>
      <c r="AM371" s="406"/>
      <c r="AN371" s="406"/>
      <c r="AO371" s="406"/>
      <c r="AP371" s="406"/>
      <c r="AQ371" s="406"/>
      <c r="AR371" s="406"/>
      <c r="AS371" s="321"/>
      <c r="AT371" s="321"/>
      <c r="AU371" s="321"/>
      <c r="AV371" s="321"/>
      <c r="AW371" s="321"/>
      <c r="AX371" s="321"/>
    </row>
    <row r="372" spans="3:50" s="311" customFormat="1" x14ac:dyDescent="0.3">
      <c r="C372" s="312"/>
      <c r="P372" s="407"/>
      <c r="Q372" s="407"/>
      <c r="R372" s="407"/>
      <c r="S372" s="406"/>
      <c r="T372" s="406"/>
      <c r="U372" s="406"/>
      <c r="V372" s="406"/>
      <c r="W372" s="406"/>
      <c r="X372" s="406"/>
      <c r="Y372" s="406"/>
      <c r="Z372" s="406"/>
      <c r="AA372" s="406"/>
      <c r="AB372" s="406"/>
      <c r="AC372" s="406"/>
      <c r="AD372" s="406"/>
      <c r="AE372" s="406"/>
      <c r="AF372" s="406"/>
      <c r="AG372" s="406"/>
      <c r="AH372" s="406"/>
      <c r="AI372" s="406"/>
      <c r="AJ372" s="406"/>
      <c r="AK372" s="406"/>
      <c r="AL372" s="406"/>
      <c r="AM372" s="406"/>
      <c r="AN372" s="406"/>
      <c r="AO372" s="406"/>
      <c r="AP372" s="406"/>
      <c r="AQ372" s="406"/>
      <c r="AR372" s="406"/>
      <c r="AS372" s="321"/>
      <c r="AT372" s="321"/>
      <c r="AU372" s="321"/>
      <c r="AV372" s="321"/>
      <c r="AW372" s="321"/>
      <c r="AX372" s="321"/>
    </row>
    <row r="373" spans="3:50" s="311" customFormat="1" x14ac:dyDescent="0.3">
      <c r="C373" s="312"/>
      <c r="P373" s="407"/>
      <c r="Q373" s="407"/>
      <c r="R373" s="407"/>
      <c r="S373" s="406"/>
      <c r="T373" s="406"/>
      <c r="U373" s="406"/>
      <c r="V373" s="406"/>
      <c r="W373" s="406"/>
      <c r="X373" s="406"/>
      <c r="Y373" s="406"/>
      <c r="Z373" s="406"/>
      <c r="AA373" s="406"/>
      <c r="AB373" s="406"/>
      <c r="AC373" s="406"/>
      <c r="AD373" s="406"/>
      <c r="AE373" s="406"/>
      <c r="AF373" s="406"/>
      <c r="AG373" s="406"/>
      <c r="AH373" s="406"/>
      <c r="AI373" s="406"/>
      <c r="AJ373" s="406"/>
      <c r="AK373" s="406"/>
      <c r="AL373" s="406"/>
      <c r="AM373" s="406"/>
      <c r="AN373" s="406"/>
      <c r="AO373" s="406"/>
      <c r="AP373" s="406"/>
      <c r="AQ373" s="406"/>
      <c r="AR373" s="406"/>
      <c r="AS373" s="321"/>
      <c r="AT373" s="321"/>
      <c r="AU373" s="321"/>
      <c r="AV373" s="321"/>
      <c r="AW373" s="321"/>
      <c r="AX373" s="321"/>
    </row>
    <row r="374" spans="3:50" s="311" customFormat="1" x14ac:dyDescent="0.3">
      <c r="C374" s="312"/>
      <c r="P374" s="407"/>
      <c r="Q374" s="407"/>
      <c r="R374" s="407"/>
      <c r="S374" s="406"/>
      <c r="T374" s="406"/>
      <c r="U374" s="406"/>
      <c r="V374" s="406"/>
      <c r="W374" s="406"/>
      <c r="X374" s="406"/>
      <c r="Y374" s="406"/>
      <c r="Z374" s="406"/>
      <c r="AA374" s="406"/>
      <c r="AB374" s="406"/>
      <c r="AC374" s="406"/>
      <c r="AD374" s="406"/>
      <c r="AE374" s="406"/>
      <c r="AF374" s="406"/>
      <c r="AG374" s="406"/>
      <c r="AH374" s="406"/>
      <c r="AI374" s="406"/>
      <c r="AJ374" s="406"/>
      <c r="AK374" s="406"/>
      <c r="AL374" s="406"/>
      <c r="AM374" s="406"/>
      <c r="AN374" s="406"/>
      <c r="AO374" s="406"/>
      <c r="AP374" s="406"/>
      <c r="AQ374" s="406"/>
      <c r="AR374" s="406"/>
      <c r="AS374" s="321"/>
      <c r="AT374" s="321"/>
      <c r="AU374" s="321"/>
      <c r="AV374" s="321"/>
      <c r="AW374" s="321"/>
      <c r="AX374" s="321"/>
    </row>
    <row r="375" spans="3:50" s="311" customFormat="1" x14ac:dyDescent="0.3">
      <c r="C375" s="312"/>
      <c r="P375" s="407"/>
      <c r="Q375" s="407"/>
      <c r="R375" s="407"/>
      <c r="S375" s="406"/>
      <c r="T375" s="406"/>
      <c r="U375" s="406"/>
      <c r="V375" s="406"/>
      <c r="W375" s="406"/>
      <c r="X375" s="406"/>
      <c r="Y375" s="406"/>
      <c r="Z375" s="406"/>
      <c r="AA375" s="406"/>
      <c r="AB375" s="406"/>
      <c r="AC375" s="406"/>
      <c r="AD375" s="406"/>
      <c r="AE375" s="406"/>
      <c r="AF375" s="406"/>
      <c r="AG375" s="406"/>
      <c r="AH375" s="406"/>
      <c r="AI375" s="406"/>
      <c r="AJ375" s="406"/>
      <c r="AK375" s="406"/>
      <c r="AL375" s="406"/>
      <c r="AM375" s="406"/>
      <c r="AN375" s="406"/>
      <c r="AO375" s="406"/>
      <c r="AP375" s="406"/>
      <c r="AQ375" s="406"/>
      <c r="AR375" s="406"/>
      <c r="AS375" s="321"/>
      <c r="AT375" s="321"/>
      <c r="AU375" s="321"/>
      <c r="AV375" s="321"/>
      <c r="AW375" s="321"/>
      <c r="AX375" s="321"/>
    </row>
    <row r="376" spans="3:50" s="311" customFormat="1" x14ac:dyDescent="0.3">
      <c r="C376" s="312"/>
      <c r="P376" s="407"/>
      <c r="Q376" s="407"/>
      <c r="R376" s="407"/>
      <c r="S376" s="406"/>
      <c r="T376" s="406"/>
      <c r="U376" s="406"/>
      <c r="V376" s="406"/>
      <c r="W376" s="406"/>
      <c r="X376" s="406"/>
      <c r="Y376" s="406"/>
      <c r="Z376" s="406"/>
      <c r="AA376" s="406"/>
      <c r="AB376" s="406"/>
      <c r="AC376" s="406"/>
      <c r="AD376" s="406"/>
      <c r="AE376" s="406"/>
      <c r="AF376" s="406"/>
      <c r="AG376" s="406"/>
      <c r="AH376" s="406"/>
      <c r="AI376" s="406"/>
      <c r="AJ376" s="406"/>
      <c r="AK376" s="406"/>
      <c r="AL376" s="406"/>
      <c r="AM376" s="406"/>
      <c r="AN376" s="406"/>
      <c r="AO376" s="406"/>
      <c r="AP376" s="406"/>
      <c r="AQ376" s="406"/>
      <c r="AR376" s="406"/>
      <c r="AS376" s="321"/>
      <c r="AT376" s="321"/>
      <c r="AU376" s="321"/>
      <c r="AV376" s="321"/>
      <c r="AW376" s="321"/>
      <c r="AX376" s="321"/>
    </row>
    <row r="377" spans="3:50" s="311" customFormat="1" x14ac:dyDescent="0.3">
      <c r="C377" s="312"/>
      <c r="P377" s="407"/>
      <c r="Q377" s="407"/>
      <c r="R377" s="407"/>
      <c r="S377" s="406"/>
      <c r="T377" s="406"/>
      <c r="U377" s="406"/>
      <c r="V377" s="406"/>
      <c r="W377" s="406"/>
      <c r="X377" s="406"/>
      <c r="Y377" s="406"/>
      <c r="Z377" s="406"/>
      <c r="AA377" s="406"/>
      <c r="AB377" s="406"/>
      <c r="AC377" s="406"/>
      <c r="AD377" s="406"/>
      <c r="AE377" s="406"/>
      <c r="AF377" s="406"/>
      <c r="AG377" s="406"/>
      <c r="AH377" s="406"/>
      <c r="AI377" s="406"/>
      <c r="AJ377" s="406"/>
      <c r="AK377" s="406"/>
      <c r="AL377" s="406"/>
      <c r="AM377" s="406"/>
      <c r="AN377" s="406"/>
      <c r="AO377" s="406"/>
      <c r="AP377" s="406"/>
      <c r="AQ377" s="406"/>
      <c r="AR377" s="406"/>
      <c r="AS377" s="321"/>
      <c r="AT377" s="321"/>
      <c r="AU377" s="321"/>
      <c r="AV377" s="321"/>
      <c r="AW377" s="321"/>
      <c r="AX377" s="321"/>
    </row>
    <row r="378" spans="3:50" s="311" customFormat="1" x14ac:dyDescent="0.3">
      <c r="C378" s="312"/>
      <c r="P378" s="407"/>
      <c r="Q378" s="407"/>
      <c r="R378" s="407"/>
      <c r="S378" s="406"/>
      <c r="T378" s="406"/>
      <c r="U378" s="406"/>
      <c r="V378" s="406"/>
      <c r="W378" s="406"/>
      <c r="X378" s="406"/>
      <c r="Y378" s="406"/>
      <c r="Z378" s="406"/>
      <c r="AA378" s="406"/>
      <c r="AB378" s="406"/>
      <c r="AC378" s="406"/>
      <c r="AD378" s="406"/>
      <c r="AE378" s="406"/>
      <c r="AF378" s="406"/>
      <c r="AG378" s="406"/>
      <c r="AH378" s="406"/>
      <c r="AI378" s="406"/>
      <c r="AJ378" s="406"/>
      <c r="AK378" s="406"/>
      <c r="AL378" s="406"/>
      <c r="AM378" s="406"/>
      <c r="AN378" s="406"/>
      <c r="AO378" s="406"/>
      <c r="AP378" s="406"/>
      <c r="AQ378" s="406"/>
      <c r="AR378" s="406"/>
      <c r="AS378" s="321"/>
      <c r="AT378" s="321"/>
      <c r="AU378" s="321"/>
      <c r="AV378" s="321"/>
      <c r="AW378" s="321"/>
      <c r="AX378" s="321"/>
    </row>
    <row r="379" spans="3:50" s="311" customFormat="1" x14ac:dyDescent="0.3">
      <c r="C379" s="312"/>
      <c r="P379" s="407"/>
      <c r="Q379" s="407"/>
      <c r="R379" s="407"/>
      <c r="S379" s="406"/>
      <c r="T379" s="406"/>
      <c r="U379" s="406"/>
      <c r="V379" s="406"/>
      <c r="W379" s="406"/>
      <c r="X379" s="406"/>
      <c r="Y379" s="406"/>
      <c r="Z379" s="406"/>
      <c r="AA379" s="406"/>
      <c r="AB379" s="406"/>
      <c r="AC379" s="406"/>
      <c r="AD379" s="406"/>
      <c r="AE379" s="406"/>
      <c r="AF379" s="406"/>
      <c r="AG379" s="406"/>
      <c r="AH379" s="406"/>
      <c r="AI379" s="406"/>
      <c r="AJ379" s="406"/>
      <c r="AK379" s="406"/>
      <c r="AL379" s="406"/>
      <c r="AM379" s="406"/>
      <c r="AN379" s="406"/>
      <c r="AO379" s="406"/>
      <c r="AP379" s="406"/>
      <c r="AQ379" s="406"/>
      <c r="AR379" s="406"/>
      <c r="AS379" s="321"/>
      <c r="AT379" s="321"/>
      <c r="AU379" s="321"/>
      <c r="AV379" s="321"/>
      <c r="AW379" s="321"/>
      <c r="AX379" s="321"/>
    </row>
    <row r="380" spans="3:50" s="311" customFormat="1" x14ac:dyDescent="0.3">
      <c r="C380" s="312"/>
      <c r="P380" s="407"/>
      <c r="Q380" s="407"/>
      <c r="R380" s="407"/>
      <c r="S380" s="406"/>
      <c r="T380" s="406"/>
      <c r="U380" s="406"/>
      <c r="V380" s="406"/>
      <c r="W380" s="406"/>
      <c r="X380" s="406"/>
      <c r="Y380" s="406"/>
      <c r="Z380" s="406"/>
      <c r="AA380" s="406"/>
      <c r="AB380" s="406"/>
      <c r="AC380" s="406"/>
      <c r="AD380" s="406"/>
      <c r="AE380" s="406"/>
      <c r="AF380" s="406"/>
      <c r="AG380" s="406"/>
      <c r="AH380" s="406"/>
      <c r="AI380" s="406"/>
      <c r="AJ380" s="406"/>
      <c r="AK380" s="406"/>
      <c r="AL380" s="406"/>
      <c r="AM380" s="406"/>
      <c r="AN380" s="406"/>
      <c r="AO380" s="406"/>
      <c r="AP380" s="406"/>
      <c r="AQ380" s="406"/>
      <c r="AR380" s="406"/>
      <c r="AS380" s="321"/>
      <c r="AT380" s="321"/>
      <c r="AU380" s="321"/>
      <c r="AV380" s="321"/>
      <c r="AW380" s="321"/>
      <c r="AX380" s="321"/>
    </row>
    <row r="381" spans="3:50" s="311" customFormat="1" x14ac:dyDescent="0.3">
      <c r="C381" s="312"/>
      <c r="P381" s="407"/>
      <c r="Q381" s="407"/>
      <c r="R381" s="407"/>
      <c r="S381" s="406"/>
      <c r="T381" s="406"/>
      <c r="U381" s="406"/>
      <c r="V381" s="406"/>
      <c r="W381" s="406"/>
      <c r="X381" s="406"/>
      <c r="Y381" s="406"/>
      <c r="Z381" s="406"/>
      <c r="AA381" s="406"/>
      <c r="AB381" s="406"/>
      <c r="AC381" s="406"/>
      <c r="AD381" s="406"/>
      <c r="AE381" s="406"/>
      <c r="AF381" s="406"/>
      <c r="AG381" s="406"/>
      <c r="AH381" s="406"/>
      <c r="AI381" s="406"/>
      <c r="AJ381" s="406"/>
      <c r="AK381" s="406"/>
      <c r="AL381" s="406"/>
      <c r="AM381" s="406"/>
      <c r="AN381" s="406"/>
      <c r="AO381" s="406"/>
      <c r="AP381" s="406"/>
      <c r="AQ381" s="406"/>
      <c r="AR381" s="406"/>
      <c r="AS381" s="321"/>
      <c r="AT381" s="321"/>
      <c r="AU381" s="321"/>
      <c r="AV381" s="321"/>
      <c r="AW381" s="321"/>
      <c r="AX381" s="321"/>
    </row>
    <row r="382" spans="3:50" s="311" customFormat="1" x14ac:dyDescent="0.3">
      <c r="C382" s="312"/>
      <c r="P382" s="407"/>
      <c r="Q382" s="407"/>
      <c r="R382" s="407"/>
      <c r="S382" s="406"/>
      <c r="T382" s="406"/>
      <c r="U382" s="406"/>
      <c r="V382" s="406"/>
      <c r="W382" s="406"/>
      <c r="X382" s="406"/>
      <c r="Y382" s="406"/>
      <c r="Z382" s="406"/>
      <c r="AA382" s="406"/>
      <c r="AB382" s="406"/>
      <c r="AC382" s="406"/>
      <c r="AD382" s="406"/>
      <c r="AE382" s="406"/>
      <c r="AF382" s="406"/>
      <c r="AG382" s="406"/>
      <c r="AH382" s="406"/>
      <c r="AI382" s="406"/>
      <c r="AJ382" s="406"/>
      <c r="AK382" s="406"/>
      <c r="AL382" s="406"/>
      <c r="AM382" s="406"/>
      <c r="AN382" s="406"/>
      <c r="AO382" s="406"/>
      <c r="AP382" s="406"/>
      <c r="AQ382" s="406"/>
      <c r="AR382" s="406"/>
      <c r="AS382" s="321"/>
      <c r="AT382" s="321"/>
      <c r="AU382" s="321"/>
      <c r="AV382" s="321"/>
      <c r="AW382" s="321"/>
      <c r="AX382" s="321"/>
    </row>
    <row r="383" spans="3:50" s="311" customFormat="1" x14ac:dyDescent="0.3">
      <c r="C383" s="312"/>
      <c r="P383" s="407"/>
      <c r="Q383" s="407"/>
      <c r="R383" s="407"/>
      <c r="S383" s="406"/>
      <c r="T383" s="406"/>
      <c r="U383" s="406"/>
      <c r="V383" s="406"/>
      <c r="W383" s="406"/>
      <c r="X383" s="406"/>
      <c r="Y383" s="406"/>
      <c r="Z383" s="406"/>
      <c r="AA383" s="406"/>
      <c r="AB383" s="406"/>
      <c r="AC383" s="406"/>
      <c r="AD383" s="406"/>
      <c r="AE383" s="406"/>
      <c r="AF383" s="406"/>
      <c r="AG383" s="406"/>
      <c r="AH383" s="406"/>
      <c r="AI383" s="406"/>
      <c r="AJ383" s="406"/>
      <c r="AK383" s="406"/>
      <c r="AL383" s="406"/>
      <c r="AM383" s="406"/>
      <c r="AN383" s="406"/>
      <c r="AO383" s="406"/>
      <c r="AP383" s="406"/>
      <c r="AQ383" s="406"/>
      <c r="AR383" s="406"/>
      <c r="AS383" s="321"/>
      <c r="AT383" s="321"/>
      <c r="AU383" s="321"/>
      <c r="AV383" s="321"/>
      <c r="AW383" s="321"/>
      <c r="AX383" s="321"/>
    </row>
    <row r="384" spans="3:50" s="311" customFormat="1" x14ac:dyDescent="0.3">
      <c r="C384" s="312"/>
      <c r="P384" s="407"/>
      <c r="Q384" s="407"/>
      <c r="R384" s="407"/>
      <c r="S384" s="406"/>
      <c r="T384" s="406"/>
      <c r="U384" s="406"/>
      <c r="V384" s="406"/>
      <c r="W384" s="406"/>
      <c r="X384" s="406"/>
      <c r="Y384" s="406"/>
      <c r="Z384" s="406"/>
      <c r="AA384" s="406"/>
      <c r="AB384" s="406"/>
      <c r="AC384" s="406"/>
      <c r="AD384" s="406"/>
      <c r="AE384" s="406"/>
      <c r="AF384" s="406"/>
      <c r="AG384" s="406"/>
      <c r="AH384" s="406"/>
      <c r="AI384" s="406"/>
      <c r="AJ384" s="406"/>
      <c r="AK384" s="406"/>
      <c r="AL384" s="406"/>
      <c r="AM384" s="406"/>
      <c r="AN384" s="406"/>
      <c r="AO384" s="406"/>
      <c r="AP384" s="406"/>
      <c r="AQ384" s="406"/>
      <c r="AR384" s="406"/>
      <c r="AS384" s="321"/>
      <c r="AT384" s="321"/>
      <c r="AU384" s="321"/>
      <c r="AV384" s="321"/>
      <c r="AW384" s="321"/>
      <c r="AX384" s="321"/>
    </row>
    <row r="385" spans="3:50" s="311" customFormat="1" x14ac:dyDescent="0.3">
      <c r="C385" s="312"/>
      <c r="P385" s="407"/>
      <c r="Q385" s="407"/>
      <c r="R385" s="407"/>
      <c r="S385" s="406"/>
      <c r="T385" s="406"/>
      <c r="U385" s="406"/>
      <c r="V385" s="406"/>
      <c r="W385" s="406"/>
      <c r="X385" s="406"/>
      <c r="Y385" s="406"/>
      <c r="Z385" s="406"/>
      <c r="AA385" s="406"/>
      <c r="AB385" s="406"/>
      <c r="AC385" s="406"/>
      <c r="AD385" s="406"/>
      <c r="AE385" s="406"/>
      <c r="AF385" s="406"/>
      <c r="AG385" s="406"/>
      <c r="AH385" s="406"/>
      <c r="AI385" s="406"/>
      <c r="AJ385" s="406"/>
      <c r="AK385" s="406"/>
      <c r="AL385" s="406"/>
      <c r="AM385" s="406"/>
      <c r="AN385" s="406"/>
      <c r="AO385" s="406"/>
      <c r="AP385" s="406"/>
      <c r="AQ385" s="406"/>
      <c r="AR385" s="406"/>
      <c r="AS385" s="321"/>
      <c r="AT385" s="321"/>
      <c r="AU385" s="321"/>
      <c r="AV385" s="321"/>
      <c r="AW385" s="321"/>
      <c r="AX385" s="321"/>
    </row>
    <row r="386" spans="3:50" s="311" customFormat="1" x14ac:dyDescent="0.3">
      <c r="C386" s="312"/>
      <c r="P386" s="407"/>
      <c r="Q386" s="407"/>
      <c r="R386" s="407"/>
      <c r="S386" s="406"/>
      <c r="T386" s="406"/>
      <c r="U386" s="406"/>
      <c r="V386" s="406"/>
      <c r="W386" s="406"/>
      <c r="X386" s="406"/>
      <c r="Y386" s="406"/>
      <c r="Z386" s="406"/>
      <c r="AA386" s="406"/>
      <c r="AB386" s="406"/>
      <c r="AC386" s="406"/>
      <c r="AD386" s="406"/>
      <c r="AE386" s="406"/>
      <c r="AF386" s="406"/>
      <c r="AG386" s="406"/>
      <c r="AH386" s="406"/>
      <c r="AI386" s="406"/>
      <c r="AJ386" s="406"/>
      <c r="AK386" s="406"/>
      <c r="AL386" s="406"/>
      <c r="AM386" s="406"/>
      <c r="AN386" s="406"/>
      <c r="AO386" s="406"/>
      <c r="AP386" s="406"/>
      <c r="AQ386" s="406"/>
      <c r="AR386" s="406"/>
      <c r="AS386" s="321"/>
      <c r="AT386" s="321"/>
      <c r="AU386" s="321"/>
      <c r="AV386" s="321"/>
      <c r="AW386" s="321"/>
      <c r="AX386" s="321"/>
    </row>
    <row r="387" spans="3:50" s="311" customFormat="1" x14ac:dyDescent="0.3">
      <c r="C387" s="312"/>
      <c r="P387" s="407"/>
      <c r="Q387" s="407"/>
      <c r="R387" s="407"/>
      <c r="S387" s="406"/>
      <c r="T387" s="406"/>
      <c r="U387" s="406"/>
      <c r="V387" s="406"/>
      <c r="W387" s="406"/>
      <c r="X387" s="406"/>
      <c r="Y387" s="406"/>
      <c r="Z387" s="406"/>
      <c r="AA387" s="406"/>
      <c r="AB387" s="406"/>
      <c r="AC387" s="406"/>
      <c r="AD387" s="406"/>
      <c r="AE387" s="406"/>
      <c r="AF387" s="406"/>
      <c r="AG387" s="406"/>
      <c r="AH387" s="406"/>
      <c r="AI387" s="406"/>
      <c r="AJ387" s="406"/>
      <c r="AK387" s="406"/>
      <c r="AL387" s="406"/>
      <c r="AM387" s="406"/>
      <c r="AN387" s="406"/>
      <c r="AO387" s="406"/>
      <c r="AP387" s="406"/>
      <c r="AQ387" s="406"/>
      <c r="AR387" s="406"/>
      <c r="AS387" s="321"/>
      <c r="AT387" s="321"/>
      <c r="AU387" s="321"/>
      <c r="AV387" s="321"/>
      <c r="AW387" s="321"/>
      <c r="AX387" s="321"/>
    </row>
    <row r="388" spans="3:50" s="311" customFormat="1" x14ac:dyDescent="0.3">
      <c r="C388" s="312"/>
      <c r="P388" s="407"/>
      <c r="Q388" s="407"/>
      <c r="R388" s="407"/>
      <c r="S388" s="406"/>
      <c r="T388" s="406"/>
      <c r="U388" s="406"/>
      <c r="V388" s="406"/>
      <c r="W388" s="406"/>
      <c r="X388" s="406"/>
      <c r="Y388" s="406"/>
      <c r="Z388" s="406"/>
      <c r="AA388" s="406"/>
      <c r="AB388" s="406"/>
      <c r="AC388" s="406"/>
      <c r="AD388" s="406"/>
      <c r="AE388" s="406"/>
      <c r="AF388" s="406"/>
      <c r="AG388" s="406"/>
      <c r="AH388" s="406"/>
      <c r="AI388" s="406"/>
      <c r="AJ388" s="406"/>
      <c r="AK388" s="406"/>
      <c r="AL388" s="406"/>
      <c r="AM388" s="406"/>
      <c r="AN388" s="406"/>
      <c r="AO388" s="406"/>
      <c r="AP388" s="406"/>
      <c r="AQ388" s="406"/>
      <c r="AR388" s="406"/>
      <c r="AS388" s="321"/>
      <c r="AT388" s="321"/>
      <c r="AU388" s="321"/>
      <c r="AV388" s="321"/>
      <c r="AW388" s="321"/>
      <c r="AX388" s="321"/>
    </row>
    <row r="389" spans="3:50" s="311" customFormat="1" x14ac:dyDescent="0.3">
      <c r="C389" s="312"/>
      <c r="P389" s="407"/>
      <c r="Q389" s="407"/>
      <c r="R389" s="407"/>
      <c r="S389" s="406"/>
      <c r="T389" s="406"/>
      <c r="U389" s="406"/>
      <c r="V389" s="406"/>
      <c r="W389" s="406"/>
      <c r="X389" s="406"/>
      <c r="Y389" s="406"/>
      <c r="Z389" s="406"/>
      <c r="AA389" s="406"/>
      <c r="AB389" s="406"/>
      <c r="AC389" s="406"/>
      <c r="AD389" s="406"/>
      <c r="AE389" s="406"/>
      <c r="AF389" s="406"/>
      <c r="AG389" s="406"/>
      <c r="AH389" s="406"/>
      <c r="AI389" s="406"/>
      <c r="AJ389" s="406"/>
      <c r="AK389" s="406"/>
      <c r="AL389" s="406"/>
      <c r="AM389" s="406"/>
      <c r="AN389" s="406"/>
      <c r="AO389" s="406"/>
      <c r="AP389" s="406"/>
      <c r="AQ389" s="406"/>
      <c r="AR389" s="406"/>
      <c r="AS389" s="321"/>
      <c r="AT389" s="321"/>
      <c r="AU389" s="321"/>
      <c r="AV389" s="321"/>
      <c r="AW389" s="321"/>
      <c r="AX389" s="321"/>
    </row>
    <row r="390" spans="3:50" s="311" customFormat="1" x14ac:dyDescent="0.3">
      <c r="C390" s="312"/>
      <c r="P390" s="407"/>
      <c r="Q390" s="407"/>
      <c r="R390" s="407"/>
      <c r="S390" s="406"/>
      <c r="T390" s="406"/>
      <c r="U390" s="406"/>
      <c r="V390" s="406"/>
      <c r="W390" s="406"/>
      <c r="X390" s="406"/>
      <c r="Y390" s="406"/>
      <c r="Z390" s="406"/>
      <c r="AA390" s="406"/>
      <c r="AB390" s="406"/>
      <c r="AC390" s="406"/>
      <c r="AD390" s="406"/>
      <c r="AE390" s="406"/>
      <c r="AF390" s="406"/>
      <c r="AG390" s="406"/>
      <c r="AH390" s="406"/>
      <c r="AI390" s="406"/>
      <c r="AJ390" s="406"/>
      <c r="AK390" s="406"/>
      <c r="AL390" s="406"/>
      <c r="AM390" s="406"/>
      <c r="AN390" s="406"/>
      <c r="AO390" s="406"/>
      <c r="AP390" s="406"/>
      <c r="AQ390" s="406"/>
      <c r="AR390" s="406"/>
      <c r="AS390" s="321"/>
      <c r="AT390" s="321"/>
      <c r="AU390" s="321"/>
      <c r="AV390" s="321"/>
      <c r="AW390" s="321"/>
      <c r="AX390" s="321"/>
    </row>
    <row r="391" spans="3:50" s="311" customFormat="1" x14ac:dyDescent="0.3">
      <c r="C391" s="312"/>
      <c r="P391" s="407"/>
      <c r="Q391" s="407"/>
      <c r="R391" s="407"/>
      <c r="S391" s="406"/>
      <c r="T391" s="406"/>
      <c r="U391" s="406"/>
      <c r="V391" s="406"/>
      <c r="W391" s="406"/>
      <c r="X391" s="406"/>
      <c r="Y391" s="406"/>
      <c r="Z391" s="406"/>
      <c r="AA391" s="406"/>
      <c r="AB391" s="406"/>
      <c r="AC391" s="406"/>
      <c r="AD391" s="406"/>
      <c r="AE391" s="406"/>
      <c r="AF391" s="406"/>
      <c r="AG391" s="406"/>
      <c r="AH391" s="406"/>
      <c r="AI391" s="406"/>
      <c r="AJ391" s="406"/>
      <c r="AK391" s="406"/>
      <c r="AL391" s="406"/>
      <c r="AM391" s="406"/>
      <c r="AN391" s="406"/>
      <c r="AO391" s="406"/>
      <c r="AP391" s="406"/>
      <c r="AQ391" s="406"/>
      <c r="AR391" s="406"/>
      <c r="AS391" s="321"/>
      <c r="AT391" s="321"/>
      <c r="AU391" s="321"/>
      <c r="AV391" s="321"/>
      <c r="AW391" s="321"/>
      <c r="AX391" s="321"/>
    </row>
    <row r="392" spans="3:50" s="311" customFormat="1" x14ac:dyDescent="0.3">
      <c r="C392" s="312"/>
      <c r="P392" s="407"/>
      <c r="Q392" s="407"/>
      <c r="R392" s="407"/>
      <c r="S392" s="406"/>
      <c r="T392" s="406"/>
      <c r="U392" s="406"/>
      <c r="V392" s="406"/>
      <c r="W392" s="406"/>
      <c r="X392" s="406"/>
      <c r="Y392" s="406"/>
      <c r="Z392" s="406"/>
      <c r="AA392" s="406"/>
      <c r="AB392" s="406"/>
      <c r="AC392" s="406"/>
      <c r="AD392" s="406"/>
      <c r="AE392" s="406"/>
      <c r="AF392" s="406"/>
      <c r="AG392" s="406"/>
      <c r="AH392" s="406"/>
      <c r="AI392" s="406"/>
      <c r="AJ392" s="406"/>
      <c r="AK392" s="406"/>
      <c r="AL392" s="406"/>
      <c r="AM392" s="406"/>
      <c r="AN392" s="406"/>
      <c r="AO392" s="406"/>
      <c r="AP392" s="406"/>
      <c r="AQ392" s="406"/>
      <c r="AR392" s="406"/>
      <c r="AS392" s="321"/>
      <c r="AT392" s="321"/>
      <c r="AU392" s="321"/>
      <c r="AV392" s="321"/>
      <c r="AW392" s="321"/>
      <c r="AX392" s="321"/>
    </row>
    <row r="393" spans="3:50" s="311" customFormat="1" x14ac:dyDescent="0.3">
      <c r="C393" s="312"/>
      <c r="P393" s="407"/>
      <c r="Q393" s="407"/>
      <c r="R393" s="407"/>
      <c r="S393" s="406"/>
      <c r="T393" s="406"/>
      <c r="U393" s="406"/>
      <c r="V393" s="406"/>
      <c r="W393" s="406"/>
      <c r="X393" s="406"/>
      <c r="Y393" s="406"/>
      <c r="Z393" s="406"/>
      <c r="AA393" s="406"/>
      <c r="AB393" s="406"/>
      <c r="AC393" s="406"/>
      <c r="AD393" s="406"/>
      <c r="AE393" s="406"/>
      <c r="AF393" s="406"/>
      <c r="AG393" s="406"/>
      <c r="AH393" s="406"/>
      <c r="AI393" s="406"/>
      <c r="AJ393" s="406"/>
      <c r="AK393" s="406"/>
      <c r="AL393" s="406"/>
      <c r="AM393" s="406"/>
      <c r="AN393" s="406"/>
      <c r="AO393" s="406"/>
      <c r="AP393" s="406"/>
      <c r="AQ393" s="406"/>
      <c r="AR393" s="406"/>
      <c r="AS393" s="321"/>
      <c r="AT393" s="321"/>
      <c r="AU393" s="321"/>
      <c r="AV393" s="321"/>
      <c r="AW393" s="321"/>
      <c r="AX393" s="321"/>
    </row>
    <row r="394" spans="3:50" s="311" customFormat="1" x14ac:dyDescent="0.3">
      <c r="C394" s="312"/>
      <c r="P394" s="407"/>
      <c r="Q394" s="407"/>
      <c r="R394" s="407"/>
      <c r="S394" s="406"/>
      <c r="T394" s="406"/>
      <c r="U394" s="406"/>
      <c r="V394" s="406"/>
      <c r="W394" s="406"/>
      <c r="X394" s="406"/>
      <c r="Y394" s="406"/>
      <c r="Z394" s="406"/>
      <c r="AA394" s="406"/>
      <c r="AB394" s="406"/>
      <c r="AC394" s="406"/>
      <c r="AD394" s="406"/>
      <c r="AE394" s="406"/>
      <c r="AF394" s="406"/>
      <c r="AG394" s="406"/>
      <c r="AH394" s="406"/>
      <c r="AI394" s="406"/>
      <c r="AJ394" s="406"/>
      <c r="AK394" s="406"/>
      <c r="AL394" s="406"/>
      <c r="AM394" s="406"/>
      <c r="AN394" s="406"/>
      <c r="AO394" s="406"/>
      <c r="AP394" s="406"/>
      <c r="AQ394" s="406"/>
      <c r="AR394" s="406"/>
      <c r="AS394" s="321"/>
      <c r="AT394" s="321"/>
      <c r="AU394" s="321"/>
      <c r="AV394" s="321"/>
      <c r="AW394" s="321"/>
      <c r="AX394" s="321"/>
    </row>
    <row r="395" spans="3:50" s="311" customFormat="1" x14ac:dyDescent="0.3">
      <c r="C395" s="312"/>
      <c r="P395" s="407"/>
      <c r="Q395" s="407"/>
      <c r="R395" s="407"/>
      <c r="S395" s="406"/>
      <c r="T395" s="406"/>
      <c r="U395" s="406"/>
      <c r="V395" s="406"/>
      <c r="W395" s="406"/>
      <c r="X395" s="406"/>
      <c r="Y395" s="406"/>
      <c r="Z395" s="406"/>
      <c r="AA395" s="406"/>
      <c r="AB395" s="406"/>
      <c r="AC395" s="406"/>
      <c r="AD395" s="406"/>
      <c r="AE395" s="406"/>
      <c r="AF395" s="406"/>
      <c r="AG395" s="406"/>
      <c r="AH395" s="406"/>
      <c r="AI395" s="406"/>
      <c r="AJ395" s="406"/>
      <c r="AK395" s="406"/>
      <c r="AL395" s="406"/>
      <c r="AM395" s="406"/>
      <c r="AN395" s="406"/>
      <c r="AO395" s="406"/>
      <c r="AP395" s="406"/>
      <c r="AQ395" s="406"/>
      <c r="AR395" s="406"/>
      <c r="AS395" s="321"/>
      <c r="AT395" s="321"/>
      <c r="AU395" s="321"/>
      <c r="AV395" s="321"/>
      <c r="AW395" s="321"/>
      <c r="AX395" s="321"/>
    </row>
    <row r="396" spans="3:50" s="311" customFormat="1" x14ac:dyDescent="0.3">
      <c r="C396" s="312"/>
      <c r="P396" s="407"/>
      <c r="Q396" s="407"/>
      <c r="R396" s="407"/>
      <c r="S396" s="406"/>
      <c r="T396" s="406"/>
      <c r="U396" s="406"/>
      <c r="V396" s="406"/>
      <c r="W396" s="406"/>
      <c r="X396" s="406"/>
      <c r="Y396" s="406"/>
      <c r="Z396" s="406"/>
      <c r="AA396" s="406"/>
      <c r="AB396" s="406"/>
      <c r="AC396" s="406"/>
      <c r="AD396" s="406"/>
      <c r="AE396" s="406"/>
      <c r="AF396" s="406"/>
      <c r="AG396" s="406"/>
      <c r="AH396" s="406"/>
      <c r="AI396" s="406"/>
      <c r="AJ396" s="406"/>
      <c r="AK396" s="406"/>
      <c r="AL396" s="406"/>
      <c r="AM396" s="406"/>
      <c r="AN396" s="406"/>
      <c r="AO396" s="406"/>
      <c r="AP396" s="406"/>
      <c r="AQ396" s="406"/>
      <c r="AR396" s="406"/>
      <c r="AS396" s="321"/>
      <c r="AT396" s="321"/>
      <c r="AU396" s="321"/>
      <c r="AV396" s="321"/>
      <c r="AW396" s="321"/>
      <c r="AX396" s="321"/>
    </row>
    <row r="397" spans="3:50" s="311" customFormat="1" x14ac:dyDescent="0.3">
      <c r="C397" s="312"/>
      <c r="P397" s="407"/>
      <c r="Q397" s="407"/>
      <c r="R397" s="407"/>
      <c r="S397" s="406"/>
      <c r="T397" s="406"/>
      <c r="U397" s="406"/>
      <c r="V397" s="406"/>
      <c r="W397" s="406"/>
      <c r="X397" s="406"/>
      <c r="Y397" s="406"/>
      <c r="Z397" s="406"/>
      <c r="AA397" s="406"/>
      <c r="AB397" s="406"/>
      <c r="AC397" s="406"/>
      <c r="AD397" s="406"/>
      <c r="AE397" s="406"/>
      <c r="AF397" s="406"/>
      <c r="AG397" s="406"/>
      <c r="AH397" s="406"/>
      <c r="AI397" s="406"/>
      <c r="AJ397" s="406"/>
      <c r="AK397" s="406"/>
      <c r="AL397" s="406"/>
      <c r="AM397" s="406"/>
      <c r="AN397" s="406"/>
      <c r="AO397" s="406"/>
      <c r="AP397" s="406"/>
      <c r="AQ397" s="406"/>
      <c r="AR397" s="406"/>
      <c r="AS397" s="321"/>
      <c r="AT397" s="321"/>
      <c r="AU397" s="321"/>
      <c r="AV397" s="321"/>
      <c r="AW397" s="321"/>
      <c r="AX397" s="321"/>
    </row>
    <row r="398" spans="3:50" s="311" customFormat="1" x14ac:dyDescent="0.3">
      <c r="C398" s="312"/>
      <c r="P398" s="407"/>
      <c r="Q398" s="407"/>
      <c r="R398" s="407"/>
      <c r="S398" s="406"/>
      <c r="T398" s="406"/>
      <c r="U398" s="406"/>
      <c r="V398" s="406"/>
      <c r="W398" s="406"/>
      <c r="X398" s="406"/>
      <c r="Y398" s="406"/>
      <c r="Z398" s="406"/>
      <c r="AA398" s="406"/>
      <c r="AB398" s="406"/>
      <c r="AC398" s="406"/>
      <c r="AD398" s="406"/>
      <c r="AE398" s="406"/>
      <c r="AF398" s="406"/>
      <c r="AG398" s="406"/>
      <c r="AH398" s="406"/>
      <c r="AI398" s="406"/>
      <c r="AJ398" s="406"/>
      <c r="AK398" s="406"/>
      <c r="AL398" s="406"/>
      <c r="AM398" s="406"/>
      <c r="AN398" s="406"/>
      <c r="AO398" s="406"/>
      <c r="AP398" s="406"/>
      <c r="AQ398" s="406"/>
      <c r="AR398" s="406"/>
      <c r="AS398" s="321"/>
      <c r="AT398" s="321"/>
      <c r="AU398" s="321"/>
      <c r="AV398" s="321"/>
      <c r="AW398" s="321"/>
      <c r="AX398" s="321"/>
    </row>
    <row r="399" spans="3:50" s="311" customFormat="1" x14ac:dyDescent="0.3">
      <c r="C399" s="312"/>
      <c r="P399" s="407"/>
      <c r="Q399" s="407"/>
      <c r="R399" s="407"/>
      <c r="S399" s="406"/>
      <c r="T399" s="406"/>
      <c r="U399" s="406"/>
      <c r="V399" s="406"/>
      <c r="W399" s="406"/>
      <c r="X399" s="406"/>
      <c r="Y399" s="406"/>
      <c r="Z399" s="406"/>
      <c r="AA399" s="406"/>
      <c r="AB399" s="406"/>
      <c r="AC399" s="406"/>
      <c r="AD399" s="406"/>
      <c r="AE399" s="406"/>
      <c r="AF399" s="406"/>
      <c r="AG399" s="406"/>
      <c r="AH399" s="406"/>
      <c r="AI399" s="406"/>
      <c r="AJ399" s="406"/>
      <c r="AK399" s="406"/>
      <c r="AL399" s="406"/>
      <c r="AM399" s="406"/>
      <c r="AN399" s="406"/>
      <c r="AO399" s="406"/>
      <c r="AP399" s="406"/>
      <c r="AQ399" s="406"/>
      <c r="AR399" s="406"/>
      <c r="AS399" s="321"/>
      <c r="AT399" s="321"/>
      <c r="AU399" s="321"/>
      <c r="AV399" s="321"/>
      <c r="AW399" s="321"/>
      <c r="AX399" s="321"/>
    </row>
    <row r="400" spans="3:50" s="311" customFormat="1" x14ac:dyDescent="0.3">
      <c r="C400" s="312"/>
      <c r="P400" s="407"/>
      <c r="Q400" s="407"/>
      <c r="R400" s="407"/>
      <c r="S400" s="406"/>
      <c r="T400" s="406"/>
      <c r="U400" s="406"/>
      <c r="V400" s="406"/>
      <c r="W400" s="406"/>
      <c r="X400" s="406"/>
      <c r="Y400" s="406"/>
      <c r="Z400" s="406"/>
      <c r="AA400" s="406"/>
      <c r="AB400" s="406"/>
      <c r="AC400" s="406"/>
      <c r="AD400" s="406"/>
      <c r="AE400" s="406"/>
      <c r="AF400" s="406"/>
      <c r="AG400" s="406"/>
      <c r="AH400" s="406"/>
      <c r="AI400" s="406"/>
      <c r="AJ400" s="406"/>
      <c r="AK400" s="406"/>
      <c r="AL400" s="406"/>
      <c r="AM400" s="406"/>
      <c r="AN400" s="406"/>
      <c r="AO400" s="406"/>
      <c r="AP400" s="406"/>
      <c r="AQ400" s="406"/>
      <c r="AR400" s="406"/>
      <c r="AS400" s="321"/>
      <c r="AT400" s="321"/>
      <c r="AU400" s="321"/>
      <c r="AV400" s="321"/>
      <c r="AW400" s="321"/>
      <c r="AX400" s="321"/>
    </row>
    <row r="401" spans="3:50" s="311" customFormat="1" x14ac:dyDescent="0.3">
      <c r="C401" s="312"/>
      <c r="P401" s="407"/>
      <c r="Q401" s="407"/>
      <c r="R401" s="407"/>
      <c r="S401" s="406"/>
      <c r="T401" s="406"/>
      <c r="U401" s="406"/>
      <c r="V401" s="406"/>
      <c r="W401" s="406"/>
      <c r="X401" s="406"/>
      <c r="Y401" s="406"/>
      <c r="Z401" s="406"/>
      <c r="AA401" s="406"/>
      <c r="AB401" s="406"/>
      <c r="AC401" s="406"/>
      <c r="AD401" s="406"/>
      <c r="AE401" s="406"/>
      <c r="AF401" s="406"/>
      <c r="AG401" s="406"/>
      <c r="AH401" s="406"/>
      <c r="AI401" s="406"/>
      <c r="AJ401" s="406"/>
      <c r="AK401" s="406"/>
      <c r="AL401" s="406"/>
      <c r="AM401" s="406"/>
      <c r="AN401" s="406"/>
      <c r="AO401" s="406"/>
      <c r="AP401" s="406"/>
      <c r="AQ401" s="406"/>
      <c r="AR401" s="406"/>
      <c r="AS401" s="321"/>
      <c r="AT401" s="321"/>
      <c r="AU401" s="321"/>
      <c r="AV401" s="321"/>
      <c r="AW401" s="321"/>
      <c r="AX401" s="321"/>
    </row>
    <row r="402" spans="3:50" s="311" customFormat="1" x14ac:dyDescent="0.3">
      <c r="C402" s="312"/>
      <c r="P402" s="407"/>
      <c r="Q402" s="407"/>
      <c r="R402" s="407"/>
      <c r="S402" s="406"/>
      <c r="T402" s="406"/>
      <c r="U402" s="406"/>
      <c r="V402" s="406"/>
      <c r="W402" s="406"/>
      <c r="X402" s="406"/>
      <c r="Y402" s="406"/>
      <c r="Z402" s="406"/>
      <c r="AA402" s="406"/>
      <c r="AB402" s="406"/>
      <c r="AC402" s="406"/>
      <c r="AD402" s="406"/>
      <c r="AE402" s="406"/>
      <c r="AF402" s="406"/>
      <c r="AG402" s="406"/>
      <c r="AH402" s="406"/>
      <c r="AI402" s="406"/>
      <c r="AJ402" s="406"/>
      <c r="AK402" s="406"/>
      <c r="AL402" s="406"/>
      <c r="AM402" s="406"/>
      <c r="AN402" s="406"/>
      <c r="AO402" s="406"/>
      <c r="AP402" s="406"/>
      <c r="AQ402" s="406"/>
      <c r="AR402" s="406"/>
      <c r="AS402" s="321"/>
      <c r="AT402" s="321"/>
      <c r="AU402" s="321"/>
      <c r="AV402" s="321"/>
      <c r="AW402" s="321"/>
      <c r="AX402" s="321"/>
    </row>
    <row r="403" spans="3:50" s="311" customFormat="1" x14ac:dyDescent="0.3">
      <c r="C403" s="312"/>
      <c r="P403" s="407"/>
      <c r="Q403" s="407"/>
      <c r="R403" s="407"/>
      <c r="S403" s="406"/>
      <c r="T403" s="406"/>
      <c r="U403" s="406"/>
      <c r="V403" s="406"/>
      <c r="W403" s="406"/>
      <c r="X403" s="406"/>
      <c r="Y403" s="406"/>
      <c r="Z403" s="406"/>
      <c r="AA403" s="406"/>
      <c r="AB403" s="406"/>
      <c r="AC403" s="406"/>
      <c r="AD403" s="406"/>
      <c r="AE403" s="406"/>
      <c r="AF403" s="406"/>
      <c r="AG403" s="406"/>
      <c r="AH403" s="406"/>
      <c r="AI403" s="406"/>
      <c r="AJ403" s="406"/>
      <c r="AK403" s="406"/>
      <c r="AL403" s="406"/>
      <c r="AM403" s="406"/>
      <c r="AN403" s="406"/>
      <c r="AO403" s="406"/>
      <c r="AP403" s="406"/>
      <c r="AQ403" s="406"/>
      <c r="AR403" s="406"/>
      <c r="AS403" s="321"/>
      <c r="AT403" s="321"/>
      <c r="AU403" s="321"/>
      <c r="AV403" s="321"/>
      <c r="AW403" s="321"/>
      <c r="AX403" s="321"/>
    </row>
    <row r="404" spans="3:50" s="311" customFormat="1" x14ac:dyDescent="0.3">
      <c r="C404" s="312"/>
      <c r="P404" s="407"/>
      <c r="Q404" s="407"/>
      <c r="R404" s="407"/>
      <c r="S404" s="406"/>
      <c r="T404" s="406"/>
      <c r="U404" s="406"/>
      <c r="V404" s="406"/>
      <c r="W404" s="406"/>
      <c r="X404" s="406"/>
      <c r="Y404" s="406"/>
      <c r="Z404" s="406"/>
      <c r="AA404" s="406"/>
      <c r="AB404" s="406"/>
      <c r="AC404" s="406"/>
      <c r="AD404" s="406"/>
      <c r="AE404" s="406"/>
      <c r="AF404" s="406"/>
      <c r="AG404" s="406"/>
      <c r="AH404" s="406"/>
      <c r="AI404" s="406"/>
      <c r="AJ404" s="406"/>
      <c r="AK404" s="406"/>
      <c r="AL404" s="406"/>
      <c r="AM404" s="406"/>
      <c r="AN404" s="406"/>
      <c r="AO404" s="406"/>
      <c r="AP404" s="406"/>
      <c r="AQ404" s="406"/>
      <c r="AR404" s="406"/>
      <c r="AS404" s="321"/>
      <c r="AT404" s="321"/>
      <c r="AU404" s="321"/>
      <c r="AV404" s="321"/>
      <c r="AW404" s="321"/>
      <c r="AX404" s="321"/>
    </row>
    <row r="405" spans="3:50" s="311" customFormat="1" x14ac:dyDescent="0.3">
      <c r="C405" s="312"/>
      <c r="P405" s="407"/>
      <c r="Q405" s="407"/>
      <c r="R405" s="407"/>
      <c r="S405" s="406"/>
      <c r="T405" s="406"/>
      <c r="U405" s="406"/>
      <c r="V405" s="406"/>
      <c r="W405" s="406"/>
      <c r="X405" s="406"/>
      <c r="Y405" s="406"/>
      <c r="Z405" s="406"/>
      <c r="AA405" s="406"/>
      <c r="AB405" s="406"/>
      <c r="AC405" s="406"/>
      <c r="AD405" s="406"/>
      <c r="AE405" s="406"/>
      <c r="AF405" s="406"/>
      <c r="AG405" s="406"/>
      <c r="AH405" s="406"/>
      <c r="AI405" s="406"/>
      <c r="AJ405" s="406"/>
      <c r="AK405" s="406"/>
      <c r="AL405" s="406"/>
      <c r="AM405" s="406"/>
      <c r="AN405" s="406"/>
      <c r="AO405" s="406"/>
      <c r="AP405" s="406"/>
      <c r="AQ405" s="406"/>
      <c r="AR405" s="406"/>
      <c r="AS405" s="321"/>
      <c r="AT405" s="321"/>
      <c r="AU405" s="321"/>
      <c r="AV405" s="321"/>
      <c r="AW405" s="321"/>
      <c r="AX405" s="321"/>
    </row>
    <row r="406" spans="3:50" s="311" customFormat="1" x14ac:dyDescent="0.3">
      <c r="C406" s="312"/>
      <c r="P406" s="407"/>
      <c r="Q406" s="407"/>
      <c r="R406" s="407"/>
      <c r="S406" s="406"/>
      <c r="T406" s="406"/>
      <c r="U406" s="406"/>
      <c r="V406" s="406"/>
      <c r="W406" s="406"/>
      <c r="X406" s="406"/>
      <c r="Y406" s="406"/>
      <c r="Z406" s="406"/>
      <c r="AA406" s="406"/>
      <c r="AB406" s="406"/>
      <c r="AC406" s="406"/>
      <c r="AD406" s="406"/>
      <c r="AE406" s="406"/>
      <c r="AF406" s="406"/>
      <c r="AG406" s="406"/>
      <c r="AH406" s="406"/>
      <c r="AI406" s="406"/>
      <c r="AJ406" s="406"/>
      <c r="AK406" s="406"/>
      <c r="AL406" s="406"/>
      <c r="AM406" s="406"/>
      <c r="AN406" s="406"/>
      <c r="AO406" s="406"/>
      <c r="AP406" s="406"/>
      <c r="AQ406" s="406"/>
      <c r="AR406" s="406"/>
      <c r="AS406" s="321"/>
      <c r="AT406" s="321"/>
      <c r="AU406" s="321"/>
      <c r="AV406" s="321"/>
      <c r="AW406" s="321"/>
      <c r="AX406" s="321"/>
    </row>
    <row r="407" spans="3:50" s="311" customFormat="1" x14ac:dyDescent="0.3">
      <c r="C407" s="312"/>
      <c r="P407" s="407"/>
      <c r="Q407" s="407"/>
      <c r="R407" s="407"/>
      <c r="S407" s="406"/>
      <c r="T407" s="406"/>
      <c r="U407" s="406"/>
      <c r="V407" s="406"/>
      <c r="W407" s="406"/>
      <c r="X407" s="406"/>
      <c r="Y407" s="406"/>
      <c r="Z407" s="406"/>
      <c r="AA407" s="406"/>
      <c r="AB407" s="406"/>
      <c r="AC407" s="406"/>
      <c r="AD407" s="406"/>
      <c r="AE407" s="406"/>
      <c r="AF407" s="406"/>
      <c r="AG407" s="406"/>
      <c r="AH407" s="406"/>
      <c r="AI407" s="406"/>
      <c r="AJ407" s="406"/>
      <c r="AK407" s="406"/>
      <c r="AL407" s="406"/>
      <c r="AM407" s="406"/>
      <c r="AN407" s="406"/>
      <c r="AO407" s="406"/>
      <c r="AP407" s="406"/>
      <c r="AQ407" s="406"/>
      <c r="AR407" s="406"/>
      <c r="AS407" s="321"/>
      <c r="AT407" s="321"/>
      <c r="AU407" s="321"/>
      <c r="AV407" s="321"/>
      <c r="AW407" s="321"/>
      <c r="AX407" s="321"/>
    </row>
    <row r="408" spans="3:50" s="311" customFormat="1" x14ac:dyDescent="0.3">
      <c r="C408" s="312"/>
      <c r="P408" s="407"/>
      <c r="Q408" s="407"/>
      <c r="R408" s="407"/>
      <c r="S408" s="406"/>
      <c r="T408" s="406"/>
      <c r="U408" s="406"/>
      <c r="V408" s="406"/>
      <c r="W408" s="406"/>
      <c r="X408" s="406"/>
      <c r="Y408" s="406"/>
      <c r="Z408" s="406"/>
      <c r="AA408" s="406"/>
      <c r="AB408" s="406"/>
      <c r="AC408" s="406"/>
      <c r="AD408" s="406"/>
      <c r="AE408" s="406"/>
      <c r="AF408" s="406"/>
      <c r="AG408" s="406"/>
      <c r="AH408" s="406"/>
      <c r="AI408" s="406"/>
      <c r="AJ408" s="406"/>
      <c r="AK408" s="406"/>
      <c r="AL408" s="406"/>
      <c r="AM408" s="406"/>
      <c r="AN408" s="406"/>
      <c r="AO408" s="406"/>
      <c r="AP408" s="406"/>
      <c r="AQ408" s="406"/>
      <c r="AR408" s="406"/>
      <c r="AS408" s="321"/>
      <c r="AT408" s="321"/>
      <c r="AU408" s="321"/>
      <c r="AV408" s="321"/>
      <c r="AW408" s="321"/>
      <c r="AX408" s="321"/>
    </row>
    <row r="409" spans="3:50" s="311" customFormat="1" x14ac:dyDescent="0.3">
      <c r="C409" s="312"/>
      <c r="P409" s="407"/>
      <c r="Q409" s="407"/>
      <c r="R409" s="407"/>
      <c r="S409" s="406"/>
      <c r="T409" s="406"/>
      <c r="U409" s="406"/>
      <c r="V409" s="406"/>
      <c r="W409" s="406"/>
      <c r="X409" s="406"/>
      <c r="Y409" s="406"/>
      <c r="Z409" s="406"/>
      <c r="AA409" s="406"/>
      <c r="AB409" s="406"/>
      <c r="AC409" s="406"/>
      <c r="AD409" s="406"/>
      <c r="AE409" s="406"/>
      <c r="AF409" s="406"/>
      <c r="AG409" s="406"/>
      <c r="AH409" s="406"/>
      <c r="AI409" s="406"/>
      <c r="AJ409" s="406"/>
      <c r="AK409" s="406"/>
      <c r="AL409" s="406"/>
      <c r="AM409" s="406"/>
      <c r="AN409" s="406"/>
      <c r="AO409" s="406"/>
      <c r="AP409" s="406"/>
      <c r="AQ409" s="406"/>
      <c r="AR409" s="406"/>
      <c r="AS409" s="321"/>
      <c r="AT409" s="321"/>
      <c r="AU409" s="321"/>
      <c r="AV409" s="321"/>
      <c r="AW409" s="321"/>
      <c r="AX409" s="321"/>
    </row>
    <row r="410" spans="3:50" s="311" customFormat="1" x14ac:dyDescent="0.3">
      <c r="C410" s="312"/>
      <c r="P410" s="407"/>
      <c r="Q410" s="407"/>
      <c r="R410" s="407"/>
      <c r="S410" s="406"/>
      <c r="T410" s="406"/>
      <c r="U410" s="406"/>
      <c r="V410" s="406"/>
      <c r="W410" s="406"/>
      <c r="X410" s="406"/>
      <c r="Y410" s="406"/>
      <c r="Z410" s="406"/>
      <c r="AA410" s="406"/>
      <c r="AB410" s="406"/>
      <c r="AC410" s="406"/>
      <c r="AD410" s="406"/>
      <c r="AE410" s="406"/>
      <c r="AF410" s="406"/>
      <c r="AG410" s="406"/>
      <c r="AH410" s="406"/>
      <c r="AI410" s="406"/>
      <c r="AJ410" s="406"/>
      <c r="AK410" s="406"/>
      <c r="AL410" s="406"/>
      <c r="AM410" s="406"/>
      <c r="AN410" s="406"/>
      <c r="AO410" s="406"/>
      <c r="AP410" s="406"/>
      <c r="AQ410" s="406"/>
      <c r="AR410" s="406"/>
      <c r="AS410" s="321"/>
      <c r="AT410" s="321"/>
      <c r="AU410" s="321"/>
      <c r="AV410" s="321"/>
      <c r="AW410" s="321"/>
      <c r="AX410" s="321"/>
    </row>
    <row r="411" spans="3:50" s="311" customFormat="1" x14ac:dyDescent="0.3">
      <c r="C411" s="312"/>
      <c r="P411" s="407"/>
      <c r="Q411" s="407"/>
      <c r="R411" s="407"/>
      <c r="S411" s="406"/>
      <c r="T411" s="406"/>
      <c r="U411" s="406"/>
      <c r="V411" s="406"/>
      <c r="W411" s="406"/>
      <c r="X411" s="406"/>
      <c r="Y411" s="406"/>
      <c r="Z411" s="406"/>
      <c r="AA411" s="406"/>
      <c r="AB411" s="406"/>
      <c r="AC411" s="406"/>
      <c r="AD411" s="406"/>
      <c r="AE411" s="406"/>
      <c r="AF411" s="406"/>
      <c r="AG411" s="406"/>
      <c r="AH411" s="406"/>
      <c r="AI411" s="406"/>
      <c r="AJ411" s="406"/>
      <c r="AK411" s="406"/>
      <c r="AL411" s="406"/>
      <c r="AM411" s="406"/>
      <c r="AN411" s="406"/>
      <c r="AO411" s="406"/>
      <c r="AP411" s="406"/>
      <c r="AQ411" s="406"/>
      <c r="AR411" s="406"/>
      <c r="AS411" s="321"/>
      <c r="AT411" s="321"/>
      <c r="AU411" s="321"/>
      <c r="AV411" s="321"/>
      <c r="AW411" s="321"/>
      <c r="AX411" s="321"/>
    </row>
    <row r="412" spans="3:50" s="311" customFormat="1" x14ac:dyDescent="0.3">
      <c r="C412" s="312"/>
      <c r="P412" s="407"/>
      <c r="Q412" s="407"/>
      <c r="R412" s="407"/>
      <c r="S412" s="406"/>
      <c r="T412" s="406"/>
      <c r="U412" s="406"/>
      <c r="V412" s="406"/>
      <c r="W412" s="406"/>
      <c r="X412" s="406"/>
      <c r="Y412" s="406"/>
      <c r="Z412" s="406"/>
      <c r="AA412" s="406"/>
      <c r="AB412" s="406"/>
      <c r="AC412" s="406"/>
      <c r="AD412" s="406"/>
      <c r="AE412" s="406"/>
      <c r="AF412" s="406"/>
      <c r="AG412" s="406"/>
      <c r="AH412" s="406"/>
      <c r="AI412" s="406"/>
      <c r="AJ412" s="406"/>
      <c r="AK412" s="406"/>
      <c r="AL412" s="406"/>
      <c r="AM412" s="406"/>
      <c r="AN412" s="406"/>
      <c r="AO412" s="406"/>
      <c r="AP412" s="406"/>
      <c r="AQ412" s="406"/>
      <c r="AR412" s="406"/>
      <c r="AS412" s="321"/>
      <c r="AT412" s="321"/>
      <c r="AU412" s="321"/>
      <c r="AV412" s="321"/>
      <c r="AW412" s="321"/>
      <c r="AX412" s="321"/>
    </row>
    <row r="413" spans="3:50" s="311" customFormat="1" x14ac:dyDescent="0.3">
      <c r="C413" s="312"/>
      <c r="P413" s="407"/>
      <c r="Q413" s="407"/>
      <c r="R413" s="407"/>
      <c r="S413" s="406"/>
      <c r="T413" s="406"/>
      <c r="U413" s="406"/>
      <c r="V413" s="406"/>
      <c r="W413" s="406"/>
      <c r="X413" s="406"/>
      <c r="Y413" s="406"/>
      <c r="Z413" s="406"/>
      <c r="AA413" s="406"/>
      <c r="AB413" s="406"/>
      <c r="AC413" s="406"/>
      <c r="AD413" s="406"/>
      <c r="AE413" s="406"/>
      <c r="AF413" s="406"/>
      <c r="AG413" s="406"/>
      <c r="AH413" s="406"/>
      <c r="AI413" s="406"/>
      <c r="AJ413" s="406"/>
      <c r="AK413" s="406"/>
      <c r="AL413" s="406"/>
      <c r="AM413" s="406"/>
      <c r="AN413" s="406"/>
      <c r="AO413" s="406"/>
      <c r="AP413" s="406"/>
      <c r="AQ413" s="406"/>
      <c r="AR413" s="406"/>
      <c r="AS413" s="321"/>
      <c r="AT413" s="321"/>
      <c r="AU413" s="321"/>
      <c r="AV413" s="321"/>
      <c r="AW413" s="321"/>
      <c r="AX413" s="321"/>
    </row>
    <row r="414" spans="3:50" s="311" customFormat="1" x14ac:dyDescent="0.3">
      <c r="C414" s="312"/>
      <c r="P414" s="407"/>
      <c r="Q414" s="407"/>
      <c r="R414" s="407"/>
      <c r="S414" s="406"/>
      <c r="T414" s="406"/>
      <c r="U414" s="406"/>
      <c r="V414" s="406"/>
      <c r="W414" s="406"/>
      <c r="X414" s="406"/>
      <c r="Y414" s="406"/>
      <c r="Z414" s="406"/>
      <c r="AA414" s="406"/>
      <c r="AB414" s="406"/>
      <c r="AC414" s="406"/>
      <c r="AD414" s="406"/>
      <c r="AE414" s="406"/>
      <c r="AF414" s="406"/>
      <c r="AG414" s="406"/>
      <c r="AH414" s="406"/>
      <c r="AI414" s="406"/>
      <c r="AJ414" s="406"/>
      <c r="AK414" s="406"/>
      <c r="AL414" s="406"/>
      <c r="AM414" s="406"/>
      <c r="AN414" s="406"/>
      <c r="AO414" s="406"/>
      <c r="AP414" s="406"/>
      <c r="AQ414" s="406"/>
      <c r="AR414" s="406"/>
      <c r="AS414" s="321"/>
      <c r="AT414" s="321"/>
      <c r="AU414" s="321"/>
      <c r="AV414" s="321"/>
      <c r="AW414" s="321"/>
      <c r="AX414" s="321"/>
    </row>
    <row r="415" spans="3:50" s="311" customFormat="1" x14ac:dyDescent="0.3">
      <c r="C415" s="312"/>
      <c r="P415" s="407"/>
      <c r="Q415" s="407"/>
      <c r="R415" s="407"/>
      <c r="S415" s="406"/>
      <c r="T415" s="406"/>
      <c r="U415" s="406"/>
      <c r="V415" s="406"/>
      <c r="W415" s="406"/>
      <c r="X415" s="406"/>
      <c r="Y415" s="406"/>
      <c r="Z415" s="406"/>
      <c r="AA415" s="406"/>
      <c r="AB415" s="406"/>
      <c r="AC415" s="406"/>
      <c r="AD415" s="406"/>
      <c r="AE415" s="406"/>
      <c r="AF415" s="406"/>
      <c r="AG415" s="406"/>
      <c r="AH415" s="406"/>
      <c r="AI415" s="406"/>
      <c r="AJ415" s="406"/>
      <c r="AK415" s="406"/>
      <c r="AL415" s="406"/>
      <c r="AM415" s="406"/>
      <c r="AN415" s="406"/>
      <c r="AO415" s="406"/>
      <c r="AP415" s="406"/>
      <c r="AQ415" s="406"/>
      <c r="AR415" s="406"/>
      <c r="AS415" s="321"/>
      <c r="AT415" s="321"/>
      <c r="AU415" s="321"/>
      <c r="AV415" s="321"/>
      <c r="AW415" s="321"/>
      <c r="AX415" s="321"/>
    </row>
    <row r="416" spans="3:50" s="311" customFormat="1" x14ac:dyDescent="0.3">
      <c r="C416" s="312"/>
      <c r="P416" s="407"/>
      <c r="Q416" s="407"/>
      <c r="R416" s="407"/>
      <c r="S416" s="406"/>
      <c r="T416" s="406"/>
      <c r="U416" s="406"/>
      <c r="V416" s="406"/>
      <c r="W416" s="406"/>
      <c r="X416" s="406"/>
      <c r="Y416" s="406"/>
      <c r="Z416" s="406"/>
      <c r="AA416" s="406"/>
      <c r="AB416" s="406"/>
      <c r="AC416" s="406"/>
      <c r="AD416" s="406"/>
      <c r="AE416" s="406"/>
      <c r="AF416" s="406"/>
      <c r="AG416" s="406"/>
      <c r="AH416" s="406"/>
      <c r="AI416" s="406"/>
      <c r="AJ416" s="406"/>
      <c r="AK416" s="406"/>
      <c r="AL416" s="406"/>
      <c r="AM416" s="406"/>
      <c r="AN416" s="406"/>
      <c r="AO416" s="406"/>
      <c r="AP416" s="406"/>
      <c r="AQ416" s="406"/>
      <c r="AR416" s="406"/>
      <c r="AS416" s="321"/>
      <c r="AT416" s="321"/>
      <c r="AU416" s="321"/>
      <c r="AV416" s="321"/>
      <c r="AW416" s="321"/>
      <c r="AX416" s="321"/>
    </row>
    <row r="417" spans="3:50" s="311" customFormat="1" x14ac:dyDescent="0.3">
      <c r="C417" s="312"/>
      <c r="P417" s="407"/>
      <c r="Q417" s="407"/>
      <c r="R417" s="407"/>
      <c r="S417" s="406"/>
      <c r="T417" s="406"/>
      <c r="U417" s="406"/>
      <c r="V417" s="406"/>
      <c r="W417" s="406"/>
      <c r="X417" s="406"/>
      <c r="Y417" s="406"/>
      <c r="Z417" s="406"/>
      <c r="AA417" s="406"/>
      <c r="AB417" s="406"/>
      <c r="AC417" s="406"/>
      <c r="AD417" s="406"/>
      <c r="AE417" s="406"/>
      <c r="AF417" s="406"/>
      <c r="AG417" s="406"/>
      <c r="AH417" s="406"/>
      <c r="AI417" s="406"/>
      <c r="AJ417" s="406"/>
      <c r="AK417" s="406"/>
      <c r="AL417" s="406"/>
      <c r="AM417" s="406"/>
      <c r="AN417" s="406"/>
      <c r="AO417" s="406"/>
      <c r="AP417" s="406"/>
      <c r="AQ417" s="406"/>
      <c r="AR417" s="406"/>
      <c r="AS417" s="321"/>
      <c r="AT417" s="321"/>
      <c r="AU417" s="321"/>
      <c r="AV417" s="321"/>
      <c r="AW417" s="321"/>
      <c r="AX417" s="321"/>
    </row>
    <row r="418" spans="3:50" s="311" customFormat="1" x14ac:dyDescent="0.3">
      <c r="C418" s="312"/>
      <c r="P418" s="407"/>
      <c r="Q418" s="407"/>
      <c r="R418" s="407"/>
      <c r="S418" s="406"/>
      <c r="T418" s="406"/>
      <c r="U418" s="406"/>
      <c r="V418" s="406"/>
      <c r="W418" s="406"/>
      <c r="X418" s="406"/>
      <c r="Y418" s="406"/>
      <c r="Z418" s="406"/>
      <c r="AA418" s="406"/>
      <c r="AB418" s="406"/>
      <c r="AC418" s="406"/>
      <c r="AD418" s="406"/>
      <c r="AE418" s="406"/>
      <c r="AF418" s="406"/>
      <c r="AG418" s="406"/>
      <c r="AH418" s="406"/>
      <c r="AI418" s="406"/>
      <c r="AJ418" s="406"/>
      <c r="AK418" s="406"/>
      <c r="AL418" s="406"/>
      <c r="AM418" s="406"/>
      <c r="AN418" s="406"/>
      <c r="AO418" s="406"/>
      <c r="AP418" s="406"/>
      <c r="AQ418" s="406"/>
      <c r="AR418" s="406"/>
      <c r="AS418" s="321"/>
      <c r="AT418" s="321"/>
      <c r="AU418" s="321"/>
      <c r="AV418" s="321"/>
      <c r="AW418" s="321"/>
      <c r="AX418" s="321"/>
    </row>
    <row r="419" spans="3:50" s="311" customFormat="1" x14ac:dyDescent="0.3">
      <c r="C419" s="312"/>
      <c r="P419" s="407"/>
      <c r="Q419" s="407"/>
      <c r="R419" s="407"/>
      <c r="S419" s="406"/>
      <c r="T419" s="406"/>
      <c r="U419" s="406"/>
      <c r="V419" s="406"/>
      <c r="W419" s="406"/>
      <c r="X419" s="406"/>
      <c r="Y419" s="406"/>
      <c r="Z419" s="406"/>
      <c r="AA419" s="406"/>
      <c r="AB419" s="406"/>
      <c r="AC419" s="406"/>
      <c r="AD419" s="406"/>
      <c r="AE419" s="406"/>
      <c r="AF419" s="406"/>
      <c r="AG419" s="406"/>
      <c r="AH419" s="406"/>
      <c r="AI419" s="406"/>
      <c r="AJ419" s="406"/>
      <c r="AK419" s="406"/>
      <c r="AL419" s="406"/>
      <c r="AM419" s="406"/>
      <c r="AN419" s="406"/>
      <c r="AO419" s="406"/>
      <c r="AP419" s="406"/>
      <c r="AQ419" s="406"/>
      <c r="AR419" s="406"/>
      <c r="AS419" s="321"/>
      <c r="AT419" s="321"/>
      <c r="AU419" s="321"/>
      <c r="AV419" s="321"/>
      <c r="AW419" s="321"/>
      <c r="AX419" s="321"/>
    </row>
    <row r="420" spans="3:50" s="311" customFormat="1" x14ac:dyDescent="0.3">
      <c r="C420" s="312"/>
      <c r="P420" s="407"/>
      <c r="Q420" s="407"/>
      <c r="R420" s="407"/>
      <c r="S420" s="406"/>
      <c r="T420" s="406"/>
      <c r="U420" s="406"/>
      <c r="V420" s="406"/>
      <c r="W420" s="406"/>
      <c r="X420" s="406"/>
      <c r="Y420" s="406"/>
      <c r="Z420" s="406"/>
      <c r="AA420" s="406"/>
      <c r="AB420" s="406"/>
      <c r="AC420" s="406"/>
      <c r="AD420" s="406"/>
      <c r="AE420" s="406"/>
      <c r="AF420" s="406"/>
      <c r="AG420" s="406"/>
      <c r="AH420" s="406"/>
      <c r="AI420" s="406"/>
      <c r="AJ420" s="406"/>
      <c r="AK420" s="406"/>
      <c r="AL420" s="406"/>
      <c r="AM420" s="406"/>
      <c r="AN420" s="406"/>
      <c r="AO420" s="406"/>
      <c r="AP420" s="406"/>
      <c r="AQ420" s="406"/>
      <c r="AR420" s="406"/>
      <c r="AS420" s="321"/>
      <c r="AT420" s="321"/>
      <c r="AU420" s="321"/>
      <c r="AV420" s="321"/>
      <c r="AW420" s="321"/>
      <c r="AX420" s="321"/>
    </row>
    <row r="421" spans="3:50" s="311" customFormat="1" x14ac:dyDescent="0.3">
      <c r="C421" s="312"/>
      <c r="P421" s="407"/>
      <c r="Q421" s="407"/>
      <c r="R421" s="407"/>
      <c r="S421" s="406"/>
      <c r="T421" s="406"/>
      <c r="U421" s="406"/>
      <c r="V421" s="406"/>
      <c r="W421" s="406"/>
      <c r="X421" s="406"/>
      <c r="Y421" s="406"/>
      <c r="Z421" s="406"/>
      <c r="AA421" s="406"/>
      <c r="AB421" s="406"/>
      <c r="AC421" s="406"/>
      <c r="AD421" s="406"/>
      <c r="AE421" s="406"/>
      <c r="AF421" s="406"/>
      <c r="AG421" s="406"/>
      <c r="AH421" s="406"/>
      <c r="AI421" s="406"/>
      <c r="AJ421" s="406"/>
      <c r="AK421" s="406"/>
      <c r="AL421" s="406"/>
      <c r="AM421" s="406"/>
      <c r="AN421" s="406"/>
      <c r="AO421" s="406"/>
      <c r="AP421" s="406"/>
      <c r="AQ421" s="406"/>
      <c r="AR421" s="406"/>
      <c r="AS421" s="321"/>
      <c r="AT421" s="321"/>
      <c r="AU421" s="321"/>
      <c r="AV421" s="321"/>
      <c r="AW421" s="321"/>
      <c r="AX421" s="321"/>
    </row>
    <row r="422" spans="3:50" s="311" customFormat="1" x14ac:dyDescent="0.3">
      <c r="C422" s="312"/>
      <c r="P422" s="407"/>
      <c r="Q422" s="407"/>
      <c r="R422" s="407"/>
      <c r="S422" s="406"/>
      <c r="T422" s="406"/>
      <c r="U422" s="406"/>
      <c r="V422" s="406"/>
      <c r="W422" s="406"/>
      <c r="X422" s="406"/>
      <c r="Y422" s="406"/>
      <c r="Z422" s="406"/>
      <c r="AA422" s="406"/>
      <c r="AB422" s="406"/>
      <c r="AC422" s="406"/>
      <c r="AD422" s="406"/>
      <c r="AE422" s="406"/>
      <c r="AF422" s="406"/>
      <c r="AG422" s="406"/>
      <c r="AH422" s="406"/>
      <c r="AI422" s="406"/>
      <c r="AJ422" s="406"/>
      <c r="AK422" s="406"/>
      <c r="AL422" s="406"/>
      <c r="AM422" s="406"/>
      <c r="AN422" s="406"/>
      <c r="AO422" s="406"/>
      <c r="AP422" s="406"/>
      <c r="AQ422" s="406"/>
      <c r="AR422" s="406"/>
      <c r="AS422" s="321"/>
      <c r="AT422" s="321"/>
      <c r="AU422" s="321"/>
      <c r="AV422" s="321"/>
      <c r="AW422" s="321"/>
      <c r="AX422" s="321"/>
    </row>
    <row r="423" spans="3:50" s="311" customFormat="1" x14ac:dyDescent="0.3">
      <c r="C423" s="312"/>
      <c r="P423" s="407"/>
      <c r="Q423" s="407"/>
      <c r="R423" s="407"/>
      <c r="S423" s="406"/>
      <c r="T423" s="406"/>
      <c r="U423" s="406"/>
      <c r="V423" s="406"/>
      <c r="W423" s="406"/>
      <c r="X423" s="406"/>
      <c r="Y423" s="406"/>
      <c r="Z423" s="406"/>
      <c r="AA423" s="406"/>
      <c r="AB423" s="406"/>
      <c r="AC423" s="406"/>
      <c r="AD423" s="406"/>
      <c r="AE423" s="406"/>
      <c r="AF423" s="406"/>
      <c r="AG423" s="406"/>
      <c r="AH423" s="406"/>
      <c r="AI423" s="406"/>
      <c r="AJ423" s="406"/>
      <c r="AK423" s="406"/>
      <c r="AL423" s="406"/>
      <c r="AM423" s="406"/>
      <c r="AN423" s="406"/>
      <c r="AO423" s="406"/>
      <c r="AP423" s="406"/>
      <c r="AQ423" s="406"/>
      <c r="AR423" s="406"/>
      <c r="AS423" s="321"/>
      <c r="AT423" s="321"/>
      <c r="AU423" s="321"/>
      <c r="AV423" s="321"/>
      <c r="AW423" s="321"/>
      <c r="AX423" s="321"/>
    </row>
    <row r="424" spans="3:50" s="311" customFormat="1" x14ac:dyDescent="0.3">
      <c r="C424" s="312"/>
      <c r="P424" s="407"/>
      <c r="Q424" s="407"/>
      <c r="R424" s="407"/>
      <c r="S424" s="406"/>
      <c r="T424" s="406"/>
      <c r="U424" s="406"/>
      <c r="V424" s="406"/>
      <c r="W424" s="406"/>
      <c r="X424" s="406"/>
      <c r="Y424" s="406"/>
      <c r="Z424" s="406"/>
      <c r="AA424" s="406"/>
      <c r="AB424" s="406"/>
      <c r="AC424" s="406"/>
      <c r="AD424" s="406"/>
      <c r="AE424" s="406"/>
      <c r="AF424" s="406"/>
      <c r="AG424" s="406"/>
      <c r="AH424" s="406"/>
      <c r="AI424" s="406"/>
      <c r="AJ424" s="406"/>
      <c r="AK424" s="406"/>
      <c r="AL424" s="406"/>
      <c r="AM424" s="406"/>
      <c r="AN424" s="406"/>
      <c r="AO424" s="406"/>
      <c r="AP424" s="406"/>
      <c r="AQ424" s="406"/>
      <c r="AR424" s="406"/>
      <c r="AS424" s="321"/>
      <c r="AT424" s="321"/>
      <c r="AU424" s="321"/>
      <c r="AV424" s="321"/>
      <c r="AW424" s="321"/>
      <c r="AX424" s="321"/>
    </row>
    <row r="425" spans="3:50" s="311" customFormat="1" x14ac:dyDescent="0.3">
      <c r="C425" s="312"/>
      <c r="P425" s="407"/>
      <c r="Q425" s="407"/>
      <c r="R425" s="407"/>
      <c r="S425" s="406"/>
      <c r="T425" s="406"/>
      <c r="U425" s="406"/>
      <c r="V425" s="406"/>
      <c r="W425" s="406"/>
      <c r="X425" s="406"/>
      <c r="Y425" s="406"/>
      <c r="Z425" s="406"/>
      <c r="AA425" s="406"/>
      <c r="AB425" s="406"/>
      <c r="AC425" s="406"/>
      <c r="AD425" s="406"/>
      <c r="AE425" s="406"/>
      <c r="AF425" s="406"/>
      <c r="AG425" s="406"/>
      <c r="AH425" s="406"/>
      <c r="AI425" s="406"/>
      <c r="AJ425" s="406"/>
      <c r="AK425" s="406"/>
      <c r="AL425" s="406"/>
      <c r="AM425" s="406"/>
      <c r="AN425" s="406"/>
      <c r="AO425" s="406"/>
      <c r="AP425" s="406"/>
      <c r="AQ425" s="406"/>
      <c r="AR425" s="406"/>
      <c r="AS425" s="321"/>
      <c r="AT425" s="321"/>
      <c r="AU425" s="321"/>
      <c r="AV425" s="321"/>
      <c r="AW425" s="321"/>
      <c r="AX425" s="321"/>
    </row>
    <row r="426" spans="3:50" s="311" customFormat="1" x14ac:dyDescent="0.3">
      <c r="C426" s="312"/>
      <c r="P426" s="407"/>
      <c r="Q426" s="407"/>
      <c r="R426" s="407"/>
      <c r="S426" s="406"/>
      <c r="T426" s="406"/>
      <c r="U426" s="406"/>
      <c r="V426" s="406"/>
      <c r="W426" s="406"/>
      <c r="X426" s="406"/>
      <c r="Y426" s="406"/>
      <c r="Z426" s="406"/>
      <c r="AA426" s="406"/>
      <c r="AB426" s="406"/>
      <c r="AC426" s="406"/>
      <c r="AD426" s="406"/>
      <c r="AE426" s="406"/>
      <c r="AF426" s="406"/>
      <c r="AG426" s="406"/>
      <c r="AH426" s="406"/>
      <c r="AI426" s="406"/>
      <c r="AJ426" s="406"/>
      <c r="AK426" s="406"/>
      <c r="AL426" s="406"/>
      <c r="AM426" s="406"/>
      <c r="AN426" s="406"/>
      <c r="AO426" s="406"/>
      <c r="AP426" s="406"/>
      <c r="AQ426" s="406"/>
      <c r="AR426" s="406"/>
      <c r="AS426" s="321"/>
      <c r="AT426" s="321"/>
      <c r="AU426" s="321"/>
      <c r="AV426" s="321"/>
      <c r="AW426" s="321"/>
      <c r="AX426" s="321"/>
    </row>
    <row r="427" spans="3:50" s="311" customFormat="1" x14ac:dyDescent="0.3">
      <c r="C427" s="312"/>
      <c r="P427" s="407"/>
      <c r="Q427" s="407"/>
      <c r="R427" s="407"/>
      <c r="S427" s="406"/>
      <c r="T427" s="406"/>
      <c r="U427" s="406"/>
      <c r="V427" s="406"/>
      <c r="W427" s="406"/>
      <c r="X427" s="406"/>
      <c r="Y427" s="406"/>
      <c r="Z427" s="406"/>
      <c r="AA427" s="406"/>
      <c r="AB427" s="406"/>
      <c r="AC427" s="406"/>
      <c r="AD427" s="406"/>
      <c r="AE427" s="406"/>
      <c r="AF427" s="406"/>
      <c r="AG427" s="406"/>
      <c r="AH427" s="406"/>
      <c r="AI427" s="406"/>
      <c r="AJ427" s="406"/>
      <c r="AK427" s="406"/>
      <c r="AL427" s="406"/>
      <c r="AM427" s="406"/>
      <c r="AN427" s="406"/>
      <c r="AO427" s="406"/>
      <c r="AP427" s="406"/>
      <c r="AQ427" s="406"/>
      <c r="AR427" s="406"/>
      <c r="AS427" s="321"/>
      <c r="AT427" s="321"/>
      <c r="AU427" s="321"/>
      <c r="AV427" s="321"/>
      <c r="AW427" s="321"/>
      <c r="AX427" s="321"/>
    </row>
    <row r="428" spans="3:50" s="311" customFormat="1" x14ac:dyDescent="0.3">
      <c r="C428" s="312"/>
      <c r="P428" s="407"/>
      <c r="Q428" s="407"/>
      <c r="R428" s="407"/>
      <c r="S428" s="406"/>
      <c r="T428" s="406"/>
      <c r="U428" s="406"/>
      <c r="V428" s="406"/>
      <c r="W428" s="406"/>
      <c r="X428" s="406"/>
      <c r="Y428" s="406"/>
      <c r="Z428" s="406"/>
      <c r="AA428" s="406"/>
      <c r="AB428" s="406"/>
      <c r="AC428" s="406"/>
      <c r="AD428" s="406"/>
      <c r="AE428" s="406"/>
      <c r="AF428" s="406"/>
      <c r="AG428" s="406"/>
      <c r="AH428" s="406"/>
      <c r="AI428" s="406"/>
      <c r="AJ428" s="406"/>
      <c r="AK428" s="406"/>
      <c r="AL428" s="406"/>
      <c r="AM428" s="406"/>
      <c r="AN428" s="406"/>
      <c r="AO428" s="406"/>
      <c r="AP428" s="406"/>
      <c r="AQ428" s="406"/>
      <c r="AR428" s="406"/>
      <c r="AS428" s="321"/>
      <c r="AT428" s="321"/>
      <c r="AU428" s="321"/>
      <c r="AV428" s="321"/>
      <c r="AW428" s="321"/>
      <c r="AX428" s="321"/>
    </row>
    <row r="429" spans="3:50" s="311" customFormat="1" x14ac:dyDescent="0.3">
      <c r="C429" s="312"/>
      <c r="P429" s="407"/>
      <c r="Q429" s="407"/>
      <c r="R429" s="407"/>
      <c r="S429" s="406"/>
      <c r="T429" s="406"/>
      <c r="U429" s="406"/>
      <c r="V429" s="406"/>
      <c r="W429" s="406"/>
      <c r="X429" s="406"/>
      <c r="Y429" s="406"/>
      <c r="Z429" s="406"/>
      <c r="AA429" s="406"/>
      <c r="AB429" s="406"/>
      <c r="AC429" s="406"/>
      <c r="AD429" s="406"/>
      <c r="AE429" s="406"/>
      <c r="AF429" s="406"/>
      <c r="AG429" s="406"/>
      <c r="AH429" s="406"/>
      <c r="AI429" s="406"/>
      <c r="AJ429" s="406"/>
      <c r="AK429" s="406"/>
      <c r="AL429" s="406"/>
      <c r="AM429" s="406"/>
      <c r="AN429" s="406"/>
      <c r="AO429" s="406"/>
      <c r="AP429" s="406"/>
      <c r="AQ429" s="406"/>
      <c r="AR429" s="406"/>
      <c r="AS429" s="321"/>
      <c r="AT429" s="321"/>
      <c r="AU429" s="321"/>
      <c r="AV429" s="321"/>
      <c r="AW429" s="321"/>
      <c r="AX429" s="321"/>
    </row>
    <row r="430" spans="3:50" s="311" customFormat="1" x14ac:dyDescent="0.3">
      <c r="C430" s="312"/>
      <c r="P430" s="407"/>
      <c r="Q430" s="407"/>
      <c r="R430" s="407"/>
      <c r="S430" s="406"/>
      <c r="T430" s="406"/>
      <c r="U430" s="406"/>
      <c r="V430" s="406"/>
      <c r="W430" s="406"/>
      <c r="X430" s="406"/>
      <c r="Y430" s="406"/>
      <c r="Z430" s="406"/>
      <c r="AA430" s="406"/>
      <c r="AB430" s="406"/>
      <c r="AC430" s="406"/>
      <c r="AD430" s="406"/>
      <c r="AE430" s="406"/>
      <c r="AF430" s="406"/>
      <c r="AG430" s="406"/>
      <c r="AH430" s="406"/>
      <c r="AI430" s="406"/>
      <c r="AJ430" s="406"/>
      <c r="AK430" s="406"/>
      <c r="AL430" s="406"/>
      <c r="AM430" s="406"/>
      <c r="AN430" s="406"/>
      <c r="AO430" s="406"/>
      <c r="AP430" s="406"/>
      <c r="AQ430" s="406"/>
      <c r="AR430" s="406"/>
      <c r="AS430" s="321"/>
      <c r="AT430" s="321"/>
      <c r="AU430" s="321"/>
      <c r="AV430" s="321"/>
      <c r="AW430" s="321"/>
      <c r="AX430" s="321"/>
    </row>
    <row r="431" spans="3:50" s="311" customFormat="1" x14ac:dyDescent="0.3">
      <c r="C431" s="312"/>
      <c r="P431" s="407"/>
      <c r="Q431" s="407"/>
      <c r="R431" s="407"/>
      <c r="S431" s="406"/>
      <c r="T431" s="406"/>
      <c r="U431" s="406"/>
      <c r="V431" s="406"/>
      <c r="W431" s="406"/>
      <c r="X431" s="406"/>
      <c r="Y431" s="406"/>
      <c r="Z431" s="406"/>
      <c r="AA431" s="406"/>
      <c r="AB431" s="406"/>
      <c r="AC431" s="406"/>
      <c r="AD431" s="406"/>
      <c r="AE431" s="406"/>
      <c r="AF431" s="406"/>
      <c r="AG431" s="406"/>
      <c r="AH431" s="406"/>
      <c r="AI431" s="406"/>
      <c r="AJ431" s="406"/>
      <c r="AK431" s="406"/>
      <c r="AL431" s="406"/>
      <c r="AM431" s="406"/>
      <c r="AN431" s="406"/>
      <c r="AO431" s="406"/>
      <c r="AP431" s="406"/>
      <c r="AQ431" s="406"/>
      <c r="AR431" s="406"/>
      <c r="AS431" s="321"/>
      <c r="AT431" s="321"/>
      <c r="AU431" s="321"/>
      <c r="AV431" s="321"/>
      <c r="AW431" s="321"/>
      <c r="AX431" s="321"/>
    </row>
    <row r="432" spans="3:50" s="311" customFormat="1" x14ac:dyDescent="0.3">
      <c r="C432" s="312"/>
      <c r="P432" s="407"/>
      <c r="Q432" s="407"/>
      <c r="R432" s="407"/>
      <c r="S432" s="406"/>
      <c r="T432" s="406"/>
      <c r="U432" s="406"/>
      <c r="V432" s="406"/>
      <c r="W432" s="406"/>
      <c r="X432" s="406"/>
      <c r="Y432" s="406"/>
      <c r="Z432" s="406"/>
      <c r="AA432" s="406"/>
      <c r="AB432" s="406"/>
      <c r="AC432" s="406"/>
      <c r="AD432" s="406"/>
      <c r="AE432" s="406"/>
      <c r="AF432" s="406"/>
      <c r="AG432" s="406"/>
      <c r="AH432" s="406"/>
      <c r="AI432" s="406"/>
      <c r="AJ432" s="406"/>
      <c r="AK432" s="406"/>
      <c r="AL432" s="406"/>
      <c r="AM432" s="406"/>
      <c r="AN432" s="406"/>
      <c r="AO432" s="406"/>
      <c r="AP432" s="406"/>
      <c r="AQ432" s="406"/>
      <c r="AR432" s="406"/>
      <c r="AS432" s="321"/>
      <c r="AT432" s="321"/>
      <c r="AU432" s="321"/>
      <c r="AV432" s="321"/>
      <c r="AW432" s="321"/>
      <c r="AX432" s="321"/>
    </row>
    <row r="433" spans="3:50" s="311" customFormat="1" x14ac:dyDescent="0.3">
      <c r="C433" s="312"/>
      <c r="P433" s="407"/>
      <c r="Q433" s="407"/>
      <c r="R433" s="407"/>
      <c r="S433" s="406"/>
      <c r="T433" s="406"/>
      <c r="U433" s="406"/>
      <c r="V433" s="406"/>
      <c r="W433" s="406"/>
      <c r="X433" s="406"/>
      <c r="Y433" s="406"/>
      <c r="Z433" s="406"/>
      <c r="AA433" s="406"/>
      <c r="AB433" s="406"/>
      <c r="AC433" s="406"/>
      <c r="AD433" s="406"/>
      <c r="AE433" s="406"/>
      <c r="AF433" s="406"/>
      <c r="AG433" s="406"/>
      <c r="AH433" s="406"/>
      <c r="AI433" s="406"/>
      <c r="AJ433" s="406"/>
      <c r="AK433" s="406"/>
      <c r="AL433" s="406"/>
      <c r="AM433" s="406"/>
      <c r="AN433" s="406"/>
      <c r="AO433" s="406"/>
      <c r="AP433" s="406"/>
      <c r="AQ433" s="406"/>
      <c r="AR433" s="406"/>
      <c r="AS433" s="321"/>
      <c r="AT433" s="321"/>
      <c r="AU433" s="321"/>
      <c r="AV433" s="321"/>
      <c r="AW433" s="321"/>
      <c r="AX433" s="321"/>
    </row>
    <row r="434" spans="3:50" s="311" customFormat="1" x14ac:dyDescent="0.3">
      <c r="C434" s="312"/>
      <c r="P434" s="407"/>
      <c r="Q434" s="407"/>
      <c r="R434" s="407"/>
      <c r="S434" s="406"/>
      <c r="T434" s="406"/>
      <c r="U434" s="406"/>
      <c r="V434" s="406"/>
      <c r="W434" s="406"/>
      <c r="X434" s="406"/>
      <c r="Y434" s="406"/>
      <c r="Z434" s="406"/>
      <c r="AA434" s="406"/>
      <c r="AB434" s="406"/>
      <c r="AC434" s="406"/>
      <c r="AD434" s="406"/>
      <c r="AE434" s="406"/>
      <c r="AF434" s="406"/>
      <c r="AG434" s="406"/>
      <c r="AH434" s="406"/>
      <c r="AI434" s="406"/>
      <c r="AJ434" s="406"/>
      <c r="AK434" s="406"/>
      <c r="AL434" s="406"/>
      <c r="AM434" s="406"/>
      <c r="AN434" s="406"/>
      <c r="AO434" s="406"/>
      <c r="AP434" s="406"/>
      <c r="AQ434" s="406"/>
      <c r="AR434" s="406"/>
      <c r="AS434" s="321"/>
      <c r="AT434" s="321"/>
      <c r="AU434" s="321"/>
      <c r="AV434" s="321"/>
      <c r="AW434" s="321"/>
      <c r="AX434" s="321"/>
    </row>
    <row r="435" spans="3:50" s="311" customFormat="1" x14ac:dyDescent="0.3">
      <c r="C435" s="312"/>
      <c r="P435" s="407"/>
      <c r="Q435" s="407"/>
      <c r="R435" s="407"/>
      <c r="S435" s="406"/>
      <c r="T435" s="406"/>
      <c r="U435" s="406"/>
      <c r="V435" s="406"/>
      <c r="W435" s="406"/>
      <c r="X435" s="406"/>
      <c r="Y435" s="406"/>
      <c r="Z435" s="406"/>
      <c r="AA435" s="406"/>
      <c r="AB435" s="406"/>
      <c r="AC435" s="406"/>
      <c r="AD435" s="406"/>
      <c r="AE435" s="406"/>
      <c r="AF435" s="406"/>
      <c r="AG435" s="406"/>
      <c r="AH435" s="406"/>
      <c r="AI435" s="406"/>
      <c r="AJ435" s="406"/>
      <c r="AK435" s="406"/>
      <c r="AL435" s="406"/>
      <c r="AM435" s="406"/>
      <c r="AN435" s="406"/>
      <c r="AO435" s="406"/>
      <c r="AP435" s="406"/>
      <c r="AQ435" s="406"/>
      <c r="AR435" s="406"/>
      <c r="AS435" s="321"/>
      <c r="AT435" s="321"/>
      <c r="AU435" s="321"/>
      <c r="AV435" s="321"/>
      <c r="AW435" s="321"/>
      <c r="AX435" s="321"/>
    </row>
    <row r="436" spans="3:50" s="311" customFormat="1" x14ac:dyDescent="0.3">
      <c r="C436" s="312"/>
      <c r="P436" s="407"/>
      <c r="Q436" s="407"/>
      <c r="R436" s="407"/>
      <c r="S436" s="406"/>
      <c r="T436" s="406"/>
      <c r="U436" s="406"/>
      <c r="V436" s="406"/>
      <c r="W436" s="406"/>
      <c r="X436" s="406"/>
      <c r="Y436" s="406"/>
      <c r="Z436" s="406"/>
      <c r="AA436" s="406"/>
      <c r="AB436" s="406"/>
      <c r="AC436" s="406"/>
      <c r="AD436" s="406"/>
      <c r="AE436" s="406"/>
      <c r="AF436" s="406"/>
      <c r="AG436" s="406"/>
      <c r="AH436" s="406"/>
      <c r="AI436" s="406"/>
      <c r="AJ436" s="406"/>
      <c r="AK436" s="406"/>
      <c r="AL436" s="406"/>
      <c r="AM436" s="406"/>
      <c r="AN436" s="406"/>
      <c r="AO436" s="406"/>
      <c r="AP436" s="406"/>
      <c r="AQ436" s="406"/>
      <c r="AR436" s="406"/>
      <c r="AS436" s="321"/>
      <c r="AT436" s="321"/>
      <c r="AU436" s="321"/>
      <c r="AV436" s="321"/>
      <c r="AW436" s="321"/>
      <c r="AX436" s="321"/>
    </row>
    <row r="437" spans="3:50" s="311" customFormat="1" x14ac:dyDescent="0.3">
      <c r="C437" s="312"/>
      <c r="P437" s="407"/>
      <c r="Q437" s="407"/>
      <c r="R437" s="407"/>
      <c r="S437" s="406"/>
      <c r="T437" s="406"/>
      <c r="U437" s="406"/>
      <c r="V437" s="406"/>
      <c r="W437" s="406"/>
      <c r="X437" s="406"/>
      <c r="Y437" s="406"/>
      <c r="Z437" s="406"/>
      <c r="AA437" s="406"/>
      <c r="AB437" s="406"/>
      <c r="AC437" s="406"/>
      <c r="AD437" s="406"/>
      <c r="AE437" s="406"/>
      <c r="AF437" s="406"/>
      <c r="AG437" s="406"/>
      <c r="AH437" s="406"/>
      <c r="AI437" s="406"/>
      <c r="AJ437" s="406"/>
      <c r="AK437" s="406"/>
      <c r="AL437" s="406"/>
      <c r="AM437" s="406"/>
      <c r="AN437" s="406"/>
      <c r="AO437" s="406"/>
      <c r="AP437" s="406"/>
      <c r="AQ437" s="406"/>
      <c r="AR437" s="406"/>
      <c r="AS437" s="321"/>
      <c r="AT437" s="321"/>
      <c r="AU437" s="321"/>
      <c r="AV437" s="321"/>
      <c r="AW437" s="321"/>
      <c r="AX437" s="321"/>
    </row>
    <row r="438" spans="3:50" s="311" customFormat="1" x14ac:dyDescent="0.3">
      <c r="C438" s="312"/>
      <c r="P438" s="407"/>
      <c r="Q438" s="407"/>
      <c r="R438" s="407"/>
      <c r="S438" s="406"/>
      <c r="T438" s="406"/>
      <c r="U438" s="406"/>
      <c r="V438" s="406"/>
      <c r="W438" s="406"/>
      <c r="X438" s="406"/>
      <c r="Y438" s="406"/>
      <c r="Z438" s="406"/>
      <c r="AA438" s="406"/>
      <c r="AB438" s="406"/>
      <c r="AC438" s="406"/>
      <c r="AD438" s="406"/>
      <c r="AE438" s="406"/>
      <c r="AF438" s="406"/>
      <c r="AG438" s="406"/>
      <c r="AH438" s="406"/>
      <c r="AI438" s="406"/>
      <c r="AJ438" s="406"/>
      <c r="AK438" s="406"/>
      <c r="AL438" s="406"/>
      <c r="AM438" s="406"/>
      <c r="AN438" s="406"/>
      <c r="AO438" s="406"/>
      <c r="AP438" s="406"/>
      <c r="AQ438" s="406"/>
      <c r="AR438" s="406"/>
      <c r="AS438" s="321"/>
      <c r="AT438" s="321"/>
      <c r="AU438" s="321"/>
      <c r="AV438" s="321"/>
      <c r="AW438" s="321"/>
      <c r="AX438" s="321"/>
    </row>
    <row r="439" spans="3:50" s="311" customFormat="1" x14ac:dyDescent="0.3">
      <c r="C439" s="312"/>
      <c r="P439" s="407"/>
      <c r="Q439" s="407"/>
      <c r="R439" s="407"/>
      <c r="S439" s="406"/>
      <c r="T439" s="406"/>
      <c r="U439" s="406"/>
      <c r="V439" s="406"/>
      <c r="W439" s="406"/>
      <c r="X439" s="406"/>
      <c r="Y439" s="406"/>
      <c r="Z439" s="406"/>
      <c r="AA439" s="406"/>
      <c r="AB439" s="406"/>
      <c r="AC439" s="406"/>
      <c r="AD439" s="406"/>
      <c r="AE439" s="406"/>
      <c r="AF439" s="406"/>
      <c r="AG439" s="406"/>
      <c r="AH439" s="406"/>
      <c r="AI439" s="406"/>
      <c r="AJ439" s="406"/>
      <c r="AK439" s="406"/>
      <c r="AL439" s="406"/>
      <c r="AM439" s="406"/>
      <c r="AN439" s="406"/>
      <c r="AO439" s="406"/>
      <c r="AP439" s="406"/>
      <c r="AQ439" s="406"/>
      <c r="AR439" s="406"/>
      <c r="AS439" s="321"/>
      <c r="AT439" s="321"/>
      <c r="AU439" s="321"/>
      <c r="AV439" s="321"/>
      <c r="AW439" s="321"/>
      <c r="AX439" s="321"/>
    </row>
    <row r="440" spans="3:50" s="311" customFormat="1" x14ac:dyDescent="0.3">
      <c r="C440" s="312"/>
      <c r="P440" s="407"/>
      <c r="Q440" s="407"/>
      <c r="R440" s="407"/>
      <c r="S440" s="406"/>
      <c r="T440" s="406"/>
      <c r="U440" s="406"/>
      <c r="V440" s="406"/>
      <c r="W440" s="406"/>
      <c r="X440" s="406"/>
      <c r="Y440" s="406"/>
      <c r="Z440" s="406"/>
      <c r="AA440" s="406"/>
      <c r="AB440" s="406"/>
      <c r="AC440" s="406"/>
      <c r="AD440" s="406"/>
      <c r="AE440" s="406"/>
      <c r="AF440" s="406"/>
      <c r="AG440" s="406"/>
      <c r="AH440" s="406"/>
      <c r="AI440" s="406"/>
      <c r="AJ440" s="406"/>
      <c r="AK440" s="406"/>
      <c r="AL440" s="406"/>
      <c r="AM440" s="406"/>
      <c r="AN440" s="406"/>
      <c r="AO440" s="406"/>
      <c r="AP440" s="406"/>
      <c r="AQ440" s="406"/>
      <c r="AR440" s="406"/>
      <c r="AS440" s="321"/>
      <c r="AT440" s="321"/>
      <c r="AU440" s="321"/>
      <c r="AV440" s="321"/>
      <c r="AW440" s="321"/>
      <c r="AX440" s="321"/>
    </row>
    <row r="441" spans="3:50" s="311" customFormat="1" x14ac:dyDescent="0.3">
      <c r="C441" s="312"/>
      <c r="P441" s="407"/>
      <c r="Q441" s="407"/>
      <c r="R441" s="407"/>
      <c r="S441" s="406"/>
      <c r="T441" s="406"/>
      <c r="U441" s="406"/>
      <c r="V441" s="406"/>
      <c r="W441" s="406"/>
      <c r="X441" s="406"/>
      <c r="Y441" s="406"/>
      <c r="Z441" s="406"/>
      <c r="AA441" s="406"/>
      <c r="AB441" s="406"/>
      <c r="AC441" s="406"/>
      <c r="AD441" s="406"/>
      <c r="AE441" s="406"/>
      <c r="AF441" s="406"/>
      <c r="AG441" s="406"/>
      <c r="AH441" s="406"/>
      <c r="AI441" s="406"/>
      <c r="AJ441" s="406"/>
      <c r="AK441" s="406"/>
      <c r="AL441" s="406"/>
      <c r="AM441" s="406"/>
      <c r="AN441" s="406"/>
      <c r="AO441" s="406"/>
      <c r="AP441" s="406"/>
      <c r="AQ441" s="406"/>
      <c r="AR441" s="406"/>
      <c r="AS441" s="321"/>
      <c r="AT441" s="321"/>
      <c r="AU441" s="321"/>
      <c r="AV441" s="321"/>
      <c r="AW441" s="321"/>
      <c r="AX441" s="321"/>
    </row>
    <row r="442" spans="3:50" s="311" customFormat="1" x14ac:dyDescent="0.3">
      <c r="C442" s="312"/>
      <c r="P442" s="407"/>
      <c r="Q442" s="407"/>
      <c r="R442" s="407"/>
      <c r="S442" s="406"/>
      <c r="T442" s="406"/>
      <c r="U442" s="406"/>
      <c r="V442" s="406"/>
      <c r="W442" s="406"/>
      <c r="X442" s="406"/>
      <c r="Y442" s="406"/>
      <c r="Z442" s="406"/>
      <c r="AA442" s="406"/>
      <c r="AB442" s="406"/>
      <c r="AC442" s="406"/>
      <c r="AD442" s="406"/>
      <c r="AE442" s="406"/>
      <c r="AF442" s="406"/>
      <c r="AG442" s="406"/>
      <c r="AH442" s="406"/>
      <c r="AI442" s="406"/>
      <c r="AJ442" s="406"/>
      <c r="AK442" s="406"/>
      <c r="AL442" s="406"/>
      <c r="AM442" s="406"/>
      <c r="AN442" s="406"/>
      <c r="AO442" s="406"/>
      <c r="AP442" s="406"/>
      <c r="AQ442" s="406"/>
      <c r="AR442" s="406"/>
      <c r="AS442" s="321"/>
      <c r="AT442" s="321"/>
      <c r="AU442" s="321"/>
      <c r="AV442" s="321"/>
      <c r="AW442" s="321"/>
      <c r="AX442" s="321"/>
    </row>
    <row r="443" spans="3:50" s="311" customFormat="1" x14ac:dyDescent="0.3">
      <c r="C443" s="312"/>
      <c r="P443" s="407"/>
      <c r="Q443" s="407"/>
      <c r="R443" s="407"/>
      <c r="S443" s="406"/>
      <c r="T443" s="406"/>
      <c r="U443" s="406"/>
      <c r="V443" s="406"/>
      <c r="W443" s="406"/>
      <c r="X443" s="406"/>
      <c r="Y443" s="406"/>
      <c r="Z443" s="406"/>
      <c r="AA443" s="406"/>
      <c r="AB443" s="406"/>
      <c r="AC443" s="406"/>
      <c r="AD443" s="406"/>
      <c r="AE443" s="406"/>
      <c r="AF443" s="406"/>
      <c r="AG443" s="406"/>
      <c r="AH443" s="406"/>
      <c r="AI443" s="406"/>
      <c r="AJ443" s="406"/>
      <c r="AK443" s="406"/>
      <c r="AL443" s="406"/>
      <c r="AM443" s="406"/>
      <c r="AN443" s="406"/>
      <c r="AO443" s="406"/>
      <c r="AP443" s="406"/>
      <c r="AQ443" s="406"/>
      <c r="AR443" s="406"/>
      <c r="AS443" s="321"/>
      <c r="AT443" s="321"/>
      <c r="AU443" s="321"/>
      <c r="AV443" s="321"/>
      <c r="AW443" s="321"/>
      <c r="AX443" s="321"/>
    </row>
    <row r="444" spans="3:50" s="311" customFormat="1" x14ac:dyDescent="0.3">
      <c r="C444" s="312"/>
      <c r="P444" s="407"/>
      <c r="Q444" s="407"/>
      <c r="R444" s="407"/>
      <c r="S444" s="406"/>
      <c r="T444" s="406"/>
      <c r="U444" s="406"/>
      <c r="V444" s="406"/>
      <c r="W444" s="406"/>
      <c r="X444" s="406"/>
      <c r="Y444" s="406"/>
      <c r="Z444" s="406"/>
      <c r="AA444" s="406"/>
      <c r="AB444" s="406"/>
      <c r="AC444" s="406"/>
      <c r="AD444" s="406"/>
      <c r="AE444" s="406"/>
      <c r="AF444" s="406"/>
      <c r="AG444" s="406"/>
      <c r="AH444" s="406"/>
      <c r="AI444" s="406"/>
      <c r="AJ444" s="406"/>
      <c r="AK444" s="406"/>
      <c r="AL444" s="406"/>
      <c r="AM444" s="406"/>
      <c r="AN444" s="406"/>
      <c r="AO444" s="406"/>
      <c r="AP444" s="406"/>
      <c r="AQ444" s="406"/>
      <c r="AR444" s="406"/>
      <c r="AS444" s="321"/>
      <c r="AT444" s="321"/>
      <c r="AU444" s="321"/>
      <c r="AV444" s="321"/>
      <c r="AW444" s="321"/>
      <c r="AX444" s="321"/>
    </row>
  </sheetData>
  <sheetProtection algorithmName="SHA-512" hashValue="xhvBfgpokrVbZ3jfyHr05LQ0O5JNwHufS+fltUHTAbLiD8ybQz3KrV8TSaVQt8xCuoOK0P0po52FplE/l6jFNw==" saltValue="CWOG4nc81BlUjeKB1NkNDQ==" spinCount="100000" sheet="1" objects="1" scenarios="1" selectLockedCells="1"/>
  <mergeCells count="33">
    <mergeCell ref="G97:J97"/>
    <mergeCell ref="D62:E62"/>
    <mergeCell ref="E12:E13"/>
    <mergeCell ref="C50:M50"/>
    <mergeCell ref="C51:M51"/>
    <mergeCell ref="C52:M52"/>
    <mergeCell ref="J12:J13"/>
    <mergeCell ref="F12:F13"/>
    <mergeCell ref="G96:J96"/>
    <mergeCell ref="I12:I13"/>
    <mergeCell ref="L12:L13"/>
    <mergeCell ref="M12:M13"/>
    <mergeCell ref="F5:G5"/>
    <mergeCell ref="K7:M7"/>
    <mergeCell ref="D10:I10"/>
    <mergeCell ref="D11:J11"/>
    <mergeCell ref="K8:M10"/>
    <mergeCell ref="N12:N13"/>
    <mergeCell ref="G102:J102"/>
    <mergeCell ref="K12:K13"/>
    <mergeCell ref="H12:H13"/>
    <mergeCell ref="C53:M53"/>
    <mergeCell ref="C54:M54"/>
    <mergeCell ref="C55:M55"/>
    <mergeCell ref="C56:M56"/>
    <mergeCell ref="C57:M57"/>
    <mergeCell ref="C58:M58"/>
    <mergeCell ref="D61:E61"/>
    <mergeCell ref="L64:L78"/>
    <mergeCell ref="G88:J90"/>
    <mergeCell ref="G12:G13"/>
    <mergeCell ref="G91:J92"/>
    <mergeCell ref="D12:D13"/>
  </mergeCells>
  <phoneticPr fontId="19" type="noConversion"/>
  <dataValidations count="3">
    <dataValidation type="list" allowBlank="1" showInputMessage="1" showErrorMessage="1" sqref="E14" xr:uid="{00000000-0002-0000-0400-000000000000}">
      <formula1>$D$64:$D$78</formula1>
    </dataValidation>
    <dataValidation type="list" allowBlank="1" showInputMessage="1" showErrorMessage="1" sqref="E15:E34" xr:uid="{00000000-0002-0000-0400-000001000000}">
      <formula1>$D$64:$D$80</formula1>
    </dataValidation>
    <dataValidation type="list" allowBlank="1" showInputMessage="1" showErrorMessage="1" sqref="J14:J34" xr:uid="{00000000-0002-0000-0400-000002000000}">
      <formula1>$G$64:$G$65</formula1>
    </dataValidation>
  </dataValidations>
  <pageMargins left="0.70866141732283472" right="0.70866141732283472" top="0.74803149606299213" bottom="0.74803149606299213" header="0.31496062992125984" footer="0.31496062992125984"/>
  <pageSetup paperSize="9" scale="38"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1DDCC"/>
  </sheetPr>
  <dimension ref="B1:S147"/>
  <sheetViews>
    <sheetView showGridLines="0" showRowColHeaders="0" zoomScaleNormal="100" workbookViewId="0">
      <selection activeCell="D13" sqref="D13"/>
    </sheetView>
  </sheetViews>
  <sheetFormatPr defaultColWidth="9.28515625" defaultRowHeight="16.5" x14ac:dyDescent="0.3"/>
  <cols>
    <col min="1" max="1" width="3.7109375" style="306" customWidth="1"/>
    <col min="2" max="2" width="2.7109375" style="306" customWidth="1"/>
    <col min="3" max="3" width="3.140625" style="688" customWidth="1"/>
    <col min="4" max="4" width="35.42578125" style="430" customWidth="1"/>
    <col min="5" max="5" width="43.28515625" style="306" customWidth="1"/>
    <col min="6" max="6" width="11.28515625" style="306" bestFit="1" customWidth="1"/>
    <col min="7" max="7" width="10" style="306" customWidth="1"/>
    <col min="8" max="8" width="35.42578125" style="306" customWidth="1"/>
    <col min="9" max="9" width="20.42578125" style="306" customWidth="1"/>
    <col min="10" max="10" width="11.28515625" style="306" customWidth="1"/>
    <col min="11" max="13" width="9.28515625" style="306"/>
    <col min="14" max="14" width="5.140625" style="306" customWidth="1"/>
    <col min="15" max="15" width="9.28515625" style="306"/>
    <col min="16" max="16" width="13" style="306" customWidth="1"/>
    <col min="17" max="16384" width="9.28515625" style="306"/>
  </cols>
  <sheetData>
    <row r="1" spans="2:14" ht="20.100000000000001" customHeight="1" thickBot="1" x14ac:dyDescent="0.35"/>
    <row r="2" spans="2:14" x14ac:dyDescent="0.3">
      <c r="B2" s="124"/>
      <c r="C2" s="689"/>
      <c r="D2" s="125"/>
      <c r="E2" s="126"/>
      <c r="F2" s="126"/>
      <c r="G2" s="126"/>
      <c r="H2" s="126"/>
      <c r="I2" s="126"/>
      <c r="J2" s="126"/>
      <c r="K2" s="126"/>
      <c r="L2" s="126"/>
      <c r="M2" s="126"/>
      <c r="N2" s="127"/>
    </row>
    <row r="3" spans="2:14" ht="30.75" x14ac:dyDescent="0.45">
      <c r="B3" s="128"/>
      <c r="C3" s="181"/>
      <c r="D3" s="123"/>
      <c r="E3" s="75" t="s">
        <v>228</v>
      </c>
      <c r="F3" s="76"/>
      <c r="G3" s="76"/>
      <c r="H3" s="76"/>
      <c r="I3" s="76"/>
      <c r="J3" s="76"/>
      <c r="K3" s="76"/>
      <c r="L3" s="76"/>
      <c r="M3" s="76"/>
      <c r="N3" s="129"/>
    </row>
    <row r="4" spans="2:14" x14ac:dyDescent="0.3">
      <c r="B4" s="128"/>
      <c r="C4" s="181"/>
      <c r="D4" s="123"/>
      <c r="E4" s="21" t="s">
        <v>229</v>
      </c>
      <c r="F4" s="76"/>
      <c r="G4" s="76"/>
      <c r="H4" s="76"/>
      <c r="I4" s="76"/>
      <c r="J4" s="76"/>
      <c r="K4" s="76"/>
      <c r="L4" s="76"/>
      <c r="M4" s="76"/>
      <c r="N4" s="129"/>
    </row>
    <row r="5" spans="2:14" ht="18.75" customHeight="1" x14ac:dyDescent="0.3">
      <c r="B5" s="128"/>
      <c r="C5" s="181"/>
      <c r="D5" s="123"/>
      <c r="E5" s="949">
        <f>SUM(M13:M32)</f>
        <v>0</v>
      </c>
      <c r="F5" s="949"/>
      <c r="G5" s="76"/>
      <c r="H5" s="76"/>
      <c r="I5" s="76"/>
      <c r="J5" s="76"/>
      <c r="K5" s="76"/>
      <c r="L5" s="76"/>
      <c r="M5" s="76"/>
      <c r="N5" s="129"/>
    </row>
    <row r="6" spans="2:14" x14ac:dyDescent="0.3">
      <c r="B6" s="128"/>
      <c r="C6" s="181"/>
      <c r="D6" s="123"/>
      <c r="E6" s="76"/>
      <c r="F6" s="76"/>
      <c r="G6" s="76"/>
      <c r="H6" s="76"/>
      <c r="I6" s="76"/>
      <c r="J6" s="76"/>
      <c r="K6" s="76"/>
      <c r="L6" s="76"/>
      <c r="M6" s="76"/>
      <c r="N6" s="129"/>
    </row>
    <row r="7" spans="2:14" x14ac:dyDescent="0.3">
      <c r="B7" s="128"/>
      <c r="C7" s="181"/>
      <c r="D7" s="123"/>
      <c r="E7" s="76"/>
      <c r="F7" s="76"/>
      <c r="G7" s="76"/>
      <c r="H7" s="76"/>
      <c r="I7" s="76"/>
      <c r="J7" s="76"/>
      <c r="K7" s="76"/>
      <c r="L7" s="76"/>
      <c r="M7" s="76"/>
      <c r="N7" s="129"/>
    </row>
    <row r="8" spans="2:14" x14ac:dyDescent="0.3">
      <c r="B8" s="128"/>
      <c r="C8" s="181"/>
      <c r="D8" s="123"/>
      <c r="E8" s="76"/>
      <c r="F8" s="76"/>
      <c r="G8" s="76"/>
      <c r="H8" s="76"/>
      <c r="I8" s="76"/>
      <c r="J8" s="76"/>
      <c r="K8" s="76"/>
      <c r="L8" s="76"/>
      <c r="M8" s="76"/>
      <c r="N8" s="129"/>
    </row>
    <row r="9" spans="2:14" x14ac:dyDescent="0.3">
      <c r="B9" s="128"/>
      <c r="C9" s="181"/>
      <c r="D9" s="130" t="s">
        <v>230</v>
      </c>
      <c r="E9" s="71"/>
      <c r="F9" s="76"/>
      <c r="G9" s="76"/>
      <c r="H9" s="76"/>
      <c r="I9" s="76"/>
      <c r="J9" s="76"/>
      <c r="K9" s="76"/>
      <c r="L9" s="76"/>
      <c r="M9" s="76"/>
      <c r="N9" s="129"/>
    </row>
    <row r="10" spans="2:14" x14ac:dyDescent="0.3">
      <c r="B10" s="128"/>
      <c r="C10" s="181"/>
      <c r="D10" s="123"/>
      <c r="E10" s="76"/>
      <c r="F10" s="76"/>
      <c r="G10" s="76"/>
      <c r="H10" s="76"/>
      <c r="I10" s="76"/>
      <c r="J10" s="76"/>
      <c r="K10" s="76"/>
      <c r="L10" s="76"/>
      <c r="M10" s="76"/>
      <c r="N10" s="129"/>
    </row>
    <row r="11" spans="2:14" ht="40.5" x14ac:dyDescent="0.3">
      <c r="B11" s="128"/>
      <c r="C11" s="181"/>
      <c r="D11" s="662" t="s">
        <v>231</v>
      </c>
      <c r="E11" s="663" t="s">
        <v>232</v>
      </c>
      <c r="F11" s="663" t="s">
        <v>233</v>
      </c>
      <c r="G11" s="663" t="s">
        <v>234</v>
      </c>
      <c r="H11" s="663" t="s">
        <v>235</v>
      </c>
      <c r="I11" s="663" t="s">
        <v>236</v>
      </c>
      <c r="J11" s="663" t="s">
        <v>237</v>
      </c>
      <c r="K11" s="663" t="s">
        <v>238</v>
      </c>
      <c r="L11" s="663" t="s">
        <v>239</v>
      </c>
      <c r="M11" s="663" t="s">
        <v>240</v>
      </c>
      <c r="N11" s="132"/>
    </row>
    <row r="12" spans="2:14" x14ac:dyDescent="0.3">
      <c r="B12" s="128"/>
      <c r="C12" s="181"/>
      <c r="D12" s="817" t="s">
        <v>241</v>
      </c>
      <c r="E12" s="817" t="s">
        <v>242</v>
      </c>
      <c r="F12" s="817">
        <v>3</v>
      </c>
      <c r="G12" s="817">
        <v>6</v>
      </c>
      <c r="H12" s="817" t="s">
        <v>243</v>
      </c>
      <c r="I12" s="817">
        <f>IF(E12="", "",F12*G12)</f>
        <v>18</v>
      </c>
      <c r="J12" s="817">
        <f>IF(E12="", "",VLOOKUP(E12,$I$46:$J$49,2,FALSE))</f>
        <v>0.09</v>
      </c>
      <c r="K12" s="817">
        <f t="shared" ref="K12:K32" si="0">IF(E12="", "",VLOOKUP(H12,$D$46:$E$122,2, FALSE))</f>
        <v>2088</v>
      </c>
      <c r="L12" s="818">
        <f>IF(G12="", "",I12*J12)</f>
        <v>1.6199999999999999</v>
      </c>
      <c r="M12" s="818">
        <f t="shared" ref="M12:M32" si="1">IF(G12="", "",I12*J12*K12/1000)</f>
        <v>3.3825599999999998</v>
      </c>
      <c r="N12" s="132"/>
    </row>
    <row r="13" spans="2:14" ht="15" customHeight="1" x14ac:dyDescent="0.3">
      <c r="B13" s="660"/>
      <c r="C13" s="661">
        <v>1</v>
      </c>
      <c r="D13" s="796"/>
      <c r="E13" s="796"/>
      <c r="F13" s="796"/>
      <c r="G13" s="796"/>
      <c r="H13" s="796"/>
      <c r="I13" s="819" t="str">
        <f>IF(E13="", "",F13*G13)</f>
        <v/>
      </c>
      <c r="J13" s="819" t="str">
        <f>IF(E13="", "",VLOOKUP(E13,$I$46:$J$49,2,FALSE))</f>
        <v/>
      </c>
      <c r="K13" s="819" t="str">
        <f t="shared" si="0"/>
        <v/>
      </c>
      <c r="L13" s="820" t="str">
        <f t="shared" ref="L13:L32" si="2">IF(H13="", "",I13*J13)</f>
        <v/>
      </c>
      <c r="M13" s="821" t="str">
        <f t="shared" si="1"/>
        <v/>
      </c>
      <c r="N13" s="132"/>
    </row>
    <row r="14" spans="2:14" ht="15" customHeight="1" x14ac:dyDescent="0.3">
      <c r="B14" s="660"/>
      <c r="C14" s="661">
        <v>2</v>
      </c>
      <c r="D14" s="796"/>
      <c r="E14" s="796"/>
      <c r="F14" s="796"/>
      <c r="G14" s="796"/>
      <c r="H14" s="796"/>
      <c r="I14" s="819" t="str">
        <f t="shared" ref="I14:I32" si="3">IF(E14="", "",F14*G14)</f>
        <v/>
      </c>
      <c r="J14" s="819" t="str">
        <f>IF(E14="", "",VLOOKUP(E14,$I$46:$J$49,2,FALSE))</f>
        <v/>
      </c>
      <c r="K14" s="819" t="str">
        <f t="shared" si="0"/>
        <v/>
      </c>
      <c r="L14" s="820" t="str">
        <f t="shared" si="2"/>
        <v/>
      </c>
      <c r="M14" s="821" t="str">
        <f t="shared" si="1"/>
        <v/>
      </c>
      <c r="N14" s="132"/>
    </row>
    <row r="15" spans="2:14" ht="15" customHeight="1" x14ac:dyDescent="0.3">
      <c r="B15" s="660"/>
      <c r="C15" s="661">
        <v>3</v>
      </c>
      <c r="D15" s="796"/>
      <c r="E15" s="796"/>
      <c r="F15" s="796"/>
      <c r="G15" s="796"/>
      <c r="H15" s="796"/>
      <c r="I15" s="819" t="str">
        <f t="shared" si="3"/>
        <v/>
      </c>
      <c r="J15" s="819" t="str">
        <f t="shared" ref="J15:J32" si="4">IF(E15="", "",VLOOKUP(E15,$I$46:$J$49,2,FALSE))</f>
        <v/>
      </c>
      <c r="K15" s="819" t="str">
        <f t="shared" si="0"/>
        <v/>
      </c>
      <c r="L15" s="820" t="str">
        <f t="shared" si="2"/>
        <v/>
      </c>
      <c r="M15" s="821" t="str">
        <f t="shared" si="1"/>
        <v/>
      </c>
      <c r="N15" s="132"/>
    </row>
    <row r="16" spans="2:14" ht="15" customHeight="1" x14ac:dyDescent="0.3">
      <c r="B16" s="660"/>
      <c r="C16" s="661">
        <v>4</v>
      </c>
      <c r="D16" s="796"/>
      <c r="E16" s="796"/>
      <c r="F16" s="796"/>
      <c r="G16" s="796"/>
      <c r="H16" s="796"/>
      <c r="I16" s="819" t="str">
        <f t="shared" si="3"/>
        <v/>
      </c>
      <c r="J16" s="819" t="str">
        <f t="shared" si="4"/>
        <v/>
      </c>
      <c r="K16" s="819" t="str">
        <f t="shared" si="0"/>
        <v/>
      </c>
      <c r="L16" s="820" t="str">
        <f t="shared" si="2"/>
        <v/>
      </c>
      <c r="M16" s="821" t="str">
        <f t="shared" si="1"/>
        <v/>
      </c>
      <c r="N16" s="132"/>
    </row>
    <row r="17" spans="2:14" ht="15" customHeight="1" x14ac:dyDescent="0.3">
      <c r="B17" s="660"/>
      <c r="C17" s="661">
        <v>5</v>
      </c>
      <c r="D17" s="796"/>
      <c r="E17" s="796"/>
      <c r="F17" s="796"/>
      <c r="G17" s="796"/>
      <c r="H17" s="796"/>
      <c r="I17" s="819" t="str">
        <f t="shared" si="3"/>
        <v/>
      </c>
      <c r="J17" s="819" t="str">
        <f t="shared" si="4"/>
        <v/>
      </c>
      <c r="K17" s="819" t="str">
        <f t="shared" si="0"/>
        <v/>
      </c>
      <c r="L17" s="820" t="str">
        <f t="shared" si="2"/>
        <v/>
      </c>
      <c r="M17" s="821" t="str">
        <f t="shared" si="1"/>
        <v/>
      </c>
      <c r="N17" s="132"/>
    </row>
    <row r="18" spans="2:14" ht="15" customHeight="1" x14ac:dyDescent="0.3">
      <c r="B18" s="660"/>
      <c r="C18" s="661">
        <v>6</v>
      </c>
      <c r="D18" s="796"/>
      <c r="E18" s="796"/>
      <c r="F18" s="796"/>
      <c r="G18" s="796"/>
      <c r="H18" s="796"/>
      <c r="I18" s="819" t="str">
        <f t="shared" si="3"/>
        <v/>
      </c>
      <c r="J18" s="819" t="str">
        <f t="shared" si="4"/>
        <v/>
      </c>
      <c r="K18" s="819" t="str">
        <f t="shared" si="0"/>
        <v/>
      </c>
      <c r="L18" s="820" t="str">
        <f t="shared" si="2"/>
        <v/>
      </c>
      <c r="M18" s="821" t="str">
        <f t="shared" si="1"/>
        <v/>
      </c>
      <c r="N18" s="132"/>
    </row>
    <row r="19" spans="2:14" ht="15" customHeight="1" x14ac:dyDescent="0.3">
      <c r="B19" s="660"/>
      <c r="C19" s="661">
        <v>7</v>
      </c>
      <c r="D19" s="796"/>
      <c r="E19" s="796"/>
      <c r="F19" s="796"/>
      <c r="G19" s="796"/>
      <c r="H19" s="796"/>
      <c r="I19" s="819" t="str">
        <f t="shared" si="3"/>
        <v/>
      </c>
      <c r="J19" s="819" t="str">
        <f t="shared" si="4"/>
        <v/>
      </c>
      <c r="K19" s="819" t="str">
        <f t="shared" si="0"/>
        <v/>
      </c>
      <c r="L19" s="820" t="str">
        <f t="shared" si="2"/>
        <v/>
      </c>
      <c r="M19" s="821" t="str">
        <f t="shared" si="1"/>
        <v/>
      </c>
      <c r="N19" s="132"/>
    </row>
    <row r="20" spans="2:14" ht="15" customHeight="1" x14ac:dyDescent="0.3">
      <c r="B20" s="660"/>
      <c r="C20" s="661">
        <v>8</v>
      </c>
      <c r="D20" s="796"/>
      <c r="E20" s="796"/>
      <c r="F20" s="796"/>
      <c r="G20" s="796"/>
      <c r="H20" s="796"/>
      <c r="I20" s="819" t="str">
        <f t="shared" si="3"/>
        <v/>
      </c>
      <c r="J20" s="819" t="str">
        <f t="shared" si="4"/>
        <v/>
      </c>
      <c r="K20" s="819" t="str">
        <f t="shared" si="0"/>
        <v/>
      </c>
      <c r="L20" s="820" t="str">
        <f t="shared" si="2"/>
        <v/>
      </c>
      <c r="M20" s="821" t="str">
        <f t="shared" si="1"/>
        <v/>
      </c>
      <c r="N20" s="132"/>
    </row>
    <row r="21" spans="2:14" ht="15" customHeight="1" x14ac:dyDescent="0.3">
      <c r="B21" s="660"/>
      <c r="C21" s="661">
        <v>9</v>
      </c>
      <c r="D21" s="796"/>
      <c r="E21" s="796"/>
      <c r="F21" s="796"/>
      <c r="G21" s="796"/>
      <c r="H21" s="796"/>
      <c r="I21" s="819" t="str">
        <f t="shared" si="3"/>
        <v/>
      </c>
      <c r="J21" s="819" t="str">
        <f t="shared" si="4"/>
        <v/>
      </c>
      <c r="K21" s="819" t="str">
        <f t="shared" si="0"/>
        <v/>
      </c>
      <c r="L21" s="820" t="str">
        <f t="shared" si="2"/>
        <v/>
      </c>
      <c r="M21" s="821" t="str">
        <f t="shared" si="1"/>
        <v/>
      </c>
      <c r="N21" s="132"/>
    </row>
    <row r="22" spans="2:14" ht="15" customHeight="1" x14ac:dyDescent="0.3">
      <c r="B22" s="660"/>
      <c r="C22" s="661">
        <v>10</v>
      </c>
      <c r="D22" s="796"/>
      <c r="E22" s="796"/>
      <c r="F22" s="796"/>
      <c r="G22" s="796"/>
      <c r="H22" s="796"/>
      <c r="I22" s="819" t="str">
        <f t="shared" si="3"/>
        <v/>
      </c>
      <c r="J22" s="819" t="str">
        <f t="shared" si="4"/>
        <v/>
      </c>
      <c r="K22" s="819" t="str">
        <f t="shared" si="0"/>
        <v/>
      </c>
      <c r="L22" s="820" t="str">
        <f t="shared" si="2"/>
        <v/>
      </c>
      <c r="M22" s="821" t="str">
        <f t="shared" si="1"/>
        <v/>
      </c>
      <c r="N22" s="132"/>
    </row>
    <row r="23" spans="2:14" ht="15" customHeight="1" x14ac:dyDescent="0.3">
      <c r="B23" s="660"/>
      <c r="C23" s="661">
        <v>11</v>
      </c>
      <c r="D23" s="796"/>
      <c r="E23" s="796"/>
      <c r="F23" s="796"/>
      <c r="G23" s="796"/>
      <c r="H23" s="796"/>
      <c r="I23" s="819" t="str">
        <f t="shared" si="3"/>
        <v/>
      </c>
      <c r="J23" s="819" t="str">
        <f t="shared" si="4"/>
        <v/>
      </c>
      <c r="K23" s="819" t="str">
        <f t="shared" si="0"/>
        <v/>
      </c>
      <c r="L23" s="820" t="str">
        <f t="shared" si="2"/>
        <v/>
      </c>
      <c r="M23" s="821" t="str">
        <f t="shared" si="1"/>
        <v/>
      </c>
      <c r="N23" s="132"/>
    </row>
    <row r="24" spans="2:14" ht="15" customHeight="1" x14ac:dyDescent="0.3">
      <c r="B24" s="660"/>
      <c r="C24" s="661">
        <v>12</v>
      </c>
      <c r="D24" s="796"/>
      <c r="E24" s="796"/>
      <c r="F24" s="796"/>
      <c r="G24" s="796"/>
      <c r="H24" s="796"/>
      <c r="I24" s="819" t="str">
        <f t="shared" si="3"/>
        <v/>
      </c>
      <c r="J24" s="819" t="str">
        <f t="shared" si="4"/>
        <v/>
      </c>
      <c r="K24" s="819" t="str">
        <f t="shared" si="0"/>
        <v/>
      </c>
      <c r="L24" s="820" t="str">
        <f t="shared" si="2"/>
        <v/>
      </c>
      <c r="M24" s="821" t="str">
        <f t="shared" si="1"/>
        <v/>
      </c>
      <c r="N24" s="132"/>
    </row>
    <row r="25" spans="2:14" ht="15" customHeight="1" x14ac:dyDescent="0.3">
      <c r="B25" s="660"/>
      <c r="C25" s="661">
        <v>13</v>
      </c>
      <c r="D25" s="796"/>
      <c r="E25" s="796"/>
      <c r="F25" s="796"/>
      <c r="G25" s="796"/>
      <c r="H25" s="796"/>
      <c r="I25" s="819" t="str">
        <f t="shared" si="3"/>
        <v/>
      </c>
      <c r="J25" s="819" t="str">
        <f t="shared" si="4"/>
        <v/>
      </c>
      <c r="K25" s="819" t="str">
        <f t="shared" si="0"/>
        <v/>
      </c>
      <c r="L25" s="820" t="str">
        <f t="shared" si="2"/>
        <v/>
      </c>
      <c r="M25" s="821" t="str">
        <f t="shared" si="1"/>
        <v/>
      </c>
      <c r="N25" s="132"/>
    </row>
    <row r="26" spans="2:14" ht="15" customHeight="1" x14ac:dyDescent="0.3">
      <c r="B26" s="660"/>
      <c r="C26" s="661">
        <v>14</v>
      </c>
      <c r="D26" s="796"/>
      <c r="E26" s="796"/>
      <c r="F26" s="796"/>
      <c r="G26" s="796"/>
      <c r="H26" s="796"/>
      <c r="I26" s="819" t="str">
        <f t="shared" si="3"/>
        <v/>
      </c>
      <c r="J26" s="819" t="str">
        <f t="shared" si="4"/>
        <v/>
      </c>
      <c r="K26" s="819" t="str">
        <f t="shared" si="0"/>
        <v/>
      </c>
      <c r="L26" s="820" t="str">
        <f t="shared" si="2"/>
        <v/>
      </c>
      <c r="M26" s="821" t="str">
        <f t="shared" si="1"/>
        <v/>
      </c>
      <c r="N26" s="132"/>
    </row>
    <row r="27" spans="2:14" ht="15" customHeight="1" x14ac:dyDescent="0.3">
      <c r="B27" s="660"/>
      <c r="C27" s="661">
        <v>15</v>
      </c>
      <c r="D27" s="796"/>
      <c r="E27" s="796"/>
      <c r="F27" s="796"/>
      <c r="G27" s="796"/>
      <c r="H27" s="796"/>
      <c r="I27" s="819" t="str">
        <f t="shared" si="3"/>
        <v/>
      </c>
      <c r="J27" s="819" t="str">
        <f t="shared" si="4"/>
        <v/>
      </c>
      <c r="K27" s="819" t="str">
        <f t="shared" si="0"/>
        <v/>
      </c>
      <c r="L27" s="820" t="str">
        <f t="shared" si="2"/>
        <v/>
      </c>
      <c r="M27" s="821" t="str">
        <f t="shared" si="1"/>
        <v/>
      </c>
      <c r="N27" s="132"/>
    </row>
    <row r="28" spans="2:14" ht="15" customHeight="1" x14ac:dyDescent="0.3">
      <c r="B28" s="660"/>
      <c r="C28" s="661">
        <v>16</v>
      </c>
      <c r="D28" s="796"/>
      <c r="E28" s="796"/>
      <c r="F28" s="796"/>
      <c r="G28" s="796"/>
      <c r="H28" s="796"/>
      <c r="I28" s="819" t="str">
        <f t="shared" si="3"/>
        <v/>
      </c>
      <c r="J28" s="819" t="str">
        <f t="shared" si="4"/>
        <v/>
      </c>
      <c r="K28" s="819" t="str">
        <f t="shared" si="0"/>
        <v/>
      </c>
      <c r="L28" s="820" t="str">
        <f t="shared" si="2"/>
        <v/>
      </c>
      <c r="M28" s="821" t="str">
        <f t="shared" si="1"/>
        <v/>
      </c>
      <c r="N28" s="132"/>
    </row>
    <row r="29" spans="2:14" ht="15" customHeight="1" x14ac:dyDescent="0.3">
      <c r="B29" s="660"/>
      <c r="C29" s="661">
        <v>17</v>
      </c>
      <c r="D29" s="796"/>
      <c r="E29" s="796"/>
      <c r="F29" s="796"/>
      <c r="G29" s="796"/>
      <c r="H29" s="796"/>
      <c r="I29" s="819" t="str">
        <f t="shared" si="3"/>
        <v/>
      </c>
      <c r="J29" s="819" t="str">
        <f t="shared" si="4"/>
        <v/>
      </c>
      <c r="K29" s="819" t="str">
        <f t="shared" si="0"/>
        <v/>
      </c>
      <c r="L29" s="820" t="str">
        <f t="shared" si="2"/>
        <v/>
      </c>
      <c r="M29" s="821" t="str">
        <f t="shared" si="1"/>
        <v/>
      </c>
      <c r="N29" s="132"/>
    </row>
    <row r="30" spans="2:14" ht="15" customHeight="1" x14ac:dyDescent="0.3">
      <c r="B30" s="660"/>
      <c r="C30" s="661">
        <v>18</v>
      </c>
      <c r="D30" s="796"/>
      <c r="E30" s="796"/>
      <c r="F30" s="796"/>
      <c r="G30" s="796"/>
      <c r="H30" s="796"/>
      <c r="I30" s="819" t="str">
        <f t="shared" si="3"/>
        <v/>
      </c>
      <c r="J30" s="819" t="str">
        <f t="shared" si="4"/>
        <v/>
      </c>
      <c r="K30" s="819" t="str">
        <f t="shared" si="0"/>
        <v/>
      </c>
      <c r="L30" s="820" t="str">
        <f t="shared" si="2"/>
        <v/>
      </c>
      <c r="M30" s="821" t="str">
        <f t="shared" si="1"/>
        <v/>
      </c>
      <c r="N30" s="132"/>
    </row>
    <row r="31" spans="2:14" ht="15" customHeight="1" x14ac:dyDescent="0.3">
      <c r="B31" s="660"/>
      <c r="C31" s="661">
        <v>19</v>
      </c>
      <c r="D31" s="796"/>
      <c r="E31" s="796"/>
      <c r="F31" s="796"/>
      <c r="G31" s="796"/>
      <c r="H31" s="796"/>
      <c r="I31" s="819" t="str">
        <f t="shared" si="3"/>
        <v/>
      </c>
      <c r="J31" s="819" t="str">
        <f t="shared" si="4"/>
        <v/>
      </c>
      <c r="K31" s="819" t="str">
        <f t="shared" si="0"/>
        <v/>
      </c>
      <c r="L31" s="820" t="str">
        <f t="shared" si="2"/>
        <v/>
      </c>
      <c r="M31" s="821" t="str">
        <f t="shared" si="1"/>
        <v/>
      </c>
      <c r="N31" s="132"/>
    </row>
    <row r="32" spans="2:14" ht="15" customHeight="1" x14ac:dyDescent="0.3">
      <c r="B32" s="660"/>
      <c r="C32" s="661">
        <v>20</v>
      </c>
      <c r="D32" s="796"/>
      <c r="E32" s="796"/>
      <c r="F32" s="796"/>
      <c r="G32" s="796"/>
      <c r="H32" s="796"/>
      <c r="I32" s="819" t="str">
        <f t="shared" si="3"/>
        <v/>
      </c>
      <c r="J32" s="819" t="str">
        <f t="shared" si="4"/>
        <v/>
      </c>
      <c r="K32" s="819" t="str">
        <f t="shared" si="0"/>
        <v/>
      </c>
      <c r="L32" s="820" t="str">
        <f t="shared" si="2"/>
        <v/>
      </c>
      <c r="M32" s="821" t="str">
        <f t="shared" si="1"/>
        <v/>
      </c>
      <c r="N32" s="132"/>
    </row>
    <row r="33" spans="2:18" ht="17.25" thickBot="1" x14ac:dyDescent="0.35">
      <c r="B33" s="133"/>
      <c r="C33" s="690"/>
      <c r="D33" s="134"/>
      <c r="E33" s="135"/>
      <c r="F33" s="135"/>
      <c r="G33" s="135"/>
      <c r="H33" s="135"/>
      <c r="I33" s="135"/>
      <c r="J33" s="135"/>
      <c r="K33" s="135"/>
      <c r="L33" s="135"/>
      <c r="M33" s="135"/>
      <c r="N33" s="136"/>
    </row>
    <row r="35" spans="2:18" s="309" customFormat="1" x14ac:dyDescent="0.3">
      <c r="C35" s="691"/>
      <c r="D35" s="986" t="s">
        <v>16</v>
      </c>
      <c r="E35" s="992"/>
      <c r="F35" s="992"/>
      <c r="G35" s="992"/>
      <c r="H35" s="992"/>
      <c r="I35" s="992"/>
      <c r="J35" s="992"/>
      <c r="K35" s="992"/>
      <c r="L35" s="992"/>
      <c r="M35" s="993"/>
      <c r="N35" s="420"/>
      <c r="O35" s="420"/>
      <c r="P35" s="420"/>
      <c r="Q35" s="420"/>
      <c r="R35" s="420"/>
    </row>
    <row r="36" spans="2:18" s="309" customFormat="1" x14ac:dyDescent="0.3">
      <c r="C36" s="691"/>
      <c r="D36" s="989"/>
      <c r="E36" s="990"/>
      <c r="F36" s="990"/>
      <c r="G36" s="990"/>
      <c r="H36" s="990"/>
      <c r="I36" s="990"/>
      <c r="J36" s="990"/>
      <c r="K36" s="990"/>
      <c r="L36" s="990"/>
      <c r="M36" s="991"/>
      <c r="N36" s="431"/>
      <c r="O36" s="431"/>
      <c r="P36" s="431"/>
      <c r="Q36" s="431"/>
      <c r="R36" s="431"/>
    </row>
    <row r="37" spans="2:18" s="309" customFormat="1" x14ac:dyDescent="0.3">
      <c r="C37" s="691"/>
      <c r="D37" s="989"/>
      <c r="E37" s="990"/>
      <c r="F37" s="990"/>
      <c r="G37" s="990"/>
      <c r="H37" s="990"/>
      <c r="I37" s="990"/>
      <c r="J37" s="990"/>
      <c r="K37" s="990"/>
      <c r="L37" s="990"/>
      <c r="M37" s="991"/>
      <c r="N37" s="431"/>
      <c r="O37" s="431"/>
      <c r="P37" s="431"/>
      <c r="Q37" s="431"/>
      <c r="R37" s="431"/>
    </row>
    <row r="38" spans="2:18" s="309" customFormat="1" x14ac:dyDescent="0.3">
      <c r="C38" s="691"/>
      <c r="D38" s="989"/>
      <c r="E38" s="990"/>
      <c r="F38" s="990"/>
      <c r="G38" s="990"/>
      <c r="H38" s="990"/>
      <c r="I38" s="990"/>
      <c r="J38" s="990"/>
      <c r="K38" s="990"/>
      <c r="L38" s="990"/>
      <c r="M38" s="991"/>
      <c r="N38" s="431"/>
      <c r="O38" s="431"/>
      <c r="P38" s="431"/>
      <c r="Q38" s="431"/>
      <c r="R38" s="431"/>
    </row>
    <row r="39" spans="2:18" s="309" customFormat="1" x14ac:dyDescent="0.3">
      <c r="C39" s="691"/>
      <c r="D39" s="989"/>
      <c r="E39" s="990"/>
      <c r="F39" s="990"/>
      <c r="G39" s="990"/>
      <c r="H39" s="990"/>
      <c r="I39" s="990"/>
      <c r="J39" s="990"/>
      <c r="K39" s="990"/>
      <c r="L39" s="990"/>
      <c r="M39" s="991"/>
      <c r="N39" s="431"/>
      <c r="O39" s="431"/>
      <c r="P39" s="431"/>
      <c r="Q39" s="431"/>
      <c r="R39" s="431"/>
    </row>
    <row r="40" spans="2:18" s="309" customFormat="1" x14ac:dyDescent="0.3">
      <c r="C40" s="691"/>
      <c r="D40" s="989"/>
      <c r="E40" s="990"/>
      <c r="F40" s="990"/>
      <c r="G40" s="990"/>
      <c r="H40" s="990"/>
      <c r="I40" s="990"/>
      <c r="J40" s="990"/>
      <c r="K40" s="990"/>
      <c r="L40" s="990"/>
      <c r="M40" s="991"/>
      <c r="N40" s="431"/>
      <c r="O40" s="431"/>
      <c r="P40" s="431"/>
      <c r="Q40" s="431"/>
      <c r="R40" s="431"/>
    </row>
    <row r="41" spans="2:18" s="309" customFormat="1" x14ac:dyDescent="0.3">
      <c r="C41" s="691"/>
      <c r="D41" s="989"/>
      <c r="E41" s="990"/>
      <c r="F41" s="990"/>
      <c r="G41" s="990"/>
      <c r="H41" s="990"/>
      <c r="I41" s="990"/>
      <c r="J41" s="990"/>
      <c r="K41" s="990"/>
      <c r="L41" s="990"/>
      <c r="M41" s="991"/>
      <c r="N41" s="431"/>
      <c r="O41" s="431"/>
      <c r="P41" s="431"/>
      <c r="Q41" s="431"/>
      <c r="R41" s="431"/>
    </row>
    <row r="42" spans="2:18" s="583" customFormat="1" hidden="1" x14ac:dyDescent="0.3">
      <c r="C42" s="692"/>
      <c r="D42" s="584"/>
      <c r="E42" s="585"/>
      <c r="F42" s="585"/>
    </row>
    <row r="43" spans="2:18" s="583" customFormat="1" hidden="1" x14ac:dyDescent="0.3">
      <c r="C43" s="692"/>
      <c r="D43" s="584"/>
      <c r="E43" s="585"/>
      <c r="F43" s="585"/>
    </row>
    <row r="44" spans="2:18" s="586" customFormat="1" hidden="1" x14ac:dyDescent="0.3">
      <c r="C44" s="693"/>
      <c r="D44" s="587"/>
      <c r="F44" s="822" t="s">
        <v>244</v>
      </c>
      <c r="I44" s="822" t="s">
        <v>245</v>
      </c>
      <c r="J44" s="822" t="s">
        <v>246</v>
      </c>
      <c r="K44" s="822"/>
    </row>
    <row r="45" spans="2:18" s="586" customFormat="1" hidden="1" x14ac:dyDescent="0.3">
      <c r="C45" s="693"/>
      <c r="D45" s="588" t="s">
        <v>247</v>
      </c>
      <c r="E45" s="588" t="s">
        <v>248</v>
      </c>
      <c r="F45" s="823" t="s">
        <v>249</v>
      </c>
      <c r="I45" s="822" t="s">
        <v>250</v>
      </c>
      <c r="J45" s="822" t="s">
        <v>251</v>
      </c>
      <c r="K45" s="822" t="s">
        <v>249</v>
      </c>
    </row>
    <row r="46" spans="2:18" s="586" customFormat="1" ht="17.25" hidden="1" thickBot="1" x14ac:dyDescent="0.35">
      <c r="C46" s="693"/>
      <c r="D46" s="822" t="s">
        <v>252</v>
      </c>
      <c r="E46" s="589">
        <v>1</v>
      </c>
      <c r="F46" s="822" t="s">
        <v>253</v>
      </c>
      <c r="G46" s="824"/>
      <c r="I46" s="822" t="s">
        <v>242</v>
      </c>
      <c r="J46" s="822">
        <v>0.09</v>
      </c>
      <c r="K46" s="822" t="s">
        <v>253</v>
      </c>
    </row>
    <row r="47" spans="2:18" s="586" customFormat="1" ht="66.75" hidden="1" thickBot="1" x14ac:dyDescent="0.35">
      <c r="C47" s="693"/>
      <c r="D47" s="822" t="s">
        <v>254</v>
      </c>
      <c r="E47" s="589">
        <v>28</v>
      </c>
      <c r="F47" s="822" t="s">
        <v>253</v>
      </c>
      <c r="G47" s="824"/>
      <c r="I47" s="825" t="s">
        <v>255</v>
      </c>
      <c r="J47" s="822">
        <v>0.23</v>
      </c>
      <c r="K47" s="822" t="s">
        <v>253</v>
      </c>
    </row>
    <row r="48" spans="2:18" s="586" customFormat="1" ht="17.25" hidden="1" thickBot="1" x14ac:dyDescent="0.35">
      <c r="C48" s="693"/>
      <c r="D48" s="822" t="s">
        <v>256</v>
      </c>
      <c r="E48" s="589">
        <v>265</v>
      </c>
      <c r="F48" s="822" t="s">
        <v>253</v>
      </c>
      <c r="G48" s="824"/>
      <c r="I48" s="822" t="s">
        <v>257</v>
      </c>
      <c r="J48" s="822">
        <v>0.16</v>
      </c>
      <c r="K48" s="822" t="s">
        <v>253</v>
      </c>
    </row>
    <row r="49" spans="3:18" s="586" customFormat="1" ht="66" hidden="1" x14ac:dyDescent="0.3">
      <c r="C49" s="693"/>
      <c r="D49" s="826" t="s">
        <v>258</v>
      </c>
      <c r="E49" s="827">
        <v>1400</v>
      </c>
      <c r="F49" s="822" t="s">
        <v>259</v>
      </c>
      <c r="G49" s="822"/>
      <c r="H49" s="828" t="s">
        <v>260</v>
      </c>
      <c r="I49" s="825" t="s">
        <v>261</v>
      </c>
      <c r="J49" s="822">
        <v>8.8999999999999999E-3</v>
      </c>
      <c r="K49" s="822" t="s">
        <v>253</v>
      </c>
    </row>
    <row r="50" spans="3:18" s="586" customFormat="1" hidden="1" x14ac:dyDescent="0.3">
      <c r="C50" s="693"/>
      <c r="D50" s="826" t="s">
        <v>262</v>
      </c>
      <c r="E50" s="827">
        <v>4750</v>
      </c>
      <c r="F50" s="822" t="s">
        <v>259</v>
      </c>
      <c r="G50" s="822"/>
      <c r="H50" s="828" t="s">
        <v>260</v>
      </c>
    </row>
    <row r="51" spans="3:18" s="586" customFormat="1" hidden="1" x14ac:dyDescent="0.3">
      <c r="C51" s="693"/>
      <c r="D51" s="826" t="s">
        <v>263</v>
      </c>
      <c r="E51" s="827">
        <v>6130</v>
      </c>
      <c r="F51" s="822" t="s">
        <v>259</v>
      </c>
      <c r="G51" s="822"/>
      <c r="H51" s="828" t="s">
        <v>260</v>
      </c>
    </row>
    <row r="52" spans="3:18" s="586" customFormat="1" hidden="1" x14ac:dyDescent="0.3">
      <c r="C52" s="693"/>
      <c r="D52" s="826" t="s">
        <v>264</v>
      </c>
      <c r="E52" s="827">
        <v>10000</v>
      </c>
      <c r="F52" s="822" t="s">
        <v>259</v>
      </c>
      <c r="G52" s="822"/>
      <c r="H52" s="828" t="s">
        <v>260</v>
      </c>
    </row>
    <row r="53" spans="3:18" s="586" customFormat="1" hidden="1" x14ac:dyDescent="0.3">
      <c r="C53" s="693"/>
      <c r="D53" s="826" t="s">
        <v>265</v>
      </c>
      <c r="E53" s="827">
        <v>7370</v>
      </c>
      <c r="F53" s="822" t="s">
        <v>259</v>
      </c>
      <c r="G53" s="822"/>
      <c r="H53" s="828" t="s">
        <v>260</v>
      </c>
    </row>
    <row r="54" spans="3:18" s="586" customFormat="1" hidden="1" x14ac:dyDescent="0.3">
      <c r="C54" s="693"/>
      <c r="D54" s="826" t="s">
        <v>266</v>
      </c>
      <c r="E54" s="827">
        <v>10900</v>
      </c>
      <c r="F54" s="822" t="s">
        <v>259</v>
      </c>
      <c r="G54" s="822"/>
      <c r="H54" s="828" t="s">
        <v>260</v>
      </c>
    </row>
    <row r="55" spans="3:18" s="586" customFormat="1" hidden="1" x14ac:dyDescent="0.3">
      <c r="C55" s="693"/>
      <c r="D55" s="826" t="s">
        <v>267</v>
      </c>
      <c r="E55" s="827">
        <v>14400</v>
      </c>
      <c r="F55" s="822" t="s">
        <v>259</v>
      </c>
      <c r="G55" s="822"/>
      <c r="H55" s="828" t="s">
        <v>260</v>
      </c>
    </row>
    <row r="56" spans="3:18" s="586" customFormat="1" hidden="1" x14ac:dyDescent="0.3">
      <c r="C56" s="693"/>
      <c r="D56" s="822" t="s">
        <v>268</v>
      </c>
      <c r="E56" s="827">
        <v>1</v>
      </c>
      <c r="F56" s="822" t="s">
        <v>259</v>
      </c>
      <c r="G56" s="822"/>
    </row>
    <row r="57" spans="3:18" s="586" customFormat="1" hidden="1" x14ac:dyDescent="0.3">
      <c r="C57" s="693"/>
      <c r="D57" s="826" t="s">
        <v>269</v>
      </c>
      <c r="E57" s="827">
        <v>1890</v>
      </c>
      <c r="F57" s="822" t="s">
        <v>259</v>
      </c>
      <c r="G57" s="822"/>
      <c r="H57" s="828" t="s">
        <v>260</v>
      </c>
    </row>
    <row r="58" spans="3:18" s="586" customFormat="1" hidden="1" x14ac:dyDescent="0.3">
      <c r="C58" s="693"/>
      <c r="D58" s="826" t="s">
        <v>270</v>
      </c>
      <c r="E58" s="827">
        <v>7140</v>
      </c>
      <c r="F58" s="822" t="s">
        <v>259</v>
      </c>
      <c r="G58" s="822"/>
      <c r="H58" s="828" t="s">
        <v>260</v>
      </c>
      <c r="L58" s="583" t="s">
        <v>271</v>
      </c>
    </row>
    <row r="59" spans="3:18" s="586" customFormat="1" hidden="1" x14ac:dyDescent="0.3">
      <c r="C59" s="693"/>
      <c r="D59" s="826" t="s">
        <v>272</v>
      </c>
      <c r="E59" s="827">
        <v>1640</v>
      </c>
      <c r="F59" s="822" t="s">
        <v>259</v>
      </c>
      <c r="G59" s="822"/>
      <c r="H59" s="828" t="s">
        <v>260</v>
      </c>
      <c r="O59" s="586" t="s">
        <v>273</v>
      </c>
      <c r="P59" s="586" t="s">
        <v>274</v>
      </c>
      <c r="Q59" s="586" t="s">
        <v>275</v>
      </c>
      <c r="R59" s="586" t="s">
        <v>276</v>
      </c>
    </row>
    <row r="60" spans="3:18" s="586" customFormat="1" hidden="1" x14ac:dyDescent="0.3">
      <c r="C60" s="693"/>
      <c r="D60" s="826" t="s">
        <v>277</v>
      </c>
      <c r="E60" s="827">
        <v>77</v>
      </c>
      <c r="F60" s="822" t="s">
        <v>259</v>
      </c>
      <c r="G60" s="822"/>
      <c r="H60" s="828" t="s">
        <v>260</v>
      </c>
      <c r="L60" s="586" t="s">
        <v>278</v>
      </c>
      <c r="M60" s="586" t="s">
        <v>279</v>
      </c>
      <c r="O60" s="586">
        <v>0.99</v>
      </c>
      <c r="P60" s="586">
        <v>0.79</v>
      </c>
      <c r="Q60" s="586">
        <v>0.72</v>
      </c>
      <c r="R60" s="586">
        <v>0.42</v>
      </c>
    </row>
    <row r="61" spans="3:18" s="586" customFormat="1" hidden="1" x14ac:dyDescent="0.3">
      <c r="C61" s="693"/>
      <c r="D61" s="826" t="s">
        <v>280</v>
      </c>
      <c r="E61" s="827">
        <v>609</v>
      </c>
      <c r="F61" s="822" t="s">
        <v>259</v>
      </c>
      <c r="G61" s="822"/>
      <c r="H61" s="828" t="s">
        <v>260</v>
      </c>
      <c r="M61" s="586" t="s">
        <v>281</v>
      </c>
      <c r="O61" s="586">
        <v>0.61</v>
      </c>
      <c r="P61" s="586">
        <v>0.51</v>
      </c>
      <c r="Q61" s="586">
        <v>0.46</v>
      </c>
      <c r="R61" s="586">
        <v>0.28999999999999998</v>
      </c>
    </row>
    <row r="62" spans="3:18" s="586" customFormat="1" hidden="1" x14ac:dyDescent="0.3">
      <c r="C62" s="693"/>
      <c r="D62" s="826" t="s">
        <v>282</v>
      </c>
      <c r="E62" s="827">
        <v>725</v>
      </c>
      <c r="F62" s="822" t="s">
        <v>259</v>
      </c>
      <c r="G62" s="822"/>
      <c r="H62" s="828" t="s">
        <v>260</v>
      </c>
      <c r="M62" s="586" t="s">
        <v>283</v>
      </c>
      <c r="O62" s="586">
        <v>0.37</v>
      </c>
      <c r="P62" s="586">
        <v>0.27</v>
      </c>
      <c r="Q62" s="586">
        <v>0.26</v>
      </c>
      <c r="R62" s="586">
        <v>0.12</v>
      </c>
    </row>
    <row r="63" spans="3:18" s="586" customFormat="1" hidden="1" x14ac:dyDescent="0.3">
      <c r="C63" s="693"/>
      <c r="D63" s="826" t="s">
        <v>284</v>
      </c>
      <c r="E63" s="827">
        <v>2310</v>
      </c>
      <c r="F63" s="822" t="s">
        <v>259</v>
      </c>
      <c r="G63" s="822"/>
      <c r="H63" s="828" t="s">
        <v>260</v>
      </c>
      <c r="M63" s="586" t="s">
        <v>285</v>
      </c>
      <c r="O63" s="586">
        <v>0.86</v>
      </c>
      <c r="P63" s="586">
        <v>0.64</v>
      </c>
      <c r="Q63" s="586">
        <v>0.66</v>
      </c>
      <c r="R63" s="586">
        <v>0.32</v>
      </c>
    </row>
    <row r="64" spans="3:18" s="586" customFormat="1" hidden="1" x14ac:dyDescent="0.3">
      <c r="C64" s="693"/>
      <c r="D64" s="826" t="s">
        <v>286</v>
      </c>
      <c r="E64" s="827">
        <v>1810</v>
      </c>
      <c r="F64" s="822" t="s">
        <v>259</v>
      </c>
      <c r="G64" s="822"/>
      <c r="H64" s="828" t="s">
        <v>260</v>
      </c>
      <c r="M64" s="586" t="s">
        <v>287</v>
      </c>
      <c r="O64" s="586">
        <f>AVERAGE(O60:O63)</f>
        <v>0.70750000000000002</v>
      </c>
      <c r="P64" s="586">
        <f t="shared" ref="P64:R64" si="5">AVERAGE(P60:P63)</f>
        <v>0.55249999999999999</v>
      </c>
      <c r="Q64" s="586">
        <f t="shared" si="5"/>
        <v>0.52500000000000002</v>
      </c>
      <c r="R64" s="586">
        <f t="shared" si="5"/>
        <v>0.28749999999999998</v>
      </c>
    </row>
    <row r="65" spans="3:19" s="586" customFormat="1" hidden="1" x14ac:dyDescent="0.3">
      <c r="C65" s="693"/>
      <c r="D65" s="826" t="s">
        <v>288</v>
      </c>
      <c r="E65" s="827">
        <v>122</v>
      </c>
      <c r="F65" s="822" t="s">
        <v>259</v>
      </c>
      <c r="G65" s="822"/>
      <c r="H65" s="828" t="s">
        <v>260</v>
      </c>
    </row>
    <row r="66" spans="3:19" s="586" customFormat="1" hidden="1" x14ac:dyDescent="0.3">
      <c r="C66" s="693"/>
      <c r="D66" s="826" t="s">
        <v>289</v>
      </c>
      <c r="E66" s="827">
        <v>595</v>
      </c>
      <c r="F66" s="822" t="s">
        <v>259</v>
      </c>
      <c r="G66" s="822"/>
      <c r="H66" s="828" t="s">
        <v>260</v>
      </c>
    </row>
    <row r="67" spans="3:19" s="586" customFormat="1" hidden="1" x14ac:dyDescent="0.3">
      <c r="C67" s="693"/>
      <c r="D67" s="822" t="s">
        <v>290</v>
      </c>
      <c r="E67" s="827">
        <v>3500</v>
      </c>
      <c r="F67" s="822" t="s">
        <v>259</v>
      </c>
      <c r="G67" s="822"/>
      <c r="O67" s="586">
        <f>20*O64*365/1000</f>
        <v>5.1647499999999997</v>
      </c>
      <c r="Q67" s="586">
        <f>2480*Q64*365/1000</f>
        <v>475.23</v>
      </c>
      <c r="R67" s="586">
        <f>1391*R64*365/1000</f>
        <v>145.9680625</v>
      </c>
      <c r="S67" s="586">
        <f>SUM(O67:R67)</f>
        <v>626.36281250000002</v>
      </c>
    </row>
    <row r="68" spans="3:19" s="586" customFormat="1" hidden="1" x14ac:dyDescent="0.3">
      <c r="C68" s="693"/>
      <c r="D68" s="822" t="s">
        <v>291</v>
      </c>
      <c r="E68" s="827">
        <v>1120</v>
      </c>
      <c r="F68" s="822" t="s">
        <v>253</v>
      </c>
      <c r="G68" s="822"/>
    </row>
    <row r="69" spans="3:19" s="586" customFormat="1" ht="17.25" hidden="1" thickBot="1" x14ac:dyDescent="0.35">
      <c r="C69" s="693"/>
      <c r="D69" s="822" t="s">
        <v>292</v>
      </c>
      <c r="E69" s="590">
        <v>1300</v>
      </c>
      <c r="F69" s="822" t="s">
        <v>253</v>
      </c>
      <c r="G69" s="822"/>
    </row>
    <row r="70" spans="3:19" s="586" customFormat="1" ht="17.25" hidden="1" thickBot="1" x14ac:dyDescent="0.35">
      <c r="C70" s="693"/>
      <c r="D70" s="822" t="s">
        <v>293</v>
      </c>
      <c r="E70" s="591">
        <v>328</v>
      </c>
      <c r="F70" s="822" t="s">
        <v>253</v>
      </c>
      <c r="G70" s="822"/>
    </row>
    <row r="71" spans="3:19" s="586" customFormat="1" ht="17.25" hidden="1" thickBot="1" x14ac:dyDescent="0.35">
      <c r="C71" s="693"/>
      <c r="D71" s="822" t="s">
        <v>294</v>
      </c>
      <c r="E71" s="590">
        <v>4800</v>
      </c>
      <c r="F71" s="822" t="s">
        <v>253</v>
      </c>
      <c r="G71" s="822"/>
    </row>
    <row r="72" spans="3:19" s="586" customFormat="1" ht="17.25" hidden="1" thickBot="1" x14ac:dyDescent="0.35">
      <c r="C72" s="693"/>
      <c r="D72" s="822" t="s">
        <v>295</v>
      </c>
      <c r="E72" s="591">
        <v>138</v>
      </c>
      <c r="F72" s="822" t="s">
        <v>253</v>
      </c>
      <c r="G72" s="822"/>
    </row>
    <row r="73" spans="3:19" s="586" customFormat="1" ht="17.25" hidden="1" thickBot="1" x14ac:dyDescent="0.35">
      <c r="C73" s="693"/>
      <c r="D73" s="822" t="s">
        <v>296</v>
      </c>
      <c r="E73" s="590">
        <v>3350</v>
      </c>
      <c r="F73" s="822" t="s">
        <v>253</v>
      </c>
      <c r="G73" s="822"/>
    </row>
    <row r="74" spans="3:19" s="586" customFormat="1" ht="17.25" hidden="1" thickBot="1" x14ac:dyDescent="0.35">
      <c r="C74" s="693"/>
      <c r="D74" s="822" t="s">
        <v>297</v>
      </c>
      <c r="E74" s="590">
        <v>12400</v>
      </c>
      <c r="F74" s="822" t="s">
        <v>253</v>
      </c>
      <c r="G74" s="822"/>
    </row>
    <row r="75" spans="3:19" s="586" customFormat="1" ht="17.25" hidden="1" thickBot="1" x14ac:dyDescent="0.35">
      <c r="C75" s="693"/>
      <c r="D75" s="822" t="s">
        <v>298</v>
      </c>
      <c r="E75" s="590">
        <v>8060</v>
      </c>
      <c r="F75" s="822" t="s">
        <v>253</v>
      </c>
      <c r="G75" s="822"/>
    </row>
    <row r="76" spans="3:19" s="586" customFormat="1" ht="17.25" hidden="1" thickBot="1" x14ac:dyDescent="0.35">
      <c r="C76" s="693"/>
      <c r="D76" s="822" t="s">
        <v>299</v>
      </c>
      <c r="E76" s="591">
        <v>716</v>
      </c>
      <c r="F76" s="822" t="s">
        <v>253</v>
      </c>
      <c r="G76" s="822"/>
    </row>
    <row r="77" spans="3:19" s="586" customFormat="1" ht="17.25" hidden="1" thickBot="1" x14ac:dyDescent="0.35">
      <c r="C77" s="693"/>
      <c r="D77" s="822" t="s">
        <v>300</v>
      </c>
      <c r="E77" s="590">
        <v>677</v>
      </c>
      <c r="F77" s="822" t="s">
        <v>253</v>
      </c>
      <c r="G77" s="822"/>
    </row>
    <row r="78" spans="3:19" s="586" customFormat="1" ht="17.25" hidden="1" thickBot="1" x14ac:dyDescent="0.35">
      <c r="C78" s="693"/>
      <c r="D78" s="822" t="s">
        <v>301</v>
      </c>
      <c r="E78" s="590">
        <v>116</v>
      </c>
      <c r="F78" s="822" t="s">
        <v>253</v>
      </c>
      <c r="G78" s="822"/>
    </row>
    <row r="79" spans="3:19" s="586" customFormat="1" ht="17.25" hidden="1" thickBot="1" x14ac:dyDescent="0.35">
      <c r="C79" s="693"/>
      <c r="D79" s="822" t="s">
        <v>302</v>
      </c>
      <c r="E79" s="590">
        <v>1650</v>
      </c>
      <c r="F79" s="822" t="s">
        <v>253</v>
      </c>
      <c r="G79" s="822"/>
    </row>
    <row r="80" spans="3:19" s="586" customFormat="1" ht="17.25" hidden="1" thickBot="1" x14ac:dyDescent="0.35">
      <c r="C80" s="693"/>
      <c r="D80" s="822" t="s">
        <v>303</v>
      </c>
      <c r="E80" s="590">
        <v>3170</v>
      </c>
      <c r="F80" s="822" t="s">
        <v>253</v>
      </c>
      <c r="G80" s="822"/>
    </row>
    <row r="81" spans="3:8" s="586" customFormat="1" ht="17.25" hidden="1" thickBot="1" x14ac:dyDescent="0.35">
      <c r="C81" s="693"/>
      <c r="D81" s="822" t="s">
        <v>304</v>
      </c>
      <c r="E81" s="590">
        <v>1100</v>
      </c>
      <c r="F81" s="822" t="s">
        <v>253</v>
      </c>
      <c r="G81" s="822"/>
    </row>
    <row r="82" spans="3:8" s="586" customFormat="1" hidden="1" x14ac:dyDescent="0.3">
      <c r="C82" s="693"/>
      <c r="D82" s="822" t="s">
        <v>305</v>
      </c>
      <c r="E82" s="827">
        <v>756</v>
      </c>
      <c r="F82" s="822" t="s">
        <v>259</v>
      </c>
      <c r="G82" s="822"/>
      <c r="H82" s="829" t="s">
        <v>306</v>
      </c>
    </row>
    <row r="83" spans="3:8" s="586" customFormat="1" hidden="1" x14ac:dyDescent="0.3">
      <c r="C83" s="693"/>
      <c r="D83" s="822" t="s">
        <v>307</v>
      </c>
      <c r="E83" s="827">
        <v>2800</v>
      </c>
      <c r="F83" s="822" t="s">
        <v>259</v>
      </c>
      <c r="G83" s="822"/>
      <c r="H83" s="829" t="s">
        <v>306</v>
      </c>
    </row>
    <row r="84" spans="3:8" s="586" customFormat="1" hidden="1" x14ac:dyDescent="0.3">
      <c r="C84" s="693"/>
      <c r="D84" s="822" t="s">
        <v>308</v>
      </c>
      <c r="E84" s="827">
        <v>708</v>
      </c>
      <c r="F84" s="822" t="s">
        <v>259</v>
      </c>
      <c r="G84" s="822"/>
      <c r="H84" s="829" t="s">
        <v>306</v>
      </c>
    </row>
    <row r="85" spans="3:8" s="586" customFormat="1" hidden="1" x14ac:dyDescent="0.3">
      <c r="C85" s="693"/>
      <c r="D85" s="822" t="s">
        <v>309</v>
      </c>
      <c r="E85" s="827">
        <v>659</v>
      </c>
      <c r="F85" s="822" t="s">
        <v>259</v>
      </c>
      <c r="G85" s="822"/>
      <c r="H85" s="829" t="s">
        <v>306</v>
      </c>
    </row>
    <row r="86" spans="3:8" s="586" customFormat="1" hidden="1" x14ac:dyDescent="0.3">
      <c r="C86" s="693"/>
      <c r="D86" s="822" t="s">
        <v>310</v>
      </c>
      <c r="E86" s="827">
        <v>359</v>
      </c>
      <c r="F86" s="822" t="s">
        <v>259</v>
      </c>
      <c r="G86" s="822"/>
      <c r="H86" s="829" t="s">
        <v>306</v>
      </c>
    </row>
    <row r="87" spans="3:8" s="586" customFormat="1" hidden="1" x14ac:dyDescent="0.3">
      <c r="C87" s="693"/>
      <c r="D87" s="822" t="s">
        <v>311</v>
      </c>
      <c r="E87" s="827">
        <v>1500</v>
      </c>
      <c r="F87" s="822" t="s">
        <v>259</v>
      </c>
      <c r="G87" s="822"/>
      <c r="H87" s="829" t="s">
        <v>306</v>
      </c>
    </row>
    <row r="88" spans="3:8" s="586" customFormat="1" hidden="1" x14ac:dyDescent="0.3">
      <c r="C88" s="693"/>
      <c r="D88" s="822" t="s">
        <v>312</v>
      </c>
      <c r="E88" s="827">
        <v>575</v>
      </c>
      <c r="F88" s="822" t="s">
        <v>259</v>
      </c>
      <c r="G88" s="822"/>
      <c r="H88" s="829" t="s">
        <v>306</v>
      </c>
    </row>
    <row r="89" spans="3:8" s="586" customFormat="1" hidden="1" x14ac:dyDescent="0.3">
      <c r="C89" s="693"/>
      <c r="D89" s="822" t="s">
        <v>313</v>
      </c>
      <c r="E89" s="827">
        <v>580</v>
      </c>
      <c r="F89" s="822" t="s">
        <v>259</v>
      </c>
      <c r="G89" s="822"/>
      <c r="H89" s="829" t="s">
        <v>306</v>
      </c>
    </row>
    <row r="90" spans="3:8" s="586" customFormat="1" hidden="1" x14ac:dyDescent="0.3">
      <c r="C90" s="693"/>
      <c r="D90" s="822" t="s">
        <v>314</v>
      </c>
      <c r="E90" s="827">
        <v>110</v>
      </c>
      <c r="F90" s="822" t="s">
        <v>259</v>
      </c>
      <c r="G90" s="822"/>
      <c r="H90" s="829" t="s">
        <v>306</v>
      </c>
    </row>
    <row r="91" spans="3:8" s="586" customFormat="1" hidden="1" x14ac:dyDescent="0.3">
      <c r="C91" s="693"/>
      <c r="D91" s="822" t="s">
        <v>315</v>
      </c>
      <c r="E91" s="827">
        <v>1870</v>
      </c>
      <c r="F91" s="822" t="s">
        <v>259</v>
      </c>
      <c r="G91" s="822"/>
      <c r="H91" s="829" t="s">
        <v>306</v>
      </c>
    </row>
    <row r="92" spans="3:8" s="586" customFormat="1" hidden="1" x14ac:dyDescent="0.3">
      <c r="C92" s="693"/>
      <c r="D92" s="822" t="s">
        <v>316</v>
      </c>
      <c r="E92" s="827">
        <v>297</v>
      </c>
      <c r="F92" s="822" t="s">
        <v>259</v>
      </c>
      <c r="G92" s="822"/>
      <c r="H92" s="829" t="s">
        <v>306</v>
      </c>
    </row>
    <row r="93" spans="3:8" s="586" customFormat="1" hidden="1" x14ac:dyDescent="0.3">
      <c r="C93" s="693"/>
      <c r="D93" s="822" t="s">
        <v>317</v>
      </c>
      <c r="E93" s="827">
        <v>59</v>
      </c>
      <c r="F93" s="822" t="s">
        <v>259</v>
      </c>
      <c r="G93" s="822"/>
      <c r="H93" s="829" t="s">
        <v>306</v>
      </c>
    </row>
    <row r="94" spans="3:8" s="586" customFormat="1" hidden="1" x14ac:dyDescent="0.3">
      <c r="C94" s="693"/>
      <c r="D94" s="826" t="s">
        <v>318</v>
      </c>
      <c r="E94" s="827">
        <v>5</v>
      </c>
      <c r="F94" s="822" t="s">
        <v>259</v>
      </c>
      <c r="G94" s="822"/>
      <c r="H94" s="829" t="s">
        <v>260</v>
      </c>
    </row>
    <row r="95" spans="3:8" s="586" customFormat="1" hidden="1" x14ac:dyDescent="0.3">
      <c r="C95" s="693"/>
      <c r="D95" s="822" t="s">
        <v>319</v>
      </c>
      <c r="E95" s="827">
        <v>13</v>
      </c>
      <c r="F95" s="822" t="s">
        <v>259</v>
      </c>
      <c r="G95" s="822"/>
      <c r="H95" s="829" t="s">
        <v>320</v>
      </c>
    </row>
    <row r="96" spans="3:8" s="586" customFormat="1" hidden="1" x14ac:dyDescent="0.3">
      <c r="C96" s="693"/>
      <c r="D96" s="826" t="s">
        <v>321</v>
      </c>
      <c r="E96" s="827">
        <v>146</v>
      </c>
      <c r="F96" s="822" t="s">
        <v>259</v>
      </c>
      <c r="G96" s="822"/>
      <c r="H96" s="829" t="s">
        <v>260</v>
      </c>
    </row>
    <row r="97" spans="3:8" s="586" customFormat="1" hidden="1" x14ac:dyDescent="0.3">
      <c r="C97" s="693"/>
      <c r="D97" s="822" t="s">
        <v>322</v>
      </c>
      <c r="E97" s="827">
        <v>8.6999999999999993</v>
      </c>
      <c r="F97" s="822" t="s">
        <v>259</v>
      </c>
      <c r="G97" s="822"/>
      <c r="H97" s="829" t="s">
        <v>320</v>
      </c>
    </row>
    <row r="98" spans="3:8" s="586" customFormat="1" ht="17.25" hidden="1" x14ac:dyDescent="0.35">
      <c r="C98" s="693"/>
      <c r="D98" s="822" t="s">
        <v>323</v>
      </c>
      <c r="E98" s="827">
        <v>17200</v>
      </c>
      <c r="F98" s="822" t="s">
        <v>259</v>
      </c>
      <c r="G98" s="822"/>
      <c r="H98" s="830" t="s">
        <v>324</v>
      </c>
    </row>
    <row r="99" spans="3:8" s="586" customFormat="1" ht="17.25" hidden="1" thickBot="1" x14ac:dyDescent="0.35">
      <c r="C99" s="693"/>
      <c r="D99" s="822" t="s">
        <v>325</v>
      </c>
      <c r="E99" s="590">
        <v>9200</v>
      </c>
      <c r="F99" s="822" t="s">
        <v>253</v>
      </c>
      <c r="G99" s="822"/>
      <c r="H99" s="592"/>
    </row>
    <row r="100" spans="3:8" s="586" customFormat="1" ht="17.25" hidden="1" thickBot="1" x14ac:dyDescent="0.35">
      <c r="C100" s="693"/>
      <c r="D100" s="593" t="s">
        <v>326</v>
      </c>
      <c r="E100" s="590">
        <v>9540</v>
      </c>
      <c r="F100" s="822" t="s">
        <v>253</v>
      </c>
      <c r="G100" s="822"/>
      <c r="H100" s="592"/>
    </row>
    <row r="101" spans="3:8" s="586" customFormat="1" ht="17.25" hidden="1" thickBot="1" x14ac:dyDescent="0.35">
      <c r="C101" s="693"/>
      <c r="D101" s="593" t="s">
        <v>327</v>
      </c>
      <c r="E101" s="590">
        <v>11100</v>
      </c>
      <c r="F101" s="822" t="s">
        <v>253</v>
      </c>
      <c r="G101" s="822"/>
      <c r="H101" s="594"/>
    </row>
    <row r="102" spans="3:8" s="586" customFormat="1" ht="17.25" hidden="1" thickBot="1" x14ac:dyDescent="0.35">
      <c r="C102" s="693"/>
      <c r="D102" s="593" t="s">
        <v>328</v>
      </c>
      <c r="E102" s="590">
        <v>7910</v>
      </c>
      <c r="F102" s="822" t="s">
        <v>253</v>
      </c>
      <c r="G102" s="822"/>
    </row>
    <row r="103" spans="3:8" s="586" customFormat="1" ht="17.25" hidden="1" thickBot="1" x14ac:dyDescent="0.35">
      <c r="C103" s="693"/>
      <c r="D103" s="593" t="s">
        <v>329</v>
      </c>
      <c r="E103" s="590">
        <v>8550</v>
      </c>
      <c r="F103" s="822" t="s">
        <v>253</v>
      </c>
      <c r="G103" s="822"/>
    </row>
    <row r="104" spans="3:8" s="586" customFormat="1" ht="17.25" hidden="1" thickBot="1" x14ac:dyDescent="0.35">
      <c r="C104" s="693"/>
      <c r="D104" s="593" t="s">
        <v>330</v>
      </c>
      <c r="E104" s="590">
        <v>6630</v>
      </c>
      <c r="F104" s="822" t="s">
        <v>253</v>
      </c>
      <c r="G104" s="822"/>
    </row>
    <row r="105" spans="3:8" s="586" customFormat="1" ht="17.25" hidden="1" thickBot="1" x14ac:dyDescent="0.35">
      <c r="C105" s="693"/>
      <c r="D105" s="593" t="s">
        <v>331</v>
      </c>
      <c r="E105" s="590">
        <v>8900</v>
      </c>
      <c r="F105" s="822" t="s">
        <v>253</v>
      </c>
      <c r="G105" s="822"/>
    </row>
    <row r="106" spans="3:8" s="586" customFormat="1" hidden="1" x14ac:dyDescent="0.3">
      <c r="C106" s="693"/>
      <c r="D106" s="593" t="s">
        <v>332</v>
      </c>
      <c r="E106" s="827">
        <v>10300</v>
      </c>
      <c r="F106" s="822" t="s">
        <v>259</v>
      </c>
      <c r="G106" s="822"/>
      <c r="H106" s="829" t="s">
        <v>320</v>
      </c>
    </row>
    <row r="107" spans="3:8" s="586" customFormat="1" hidden="1" x14ac:dyDescent="0.3">
      <c r="C107" s="693"/>
      <c r="D107" s="593" t="s">
        <v>333</v>
      </c>
      <c r="E107" s="827">
        <v>1</v>
      </c>
      <c r="F107" s="822" t="s">
        <v>259</v>
      </c>
      <c r="G107" s="822"/>
      <c r="H107" s="829" t="s">
        <v>320</v>
      </c>
    </row>
    <row r="108" spans="3:8" s="586" customFormat="1" hidden="1" x14ac:dyDescent="0.3">
      <c r="C108" s="693"/>
      <c r="D108" s="593" t="s">
        <v>334</v>
      </c>
      <c r="E108" s="827">
        <v>1</v>
      </c>
      <c r="F108" s="822" t="s">
        <v>259</v>
      </c>
      <c r="G108" s="822"/>
      <c r="H108" s="829" t="s">
        <v>320</v>
      </c>
    </row>
    <row r="109" spans="3:8" s="586" customFormat="1" hidden="1" x14ac:dyDescent="0.3">
      <c r="C109" s="693"/>
      <c r="D109" s="595" t="s">
        <v>335</v>
      </c>
      <c r="E109" s="827">
        <v>1810</v>
      </c>
      <c r="F109" s="822" t="s">
        <v>259</v>
      </c>
      <c r="G109" s="822"/>
      <c r="H109" s="829" t="s">
        <v>260</v>
      </c>
    </row>
    <row r="110" spans="3:8" s="586" customFormat="1" hidden="1" x14ac:dyDescent="0.3">
      <c r="C110" s="693"/>
      <c r="D110" s="593" t="s">
        <v>336</v>
      </c>
      <c r="E110" s="827">
        <v>3.3</v>
      </c>
      <c r="F110" s="822" t="s">
        <v>259</v>
      </c>
      <c r="G110" s="822"/>
      <c r="H110" s="829" t="s">
        <v>320</v>
      </c>
    </row>
    <row r="111" spans="3:8" s="586" customFormat="1" hidden="1" x14ac:dyDescent="0.3">
      <c r="C111" s="693"/>
      <c r="D111" s="593" t="s">
        <v>337</v>
      </c>
      <c r="E111" s="827">
        <v>3922</v>
      </c>
      <c r="F111" s="822" t="s">
        <v>259</v>
      </c>
      <c r="G111" s="822"/>
      <c r="H111" s="829" t="s">
        <v>338</v>
      </c>
    </row>
    <row r="112" spans="3:8" s="586" customFormat="1" hidden="1" x14ac:dyDescent="0.3">
      <c r="C112" s="693"/>
      <c r="D112" s="593" t="s">
        <v>339</v>
      </c>
      <c r="E112" s="827">
        <v>2107</v>
      </c>
      <c r="F112" s="822" t="s">
        <v>259</v>
      </c>
      <c r="G112" s="822"/>
      <c r="H112" s="829" t="s">
        <v>338</v>
      </c>
    </row>
    <row r="113" spans="3:8" s="586" customFormat="1" hidden="1" x14ac:dyDescent="0.3">
      <c r="C113" s="693"/>
      <c r="D113" s="593" t="s">
        <v>340</v>
      </c>
      <c r="E113" s="827">
        <v>1774</v>
      </c>
      <c r="F113" s="822" t="s">
        <v>259</v>
      </c>
      <c r="G113" s="822"/>
      <c r="H113" s="829" t="s">
        <v>338</v>
      </c>
    </row>
    <row r="114" spans="3:8" s="586" customFormat="1" hidden="1" x14ac:dyDescent="0.3">
      <c r="C114" s="693"/>
      <c r="D114" s="593" t="s">
        <v>341</v>
      </c>
      <c r="E114" s="827">
        <v>1825</v>
      </c>
      <c r="F114" s="822" t="s">
        <v>259</v>
      </c>
      <c r="G114" s="822"/>
      <c r="H114" s="829" t="s">
        <v>338</v>
      </c>
    </row>
    <row r="115" spans="3:8" s="586" customFormat="1" hidden="1" x14ac:dyDescent="0.3">
      <c r="C115" s="693"/>
      <c r="D115" s="593" t="s">
        <v>342</v>
      </c>
      <c r="E115" s="827">
        <v>3152</v>
      </c>
      <c r="F115" s="822" t="s">
        <v>259</v>
      </c>
      <c r="G115" s="822"/>
      <c r="H115" s="829" t="s">
        <v>338</v>
      </c>
    </row>
    <row r="116" spans="3:8" s="586" customFormat="1" hidden="1" x14ac:dyDescent="0.3">
      <c r="C116" s="693"/>
      <c r="D116" s="593" t="s">
        <v>243</v>
      </c>
      <c r="E116" s="827">
        <v>2088</v>
      </c>
      <c r="F116" s="822" t="s">
        <v>259</v>
      </c>
      <c r="G116" s="822"/>
      <c r="H116" s="829" t="s">
        <v>338</v>
      </c>
    </row>
    <row r="117" spans="3:8" s="586" customFormat="1" hidden="1" x14ac:dyDescent="0.3">
      <c r="C117" s="693"/>
      <c r="D117" s="595" t="s">
        <v>343</v>
      </c>
      <c r="E117" s="827">
        <v>4657</v>
      </c>
      <c r="F117" s="822" t="s">
        <v>259</v>
      </c>
      <c r="G117" s="822"/>
      <c r="H117" s="829" t="s">
        <v>344</v>
      </c>
    </row>
    <row r="118" spans="3:8" s="586" customFormat="1" hidden="1" x14ac:dyDescent="0.3">
      <c r="C118" s="693"/>
      <c r="D118" s="593" t="s">
        <v>345</v>
      </c>
      <c r="E118" s="827">
        <v>3985</v>
      </c>
      <c r="F118" s="822" t="s">
        <v>259</v>
      </c>
      <c r="G118" s="822"/>
      <c r="H118" s="592"/>
    </row>
    <row r="119" spans="3:8" s="586" customFormat="1" hidden="1" x14ac:dyDescent="0.3">
      <c r="C119" s="693"/>
      <c r="D119" s="593" t="s">
        <v>346</v>
      </c>
      <c r="E119" s="827">
        <v>13396</v>
      </c>
      <c r="F119" s="822" t="s">
        <v>259</v>
      </c>
      <c r="G119" s="822"/>
      <c r="H119" s="594"/>
    </row>
    <row r="120" spans="3:8" s="586" customFormat="1" hidden="1" x14ac:dyDescent="0.3">
      <c r="C120" s="693"/>
      <c r="D120" s="593" t="s">
        <v>347</v>
      </c>
      <c r="E120" s="827">
        <v>3</v>
      </c>
      <c r="F120" s="822" t="s">
        <v>259</v>
      </c>
      <c r="G120" s="822"/>
      <c r="H120" s="829" t="s">
        <v>320</v>
      </c>
    </row>
    <row r="121" spans="3:8" s="586" customFormat="1" ht="17.25" hidden="1" thickBot="1" x14ac:dyDescent="0.35">
      <c r="C121" s="693"/>
      <c r="D121" s="596" t="s">
        <v>348</v>
      </c>
      <c r="E121" s="590">
        <v>23500</v>
      </c>
      <c r="F121" s="822" t="s">
        <v>253</v>
      </c>
      <c r="G121" s="822"/>
    </row>
    <row r="122" spans="3:8" s="586" customFormat="1" ht="17.25" hidden="1" thickBot="1" x14ac:dyDescent="0.35">
      <c r="C122" s="693"/>
      <c r="D122" s="596" t="s">
        <v>349</v>
      </c>
      <c r="E122" s="827">
        <v>17700</v>
      </c>
      <c r="F122" s="822" t="s">
        <v>259</v>
      </c>
      <c r="G122" s="822"/>
      <c r="H122" s="830" t="s">
        <v>324</v>
      </c>
    </row>
    <row r="123" spans="3:8" s="583" customFormat="1" hidden="1" x14ac:dyDescent="0.3">
      <c r="C123" s="692"/>
      <c r="D123" s="587"/>
    </row>
    <row r="124" spans="3:8" s="583" customFormat="1" hidden="1" x14ac:dyDescent="0.3">
      <c r="C124" s="692"/>
      <c r="D124" s="587"/>
    </row>
    <row r="125" spans="3:8" s="583" customFormat="1" hidden="1" x14ac:dyDescent="0.3">
      <c r="C125" s="692"/>
      <c r="D125" s="587"/>
    </row>
    <row r="126" spans="3:8" s="583" customFormat="1" hidden="1" x14ac:dyDescent="0.3">
      <c r="C126" s="692"/>
      <c r="D126" s="587"/>
    </row>
    <row r="127" spans="3:8" s="583" customFormat="1" hidden="1" x14ac:dyDescent="0.3">
      <c r="C127" s="692"/>
      <c r="D127" s="587"/>
    </row>
    <row r="128" spans="3:8" s="583" customFormat="1" hidden="1" x14ac:dyDescent="0.3">
      <c r="C128" s="692"/>
      <c r="D128" s="587"/>
    </row>
    <row r="129" spans="3:4" s="583" customFormat="1" hidden="1" x14ac:dyDescent="0.3">
      <c r="C129" s="692"/>
      <c r="D129" s="587"/>
    </row>
    <row r="130" spans="3:4" s="583" customFormat="1" hidden="1" x14ac:dyDescent="0.3">
      <c r="C130" s="692"/>
      <c r="D130" s="587"/>
    </row>
    <row r="131" spans="3:4" s="583" customFormat="1" hidden="1" x14ac:dyDescent="0.3">
      <c r="C131" s="692"/>
      <c r="D131" s="587"/>
    </row>
    <row r="132" spans="3:4" s="583" customFormat="1" hidden="1" x14ac:dyDescent="0.3">
      <c r="C132" s="692"/>
      <c r="D132" s="587"/>
    </row>
    <row r="133" spans="3:4" s="583" customFormat="1" hidden="1" x14ac:dyDescent="0.3">
      <c r="C133" s="692"/>
      <c r="D133" s="587"/>
    </row>
    <row r="134" spans="3:4" s="583" customFormat="1" hidden="1" x14ac:dyDescent="0.3">
      <c r="C134" s="692"/>
      <c r="D134" s="587"/>
    </row>
    <row r="135" spans="3:4" s="583" customFormat="1" hidden="1" x14ac:dyDescent="0.3">
      <c r="C135" s="692"/>
      <c r="D135" s="587"/>
    </row>
    <row r="136" spans="3:4" s="583" customFormat="1" hidden="1" x14ac:dyDescent="0.3">
      <c r="C136" s="692"/>
      <c r="D136" s="587"/>
    </row>
    <row r="137" spans="3:4" s="583" customFormat="1" hidden="1" x14ac:dyDescent="0.3">
      <c r="C137" s="692"/>
      <c r="D137" s="587"/>
    </row>
    <row r="138" spans="3:4" s="583" customFormat="1" hidden="1" x14ac:dyDescent="0.3">
      <c r="C138" s="692"/>
      <c r="D138" s="587"/>
    </row>
    <row r="139" spans="3:4" s="583" customFormat="1" hidden="1" x14ac:dyDescent="0.3">
      <c r="C139" s="692"/>
      <c r="D139" s="587"/>
    </row>
    <row r="140" spans="3:4" s="583" customFormat="1" hidden="1" x14ac:dyDescent="0.3">
      <c r="C140" s="692"/>
      <c r="D140" s="587"/>
    </row>
    <row r="141" spans="3:4" s="583" customFormat="1" hidden="1" x14ac:dyDescent="0.3">
      <c r="C141" s="692"/>
      <c r="D141" s="587"/>
    </row>
    <row r="142" spans="3:4" s="583" customFormat="1" hidden="1" x14ac:dyDescent="0.3">
      <c r="C142" s="692"/>
      <c r="D142" s="587"/>
    </row>
    <row r="143" spans="3:4" s="583" customFormat="1" hidden="1" x14ac:dyDescent="0.3">
      <c r="C143" s="692"/>
      <c r="D143" s="587"/>
    </row>
    <row r="144" spans="3:4" s="583" customFormat="1" hidden="1" x14ac:dyDescent="0.3">
      <c r="C144" s="692"/>
      <c r="D144" s="587"/>
    </row>
    <row r="145" spans="3:4" s="583" customFormat="1" hidden="1" x14ac:dyDescent="0.3">
      <c r="C145" s="692"/>
      <c r="D145" s="587"/>
    </row>
    <row r="146" spans="3:4" s="583" customFormat="1" hidden="1" x14ac:dyDescent="0.3">
      <c r="C146" s="692"/>
      <c r="D146" s="587"/>
    </row>
    <row r="147" spans="3:4" s="583" customFormat="1" x14ac:dyDescent="0.3">
      <c r="C147" s="692"/>
      <c r="D147" s="587"/>
    </row>
  </sheetData>
  <sheetProtection algorithmName="SHA-512" hashValue="kpgeHmV158yusdtsfCyoULI1x0kUJdJMVjHxT0dPp00aJG7O0LkvL+QYQ+SpnlMWjD5rKilUM3iFeXbd6Ti/Og==" saltValue="wBJIwmZPv6VcJrpe7olZgA==" spinCount="100000" sheet="1" objects="1" scenarios="1" selectLockedCells="1"/>
  <mergeCells count="8">
    <mergeCell ref="E5:F5"/>
    <mergeCell ref="D40:M40"/>
    <mergeCell ref="D41:M41"/>
    <mergeCell ref="D35:M35"/>
    <mergeCell ref="D36:M36"/>
    <mergeCell ref="D37:M37"/>
    <mergeCell ref="D38:M38"/>
    <mergeCell ref="D39:M39"/>
  </mergeCells>
  <phoneticPr fontId="19" type="noConversion"/>
  <dataValidations count="2">
    <dataValidation type="list" allowBlank="1" showInputMessage="1" showErrorMessage="1" sqref="H12:H32" xr:uid="{00000000-0002-0000-0500-000000000000}">
      <formula1>$D$49:$D$122</formula1>
    </dataValidation>
    <dataValidation type="list" allowBlank="1" showInputMessage="1" showErrorMessage="1" sqref="E12:E32" xr:uid="{00000000-0002-0000-0500-000001000000}">
      <formula1>$I$46:$I$49</formula1>
    </dataValidation>
  </dataValidations>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E2CFE1"/>
    <pageSetUpPr fitToPage="1"/>
  </sheetPr>
  <dimension ref="B1:AF8485"/>
  <sheetViews>
    <sheetView showGridLines="0" showRowColHeaders="0" zoomScaleNormal="100" workbookViewId="0">
      <selection activeCell="D11" sqref="D11"/>
    </sheetView>
  </sheetViews>
  <sheetFormatPr defaultColWidth="8.7109375" defaultRowHeight="16.5" x14ac:dyDescent="0.3"/>
  <cols>
    <col min="1" max="1" width="3.7109375" style="306" customWidth="1"/>
    <col min="2" max="2" width="2.7109375" style="306" customWidth="1"/>
    <col min="3" max="3" width="3.140625" style="391" customWidth="1"/>
    <col min="4" max="4" width="16.28515625" style="306" customWidth="1"/>
    <col min="5" max="5" width="16.42578125" style="306" customWidth="1"/>
    <col min="6" max="6" width="17" style="306" customWidth="1"/>
    <col min="7" max="7" width="17.28515625" style="306" customWidth="1"/>
    <col min="8" max="8" width="28.28515625" style="306" customWidth="1"/>
    <col min="9" max="9" width="12.42578125" style="306" customWidth="1"/>
    <col min="10" max="10" width="18.42578125" style="306" customWidth="1"/>
    <col min="11" max="13" width="14.42578125" style="306" customWidth="1"/>
    <col min="14" max="14" width="17.42578125" style="306" customWidth="1"/>
    <col min="15" max="15" width="14.42578125" style="306" customWidth="1"/>
    <col min="16" max="16" width="5.140625" style="306" customWidth="1"/>
    <col min="17" max="17" width="14.42578125" style="306" customWidth="1"/>
    <col min="18" max="18" width="14.42578125" style="306" hidden="1" customWidth="1"/>
    <col min="19" max="19" width="2.7109375" style="306" hidden="1" customWidth="1"/>
    <col min="20" max="20" width="0" style="306" hidden="1" customWidth="1"/>
    <col min="21" max="21" width="13.7109375" style="306" hidden="1" customWidth="1"/>
    <col min="22" max="22" width="22.28515625" style="306" hidden="1" customWidth="1"/>
    <col min="23" max="23" width="24.42578125" style="306" bestFit="1" customWidth="1"/>
    <col min="24" max="25" width="21.42578125" style="306" bestFit="1" customWidth="1"/>
    <col min="26" max="16384" width="8.7109375" style="306"/>
  </cols>
  <sheetData>
    <row r="1" spans="2:30" ht="20.100000000000001" customHeight="1" thickBot="1" x14ac:dyDescent="0.35">
      <c r="P1" s="321"/>
      <c r="Q1" s="321"/>
      <c r="R1" s="321"/>
      <c r="S1" s="321"/>
      <c r="T1" s="321"/>
      <c r="U1" s="321"/>
      <c r="V1" s="321"/>
      <c r="W1" s="316"/>
      <c r="X1" s="316"/>
      <c r="Y1" s="317"/>
      <c r="Z1" s="316"/>
      <c r="AA1" s="316"/>
      <c r="AB1" s="316"/>
      <c r="AC1" s="316"/>
      <c r="AD1" s="316"/>
    </row>
    <row r="2" spans="2:30" x14ac:dyDescent="0.3">
      <c r="B2" s="302"/>
      <c r="C2" s="665"/>
      <c r="D2" s="17"/>
      <c r="E2" s="137"/>
      <c r="F2" s="137"/>
      <c r="G2" s="17"/>
      <c r="H2" s="17"/>
      <c r="I2" s="17"/>
      <c r="J2" s="17"/>
      <c r="K2" s="17"/>
      <c r="L2" s="17"/>
      <c r="M2" s="17"/>
      <c r="N2" s="17"/>
      <c r="O2" s="17"/>
      <c r="P2" s="138"/>
      <c r="Q2" s="321"/>
      <c r="R2" s="316"/>
      <c r="S2" s="316"/>
      <c r="T2" s="317"/>
      <c r="U2" s="316"/>
      <c r="V2" s="316"/>
      <c r="W2" s="316"/>
      <c r="X2" s="316"/>
      <c r="Y2" s="316"/>
    </row>
    <row r="3" spans="2:30" ht="30.75" x14ac:dyDescent="0.45">
      <c r="B3" s="303"/>
      <c r="C3" s="666"/>
      <c r="D3" s="76"/>
      <c r="E3" s="76"/>
      <c r="F3" s="76"/>
      <c r="G3" s="139" t="s">
        <v>350</v>
      </c>
      <c r="H3" s="75"/>
      <c r="I3" s="75"/>
      <c r="J3" s="20"/>
      <c r="K3" s="20"/>
      <c r="L3" s="20"/>
      <c r="M3" s="20"/>
      <c r="N3" s="21"/>
      <c r="O3" s="21"/>
      <c r="P3" s="140"/>
      <c r="Q3" s="321"/>
      <c r="R3" s="316"/>
      <c r="S3" s="316"/>
      <c r="T3" s="317"/>
      <c r="U3" s="316"/>
      <c r="V3" s="316"/>
      <c r="W3" s="316"/>
      <c r="X3" s="316"/>
      <c r="Y3" s="316"/>
    </row>
    <row r="4" spans="2:30" x14ac:dyDescent="0.3">
      <c r="B4" s="303"/>
      <c r="C4" s="666"/>
      <c r="D4" s="76"/>
      <c r="E4" s="76"/>
      <c r="F4" s="76"/>
      <c r="G4" s="21" t="s">
        <v>351</v>
      </c>
      <c r="H4" s="76"/>
      <c r="I4" s="20"/>
      <c r="J4" s="76"/>
      <c r="K4" s="76"/>
      <c r="L4" s="76"/>
      <c r="M4" s="76"/>
      <c r="N4" s="21"/>
      <c r="O4" s="21"/>
      <c r="P4" s="140"/>
      <c r="Q4" s="321"/>
      <c r="R4" s="316"/>
      <c r="S4" s="316"/>
      <c r="T4" s="317"/>
      <c r="U4" s="316"/>
      <c r="V4" s="316"/>
      <c r="W4" s="316"/>
      <c r="X4" s="316"/>
      <c r="Y4" s="316"/>
    </row>
    <row r="5" spans="2:30" ht="20.25" customHeight="1" x14ac:dyDescent="0.3">
      <c r="B5" s="303"/>
      <c r="C5" s="666"/>
      <c r="D5" s="20"/>
      <c r="E5" s="20"/>
      <c r="F5" s="20"/>
      <c r="G5" s="949">
        <f>SUM(O11:O60)</f>
        <v>0</v>
      </c>
      <c r="H5" s="996"/>
      <c r="I5" s="996"/>
      <c r="J5" s="80"/>
      <c r="K5" s="80"/>
      <c r="L5" s="80"/>
      <c r="M5" s="80"/>
      <c r="N5" s="25"/>
      <c r="O5" s="25"/>
      <c r="P5" s="140"/>
      <c r="Q5" s="321"/>
      <c r="R5" s="316"/>
      <c r="S5" s="306" t="s">
        <v>352</v>
      </c>
      <c r="T5" s="317"/>
      <c r="U5" s="316"/>
      <c r="V5" s="316"/>
      <c r="W5" s="316"/>
      <c r="X5" s="316"/>
      <c r="Y5" s="316"/>
    </row>
    <row r="6" spans="2:30" x14ac:dyDescent="0.3">
      <c r="B6" s="303"/>
      <c r="C6" s="666"/>
      <c r="D6" s="20"/>
      <c r="E6" s="20"/>
      <c r="F6" s="20"/>
      <c r="G6" s="997"/>
      <c r="H6" s="998"/>
      <c r="I6" s="999"/>
      <c r="J6" s="999"/>
      <c r="K6" s="999"/>
      <c r="L6" s="999"/>
      <c r="M6" s="122"/>
      <c r="N6" s="21"/>
      <c r="O6" s="21"/>
      <c r="P6" s="140"/>
      <c r="Q6" s="321"/>
      <c r="R6" s="316"/>
      <c r="S6" s="306" t="s">
        <v>353</v>
      </c>
      <c r="T6" s="317"/>
      <c r="U6" s="316"/>
      <c r="V6" s="316"/>
      <c r="W6" s="316"/>
      <c r="X6" s="316"/>
      <c r="Y6" s="316"/>
    </row>
    <row r="7" spans="2:30" x14ac:dyDescent="0.3">
      <c r="B7" s="303"/>
      <c r="C7" s="666"/>
      <c r="D7" s="20"/>
      <c r="E7" s="20"/>
      <c r="F7" s="20"/>
      <c r="G7" s="20"/>
      <c r="H7" s="141"/>
      <c r="I7" s="142"/>
      <c r="J7" s="76"/>
      <c r="K7" s="76"/>
      <c r="L7" s="76"/>
      <c r="M7" s="76"/>
      <c r="N7" s="21"/>
      <c r="O7" s="21"/>
      <c r="P7" s="140"/>
      <c r="Q7" s="321"/>
      <c r="R7" s="316"/>
      <c r="S7" s="316"/>
      <c r="T7" s="317"/>
      <c r="U7" s="316"/>
      <c r="V7" s="316"/>
      <c r="W7" s="316"/>
      <c r="X7" s="316"/>
      <c r="Y7" s="316"/>
    </row>
    <row r="8" spans="2:30" x14ac:dyDescent="0.3">
      <c r="B8" s="303"/>
      <c r="C8" s="666"/>
      <c r="D8" s="71" t="s">
        <v>354</v>
      </c>
      <c r="E8" s="71"/>
      <c r="F8" s="71"/>
      <c r="G8" s="71"/>
      <c r="H8" s="23"/>
      <c r="I8" s="23"/>
      <c r="J8" s="23"/>
      <c r="K8" s="23"/>
      <c r="L8" s="23"/>
      <c r="M8" s="21"/>
      <c r="N8" s="21"/>
      <c r="O8" s="21"/>
      <c r="P8" s="140"/>
      <c r="Q8" s="317"/>
    </row>
    <row r="9" spans="2:30" ht="15" customHeight="1" x14ac:dyDescent="0.3">
      <c r="B9" s="303"/>
      <c r="C9" s="666"/>
      <c r="D9" s="1000"/>
      <c r="E9" s="1000"/>
      <c r="F9" s="1000"/>
      <c r="G9" s="1000"/>
      <c r="H9" s="1000"/>
      <c r="I9" s="83"/>
      <c r="J9" s="83"/>
      <c r="K9" s="83"/>
      <c r="L9" s="21"/>
      <c r="M9" s="23"/>
      <c r="N9" s="23"/>
      <c r="O9" s="21"/>
      <c r="P9" s="140"/>
      <c r="Q9" s="317"/>
      <c r="R9" s="341"/>
      <c r="S9" s="831" t="s">
        <v>355</v>
      </c>
      <c r="T9" s="832" t="s">
        <v>356</v>
      </c>
      <c r="U9" s="832" t="s">
        <v>357</v>
      </c>
      <c r="V9" s="832" t="s">
        <v>358</v>
      </c>
    </row>
    <row r="10" spans="2:30" s="308" customFormat="1" ht="45.75" customHeight="1" x14ac:dyDescent="0.25">
      <c r="B10" s="304"/>
      <c r="C10" s="667"/>
      <c r="D10" s="675" t="s">
        <v>359</v>
      </c>
      <c r="E10" s="675" t="s">
        <v>360</v>
      </c>
      <c r="F10" s="675" t="s">
        <v>361</v>
      </c>
      <c r="G10" s="675" t="s">
        <v>362</v>
      </c>
      <c r="H10" s="675" t="s">
        <v>363</v>
      </c>
      <c r="I10" s="675" t="s">
        <v>364</v>
      </c>
      <c r="J10" s="675" t="s">
        <v>365</v>
      </c>
      <c r="K10" s="675" t="s">
        <v>366</v>
      </c>
      <c r="L10" s="675" t="s">
        <v>367</v>
      </c>
      <c r="M10" s="675" t="s">
        <v>368</v>
      </c>
      <c r="N10" s="675" t="s">
        <v>369</v>
      </c>
      <c r="O10" s="675" t="s">
        <v>370</v>
      </c>
      <c r="P10" s="143"/>
      <c r="R10" s="342"/>
      <c r="S10" s="831" t="s">
        <v>371</v>
      </c>
      <c r="T10" s="832" t="s">
        <v>371</v>
      </c>
      <c r="U10" s="832" t="s">
        <v>371</v>
      </c>
      <c r="V10" s="832" t="s">
        <v>371</v>
      </c>
    </row>
    <row r="11" spans="2:30" ht="15" customHeight="1" x14ac:dyDescent="0.3">
      <c r="B11" s="214"/>
      <c r="C11" s="668">
        <v>1</v>
      </c>
      <c r="D11" s="796"/>
      <c r="E11" s="796"/>
      <c r="F11" s="833" t="str">
        <f t="shared" ref="F11:F60" si="0">IF(E11="","",ACOS(SIN(S11*PI()/180)*SIN(U11*PI()/180)+COS(S11*PI()/180)*COS(U11*PI()/180)*COS(V11*PI()/180-T11*PI()/180))*6371)</f>
        <v/>
      </c>
      <c r="G11" s="834" t="str">
        <f t="shared" ref="G11:G60" si="1">IF(F11="","",IF(F11&gt;=3700,"Long",IF(F11&gt;=785,"Medium",IF(F11&gt;=400,"Domestic",IF(F11&gt;=1,"Regional",IF(F11=0,"""Flightlength"))))))</f>
        <v/>
      </c>
      <c r="H11" s="796"/>
      <c r="I11" s="796"/>
      <c r="J11" s="796"/>
      <c r="K11" s="835" t="str">
        <f t="shared" ref="K11:K42" si="2">IF(H11="","",VLOOKUP(H11,$G$74:$L$83,2,FALSE))</f>
        <v/>
      </c>
      <c r="L11" s="835" t="str">
        <f t="shared" ref="L11:L42" si="3">IF(H11="","",VLOOKUP(H11,$G$74:$L$83,4,FALSE))</f>
        <v/>
      </c>
      <c r="M11" s="835" t="str">
        <f t="shared" ref="M11:M42" si="4">IF(H11="","",VLOOKUP(H11,$G$74:$L$83,5,FALSE))</f>
        <v/>
      </c>
      <c r="N11" s="835" t="str">
        <f t="shared" ref="N11:N42" si="5">IF(H11="","",VLOOKUP(H11,$G$74:$L$83,6,FALSE))</f>
        <v/>
      </c>
      <c r="O11" s="798" t="str">
        <f>IF(J11="","",IF(J11="Yes",(I11*F11*SUM(K11:N11)*2/1000),IF(J11="nO",(I11*F11*SUM(K11:N11)/1000))))</f>
        <v/>
      </c>
      <c r="P11" s="132"/>
      <c r="S11" s="836" t="str">
        <f>IF(D11="","",VLOOKUP($D11,GlobalAirportDatabase__2[[IATA Code]:[Long (dec deg)]],COLUMNS(GlobalAirportDatabase__2[[#Headers],[IATA Code]:[Lat (dec deg)]]),FALSE))</f>
        <v/>
      </c>
      <c r="T11" s="836" t="str">
        <f>IF(D11="","",VLOOKUP($D11,GlobalAirportDatabase__2[[IATA Code]:[Long (dec deg)]],COLUMNS(GlobalAirportDatabase__2[[#Headers],[IATA Code]:[Long (dec deg)]]),FALSE))</f>
        <v/>
      </c>
      <c r="U11" s="836" t="str">
        <f>IF(E11="","",VLOOKUP($E11,GlobalAirportDatabase__2[[IATA Code]:[Long (dec deg)]],COLUMNS(GlobalAirportDatabase__2[[#Headers],[IATA Code]:[Lat (dec deg)]]),FALSE))</f>
        <v/>
      </c>
      <c r="V11" s="836" t="str">
        <f>IF(E11="","",VLOOKUP($E11,GlobalAirportDatabase__2[[IATA Code]:[Long (dec deg)]],COLUMNS(GlobalAirportDatabase__2[[#Headers],[IATA Code]:[Long (dec deg)]]),FALSE))</f>
        <v/>
      </c>
    </row>
    <row r="12" spans="2:30" ht="15" customHeight="1" x14ac:dyDescent="0.3">
      <c r="B12" s="214"/>
      <c r="C12" s="668">
        <v>2</v>
      </c>
      <c r="D12" s="796"/>
      <c r="E12" s="796"/>
      <c r="F12" s="833" t="str">
        <f t="shared" si="0"/>
        <v/>
      </c>
      <c r="G12" s="834" t="str">
        <f t="shared" si="1"/>
        <v/>
      </c>
      <c r="H12" s="796"/>
      <c r="I12" s="796"/>
      <c r="J12" s="796"/>
      <c r="K12" s="835" t="str">
        <f t="shared" si="2"/>
        <v/>
      </c>
      <c r="L12" s="835" t="str">
        <f t="shared" si="3"/>
        <v/>
      </c>
      <c r="M12" s="835" t="str">
        <f t="shared" si="4"/>
        <v/>
      </c>
      <c r="N12" s="835" t="str">
        <f t="shared" si="5"/>
        <v/>
      </c>
      <c r="O12" s="798" t="str">
        <f t="shared" ref="O12:O60" si="6">IF(J12="","",IF(J12="Yes",(I12*F12*SUM(K12:N12)*2/1000),IF(J12="nO",(I12*F12*SUM(K12:N12)/1000))))</f>
        <v/>
      </c>
      <c r="P12" s="132"/>
      <c r="S12" s="836" t="str">
        <f>IF(D12="","",VLOOKUP($D12,GlobalAirportDatabase__2[[IATA Code]:[Long (dec deg)]],COLUMNS(GlobalAirportDatabase__2[[#Headers],[IATA Code]:[Lat (dec deg)]]),FALSE))</f>
        <v/>
      </c>
      <c r="T12" s="836" t="str">
        <f>IF(D12="","",VLOOKUP($D12,GlobalAirportDatabase__2[[IATA Code]:[Long (dec deg)]],COLUMNS(GlobalAirportDatabase__2[[#Headers],[IATA Code]:[Long (dec deg)]]),FALSE))</f>
        <v/>
      </c>
      <c r="U12" s="836" t="str">
        <f>IF(E12="","",VLOOKUP($E12,GlobalAirportDatabase__2[[IATA Code]:[Long (dec deg)]],COLUMNS(GlobalAirportDatabase__2[[#Headers],[IATA Code]:[Lat (dec deg)]]),FALSE))</f>
        <v/>
      </c>
      <c r="V12" s="836" t="str">
        <f>IF(E12="","",VLOOKUP($E12,GlobalAirportDatabase__2[[IATA Code]:[Long (dec deg)]],COLUMNS(GlobalAirportDatabase__2[[#Headers],[IATA Code]:[Long (dec deg)]]),FALSE))</f>
        <v/>
      </c>
    </row>
    <row r="13" spans="2:30" ht="15" customHeight="1" x14ac:dyDescent="0.3">
      <c r="B13" s="214"/>
      <c r="C13" s="668">
        <v>3</v>
      </c>
      <c r="D13" s="796"/>
      <c r="E13" s="796"/>
      <c r="F13" s="833" t="str">
        <f t="shared" si="0"/>
        <v/>
      </c>
      <c r="G13" s="834" t="str">
        <f t="shared" si="1"/>
        <v/>
      </c>
      <c r="H13" s="796"/>
      <c r="I13" s="796"/>
      <c r="J13" s="796"/>
      <c r="K13" s="835" t="str">
        <f t="shared" si="2"/>
        <v/>
      </c>
      <c r="L13" s="835" t="str">
        <f t="shared" si="3"/>
        <v/>
      </c>
      <c r="M13" s="835" t="str">
        <f t="shared" si="4"/>
        <v/>
      </c>
      <c r="N13" s="835" t="str">
        <f t="shared" si="5"/>
        <v/>
      </c>
      <c r="O13" s="798" t="str">
        <f>IF(J13="","",IF(J13="Yes",(I13*F13*SUM(K13:N13)*2/1000),IF(J13="nO",(I13*F13*SUM(K13:N13)/1000))))</f>
        <v/>
      </c>
      <c r="P13" s="132"/>
      <c r="S13" s="836" t="str">
        <f>IF(D13="","",VLOOKUP($D13,GlobalAirportDatabase__2[[IATA Code]:[Long (dec deg)]],COLUMNS(GlobalAirportDatabase__2[[#Headers],[IATA Code]:[Lat (dec deg)]]),FALSE))</f>
        <v/>
      </c>
      <c r="T13" s="836" t="str">
        <f>IF(D13="","",VLOOKUP($D13,GlobalAirportDatabase__2[[IATA Code]:[Long (dec deg)]],COLUMNS(GlobalAirportDatabase__2[[#Headers],[IATA Code]:[Long (dec deg)]]),FALSE))</f>
        <v/>
      </c>
      <c r="U13" s="836" t="str">
        <f>IF(E13="","",VLOOKUP($E13,GlobalAirportDatabase__2[[IATA Code]:[Long (dec deg)]],COLUMNS(GlobalAirportDatabase__2[[#Headers],[IATA Code]:[Lat (dec deg)]]),FALSE))</f>
        <v/>
      </c>
      <c r="V13" s="836" t="str">
        <f>IF(E13="","",VLOOKUP($E13,GlobalAirportDatabase__2[[IATA Code]:[Long (dec deg)]],COLUMNS(GlobalAirportDatabase__2[[#Headers],[IATA Code]:[Long (dec deg)]]),FALSE))</f>
        <v/>
      </c>
    </row>
    <row r="14" spans="2:30" ht="15" customHeight="1" x14ac:dyDescent="0.3">
      <c r="B14" s="214"/>
      <c r="C14" s="668">
        <v>4</v>
      </c>
      <c r="D14" s="796"/>
      <c r="E14" s="796"/>
      <c r="F14" s="833" t="str">
        <f t="shared" si="0"/>
        <v/>
      </c>
      <c r="G14" s="834" t="str">
        <f t="shared" si="1"/>
        <v/>
      </c>
      <c r="H14" s="796"/>
      <c r="I14" s="796"/>
      <c r="J14" s="796"/>
      <c r="K14" s="835" t="str">
        <f t="shared" si="2"/>
        <v/>
      </c>
      <c r="L14" s="835" t="str">
        <f t="shared" si="3"/>
        <v/>
      </c>
      <c r="M14" s="835" t="str">
        <f t="shared" si="4"/>
        <v/>
      </c>
      <c r="N14" s="835" t="str">
        <f t="shared" si="5"/>
        <v/>
      </c>
      <c r="O14" s="798" t="str">
        <f t="shared" si="6"/>
        <v/>
      </c>
      <c r="P14" s="132"/>
      <c r="S14" s="836" t="str">
        <f>IF(D14="","",VLOOKUP($D14,GlobalAirportDatabase__2[[IATA Code]:[Long (dec deg)]],COLUMNS(GlobalAirportDatabase__2[[#Headers],[IATA Code]:[Lat (dec deg)]]),FALSE))</f>
        <v/>
      </c>
      <c r="T14" s="836" t="str">
        <f>IF(D14="","",VLOOKUP($D14,GlobalAirportDatabase__2[[IATA Code]:[Long (dec deg)]],COLUMNS(GlobalAirportDatabase__2[[#Headers],[IATA Code]:[Long (dec deg)]]),FALSE))</f>
        <v/>
      </c>
      <c r="U14" s="836" t="str">
        <f>IF(E14="","",VLOOKUP($E14,GlobalAirportDatabase__2[[IATA Code]:[Long (dec deg)]],COLUMNS(GlobalAirportDatabase__2[[#Headers],[IATA Code]:[Lat (dec deg)]]),FALSE))</f>
        <v/>
      </c>
      <c r="V14" s="836" t="str">
        <f>IF(E14="","",VLOOKUP($E14,GlobalAirportDatabase__2[[IATA Code]:[Long (dec deg)]],COLUMNS(GlobalAirportDatabase__2[[#Headers],[IATA Code]:[Long (dec deg)]]),FALSE))</f>
        <v/>
      </c>
    </row>
    <row r="15" spans="2:30" ht="15" customHeight="1" x14ac:dyDescent="0.3">
      <c r="B15" s="214"/>
      <c r="C15" s="668">
        <v>5</v>
      </c>
      <c r="D15" s="796"/>
      <c r="E15" s="796"/>
      <c r="F15" s="833"/>
      <c r="G15" s="834" t="str">
        <f t="shared" si="1"/>
        <v/>
      </c>
      <c r="H15" s="796"/>
      <c r="I15" s="796"/>
      <c r="J15" s="796"/>
      <c r="K15" s="835" t="str">
        <f t="shared" si="2"/>
        <v/>
      </c>
      <c r="L15" s="835" t="str">
        <f t="shared" si="3"/>
        <v/>
      </c>
      <c r="M15" s="835" t="str">
        <f t="shared" si="4"/>
        <v/>
      </c>
      <c r="N15" s="835" t="str">
        <f t="shared" si="5"/>
        <v/>
      </c>
      <c r="O15" s="798" t="str">
        <f t="shared" si="6"/>
        <v/>
      </c>
      <c r="P15" s="132"/>
      <c r="S15" s="836" t="str">
        <f>IF(D15="","",VLOOKUP($D15,GlobalAirportDatabase__2[[IATA Code]:[Long (dec deg)]],COLUMNS(GlobalAirportDatabase__2[[#Headers],[IATA Code]:[Lat (dec deg)]]),FALSE))</f>
        <v/>
      </c>
      <c r="T15" s="836" t="str">
        <f>IF(D15="","",VLOOKUP($D15,GlobalAirportDatabase__2[[IATA Code]:[Long (dec deg)]],COLUMNS(GlobalAirportDatabase__2[[#Headers],[IATA Code]:[Long (dec deg)]]),FALSE))</f>
        <v/>
      </c>
      <c r="U15" s="836" t="str">
        <f>IF(E15="","",VLOOKUP($E15,GlobalAirportDatabase__2[[IATA Code]:[Long (dec deg)]],COLUMNS(GlobalAirportDatabase__2[[#Headers],[IATA Code]:[Lat (dec deg)]]),FALSE))</f>
        <v/>
      </c>
      <c r="V15" s="836" t="str">
        <f>IF(E15="","",VLOOKUP($E15,GlobalAirportDatabase__2[[IATA Code]:[Long (dec deg)]],COLUMNS(GlobalAirportDatabase__2[[#Headers],[IATA Code]:[Long (dec deg)]]),FALSE))</f>
        <v/>
      </c>
    </row>
    <row r="16" spans="2:30" ht="15" customHeight="1" x14ac:dyDescent="0.3">
      <c r="B16" s="214"/>
      <c r="C16" s="668">
        <v>6</v>
      </c>
      <c r="D16" s="796"/>
      <c r="E16" s="796"/>
      <c r="F16" s="833" t="str">
        <f t="shared" si="0"/>
        <v/>
      </c>
      <c r="G16" s="834" t="str">
        <f t="shared" si="1"/>
        <v/>
      </c>
      <c r="H16" s="796"/>
      <c r="I16" s="796"/>
      <c r="J16" s="796"/>
      <c r="K16" s="835" t="str">
        <f t="shared" si="2"/>
        <v/>
      </c>
      <c r="L16" s="835" t="str">
        <f t="shared" si="3"/>
        <v/>
      </c>
      <c r="M16" s="835" t="str">
        <f t="shared" si="4"/>
        <v/>
      </c>
      <c r="N16" s="835" t="str">
        <f t="shared" si="5"/>
        <v/>
      </c>
      <c r="O16" s="798" t="str">
        <f t="shared" si="6"/>
        <v/>
      </c>
      <c r="P16" s="132"/>
      <c r="S16" s="836" t="str">
        <f>IF(D16="","",VLOOKUP($D16,GlobalAirportDatabase__2[[IATA Code]:[Long (dec deg)]],COLUMNS(GlobalAirportDatabase__2[[#Headers],[IATA Code]:[Lat (dec deg)]]),FALSE))</f>
        <v/>
      </c>
      <c r="T16" s="836" t="str">
        <f>IF(D16="","",VLOOKUP($D16,GlobalAirportDatabase__2[[IATA Code]:[Long (dec deg)]],COLUMNS(GlobalAirportDatabase__2[[#Headers],[IATA Code]:[Long (dec deg)]]),FALSE))</f>
        <v/>
      </c>
      <c r="U16" s="836" t="str">
        <f>IF(E16="","",VLOOKUP($E16,GlobalAirportDatabase__2[[IATA Code]:[Long (dec deg)]],COLUMNS(GlobalAirportDatabase__2[[#Headers],[IATA Code]:[Lat (dec deg)]]),FALSE))</f>
        <v/>
      </c>
      <c r="V16" s="836" t="str">
        <f>IF(E16="","",VLOOKUP($E16,GlobalAirportDatabase__2[[IATA Code]:[Long (dec deg)]],COLUMNS(GlobalAirportDatabase__2[[#Headers],[IATA Code]:[Long (dec deg)]]),FALSE))</f>
        <v/>
      </c>
    </row>
    <row r="17" spans="2:22" ht="15" customHeight="1" x14ac:dyDescent="0.3">
      <c r="B17" s="214"/>
      <c r="C17" s="668">
        <v>7</v>
      </c>
      <c r="D17" s="796"/>
      <c r="E17" s="796"/>
      <c r="F17" s="833" t="str">
        <f t="shared" si="0"/>
        <v/>
      </c>
      <c r="G17" s="834" t="str">
        <f t="shared" si="1"/>
        <v/>
      </c>
      <c r="H17" s="796"/>
      <c r="I17" s="796"/>
      <c r="J17" s="796"/>
      <c r="K17" s="835" t="str">
        <f t="shared" si="2"/>
        <v/>
      </c>
      <c r="L17" s="835" t="str">
        <f t="shared" si="3"/>
        <v/>
      </c>
      <c r="M17" s="835" t="str">
        <f t="shared" si="4"/>
        <v/>
      </c>
      <c r="N17" s="835" t="str">
        <f t="shared" si="5"/>
        <v/>
      </c>
      <c r="O17" s="798" t="str">
        <f t="shared" si="6"/>
        <v/>
      </c>
      <c r="P17" s="132"/>
      <c r="S17" s="836" t="str">
        <f>IF(D17="","",VLOOKUP($D17,GlobalAirportDatabase__2[[IATA Code]:[Long (dec deg)]],COLUMNS(GlobalAirportDatabase__2[[#Headers],[IATA Code]:[Lat (dec deg)]]),FALSE))</f>
        <v/>
      </c>
      <c r="T17" s="836" t="str">
        <f>IF(D17="","",VLOOKUP($D17,GlobalAirportDatabase__2[[IATA Code]:[Long (dec deg)]],COLUMNS(GlobalAirportDatabase__2[[#Headers],[IATA Code]:[Long (dec deg)]]),FALSE))</f>
        <v/>
      </c>
      <c r="U17" s="836" t="str">
        <f>IF(E17="","",VLOOKUP($E17,GlobalAirportDatabase__2[[IATA Code]:[Long (dec deg)]],COLUMNS(GlobalAirportDatabase__2[[#Headers],[IATA Code]:[Lat (dec deg)]]),FALSE))</f>
        <v/>
      </c>
      <c r="V17" s="836" t="str">
        <f>IF(E17="","",VLOOKUP($E17,GlobalAirportDatabase__2[[IATA Code]:[Long (dec deg)]],COLUMNS(GlobalAirportDatabase__2[[#Headers],[IATA Code]:[Long (dec deg)]]),FALSE))</f>
        <v/>
      </c>
    </row>
    <row r="18" spans="2:22" ht="15" customHeight="1" x14ac:dyDescent="0.3">
      <c r="B18" s="214"/>
      <c r="C18" s="668">
        <v>8</v>
      </c>
      <c r="D18" s="796"/>
      <c r="E18" s="796"/>
      <c r="F18" s="833" t="str">
        <f t="shared" si="0"/>
        <v/>
      </c>
      <c r="G18" s="834" t="str">
        <f t="shared" si="1"/>
        <v/>
      </c>
      <c r="H18" s="796"/>
      <c r="I18" s="796"/>
      <c r="J18" s="796"/>
      <c r="K18" s="835" t="str">
        <f t="shared" si="2"/>
        <v/>
      </c>
      <c r="L18" s="835" t="str">
        <f t="shared" si="3"/>
        <v/>
      </c>
      <c r="M18" s="835" t="str">
        <f t="shared" si="4"/>
        <v/>
      </c>
      <c r="N18" s="835" t="str">
        <f t="shared" si="5"/>
        <v/>
      </c>
      <c r="O18" s="798" t="str">
        <f t="shared" si="6"/>
        <v/>
      </c>
      <c r="P18" s="132"/>
      <c r="S18" s="836" t="str">
        <f>IF(D18="","",VLOOKUP($D18,GlobalAirportDatabase__2[[IATA Code]:[Long (dec deg)]],COLUMNS(GlobalAirportDatabase__2[[#Headers],[IATA Code]:[Lat (dec deg)]]),FALSE))</f>
        <v/>
      </c>
      <c r="T18" s="836" t="str">
        <f>IF(D18="","",VLOOKUP($D18,GlobalAirportDatabase__2[[IATA Code]:[Long (dec deg)]],COLUMNS(GlobalAirportDatabase__2[[#Headers],[IATA Code]:[Long (dec deg)]]),FALSE))</f>
        <v/>
      </c>
      <c r="U18" s="836" t="str">
        <f>IF(E18="","",VLOOKUP($E18,GlobalAirportDatabase__2[[IATA Code]:[Long (dec deg)]],COLUMNS(GlobalAirportDatabase__2[[#Headers],[IATA Code]:[Lat (dec deg)]]),FALSE))</f>
        <v/>
      </c>
      <c r="V18" s="836" t="str">
        <f>IF(E18="","",VLOOKUP($E18,GlobalAirportDatabase__2[[IATA Code]:[Long (dec deg)]],COLUMNS(GlobalAirportDatabase__2[[#Headers],[IATA Code]:[Long (dec deg)]]),FALSE))</f>
        <v/>
      </c>
    </row>
    <row r="19" spans="2:22" ht="15" customHeight="1" x14ac:dyDescent="0.3">
      <c r="B19" s="214"/>
      <c r="C19" s="668">
        <v>9</v>
      </c>
      <c r="D19" s="796"/>
      <c r="E19" s="796"/>
      <c r="F19" s="833" t="str">
        <f t="shared" si="0"/>
        <v/>
      </c>
      <c r="G19" s="834" t="str">
        <f t="shared" si="1"/>
        <v/>
      </c>
      <c r="H19" s="796"/>
      <c r="I19" s="796"/>
      <c r="J19" s="796"/>
      <c r="K19" s="835" t="str">
        <f t="shared" si="2"/>
        <v/>
      </c>
      <c r="L19" s="835" t="str">
        <f t="shared" si="3"/>
        <v/>
      </c>
      <c r="M19" s="835" t="str">
        <f t="shared" si="4"/>
        <v/>
      </c>
      <c r="N19" s="835" t="str">
        <f t="shared" si="5"/>
        <v/>
      </c>
      <c r="O19" s="798" t="str">
        <f t="shared" si="6"/>
        <v/>
      </c>
      <c r="P19" s="132"/>
      <c r="S19" s="836" t="str">
        <f>IF(D19="","",VLOOKUP($D19,GlobalAirportDatabase__2[[IATA Code]:[Long (dec deg)]],COLUMNS(GlobalAirportDatabase__2[[#Headers],[IATA Code]:[Lat (dec deg)]]),FALSE))</f>
        <v/>
      </c>
      <c r="T19" s="836" t="str">
        <f>IF(D19="","",VLOOKUP($D19,GlobalAirportDatabase__2[[IATA Code]:[Long (dec deg)]],COLUMNS(GlobalAirportDatabase__2[[#Headers],[IATA Code]:[Long (dec deg)]]),FALSE))</f>
        <v/>
      </c>
      <c r="U19" s="836" t="str">
        <f>IF(E19="","",VLOOKUP($E19,GlobalAirportDatabase__2[[IATA Code]:[Long (dec deg)]],COLUMNS(GlobalAirportDatabase__2[[#Headers],[IATA Code]:[Lat (dec deg)]]),FALSE))</f>
        <v/>
      </c>
      <c r="V19" s="836" t="str">
        <f>IF(E19="","",VLOOKUP($E19,GlobalAirportDatabase__2[[IATA Code]:[Long (dec deg)]],COLUMNS(GlobalAirportDatabase__2[[#Headers],[IATA Code]:[Long (dec deg)]]),FALSE))</f>
        <v/>
      </c>
    </row>
    <row r="20" spans="2:22" ht="15" customHeight="1" x14ac:dyDescent="0.3">
      <c r="B20" s="214"/>
      <c r="C20" s="668">
        <v>10</v>
      </c>
      <c r="D20" s="796"/>
      <c r="E20" s="796"/>
      <c r="F20" s="833" t="str">
        <f t="shared" si="0"/>
        <v/>
      </c>
      <c r="G20" s="834" t="str">
        <f t="shared" si="1"/>
        <v/>
      </c>
      <c r="H20" s="796"/>
      <c r="I20" s="796"/>
      <c r="J20" s="796"/>
      <c r="K20" s="835" t="str">
        <f t="shared" si="2"/>
        <v/>
      </c>
      <c r="L20" s="835" t="str">
        <f t="shared" si="3"/>
        <v/>
      </c>
      <c r="M20" s="835" t="str">
        <f t="shared" si="4"/>
        <v/>
      </c>
      <c r="N20" s="835" t="str">
        <f t="shared" si="5"/>
        <v/>
      </c>
      <c r="O20" s="798" t="str">
        <f t="shared" si="6"/>
        <v/>
      </c>
      <c r="P20" s="132"/>
      <c r="S20" s="836" t="str">
        <f>IF(D20="","",VLOOKUP($D20,GlobalAirportDatabase__2[[IATA Code]:[Long (dec deg)]],COLUMNS(GlobalAirportDatabase__2[[#Headers],[IATA Code]:[Lat (dec deg)]]),FALSE))</f>
        <v/>
      </c>
      <c r="T20" s="836" t="str">
        <f>IF(D20="","",VLOOKUP($D20,GlobalAirportDatabase__2[[IATA Code]:[Long (dec deg)]],COLUMNS(GlobalAirportDatabase__2[[#Headers],[IATA Code]:[Long (dec deg)]]),FALSE))</f>
        <v/>
      </c>
      <c r="U20" s="836" t="str">
        <f>IF(E20="","",VLOOKUP($E20,GlobalAirportDatabase__2[[IATA Code]:[Long (dec deg)]],COLUMNS(GlobalAirportDatabase__2[[#Headers],[IATA Code]:[Lat (dec deg)]]),FALSE))</f>
        <v/>
      </c>
      <c r="V20" s="836" t="str">
        <f>IF(E20="","",VLOOKUP($E20,GlobalAirportDatabase__2[[IATA Code]:[Long (dec deg)]],COLUMNS(GlobalAirportDatabase__2[[#Headers],[IATA Code]:[Long (dec deg)]]),FALSE))</f>
        <v/>
      </c>
    </row>
    <row r="21" spans="2:22" ht="15" customHeight="1" x14ac:dyDescent="0.3">
      <c r="B21" s="214"/>
      <c r="C21" s="668">
        <v>11</v>
      </c>
      <c r="D21" s="796"/>
      <c r="E21" s="796"/>
      <c r="F21" s="833" t="str">
        <f t="shared" si="0"/>
        <v/>
      </c>
      <c r="G21" s="834" t="str">
        <f t="shared" si="1"/>
        <v/>
      </c>
      <c r="H21" s="796"/>
      <c r="I21" s="796"/>
      <c r="J21" s="796"/>
      <c r="K21" s="835" t="str">
        <f t="shared" si="2"/>
        <v/>
      </c>
      <c r="L21" s="835" t="str">
        <f t="shared" si="3"/>
        <v/>
      </c>
      <c r="M21" s="835" t="str">
        <f t="shared" si="4"/>
        <v/>
      </c>
      <c r="N21" s="835" t="str">
        <f t="shared" si="5"/>
        <v/>
      </c>
      <c r="O21" s="798" t="str">
        <f t="shared" si="6"/>
        <v/>
      </c>
      <c r="P21" s="132"/>
      <c r="S21" s="836" t="str">
        <f>IF(D21="","",VLOOKUP($D21,GlobalAirportDatabase__2[[IATA Code]:[Long (dec deg)]],COLUMNS(GlobalAirportDatabase__2[[#Headers],[IATA Code]:[Lat (dec deg)]]),FALSE))</f>
        <v/>
      </c>
      <c r="T21" s="836" t="str">
        <f>IF(D21="","",VLOOKUP($D21,GlobalAirportDatabase__2[[IATA Code]:[Long (dec deg)]],COLUMNS(GlobalAirportDatabase__2[[#Headers],[IATA Code]:[Long (dec deg)]]),FALSE))</f>
        <v/>
      </c>
      <c r="U21" s="836" t="str">
        <f>IF(E21="","",VLOOKUP($E21,GlobalAirportDatabase__2[[IATA Code]:[Long (dec deg)]],COLUMNS(GlobalAirportDatabase__2[[#Headers],[IATA Code]:[Lat (dec deg)]]),FALSE))</f>
        <v/>
      </c>
      <c r="V21" s="836" t="str">
        <f>IF(E21="","",VLOOKUP($E21,GlobalAirportDatabase__2[[IATA Code]:[Long (dec deg)]],COLUMNS(GlobalAirportDatabase__2[[#Headers],[IATA Code]:[Long (dec deg)]]),FALSE))</f>
        <v/>
      </c>
    </row>
    <row r="22" spans="2:22" ht="15" customHeight="1" x14ac:dyDescent="0.3">
      <c r="B22" s="214"/>
      <c r="C22" s="668">
        <v>12</v>
      </c>
      <c r="D22" s="796"/>
      <c r="E22" s="796"/>
      <c r="F22" s="833" t="str">
        <f t="shared" si="0"/>
        <v/>
      </c>
      <c r="G22" s="834" t="str">
        <f t="shared" si="1"/>
        <v/>
      </c>
      <c r="H22" s="796"/>
      <c r="I22" s="796"/>
      <c r="J22" s="796"/>
      <c r="K22" s="835" t="str">
        <f t="shared" si="2"/>
        <v/>
      </c>
      <c r="L22" s="835" t="str">
        <f t="shared" si="3"/>
        <v/>
      </c>
      <c r="M22" s="835" t="str">
        <f t="shared" si="4"/>
        <v/>
      </c>
      <c r="N22" s="835" t="str">
        <f t="shared" si="5"/>
        <v/>
      </c>
      <c r="O22" s="798" t="str">
        <f t="shared" si="6"/>
        <v/>
      </c>
      <c r="P22" s="132"/>
      <c r="S22" s="836" t="str">
        <f>IF(D22="","",VLOOKUP($D22,GlobalAirportDatabase__2[[IATA Code]:[Long (dec deg)]],COLUMNS(GlobalAirportDatabase__2[[#Headers],[IATA Code]:[Lat (dec deg)]]),FALSE))</f>
        <v/>
      </c>
      <c r="T22" s="836" t="str">
        <f>IF(D22="","",VLOOKUP($D22,GlobalAirportDatabase__2[[IATA Code]:[Long (dec deg)]],COLUMNS(GlobalAirportDatabase__2[[#Headers],[IATA Code]:[Long (dec deg)]]),FALSE))</f>
        <v/>
      </c>
      <c r="U22" s="836" t="str">
        <f>IF(E22="","",VLOOKUP($E22,GlobalAirportDatabase__2[[IATA Code]:[Long (dec deg)]],COLUMNS(GlobalAirportDatabase__2[[#Headers],[IATA Code]:[Lat (dec deg)]]),FALSE))</f>
        <v/>
      </c>
      <c r="V22" s="836" t="str">
        <f>IF(E22="","",VLOOKUP($E22,GlobalAirportDatabase__2[[IATA Code]:[Long (dec deg)]],COLUMNS(GlobalAirportDatabase__2[[#Headers],[IATA Code]:[Long (dec deg)]]),FALSE))</f>
        <v/>
      </c>
    </row>
    <row r="23" spans="2:22" ht="15" customHeight="1" x14ac:dyDescent="0.3">
      <c r="B23" s="214"/>
      <c r="C23" s="668">
        <v>13</v>
      </c>
      <c r="D23" s="796"/>
      <c r="E23" s="796"/>
      <c r="F23" s="833" t="str">
        <f t="shared" si="0"/>
        <v/>
      </c>
      <c r="G23" s="834" t="str">
        <f t="shared" si="1"/>
        <v/>
      </c>
      <c r="H23" s="796"/>
      <c r="I23" s="796"/>
      <c r="J23" s="796"/>
      <c r="K23" s="835" t="str">
        <f t="shared" si="2"/>
        <v/>
      </c>
      <c r="L23" s="835" t="str">
        <f t="shared" si="3"/>
        <v/>
      </c>
      <c r="M23" s="835" t="str">
        <f t="shared" si="4"/>
        <v/>
      </c>
      <c r="N23" s="835" t="str">
        <f t="shared" si="5"/>
        <v/>
      </c>
      <c r="O23" s="798" t="str">
        <f t="shared" si="6"/>
        <v/>
      </c>
      <c r="P23" s="132"/>
      <c r="S23" s="836" t="str">
        <f>IF(D23="","",VLOOKUP($D23,GlobalAirportDatabase__2[[IATA Code]:[Long (dec deg)]],COLUMNS(GlobalAirportDatabase__2[[#Headers],[IATA Code]:[Lat (dec deg)]]),FALSE))</f>
        <v/>
      </c>
      <c r="T23" s="836" t="str">
        <f>IF(D23="","",VLOOKUP($D23,GlobalAirportDatabase__2[[IATA Code]:[Long (dec deg)]],COLUMNS(GlobalAirportDatabase__2[[#Headers],[IATA Code]:[Long (dec deg)]]),FALSE))</f>
        <v/>
      </c>
      <c r="U23" s="836" t="str">
        <f>IF(E23="","",VLOOKUP($E23,GlobalAirportDatabase__2[[IATA Code]:[Long (dec deg)]],COLUMNS(GlobalAirportDatabase__2[[#Headers],[IATA Code]:[Lat (dec deg)]]),FALSE))</f>
        <v/>
      </c>
      <c r="V23" s="836" t="str">
        <f>IF(E23="","",VLOOKUP($E23,GlobalAirportDatabase__2[[IATA Code]:[Long (dec deg)]],COLUMNS(GlobalAirportDatabase__2[[#Headers],[IATA Code]:[Long (dec deg)]]),FALSE))</f>
        <v/>
      </c>
    </row>
    <row r="24" spans="2:22" ht="15" customHeight="1" x14ac:dyDescent="0.3">
      <c r="B24" s="214"/>
      <c r="C24" s="668">
        <v>14</v>
      </c>
      <c r="D24" s="796"/>
      <c r="E24" s="796"/>
      <c r="F24" s="833" t="str">
        <f t="shared" si="0"/>
        <v/>
      </c>
      <c r="G24" s="834" t="str">
        <f t="shared" si="1"/>
        <v/>
      </c>
      <c r="H24" s="796"/>
      <c r="I24" s="796"/>
      <c r="J24" s="796"/>
      <c r="K24" s="835" t="str">
        <f t="shared" si="2"/>
        <v/>
      </c>
      <c r="L24" s="835" t="str">
        <f t="shared" si="3"/>
        <v/>
      </c>
      <c r="M24" s="835" t="str">
        <f t="shared" si="4"/>
        <v/>
      </c>
      <c r="N24" s="835" t="str">
        <f t="shared" si="5"/>
        <v/>
      </c>
      <c r="O24" s="798" t="str">
        <f t="shared" si="6"/>
        <v/>
      </c>
      <c r="P24" s="132"/>
      <c r="S24" s="836" t="str">
        <f>IF(D24="","",VLOOKUP($D24,GlobalAirportDatabase__2[[IATA Code]:[Long (dec deg)]],COLUMNS(GlobalAirportDatabase__2[[#Headers],[IATA Code]:[Lat (dec deg)]]),FALSE))</f>
        <v/>
      </c>
      <c r="T24" s="836" t="str">
        <f>IF(D24="","",VLOOKUP($D24,GlobalAirportDatabase__2[[IATA Code]:[Long (dec deg)]],COLUMNS(GlobalAirportDatabase__2[[#Headers],[IATA Code]:[Long (dec deg)]]),FALSE))</f>
        <v/>
      </c>
      <c r="U24" s="836" t="str">
        <f>IF(E24="","",VLOOKUP($E24,GlobalAirportDatabase__2[[IATA Code]:[Long (dec deg)]],COLUMNS(GlobalAirportDatabase__2[[#Headers],[IATA Code]:[Lat (dec deg)]]),FALSE))</f>
        <v/>
      </c>
      <c r="V24" s="836" t="str">
        <f>IF(E24="","",VLOOKUP($E24,GlobalAirportDatabase__2[[IATA Code]:[Long (dec deg)]],COLUMNS(GlobalAirportDatabase__2[[#Headers],[IATA Code]:[Long (dec deg)]]),FALSE))</f>
        <v/>
      </c>
    </row>
    <row r="25" spans="2:22" ht="15" customHeight="1" x14ac:dyDescent="0.3">
      <c r="B25" s="214"/>
      <c r="C25" s="668">
        <v>15</v>
      </c>
      <c r="D25" s="796"/>
      <c r="E25" s="796"/>
      <c r="F25" s="833" t="str">
        <f t="shared" si="0"/>
        <v/>
      </c>
      <c r="G25" s="834" t="str">
        <f t="shared" si="1"/>
        <v/>
      </c>
      <c r="H25" s="796"/>
      <c r="I25" s="796"/>
      <c r="J25" s="796"/>
      <c r="K25" s="835" t="str">
        <f t="shared" si="2"/>
        <v/>
      </c>
      <c r="L25" s="835" t="str">
        <f t="shared" si="3"/>
        <v/>
      </c>
      <c r="M25" s="835" t="str">
        <f t="shared" si="4"/>
        <v/>
      </c>
      <c r="N25" s="835" t="str">
        <f t="shared" si="5"/>
        <v/>
      </c>
      <c r="O25" s="798" t="str">
        <f t="shared" si="6"/>
        <v/>
      </c>
      <c r="P25" s="132"/>
      <c r="S25" s="836" t="str">
        <f>IF(D25="","",VLOOKUP($D25,GlobalAirportDatabase__2[[IATA Code]:[Long (dec deg)]],COLUMNS(GlobalAirportDatabase__2[[#Headers],[IATA Code]:[Lat (dec deg)]]),FALSE))</f>
        <v/>
      </c>
      <c r="T25" s="836" t="str">
        <f>IF(D25="","",VLOOKUP($D25,GlobalAirportDatabase__2[[IATA Code]:[Long (dec deg)]],COLUMNS(GlobalAirportDatabase__2[[#Headers],[IATA Code]:[Long (dec deg)]]),FALSE))</f>
        <v/>
      </c>
      <c r="U25" s="836" t="str">
        <f>IF(E25="","",VLOOKUP($E25,GlobalAirportDatabase__2[[IATA Code]:[Long (dec deg)]],COLUMNS(GlobalAirportDatabase__2[[#Headers],[IATA Code]:[Lat (dec deg)]]),FALSE))</f>
        <v/>
      </c>
      <c r="V25" s="836" t="str">
        <f>IF(E25="","",VLOOKUP($E25,GlobalAirportDatabase__2[[IATA Code]:[Long (dec deg)]],COLUMNS(GlobalAirportDatabase__2[[#Headers],[IATA Code]:[Long (dec deg)]]),FALSE))</f>
        <v/>
      </c>
    </row>
    <row r="26" spans="2:22" ht="15" customHeight="1" x14ac:dyDescent="0.3">
      <c r="B26" s="214"/>
      <c r="C26" s="668">
        <v>16</v>
      </c>
      <c r="D26" s="796"/>
      <c r="E26" s="796"/>
      <c r="F26" s="833"/>
      <c r="G26" s="834" t="str">
        <f t="shared" si="1"/>
        <v/>
      </c>
      <c r="H26" s="796"/>
      <c r="I26" s="796"/>
      <c r="J26" s="796"/>
      <c r="K26" s="835" t="str">
        <f t="shared" si="2"/>
        <v/>
      </c>
      <c r="L26" s="835" t="str">
        <f t="shared" si="3"/>
        <v/>
      </c>
      <c r="M26" s="835" t="str">
        <f t="shared" si="4"/>
        <v/>
      </c>
      <c r="N26" s="835" t="str">
        <f t="shared" si="5"/>
        <v/>
      </c>
      <c r="O26" s="798" t="str">
        <f t="shared" si="6"/>
        <v/>
      </c>
      <c r="P26" s="132"/>
      <c r="S26" s="836" t="str">
        <f>IF(D26="","",VLOOKUP($D26,GlobalAirportDatabase__2[[IATA Code]:[Long (dec deg)]],COLUMNS(GlobalAirportDatabase__2[[#Headers],[IATA Code]:[Lat (dec deg)]]),FALSE))</f>
        <v/>
      </c>
      <c r="T26" s="836" t="str">
        <f>IF(D26="","",VLOOKUP($D26,GlobalAirportDatabase__2[[IATA Code]:[Long (dec deg)]],COLUMNS(GlobalAirportDatabase__2[[#Headers],[IATA Code]:[Long (dec deg)]]),FALSE))</f>
        <v/>
      </c>
      <c r="U26" s="836" t="str">
        <f>IF(E26="","",VLOOKUP($E26,GlobalAirportDatabase__2[[IATA Code]:[Long (dec deg)]],COLUMNS(GlobalAirportDatabase__2[[#Headers],[IATA Code]:[Lat (dec deg)]]),FALSE))</f>
        <v/>
      </c>
      <c r="V26" s="836" t="str">
        <f>IF(E26="","",VLOOKUP($E26,GlobalAirportDatabase__2[[IATA Code]:[Long (dec deg)]],COLUMNS(GlobalAirportDatabase__2[[#Headers],[IATA Code]:[Long (dec deg)]]),FALSE))</f>
        <v/>
      </c>
    </row>
    <row r="27" spans="2:22" ht="15" customHeight="1" x14ac:dyDescent="0.3">
      <c r="B27" s="214"/>
      <c r="C27" s="668">
        <v>17</v>
      </c>
      <c r="D27" s="796"/>
      <c r="E27" s="796"/>
      <c r="F27" s="833" t="str">
        <f t="shared" si="0"/>
        <v/>
      </c>
      <c r="G27" s="834" t="str">
        <f t="shared" si="1"/>
        <v/>
      </c>
      <c r="H27" s="796"/>
      <c r="I27" s="796"/>
      <c r="J27" s="796"/>
      <c r="K27" s="835" t="str">
        <f t="shared" si="2"/>
        <v/>
      </c>
      <c r="L27" s="835" t="str">
        <f t="shared" si="3"/>
        <v/>
      </c>
      <c r="M27" s="835" t="str">
        <f t="shared" si="4"/>
        <v/>
      </c>
      <c r="N27" s="835" t="str">
        <f t="shared" si="5"/>
        <v/>
      </c>
      <c r="O27" s="798" t="str">
        <f t="shared" si="6"/>
        <v/>
      </c>
      <c r="P27" s="132"/>
      <c r="S27" s="836" t="str">
        <f>IF(D27="","",VLOOKUP($D27,GlobalAirportDatabase__2[[IATA Code]:[Long (dec deg)]],COLUMNS(GlobalAirportDatabase__2[[#Headers],[IATA Code]:[Lat (dec deg)]]),FALSE))</f>
        <v/>
      </c>
      <c r="T27" s="836" t="str">
        <f>IF(D27="","",VLOOKUP($D27,GlobalAirportDatabase__2[[IATA Code]:[Long (dec deg)]],COLUMNS(GlobalAirportDatabase__2[[#Headers],[IATA Code]:[Long (dec deg)]]),FALSE))</f>
        <v/>
      </c>
      <c r="U27" s="836" t="str">
        <f>IF(E27="","",VLOOKUP($E27,GlobalAirportDatabase__2[[IATA Code]:[Long (dec deg)]],COLUMNS(GlobalAirportDatabase__2[[#Headers],[IATA Code]:[Lat (dec deg)]]),FALSE))</f>
        <v/>
      </c>
      <c r="V27" s="836" t="str">
        <f>IF(E27="","",VLOOKUP($E27,GlobalAirportDatabase__2[[IATA Code]:[Long (dec deg)]],COLUMNS(GlobalAirportDatabase__2[[#Headers],[IATA Code]:[Long (dec deg)]]),FALSE))</f>
        <v/>
      </c>
    </row>
    <row r="28" spans="2:22" ht="15" customHeight="1" x14ac:dyDescent="0.3">
      <c r="B28" s="214"/>
      <c r="C28" s="668">
        <v>18</v>
      </c>
      <c r="D28" s="796"/>
      <c r="E28" s="796"/>
      <c r="F28" s="833" t="str">
        <f t="shared" si="0"/>
        <v/>
      </c>
      <c r="G28" s="834" t="str">
        <f t="shared" si="1"/>
        <v/>
      </c>
      <c r="H28" s="796"/>
      <c r="I28" s="796"/>
      <c r="J28" s="796"/>
      <c r="K28" s="835" t="str">
        <f t="shared" si="2"/>
        <v/>
      </c>
      <c r="L28" s="835" t="str">
        <f t="shared" si="3"/>
        <v/>
      </c>
      <c r="M28" s="835" t="str">
        <f t="shared" si="4"/>
        <v/>
      </c>
      <c r="N28" s="835" t="str">
        <f t="shared" si="5"/>
        <v/>
      </c>
      <c r="O28" s="798" t="str">
        <f t="shared" si="6"/>
        <v/>
      </c>
      <c r="P28" s="132"/>
      <c r="S28" s="836" t="str">
        <f>IF(D28="","",VLOOKUP($D28,GlobalAirportDatabase__2[[IATA Code]:[Long (dec deg)]],COLUMNS(GlobalAirportDatabase__2[[#Headers],[IATA Code]:[Lat (dec deg)]]),FALSE))</f>
        <v/>
      </c>
      <c r="T28" s="836" t="str">
        <f>IF(D28="","",VLOOKUP($D28,GlobalAirportDatabase__2[[IATA Code]:[Long (dec deg)]],COLUMNS(GlobalAirportDatabase__2[[#Headers],[IATA Code]:[Long (dec deg)]]),FALSE))</f>
        <v/>
      </c>
      <c r="U28" s="836" t="str">
        <f>IF(E28="","",VLOOKUP($E28,GlobalAirportDatabase__2[[IATA Code]:[Long (dec deg)]],COLUMNS(GlobalAirportDatabase__2[[#Headers],[IATA Code]:[Lat (dec deg)]]),FALSE))</f>
        <v/>
      </c>
      <c r="V28" s="836" t="str">
        <f>IF(E28="","",VLOOKUP($E28,GlobalAirportDatabase__2[[IATA Code]:[Long (dec deg)]],COLUMNS(GlobalAirportDatabase__2[[#Headers],[IATA Code]:[Long (dec deg)]]),FALSE))</f>
        <v/>
      </c>
    </row>
    <row r="29" spans="2:22" ht="15" customHeight="1" x14ac:dyDescent="0.3">
      <c r="B29" s="214"/>
      <c r="C29" s="668">
        <v>19</v>
      </c>
      <c r="D29" s="796"/>
      <c r="E29" s="796"/>
      <c r="F29" s="833" t="str">
        <f t="shared" si="0"/>
        <v/>
      </c>
      <c r="G29" s="834" t="str">
        <f t="shared" si="1"/>
        <v/>
      </c>
      <c r="H29" s="796"/>
      <c r="I29" s="796"/>
      <c r="J29" s="796"/>
      <c r="K29" s="835" t="str">
        <f t="shared" si="2"/>
        <v/>
      </c>
      <c r="L29" s="835" t="str">
        <f t="shared" si="3"/>
        <v/>
      </c>
      <c r="M29" s="835" t="str">
        <f t="shared" si="4"/>
        <v/>
      </c>
      <c r="N29" s="835" t="str">
        <f t="shared" si="5"/>
        <v/>
      </c>
      <c r="O29" s="798" t="str">
        <f t="shared" si="6"/>
        <v/>
      </c>
      <c r="P29" s="132"/>
      <c r="S29" s="836" t="str">
        <f>IF(D29="","",VLOOKUP($D29,GlobalAirportDatabase__2[[IATA Code]:[Long (dec deg)]],COLUMNS(GlobalAirportDatabase__2[[#Headers],[IATA Code]:[Lat (dec deg)]]),FALSE))</f>
        <v/>
      </c>
      <c r="T29" s="836" t="str">
        <f>IF(D29="","",VLOOKUP($D29,GlobalAirportDatabase__2[[IATA Code]:[Long (dec deg)]],COLUMNS(GlobalAirportDatabase__2[[#Headers],[IATA Code]:[Long (dec deg)]]),FALSE))</f>
        <v/>
      </c>
      <c r="U29" s="836" t="str">
        <f>IF(E29="","",VLOOKUP($E29,GlobalAirportDatabase__2[[IATA Code]:[Long (dec deg)]],COLUMNS(GlobalAirportDatabase__2[[#Headers],[IATA Code]:[Lat (dec deg)]]),FALSE))</f>
        <v/>
      </c>
      <c r="V29" s="836" t="str">
        <f>IF(E29="","",VLOOKUP($E29,GlobalAirportDatabase__2[[IATA Code]:[Long (dec deg)]],COLUMNS(GlobalAirportDatabase__2[[#Headers],[IATA Code]:[Long (dec deg)]]),FALSE))</f>
        <v/>
      </c>
    </row>
    <row r="30" spans="2:22" ht="15" customHeight="1" x14ac:dyDescent="0.3">
      <c r="B30" s="214"/>
      <c r="C30" s="668">
        <v>20</v>
      </c>
      <c r="D30" s="796"/>
      <c r="E30" s="796"/>
      <c r="F30" s="833" t="str">
        <f t="shared" si="0"/>
        <v/>
      </c>
      <c r="G30" s="834" t="str">
        <f t="shared" si="1"/>
        <v/>
      </c>
      <c r="H30" s="796"/>
      <c r="I30" s="796"/>
      <c r="J30" s="796"/>
      <c r="K30" s="835" t="str">
        <f t="shared" si="2"/>
        <v/>
      </c>
      <c r="L30" s="835" t="str">
        <f t="shared" si="3"/>
        <v/>
      </c>
      <c r="M30" s="835" t="str">
        <f t="shared" si="4"/>
        <v/>
      </c>
      <c r="N30" s="835" t="str">
        <f t="shared" si="5"/>
        <v/>
      </c>
      <c r="O30" s="798" t="str">
        <f t="shared" si="6"/>
        <v/>
      </c>
      <c r="P30" s="132"/>
      <c r="S30" s="836" t="str">
        <f>IF(D30="","",VLOOKUP($D30,GlobalAirportDatabase__2[[IATA Code]:[Long (dec deg)]],COLUMNS(GlobalAirportDatabase__2[[#Headers],[IATA Code]:[Lat (dec deg)]]),FALSE))</f>
        <v/>
      </c>
      <c r="T30" s="836" t="str">
        <f>IF(D30="","",VLOOKUP($D30,GlobalAirportDatabase__2[[IATA Code]:[Long (dec deg)]],COLUMNS(GlobalAirportDatabase__2[[#Headers],[IATA Code]:[Long (dec deg)]]),FALSE))</f>
        <v/>
      </c>
      <c r="U30" s="836" t="str">
        <f>IF(E30="","",VLOOKUP($E30,GlobalAirportDatabase__2[[IATA Code]:[Long (dec deg)]],COLUMNS(GlobalAirportDatabase__2[[#Headers],[IATA Code]:[Lat (dec deg)]]),FALSE))</f>
        <v/>
      </c>
      <c r="V30" s="836" t="str">
        <f>IF(E30="","",VLOOKUP($E30,GlobalAirportDatabase__2[[IATA Code]:[Long (dec deg)]],COLUMNS(GlobalAirportDatabase__2[[#Headers],[IATA Code]:[Long (dec deg)]]),FALSE))</f>
        <v/>
      </c>
    </row>
    <row r="31" spans="2:22" ht="15" customHeight="1" x14ac:dyDescent="0.3">
      <c r="B31" s="214"/>
      <c r="C31" s="668">
        <v>21</v>
      </c>
      <c r="D31" s="796"/>
      <c r="E31" s="796"/>
      <c r="F31" s="833" t="str">
        <f t="shared" si="0"/>
        <v/>
      </c>
      <c r="G31" s="834" t="str">
        <f t="shared" si="1"/>
        <v/>
      </c>
      <c r="H31" s="796"/>
      <c r="I31" s="796"/>
      <c r="J31" s="796"/>
      <c r="K31" s="835" t="str">
        <f t="shared" si="2"/>
        <v/>
      </c>
      <c r="L31" s="835" t="str">
        <f t="shared" si="3"/>
        <v/>
      </c>
      <c r="M31" s="835" t="str">
        <f t="shared" si="4"/>
        <v/>
      </c>
      <c r="N31" s="835" t="str">
        <f t="shared" si="5"/>
        <v/>
      </c>
      <c r="O31" s="798" t="str">
        <f t="shared" si="6"/>
        <v/>
      </c>
      <c r="P31" s="132"/>
      <c r="S31" s="836" t="str">
        <f>IF(D31="","",VLOOKUP($D31,GlobalAirportDatabase__2[[IATA Code]:[Long (dec deg)]],COLUMNS(GlobalAirportDatabase__2[[#Headers],[IATA Code]:[Lat (dec deg)]]),FALSE))</f>
        <v/>
      </c>
      <c r="T31" s="836" t="str">
        <f>IF(D31="","",VLOOKUP($D31,GlobalAirportDatabase__2[[IATA Code]:[Long (dec deg)]],COLUMNS(GlobalAirportDatabase__2[[#Headers],[IATA Code]:[Long (dec deg)]]),FALSE))</f>
        <v/>
      </c>
      <c r="U31" s="836" t="str">
        <f>IF(E31="","",VLOOKUP($E31,GlobalAirportDatabase__2[[IATA Code]:[Long (dec deg)]],COLUMNS(GlobalAirportDatabase__2[[#Headers],[IATA Code]:[Lat (dec deg)]]),FALSE))</f>
        <v/>
      </c>
      <c r="V31" s="836" t="str">
        <f>IF(E31="","",VLOOKUP($E31,GlobalAirportDatabase__2[[IATA Code]:[Long (dec deg)]],COLUMNS(GlobalAirportDatabase__2[[#Headers],[IATA Code]:[Long (dec deg)]]),FALSE))</f>
        <v/>
      </c>
    </row>
    <row r="32" spans="2:22" ht="15" customHeight="1" x14ac:dyDescent="0.3">
      <c r="B32" s="214"/>
      <c r="C32" s="668">
        <v>22</v>
      </c>
      <c r="D32" s="796"/>
      <c r="E32" s="796"/>
      <c r="F32" s="833" t="str">
        <f t="shared" si="0"/>
        <v/>
      </c>
      <c r="G32" s="834" t="str">
        <f t="shared" si="1"/>
        <v/>
      </c>
      <c r="H32" s="796"/>
      <c r="I32" s="796"/>
      <c r="J32" s="796"/>
      <c r="K32" s="835" t="str">
        <f t="shared" si="2"/>
        <v/>
      </c>
      <c r="L32" s="835" t="str">
        <f t="shared" si="3"/>
        <v/>
      </c>
      <c r="M32" s="835" t="str">
        <f t="shared" si="4"/>
        <v/>
      </c>
      <c r="N32" s="835" t="str">
        <f t="shared" si="5"/>
        <v/>
      </c>
      <c r="O32" s="798" t="str">
        <f t="shared" si="6"/>
        <v/>
      </c>
      <c r="P32" s="132"/>
      <c r="S32" s="836" t="str">
        <f>IF(D32="","",VLOOKUP($D32,GlobalAirportDatabase__2[[IATA Code]:[Long (dec deg)]],COLUMNS(GlobalAirportDatabase__2[[#Headers],[IATA Code]:[Lat (dec deg)]]),FALSE))</f>
        <v/>
      </c>
      <c r="T32" s="836" t="str">
        <f>IF(D32="","",VLOOKUP($D32,GlobalAirportDatabase__2[[IATA Code]:[Long (dec deg)]],COLUMNS(GlobalAirportDatabase__2[[#Headers],[IATA Code]:[Long (dec deg)]]),FALSE))</f>
        <v/>
      </c>
      <c r="U32" s="836" t="str">
        <f>IF(E32="","",VLOOKUP($E32,GlobalAirportDatabase__2[[IATA Code]:[Long (dec deg)]],COLUMNS(GlobalAirportDatabase__2[[#Headers],[IATA Code]:[Lat (dec deg)]]),FALSE))</f>
        <v/>
      </c>
      <c r="V32" s="836" t="str">
        <f>IF(E32="","",VLOOKUP($E32,GlobalAirportDatabase__2[[IATA Code]:[Long (dec deg)]],COLUMNS(GlobalAirportDatabase__2[[#Headers],[IATA Code]:[Long (dec deg)]]),FALSE))</f>
        <v/>
      </c>
    </row>
    <row r="33" spans="2:22" ht="15" customHeight="1" x14ac:dyDescent="0.3">
      <c r="B33" s="214"/>
      <c r="C33" s="668">
        <v>23</v>
      </c>
      <c r="D33" s="796"/>
      <c r="E33" s="796"/>
      <c r="F33" s="833" t="str">
        <f t="shared" si="0"/>
        <v/>
      </c>
      <c r="G33" s="834" t="str">
        <f t="shared" si="1"/>
        <v/>
      </c>
      <c r="H33" s="796"/>
      <c r="I33" s="796"/>
      <c r="J33" s="796"/>
      <c r="K33" s="835" t="str">
        <f t="shared" si="2"/>
        <v/>
      </c>
      <c r="L33" s="835" t="str">
        <f t="shared" si="3"/>
        <v/>
      </c>
      <c r="M33" s="835" t="str">
        <f t="shared" si="4"/>
        <v/>
      </c>
      <c r="N33" s="835" t="str">
        <f t="shared" si="5"/>
        <v/>
      </c>
      <c r="O33" s="798" t="str">
        <f t="shared" si="6"/>
        <v/>
      </c>
      <c r="P33" s="132"/>
      <c r="S33" s="836" t="str">
        <f>IF(D33="","",VLOOKUP($D33,GlobalAirportDatabase__2[[IATA Code]:[Long (dec deg)]],COLUMNS(GlobalAirportDatabase__2[[#Headers],[IATA Code]:[Lat (dec deg)]]),FALSE))</f>
        <v/>
      </c>
      <c r="T33" s="836" t="str">
        <f>IF(D33="","",VLOOKUP($D33,GlobalAirportDatabase__2[[IATA Code]:[Long (dec deg)]],COLUMNS(GlobalAirportDatabase__2[[#Headers],[IATA Code]:[Long (dec deg)]]),FALSE))</f>
        <v/>
      </c>
      <c r="U33" s="836" t="str">
        <f>IF(E33="","",VLOOKUP($E33,GlobalAirportDatabase__2[[IATA Code]:[Long (dec deg)]],COLUMNS(GlobalAirportDatabase__2[[#Headers],[IATA Code]:[Lat (dec deg)]]),FALSE))</f>
        <v/>
      </c>
      <c r="V33" s="836" t="str">
        <f>IF(E33="","",VLOOKUP($E33,GlobalAirportDatabase__2[[IATA Code]:[Long (dec deg)]],COLUMNS(GlobalAirportDatabase__2[[#Headers],[IATA Code]:[Long (dec deg)]]),FALSE))</f>
        <v/>
      </c>
    </row>
    <row r="34" spans="2:22" ht="15" customHeight="1" x14ac:dyDescent="0.3">
      <c r="B34" s="214"/>
      <c r="C34" s="668">
        <v>24</v>
      </c>
      <c r="D34" s="796"/>
      <c r="E34" s="796"/>
      <c r="F34" s="833" t="str">
        <f t="shared" si="0"/>
        <v/>
      </c>
      <c r="G34" s="834" t="str">
        <f t="shared" si="1"/>
        <v/>
      </c>
      <c r="H34" s="796"/>
      <c r="I34" s="796"/>
      <c r="J34" s="796"/>
      <c r="K34" s="835" t="str">
        <f t="shared" si="2"/>
        <v/>
      </c>
      <c r="L34" s="835" t="str">
        <f t="shared" si="3"/>
        <v/>
      </c>
      <c r="M34" s="835" t="str">
        <f t="shared" si="4"/>
        <v/>
      </c>
      <c r="N34" s="835" t="str">
        <f t="shared" si="5"/>
        <v/>
      </c>
      <c r="O34" s="798" t="str">
        <f t="shared" si="6"/>
        <v/>
      </c>
      <c r="P34" s="132"/>
      <c r="S34" s="836" t="str">
        <f>IF(D34="","",VLOOKUP($D34,GlobalAirportDatabase__2[[IATA Code]:[Long (dec deg)]],COLUMNS(GlobalAirportDatabase__2[[#Headers],[IATA Code]:[Lat (dec deg)]]),FALSE))</f>
        <v/>
      </c>
      <c r="T34" s="836" t="str">
        <f>IF(D34="","",VLOOKUP($D34,GlobalAirportDatabase__2[[IATA Code]:[Long (dec deg)]],COLUMNS(GlobalAirportDatabase__2[[#Headers],[IATA Code]:[Long (dec deg)]]),FALSE))</f>
        <v/>
      </c>
      <c r="U34" s="836" t="str">
        <f>IF(E34="","",VLOOKUP($E34,GlobalAirportDatabase__2[[IATA Code]:[Long (dec deg)]],COLUMNS(GlobalAirportDatabase__2[[#Headers],[IATA Code]:[Lat (dec deg)]]),FALSE))</f>
        <v/>
      </c>
      <c r="V34" s="836" t="str">
        <f>IF(E34="","",VLOOKUP($E34,GlobalAirportDatabase__2[[IATA Code]:[Long (dec deg)]],COLUMNS(GlobalAirportDatabase__2[[#Headers],[IATA Code]:[Long (dec deg)]]),FALSE))</f>
        <v/>
      </c>
    </row>
    <row r="35" spans="2:22" ht="15" customHeight="1" x14ac:dyDescent="0.3">
      <c r="B35" s="214"/>
      <c r="C35" s="668">
        <v>25</v>
      </c>
      <c r="D35" s="796"/>
      <c r="E35" s="796"/>
      <c r="F35" s="833" t="str">
        <f t="shared" si="0"/>
        <v/>
      </c>
      <c r="G35" s="834" t="str">
        <f t="shared" si="1"/>
        <v/>
      </c>
      <c r="H35" s="796"/>
      <c r="I35" s="796"/>
      <c r="J35" s="796"/>
      <c r="K35" s="835" t="str">
        <f t="shared" si="2"/>
        <v/>
      </c>
      <c r="L35" s="835" t="str">
        <f t="shared" si="3"/>
        <v/>
      </c>
      <c r="M35" s="835" t="str">
        <f t="shared" si="4"/>
        <v/>
      </c>
      <c r="N35" s="835" t="str">
        <f t="shared" si="5"/>
        <v/>
      </c>
      <c r="O35" s="798" t="str">
        <f t="shared" si="6"/>
        <v/>
      </c>
      <c r="P35" s="132"/>
      <c r="S35" s="836" t="str">
        <f>IF(D35="","",VLOOKUP($D35,GlobalAirportDatabase__2[[IATA Code]:[Long (dec deg)]],COLUMNS(GlobalAirportDatabase__2[[#Headers],[IATA Code]:[Lat (dec deg)]]),FALSE))</f>
        <v/>
      </c>
      <c r="T35" s="836" t="str">
        <f>IF(D35="","",VLOOKUP($D35,GlobalAirportDatabase__2[[IATA Code]:[Long (dec deg)]],COLUMNS(GlobalAirportDatabase__2[[#Headers],[IATA Code]:[Long (dec deg)]]),FALSE))</f>
        <v/>
      </c>
      <c r="U35" s="836" t="str">
        <f>IF(E35="","",VLOOKUP($E35,GlobalAirportDatabase__2[[IATA Code]:[Long (dec deg)]],COLUMNS(GlobalAirportDatabase__2[[#Headers],[IATA Code]:[Lat (dec deg)]]),FALSE))</f>
        <v/>
      </c>
      <c r="V35" s="836" t="str">
        <f>IF(E35="","",VLOOKUP($E35,GlobalAirportDatabase__2[[IATA Code]:[Long (dec deg)]],COLUMNS(GlobalAirportDatabase__2[[#Headers],[IATA Code]:[Long (dec deg)]]),FALSE))</f>
        <v/>
      </c>
    </row>
    <row r="36" spans="2:22" ht="15" customHeight="1" x14ac:dyDescent="0.3">
      <c r="B36" s="214"/>
      <c r="C36" s="668">
        <v>26</v>
      </c>
      <c r="D36" s="796"/>
      <c r="E36" s="796"/>
      <c r="F36" s="833" t="str">
        <f t="shared" si="0"/>
        <v/>
      </c>
      <c r="G36" s="834" t="str">
        <f t="shared" si="1"/>
        <v/>
      </c>
      <c r="H36" s="796"/>
      <c r="I36" s="796"/>
      <c r="J36" s="796"/>
      <c r="K36" s="835" t="str">
        <f t="shared" si="2"/>
        <v/>
      </c>
      <c r="L36" s="835" t="str">
        <f t="shared" si="3"/>
        <v/>
      </c>
      <c r="M36" s="835" t="str">
        <f t="shared" si="4"/>
        <v/>
      </c>
      <c r="N36" s="835" t="str">
        <f t="shared" si="5"/>
        <v/>
      </c>
      <c r="O36" s="798" t="str">
        <f t="shared" si="6"/>
        <v/>
      </c>
      <c r="P36" s="132"/>
      <c r="S36" s="836" t="str">
        <f>IF(D36="","",VLOOKUP($D36,GlobalAirportDatabase__2[[IATA Code]:[Long (dec deg)]],COLUMNS(GlobalAirportDatabase__2[[#Headers],[IATA Code]:[Lat (dec deg)]]),FALSE))</f>
        <v/>
      </c>
      <c r="T36" s="836" t="str">
        <f>IF(D36="","",VLOOKUP($D36,GlobalAirportDatabase__2[[IATA Code]:[Long (dec deg)]],COLUMNS(GlobalAirportDatabase__2[[#Headers],[IATA Code]:[Long (dec deg)]]),FALSE))</f>
        <v/>
      </c>
      <c r="U36" s="836" t="str">
        <f>IF(E36="","",VLOOKUP($E36,GlobalAirportDatabase__2[[IATA Code]:[Long (dec deg)]],COLUMNS(GlobalAirportDatabase__2[[#Headers],[IATA Code]:[Lat (dec deg)]]),FALSE))</f>
        <v/>
      </c>
      <c r="V36" s="836" t="str">
        <f>IF(E36="","",VLOOKUP($E36,GlobalAirportDatabase__2[[IATA Code]:[Long (dec deg)]],COLUMNS(GlobalAirportDatabase__2[[#Headers],[IATA Code]:[Long (dec deg)]]),FALSE))</f>
        <v/>
      </c>
    </row>
    <row r="37" spans="2:22" ht="15" customHeight="1" x14ac:dyDescent="0.3">
      <c r="B37" s="214"/>
      <c r="C37" s="668">
        <v>27</v>
      </c>
      <c r="D37" s="796"/>
      <c r="E37" s="796"/>
      <c r="F37" s="833" t="str">
        <f t="shared" si="0"/>
        <v/>
      </c>
      <c r="G37" s="834" t="str">
        <f t="shared" si="1"/>
        <v/>
      </c>
      <c r="H37" s="796"/>
      <c r="I37" s="796"/>
      <c r="J37" s="796"/>
      <c r="K37" s="835" t="str">
        <f t="shared" si="2"/>
        <v/>
      </c>
      <c r="L37" s="835" t="str">
        <f t="shared" si="3"/>
        <v/>
      </c>
      <c r="M37" s="835" t="str">
        <f t="shared" si="4"/>
        <v/>
      </c>
      <c r="N37" s="835" t="str">
        <f t="shared" si="5"/>
        <v/>
      </c>
      <c r="O37" s="798" t="str">
        <f t="shared" si="6"/>
        <v/>
      </c>
      <c r="P37" s="132"/>
      <c r="S37" s="836" t="str">
        <f>IF(D37="","",VLOOKUP($D37,GlobalAirportDatabase__2[[IATA Code]:[Long (dec deg)]],COLUMNS(GlobalAirportDatabase__2[[#Headers],[IATA Code]:[Lat (dec deg)]]),FALSE))</f>
        <v/>
      </c>
      <c r="T37" s="836" t="str">
        <f>IF(D37="","",VLOOKUP($D37,GlobalAirportDatabase__2[[IATA Code]:[Long (dec deg)]],COLUMNS(GlobalAirportDatabase__2[[#Headers],[IATA Code]:[Long (dec deg)]]),FALSE))</f>
        <v/>
      </c>
      <c r="U37" s="836" t="str">
        <f>IF(E37="","",VLOOKUP($E37,GlobalAirportDatabase__2[[IATA Code]:[Long (dec deg)]],COLUMNS(GlobalAirportDatabase__2[[#Headers],[IATA Code]:[Lat (dec deg)]]),FALSE))</f>
        <v/>
      </c>
      <c r="V37" s="836" t="str">
        <f>IF(E37="","",VLOOKUP($E37,GlobalAirportDatabase__2[[IATA Code]:[Long (dec deg)]],COLUMNS(GlobalAirportDatabase__2[[#Headers],[IATA Code]:[Long (dec deg)]]),FALSE))</f>
        <v/>
      </c>
    </row>
    <row r="38" spans="2:22" ht="15" customHeight="1" x14ac:dyDescent="0.3">
      <c r="B38" s="214"/>
      <c r="C38" s="668">
        <v>28</v>
      </c>
      <c r="D38" s="796"/>
      <c r="E38" s="796"/>
      <c r="F38" s="833" t="str">
        <f t="shared" si="0"/>
        <v/>
      </c>
      <c r="G38" s="834" t="str">
        <f t="shared" si="1"/>
        <v/>
      </c>
      <c r="H38" s="796"/>
      <c r="I38" s="796"/>
      <c r="J38" s="796"/>
      <c r="K38" s="835" t="str">
        <f t="shared" si="2"/>
        <v/>
      </c>
      <c r="L38" s="835" t="str">
        <f t="shared" si="3"/>
        <v/>
      </c>
      <c r="M38" s="835" t="str">
        <f t="shared" si="4"/>
        <v/>
      </c>
      <c r="N38" s="835" t="str">
        <f t="shared" si="5"/>
        <v/>
      </c>
      <c r="O38" s="798" t="str">
        <f t="shared" si="6"/>
        <v/>
      </c>
      <c r="P38" s="132"/>
      <c r="S38" s="836" t="str">
        <f>IF(D38="","",VLOOKUP($D38,GlobalAirportDatabase__2[[IATA Code]:[Long (dec deg)]],COLUMNS(GlobalAirportDatabase__2[[#Headers],[IATA Code]:[Lat (dec deg)]]),FALSE))</f>
        <v/>
      </c>
      <c r="T38" s="836" t="str">
        <f>IF(D38="","",VLOOKUP($D38,GlobalAirportDatabase__2[[IATA Code]:[Long (dec deg)]],COLUMNS(GlobalAirportDatabase__2[[#Headers],[IATA Code]:[Long (dec deg)]]),FALSE))</f>
        <v/>
      </c>
      <c r="U38" s="836" t="str">
        <f>IF(E38="","",VLOOKUP($E38,GlobalAirportDatabase__2[[IATA Code]:[Long (dec deg)]],COLUMNS(GlobalAirportDatabase__2[[#Headers],[IATA Code]:[Lat (dec deg)]]),FALSE))</f>
        <v/>
      </c>
      <c r="V38" s="836" t="str">
        <f>IF(E38="","",VLOOKUP($E38,GlobalAirportDatabase__2[[IATA Code]:[Long (dec deg)]],COLUMNS(GlobalAirportDatabase__2[[#Headers],[IATA Code]:[Long (dec deg)]]),FALSE))</f>
        <v/>
      </c>
    </row>
    <row r="39" spans="2:22" ht="15" customHeight="1" x14ac:dyDescent="0.3">
      <c r="B39" s="214"/>
      <c r="C39" s="668">
        <v>29</v>
      </c>
      <c r="D39" s="796"/>
      <c r="E39" s="796"/>
      <c r="F39" s="833" t="str">
        <f t="shared" si="0"/>
        <v/>
      </c>
      <c r="G39" s="834" t="str">
        <f t="shared" si="1"/>
        <v/>
      </c>
      <c r="H39" s="796"/>
      <c r="I39" s="796"/>
      <c r="J39" s="796"/>
      <c r="K39" s="835" t="str">
        <f t="shared" si="2"/>
        <v/>
      </c>
      <c r="L39" s="835" t="str">
        <f t="shared" si="3"/>
        <v/>
      </c>
      <c r="M39" s="835" t="str">
        <f t="shared" si="4"/>
        <v/>
      </c>
      <c r="N39" s="835" t="str">
        <f t="shared" si="5"/>
        <v/>
      </c>
      <c r="O39" s="798" t="str">
        <f t="shared" si="6"/>
        <v/>
      </c>
      <c r="P39" s="132"/>
      <c r="S39" s="836" t="str">
        <f>IF(D39="","",VLOOKUP($D39,GlobalAirportDatabase__2[[IATA Code]:[Long (dec deg)]],COLUMNS(GlobalAirportDatabase__2[[#Headers],[IATA Code]:[Lat (dec deg)]]),FALSE))</f>
        <v/>
      </c>
      <c r="T39" s="836" t="str">
        <f>IF(D39="","",VLOOKUP($D39,GlobalAirportDatabase__2[[IATA Code]:[Long (dec deg)]],COLUMNS(GlobalAirportDatabase__2[[#Headers],[IATA Code]:[Long (dec deg)]]),FALSE))</f>
        <v/>
      </c>
      <c r="U39" s="836" t="str">
        <f>IF(E39="","",VLOOKUP($E39,GlobalAirportDatabase__2[[IATA Code]:[Long (dec deg)]],COLUMNS(GlobalAirportDatabase__2[[#Headers],[IATA Code]:[Lat (dec deg)]]),FALSE))</f>
        <v/>
      </c>
      <c r="V39" s="836" t="str">
        <f>IF(E39="","",VLOOKUP($E39,GlobalAirportDatabase__2[[IATA Code]:[Long (dec deg)]],COLUMNS(GlobalAirportDatabase__2[[#Headers],[IATA Code]:[Long (dec deg)]]),FALSE))</f>
        <v/>
      </c>
    </row>
    <row r="40" spans="2:22" ht="15" customHeight="1" x14ac:dyDescent="0.3">
      <c r="B40" s="214"/>
      <c r="C40" s="668">
        <v>30</v>
      </c>
      <c r="D40" s="796"/>
      <c r="E40" s="796"/>
      <c r="F40" s="833" t="str">
        <f t="shared" si="0"/>
        <v/>
      </c>
      <c r="G40" s="834" t="str">
        <f t="shared" si="1"/>
        <v/>
      </c>
      <c r="H40" s="796"/>
      <c r="I40" s="796"/>
      <c r="J40" s="796"/>
      <c r="K40" s="835" t="str">
        <f t="shared" si="2"/>
        <v/>
      </c>
      <c r="L40" s="835" t="str">
        <f t="shared" si="3"/>
        <v/>
      </c>
      <c r="M40" s="835" t="str">
        <f t="shared" si="4"/>
        <v/>
      </c>
      <c r="N40" s="835" t="str">
        <f t="shared" si="5"/>
        <v/>
      </c>
      <c r="O40" s="798" t="str">
        <f t="shared" si="6"/>
        <v/>
      </c>
      <c r="P40" s="132"/>
      <c r="S40" s="836" t="str">
        <f>IF(D40="","",VLOOKUP($D40,GlobalAirportDatabase__2[[IATA Code]:[Long (dec deg)]],COLUMNS(GlobalAirportDatabase__2[[#Headers],[IATA Code]:[Lat (dec deg)]]),FALSE))</f>
        <v/>
      </c>
      <c r="T40" s="836" t="str">
        <f>IF(D40="","",VLOOKUP($D40,GlobalAirportDatabase__2[[IATA Code]:[Long (dec deg)]],COLUMNS(GlobalAirportDatabase__2[[#Headers],[IATA Code]:[Long (dec deg)]]),FALSE))</f>
        <v/>
      </c>
      <c r="U40" s="836" t="str">
        <f>IF(E40="","",VLOOKUP($E40,GlobalAirportDatabase__2[[IATA Code]:[Long (dec deg)]],COLUMNS(GlobalAirportDatabase__2[[#Headers],[IATA Code]:[Lat (dec deg)]]),FALSE))</f>
        <v/>
      </c>
      <c r="V40" s="836" t="str">
        <f>IF(E40="","",VLOOKUP($E40,GlobalAirportDatabase__2[[IATA Code]:[Long (dec deg)]],COLUMNS(GlobalAirportDatabase__2[[#Headers],[IATA Code]:[Long (dec deg)]]),FALSE))</f>
        <v/>
      </c>
    </row>
    <row r="41" spans="2:22" ht="15" customHeight="1" x14ac:dyDescent="0.3">
      <c r="B41" s="214"/>
      <c r="C41" s="668">
        <v>31</v>
      </c>
      <c r="D41" s="796"/>
      <c r="E41" s="796"/>
      <c r="F41" s="833" t="str">
        <f t="shared" si="0"/>
        <v/>
      </c>
      <c r="G41" s="834" t="str">
        <f t="shared" si="1"/>
        <v/>
      </c>
      <c r="H41" s="796"/>
      <c r="I41" s="796"/>
      <c r="J41" s="796"/>
      <c r="K41" s="835" t="str">
        <f t="shared" si="2"/>
        <v/>
      </c>
      <c r="L41" s="835" t="str">
        <f t="shared" si="3"/>
        <v/>
      </c>
      <c r="M41" s="835" t="str">
        <f t="shared" si="4"/>
        <v/>
      </c>
      <c r="N41" s="835" t="str">
        <f t="shared" si="5"/>
        <v/>
      </c>
      <c r="O41" s="798" t="str">
        <f t="shared" si="6"/>
        <v/>
      </c>
      <c r="P41" s="132"/>
      <c r="S41" s="836" t="str">
        <f>IF(D41="","",VLOOKUP($D41,GlobalAirportDatabase__2[[IATA Code]:[Long (dec deg)]],COLUMNS(GlobalAirportDatabase__2[[#Headers],[IATA Code]:[Lat (dec deg)]]),FALSE))</f>
        <v/>
      </c>
      <c r="T41" s="836" t="str">
        <f>IF(D41="","",VLOOKUP($D41,GlobalAirportDatabase__2[[IATA Code]:[Long (dec deg)]],COLUMNS(GlobalAirportDatabase__2[[#Headers],[IATA Code]:[Long (dec deg)]]),FALSE))</f>
        <v/>
      </c>
      <c r="U41" s="836" t="str">
        <f>IF(E41="","",VLOOKUP($E41,GlobalAirportDatabase__2[[IATA Code]:[Long (dec deg)]],COLUMNS(GlobalAirportDatabase__2[[#Headers],[IATA Code]:[Lat (dec deg)]]),FALSE))</f>
        <v/>
      </c>
      <c r="V41" s="836" t="str">
        <f>IF(E41="","",VLOOKUP($E41,GlobalAirportDatabase__2[[IATA Code]:[Long (dec deg)]],COLUMNS(GlobalAirportDatabase__2[[#Headers],[IATA Code]:[Long (dec deg)]]),FALSE))</f>
        <v/>
      </c>
    </row>
    <row r="42" spans="2:22" ht="15" customHeight="1" x14ac:dyDescent="0.3">
      <c r="B42" s="214"/>
      <c r="C42" s="668">
        <v>32</v>
      </c>
      <c r="D42" s="796"/>
      <c r="E42" s="796"/>
      <c r="F42" s="833" t="str">
        <f t="shared" si="0"/>
        <v/>
      </c>
      <c r="G42" s="834" t="str">
        <f t="shared" si="1"/>
        <v/>
      </c>
      <c r="H42" s="796"/>
      <c r="I42" s="796"/>
      <c r="J42" s="796"/>
      <c r="K42" s="835" t="str">
        <f t="shared" si="2"/>
        <v/>
      </c>
      <c r="L42" s="835" t="str">
        <f t="shared" si="3"/>
        <v/>
      </c>
      <c r="M42" s="835" t="str">
        <f t="shared" si="4"/>
        <v/>
      </c>
      <c r="N42" s="835" t="str">
        <f t="shared" si="5"/>
        <v/>
      </c>
      <c r="O42" s="798" t="str">
        <f t="shared" si="6"/>
        <v/>
      </c>
      <c r="P42" s="132"/>
      <c r="S42" s="836" t="str">
        <f>IF(D42="","",VLOOKUP($D42,GlobalAirportDatabase__2[[IATA Code]:[Long (dec deg)]],COLUMNS(GlobalAirportDatabase__2[[#Headers],[IATA Code]:[Lat (dec deg)]]),FALSE))</f>
        <v/>
      </c>
      <c r="T42" s="836" t="str">
        <f>IF(D42="","",VLOOKUP($D42,GlobalAirportDatabase__2[[IATA Code]:[Long (dec deg)]],COLUMNS(GlobalAirportDatabase__2[[#Headers],[IATA Code]:[Long (dec deg)]]),FALSE))</f>
        <v/>
      </c>
      <c r="U42" s="836" t="str">
        <f>IF(E42="","",VLOOKUP($E42,GlobalAirportDatabase__2[[IATA Code]:[Long (dec deg)]],COLUMNS(GlobalAirportDatabase__2[[#Headers],[IATA Code]:[Lat (dec deg)]]),FALSE))</f>
        <v/>
      </c>
      <c r="V42" s="836" t="str">
        <f>IF(E42="","",VLOOKUP($E42,GlobalAirportDatabase__2[[IATA Code]:[Long (dec deg)]],COLUMNS(GlobalAirportDatabase__2[[#Headers],[IATA Code]:[Long (dec deg)]]),FALSE))</f>
        <v/>
      </c>
    </row>
    <row r="43" spans="2:22" ht="15" customHeight="1" x14ac:dyDescent="0.3">
      <c r="B43" s="214"/>
      <c r="C43" s="668">
        <v>33</v>
      </c>
      <c r="D43" s="796"/>
      <c r="E43" s="796"/>
      <c r="F43" s="833" t="str">
        <f t="shared" si="0"/>
        <v/>
      </c>
      <c r="G43" s="834" t="str">
        <f t="shared" si="1"/>
        <v/>
      </c>
      <c r="H43" s="796"/>
      <c r="I43" s="796"/>
      <c r="J43" s="796"/>
      <c r="K43" s="835" t="str">
        <f t="shared" ref="K43:K60" si="7">IF(H43="","",VLOOKUP(H43,$G$74:$L$83,2,FALSE))</f>
        <v/>
      </c>
      <c r="L43" s="835" t="str">
        <f t="shared" ref="L43:L60" si="8">IF(H43="","",VLOOKUP(H43,$G$74:$L$83,4,FALSE))</f>
        <v/>
      </c>
      <c r="M43" s="835" t="str">
        <f t="shared" ref="M43:M60" si="9">IF(H43="","",VLOOKUP(H43,$G$74:$L$83,5,FALSE))</f>
        <v/>
      </c>
      <c r="N43" s="835" t="str">
        <f t="shared" ref="N43:N60" si="10">IF(H43="","",VLOOKUP(H43,$G$74:$L$83,6,FALSE))</f>
        <v/>
      </c>
      <c r="O43" s="798" t="str">
        <f t="shared" si="6"/>
        <v/>
      </c>
      <c r="P43" s="132"/>
      <c r="S43" s="836" t="str">
        <f>IF(D43="","",VLOOKUP($D43,GlobalAirportDatabase__2[[IATA Code]:[Long (dec deg)]],COLUMNS(GlobalAirportDatabase__2[[#Headers],[IATA Code]:[Lat (dec deg)]]),FALSE))</f>
        <v/>
      </c>
      <c r="T43" s="836" t="str">
        <f>IF(D43="","",VLOOKUP($D43,GlobalAirportDatabase__2[[IATA Code]:[Long (dec deg)]],COLUMNS(GlobalAirportDatabase__2[[#Headers],[IATA Code]:[Long (dec deg)]]),FALSE))</f>
        <v/>
      </c>
      <c r="U43" s="836" t="str">
        <f>IF(E43="","",VLOOKUP($E43,GlobalAirportDatabase__2[[IATA Code]:[Long (dec deg)]],COLUMNS(GlobalAirportDatabase__2[[#Headers],[IATA Code]:[Lat (dec deg)]]),FALSE))</f>
        <v/>
      </c>
      <c r="V43" s="836" t="str">
        <f>IF(E43="","",VLOOKUP($E43,GlobalAirportDatabase__2[[IATA Code]:[Long (dec deg)]],COLUMNS(GlobalAirportDatabase__2[[#Headers],[IATA Code]:[Long (dec deg)]]),FALSE))</f>
        <v/>
      </c>
    </row>
    <row r="44" spans="2:22" ht="15" customHeight="1" x14ac:dyDescent="0.3">
      <c r="B44" s="214"/>
      <c r="C44" s="668">
        <v>34</v>
      </c>
      <c r="D44" s="796"/>
      <c r="E44" s="796"/>
      <c r="F44" s="833" t="str">
        <f t="shared" si="0"/>
        <v/>
      </c>
      <c r="G44" s="834" t="str">
        <f t="shared" si="1"/>
        <v/>
      </c>
      <c r="H44" s="796"/>
      <c r="I44" s="796"/>
      <c r="J44" s="796"/>
      <c r="K44" s="835" t="str">
        <f t="shared" si="7"/>
        <v/>
      </c>
      <c r="L44" s="835" t="str">
        <f t="shared" si="8"/>
        <v/>
      </c>
      <c r="M44" s="835" t="str">
        <f t="shared" si="9"/>
        <v/>
      </c>
      <c r="N44" s="835" t="str">
        <f t="shared" si="10"/>
        <v/>
      </c>
      <c r="O44" s="798" t="str">
        <f t="shared" si="6"/>
        <v/>
      </c>
      <c r="P44" s="132"/>
      <c r="S44" s="836" t="str">
        <f>IF(D44="","",VLOOKUP($D44,GlobalAirportDatabase__2[[IATA Code]:[Long (dec deg)]],COLUMNS(GlobalAirportDatabase__2[[#Headers],[IATA Code]:[Lat (dec deg)]]),FALSE))</f>
        <v/>
      </c>
      <c r="T44" s="836" t="str">
        <f>IF(D44="","",VLOOKUP($D44,GlobalAirportDatabase__2[[IATA Code]:[Long (dec deg)]],COLUMNS(GlobalAirportDatabase__2[[#Headers],[IATA Code]:[Long (dec deg)]]),FALSE))</f>
        <v/>
      </c>
      <c r="U44" s="836" t="str">
        <f>IF(E44="","",VLOOKUP($E44,GlobalAirportDatabase__2[[IATA Code]:[Long (dec deg)]],COLUMNS(GlobalAirportDatabase__2[[#Headers],[IATA Code]:[Lat (dec deg)]]),FALSE))</f>
        <v/>
      </c>
      <c r="V44" s="836" t="str">
        <f>IF(E44="","",VLOOKUP($E44,GlobalAirportDatabase__2[[IATA Code]:[Long (dec deg)]],COLUMNS(GlobalAirportDatabase__2[[#Headers],[IATA Code]:[Long (dec deg)]]),FALSE))</f>
        <v/>
      </c>
    </row>
    <row r="45" spans="2:22" ht="15" customHeight="1" x14ac:dyDescent="0.3">
      <c r="B45" s="214"/>
      <c r="C45" s="668">
        <v>35</v>
      </c>
      <c r="D45" s="796"/>
      <c r="E45" s="796"/>
      <c r="F45" s="833" t="str">
        <f t="shared" si="0"/>
        <v/>
      </c>
      <c r="G45" s="834" t="str">
        <f t="shared" si="1"/>
        <v/>
      </c>
      <c r="H45" s="796"/>
      <c r="I45" s="796"/>
      <c r="J45" s="796"/>
      <c r="K45" s="835" t="str">
        <f t="shared" si="7"/>
        <v/>
      </c>
      <c r="L45" s="835" t="str">
        <f t="shared" si="8"/>
        <v/>
      </c>
      <c r="M45" s="835" t="str">
        <f t="shared" si="9"/>
        <v/>
      </c>
      <c r="N45" s="835" t="str">
        <f t="shared" si="10"/>
        <v/>
      </c>
      <c r="O45" s="798" t="str">
        <f t="shared" si="6"/>
        <v/>
      </c>
      <c r="P45" s="132"/>
      <c r="S45" s="836" t="str">
        <f>IF(D45="","",VLOOKUP($D45,GlobalAirportDatabase__2[[IATA Code]:[Long (dec deg)]],COLUMNS(GlobalAirportDatabase__2[[#Headers],[IATA Code]:[Lat (dec deg)]]),FALSE))</f>
        <v/>
      </c>
      <c r="T45" s="836" t="str">
        <f>IF(D45="","",VLOOKUP($D45,GlobalAirportDatabase__2[[IATA Code]:[Long (dec deg)]],COLUMNS(GlobalAirportDatabase__2[[#Headers],[IATA Code]:[Long (dec deg)]]),FALSE))</f>
        <v/>
      </c>
      <c r="U45" s="836" t="str">
        <f>IF(E45="","",VLOOKUP($E45,GlobalAirportDatabase__2[[IATA Code]:[Long (dec deg)]],COLUMNS(GlobalAirportDatabase__2[[#Headers],[IATA Code]:[Lat (dec deg)]]),FALSE))</f>
        <v/>
      </c>
      <c r="V45" s="836" t="str">
        <f>IF(E45="","",VLOOKUP($E45,GlobalAirportDatabase__2[[IATA Code]:[Long (dec deg)]],COLUMNS(GlobalAirportDatabase__2[[#Headers],[IATA Code]:[Long (dec deg)]]),FALSE))</f>
        <v/>
      </c>
    </row>
    <row r="46" spans="2:22" ht="15" customHeight="1" x14ac:dyDescent="0.3">
      <c r="B46" s="214"/>
      <c r="C46" s="668">
        <v>36</v>
      </c>
      <c r="D46" s="796"/>
      <c r="E46" s="796"/>
      <c r="F46" s="833" t="str">
        <f t="shared" si="0"/>
        <v/>
      </c>
      <c r="G46" s="834" t="str">
        <f t="shared" si="1"/>
        <v/>
      </c>
      <c r="H46" s="796"/>
      <c r="I46" s="796"/>
      <c r="J46" s="796"/>
      <c r="K46" s="835" t="str">
        <f t="shared" si="7"/>
        <v/>
      </c>
      <c r="L46" s="835" t="str">
        <f t="shared" si="8"/>
        <v/>
      </c>
      <c r="M46" s="835" t="str">
        <f t="shared" si="9"/>
        <v/>
      </c>
      <c r="N46" s="835" t="str">
        <f t="shared" si="10"/>
        <v/>
      </c>
      <c r="O46" s="798" t="str">
        <f t="shared" si="6"/>
        <v/>
      </c>
      <c r="P46" s="132"/>
      <c r="S46" s="836" t="str">
        <f>IF(D46="","",VLOOKUP($D46,GlobalAirportDatabase__2[[IATA Code]:[Long (dec deg)]],COLUMNS(GlobalAirportDatabase__2[[#Headers],[IATA Code]:[Lat (dec deg)]]),FALSE))</f>
        <v/>
      </c>
      <c r="T46" s="836" t="str">
        <f>IF(D46="","",VLOOKUP($D46,GlobalAirportDatabase__2[[IATA Code]:[Long (dec deg)]],COLUMNS(GlobalAirportDatabase__2[[#Headers],[IATA Code]:[Long (dec deg)]]),FALSE))</f>
        <v/>
      </c>
      <c r="U46" s="836" t="str">
        <f>IF(E46="","",VLOOKUP($E46,GlobalAirportDatabase__2[[IATA Code]:[Long (dec deg)]],COLUMNS(GlobalAirportDatabase__2[[#Headers],[IATA Code]:[Lat (dec deg)]]),FALSE))</f>
        <v/>
      </c>
      <c r="V46" s="836" t="str">
        <f>IF(E46="","",VLOOKUP($E46,GlobalAirportDatabase__2[[IATA Code]:[Long (dec deg)]],COLUMNS(GlobalAirportDatabase__2[[#Headers],[IATA Code]:[Long (dec deg)]]),FALSE))</f>
        <v/>
      </c>
    </row>
    <row r="47" spans="2:22" ht="15" customHeight="1" x14ac:dyDescent="0.3">
      <c r="B47" s="214"/>
      <c r="C47" s="668">
        <v>37</v>
      </c>
      <c r="D47" s="796"/>
      <c r="E47" s="796"/>
      <c r="F47" s="833" t="str">
        <f t="shared" si="0"/>
        <v/>
      </c>
      <c r="G47" s="834" t="str">
        <f t="shared" si="1"/>
        <v/>
      </c>
      <c r="H47" s="796"/>
      <c r="I47" s="796"/>
      <c r="J47" s="796"/>
      <c r="K47" s="835" t="str">
        <f t="shared" si="7"/>
        <v/>
      </c>
      <c r="L47" s="835" t="str">
        <f t="shared" si="8"/>
        <v/>
      </c>
      <c r="M47" s="835" t="str">
        <f t="shared" si="9"/>
        <v/>
      </c>
      <c r="N47" s="835" t="str">
        <f t="shared" si="10"/>
        <v/>
      </c>
      <c r="O47" s="798" t="str">
        <f t="shared" si="6"/>
        <v/>
      </c>
      <c r="P47" s="132"/>
      <c r="S47" s="836" t="str">
        <f>IF(D47="","",VLOOKUP($D47,GlobalAirportDatabase__2[[IATA Code]:[Long (dec deg)]],COLUMNS(GlobalAirportDatabase__2[[#Headers],[IATA Code]:[Lat (dec deg)]]),FALSE))</f>
        <v/>
      </c>
      <c r="T47" s="836" t="str">
        <f>IF(D47="","",VLOOKUP($D47,GlobalAirportDatabase__2[[IATA Code]:[Long (dec deg)]],COLUMNS(GlobalAirportDatabase__2[[#Headers],[IATA Code]:[Long (dec deg)]]),FALSE))</f>
        <v/>
      </c>
      <c r="U47" s="836" t="str">
        <f>IF(E47="","",VLOOKUP($E47,GlobalAirportDatabase__2[[IATA Code]:[Long (dec deg)]],COLUMNS(GlobalAirportDatabase__2[[#Headers],[IATA Code]:[Lat (dec deg)]]),FALSE))</f>
        <v/>
      </c>
      <c r="V47" s="836" t="str">
        <f>IF(E47="","",VLOOKUP($E47,GlobalAirportDatabase__2[[IATA Code]:[Long (dec deg)]],COLUMNS(GlobalAirportDatabase__2[[#Headers],[IATA Code]:[Long (dec deg)]]),FALSE))</f>
        <v/>
      </c>
    </row>
    <row r="48" spans="2:22" ht="15" customHeight="1" x14ac:dyDescent="0.3">
      <c r="B48" s="214"/>
      <c r="C48" s="668">
        <v>38</v>
      </c>
      <c r="D48" s="796"/>
      <c r="E48" s="796"/>
      <c r="F48" s="833" t="str">
        <f t="shared" si="0"/>
        <v/>
      </c>
      <c r="G48" s="834" t="str">
        <f t="shared" si="1"/>
        <v/>
      </c>
      <c r="H48" s="796"/>
      <c r="I48" s="796"/>
      <c r="J48" s="796"/>
      <c r="K48" s="835" t="str">
        <f t="shared" si="7"/>
        <v/>
      </c>
      <c r="L48" s="835" t="str">
        <f t="shared" si="8"/>
        <v/>
      </c>
      <c r="M48" s="835" t="str">
        <f t="shared" si="9"/>
        <v/>
      </c>
      <c r="N48" s="835" t="str">
        <f t="shared" si="10"/>
        <v/>
      </c>
      <c r="O48" s="798" t="str">
        <f t="shared" si="6"/>
        <v/>
      </c>
      <c r="P48" s="132"/>
      <c r="S48" s="836" t="str">
        <f>IF(D48="","",VLOOKUP($D48,GlobalAirportDatabase__2[[IATA Code]:[Long (dec deg)]],COLUMNS(GlobalAirportDatabase__2[[#Headers],[IATA Code]:[Lat (dec deg)]]),FALSE))</f>
        <v/>
      </c>
      <c r="T48" s="836" t="str">
        <f>IF(D48="","",VLOOKUP($D48,GlobalAirportDatabase__2[[IATA Code]:[Long (dec deg)]],COLUMNS(GlobalAirportDatabase__2[[#Headers],[IATA Code]:[Long (dec deg)]]),FALSE))</f>
        <v/>
      </c>
      <c r="U48" s="836" t="str">
        <f>IF(E48="","",VLOOKUP($E48,GlobalAirportDatabase__2[[IATA Code]:[Long (dec deg)]],COLUMNS(GlobalAirportDatabase__2[[#Headers],[IATA Code]:[Lat (dec deg)]]),FALSE))</f>
        <v/>
      </c>
      <c r="V48" s="836" t="str">
        <f>IF(E48="","",VLOOKUP($E48,GlobalAirportDatabase__2[[IATA Code]:[Long (dec deg)]],COLUMNS(GlobalAirportDatabase__2[[#Headers],[IATA Code]:[Long (dec deg)]]),FALSE))</f>
        <v/>
      </c>
    </row>
    <row r="49" spans="2:22" ht="15" customHeight="1" x14ac:dyDescent="0.3">
      <c r="B49" s="214"/>
      <c r="C49" s="668">
        <v>39</v>
      </c>
      <c r="D49" s="796"/>
      <c r="E49" s="796"/>
      <c r="F49" s="833" t="str">
        <f t="shared" si="0"/>
        <v/>
      </c>
      <c r="G49" s="834" t="str">
        <f t="shared" si="1"/>
        <v/>
      </c>
      <c r="H49" s="796"/>
      <c r="I49" s="796"/>
      <c r="J49" s="796"/>
      <c r="K49" s="835" t="str">
        <f t="shared" si="7"/>
        <v/>
      </c>
      <c r="L49" s="835" t="str">
        <f t="shared" si="8"/>
        <v/>
      </c>
      <c r="M49" s="835" t="str">
        <f t="shared" si="9"/>
        <v/>
      </c>
      <c r="N49" s="835" t="str">
        <f t="shared" si="10"/>
        <v/>
      </c>
      <c r="O49" s="798" t="str">
        <f t="shared" si="6"/>
        <v/>
      </c>
      <c r="P49" s="132"/>
      <c r="S49" s="836" t="str">
        <f>IF(D49="","",VLOOKUP($D49,GlobalAirportDatabase__2[[IATA Code]:[Long (dec deg)]],COLUMNS(GlobalAirportDatabase__2[[#Headers],[IATA Code]:[Lat (dec deg)]]),FALSE))</f>
        <v/>
      </c>
      <c r="T49" s="836" t="str">
        <f>IF(D49="","",VLOOKUP($D49,GlobalAirportDatabase__2[[IATA Code]:[Long (dec deg)]],COLUMNS(GlobalAirportDatabase__2[[#Headers],[IATA Code]:[Long (dec deg)]]),FALSE))</f>
        <v/>
      </c>
      <c r="U49" s="836" t="str">
        <f>IF(E49="","",VLOOKUP($E49,GlobalAirportDatabase__2[[IATA Code]:[Long (dec deg)]],COLUMNS(GlobalAirportDatabase__2[[#Headers],[IATA Code]:[Lat (dec deg)]]),FALSE))</f>
        <v/>
      </c>
      <c r="V49" s="836" t="str">
        <f>IF(E49="","",VLOOKUP($E49,GlobalAirportDatabase__2[[IATA Code]:[Long (dec deg)]],COLUMNS(GlobalAirportDatabase__2[[#Headers],[IATA Code]:[Long (dec deg)]]),FALSE))</f>
        <v/>
      </c>
    </row>
    <row r="50" spans="2:22" ht="15" customHeight="1" x14ac:dyDescent="0.3">
      <c r="B50" s="214"/>
      <c r="C50" s="668">
        <v>40</v>
      </c>
      <c r="D50" s="796"/>
      <c r="E50" s="796"/>
      <c r="F50" s="833" t="str">
        <f t="shared" si="0"/>
        <v/>
      </c>
      <c r="G50" s="834" t="str">
        <f t="shared" si="1"/>
        <v/>
      </c>
      <c r="H50" s="796"/>
      <c r="I50" s="796"/>
      <c r="J50" s="796"/>
      <c r="K50" s="835" t="str">
        <f t="shared" si="7"/>
        <v/>
      </c>
      <c r="L50" s="835" t="str">
        <f t="shared" si="8"/>
        <v/>
      </c>
      <c r="M50" s="835" t="str">
        <f t="shared" si="9"/>
        <v/>
      </c>
      <c r="N50" s="835" t="str">
        <f t="shared" si="10"/>
        <v/>
      </c>
      <c r="O50" s="798" t="str">
        <f t="shared" si="6"/>
        <v/>
      </c>
      <c r="P50" s="132"/>
      <c r="S50" s="836" t="str">
        <f>IF(D50="","",VLOOKUP($D50,GlobalAirportDatabase__2[[IATA Code]:[Long (dec deg)]],COLUMNS(GlobalAirportDatabase__2[[#Headers],[IATA Code]:[Lat (dec deg)]]),FALSE))</f>
        <v/>
      </c>
      <c r="T50" s="836" t="str">
        <f>IF(D50="","",VLOOKUP($D50,GlobalAirportDatabase__2[[IATA Code]:[Long (dec deg)]],COLUMNS(GlobalAirportDatabase__2[[#Headers],[IATA Code]:[Long (dec deg)]]),FALSE))</f>
        <v/>
      </c>
      <c r="U50" s="836" t="str">
        <f>IF(E50="","",VLOOKUP($E50,GlobalAirportDatabase__2[[IATA Code]:[Long (dec deg)]],COLUMNS(GlobalAirportDatabase__2[[#Headers],[IATA Code]:[Lat (dec deg)]]),FALSE))</f>
        <v/>
      </c>
      <c r="V50" s="836" t="str">
        <f>IF(E50="","",VLOOKUP($E50,GlobalAirportDatabase__2[[IATA Code]:[Long (dec deg)]],COLUMNS(GlobalAirportDatabase__2[[#Headers],[IATA Code]:[Long (dec deg)]]),FALSE))</f>
        <v/>
      </c>
    </row>
    <row r="51" spans="2:22" ht="15" customHeight="1" x14ac:dyDescent="0.3">
      <c r="B51" s="214"/>
      <c r="C51" s="668">
        <v>41</v>
      </c>
      <c r="D51" s="796"/>
      <c r="E51" s="796"/>
      <c r="F51" s="833" t="str">
        <f t="shared" si="0"/>
        <v/>
      </c>
      <c r="G51" s="834" t="str">
        <f t="shared" si="1"/>
        <v/>
      </c>
      <c r="H51" s="796"/>
      <c r="I51" s="796"/>
      <c r="J51" s="796"/>
      <c r="K51" s="835" t="str">
        <f t="shared" si="7"/>
        <v/>
      </c>
      <c r="L51" s="835" t="str">
        <f t="shared" si="8"/>
        <v/>
      </c>
      <c r="M51" s="835" t="str">
        <f t="shared" si="9"/>
        <v/>
      </c>
      <c r="N51" s="835" t="str">
        <f t="shared" si="10"/>
        <v/>
      </c>
      <c r="O51" s="798" t="str">
        <f t="shared" si="6"/>
        <v/>
      </c>
      <c r="P51" s="132"/>
      <c r="S51" s="836" t="str">
        <f>IF(D51="","",VLOOKUP($D51,GlobalAirportDatabase__2[[IATA Code]:[Long (dec deg)]],COLUMNS(GlobalAirportDatabase__2[[#Headers],[IATA Code]:[Lat (dec deg)]]),FALSE))</f>
        <v/>
      </c>
      <c r="T51" s="836" t="str">
        <f>IF(D51="","",VLOOKUP($D51,GlobalAirportDatabase__2[[IATA Code]:[Long (dec deg)]],COLUMNS(GlobalAirportDatabase__2[[#Headers],[IATA Code]:[Long (dec deg)]]),FALSE))</f>
        <v/>
      </c>
      <c r="U51" s="836" t="str">
        <f>IF(E51="","",VLOOKUP($E51,GlobalAirportDatabase__2[[IATA Code]:[Long (dec deg)]],COLUMNS(GlobalAirportDatabase__2[[#Headers],[IATA Code]:[Lat (dec deg)]]),FALSE))</f>
        <v/>
      </c>
      <c r="V51" s="836" t="str">
        <f>IF(E51="","",VLOOKUP($E51,GlobalAirportDatabase__2[[IATA Code]:[Long (dec deg)]],COLUMNS(GlobalAirportDatabase__2[[#Headers],[IATA Code]:[Long (dec deg)]]),FALSE))</f>
        <v/>
      </c>
    </row>
    <row r="52" spans="2:22" ht="15" customHeight="1" x14ac:dyDescent="0.3">
      <c r="B52" s="214"/>
      <c r="C52" s="668">
        <v>42</v>
      </c>
      <c r="D52" s="796"/>
      <c r="E52" s="796"/>
      <c r="F52" s="833" t="str">
        <f t="shared" si="0"/>
        <v/>
      </c>
      <c r="G52" s="834" t="str">
        <f t="shared" si="1"/>
        <v/>
      </c>
      <c r="H52" s="796"/>
      <c r="I52" s="796"/>
      <c r="J52" s="796"/>
      <c r="K52" s="835" t="str">
        <f t="shared" si="7"/>
        <v/>
      </c>
      <c r="L52" s="835" t="str">
        <f t="shared" si="8"/>
        <v/>
      </c>
      <c r="M52" s="835" t="str">
        <f t="shared" si="9"/>
        <v/>
      </c>
      <c r="N52" s="835" t="str">
        <f t="shared" si="10"/>
        <v/>
      </c>
      <c r="O52" s="798" t="str">
        <f t="shared" si="6"/>
        <v/>
      </c>
      <c r="P52" s="132"/>
      <c r="S52" s="836" t="str">
        <f>IF(D52="","",VLOOKUP($D52,GlobalAirportDatabase__2[[IATA Code]:[Long (dec deg)]],COLUMNS(GlobalAirportDatabase__2[[#Headers],[IATA Code]:[Lat (dec deg)]]),FALSE))</f>
        <v/>
      </c>
      <c r="T52" s="836" t="str">
        <f>IF(D52="","",VLOOKUP($D52,GlobalAirportDatabase__2[[IATA Code]:[Long (dec deg)]],COLUMNS(GlobalAirportDatabase__2[[#Headers],[IATA Code]:[Long (dec deg)]]),FALSE))</f>
        <v/>
      </c>
      <c r="U52" s="836" t="str">
        <f>IF(E52="","",VLOOKUP($E52,GlobalAirportDatabase__2[[IATA Code]:[Long (dec deg)]],COLUMNS(GlobalAirportDatabase__2[[#Headers],[IATA Code]:[Lat (dec deg)]]),FALSE))</f>
        <v/>
      </c>
      <c r="V52" s="836" t="str">
        <f>IF(E52="","",VLOOKUP($E52,GlobalAirportDatabase__2[[IATA Code]:[Long (dec deg)]],COLUMNS(GlobalAirportDatabase__2[[#Headers],[IATA Code]:[Long (dec deg)]]),FALSE))</f>
        <v/>
      </c>
    </row>
    <row r="53" spans="2:22" ht="15" customHeight="1" x14ac:dyDescent="0.3">
      <c r="B53" s="214"/>
      <c r="C53" s="668">
        <v>43</v>
      </c>
      <c r="D53" s="796"/>
      <c r="E53" s="796"/>
      <c r="F53" s="833" t="str">
        <f t="shared" si="0"/>
        <v/>
      </c>
      <c r="G53" s="834" t="str">
        <f t="shared" si="1"/>
        <v/>
      </c>
      <c r="H53" s="796"/>
      <c r="I53" s="796"/>
      <c r="J53" s="796"/>
      <c r="K53" s="835" t="str">
        <f t="shared" si="7"/>
        <v/>
      </c>
      <c r="L53" s="835" t="str">
        <f t="shared" si="8"/>
        <v/>
      </c>
      <c r="M53" s="835" t="str">
        <f t="shared" si="9"/>
        <v/>
      </c>
      <c r="N53" s="835" t="str">
        <f t="shared" si="10"/>
        <v/>
      </c>
      <c r="O53" s="798" t="str">
        <f t="shared" si="6"/>
        <v/>
      </c>
      <c r="P53" s="132"/>
      <c r="S53" s="836" t="str">
        <f>IF(D53="","",VLOOKUP($D53,GlobalAirportDatabase__2[[IATA Code]:[Long (dec deg)]],COLUMNS(GlobalAirportDatabase__2[[#Headers],[IATA Code]:[Lat (dec deg)]]),FALSE))</f>
        <v/>
      </c>
      <c r="T53" s="836" t="str">
        <f>IF(D53="","",VLOOKUP($D53,GlobalAirportDatabase__2[[IATA Code]:[Long (dec deg)]],COLUMNS(GlobalAirportDatabase__2[[#Headers],[IATA Code]:[Long (dec deg)]]),FALSE))</f>
        <v/>
      </c>
      <c r="U53" s="836" t="str">
        <f>IF(E53="","",VLOOKUP($E53,GlobalAirportDatabase__2[[IATA Code]:[Long (dec deg)]],COLUMNS(GlobalAirportDatabase__2[[#Headers],[IATA Code]:[Lat (dec deg)]]),FALSE))</f>
        <v/>
      </c>
      <c r="V53" s="836" t="str">
        <f>IF(E53="","",VLOOKUP($E53,GlobalAirportDatabase__2[[IATA Code]:[Long (dec deg)]],COLUMNS(GlobalAirportDatabase__2[[#Headers],[IATA Code]:[Long (dec deg)]]),FALSE))</f>
        <v/>
      </c>
    </row>
    <row r="54" spans="2:22" ht="15" customHeight="1" x14ac:dyDescent="0.3">
      <c r="B54" s="214"/>
      <c r="C54" s="668">
        <v>44</v>
      </c>
      <c r="D54" s="796"/>
      <c r="E54" s="796"/>
      <c r="F54" s="833" t="str">
        <f t="shared" si="0"/>
        <v/>
      </c>
      <c r="G54" s="834" t="str">
        <f t="shared" si="1"/>
        <v/>
      </c>
      <c r="H54" s="796"/>
      <c r="I54" s="796"/>
      <c r="J54" s="796"/>
      <c r="K54" s="835" t="str">
        <f t="shared" si="7"/>
        <v/>
      </c>
      <c r="L54" s="835" t="str">
        <f t="shared" si="8"/>
        <v/>
      </c>
      <c r="M54" s="835" t="str">
        <f t="shared" si="9"/>
        <v/>
      </c>
      <c r="N54" s="835" t="str">
        <f t="shared" si="10"/>
        <v/>
      </c>
      <c r="O54" s="798" t="str">
        <f t="shared" si="6"/>
        <v/>
      </c>
      <c r="P54" s="132"/>
      <c r="S54" s="836" t="str">
        <f>IF(D54="","",VLOOKUP($D54,GlobalAirportDatabase__2[[IATA Code]:[Long (dec deg)]],COLUMNS(GlobalAirportDatabase__2[[#Headers],[IATA Code]:[Lat (dec deg)]]),FALSE))</f>
        <v/>
      </c>
      <c r="T54" s="836" t="str">
        <f>IF(D54="","",VLOOKUP($D54,GlobalAirportDatabase__2[[IATA Code]:[Long (dec deg)]],COLUMNS(GlobalAirportDatabase__2[[#Headers],[IATA Code]:[Long (dec deg)]]),FALSE))</f>
        <v/>
      </c>
      <c r="U54" s="836" t="str">
        <f>IF(E54="","",VLOOKUP($E54,GlobalAirportDatabase__2[[IATA Code]:[Long (dec deg)]],COLUMNS(GlobalAirportDatabase__2[[#Headers],[IATA Code]:[Lat (dec deg)]]),FALSE))</f>
        <v/>
      </c>
      <c r="V54" s="836" t="str">
        <f>IF(E54="","",VLOOKUP($E54,GlobalAirportDatabase__2[[IATA Code]:[Long (dec deg)]],COLUMNS(GlobalAirportDatabase__2[[#Headers],[IATA Code]:[Long (dec deg)]]),FALSE))</f>
        <v/>
      </c>
    </row>
    <row r="55" spans="2:22" ht="15" customHeight="1" x14ac:dyDescent="0.3">
      <c r="B55" s="214"/>
      <c r="C55" s="668">
        <v>45</v>
      </c>
      <c r="D55" s="796"/>
      <c r="E55" s="796"/>
      <c r="F55" s="833" t="str">
        <f t="shared" si="0"/>
        <v/>
      </c>
      <c r="G55" s="834" t="str">
        <f t="shared" si="1"/>
        <v/>
      </c>
      <c r="H55" s="796"/>
      <c r="I55" s="796"/>
      <c r="J55" s="796"/>
      <c r="K55" s="835" t="str">
        <f t="shared" si="7"/>
        <v/>
      </c>
      <c r="L55" s="835" t="str">
        <f t="shared" si="8"/>
        <v/>
      </c>
      <c r="M55" s="835" t="str">
        <f t="shared" si="9"/>
        <v/>
      </c>
      <c r="N55" s="835" t="str">
        <f t="shared" si="10"/>
        <v/>
      </c>
      <c r="O55" s="798" t="str">
        <f t="shared" si="6"/>
        <v/>
      </c>
      <c r="P55" s="132"/>
      <c r="S55" s="836" t="str">
        <f>IF(D55="","",VLOOKUP($D55,GlobalAirportDatabase__2[[IATA Code]:[Long (dec deg)]],COLUMNS(GlobalAirportDatabase__2[[#Headers],[IATA Code]:[Lat (dec deg)]]),FALSE))</f>
        <v/>
      </c>
      <c r="T55" s="836" t="str">
        <f>IF(D55="","",VLOOKUP($D55,GlobalAirportDatabase__2[[IATA Code]:[Long (dec deg)]],COLUMNS(GlobalAirportDatabase__2[[#Headers],[IATA Code]:[Long (dec deg)]]),FALSE))</f>
        <v/>
      </c>
      <c r="U55" s="836" t="str">
        <f>IF(E55="","",VLOOKUP($E55,GlobalAirportDatabase__2[[IATA Code]:[Long (dec deg)]],COLUMNS(GlobalAirportDatabase__2[[#Headers],[IATA Code]:[Lat (dec deg)]]),FALSE))</f>
        <v/>
      </c>
      <c r="V55" s="836" t="str">
        <f>IF(E55="","",VLOOKUP($E55,GlobalAirportDatabase__2[[IATA Code]:[Long (dec deg)]],COLUMNS(GlobalAirportDatabase__2[[#Headers],[IATA Code]:[Long (dec deg)]]),FALSE))</f>
        <v/>
      </c>
    </row>
    <row r="56" spans="2:22" ht="15" customHeight="1" x14ac:dyDescent="0.3">
      <c r="B56" s="214"/>
      <c r="C56" s="668">
        <v>46</v>
      </c>
      <c r="D56" s="796"/>
      <c r="E56" s="796"/>
      <c r="F56" s="833" t="str">
        <f t="shared" si="0"/>
        <v/>
      </c>
      <c r="G56" s="834" t="str">
        <f t="shared" si="1"/>
        <v/>
      </c>
      <c r="H56" s="796"/>
      <c r="I56" s="796"/>
      <c r="J56" s="796"/>
      <c r="K56" s="835" t="str">
        <f t="shared" si="7"/>
        <v/>
      </c>
      <c r="L56" s="835" t="str">
        <f t="shared" si="8"/>
        <v/>
      </c>
      <c r="M56" s="835" t="str">
        <f t="shared" si="9"/>
        <v/>
      </c>
      <c r="N56" s="835" t="str">
        <f t="shared" si="10"/>
        <v/>
      </c>
      <c r="O56" s="798" t="str">
        <f t="shared" si="6"/>
        <v/>
      </c>
      <c r="P56" s="132"/>
      <c r="S56" s="836" t="str">
        <f>IF(D56="","",VLOOKUP($D56,GlobalAirportDatabase__2[[IATA Code]:[Long (dec deg)]],COLUMNS(GlobalAirportDatabase__2[[#Headers],[IATA Code]:[Lat (dec deg)]]),FALSE))</f>
        <v/>
      </c>
      <c r="T56" s="836" t="str">
        <f>IF(D56="","",VLOOKUP($D56,GlobalAirportDatabase__2[[IATA Code]:[Long (dec deg)]],COLUMNS(GlobalAirportDatabase__2[[#Headers],[IATA Code]:[Long (dec deg)]]),FALSE))</f>
        <v/>
      </c>
      <c r="U56" s="836" t="str">
        <f>IF(E56="","",VLOOKUP($E56,GlobalAirportDatabase__2[[IATA Code]:[Long (dec deg)]],COLUMNS(GlobalAirportDatabase__2[[#Headers],[IATA Code]:[Lat (dec deg)]]),FALSE))</f>
        <v/>
      </c>
      <c r="V56" s="836" t="str">
        <f>IF(E56="","",VLOOKUP($E56,GlobalAirportDatabase__2[[IATA Code]:[Long (dec deg)]],COLUMNS(GlobalAirportDatabase__2[[#Headers],[IATA Code]:[Long (dec deg)]]),FALSE))</f>
        <v/>
      </c>
    </row>
    <row r="57" spans="2:22" ht="15" customHeight="1" x14ac:dyDescent="0.3">
      <c r="B57" s="214"/>
      <c r="C57" s="668">
        <v>47</v>
      </c>
      <c r="D57" s="796"/>
      <c r="E57" s="796"/>
      <c r="F57" s="833" t="str">
        <f t="shared" si="0"/>
        <v/>
      </c>
      <c r="G57" s="834" t="str">
        <f t="shared" si="1"/>
        <v/>
      </c>
      <c r="H57" s="796"/>
      <c r="I57" s="796"/>
      <c r="J57" s="796"/>
      <c r="K57" s="835" t="str">
        <f t="shared" si="7"/>
        <v/>
      </c>
      <c r="L57" s="835" t="str">
        <f t="shared" si="8"/>
        <v/>
      </c>
      <c r="M57" s="835" t="str">
        <f t="shared" si="9"/>
        <v/>
      </c>
      <c r="N57" s="835" t="str">
        <f t="shared" si="10"/>
        <v/>
      </c>
      <c r="O57" s="798" t="str">
        <f t="shared" si="6"/>
        <v/>
      </c>
      <c r="P57" s="132"/>
      <c r="S57" s="836" t="str">
        <f>IF(D57="","",VLOOKUP($D57,GlobalAirportDatabase__2[[IATA Code]:[Long (dec deg)]],COLUMNS(GlobalAirportDatabase__2[[#Headers],[IATA Code]:[Lat (dec deg)]]),FALSE))</f>
        <v/>
      </c>
      <c r="T57" s="836" t="str">
        <f>IF(D57="","",VLOOKUP($D57,GlobalAirportDatabase__2[[IATA Code]:[Long (dec deg)]],COLUMNS(GlobalAirportDatabase__2[[#Headers],[IATA Code]:[Long (dec deg)]]),FALSE))</f>
        <v/>
      </c>
      <c r="U57" s="836" t="str">
        <f>IF(E57="","",VLOOKUP($E57,GlobalAirportDatabase__2[[IATA Code]:[Long (dec deg)]],COLUMNS(GlobalAirportDatabase__2[[#Headers],[IATA Code]:[Lat (dec deg)]]),FALSE))</f>
        <v/>
      </c>
      <c r="V57" s="836" t="str">
        <f>IF(E57="","",VLOOKUP($E57,GlobalAirportDatabase__2[[IATA Code]:[Long (dec deg)]],COLUMNS(GlobalAirportDatabase__2[[#Headers],[IATA Code]:[Long (dec deg)]]),FALSE))</f>
        <v/>
      </c>
    </row>
    <row r="58" spans="2:22" ht="15" customHeight="1" x14ac:dyDescent="0.3">
      <c r="B58" s="214"/>
      <c r="C58" s="668">
        <v>48</v>
      </c>
      <c r="D58" s="796"/>
      <c r="E58" s="796"/>
      <c r="F58" s="833" t="str">
        <f t="shared" si="0"/>
        <v/>
      </c>
      <c r="G58" s="834" t="str">
        <f t="shared" si="1"/>
        <v/>
      </c>
      <c r="H58" s="796"/>
      <c r="I58" s="796"/>
      <c r="J58" s="796"/>
      <c r="K58" s="835" t="str">
        <f t="shared" si="7"/>
        <v/>
      </c>
      <c r="L58" s="835" t="str">
        <f t="shared" si="8"/>
        <v/>
      </c>
      <c r="M58" s="835" t="str">
        <f t="shared" si="9"/>
        <v/>
      </c>
      <c r="N58" s="835" t="str">
        <f t="shared" si="10"/>
        <v/>
      </c>
      <c r="O58" s="798" t="str">
        <f t="shared" si="6"/>
        <v/>
      </c>
      <c r="P58" s="132"/>
      <c r="S58" s="836" t="str">
        <f>IF(D58="","",VLOOKUP($D58,GlobalAirportDatabase__2[[IATA Code]:[Long (dec deg)]],COLUMNS(GlobalAirportDatabase__2[[#Headers],[IATA Code]:[Lat (dec deg)]]),FALSE))</f>
        <v/>
      </c>
      <c r="T58" s="836" t="str">
        <f>IF(D58="","",VLOOKUP($D58,GlobalAirportDatabase__2[[IATA Code]:[Long (dec deg)]],COLUMNS(GlobalAirportDatabase__2[[#Headers],[IATA Code]:[Long (dec deg)]]),FALSE))</f>
        <v/>
      </c>
      <c r="U58" s="836" t="str">
        <f>IF(E58="","",VLOOKUP($E58,GlobalAirportDatabase__2[[IATA Code]:[Long (dec deg)]],COLUMNS(GlobalAirportDatabase__2[[#Headers],[IATA Code]:[Lat (dec deg)]]),FALSE))</f>
        <v/>
      </c>
      <c r="V58" s="836" t="str">
        <f>IF(E58="","",VLOOKUP($E58,GlobalAirportDatabase__2[[IATA Code]:[Long (dec deg)]],COLUMNS(GlobalAirportDatabase__2[[#Headers],[IATA Code]:[Long (dec deg)]]),FALSE))</f>
        <v/>
      </c>
    </row>
    <row r="59" spans="2:22" ht="15" customHeight="1" x14ac:dyDescent="0.3">
      <c r="B59" s="214"/>
      <c r="C59" s="668">
        <v>49</v>
      </c>
      <c r="D59" s="796"/>
      <c r="E59" s="796"/>
      <c r="F59" s="833" t="str">
        <f t="shared" si="0"/>
        <v/>
      </c>
      <c r="G59" s="834" t="str">
        <f t="shared" si="1"/>
        <v/>
      </c>
      <c r="H59" s="796"/>
      <c r="I59" s="796"/>
      <c r="J59" s="796"/>
      <c r="K59" s="835" t="str">
        <f t="shared" si="7"/>
        <v/>
      </c>
      <c r="L59" s="835" t="str">
        <f t="shared" si="8"/>
        <v/>
      </c>
      <c r="M59" s="835" t="str">
        <f t="shared" si="9"/>
        <v/>
      </c>
      <c r="N59" s="835" t="str">
        <f t="shared" si="10"/>
        <v/>
      </c>
      <c r="O59" s="798" t="str">
        <f t="shared" si="6"/>
        <v/>
      </c>
      <c r="P59" s="132"/>
      <c r="S59" s="836" t="str">
        <f>IF(D59="","",VLOOKUP($D59,GlobalAirportDatabase__2[[IATA Code]:[Long (dec deg)]],COLUMNS(GlobalAirportDatabase__2[[#Headers],[IATA Code]:[Lat (dec deg)]]),FALSE))</f>
        <v/>
      </c>
      <c r="T59" s="836" t="str">
        <f>IF(D59="","",VLOOKUP($D59,GlobalAirportDatabase__2[[IATA Code]:[Long (dec deg)]],COLUMNS(GlobalAirportDatabase__2[[#Headers],[IATA Code]:[Long (dec deg)]]),FALSE))</f>
        <v/>
      </c>
      <c r="U59" s="836" t="str">
        <f>IF(E59="","",VLOOKUP($E59,GlobalAirportDatabase__2[[IATA Code]:[Long (dec deg)]],COLUMNS(GlobalAirportDatabase__2[[#Headers],[IATA Code]:[Lat (dec deg)]]),FALSE))</f>
        <v/>
      </c>
      <c r="V59" s="836" t="str">
        <f>IF(E59="","",VLOOKUP($E59,GlobalAirportDatabase__2[[IATA Code]:[Long (dec deg)]],COLUMNS(GlobalAirportDatabase__2[[#Headers],[IATA Code]:[Long (dec deg)]]),FALSE))</f>
        <v/>
      </c>
    </row>
    <row r="60" spans="2:22" ht="15" customHeight="1" x14ac:dyDescent="0.3">
      <c r="B60" s="214"/>
      <c r="C60" s="668">
        <v>50</v>
      </c>
      <c r="D60" s="796"/>
      <c r="E60" s="796"/>
      <c r="F60" s="833" t="str">
        <f t="shared" si="0"/>
        <v/>
      </c>
      <c r="G60" s="834" t="str">
        <f t="shared" si="1"/>
        <v/>
      </c>
      <c r="H60" s="796"/>
      <c r="I60" s="796"/>
      <c r="J60" s="796"/>
      <c r="K60" s="835" t="str">
        <f t="shared" si="7"/>
        <v/>
      </c>
      <c r="L60" s="835" t="str">
        <f t="shared" si="8"/>
        <v/>
      </c>
      <c r="M60" s="835" t="str">
        <f t="shared" si="9"/>
        <v/>
      </c>
      <c r="N60" s="835" t="str">
        <f t="shared" si="10"/>
        <v/>
      </c>
      <c r="O60" s="798" t="str">
        <f t="shared" si="6"/>
        <v/>
      </c>
      <c r="P60" s="132"/>
      <c r="S60" s="836" t="str">
        <f>IF(D60="","",VLOOKUP($D60,GlobalAirportDatabase__2[[IATA Code]:[Long (dec deg)]],COLUMNS(GlobalAirportDatabase__2[[#Headers],[IATA Code]:[Lat (dec deg)]]),FALSE))</f>
        <v/>
      </c>
      <c r="T60" s="836" t="str">
        <f>IF(D60="","",VLOOKUP($D60,GlobalAirportDatabase__2[[IATA Code]:[Long (dec deg)]],COLUMNS(GlobalAirportDatabase__2[[#Headers],[IATA Code]:[Long (dec deg)]]),FALSE))</f>
        <v/>
      </c>
      <c r="U60" s="836" t="str">
        <f>IF(E60="","",VLOOKUP($E60,GlobalAirportDatabase__2[[IATA Code]:[Long (dec deg)]],COLUMNS(GlobalAirportDatabase__2[[#Headers],[IATA Code]:[Lat (dec deg)]]),FALSE))</f>
        <v/>
      </c>
      <c r="V60" s="836" t="str">
        <f>IF(E60="","",VLOOKUP($E60,GlobalAirportDatabase__2[[IATA Code]:[Long (dec deg)]],COLUMNS(GlobalAirportDatabase__2[[#Headers],[IATA Code]:[Long (dec deg)]]),FALSE))</f>
        <v/>
      </c>
    </row>
    <row r="61" spans="2:22" ht="27.75" customHeight="1" thickBot="1" x14ac:dyDescent="0.35">
      <c r="B61" s="305"/>
      <c r="C61" s="669"/>
      <c r="D61" s="135"/>
      <c r="E61" s="135"/>
      <c r="F61" s="135"/>
      <c r="G61" s="135"/>
      <c r="H61" s="135"/>
      <c r="I61" s="135"/>
      <c r="J61" s="135"/>
      <c r="K61" s="135"/>
      <c r="L61" s="135"/>
      <c r="M61" s="135"/>
      <c r="N61" s="135"/>
      <c r="O61" s="135"/>
      <c r="P61" s="144"/>
    </row>
    <row r="62" spans="2:22" ht="15" customHeight="1" x14ac:dyDescent="0.3"/>
    <row r="63" spans="2:22" s="309" customFormat="1" ht="46.5" customHeight="1" x14ac:dyDescent="0.3">
      <c r="C63" s="670"/>
      <c r="D63" s="1001" t="s">
        <v>372</v>
      </c>
      <c r="E63" s="1002"/>
      <c r="F63" s="1002"/>
      <c r="G63" s="1002"/>
      <c r="H63" s="1002"/>
      <c r="I63" s="1002"/>
      <c r="J63" s="1002"/>
      <c r="K63" s="1002"/>
      <c r="L63" s="1002"/>
      <c r="M63" s="1002"/>
      <c r="N63" s="1002"/>
      <c r="O63" s="1002"/>
      <c r="P63" s="1002"/>
      <c r="Q63" s="337"/>
    </row>
    <row r="64" spans="2:22" s="309" customFormat="1" ht="17.25" customHeight="1" x14ac:dyDescent="0.3">
      <c r="C64" s="670"/>
      <c r="D64" s="1003" t="s">
        <v>373</v>
      </c>
      <c r="E64" s="1004"/>
      <c r="F64" s="1004"/>
      <c r="G64" s="1004"/>
      <c r="H64" s="1004"/>
      <c r="I64" s="1004"/>
      <c r="J64" s="1004"/>
      <c r="K64" s="1004"/>
      <c r="L64" s="1004"/>
      <c r="M64" s="1004"/>
      <c r="N64" s="1004"/>
      <c r="O64" s="1004"/>
      <c r="P64" s="1005"/>
      <c r="Q64" s="338"/>
    </row>
    <row r="65" spans="3:18" s="309" customFormat="1" ht="15.75" customHeight="1" x14ac:dyDescent="0.3">
      <c r="C65" s="670"/>
      <c r="D65" s="1006" t="s">
        <v>374</v>
      </c>
      <c r="E65" s="1007"/>
      <c r="F65" s="1007"/>
      <c r="G65" s="1007"/>
      <c r="H65" s="1007"/>
      <c r="I65" s="1007"/>
      <c r="J65" s="1007"/>
      <c r="K65" s="1007"/>
      <c r="L65" s="1007"/>
      <c r="M65" s="1007"/>
      <c r="N65" s="1007"/>
      <c r="O65" s="1007"/>
      <c r="P65" s="1008"/>
      <c r="Q65" s="339"/>
    </row>
    <row r="66" spans="3:18" s="309" customFormat="1" x14ac:dyDescent="0.3">
      <c r="C66" s="670"/>
      <c r="D66" s="1009"/>
      <c r="E66" s="1010"/>
      <c r="F66" s="1010"/>
      <c r="G66" s="1010"/>
      <c r="H66" s="1010"/>
      <c r="I66" s="1010"/>
      <c r="J66" s="1010"/>
      <c r="K66" s="1010"/>
      <c r="L66" s="1010"/>
      <c r="M66" s="1010"/>
      <c r="N66" s="1010"/>
      <c r="O66" s="1010"/>
      <c r="P66" s="1010"/>
      <c r="Q66" s="340"/>
    </row>
    <row r="67" spans="3:18" s="309" customFormat="1" x14ac:dyDescent="0.3">
      <c r="C67" s="670"/>
      <c r="D67" s="1009"/>
      <c r="E67" s="1010"/>
      <c r="F67" s="1010"/>
      <c r="G67" s="1010"/>
      <c r="H67" s="1010"/>
      <c r="I67" s="1010"/>
      <c r="J67" s="1010"/>
      <c r="K67" s="1010"/>
      <c r="L67" s="1010"/>
      <c r="M67" s="1010"/>
      <c r="N67" s="1010"/>
      <c r="O67" s="1010"/>
      <c r="P67" s="1010"/>
      <c r="Q67" s="340"/>
    </row>
    <row r="68" spans="3:18" s="309" customFormat="1" x14ac:dyDescent="0.3">
      <c r="C68" s="670"/>
      <c r="D68" s="1009"/>
      <c r="E68" s="1010"/>
      <c r="F68" s="1010"/>
      <c r="G68" s="1010"/>
      <c r="H68" s="1010"/>
      <c r="I68" s="1010"/>
      <c r="J68" s="1010"/>
      <c r="K68" s="1010"/>
      <c r="L68" s="1010"/>
      <c r="M68" s="1010"/>
      <c r="N68" s="1010"/>
      <c r="O68" s="1010"/>
      <c r="P68" s="1010"/>
      <c r="Q68" s="340"/>
    </row>
    <row r="69" spans="3:18" s="309" customFormat="1" ht="16.5" customHeight="1" x14ac:dyDescent="0.3">
      <c r="C69" s="670"/>
      <c r="D69" s="1009"/>
      <c r="E69" s="1010"/>
      <c r="F69" s="1010"/>
      <c r="G69" s="1010"/>
      <c r="H69" s="1010"/>
      <c r="I69" s="1010"/>
      <c r="J69" s="1010"/>
      <c r="K69" s="1010"/>
      <c r="L69" s="1010"/>
      <c r="M69" s="1010"/>
      <c r="N69" s="1010"/>
      <c r="O69" s="1010"/>
      <c r="P69" s="1010"/>
      <c r="Q69" s="340"/>
    </row>
    <row r="70" spans="3:18" s="309" customFormat="1" ht="17.25" customHeight="1" x14ac:dyDescent="0.3">
      <c r="C70" s="670"/>
      <c r="D70" s="1009"/>
      <c r="E70" s="1010"/>
      <c r="F70" s="1010"/>
      <c r="G70" s="1010"/>
      <c r="H70" s="1010"/>
      <c r="I70" s="1010"/>
      <c r="J70" s="1010"/>
      <c r="K70" s="1010"/>
      <c r="L70" s="1010"/>
      <c r="M70" s="1010"/>
      <c r="N70" s="1010"/>
      <c r="O70" s="1010"/>
      <c r="P70" s="1010"/>
      <c r="Q70" s="340"/>
    </row>
    <row r="71" spans="3:18" ht="16.5" customHeight="1" thickBot="1" x14ac:dyDescent="0.35">
      <c r="D71" s="347"/>
      <c r="E71" s="347"/>
      <c r="F71" s="347"/>
      <c r="G71" s="347"/>
      <c r="H71" s="347"/>
      <c r="I71" s="347"/>
      <c r="J71" s="347"/>
      <c r="K71" s="330"/>
      <c r="L71" s="330"/>
      <c r="M71" s="330"/>
      <c r="N71" s="330"/>
      <c r="O71" s="330"/>
      <c r="P71" s="330"/>
      <c r="Q71" s="330"/>
      <c r="R71" s="330"/>
    </row>
    <row r="72" spans="3:18" s="310" customFormat="1" ht="19.5" hidden="1" customHeight="1" x14ac:dyDescent="0.3">
      <c r="C72" s="671"/>
      <c r="D72" s="994" t="s">
        <v>375</v>
      </c>
      <c r="E72" s="995"/>
      <c r="F72" s="995"/>
      <c r="G72" s="995"/>
      <c r="H72" s="995"/>
      <c r="I72" s="995"/>
      <c r="J72" s="995"/>
      <c r="K72" s="995"/>
      <c r="L72" s="995"/>
      <c r="M72" s="995"/>
      <c r="N72" s="331"/>
    </row>
    <row r="73" spans="3:18" s="310" customFormat="1" ht="46.5" hidden="1" customHeight="1" thickBot="1" x14ac:dyDescent="0.35">
      <c r="C73" s="671"/>
      <c r="D73" s="586"/>
      <c r="E73" s="586"/>
      <c r="F73" s="586"/>
      <c r="G73" s="586"/>
      <c r="H73" s="597" t="s">
        <v>376</v>
      </c>
      <c r="I73" s="597" t="s">
        <v>377</v>
      </c>
      <c r="J73" s="597" t="s">
        <v>378</v>
      </c>
      <c r="K73" s="597" t="s">
        <v>379</v>
      </c>
      <c r="L73" s="597" t="s">
        <v>380</v>
      </c>
      <c r="M73" s="586"/>
    </row>
    <row r="74" spans="3:18" s="310" customFormat="1" ht="54" hidden="1" customHeight="1" thickBot="1" x14ac:dyDescent="0.35">
      <c r="C74" s="671"/>
      <c r="D74" s="598" t="s">
        <v>381</v>
      </c>
      <c r="E74" s="598" t="s">
        <v>189</v>
      </c>
      <c r="F74" s="599"/>
      <c r="G74" s="600" t="s">
        <v>382</v>
      </c>
      <c r="H74" s="601">
        <v>0.24586999999999998</v>
      </c>
      <c r="I74" s="601">
        <v>0.24454999999999999</v>
      </c>
      <c r="J74" s="601">
        <v>1E-4</v>
      </c>
      <c r="K74" s="601">
        <v>1.2199999999999999E-3</v>
      </c>
      <c r="L74" s="602">
        <v>2.691E-2</v>
      </c>
      <c r="M74" s="586"/>
    </row>
    <row r="75" spans="3:18" s="310" customFormat="1" ht="50.25" hidden="1" thickBot="1" x14ac:dyDescent="0.35">
      <c r="C75" s="671"/>
      <c r="D75" s="598" t="s">
        <v>383</v>
      </c>
      <c r="E75" s="598" t="s">
        <v>189</v>
      </c>
      <c r="F75" s="599"/>
      <c r="G75" s="586" t="s">
        <v>384</v>
      </c>
      <c r="H75" s="601">
        <v>0.15353000000000003</v>
      </c>
      <c r="I75" s="601">
        <v>0.15276000000000001</v>
      </c>
      <c r="J75" s="601">
        <v>1.0000000000000001E-5</v>
      </c>
      <c r="K75" s="601">
        <v>7.6000000000000004E-4</v>
      </c>
      <c r="L75" s="602">
        <v>1.6809999999999999E-2</v>
      </c>
      <c r="M75" s="586"/>
    </row>
    <row r="76" spans="3:18" ht="53.25" hidden="1" customHeight="1" thickBot="1" x14ac:dyDescent="0.35">
      <c r="D76" s="598" t="s">
        <v>385</v>
      </c>
      <c r="E76" s="598" t="s">
        <v>189</v>
      </c>
      <c r="F76" s="599"/>
      <c r="G76" s="586" t="s">
        <v>386</v>
      </c>
      <c r="H76" s="601">
        <v>0.19309000000000001</v>
      </c>
      <c r="I76" s="601">
        <v>0.19212000000000001</v>
      </c>
      <c r="J76" s="601">
        <v>1.0000000000000001E-5</v>
      </c>
      <c r="K76" s="601">
        <v>9.6000000000000002E-4</v>
      </c>
      <c r="L76" s="602">
        <v>2.1139999999999999E-2</v>
      </c>
      <c r="M76" s="583"/>
      <c r="N76" s="330"/>
      <c r="O76" s="330"/>
    </row>
    <row r="77" spans="3:18" ht="35.25" hidden="1" customHeight="1" thickBot="1" x14ac:dyDescent="0.35">
      <c r="D77" s="598" t="s">
        <v>385</v>
      </c>
      <c r="E77" s="598" t="s">
        <v>387</v>
      </c>
      <c r="F77" s="599"/>
      <c r="G77" s="586" t="s">
        <v>388</v>
      </c>
      <c r="H77" s="601">
        <v>0.14787000000000003</v>
      </c>
      <c r="I77" s="601">
        <v>0.14713000000000001</v>
      </c>
      <c r="J77" s="601">
        <v>1.0000000000000001E-5</v>
      </c>
      <c r="K77" s="601">
        <v>7.2999999999999996E-4</v>
      </c>
      <c r="L77" s="602">
        <v>1.619E-2</v>
      </c>
      <c r="M77" s="583"/>
      <c r="N77" s="330"/>
      <c r="O77" s="330"/>
    </row>
    <row r="78" spans="3:18" ht="48.75" hidden="1" customHeight="1" thickBot="1" x14ac:dyDescent="0.35">
      <c r="D78" s="598" t="s">
        <v>385</v>
      </c>
      <c r="E78" s="598" t="s">
        <v>389</v>
      </c>
      <c r="F78" s="599"/>
      <c r="G78" s="586" t="s">
        <v>390</v>
      </c>
      <c r="H78" s="601">
        <v>0.42882000000000003</v>
      </c>
      <c r="I78" s="601">
        <v>0.42668</v>
      </c>
      <c r="J78" s="601">
        <v>2.0000000000000002E-5</v>
      </c>
      <c r="K78" s="601">
        <v>2.1199999999999999E-3</v>
      </c>
      <c r="L78" s="602">
        <v>4.6960000000000002E-2</v>
      </c>
      <c r="M78" s="583"/>
    </row>
    <row r="79" spans="3:18" ht="47.25" hidden="1" customHeight="1" thickBot="1" x14ac:dyDescent="0.35">
      <c r="D79" s="598" t="s">
        <v>391</v>
      </c>
      <c r="E79" s="598" t="s">
        <v>189</v>
      </c>
      <c r="F79" s="599"/>
      <c r="G79" s="586" t="s">
        <v>392</v>
      </c>
      <c r="H79" s="601">
        <v>0.18362000000000001</v>
      </c>
      <c r="I79" s="601">
        <v>0.1827</v>
      </c>
      <c r="J79" s="601">
        <v>1.0000000000000001E-5</v>
      </c>
      <c r="K79" s="601">
        <v>9.1E-4</v>
      </c>
      <c r="L79" s="602">
        <v>2.0109999999999999E-2</v>
      </c>
      <c r="M79" s="583"/>
    </row>
    <row r="80" spans="3:18" ht="46.5" hidden="1" customHeight="1" thickBot="1" x14ac:dyDescent="0.35">
      <c r="D80" s="598" t="s">
        <v>391</v>
      </c>
      <c r="E80" s="598" t="s">
        <v>387</v>
      </c>
      <c r="F80" s="599"/>
      <c r="G80" s="586" t="s">
        <v>393</v>
      </c>
      <c r="H80" s="601">
        <v>0.140625</v>
      </c>
      <c r="I80" s="601">
        <v>0.13991999999999999</v>
      </c>
      <c r="J80" s="601">
        <v>5.0000000000000004E-6</v>
      </c>
      <c r="K80" s="601">
        <v>6.9999999999999999E-4</v>
      </c>
      <c r="L80" s="602">
        <v>1.54E-2</v>
      </c>
      <c r="M80" s="583"/>
    </row>
    <row r="81" spans="3:23" ht="49.5" hidden="1" customHeight="1" thickBot="1" x14ac:dyDescent="0.35">
      <c r="D81" s="598" t="s">
        <v>391</v>
      </c>
      <c r="E81" s="598" t="s">
        <v>394</v>
      </c>
      <c r="F81" s="599"/>
      <c r="G81" s="586" t="s">
        <v>395</v>
      </c>
      <c r="H81" s="601">
        <v>0.22500000000000001</v>
      </c>
      <c r="I81" s="601">
        <v>0.22388</v>
      </c>
      <c r="J81" s="601">
        <v>1.0000000000000001E-5</v>
      </c>
      <c r="K81" s="601">
        <v>1.1100000000000001E-3</v>
      </c>
      <c r="L81" s="602">
        <v>2.4639999999999999E-2</v>
      </c>
      <c r="M81" s="583"/>
    </row>
    <row r="82" spans="3:23" ht="50.25" hidden="1" thickBot="1" x14ac:dyDescent="0.35">
      <c r="D82" s="598" t="s">
        <v>391</v>
      </c>
      <c r="E82" s="598" t="s">
        <v>389</v>
      </c>
      <c r="F82" s="599"/>
      <c r="G82" s="586" t="s">
        <v>396</v>
      </c>
      <c r="H82" s="601">
        <v>0.40781000000000001</v>
      </c>
      <c r="I82" s="601">
        <v>0.40577999999999997</v>
      </c>
      <c r="J82" s="601">
        <v>1.0000000000000001E-5</v>
      </c>
      <c r="K82" s="601">
        <v>2.0200000000000001E-3</v>
      </c>
      <c r="L82" s="602">
        <v>4.4659999999999998E-2</v>
      </c>
      <c r="M82" s="583"/>
    </row>
    <row r="83" spans="3:23" ht="50.25" hidden="1" thickBot="1" x14ac:dyDescent="0.35">
      <c r="D83" s="598" t="s">
        <v>391</v>
      </c>
      <c r="E83" s="598" t="s">
        <v>397</v>
      </c>
      <c r="F83" s="599"/>
      <c r="G83" s="586" t="s">
        <v>398</v>
      </c>
      <c r="H83" s="601">
        <v>0.55695000000000006</v>
      </c>
      <c r="I83" s="601">
        <v>0.55417000000000005</v>
      </c>
      <c r="J83" s="601">
        <v>2.0000000000000002E-5</v>
      </c>
      <c r="K83" s="601">
        <v>2.7599999999999999E-3</v>
      </c>
      <c r="L83" s="602">
        <v>6.1589999999999999E-2</v>
      </c>
      <c r="M83" s="583"/>
    </row>
    <row r="84" spans="3:23" ht="17.25" hidden="1" thickBot="1" x14ac:dyDescent="0.35">
      <c r="D84" s="583"/>
      <c r="E84" s="583"/>
      <c r="F84" s="583"/>
      <c r="G84" s="583"/>
      <c r="H84" s="583"/>
      <c r="I84" s="583"/>
      <c r="J84" s="583"/>
      <c r="K84" s="583"/>
      <c r="L84" s="583"/>
      <c r="M84" s="583"/>
    </row>
    <row r="85" spans="3:23" s="311" customFormat="1" x14ac:dyDescent="0.3">
      <c r="C85" s="664"/>
      <c r="D85" s="348" t="s">
        <v>399</v>
      </c>
      <c r="E85" s="349"/>
      <c r="F85" s="349"/>
      <c r="G85" s="349"/>
      <c r="H85" s="349"/>
      <c r="I85" s="349"/>
      <c r="J85" s="350"/>
    </row>
    <row r="86" spans="3:23" s="312" customFormat="1" ht="15" x14ac:dyDescent="0.3">
      <c r="C86" s="664"/>
      <c r="D86" s="351" t="s">
        <v>400</v>
      </c>
      <c r="E86" s="352" t="s">
        <v>401</v>
      </c>
      <c r="F86" s="352" t="s">
        <v>402</v>
      </c>
      <c r="G86" s="352"/>
      <c r="H86" s="352" t="s">
        <v>403</v>
      </c>
      <c r="I86" s="353"/>
      <c r="J86" s="354"/>
      <c r="V86" s="318"/>
      <c r="W86" s="318"/>
    </row>
    <row r="87" spans="3:23" s="311" customFormat="1" x14ac:dyDescent="0.3">
      <c r="C87" s="664"/>
      <c r="D87" s="332" t="s">
        <v>404</v>
      </c>
      <c r="E87" s="333" t="s">
        <v>405</v>
      </c>
      <c r="F87" s="333" t="s">
        <v>406</v>
      </c>
      <c r="G87" s="333"/>
      <c r="H87" s="333" t="s">
        <v>407</v>
      </c>
      <c r="I87" s="334"/>
      <c r="J87" s="261"/>
    </row>
    <row r="88" spans="3:23" s="311" customFormat="1" x14ac:dyDescent="0.3">
      <c r="C88" s="664"/>
      <c r="D88" s="332" t="s">
        <v>408</v>
      </c>
      <c r="E88" s="333" t="s">
        <v>409</v>
      </c>
      <c r="F88" s="333" t="s">
        <v>410</v>
      </c>
      <c r="G88" s="333"/>
      <c r="H88" s="333" t="s">
        <v>408</v>
      </c>
      <c r="I88" s="334"/>
      <c r="J88" s="261"/>
    </row>
    <row r="89" spans="3:23" s="311" customFormat="1" x14ac:dyDescent="0.3">
      <c r="C89" s="664"/>
      <c r="D89" s="332" t="s">
        <v>411</v>
      </c>
      <c r="E89" s="333" t="s">
        <v>412</v>
      </c>
      <c r="F89" s="333" t="s">
        <v>406</v>
      </c>
      <c r="G89" s="333"/>
      <c r="H89" s="333" t="s">
        <v>413</v>
      </c>
      <c r="I89" s="334"/>
      <c r="J89" s="261"/>
    </row>
    <row r="90" spans="3:23" s="311" customFormat="1" x14ac:dyDescent="0.3">
      <c r="C90" s="664"/>
      <c r="D90" s="332" t="s">
        <v>414</v>
      </c>
      <c r="E90" s="333" t="s">
        <v>415</v>
      </c>
      <c r="F90" s="333" t="s">
        <v>410</v>
      </c>
      <c r="G90" s="333"/>
      <c r="H90" s="333" t="s">
        <v>414</v>
      </c>
      <c r="I90" s="334"/>
      <c r="J90" s="261"/>
    </row>
    <row r="91" spans="3:23" s="311" customFormat="1" x14ac:dyDescent="0.3">
      <c r="C91" s="664"/>
      <c r="D91" s="332" t="s">
        <v>416</v>
      </c>
      <c r="E91" s="333" t="s">
        <v>417</v>
      </c>
      <c r="F91" s="333" t="s">
        <v>418</v>
      </c>
      <c r="G91" s="333"/>
      <c r="H91" s="333" t="s">
        <v>416</v>
      </c>
      <c r="I91" s="334"/>
      <c r="J91" s="261"/>
    </row>
    <row r="92" spans="3:23" s="311" customFormat="1" x14ac:dyDescent="0.3">
      <c r="C92" s="664"/>
      <c r="D92" s="332" t="s">
        <v>419</v>
      </c>
      <c r="E92" s="333" t="s">
        <v>420</v>
      </c>
      <c r="F92" s="333" t="s">
        <v>421</v>
      </c>
      <c r="G92" s="333"/>
      <c r="H92" s="333" t="s">
        <v>419</v>
      </c>
      <c r="I92" s="334"/>
      <c r="J92" s="261"/>
    </row>
    <row r="93" spans="3:23" s="311" customFormat="1" x14ac:dyDescent="0.3">
      <c r="C93" s="664"/>
      <c r="D93" s="332" t="s">
        <v>422</v>
      </c>
      <c r="E93" s="333" t="s">
        <v>412</v>
      </c>
      <c r="F93" s="333" t="s">
        <v>423</v>
      </c>
      <c r="G93" s="333"/>
      <c r="H93" s="333" t="s">
        <v>422</v>
      </c>
      <c r="I93" s="334"/>
      <c r="J93" s="261"/>
    </row>
    <row r="94" spans="3:23" s="311" customFormat="1" x14ac:dyDescent="0.3">
      <c r="C94" s="664"/>
      <c r="D94" s="332" t="s">
        <v>424</v>
      </c>
      <c r="E94" s="333" t="s">
        <v>425</v>
      </c>
      <c r="F94" s="333" t="s">
        <v>426</v>
      </c>
      <c r="G94" s="333"/>
      <c r="H94" s="333" t="s">
        <v>424</v>
      </c>
      <c r="I94" s="334"/>
      <c r="J94" s="261"/>
    </row>
    <row r="95" spans="3:23" s="311" customFormat="1" x14ac:dyDescent="0.3">
      <c r="C95" s="664"/>
      <c r="D95" s="332" t="s">
        <v>427</v>
      </c>
      <c r="E95" s="333" t="s">
        <v>412</v>
      </c>
      <c r="F95" s="333" t="s">
        <v>418</v>
      </c>
      <c r="G95" s="333"/>
      <c r="H95" s="333" t="s">
        <v>427</v>
      </c>
      <c r="I95" s="334"/>
      <c r="J95" s="261"/>
    </row>
    <row r="96" spans="3:23" s="311" customFormat="1" x14ac:dyDescent="0.3">
      <c r="C96" s="664"/>
      <c r="D96" s="332" t="s">
        <v>428</v>
      </c>
      <c r="E96" s="333" t="s">
        <v>429</v>
      </c>
      <c r="F96" s="333" t="s">
        <v>430</v>
      </c>
      <c r="G96" s="333"/>
      <c r="H96" s="333" t="s">
        <v>428</v>
      </c>
      <c r="I96" s="334"/>
      <c r="J96" s="261"/>
    </row>
    <row r="97" spans="3:10" s="311" customFormat="1" x14ac:dyDescent="0.3">
      <c r="C97" s="664"/>
      <c r="D97" s="332" t="s">
        <v>431</v>
      </c>
      <c r="E97" s="333" t="s">
        <v>432</v>
      </c>
      <c r="F97" s="333" t="s">
        <v>433</v>
      </c>
      <c r="G97" s="333"/>
      <c r="H97" s="333" t="s">
        <v>434</v>
      </c>
      <c r="I97" s="334"/>
      <c r="J97" s="261"/>
    </row>
    <row r="98" spans="3:10" s="311" customFormat="1" x14ac:dyDescent="0.3">
      <c r="C98" s="664"/>
      <c r="D98" s="332" t="s">
        <v>431</v>
      </c>
      <c r="E98" s="333" t="s">
        <v>435</v>
      </c>
      <c r="F98" s="333" t="s">
        <v>436</v>
      </c>
      <c r="G98" s="333"/>
      <c r="H98" s="333" t="s">
        <v>437</v>
      </c>
      <c r="I98" s="334"/>
      <c r="J98" s="261"/>
    </row>
    <row r="99" spans="3:10" s="311" customFormat="1" x14ac:dyDescent="0.3">
      <c r="C99" s="664"/>
      <c r="D99" s="332" t="s">
        <v>438</v>
      </c>
      <c r="E99" s="333" t="s">
        <v>439</v>
      </c>
      <c r="F99" s="333" t="s">
        <v>440</v>
      </c>
      <c r="G99" s="333"/>
      <c r="H99" s="333" t="s">
        <v>438</v>
      </c>
      <c r="I99" s="334"/>
      <c r="J99" s="261"/>
    </row>
    <row r="100" spans="3:10" s="311" customFormat="1" x14ac:dyDescent="0.3">
      <c r="C100" s="664"/>
      <c r="D100" s="332" t="s">
        <v>441</v>
      </c>
      <c r="E100" s="333" t="s">
        <v>442</v>
      </c>
      <c r="F100" s="333" t="s">
        <v>443</v>
      </c>
      <c r="G100" s="333"/>
      <c r="H100" s="333" t="s">
        <v>444</v>
      </c>
      <c r="I100" s="334"/>
      <c r="J100" s="261"/>
    </row>
    <row r="101" spans="3:10" s="311" customFormat="1" x14ac:dyDescent="0.3">
      <c r="C101" s="664"/>
      <c r="D101" s="332" t="s">
        <v>445</v>
      </c>
      <c r="E101" s="333" t="s">
        <v>446</v>
      </c>
      <c r="F101" s="333" t="s">
        <v>436</v>
      </c>
      <c r="G101" s="333"/>
      <c r="H101" s="333" t="s">
        <v>447</v>
      </c>
      <c r="I101" s="334"/>
      <c r="J101" s="261"/>
    </row>
    <row r="102" spans="3:10" s="311" customFormat="1" x14ac:dyDescent="0.3">
      <c r="C102" s="664"/>
      <c r="D102" s="332" t="s">
        <v>445</v>
      </c>
      <c r="E102" s="333" t="s">
        <v>448</v>
      </c>
      <c r="F102" s="333" t="s">
        <v>436</v>
      </c>
      <c r="G102" s="333"/>
      <c r="H102" s="333" t="s">
        <v>449</v>
      </c>
      <c r="I102" s="334"/>
      <c r="J102" s="261"/>
    </row>
    <row r="103" spans="3:10" s="311" customFormat="1" x14ac:dyDescent="0.3">
      <c r="C103" s="664"/>
      <c r="D103" s="332" t="s">
        <v>450</v>
      </c>
      <c r="E103" s="333" t="s">
        <v>412</v>
      </c>
      <c r="F103" s="333" t="s">
        <v>440</v>
      </c>
      <c r="G103" s="333"/>
      <c r="H103" s="333" t="s">
        <v>450</v>
      </c>
      <c r="I103" s="334"/>
      <c r="J103" s="261"/>
    </row>
    <row r="104" spans="3:10" s="311" customFormat="1" x14ac:dyDescent="0.3">
      <c r="C104" s="664"/>
      <c r="D104" s="332" t="s">
        <v>451</v>
      </c>
      <c r="E104" s="333" t="s">
        <v>452</v>
      </c>
      <c r="F104" s="333" t="s">
        <v>453</v>
      </c>
      <c r="G104" s="333"/>
      <c r="H104" s="333" t="s">
        <v>454</v>
      </c>
      <c r="I104" s="334"/>
      <c r="J104" s="261"/>
    </row>
    <row r="105" spans="3:10" s="311" customFormat="1" x14ac:dyDescent="0.3">
      <c r="C105" s="664"/>
      <c r="D105" s="332" t="s">
        <v>451</v>
      </c>
      <c r="E105" s="333" t="s">
        <v>455</v>
      </c>
      <c r="F105" s="333" t="s">
        <v>453</v>
      </c>
      <c r="G105" s="333"/>
      <c r="H105" s="333" t="s">
        <v>456</v>
      </c>
      <c r="I105" s="334"/>
      <c r="J105" s="261"/>
    </row>
    <row r="106" spans="3:10" s="311" customFormat="1" x14ac:dyDescent="0.3">
      <c r="C106" s="664"/>
      <c r="D106" s="332" t="s">
        <v>451</v>
      </c>
      <c r="E106" s="333" t="s">
        <v>412</v>
      </c>
      <c r="F106" s="333" t="s">
        <v>453</v>
      </c>
      <c r="G106" s="333"/>
      <c r="H106" s="333" t="s">
        <v>457</v>
      </c>
      <c r="I106" s="334"/>
      <c r="J106" s="261"/>
    </row>
    <row r="107" spans="3:10" s="311" customFormat="1" x14ac:dyDescent="0.3">
      <c r="C107" s="664"/>
      <c r="D107" s="332" t="s">
        <v>458</v>
      </c>
      <c r="E107" s="333" t="s">
        <v>459</v>
      </c>
      <c r="F107" s="333" t="s">
        <v>460</v>
      </c>
      <c r="G107" s="333"/>
      <c r="H107" s="333" t="s">
        <v>458</v>
      </c>
      <c r="I107" s="334"/>
      <c r="J107" s="261"/>
    </row>
    <row r="108" spans="3:10" s="311" customFormat="1" x14ac:dyDescent="0.3">
      <c r="C108" s="664"/>
      <c r="D108" s="332" t="s">
        <v>461</v>
      </c>
      <c r="E108" s="333" t="s">
        <v>462</v>
      </c>
      <c r="F108" s="333" t="s">
        <v>463</v>
      </c>
      <c r="G108" s="333"/>
      <c r="H108" s="333" t="s">
        <v>464</v>
      </c>
      <c r="I108" s="334"/>
      <c r="J108" s="261"/>
    </row>
    <row r="109" spans="3:10" s="311" customFormat="1" x14ac:dyDescent="0.3">
      <c r="C109" s="664"/>
      <c r="D109" s="332" t="s">
        <v>465</v>
      </c>
      <c r="E109" s="333" t="s">
        <v>412</v>
      </c>
      <c r="F109" s="333" t="s">
        <v>418</v>
      </c>
      <c r="G109" s="333"/>
      <c r="H109" s="333" t="s">
        <v>466</v>
      </c>
      <c r="I109" s="334"/>
      <c r="J109" s="261"/>
    </row>
    <row r="110" spans="3:10" s="311" customFormat="1" x14ac:dyDescent="0.3">
      <c r="C110" s="664"/>
      <c r="D110" s="332" t="s">
        <v>467</v>
      </c>
      <c r="E110" s="333" t="s">
        <v>468</v>
      </c>
      <c r="F110" s="333" t="s">
        <v>469</v>
      </c>
      <c r="G110" s="333"/>
      <c r="H110" s="333" t="s">
        <v>470</v>
      </c>
      <c r="I110" s="334"/>
      <c r="J110" s="261"/>
    </row>
    <row r="111" spans="3:10" s="311" customFormat="1" x14ac:dyDescent="0.3">
      <c r="C111" s="664"/>
      <c r="D111" s="332" t="s">
        <v>471</v>
      </c>
      <c r="E111" s="333" t="s">
        <v>472</v>
      </c>
      <c r="F111" s="333" t="s">
        <v>473</v>
      </c>
      <c r="G111" s="333"/>
      <c r="H111" s="333" t="s">
        <v>474</v>
      </c>
      <c r="I111" s="334"/>
      <c r="J111" s="261"/>
    </row>
    <row r="112" spans="3:10" s="311" customFormat="1" x14ac:dyDescent="0.3">
      <c r="C112" s="664"/>
      <c r="D112" s="332" t="s">
        <v>475</v>
      </c>
      <c r="E112" s="333" t="s">
        <v>476</v>
      </c>
      <c r="F112" s="333" t="s">
        <v>477</v>
      </c>
      <c r="G112" s="333"/>
      <c r="H112" s="333" t="s">
        <v>478</v>
      </c>
      <c r="I112" s="334"/>
      <c r="J112" s="261"/>
    </row>
    <row r="113" spans="3:10" s="311" customFormat="1" x14ac:dyDescent="0.3">
      <c r="C113" s="664"/>
      <c r="D113" s="332" t="s">
        <v>479</v>
      </c>
      <c r="E113" s="333" t="s">
        <v>480</v>
      </c>
      <c r="F113" s="333" t="s">
        <v>436</v>
      </c>
      <c r="G113" s="333"/>
      <c r="H113" s="333" t="s">
        <v>481</v>
      </c>
      <c r="I113" s="334"/>
      <c r="J113" s="261"/>
    </row>
    <row r="114" spans="3:10" s="311" customFormat="1" x14ac:dyDescent="0.3">
      <c r="C114" s="664"/>
      <c r="D114" s="332" t="s">
        <v>482</v>
      </c>
      <c r="E114" s="333" t="s">
        <v>483</v>
      </c>
      <c r="F114" s="333" t="s">
        <v>484</v>
      </c>
      <c r="G114" s="333"/>
      <c r="H114" s="333" t="s">
        <v>482</v>
      </c>
      <c r="I114" s="334"/>
      <c r="J114" s="261"/>
    </row>
    <row r="115" spans="3:10" s="311" customFormat="1" x14ac:dyDescent="0.3">
      <c r="C115" s="664"/>
      <c r="D115" s="332" t="s">
        <v>482</v>
      </c>
      <c r="E115" s="333" t="s">
        <v>483</v>
      </c>
      <c r="F115" s="333" t="s">
        <v>484</v>
      </c>
      <c r="G115" s="333"/>
      <c r="H115" s="333" t="s">
        <v>485</v>
      </c>
      <c r="I115" s="334"/>
      <c r="J115" s="261"/>
    </row>
    <row r="116" spans="3:10" s="311" customFormat="1" x14ac:dyDescent="0.3">
      <c r="C116" s="664"/>
      <c r="D116" s="332" t="s">
        <v>486</v>
      </c>
      <c r="E116" s="333" t="s">
        <v>487</v>
      </c>
      <c r="F116" s="333" t="s">
        <v>488</v>
      </c>
      <c r="G116" s="333"/>
      <c r="H116" s="333" t="s">
        <v>489</v>
      </c>
      <c r="I116" s="334"/>
      <c r="J116" s="261"/>
    </row>
    <row r="117" spans="3:10" s="311" customFormat="1" x14ac:dyDescent="0.3">
      <c r="C117" s="664"/>
      <c r="D117" s="332" t="s">
        <v>486</v>
      </c>
      <c r="E117" s="333" t="s">
        <v>412</v>
      </c>
      <c r="F117" s="333" t="s">
        <v>488</v>
      </c>
      <c r="G117" s="333"/>
      <c r="H117" s="333" t="s">
        <v>490</v>
      </c>
      <c r="I117" s="334"/>
      <c r="J117" s="261"/>
    </row>
    <row r="118" spans="3:10" s="311" customFormat="1" x14ac:dyDescent="0.3">
      <c r="C118" s="664"/>
      <c r="D118" s="332" t="s">
        <v>491</v>
      </c>
      <c r="E118" s="333" t="s">
        <v>492</v>
      </c>
      <c r="F118" s="333" t="s">
        <v>493</v>
      </c>
      <c r="G118" s="333"/>
      <c r="H118" s="333" t="s">
        <v>494</v>
      </c>
      <c r="I118" s="334"/>
      <c r="J118" s="261"/>
    </row>
    <row r="119" spans="3:10" s="311" customFormat="1" x14ac:dyDescent="0.3">
      <c r="C119" s="664"/>
      <c r="D119" s="332" t="s">
        <v>491</v>
      </c>
      <c r="E119" s="333" t="s">
        <v>412</v>
      </c>
      <c r="F119" s="333" t="s">
        <v>493</v>
      </c>
      <c r="G119" s="333"/>
      <c r="H119" s="333" t="s">
        <v>495</v>
      </c>
      <c r="I119" s="334"/>
      <c r="J119" s="261"/>
    </row>
    <row r="120" spans="3:10" s="311" customFormat="1" x14ac:dyDescent="0.3">
      <c r="C120" s="664"/>
      <c r="D120" s="332" t="s">
        <v>496</v>
      </c>
      <c r="E120" s="333" t="s">
        <v>497</v>
      </c>
      <c r="F120" s="333" t="s">
        <v>498</v>
      </c>
      <c r="G120" s="333"/>
      <c r="H120" s="333" t="s">
        <v>499</v>
      </c>
      <c r="I120" s="334"/>
      <c r="J120" s="261"/>
    </row>
    <row r="121" spans="3:10" s="311" customFormat="1" x14ac:dyDescent="0.3">
      <c r="C121" s="664"/>
      <c r="D121" s="332" t="s">
        <v>500</v>
      </c>
      <c r="E121" s="333" t="s">
        <v>501</v>
      </c>
      <c r="F121" s="333" t="s">
        <v>484</v>
      </c>
      <c r="G121" s="333"/>
      <c r="H121" s="333" t="s">
        <v>500</v>
      </c>
      <c r="I121" s="334"/>
      <c r="J121" s="261"/>
    </row>
    <row r="122" spans="3:10" s="311" customFormat="1" x14ac:dyDescent="0.3">
      <c r="C122" s="664"/>
      <c r="D122" s="332" t="s">
        <v>502</v>
      </c>
      <c r="E122" s="333" t="s">
        <v>503</v>
      </c>
      <c r="F122" s="333" t="s">
        <v>504</v>
      </c>
      <c r="G122" s="333"/>
      <c r="H122" s="333" t="s">
        <v>505</v>
      </c>
      <c r="I122" s="334"/>
      <c r="J122" s="261"/>
    </row>
    <row r="123" spans="3:10" s="311" customFormat="1" x14ac:dyDescent="0.3">
      <c r="C123" s="664"/>
      <c r="D123" s="332" t="s">
        <v>506</v>
      </c>
      <c r="E123" s="333" t="s">
        <v>507</v>
      </c>
      <c r="F123" s="333" t="s">
        <v>508</v>
      </c>
      <c r="G123" s="333"/>
      <c r="H123" s="333" t="s">
        <v>509</v>
      </c>
      <c r="I123" s="334"/>
      <c r="J123" s="261"/>
    </row>
    <row r="124" spans="3:10" s="311" customFormat="1" x14ac:dyDescent="0.3">
      <c r="C124" s="664"/>
      <c r="D124" s="332" t="s">
        <v>510</v>
      </c>
      <c r="E124" s="333" t="s">
        <v>511</v>
      </c>
      <c r="F124" s="333" t="s">
        <v>512</v>
      </c>
      <c r="G124" s="333"/>
      <c r="H124" s="333" t="s">
        <v>513</v>
      </c>
      <c r="I124" s="334"/>
      <c r="J124" s="261"/>
    </row>
    <row r="125" spans="3:10" s="311" customFormat="1" x14ac:dyDescent="0.3">
      <c r="C125" s="664"/>
      <c r="D125" s="332" t="s">
        <v>514</v>
      </c>
      <c r="E125" s="333" t="s">
        <v>515</v>
      </c>
      <c r="F125" s="333" t="s">
        <v>516</v>
      </c>
      <c r="G125" s="333"/>
      <c r="H125" s="333" t="s">
        <v>514</v>
      </c>
      <c r="I125" s="334"/>
      <c r="J125" s="261"/>
    </row>
    <row r="126" spans="3:10" s="311" customFormat="1" x14ac:dyDescent="0.3">
      <c r="C126" s="664"/>
      <c r="D126" s="332" t="s">
        <v>517</v>
      </c>
      <c r="E126" s="333" t="s">
        <v>518</v>
      </c>
      <c r="F126" s="333" t="s">
        <v>516</v>
      </c>
      <c r="G126" s="333"/>
      <c r="H126" s="333" t="s">
        <v>519</v>
      </c>
      <c r="I126" s="334"/>
      <c r="J126" s="261"/>
    </row>
    <row r="127" spans="3:10" s="311" customFormat="1" x14ac:dyDescent="0.3">
      <c r="C127" s="664"/>
      <c r="D127" s="332" t="s">
        <v>520</v>
      </c>
      <c r="E127" s="333" t="s">
        <v>521</v>
      </c>
      <c r="F127" s="333" t="s">
        <v>423</v>
      </c>
      <c r="G127" s="333"/>
      <c r="H127" s="333" t="s">
        <v>522</v>
      </c>
      <c r="I127" s="334"/>
      <c r="J127" s="261"/>
    </row>
    <row r="128" spans="3:10" s="311" customFormat="1" x14ac:dyDescent="0.3">
      <c r="C128" s="664"/>
      <c r="D128" s="332" t="s">
        <v>523</v>
      </c>
      <c r="E128" s="333" t="s">
        <v>524</v>
      </c>
      <c r="F128" s="333" t="s">
        <v>525</v>
      </c>
      <c r="G128" s="333"/>
      <c r="H128" s="333" t="s">
        <v>523</v>
      </c>
      <c r="I128" s="334"/>
      <c r="J128" s="261"/>
    </row>
    <row r="129" spans="3:10" s="311" customFormat="1" x14ac:dyDescent="0.3">
      <c r="C129" s="664"/>
      <c r="D129" s="332" t="s">
        <v>526</v>
      </c>
      <c r="E129" s="333" t="s">
        <v>412</v>
      </c>
      <c r="F129" s="333" t="s">
        <v>418</v>
      </c>
      <c r="G129" s="333"/>
      <c r="H129" s="333" t="s">
        <v>526</v>
      </c>
      <c r="I129" s="334"/>
      <c r="J129" s="261"/>
    </row>
    <row r="130" spans="3:10" s="311" customFormat="1" x14ac:dyDescent="0.3">
      <c r="C130" s="664"/>
      <c r="D130" s="332" t="s">
        <v>527</v>
      </c>
      <c r="E130" s="333" t="s">
        <v>528</v>
      </c>
      <c r="F130" s="333" t="s">
        <v>516</v>
      </c>
      <c r="G130" s="333"/>
      <c r="H130" s="333" t="s">
        <v>527</v>
      </c>
      <c r="I130" s="334"/>
      <c r="J130" s="261"/>
    </row>
    <row r="131" spans="3:10" s="311" customFormat="1" x14ac:dyDescent="0.3">
      <c r="C131" s="664"/>
      <c r="D131" s="332" t="s">
        <v>529</v>
      </c>
      <c r="E131" s="333" t="s">
        <v>530</v>
      </c>
      <c r="F131" s="333" t="s">
        <v>531</v>
      </c>
      <c r="G131" s="333"/>
      <c r="H131" s="333" t="s">
        <v>529</v>
      </c>
      <c r="I131" s="334"/>
      <c r="J131" s="261"/>
    </row>
    <row r="132" spans="3:10" s="311" customFormat="1" x14ac:dyDescent="0.3">
      <c r="C132" s="664"/>
      <c r="D132" s="332" t="s">
        <v>532</v>
      </c>
      <c r="E132" s="333" t="s">
        <v>533</v>
      </c>
      <c r="F132" s="333" t="s">
        <v>534</v>
      </c>
      <c r="G132" s="333"/>
      <c r="H132" s="333" t="s">
        <v>535</v>
      </c>
      <c r="I132" s="334"/>
      <c r="J132" s="261"/>
    </row>
    <row r="133" spans="3:10" s="311" customFormat="1" x14ac:dyDescent="0.3">
      <c r="C133" s="664"/>
      <c r="D133" s="332" t="s">
        <v>536</v>
      </c>
      <c r="E133" s="333" t="s">
        <v>537</v>
      </c>
      <c r="F133" s="333" t="s">
        <v>469</v>
      </c>
      <c r="G133" s="333"/>
      <c r="H133" s="333" t="s">
        <v>538</v>
      </c>
      <c r="I133" s="334"/>
      <c r="J133" s="261"/>
    </row>
    <row r="134" spans="3:10" s="311" customFormat="1" x14ac:dyDescent="0.3">
      <c r="C134" s="664"/>
      <c r="D134" s="332" t="s">
        <v>539</v>
      </c>
      <c r="E134" s="333" t="s">
        <v>540</v>
      </c>
      <c r="F134" s="333" t="s">
        <v>516</v>
      </c>
      <c r="G134" s="333"/>
      <c r="H134" s="333" t="s">
        <v>539</v>
      </c>
      <c r="I134" s="334"/>
      <c r="J134" s="261"/>
    </row>
    <row r="135" spans="3:10" s="311" customFormat="1" x14ac:dyDescent="0.3">
      <c r="C135" s="664"/>
      <c r="D135" s="332" t="s">
        <v>541</v>
      </c>
      <c r="E135" s="333" t="s">
        <v>542</v>
      </c>
      <c r="F135" s="333" t="s">
        <v>418</v>
      </c>
      <c r="G135" s="333"/>
      <c r="H135" s="333" t="s">
        <v>541</v>
      </c>
      <c r="I135" s="334"/>
      <c r="J135" s="261"/>
    </row>
    <row r="136" spans="3:10" s="311" customFormat="1" x14ac:dyDescent="0.3">
      <c r="C136" s="664"/>
      <c r="D136" s="332" t="s">
        <v>543</v>
      </c>
      <c r="E136" s="333" t="s">
        <v>412</v>
      </c>
      <c r="F136" s="333" t="s">
        <v>498</v>
      </c>
      <c r="G136" s="333"/>
      <c r="H136" s="333" t="s">
        <v>543</v>
      </c>
      <c r="I136" s="334"/>
      <c r="J136" s="261"/>
    </row>
    <row r="137" spans="3:10" s="311" customFormat="1" x14ac:dyDescent="0.3">
      <c r="C137" s="664"/>
      <c r="D137" s="332" t="s">
        <v>544</v>
      </c>
      <c r="E137" s="333" t="s">
        <v>545</v>
      </c>
      <c r="F137" s="333" t="s">
        <v>546</v>
      </c>
      <c r="G137" s="333"/>
      <c r="H137" s="333" t="s">
        <v>544</v>
      </c>
      <c r="I137" s="334"/>
      <c r="J137" s="261"/>
    </row>
    <row r="138" spans="3:10" s="311" customFormat="1" x14ac:dyDescent="0.3">
      <c r="C138" s="664"/>
      <c r="D138" s="332" t="s">
        <v>547</v>
      </c>
      <c r="E138" s="333" t="s">
        <v>412</v>
      </c>
      <c r="F138" s="333" t="s">
        <v>423</v>
      </c>
      <c r="G138" s="333"/>
      <c r="H138" s="333" t="s">
        <v>548</v>
      </c>
      <c r="I138" s="334"/>
      <c r="J138" s="261"/>
    </row>
    <row r="139" spans="3:10" s="311" customFormat="1" x14ac:dyDescent="0.3">
      <c r="C139" s="664"/>
      <c r="D139" s="332" t="s">
        <v>549</v>
      </c>
      <c r="E139" s="333" t="s">
        <v>550</v>
      </c>
      <c r="F139" s="333" t="s">
        <v>551</v>
      </c>
      <c r="G139" s="333"/>
      <c r="H139" s="333" t="s">
        <v>549</v>
      </c>
      <c r="I139" s="334"/>
      <c r="J139" s="261"/>
    </row>
    <row r="140" spans="3:10" s="311" customFormat="1" x14ac:dyDescent="0.3">
      <c r="C140" s="664"/>
      <c r="D140" s="332" t="s">
        <v>552</v>
      </c>
      <c r="E140" s="333" t="s">
        <v>553</v>
      </c>
      <c r="F140" s="333" t="s">
        <v>423</v>
      </c>
      <c r="G140" s="333"/>
      <c r="H140" s="333" t="s">
        <v>554</v>
      </c>
      <c r="I140" s="334"/>
      <c r="J140" s="261"/>
    </row>
    <row r="141" spans="3:10" s="311" customFormat="1" x14ac:dyDescent="0.3">
      <c r="C141" s="664"/>
      <c r="D141" s="332" t="s">
        <v>555</v>
      </c>
      <c r="E141" s="333" t="s">
        <v>556</v>
      </c>
      <c r="F141" s="333" t="s">
        <v>516</v>
      </c>
      <c r="G141" s="333"/>
      <c r="H141" s="333" t="s">
        <v>557</v>
      </c>
      <c r="I141" s="334"/>
      <c r="J141" s="261"/>
    </row>
    <row r="142" spans="3:10" s="311" customFormat="1" x14ac:dyDescent="0.3">
      <c r="C142" s="664"/>
      <c r="D142" s="332" t="s">
        <v>558</v>
      </c>
      <c r="E142" s="333" t="s">
        <v>559</v>
      </c>
      <c r="F142" s="333" t="s">
        <v>560</v>
      </c>
      <c r="G142" s="333"/>
      <c r="H142" s="333" t="s">
        <v>561</v>
      </c>
      <c r="I142" s="334"/>
      <c r="J142" s="261"/>
    </row>
    <row r="143" spans="3:10" s="311" customFormat="1" x14ac:dyDescent="0.3">
      <c r="C143" s="664"/>
      <c r="D143" s="332" t="s">
        <v>562</v>
      </c>
      <c r="E143" s="333" t="s">
        <v>412</v>
      </c>
      <c r="F143" s="333" t="s">
        <v>484</v>
      </c>
      <c r="G143" s="333"/>
      <c r="H143" s="333" t="s">
        <v>562</v>
      </c>
      <c r="I143" s="334"/>
      <c r="J143" s="261"/>
    </row>
    <row r="144" spans="3:10" s="311" customFormat="1" x14ac:dyDescent="0.3">
      <c r="C144" s="664"/>
      <c r="D144" s="332" t="s">
        <v>563</v>
      </c>
      <c r="E144" s="333" t="s">
        <v>564</v>
      </c>
      <c r="F144" s="333" t="s">
        <v>565</v>
      </c>
      <c r="G144" s="333"/>
      <c r="H144" s="333" t="s">
        <v>563</v>
      </c>
      <c r="I144" s="334"/>
      <c r="J144" s="261"/>
    </row>
    <row r="145" spans="3:10" s="311" customFormat="1" x14ac:dyDescent="0.3">
      <c r="C145" s="664"/>
      <c r="D145" s="332" t="s">
        <v>566</v>
      </c>
      <c r="E145" s="333" t="s">
        <v>567</v>
      </c>
      <c r="F145" s="333" t="s">
        <v>516</v>
      </c>
      <c r="G145" s="333"/>
      <c r="H145" s="333" t="s">
        <v>566</v>
      </c>
      <c r="I145" s="334"/>
      <c r="J145" s="261"/>
    </row>
    <row r="146" spans="3:10" s="311" customFormat="1" x14ac:dyDescent="0.3">
      <c r="C146" s="664"/>
      <c r="D146" s="332" t="s">
        <v>568</v>
      </c>
      <c r="E146" s="333" t="s">
        <v>569</v>
      </c>
      <c r="F146" s="333" t="s">
        <v>436</v>
      </c>
      <c r="G146" s="333"/>
      <c r="H146" s="333" t="s">
        <v>570</v>
      </c>
      <c r="I146" s="334"/>
      <c r="J146" s="261"/>
    </row>
    <row r="147" spans="3:10" s="311" customFormat="1" x14ac:dyDescent="0.3">
      <c r="C147" s="664"/>
      <c r="D147" s="332" t="s">
        <v>571</v>
      </c>
      <c r="E147" s="333" t="s">
        <v>572</v>
      </c>
      <c r="F147" s="333" t="s">
        <v>573</v>
      </c>
      <c r="G147" s="333"/>
      <c r="H147" s="333" t="s">
        <v>571</v>
      </c>
      <c r="I147" s="334"/>
      <c r="J147" s="261"/>
    </row>
    <row r="148" spans="3:10" s="311" customFormat="1" x14ac:dyDescent="0.3">
      <c r="C148" s="664"/>
      <c r="D148" s="332" t="s">
        <v>574</v>
      </c>
      <c r="E148" s="333" t="s">
        <v>575</v>
      </c>
      <c r="F148" s="333" t="s">
        <v>421</v>
      </c>
      <c r="G148" s="333"/>
      <c r="H148" s="333" t="s">
        <v>574</v>
      </c>
      <c r="I148" s="334"/>
      <c r="J148" s="261"/>
    </row>
    <row r="149" spans="3:10" s="311" customFormat="1" x14ac:dyDescent="0.3">
      <c r="C149" s="664"/>
      <c r="D149" s="332" t="s">
        <v>576</v>
      </c>
      <c r="E149" s="333" t="s">
        <v>569</v>
      </c>
      <c r="F149" s="333" t="s">
        <v>463</v>
      </c>
      <c r="G149" s="333"/>
      <c r="H149" s="333" t="s">
        <v>576</v>
      </c>
      <c r="I149" s="334"/>
      <c r="J149" s="261"/>
    </row>
    <row r="150" spans="3:10" s="311" customFormat="1" x14ac:dyDescent="0.3">
      <c r="C150" s="664"/>
      <c r="D150" s="332" t="s">
        <v>577</v>
      </c>
      <c r="E150" s="333" t="s">
        <v>578</v>
      </c>
      <c r="F150" s="333" t="s">
        <v>579</v>
      </c>
      <c r="G150" s="333"/>
      <c r="H150" s="333" t="s">
        <v>577</v>
      </c>
      <c r="I150" s="334"/>
      <c r="J150" s="261"/>
    </row>
    <row r="151" spans="3:10" s="311" customFormat="1" x14ac:dyDescent="0.3">
      <c r="C151" s="664"/>
      <c r="D151" s="332" t="s">
        <v>580</v>
      </c>
      <c r="E151" s="333" t="s">
        <v>412</v>
      </c>
      <c r="F151" s="333" t="s">
        <v>453</v>
      </c>
      <c r="G151" s="333"/>
      <c r="H151" s="333" t="s">
        <v>581</v>
      </c>
      <c r="I151" s="334"/>
      <c r="J151" s="261"/>
    </row>
    <row r="152" spans="3:10" s="311" customFormat="1" x14ac:dyDescent="0.3">
      <c r="C152" s="664"/>
      <c r="D152" s="332" t="s">
        <v>582</v>
      </c>
      <c r="E152" s="333" t="s">
        <v>412</v>
      </c>
      <c r="F152" s="333" t="s">
        <v>453</v>
      </c>
      <c r="G152" s="333"/>
      <c r="H152" s="333" t="s">
        <v>583</v>
      </c>
      <c r="I152" s="334"/>
      <c r="J152" s="261"/>
    </row>
    <row r="153" spans="3:10" s="311" customFormat="1" x14ac:dyDescent="0.3">
      <c r="C153" s="664"/>
      <c r="D153" s="332" t="s">
        <v>584</v>
      </c>
      <c r="E153" s="333" t="s">
        <v>585</v>
      </c>
      <c r="F153" s="333" t="s">
        <v>508</v>
      </c>
      <c r="G153" s="333"/>
      <c r="H153" s="333" t="s">
        <v>586</v>
      </c>
      <c r="I153" s="334"/>
      <c r="J153" s="261"/>
    </row>
    <row r="154" spans="3:10" s="311" customFormat="1" x14ac:dyDescent="0.3">
      <c r="C154" s="664"/>
      <c r="D154" s="332" t="s">
        <v>587</v>
      </c>
      <c r="E154" s="333" t="s">
        <v>588</v>
      </c>
      <c r="F154" s="333" t="s">
        <v>440</v>
      </c>
      <c r="G154" s="333"/>
      <c r="H154" s="333" t="s">
        <v>589</v>
      </c>
      <c r="I154" s="334"/>
      <c r="J154" s="261"/>
    </row>
    <row r="155" spans="3:10" s="311" customFormat="1" x14ac:dyDescent="0.3">
      <c r="C155" s="664"/>
      <c r="D155" s="332" t="s">
        <v>590</v>
      </c>
      <c r="E155" s="333" t="s">
        <v>591</v>
      </c>
      <c r="F155" s="333" t="s">
        <v>436</v>
      </c>
      <c r="G155" s="333"/>
      <c r="H155" s="333" t="s">
        <v>592</v>
      </c>
      <c r="I155" s="334"/>
      <c r="J155" s="261"/>
    </row>
    <row r="156" spans="3:10" s="311" customFormat="1" x14ac:dyDescent="0.3">
      <c r="C156" s="664"/>
      <c r="D156" s="332" t="s">
        <v>593</v>
      </c>
      <c r="E156" s="333" t="s">
        <v>412</v>
      </c>
      <c r="F156" s="333" t="s">
        <v>594</v>
      </c>
      <c r="G156" s="333"/>
      <c r="H156" s="333" t="s">
        <v>593</v>
      </c>
      <c r="I156" s="334"/>
      <c r="J156" s="261"/>
    </row>
    <row r="157" spans="3:10" s="311" customFormat="1" x14ac:dyDescent="0.3">
      <c r="C157" s="664"/>
      <c r="D157" s="332" t="s">
        <v>595</v>
      </c>
      <c r="E157" s="333" t="s">
        <v>596</v>
      </c>
      <c r="F157" s="333" t="s">
        <v>436</v>
      </c>
      <c r="G157" s="333"/>
      <c r="H157" s="333" t="s">
        <v>597</v>
      </c>
      <c r="I157" s="334"/>
      <c r="J157" s="261"/>
    </row>
    <row r="158" spans="3:10" s="311" customFormat="1" x14ac:dyDescent="0.3">
      <c r="C158" s="664"/>
      <c r="D158" s="332" t="s">
        <v>598</v>
      </c>
      <c r="E158" s="333" t="s">
        <v>599</v>
      </c>
      <c r="F158" s="333" t="s">
        <v>600</v>
      </c>
      <c r="G158" s="333"/>
      <c r="H158" s="333" t="s">
        <v>598</v>
      </c>
      <c r="I158" s="334"/>
      <c r="J158" s="261"/>
    </row>
    <row r="159" spans="3:10" s="311" customFormat="1" x14ac:dyDescent="0.3">
      <c r="C159" s="664"/>
      <c r="D159" s="332" t="s">
        <v>601</v>
      </c>
      <c r="E159" s="333" t="s">
        <v>412</v>
      </c>
      <c r="F159" s="333" t="s">
        <v>423</v>
      </c>
      <c r="G159" s="333"/>
      <c r="H159" s="333" t="s">
        <v>602</v>
      </c>
      <c r="I159" s="334"/>
      <c r="J159" s="261"/>
    </row>
    <row r="160" spans="3:10" s="311" customFormat="1" x14ac:dyDescent="0.3">
      <c r="C160" s="664"/>
      <c r="D160" s="332" t="s">
        <v>603</v>
      </c>
      <c r="E160" s="333" t="s">
        <v>604</v>
      </c>
      <c r="F160" s="333" t="s">
        <v>423</v>
      </c>
      <c r="G160" s="333"/>
      <c r="H160" s="333" t="s">
        <v>605</v>
      </c>
      <c r="I160" s="334"/>
      <c r="J160" s="261"/>
    </row>
    <row r="161" spans="3:10" s="311" customFormat="1" x14ac:dyDescent="0.3">
      <c r="C161" s="664"/>
      <c r="D161" s="332" t="s">
        <v>606</v>
      </c>
      <c r="E161" s="333" t="s">
        <v>607</v>
      </c>
      <c r="F161" s="333" t="s">
        <v>493</v>
      </c>
      <c r="G161" s="333"/>
      <c r="H161" s="333" t="s">
        <v>606</v>
      </c>
      <c r="I161" s="334"/>
      <c r="J161" s="261"/>
    </row>
    <row r="162" spans="3:10" s="311" customFormat="1" x14ac:dyDescent="0.3">
      <c r="C162" s="664"/>
      <c r="D162" s="332" t="s">
        <v>608</v>
      </c>
      <c r="E162" s="333" t="s">
        <v>609</v>
      </c>
      <c r="F162" s="333" t="s">
        <v>421</v>
      </c>
      <c r="G162" s="333"/>
      <c r="H162" s="333" t="s">
        <v>610</v>
      </c>
      <c r="I162" s="334"/>
      <c r="J162" s="261"/>
    </row>
    <row r="163" spans="3:10" s="311" customFormat="1" x14ac:dyDescent="0.3">
      <c r="C163" s="664"/>
      <c r="D163" s="332" t="s">
        <v>611</v>
      </c>
      <c r="E163" s="333" t="s">
        <v>612</v>
      </c>
      <c r="F163" s="333" t="s">
        <v>613</v>
      </c>
      <c r="G163" s="333"/>
      <c r="H163" s="333" t="s">
        <v>614</v>
      </c>
      <c r="I163" s="334"/>
      <c r="J163" s="261"/>
    </row>
    <row r="164" spans="3:10" s="311" customFormat="1" x14ac:dyDescent="0.3">
      <c r="C164" s="664"/>
      <c r="D164" s="332" t="s">
        <v>615</v>
      </c>
      <c r="E164" s="333" t="s">
        <v>616</v>
      </c>
      <c r="F164" s="333" t="s">
        <v>426</v>
      </c>
      <c r="G164" s="333"/>
      <c r="H164" s="333" t="s">
        <v>615</v>
      </c>
      <c r="I164" s="334"/>
      <c r="J164" s="261"/>
    </row>
    <row r="165" spans="3:10" s="311" customFormat="1" x14ac:dyDescent="0.3">
      <c r="C165" s="664"/>
      <c r="D165" s="332" t="s">
        <v>617</v>
      </c>
      <c r="E165" s="333" t="s">
        <v>412</v>
      </c>
      <c r="F165" s="333" t="s">
        <v>423</v>
      </c>
      <c r="G165" s="333"/>
      <c r="H165" s="333" t="s">
        <v>618</v>
      </c>
      <c r="I165" s="334"/>
      <c r="J165" s="261"/>
    </row>
    <row r="166" spans="3:10" s="311" customFormat="1" x14ac:dyDescent="0.3">
      <c r="C166" s="664"/>
      <c r="D166" s="332" t="s">
        <v>619</v>
      </c>
      <c r="E166" s="333" t="s">
        <v>620</v>
      </c>
      <c r="F166" s="333" t="s">
        <v>621</v>
      </c>
      <c r="G166" s="333"/>
      <c r="H166" s="333" t="s">
        <v>622</v>
      </c>
      <c r="I166" s="334"/>
      <c r="J166" s="261"/>
    </row>
    <row r="167" spans="3:10" s="311" customFormat="1" x14ac:dyDescent="0.3">
      <c r="C167" s="664"/>
      <c r="D167" s="332" t="s">
        <v>623</v>
      </c>
      <c r="E167" s="333" t="s">
        <v>624</v>
      </c>
      <c r="F167" s="333" t="s">
        <v>525</v>
      </c>
      <c r="G167" s="333"/>
      <c r="H167" s="333" t="s">
        <v>623</v>
      </c>
      <c r="I167" s="334"/>
      <c r="J167" s="261"/>
    </row>
    <row r="168" spans="3:10" s="311" customFormat="1" x14ac:dyDescent="0.3">
      <c r="C168" s="664"/>
      <c r="D168" s="332" t="s">
        <v>625</v>
      </c>
      <c r="E168" s="333" t="s">
        <v>626</v>
      </c>
      <c r="F168" s="333" t="s">
        <v>627</v>
      </c>
      <c r="G168" s="333"/>
      <c r="H168" s="333" t="s">
        <v>625</v>
      </c>
      <c r="I168" s="334"/>
      <c r="J168" s="261"/>
    </row>
    <row r="169" spans="3:10" s="311" customFormat="1" x14ac:dyDescent="0.3">
      <c r="C169" s="664"/>
      <c r="D169" s="332" t="s">
        <v>628</v>
      </c>
      <c r="E169" s="333" t="s">
        <v>629</v>
      </c>
      <c r="F169" s="333" t="s">
        <v>436</v>
      </c>
      <c r="G169" s="333"/>
      <c r="H169" s="333" t="s">
        <v>630</v>
      </c>
      <c r="I169" s="334"/>
      <c r="J169" s="261"/>
    </row>
    <row r="170" spans="3:10" s="311" customFormat="1" x14ac:dyDescent="0.3">
      <c r="C170" s="664"/>
      <c r="D170" s="332" t="s">
        <v>628</v>
      </c>
      <c r="E170" s="333" t="s">
        <v>631</v>
      </c>
      <c r="F170" s="333" t="s">
        <v>460</v>
      </c>
      <c r="G170" s="333"/>
      <c r="H170" s="333" t="s">
        <v>630</v>
      </c>
      <c r="I170" s="334"/>
      <c r="J170" s="261"/>
    </row>
    <row r="171" spans="3:10" s="311" customFormat="1" x14ac:dyDescent="0.3">
      <c r="C171" s="664"/>
      <c r="D171" s="332" t="s">
        <v>628</v>
      </c>
      <c r="E171" s="333" t="s">
        <v>632</v>
      </c>
      <c r="F171" s="333" t="s">
        <v>436</v>
      </c>
      <c r="G171" s="333"/>
      <c r="H171" s="333" t="s">
        <v>633</v>
      </c>
      <c r="I171" s="334"/>
      <c r="J171" s="261"/>
    </row>
    <row r="172" spans="3:10" s="311" customFormat="1" x14ac:dyDescent="0.3">
      <c r="C172" s="664"/>
      <c r="D172" s="332" t="s">
        <v>628</v>
      </c>
      <c r="E172" s="333" t="s">
        <v>412</v>
      </c>
      <c r="F172" s="333" t="s">
        <v>531</v>
      </c>
      <c r="G172" s="333"/>
      <c r="H172" s="333" t="s">
        <v>628</v>
      </c>
      <c r="I172" s="334"/>
      <c r="J172" s="261"/>
    </row>
    <row r="173" spans="3:10" s="311" customFormat="1" x14ac:dyDescent="0.3">
      <c r="C173" s="664"/>
      <c r="D173" s="332" t="s">
        <v>634</v>
      </c>
      <c r="E173" s="333" t="s">
        <v>635</v>
      </c>
      <c r="F173" s="333" t="s">
        <v>531</v>
      </c>
      <c r="G173" s="333"/>
      <c r="H173" s="333" t="s">
        <v>636</v>
      </c>
      <c r="I173" s="334"/>
      <c r="J173" s="261"/>
    </row>
    <row r="174" spans="3:10" s="311" customFormat="1" x14ac:dyDescent="0.3">
      <c r="C174" s="664"/>
      <c r="D174" s="332" t="s">
        <v>637</v>
      </c>
      <c r="E174" s="333" t="s">
        <v>638</v>
      </c>
      <c r="F174" s="333" t="s">
        <v>600</v>
      </c>
      <c r="G174" s="333"/>
      <c r="H174" s="333" t="s">
        <v>637</v>
      </c>
      <c r="I174" s="334"/>
      <c r="J174" s="261"/>
    </row>
    <row r="175" spans="3:10" s="311" customFormat="1" x14ac:dyDescent="0.3">
      <c r="C175" s="664"/>
      <c r="D175" s="332" t="s">
        <v>639</v>
      </c>
      <c r="E175" s="333" t="s">
        <v>640</v>
      </c>
      <c r="F175" s="333" t="s">
        <v>498</v>
      </c>
      <c r="G175" s="333"/>
      <c r="H175" s="333" t="s">
        <v>641</v>
      </c>
      <c r="I175" s="334"/>
      <c r="J175" s="261"/>
    </row>
    <row r="176" spans="3:10" s="311" customFormat="1" x14ac:dyDescent="0.3">
      <c r="C176" s="664"/>
      <c r="D176" s="332" t="s">
        <v>642</v>
      </c>
      <c r="E176" s="333" t="s">
        <v>643</v>
      </c>
      <c r="F176" s="333" t="s">
        <v>594</v>
      </c>
      <c r="G176" s="333"/>
      <c r="H176" s="333" t="s">
        <v>642</v>
      </c>
      <c r="I176" s="334"/>
      <c r="J176" s="261"/>
    </row>
    <row r="177" spans="3:10" s="311" customFormat="1" x14ac:dyDescent="0.3">
      <c r="C177" s="664"/>
      <c r="D177" s="332" t="s">
        <v>644</v>
      </c>
      <c r="E177" s="333" t="s">
        <v>645</v>
      </c>
      <c r="F177" s="333" t="s">
        <v>436</v>
      </c>
      <c r="G177" s="333"/>
      <c r="H177" s="333" t="s">
        <v>646</v>
      </c>
      <c r="I177" s="334"/>
      <c r="J177" s="261"/>
    </row>
    <row r="178" spans="3:10" s="311" customFormat="1" x14ac:dyDescent="0.3">
      <c r="C178" s="664"/>
      <c r="D178" s="332" t="s">
        <v>647</v>
      </c>
      <c r="E178" s="333" t="s">
        <v>648</v>
      </c>
      <c r="F178" s="333" t="s">
        <v>493</v>
      </c>
      <c r="G178" s="333"/>
      <c r="H178" s="333" t="s">
        <v>647</v>
      </c>
      <c r="I178" s="334"/>
      <c r="J178" s="261"/>
    </row>
    <row r="179" spans="3:10" s="311" customFormat="1" x14ac:dyDescent="0.3">
      <c r="C179" s="664"/>
      <c r="D179" s="332" t="s">
        <v>649</v>
      </c>
      <c r="E179" s="333" t="s">
        <v>650</v>
      </c>
      <c r="F179" s="333" t="s">
        <v>651</v>
      </c>
      <c r="G179" s="333"/>
      <c r="H179" s="333" t="s">
        <v>652</v>
      </c>
      <c r="I179" s="334"/>
      <c r="J179" s="261"/>
    </row>
    <row r="180" spans="3:10" s="311" customFormat="1" x14ac:dyDescent="0.3">
      <c r="C180" s="664"/>
      <c r="D180" s="332" t="s">
        <v>653</v>
      </c>
      <c r="E180" s="333" t="s">
        <v>654</v>
      </c>
      <c r="F180" s="333" t="s">
        <v>440</v>
      </c>
      <c r="G180" s="333"/>
      <c r="H180" s="333" t="s">
        <v>655</v>
      </c>
      <c r="I180" s="334"/>
      <c r="J180" s="261"/>
    </row>
    <row r="181" spans="3:10" s="311" customFormat="1" x14ac:dyDescent="0.3">
      <c r="C181" s="664"/>
      <c r="D181" s="332" t="s">
        <v>656</v>
      </c>
      <c r="E181" s="333" t="s">
        <v>657</v>
      </c>
      <c r="F181" s="333" t="s">
        <v>516</v>
      </c>
      <c r="G181" s="333"/>
      <c r="H181" s="333" t="s">
        <v>656</v>
      </c>
      <c r="I181" s="334"/>
      <c r="J181" s="261"/>
    </row>
    <row r="182" spans="3:10" s="311" customFormat="1" x14ac:dyDescent="0.3">
      <c r="C182" s="664"/>
      <c r="D182" s="332" t="s">
        <v>658</v>
      </c>
      <c r="E182" s="333" t="s">
        <v>412</v>
      </c>
      <c r="F182" s="333" t="s">
        <v>406</v>
      </c>
      <c r="G182" s="333"/>
      <c r="H182" s="333" t="s">
        <v>659</v>
      </c>
      <c r="I182" s="334"/>
      <c r="J182" s="261"/>
    </row>
    <row r="183" spans="3:10" s="311" customFormat="1" x14ac:dyDescent="0.3">
      <c r="C183" s="664"/>
      <c r="D183" s="332" t="s">
        <v>660</v>
      </c>
      <c r="E183" s="333" t="s">
        <v>661</v>
      </c>
      <c r="F183" s="333" t="s">
        <v>662</v>
      </c>
      <c r="G183" s="333"/>
      <c r="H183" s="333" t="s">
        <v>663</v>
      </c>
      <c r="I183" s="334"/>
      <c r="J183" s="261"/>
    </row>
    <row r="184" spans="3:10" s="311" customFormat="1" x14ac:dyDescent="0.3">
      <c r="C184" s="664"/>
      <c r="D184" s="332" t="s">
        <v>664</v>
      </c>
      <c r="E184" s="333" t="s">
        <v>412</v>
      </c>
      <c r="F184" s="333" t="s">
        <v>665</v>
      </c>
      <c r="G184" s="333"/>
      <c r="H184" s="333" t="s">
        <v>666</v>
      </c>
      <c r="I184" s="334"/>
      <c r="J184" s="261"/>
    </row>
    <row r="185" spans="3:10" s="311" customFormat="1" x14ac:dyDescent="0.3">
      <c r="C185" s="664"/>
      <c r="D185" s="332" t="s">
        <v>667</v>
      </c>
      <c r="E185" s="333" t="s">
        <v>668</v>
      </c>
      <c r="F185" s="333" t="s">
        <v>594</v>
      </c>
      <c r="G185" s="333"/>
      <c r="H185" s="333" t="s">
        <v>667</v>
      </c>
      <c r="I185" s="334"/>
      <c r="J185" s="261"/>
    </row>
    <row r="186" spans="3:10" s="311" customFormat="1" x14ac:dyDescent="0.3">
      <c r="C186" s="664"/>
      <c r="D186" s="332" t="s">
        <v>669</v>
      </c>
      <c r="E186" s="333" t="s">
        <v>670</v>
      </c>
      <c r="F186" s="333" t="s">
        <v>627</v>
      </c>
      <c r="G186" s="333"/>
      <c r="H186" s="333" t="s">
        <v>671</v>
      </c>
      <c r="I186" s="334"/>
      <c r="J186" s="261"/>
    </row>
    <row r="187" spans="3:10" s="311" customFormat="1" x14ac:dyDescent="0.3">
      <c r="C187" s="664"/>
      <c r="D187" s="332" t="s">
        <v>672</v>
      </c>
      <c r="E187" s="333" t="s">
        <v>412</v>
      </c>
      <c r="F187" s="333" t="s">
        <v>516</v>
      </c>
      <c r="G187" s="333"/>
      <c r="H187" s="333" t="s">
        <v>672</v>
      </c>
      <c r="I187" s="334"/>
      <c r="J187" s="261"/>
    </row>
    <row r="188" spans="3:10" s="311" customFormat="1" x14ac:dyDescent="0.3">
      <c r="C188" s="664"/>
      <c r="D188" s="332" t="s">
        <v>673</v>
      </c>
      <c r="E188" s="333" t="s">
        <v>674</v>
      </c>
      <c r="F188" s="333" t="s">
        <v>675</v>
      </c>
      <c r="G188" s="333"/>
      <c r="H188" s="333" t="s">
        <v>676</v>
      </c>
      <c r="I188" s="334"/>
      <c r="J188" s="261"/>
    </row>
    <row r="189" spans="3:10" s="311" customFormat="1" x14ac:dyDescent="0.3">
      <c r="C189" s="664"/>
      <c r="D189" s="332" t="s">
        <v>677</v>
      </c>
      <c r="E189" s="333" t="s">
        <v>412</v>
      </c>
      <c r="F189" s="333" t="s">
        <v>678</v>
      </c>
      <c r="G189" s="333"/>
      <c r="H189" s="333" t="s">
        <v>677</v>
      </c>
      <c r="I189" s="334"/>
      <c r="J189" s="261"/>
    </row>
    <row r="190" spans="3:10" s="311" customFormat="1" x14ac:dyDescent="0.3">
      <c r="C190" s="664"/>
      <c r="D190" s="332" t="s">
        <v>679</v>
      </c>
      <c r="E190" s="333" t="s">
        <v>412</v>
      </c>
      <c r="F190" s="333" t="s">
        <v>665</v>
      </c>
      <c r="G190" s="333"/>
      <c r="H190" s="333" t="s">
        <v>680</v>
      </c>
      <c r="I190" s="334"/>
      <c r="J190" s="261"/>
    </row>
    <row r="191" spans="3:10" s="311" customFormat="1" x14ac:dyDescent="0.3">
      <c r="C191" s="664"/>
      <c r="D191" s="332" t="s">
        <v>681</v>
      </c>
      <c r="E191" s="333" t="s">
        <v>412</v>
      </c>
      <c r="F191" s="333" t="s">
        <v>682</v>
      </c>
      <c r="G191" s="333"/>
      <c r="H191" s="333" t="s">
        <v>681</v>
      </c>
      <c r="I191" s="334"/>
      <c r="J191" s="261"/>
    </row>
    <row r="192" spans="3:10" s="311" customFormat="1" x14ac:dyDescent="0.3">
      <c r="C192" s="664"/>
      <c r="D192" s="332" t="s">
        <v>683</v>
      </c>
      <c r="E192" s="333" t="s">
        <v>684</v>
      </c>
      <c r="F192" s="333" t="s">
        <v>621</v>
      </c>
      <c r="G192" s="333"/>
      <c r="H192" s="333" t="s">
        <v>683</v>
      </c>
      <c r="I192" s="334"/>
      <c r="J192" s="261"/>
    </row>
    <row r="193" spans="3:10" s="311" customFormat="1" x14ac:dyDescent="0.3">
      <c r="C193" s="664"/>
      <c r="D193" s="332" t="s">
        <v>685</v>
      </c>
      <c r="E193" s="333" t="s">
        <v>686</v>
      </c>
      <c r="F193" s="333" t="s">
        <v>665</v>
      </c>
      <c r="G193" s="333"/>
      <c r="H193" s="333" t="s">
        <v>685</v>
      </c>
      <c r="I193" s="334"/>
      <c r="J193" s="261"/>
    </row>
    <row r="194" spans="3:10" s="311" customFormat="1" x14ac:dyDescent="0.3">
      <c r="C194" s="664"/>
      <c r="D194" s="332" t="s">
        <v>687</v>
      </c>
      <c r="E194" s="333" t="s">
        <v>688</v>
      </c>
      <c r="F194" s="333" t="s">
        <v>665</v>
      </c>
      <c r="G194" s="333"/>
      <c r="H194" s="333" t="s">
        <v>687</v>
      </c>
      <c r="I194" s="334"/>
      <c r="J194" s="261"/>
    </row>
    <row r="195" spans="3:10" s="311" customFormat="1" x14ac:dyDescent="0.3">
      <c r="C195" s="664"/>
      <c r="D195" s="332" t="s">
        <v>689</v>
      </c>
      <c r="E195" s="333" t="s">
        <v>690</v>
      </c>
      <c r="F195" s="333" t="s">
        <v>406</v>
      </c>
      <c r="G195" s="333"/>
      <c r="H195" s="333" t="s">
        <v>691</v>
      </c>
      <c r="I195" s="334"/>
      <c r="J195" s="261"/>
    </row>
    <row r="196" spans="3:10" s="311" customFormat="1" x14ac:dyDescent="0.3">
      <c r="C196" s="664"/>
      <c r="D196" s="332" t="s">
        <v>692</v>
      </c>
      <c r="E196" s="333" t="s">
        <v>693</v>
      </c>
      <c r="F196" s="333" t="s">
        <v>682</v>
      </c>
      <c r="G196" s="333"/>
      <c r="H196" s="333" t="s">
        <v>694</v>
      </c>
      <c r="I196" s="334"/>
      <c r="J196" s="261"/>
    </row>
    <row r="197" spans="3:10" s="311" customFormat="1" x14ac:dyDescent="0.3">
      <c r="C197" s="664"/>
      <c r="D197" s="332" t="s">
        <v>695</v>
      </c>
      <c r="E197" s="333" t="s">
        <v>696</v>
      </c>
      <c r="F197" s="333" t="s">
        <v>697</v>
      </c>
      <c r="G197" s="333"/>
      <c r="H197" s="333" t="s">
        <v>695</v>
      </c>
      <c r="I197" s="334"/>
      <c r="J197" s="261"/>
    </row>
    <row r="198" spans="3:10" s="311" customFormat="1" x14ac:dyDescent="0.3">
      <c r="C198" s="664"/>
      <c r="D198" s="332" t="s">
        <v>698</v>
      </c>
      <c r="E198" s="333" t="s">
        <v>699</v>
      </c>
      <c r="F198" s="333" t="s">
        <v>436</v>
      </c>
      <c r="G198" s="333"/>
      <c r="H198" s="333" t="s">
        <v>700</v>
      </c>
      <c r="I198" s="334"/>
      <c r="J198" s="261"/>
    </row>
    <row r="199" spans="3:10" s="311" customFormat="1" x14ac:dyDescent="0.3">
      <c r="C199" s="664"/>
      <c r="D199" s="332" t="s">
        <v>701</v>
      </c>
      <c r="E199" s="333" t="s">
        <v>702</v>
      </c>
      <c r="F199" s="333" t="s">
        <v>436</v>
      </c>
      <c r="G199" s="333"/>
      <c r="H199" s="333" t="s">
        <v>703</v>
      </c>
      <c r="I199" s="334"/>
      <c r="J199" s="261"/>
    </row>
    <row r="200" spans="3:10" s="311" customFormat="1" x14ac:dyDescent="0.3">
      <c r="C200" s="664"/>
      <c r="D200" s="332" t="s">
        <v>704</v>
      </c>
      <c r="E200" s="333" t="s">
        <v>412</v>
      </c>
      <c r="F200" s="333" t="s">
        <v>705</v>
      </c>
      <c r="G200" s="333"/>
      <c r="H200" s="333" t="s">
        <v>704</v>
      </c>
      <c r="I200" s="334"/>
      <c r="J200" s="261"/>
    </row>
    <row r="201" spans="3:10" s="311" customFormat="1" x14ac:dyDescent="0.3">
      <c r="C201" s="664"/>
      <c r="D201" s="332" t="s">
        <v>706</v>
      </c>
      <c r="E201" s="333" t="s">
        <v>707</v>
      </c>
      <c r="F201" s="333" t="s">
        <v>565</v>
      </c>
      <c r="G201" s="333"/>
      <c r="H201" s="333" t="s">
        <v>706</v>
      </c>
      <c r="I201" s="334"/>
      <c r="J201" s="261"/>
    </row>
    <row r="202" spans="3:10" s="311" customFormat="1" x14ac:dyDescent="0.3">
      <c r="C202" s="664"/>
      <c r="D202" s="332" t="s">
        <v>708</v>
      </c>
      <c r="E202" s="333" t="s">
        <v>412</v>
      </c>
      <c r="F202" s="333" t="s">
        <v>665</v>
      </c>
      <c r="G202" s="333"/>
      <c r="H202" s="333" t="s">
        <v>708</v>
      </c>
      <c r="I202" s="334"/>
      <c r="J202" s="261"/>
    </row>
    <row r="203" spans="3:10" s="311" customFormat="1" x14ac:dyDescent="0.3">
      <c r="C203" s="664"/>
      <c r="D203" s="332" t="s">
        <v>709</v>
      </c>
      <c r="E203" s="333" t="s">
        <v>710</v>
      </c>
      <c r="F203" s="333" t="s">
        <v>436</v>
      </c>
      <c r="G203" s="333"/>
      <c r="H203" s="333" t="s">
        <v>711</v>
      </c>
      <c r="I203" s="334"/>
      <c r="J203" s="261"/>
    </row>
    <row r="204" spans="3:10" s="311" customFormat="1" x14ac:dyDescent="0.3">
      <c r="C204" s="664"/>
      <c r="D204" s="332" t="s">
        <v>712</v>
      </c>
      <c r="E204" s="333" t="s">
        <v>713</v>
      </c>
      <c r="F204" s="333" t="s">
        <v>714</v>
      </c>
      <c r="G204" s="333"/>
      <c r="H204" s="333" t="s">
        <v>715</v>
      </c>
      <c r="I204" s="334"/>
      <c r="J204" s="261"/>
    </row>
    <row r="205" spans="3:10" s="311" customFormat="1" x14ac:dyDescent="0.3">
      <c r="C205" s="664"/>
      <c r="D205" s="332" t="s">
        <v>716</v>
      </c>
      <c r="E205" s="333" t="s">
        <v>412</v>
      </c>
      <c r="F205" s="333" t="s">
        <v>423</v>
      </c>
      <c r="G205" s="333"/>
      <c r="H205" s="333" t="s">
        <v>716</v>
      </c>
      <c r="I205" s="334"/>
      <c r="J205" s="261"/>
    </row>
    <row r="206" spans="3:10" s="311" customFormat="1" x14ac:dyDescent="0.3">
      <c r="C206" s="664"/>
      <c r="D206" s="332" t="s">
        <v>717</v>
      </c>
      <c r="E206" s="333" t="s">
        <v>718</v>
      </c>
      <c r="F206" s="333" t="s">
        <v>493</v>
      </c>
      <c r="G206" s="333"/>
      <c r="H206" s="333" t="s">
        <v>719</v>
      </c>
      <c r="I206" s="334"/>
      <c r="J206" s="261"/>
    </row>
    <row r="207" spans="3:10" s="311" customFormat="1" x14ac:dyDescent="0.3">
      <c r="C207" s="664"/>
      <c r="D207" s="332" t="s">
        <v>720</v>
      </c>
      <c r="E207" s="333" t="s">
        <v>721</v>
      </c>
      <c r="F207" s="333" t="s">
        <v>722</v>
      </c>
      <c r="G207" s="333"/>
      <c r="H207" s="333" t="s">
        <v>723</v>
      </c>
      <c r="I207" s="334"/>
      <c r="J207" s="261"/>
    </row>
    <row r="208" spans="3:10" s="311" customFormat="1" x14ac:dyDescent="0.3">
      <c r="C208" s="664"/>
      <c r="D208" s="332" t="s">
        <v>724</v>
      </c>
      <c r="E208" s="333" t="s">
        <v>725</v>
      </c>
      <c r="F208" s="333" t="s">
        <v>726</v>
      </c>
      <c r="G208" s="333"/>
      <c r="H208" s="333" t="s">
        <v>727</v>
      </c>
      <c r="I208" s="334"/>
      <c r="J208" s="261"/>
    </row>
    <row r="209" spans="3:10" s="311" customFormat="1" x14ac:dyDescent="0.3">
      <c r="C209" s="664"/>
      <c r="D209" s="332" t="s">
        <v>728</v>
      </c>
      <c r="E209" s="333" t="s">
        <v>412</v>
      </c>
      <c r="F209" s="333" t="s">
        <v>600</v>
      </c>
      <c r="G209" s="333"/>
      <c r="H209" s="333" t="s">
        <v>728</v>
      </c>
      <c r="I209" s="334"/>
      <c r="J209" s="261"/>
    </row>
    <row r="210" spans="3:10" s="311" customFormat="1" x14ac:dyDescent="0.3">
      <c r="C210" s="664"/>
      <c r="D210" s="332" t="s">
        <v>729</v>
      </c>
      <c r="E210" s="333" t="s">
        <v>412</v>
      </c>
      <c r="F210" s="333" t="s">
        <v>423</v>
      </c>
      <c r="G210" s="333"/>
      <c r="H210" s="333" t="s">
        <v>730</v>
      </c>
      <c r="I210" s="334"/>
      <c r="J210" s="261"/>
    </row>
    <row r="211" spans="3:10" s="311" customFormat="1" x14ac:dyDescent="0.3">
      <c r="C211" s="664"/>
      <c r="D211" s="332" t="s">
        <v>731</v>
      </c>
      <c r="E211" s="333" t="s">
        <v>732</v>
      </c>
      <c r="F211" s="333" t="s">
        <v>733</v>
      </c>
      <c r="G211" s="333"/>
      <c r="H211" s="333" t="s">
        <v>734</v>
      </c>
      <c r="I211" s="334"/>
      <c r="J211" s="261"/>
    </row>
    <row r="212" spans="3:10" s="311" customFormat="1" x14ac:dyDescent="0.3">
      <c r="C212" s="664"/>
      <c r="D212" s="332" t="s">
        <v>735</v>
      </c>
      <c r="E212" s="333" t="s">
        <v>736</v>
      </c>
      <c r="F212" s="333" t="s">
        <v>737</v>
      </c>
      <c r="G212" s="333"/>
      <c r="H212" s="333" t="s">
        <v>738</v>
      </c>
      <c r="I212" s="334"/>
      <c r="J212" s="261"/>
    </row>
    <row r="213" spans="3:10" s="311" customFormat="1" x14ac:dyDescent="0.3">
      <c r="C213" s="664"/>
      <c r="D213" s="332" t="s">
        <v>735</v>
      </c>
      <c r="E213" s="333" t="s">
        <v>739</v>
      </c>
      <c r="F213" s="333" t="s">
        <v>737</v>
      </c>
      <c r="G213" s="333"/>
      <c r="H213" s="333" t="s">
        <v>740</v>
      </c>
      <c r="I213" s="334"/>
      <c r="J213" s="261"/>
    </row>
    <row r="214" spans="3:10" s="311" customFormat="1" x14ac:dyDescent="0.3">
      <c r="C214" s="664"/>
      <c r="D214" s="332" t="s">
        <v>741</v>
      </c>
      <c r="E214" s="333" t="s">
        <v>412</v>
      </c>
      <c r="F214" s="333" t="s">
        <v>722</v>
      </c>
      <c r="G214" s="333"/>
      <c r="H214" s="333" t="s">
        <v>741</v>
      </c>
      <c r="I214" s="334"/>
      <c r="J214" s="261"/>
    </row>
    <row r="215" spans="3:10" s="311" customFormat="1" x14ac:dyDescent="0.3">
      <c r="C215" s="664"/>
      <c r="D215" s="332" t="s">
        <v>742</v>
      </c>
      <c r="E215" s="333" t="s">
        <v>743</v>
      </c>
      <c r="F215" s="333" t="s">
        <v>516</v>
      </c>
      <c r="G215" s="333"/>
      <c r="H215" s="333" t="s">
        <v>742</v>
      </c>
      <c r="I215" s="334"/>
      <c r="J215" s="261"/>
    </row>
    <row r="216" spans="3:10" s="311" customFormat="1" x14ac:dyDescent="0.3">
      <c r="C216" s="664"/>
      <c r="D216" s="332" t="s">
        <v>744</v>
      </c>
      <c r="E216" s="333" t="s">
        <v>412</v>
      </c>
      <c r="F216" s="333" t="s">
        <v>745</v>
      </c>
      <c r="G216" s="333"/>
      <c r="H216" s="333" t="s">
        <v>744</v>
      </c>
      <c r="I216" s="334"/>
      <c r="J216" s="261"/>
    </row>
    <row r="217" spans="3:10" s="311" customFormat="1" x14ac:dyDescent="0.3">
      <c r="C217" s="664"/>
      <c r="D217" s="332" t="s">
        <v>746</v>
      </c>
      <c r="E217" s="333" t="s">
        <v>747</v>
      </c>
      <c r="F217" s="333" t="s">
        <v>748</v>
      </c>
      <c r="G217" s="333"/>
      <c r="H217" s="333" t="s">
        <v>749</v>
      </c>
      <c r="I217" s="334"/>
      <c r="J217" s="261"/>
    </row>
    <row r="218" spans="3:10" s="311" customFormat="1" x14ac:dyDescent="0.3">
      <c r="C218" s="664"/>
      <c r="D218" s="332" t="s">
        <v>750</v>
      </c>
      <c r="E218" s="333" t="s">
        <v>751</v>
      </c>
      <c r="F218" s="333" t="s">
        <v>752</v>
      </c>
      <c r="G218" s="333"/>
      <c r="H218" s="333" t="s">
        <v>750</v>
      </c>
      <c r="I218" s="334"/>
      <c r="J218" s="261"/>
    </row>
    <row r="219" spans="3:10" s="311" customFormat="1" x14ac:dyDescent="0.3">
      <c r="C219" s="664"/>
      <c r="D219" s="332" t="s">
        <v>753</v>
      </c>
      <c r="E219" s="333" t="s">
        <v>754</v>
      </c>
      <c r="F219" s="333" t="s">
        <v>473</v>
      </c>
      <c r="G219" s="333"/>
      <c r="H219" s="333" t="s">
        <v>753</v>
      </c>
      <c r="I219" s="334"/>
      <c r="J219" s="261"/>
    </row>
    <row r="220" spans="3:10" s="311" customFormat="1" x14ac:dyDescent="0.3">
      <c r="C220" s="664"/>
      <c r="D220" s="332" t="s">
        <v>755</v>
      </c>
      <c r="E220" s="333" t="s">
        <v>412</v>
      </c>
      <c r="F220" s="333" t="s">
        <v>421</v>
      </c>
      <c r="G220" s="333"/>
      <c r="H220" s="333" t="s">
        <v>756</v>
      </c>
      <c r="I220" s="334"/>
      <c r="J220" s="261"/>
    </row>
    <row r="221" spans="3:10" s="311" customFormat="1" x14ac:dyDescent="0.3">
      <c r="C221" s="664"/>
      <c r="D221" s="332" t="s">
        <v>757</v>
      </c>
      <c r="E221" s="333" t="s">
        <v>758</v>
      </c>
      <c r="F221" s="333" t="s">
        <v>722</v>
      </c>
      <c r="G221" s="333"/>
      <c r="H221" s="333" t="s">
        <v>757</v>
      </c>
      <c r="I221" s="334"/>
      <c r="J221" s="261"/>
    </row>
    <row r="222" spans="3:10" s="311" customFormat="1" x14ac:dyDescent="0.3">
      <c r="C222" s="664"/>
      <c r="D222" s="332" t="s">
        <v>759</v>
      </c>
      <c r="E222" s="333" t="s">
        <v>412</v>
      </c>
      <c r="F222" s="333" t="s">
        <v>423</v>
      </c>
      <c r="G222" s="333"/>
      <c r="H222" s="333" t="s">
        <v>759</v>
      </c>
      <c r="I222" s="334"/>
      <c r="J222" s="261"/>
    </row>
    <row r="223" spans="3:10" s="311" customFormat="1" x14ac:dyDescent="0.3">
      <c r="C223" s="664"/>
      <c r="D223" s="332" t="s">
        <v>760</v>
      </c>
      <c r="E223" s="333" t="s">
        <v>761</v>
      </c>
      <c r="F223" s="333" t="s">
        <v>436</v>
      </c>
      <c r="G223" s="333"/>
      <c r="H223" s="333" t="s">
        <v>762</v>
      </c>
      <c r="I223" s="334"/>
      <c r="J223" s="261"/>
    </row>
    <row r="224" spans="3:10" s="311" customFormat="1" x14ac:dyDescent="0.3">
      <c r="C224" s="664"/>
      <c r="D224" s="332" t="s">
        <v>760</v>
      </c>
      <c r="E224" s="333" t="s">
        <v>763</v>
      </c>
      <c r="F224" s="333" t="s">
        <v>436</v>
      </c>
      <c r="G224" s="333"/>
      <c r="H224" s="333" t="s">
        <v>764</v>
      </c>
      <c r="I224" s="334"/>
      <c r="J224" s="261"/>
    </row>
    <row r="225" spans="3:10" s="311" customFormat="1" x14ac:dyDescent="0.3">
      <c r="C225" s="664"/>
      <c r="D225" s="332" t="s">
        <v>760</v>
      </c>
      <c r="E225" s="333" t="s">
        <v>765</v>
      </c>
      <c r="F225" s="333" t="s">
        <v>436</v>
      </c>
      <c r="G225" s="333"/>
      <c r="H225" s="333" t="s">
        <v>766</v>
      </c>
      <c r="I225" s="334"/>
      <c r="J225" s="261"/>
    </row>
    <row r="226" spans="3:10" s="311" customFormat="1" x14ac:dyDescent="0.3">
      <c r="C226" s="664"/>
      <c r="D226" s="332" t="s">
        <v>767</v>
      </c>
      <c r="E226" s="333" t="s">
        <v>768</v>
      </c>
      <c r="F226" s="333" t="s">
        <v>697</v>
      </c>
      <c r="G226" s="333"/>
      <c r="H226" s="333" t="s">
        <v>769</v>
      </c>
      <c r="I226" s="334"/>
      <c r="J226" s="261"/>
    </row>
    <row r="227" spans="3:10" s="311" customFormat="1" x14ac:dyDescent="0.3">
      <c r="C227" s="664"/>
      <c r="D227" s="332" t="s">
        <v>770</v>
      </c>
      <c r="E227" s="333" t="s">
        <v>771</v>
      </c>
      <c r="F227" s="333" t="s">
        <v>772</v>
      </c>
      <c r="G227" s="333"/>
      <c r="H227" s="333" t="s">
        <v>770</v>
      </c>
      <c r="I227" s="334"/>
      <c r="J227" s="261"/>
    </row>
    <row r="228" spans="3:10" s="311" customFormat="1" x14ac:dyDescent="0.3">
      <c r="C228" s="664"/>
      <c r="D228" s="332" t="s">
        <v>773</v>
      </c>
      <c r="E228" s="333" t="s">
        <v>774</v>
      </c>
      <c r="F228" s="333" t="s">
        <v>722</v>
      </c>
      <c r="G228" s="333"/>
      <c r="H228" s="333" t="s">
        <v>773</v>
      </c>
      <c r="I228" s="334"/>
      <c r="J228" s="261"/>
    </row>
    <row r="229" spans="3:10" s="311" customFormat="1" x14ac:dyDescent="0.3">
      <c r="C229" s="664"/>
      <c r="D229" s="332" t="s">
        <v>775</v>
      </c>
      <c r="E229" s="333" t="s">
        <v>776</v>
      </c>
      <c r="F229" s="333" t="s">
        <v>436</v>
      </c>
      <c r="G229" s="333"/>
      <c r="H229" s="333" t="s">
        <v>777</v>
      </c>
      <c r="I229" s="334"/>
      <c r="J229" s="261"/>
    </row>
    <row r="230" spans="3:10" s="311" customFormat="1" x14ac:dyDescent="0.3">
      <c r="C230" s="664"/>
      <c r="D230" s="332" t="s">
        <v>775</v>
      </c>
      <c r="E230" s="333" t="s">
        <v>778</v>
      </c>
      <c r="F230" s="333" t="s">
        <v>512</v>
      </c>
      <c r="G230" s="333"/>
      <c r="H230" s="333" t="s">
        <v>779</v>
      </c>
      <c r="I230" s="334"/>
      <c r="J230" s="261"/>
    </row>
    <row r="231" spans="3:10" s="311" customFormat="1" x14ac:dyDescent="0.3">
      <c r="C231" s="664"/>
      <c r="D231" s="332" t="s">
        <v>780</v>
      </c>
      <c r="E231" s="333" t="s">
        <v>412</v>
      </c>
      <c r="F231" s="333" t="s">
        <v>745</v>
      </c>
      <c r="G231" s="333"/>
      <c r="H231" s="333" t="s">
        <v>780</v>
      </c>
      <c r="I231" s="334"/>
      <c r="J231" s="261"/>
    </row>
    <row r="232" spans="3:10" s="311" customFormat="1" x14ac:dyDescent="0.3">
      <c r="C232" s="664"/>
      <c r="D232" s="332" t="s">
        <v>781</v>
      </c>
      <c r="E232" s="333" t="s">
        <v>412</v>
      </c>
      <c r="F232" s="333" t="s">
        <v>772</v>
      </c>
      <c r="G232" s="333"/>
      <c r="H232" s="333" t="s">
        <v>781</v>
      </c>
      <c r="I232" s="334"/>
      <c r="J232" s="261"/>
    </row>
    <row r="233" spans="3:10" s="311" customFormat="1" x14ac:dyDescent="0.3">
      <c r="C233" s="664"/>
      <c r="D233" s="332" t="s">
        <v>782</v>
      </c>
      <c r="E233" s="333" t="s">
        <v>783</v>
      </c>
      <c r="F233" s="333" t="s">
        <v>621</v>
      </c>
      <c r="G233" s="333"/>
      <c r="H233" s="333" t="s">
        <v>782</v>
      </c>
      <c r="I233" s="334"/>
      <c r="J233" s="261"/>
    </row>
    <row r="234" spans="3:10" s="311" customFormat="1" x14ac:dyDescent="0.3">
      <c r="C234" s="664"/>
      <c r="D234" s="332" t="s">
        <v>784</v>
      </c>
      <c r="E234" s="333" t="s">
        <v>785</v>
      </c>
      <c r="F234" s="333" t="s">
        <v>531</v>
      </c>
      <c r="G234" s="333"/>
      <c r="H234" s="333" t="s">
        <v>784</v>
      </c>
      <c r="I234" s="334"/>
      <c r="J234" s="261"/>
    </row>
    <row r="235" spans="3:10" s="311" customFormat="1" x14ac:dyDescent="0.3">
      <c r="C235" s="664"/>
      <c r="D235" s="332" t="s">
        <v>786</v>
      </c>
      <c r="E235" s="333" t="s">
        <v>787</v>
      </c>
      <c r="F235" s="333" t="s">
        <v>651</v>
      </c>
      <c r="G235" s="333"/>
      <c r="H235" s="333" t="s">
        <v>786</v>
      </c>
      <c r="I235" s="334"/>
      <c r="J235" s="261"/>
    </row>
    <row r="236" spans="3:10" s="311" customFormat="1" x14ac:dyDescent="0.3">
      <c r="C236" s="664"/>
      <c r="D236" s="332" t="s">
        <v>788</v>
      </c>
      <c r="E236" s="333" t="s">
        <v>789</v>
      </c>
      <c r="F236" s="333" t="s">
        <v>745</v>
      </c>
      <c r="G236" s="333"/>
      <c r="H236" s="333" t="s">
        <v>788</v>
      </c>
      <c r="I236" s="334"/>
      <c r="J236" s="261"/>
    </row>
    <row r="237" spans="3:10" s="311" customFormat="1" x14ac:dyDescent="0.3">
      <c r="C237" s="664"/>
      <c r="D237" s="332" t="s">
        <v>790</v>
      </c>
      <c r="E237" s="333" t="s">
        <v>412</v>
      </c>
      <c r="F237" s="333" t="s">
        <v>423</v>
      </c>
      <c r="G237" s="333"/>
      <c r="H237" s="333" t="s">
        <v>791</v>
      </c>
      <c r="I237" s="334"/>
      <c r="J237" s="261"/>
    </row>
    <row r="238" spans="3:10" s="311" customFormat="1" x14ac:dyDescent="0.3">
      <c r="C238" s="664"/>
      <c r="D238" s="332" t="s">
        <v>792</v>
      </c>
      <c r="E238" s="333" t="s">
        <v>793</v>
      </c>
      <c r="F238" s="333" t="s">
        <v>423</v>
      </c>
      <c r="G238" s="333"/>
      <c r="H238" s="333" t="s">
        <v>794</v>
      </c>
      <c r="I238" s="334"/>
      <c r="J238" s="261"/>
    </row>
    <row r="239" spans="3:10" s="311" customFormat="1" x14ac:dyDescent="0.3">
      <c r="C239" s="664"/>
      <c r="D239" s="332" t="s">
        <v>795</v>
      </c>
      <c r="E239" s="333" t="s">
        <v>796</v>
      </c>
      <c r="F239" s="333" t="s">
        <v>797</v>
      </c>
      <c r="G239" s="333"/>
      <c r="H239" s="333" t="s">
        <v>798</v>
      </c>
      <c r="I239" s="334"/>
      <c r="J239" s="261"/>
    </row>
    <row r="240" spans="3:10" s="311" customFormat="1" x14ac:dyDescent="0.3">
      <c r="C240" s="664"/>
      <c r="D240" s="332" t="s">
        <v>799</v>
      </c>
      <c r="E240" s="333" t="s">
        <v>800</v>
      </c>
      <c r="F240" s="333" t="s">
        <v>484</v>
      </c>
      <c r="G240" s="333"/>
      <c r="H240" s="333" t="s">
        <v>801</v>
      </c>
      <c r="I240" s="334"/>
      <c r="J240" s="261"/>
    </row>
    <row r="241" spans="3:10" s="311" customFormat="1" x14ac:dyDescent="0.3">
      <c r="C241" s="664"/>
      <c r="D241" s="332" t="s">
        <v>799</v>
      </c>
      <c r="E241" s="333" t="s">
        <v>802</v>
      </c>
      <c r="F241" s="333" t="s">
        <v>484</v>
      </c>
      <c r="G241" s="333"/>
      <c r="H241" s="333" t="s">
        <v>803</v>
      </c>
      <c r="I241" s="334"/>
      <c r="J241" s="261"/>
    </row>
    <row r="242" spans="3:10" s="311" customFormat="1" x14ac:dyDescent="0.3">
      <c r="C242" s="664"/>
      <c r="D242" s="332" t="s">
        <v>799</v>
      </c>
      <c r="E242" s="333" t="s">
        <v>412</v>
      </c>
      <c r="F242" s="333" t="s">
        <v>484</v>
      </c>
      <c r="G242" s="333"/>
      <c r="H242" s="333" t="s">
        <v>804</v>
      </c>
      <c r="I242" s="334"/>
      <c r="J242" s="261"/>
    </row>
    <row r="243" spans="3:10" s="311" customFormat="1" x14ac:dyDescent="0.3">
      <c r="C243" s="664"/>
      <c r="D243" s="332" t="s">
        <v>799</v>
      </c>
      <c r="E243" s="333" t="s">
        <v>412</v>
      </c>
      <c r="F243" s="333" t="s">
        <v>484</v>
      </c>
      <c r="G243" s="333"/>
      <c r="H243" s="333" t="s">
        <v>805</v>
      </c>
      <c r="I243" s="334"/>
      <c r="J243" s="261"/>
    </row>
    <row r="244" spans="3:10" s="311" customFormat="1" x14ac:dyDescent="0.3">
      <c r="C244" s="664"/>
      <c r="D244" s="332" t="s">
        <v>806</v>
      </c>
      <c r="E244" s="333" t="s">
        <v>412</v>
      </c>
      <c r="F244" s="333" t="s">
        <v>484</v>
      </c>
      <c r="G244" s="333"/>
      <c r="H244" s="333" t="s">
        <v>807</v>
      </c>
      <c r="I244" s="334"/>
      <c r="J244" s="261"/>
    </row>
    <row r="245" spans="3:10" s="311" customFormat="1" x14ac:dyDescent="0.3">
      <c r="C245" s="664"/>
      <c r="D245" s="332" t="s">
        <v>808</v>
      </c>
      <c r="E245" s="333" t="s">
        <v>412</v>
      </c>
      <c r="F245" s="333" t="s">
        <v>406</v>
      </c>
      <c r="G245" s="333"/>
      <c r="H245" s="333" t="s">
        <v>808</v>
      </c>
      <c r="I245" s="334"/>
      <c r="J245" s="261"/>
    </row>
    <row r="246" spans="3:10" s="311" customFormat="1" x14ac:dyDescent="0.3">
      <c r="C246" s="664"/>
      <c r="D246" s="332" t="s">
        <v>809</v>
      </c>
      <c r="E246" s="333" t="s">
        <v>810</v>
      </c>
      <c r="F246" s="333" t="s">
        <v>498</v>
      </c>
      <c r="G246" s="333"/>
      <c r="H246" s="333" t="s">
        <v>809</v>
      </c>
      <c r="I246" s="334"/>
      <c r="J246" s="261"/>
    </row>
    <row r="247" spans="3:10" s="311" customFormat="1" x14ac:dyDescent="0.3">
      <c r="C247" s="664"/>
      <c r="D247" s="332" t="s">
        <v>811</v>
      </c>
      <c r="E247" s="333" t="s">
        <v>812</v>
      </c>
      <c r="F247" s="333" t="s">
        <v>423</v>
      </c>
      <c r="G247" s="333"/>
      <c r="H247" s="333" t="s">
        <v>813</v>
      </c>
      <c r="I247" s="334"/>
      <c r="J247" s="261"/>
    </row>
    <row r="248" spans="3:10" s="311" customFormat="1" x14ac:dyDescent="0.3">
      <c r="C248" s="664"/>
      <c r="D248" s="332" t="s">
        <v>814</v>
      </c>
      <c r="E248" s="333" t="s">
        <v>815</v>
      </c>
      <c r="F248" s="333" t="s">
        <v>423</v>
      </c>
      <c r="G248" s="333"/>
      <c r="H248" s="333" t="s">
        <v>814</v>
      </c>
      <c r="I248" s="334"/>
      <c r="J248" s="261"/>
    </row>
    <row r="249" spans="3:10" s="311" customFormat="1" x14ac:dyDescent="0.3">
      <c r="C249" s="664"/>
      <c r="D249" s="332" t="s">
        <v>816</v>
      </c>
      <c r="E249" s="333" t="s">
        <v>817</v>
      </c>
      <c r="F249" s="333" t="s">
        <v>436</v>
      </c>
      <c r="G249" s="333"/>
      <c r="H249" s="333" t="s">
        <v>816</v>
      </c>
      <c r="I249" s="334"/>
      <c r="J249" s="261"/>
    </row>
    <row r="250" spans="3:10" s="311" customFormat="1" x14ac:dyDescent="0.3">
      <c r="C250" s="664"/>
      <c r="D250" s="332" t="s">
        <v>818</v>
      </c>
      <c r="E250" s="333" t="s">
        <v>819</v>
      </c>
      <c r="F250" s="333" t="s">
        <v>436</v>
      </c>
      <c r="G250" s="333"/>
      <c r="H250" s="333" t="s">
        <v>820</v>
      </c>
      <c r="I250" s="334"/>
      <c r="J250" s="261"/>
    </row>
    <row r="251" spans="3:10" s="311" customFormat="1" x14ac:dyDescent="0.3">
      <c r="C251" s="664"/>
      <c r="D251" s="332" t="s">
        <v>821</v>
      </c>
      <c r="E251" s="333" t="s">
        <v>822</v>
      </c>
      <c r="F251" s="333" t="s">
        <v>772</v>
      </c>
      <c r="G251" s="333"/>
      <c r="H251" s="333" t="s">
        <v>823</v>
      </c>
      <c r="I251" s="334"/>
      <c r="J251" s="261"/>
    </row>
    <row r="252" spans="3:10" s="311" customFormat="1" x14ac:dyDescent="0.3">
      <c r="C252" s="664"/>
      <c r="D252" s="332" t="s">
        <v>824</v>
      </c>
      <c r="E252" s="333" t="s">
        <v>825</v>
      </c>
      <c r="F252" s="333" t="s">
        <v>722</v>
      </c>
      <c r="G252" s="333"/>
      <c r="H252" s="333" t="s">
        <v>826</v>
      </c>
      <c r="I252" s="334"/>
      <c r="J252" s="261"/>
    </row>
    <row r="253" spans="3:10" s="311" customFormat="1" x14ac:dyDescent="0.3">
      <c r="C253" s="664"/>
      <c r="D253" s="332" t="s">
        <v>827</v>
      </c>
      <c r="E253" s="333" t="s">
        <v>828</v>
      </c>
      <c r="F253" s="333" t="s">
        <v>484</v>
      </c>
      <c r="G253" s="333"/>
      <c r="H253" s="333" t="s">
        <v>827</v>
      </c>
      <c r="I253" s="334"/>
      <c r="J253" s="261"/>
    </row>
    <row r="254" spans="3:10" s="311" customFormat="1" x14ac:dyDescent="0.3">
      <c r="C254" s="664"/>
      <c r="D254" s="332" t="s">
        <v>829</v>
      </c>
      <c r="E254" s="333" t="s">
        <v>830</v>
      </c>
      <c r="F254" s="333" t="s">
        <v>722</v>
      </c>
      <c r="G254" s="333"/>
      <c r="H254" s="333" t="s">
        <v>831</v>
      </c>
      <c r="I254" s="334"/>
      <c r="J254" s="261"/>
    </row>
    <row r="255" spans="3:10" s="311" customFormat="1" x14ac:dyDescent="0.3">
      <c r="C255" s="664"/>
      <c r="D255" s="332" t="s">
        <v>832</v>
      </c>
      <c r="E255" s="333" t="s">
        <v>833</v>
      </c>
      <c r="F255" s="333" t="s">
        <v>834</v>
      </c>
      <c r="G255" s="333"/>
      <c r="H255" s="333" t="s">
        <v>835</v>
      </c>
      <c r="I255" s="334"/>
      <c r="J255" s="261"/>
    </row>
    <row r="256" spans="3:10" s="311" customFormat="1" x14ac:dyDescent="0.3">
      <c r="C256" s="664"/>
      <c r="D256" s="332" t="s">
        <v>836</v>
      </c>
      <c r="E256" s="333" t="s">
        <v>837</v>
      </c>
      <c r="F256" s="333" t="s">
        <v>697</v>
      </c>
      <c r="G256" s="333"/>
      <c r="H256" s="333" t="s">
        <v>838</v>
      </c>
      <c r="I256" s="334"/>
      <c r="J256" s="261"/>
    </row>
    <row r="257" spans="3:10" s="311" customFormat="1" x14ac:dyDescent="0.3">
      <c r="C257" s="664"/>
      <c r="D257" s="332" t="s">
        <v>839</v>
      </c>
      <c r="E257" s="333" t="s">
        <v>840</v>
      </c>
      <c r="F257" s="333" t="s">
        <v>722</v>
      </c>
      <c r="G257" s="333"/>
      <c r="H257" s="333" t="s">
        <v>841</v>
      </c>
      <c r="I257" s="334"/>
      <c r="J257" s="261"/>
    </row>
    <row r="258" spans="3:10" s="311" customFormat="1" x14ac:dyDescent="0.3">
      <c r="C258" s="664"/>
      <c r="D258" s="332" t="s">
        <v>842</v>
      </c>
      <c r="E258" s="333" t="s">
        <v>843</v>
      </c>
      <c r="F258" s="333" t="s">
        <v>722</v>
      </c>
      <c r="G258" s="333"/>
      <c r="H258" s="333" t="s">
        <v>844</v>
      </c>
      <c r="I258" s="334"/>
      <c r="J258" s="261"/>
    </row>
    <row r="259" spans="3:10" s="311" customFormat="1" x14ac:dyDescent="0.3">
      <c r="C259" s="664"/>
      <c r="D259" s="332" t="s">
        <v>845</v>
      </c>
      <c r="E259" s="333" t="s">
        <v>846</v>
      </c>
      <c r="F259" s="333" t="s">
        <v>847</v>
      </c>
      <c r="G259" s="333"/>
      <c r="H259" s="333" t="s">
        <v>848</v>
      </c>
      <c r="I259" s="334"/>
      <c r="J259" s="261"/>
    </row>
    <row r="260" spans="3:10" s="311" customFormat="1" x14ac:dyDescent="0.3">
      <c r="C260" s="664"/>
      <c r="D260" s="332" t="s">
        <v>849</v>
      </c>
      <c r="E260" s="333" t="s">
        <v>412</v>
      </c>
      <c r="F260" s="333" t="s">
        <v>850</v>
      </c>
      <c r="G260" s="333"/>
      <c r="H260" s="333" t="s">
        <v>849</v>
      </c>
      <c r="I260" s="334"/>
      <c r="J260" s="261"/>
    </row>
    <row r="261" spans="3:10" s="311" customFormat="1" x14ac:dyDescent="0.3">
      <c r="C261" s="664"/>
      <c r="D261" s="332" t="s">
        <v>851</v>
      </c>
      <c r="E261" s="333" t="s">
        <v>852</v>
      </c>
      <c r="F261" s="333" t="s">
        <v>565</v>
      </c>
      <c r="G261" s="333"/>
      <c r="H261" s="333" t="s">
        <v>851</v>
      </c>
      <c r="I261" s="334"/>
      <c r="J261" s="261"/>
    </row>
    <row r="262" spans="3:10" s="311" customFormat="1" x14ac:dyDescent="0.3">
      <c r="C262" s="664"/>
      <c r="D262" s="332" t="s">
        <v>853</v>
      </c>
      <c r="E262" s="333" t="s">
        <v>412</v>
      </c>
      <c r="F262" s="333" t="s">
        <v>600</v>
      </c>
      <c r="G262" s="333"/>
      <c r="H262" s="333" t="s">
        <v>853</v>
      </c>
      <c r="I262" s="334"/>
      <c r="J262" s="261"/>
    </row>
    <row r="263" spans="3:10" s="311" customFormat="1" x14ac:dyDescent="0.3">
      <c r="C263" s="664"/>
      <c r="D263" s="332" t="s">
        <v>854</v>
      </c>
      <c r="E263" s="333" t="s">
        <v>855</v>
      </c>
      <c r="F263" s="333" t="s">
        <v>856</v>
      </c>
      <c r="G263" s="333"/>
      <c r="H263" s="333" t="s">
        <v>854</v>
      </c>
      <c r="I263" s="334"/>
      <c r="J263" s="261"/>
    </row>
    <row r="264" spans="3:10" s="311" customFormat="1" x14ac:dyDescent="0.3">
      <c r="C264" s="664"/>
      <c r="D264" s="332" t="s">
        <v>857</v>
      </c>
      <c r="E264" s="333" t="s">
        <v>412</v>
      </c>
      <c r="F264" s="333" t="s">
        <v>423</v>
      </c>
      <c r="G264" s="333"/>
      <c r="H264" s="333" t="s">
        <v>858</v>
      </c>
      <c r="I264" s="334"/>
      <c r="J264" s="261"/>
    </row>
    <row r="265" spans="3:10" s="311" customFormat="1" x14ac:dyDescent="0.3">
      <c r="C265" s="664"/>
      <c r="D265" s="332" t="s">
        <v>859</v>
      </c>
      <c r="E265" s="333" t="s">
        <v>860</v>
      </c>
      <c r="F265" s="333" t="s">
        <v>737</v>
      </c>
      <c r="G265" s="333"/>
      <c r="H265" s="333" t="s">
        <v>861</v>
      </c>
      <c r="I265" s="334"/>
      <c r="J265" s="261"/>
    </row>
    <row r="266" spans="3:10" s="311" customFormat="1" x14ac:dyDescent="0.3">
      <c r="C266" s="664"/>
      <c r="D266" s="332" t="s">
        <v>862</v>
      </c>
      <c r="E266" s="333" t="s">
        <v>863</v>
      </c>
      <c r="F266" s="333" t="s">
        <v>665</v>
      </c>
      <c r="G266" s="333"/>
      <c r="H266" s="333" t="s">
        <v>864</v>
      </c>
      <c r="I266" s="334"/>
      <c r="J266" s="261"/>
    </row>
    <row r="267" spans="3:10" s="311" customFormat="1" x14ac:dyDescent="0.3">
      <c r="C267" s="664"/>
      <c r="D267" s="332" t="s">
        <v>865</v>
      </c>
      <c r="E267" s="333" t="s">
        <v>866</v>
      </c>
      <c r="F267" s="333" t="s">
        <v>665</v>
      </c>
      <c r="G267" s="333"/>
      <c r="H267" s="333" t="s">
        <v>865</v>
      </c>
      <c r="I267" s="334"/>
      <c r="J267" s="261"/>
    </row>
    <row r="268" spans="3:10" s="311" customFormat="1" x14ac:dyDescent="0.3">
      <c r="C268" s="664"/>
      <c r="D268" s="332" t="s">
        <v>867</v>
      </c>
      <c r="E268" s="333" t="s">
        <v>868</v>
      </c>
      <c r="F268" s="333" t="s">
        <v>869</v>
      </c>
      <c r="G268" s="333"/>
      <c r="H268" s="333" t="s">
        <v>867</v>
      </c>
      <c r="I268" s="334"/>
      <c r="J268" s="261"/>
    </row>
    <row r="269" spans="3:10" s="311" customFormat="1" x14ac:dyDescent="0.3">
      <c r="C269" s="664"/>
      <c r="D269" s="332" t="s">
        <v>870</v>
      </c>
      <c r="E269" s="333" t="s">
        <v>412</v>
      </c>
      <c r="F269" s="333" t="s">
        <v>418</v>
      </c>
      <c r="G269" s="333"/>
      <c r="H269" s="333" t="s">
        <v>870</v>
      </c>
      <c r="I269" s="334"/>
      <c r="J269" s="261"/>
    </row>
    <row r="270" spans="3:10" s="311" customFormat="1" x14ac:dyDescent="0.3">
      <c r="C270" s="664"/>
      <c r="D270" s="332" t="s">
        <v>871</v>
      </c>
      <c r="E270" s="333" t="s">
        <v>872</v>
      </c>
      <c r="F270" s="333" t="s">
        <v>440</v>
      </c>
      <c r="G270" s="333"/>
      <c r="H270" s="333" t="s">
        <v>871</v>
      </c>
      <c r="I270" s="334"/>
      <c r="J270" s="261"/>
    </row>
    <row r="271" spans="3:10" s="311" customFormat="1" x14ac:dyDescent="0.3">
      <c r="C271" s="664"/>
      <c r="D271" s="332" t="s">
        <v>873</v>
      </c>
      <c r="E271" s="333" t="s">
        <v>874</v>
      </c>
      <c r="F271" s="333" t="s">
        <v>665</v>
      </c>
      <c r="G271" s="333"/>
      <c r="H271" s="333" t="s">
        <v>875</v>
      </c>
      <c r="I271" s="334"/>
      <c r="J271" s="261"/>
    </row>
    <row r="272" spans="3:10" s="311" customFormat="1" x14ac:dyDescent="0.3">
      <c r="C272" s="664"/>
      <c r="D272" s="332" t="s">
        <v>876</v>
      </c>
      <c r="E272" s="333" t="s">
        <v>877</v>
      </c>
      <c r="F272" s="333" t="s">
        <v>878</v>
      </c>
      <c r="G272" s="333"/>
      <c r="H272" s="333" t="s">
        <v>879</v>
      </c>
      <c r="I272" s="334"/>
      <c r="J272" s="261"/>
    </row>
    <row r="273" spans="3:10" s="311" customFormat="1" x14ac:dyDescent="0.3">
      <c r="C273" s="664"/>
      <c r="D273" s="332" t="s">
        <v>880</v>
      </c>
      <c r="E273" s="333" t="s">
        <v>412</v>
      </c>
      <c r="F273" s="333" t="s">
        <v>745</v>
      </c>
      <c r="G273" s="333"/>
      <c r="H273" s="333" t="s">
        <v>880</v>
      </c>
      <c r="I273" s="334"/>
      <c r="J273" s="261"/>
    </row>
    <row r="274" spans="3:10" s="311" customFormat="1" x14ac:dyDescent="0.3">
      <c r="C274" s="664"/>
      <c r="D274" s="332" t="s">
        <v>881</v>
      </c>
      <c r="E274" s="333" t="s">
        <v>882</v>
      </c>
      <c r="F274" s="333" t="s">
        <v>423</v>
      </c>
      <c r="G274" s="333"/>
      <c r="H274" s="333" t="s">
        <v>883</v>
      </c>
      <c r="I274" s="334"/>
      <c r="J274" s="261"/>
    </row>
    <row r="275" spans="3:10" s="311" customFormat="1" x14ac:dyDescent="0.3">
      <c r="C275" s="664"/>
      <c r="D275" s="332" t="s">
        <v>884</v>
      </c>
      <c r="E275" s="333" t="s">
        <v>412</v>
      </c>
      <c r="F275" s="333" t="s">
        <v>418</v>
      </c>
      <c r="G275" s="333"/>
      <c r="H275" s="333" t="s">
        <v>884</v>
      </c>
      <c r="I275" s="334"/>
      <c r="J275" s="261"/>
    </row>
    <row r="276" spans="3:10" s="311" customFormat="1" x14ac:dyDescent="0.3">
      <c r="C276" s="664"/>
      <c r="D276" s="332" t="s">
        <v>885</v>
      </c>
      <c r="E276" s="333" t="s">
        <v>886</v>
      </c>
      <c r="F276" s="333" t="s">
        <v>436</v>
      </c>
      <c r="G276" s="333"/>
      <c r="H276" s="333" t="s">
        <v>887</v>
      </c>
      <c r="I276" s="334"/>
      <c r="J276" s="261"/>
    </row>
    <row r="277" spans="3:10" s="311" customFormat="1" x14ac:dyDescent="0.3">
      <c r="C277" s="664"/>
      <c r="D277" s="332" t="s">
        <v>885</v>
      </c>
      <c r="E277" s="333" t="s">
        <v>412</v>
      </c>
      <c r="F277" s="333" t="s">
        <v>627</v>
      </c>
      <c r="G277" s="333"/>
      <c r="H277" s="333" t="s">
        <v>885</v>
      </c>
      <c r="I277" s="334"/>
      <c r="J277" s="261"/>
    </row>
    <row r="278" spans="3:10" s="311" customFormat="1" x14ac:dyDescent="0.3">
      <c r="C278" s="664"/>
      <c r="D278" s="332" t="s">
        <v>888</v>
      </c>
      <c r="E278" s="333" t="s">
        <v>889</v>
      </c>
      <c r="F278" s="333" t="s">
        <v>772</v>
      </c>
      <c r="G278" s="333"/>
      <c r="H278" s="333" t="s">
        <v>890</v>
      </c>
      <c r="I278" s="334"/>
      <c r="J278" s="261"/>
    </row>
    <row r="279" spans="3:10" s="311" customFormat="1" x14ac:dyDescent="0.3">
      <c r="C279" s="664"/>
      <c r="D279" s="332" t="s">
        <v>891</v>
      </c>
      <c r="E279" s="333" t="s">
        <v>412</v>
      </c>
      <c r="F279" s="333" t="s">
        <v>493</v>
      </c>
      <c r="G279" s="333"/>
      <c r="H279" s="333" t="s">
        <v>892</v>
      </c>
      <c r="I279" s="334"/>
      <c r="J279" s="261"/>
    </row>
    <row r="280" spans="3:10" s="311" customFormat="1" x14ac:dyDescent="0.3">
      <c r="C280" s="664"/>
      <c r="D280" s="332" t="s">
        <v>893</v>
      </c>
      <c r="E280" s="333" t="s">
        <v>894</v>
      </c>
      <c r="F280" s="333" t="s">
        <v>697</v>
      </c>
      <c r="G280" s="333"/>
      <c r="H280" s="333" t="s">
        <v>895</v>
      </c>
      <c r="I280" s="334"/>
      <c r="J280" s="261"/>
    </row>
    <row r="281" spans="3:10" s="311" customFormat="1" x14ac:dyDescent="0.3">
      <c r="C281" s="664"/>
      <c r="D281" s="332" t="s">
        <v>896</v>
      </c>
      <c r="E281" s="333" t="s">
        <v>412</v>
      </c>
      <c r="F281" s="333" t="s">
        <v>897</v>
      </c>
      <c r="G281" s="333"/>
      <c r="H281" s="333" t="s">
        <v>898</v>
      </c>
      <c r="I281" s="334"/>
      <c r="J281" s="261"/>
    </row>
    <row r="282" spans="3:10" s="311" customFormat="1" x14ac:dyDescent="0.3">
      <c r="C282" s="664"/>
      <c r="D282" s="332" t="s">
        <v>899</v>
      </c>
      <c r="E282" s="333" t="s">
        <v>900</v>
      </c>
      <c r="F282" s="333" t="s">
        <v>878</v>
      </c>
      <c r="G282" s="333"/>
      <c r="H282" s="333" t="s">
        <v>901</v>
      </c>
      <c r="I282" s="334"/>
      <c r="J282" s="261"/>
    </row>
    <row r="283" spans="3:10" s="311" customFormat="1" x14ac:dyDescent="0.3">
      <c r="C283" s="664"/>
      <c r="D283" s="332" t="s">
        <v>902</v>
      </c>
      <c r="E283" s="333" t="s">
        <v>903</v>
      </c>
      <c r="F283" s="333" t="s">
        <v>426</v>
      </c>
      <c r="G283" s="333"/>
      <c r="H283" s="333" t="s">
        <v>902</v>
      </c>
      <c r="I283" s="334"/>
      <c r="J283" s="261"/>
    </row>
    <row r="284" spans="3:10" s="311" customFormat="1" x14ac:dyDescent="0.3">
      <c r="C284" s="664"/>
      <c r="D284" s="332" t="s">
        <v>904</v>
      </c>
      <c r="E284" s="333" t="s">
        <v>412</v>
      </c>
      <c r="F284" s="333" t="s">
        <v>525</v>
      </c>
      <c r="G284" s="333"/>
      <c r="H284" s="333" t="s">
        <v>904</v>
      </c>
      <c r="I284" s="334"/>
      <c r="J284" s="261"/>
    </row>
    <row r="285" spans="3:10" s="311" customFormat="1" x14ac:dyDescent="0.3">
      <c r="C285" s="664"/>
      <c r="D285" s="332" t="s">
        <v>905</v>
      </c>
      <c r="E285" s="333" t="s">
        <v>906</v>
      </c>
      <c r="F285" s="333" t="s">
        <v>406</v>
      </c>
      <c r="G285" s="333"/>
      <c r="H285" s="333" t="s">
        <v>907</v>
      </c>
      <c r="I285" s="334"/>
      <c r="J285" s="261"/>
    </row>
    <row r="286" spans="3:10" s="311" customFormat="1" x14ac:dyDescent="0.3">
      <c r="C286" s="664"/>
      <c r="D286" s="332" t="s">
        <v>908</v>
      </c>
      <c r="E286" s="333" t="s">
        <v>412</v>
      </c>
      <c r="F286" s="333" t="s">
        <v>651</v>
      </c>
      <c r="G286" s="333"/>
      <c r="H286" s="333" t="s">
        <v>909</v>
      </c>
      <c r="I286" s="334"/>
      <c r="J286" s="261"/>
    </row>
    <row r="287" spans="3:10" s="311" customFormat="1" x14ac:dyDescent="0.3">
      <c r="C287" s="664"/>
      <c r="D287" s="332" t="s">
        <v>910</v>
      </c>
      <c r="E287" s="333" t="s">
        <v>911</v>
      </c>
      <c r="F287" s="333" t="s">
        <v>912</v>
      </c>
      <c r="G287" s="333"/>
      <c r="H287" s="333" t="s">
        <v>913</v>
      </c>
      <c r="I287" s="334"/>
      <c r="J287" s="261"/>
    </row>
    <row r="288" spans="3:10" s="311" customFormat="1" x14ac:dyDescent="0.3">
      <c r="C288" s="664"/>
      <c r="D288" s="332" t="s">
        <v>914</v>
      </c>
      <c r="E288" s="333" t="s">
        <v>915</v>
      </c>
      <c r="F288" s="333" t="s">
        <v>916</v>
      </c>
      <c r="G288" s="333"/>
      <c r="H288" s="333" t="s">
        <v>914</v>
      </c>
      <c r="I288" s="334"/>
      <c r="J288" s="261"/>
    </row>
    <row r="289" spans="3:10" s="311" customFormat="1" x14ac:dyDescent="0.3">
      <c r="C289" s="664"/>
      <c r="D289" s="332" t="s">
        <v>917</v>
      </c>
      <c r="E289" s="333" t="s">
        <v>918</v>
      </c>
      <c r="F289" s="333" t="s">
        <v>919</v>
      </c>
      <c r="G289" s="333"/>
      <c r="H289" s="333" t="s">
        <v>917</v>
      </c>
      <c r="I289" s="334"/>
      <c r="J289" s="261"/>
    </row>
    <row r="290" spans="3:10" s="311" customFormat="1" x14ac:dyDescent="0.3">
      <c r="C290" s="664"/>
      <c r="D290" s="332" t="s">
        <v>920</v>
      </c>
      <c r="E290" s="333" t="s">
        <v>921</v>
      </c>
      <c r="F290" s="333" t="s">
        <v>745</v>
      </c>
      <c r="G290" s="333"/>
      <c r="H290" s="333" t="s">
        <v>920</v>
      </c>
      <c r="I290" s="334"/>
      <c r="J290" s="261"/>
    </row>
    <row r="291" spans="3:10" s="311" customFormat="1" x14ac:dyDescent="0.3">
      <c r="C291" s="664"/>
      <c r="D291" s="332" t="s">
        <v>922</v>
      </c>
      <c r="E291" s="333" t="s">
        <v>412</v>
      </c>
      <c r="F291" s="333" t="s">
        <v>745</v>
      </c>
      <c r="G291" s="333"/>
      <c r="H291" s="333" t="s">
        <v>922</v>
      </c>
      <c r="I291" s="334"/>
      <c r="J291" s="261"/>
    </row>
    <row r="292" spans="3:10" s="311" customFormat="1" x14ac:dyDescent="0.3">
      <c r="C292" s="664"/>
      <c r="D292" s="332" t="s">
        <v>923</v>
      </c>
      <c r="E292" s="333" t="s">
        <v>412</v>
      </c>
      <c r="F292" s="333" t="s">
        <v>453</v>
      </c>
      <c r="G292" s="333"/>
      <c r="H292" s="333" t="s">
        <v>924</v>
      </c>
      <c r="I292" s="334"/>
      <c r="J292" s="261"/>
    </row>
    <row r="293" spans="3:10" s="311" customFormat="1" x14ac:dyDescent="0.3">
      <c r="C293" s="664"/>
      <c r="D293" s="332" t="s">
        <v>925</v>
      </c>
      <c r="E293" s="333" t="s">
        <v>926</v>
      </c>
      <c r="F293" s="333" t="s">
        <v>565</v>
      </c>
      <c r="G293" s="333"/>
      <c r="H293" s="333" t="s">
        <v>925</v>
      </c>
      <c r="I293" s="334"/>
      <c r="J293" s="261"/>
    </row>
    <row r="294" spans="3:10" s="311" customFormat="1" x14ac:dyDescent="0.3">
      <c r="C294" s="664"/>
      <c r="D294" s="332" t="s">
        <v>927</v>
      </c>
      <c r="E294" s="333" t="s">
        <v>412</v>
      </c>
      <c r="F294" s="333" t="s">
        <v>856</v>
      </c>
      <c r="G294" s="333"/>
      <c r="H294" s="333" t="s">
        <v>927</v>
      </c>
      <c r="I294" s="334"/>
      <c r="J294" s="261"/>
    </row>
    <row r="295" spans="3:10" s="311" customFormat="1" x14ac:dyDescent="0.3">
      <c r="C295" s="664"/>
      <c r="D295" s="332" t="s">
        <v>928</v>
      </c>
      <c r="E295" s="333" t="s">
        <v>412</v>
      </c>
      <c r="F295" s="333" t="s">
        <v>565</v>
      </c>
      <c r="G295" s="333"/>
      <c r="H295" s="333" t="s">
        <v>928</v>
      </c>
      <c r="I295" s="334"/>
      <c r="J295" s="261"/>
    </row>
    <row r="296" spans="3:10" s="311" customFormat="1" x14ac:dyDescent="0.3">
      <c r="C296" s="664"/>
      <c r="D296" s="332" t="s">
        <v>929</v>
      </c>
      <c r="E296" s="333" t="s">
        <v>930</v>
      </c>
      <c r="F296" s="333" t="s">
        <v>421</v>
      </c>
      <c r="G296" s="333"/>
      <c r="H296" s="333" t="s">
        <v>931</v>
      </c>
      <c r="I296" s="334"/>
      <c r="J296" s="261"/>
    </row>
    <row r="297" spans="3:10" s="311" customFormat="1" x14ac:dyDescent="0.3">
      <c r="C297" s="664"/>
      <c r="D297" s="332" t="s">
        <v>932</v>
      </c>
      <c r="E297" s="333" t="s">
        <v>412</v>
      </c>
      <c r="F297" s="333" t="s">
        <v>665</v>
      </c>
      <c r="G297" s="333"/>
      <c r="H297" s="333" t="s">
        <v>932</v>
      </c>
      <c r="I297" s="334"/>
      <c r="J297" s="261"/>
    </row>
    <row r="298" spans="3:10" s="311" customFormat="1" x14ac:dyDescent="0.3">
      <c r="C298" s="664"/>
      <c r="D298" s="332" t="s">
        <v>933</v>
      </c>
      <c r="E298" s="333" t="s">
        <v>934</v>
      </c>
      <c r="F298" s="333" t="s">
        <v>421</v>
      </c>
      <c r="G298" s="333"/>
      <c r="H298" s="333" t="s">
        <v>933</v>
      </c>
      <c r="I298" s="334"/>
      <c r="J298" s="261"/>
    </row>
    <row r="299" spans="3:10" s="311" customFormat="1" x14ac:dyDescent="0.3">
      <c r="C299" s="664"/>
      <c r="D299" s="332" t="s">
        <v>935</v>
      </c>
      <c r="E299" s="333" t="s">
        <v>936</v>
      </c>
      <c r="F299" s="333" t="s">
        <v>937</v>
      </c>
      <c r="G299" s="333"/>
      <c r="H299" s="333" t="s">
        <v>938</v>
      </c>
      <c r="I299" s="334"/>
      <c r="J299" s="261"/>
    </row>
    <row r="300" spans="3:10" s="311" customFormat="1" x14ac:dyDescent="0.3">
      <c r="C300" s="664"/>
      <c r="D300" s="332" t="s">
        <v>939</v>
      </c>
      <c r="E300" s="333" t="s">
        <v>940</v>
      </c>
      <c r="F300" s="333" t="s">
        <v>460</v>
      </c>
      <c r="G300" s="333"/>
      <c r="H300" s="333" t="s">
        <v>941</v>
      </c>
      <c r="I300" s="334"/>
      <c r="J300" s="261"/>
    </row>
    <row r="301" spans="3:10" s="311" customFormat="1" x14ac:dyDescent="0.3">
      <c r="C301" s="664"/>
      <c r="D301" s="332" t="s">
        <v>942</v>
      </c>
      <c r="E301" s="333" t="s">
        <v>412</v>
      </c>
      <c r="F301" s="333" t="s">
        <v>460</v>
      </c>
      <c r="G301" s="333"/>
      <c r="H301" s="333" t="s">
        <v>943</v>
      </c>
      <c r="I301" s="334"/>
      <c r="J301" s="261"/>
    </row>
    <row r="302" spans="3:10" s="311" customFormat="1" x14ac:dyDescent="0.3">
      <c r="C302" s="664"/>
      <c r="D302" s="332" t="s">
        <v>944</v>
      </c>
      <c r="E302" s="333" t="s">
        <v>412</v>
      </c>
      <c r="F302" s="333" t="s">
        <v>772</v>
      </c>
      <c r="G302" s="333"/>
      <c r="H302" s="333" t="s">
        <v>944</v>
      </c>
      <c r="I302" s="334"/>
      <c r="J302" s="261"/>
    </row>
    <row r="303" spans="3:10" s="311" customFormat="1" x14ac:dyDescent="0.3">
      <c r="C303" s="664"/>
      <c r="D303" s="332" t="s">
        <v>945</v>
      </c>
      <c r="E303" s="333" t="s">
        <v>946</v>
      </c>
      <c r="F303" s="333" t="s">
        <v>546</v>
      </c>
      <c r="G303" s="333"/>
      <c r="H303" s="333" t="s">
        <v>945</v>
      </c>
      <c r="I303" s="334"/>
      <c r="J303" s="261"/>
    </row>
    <row r="304" spans="3:10" s="311" customFormat="1" x14ac:dyDescent="0.3">
      <c r="C304" s="664"/>
      <c r="D304" s="332" t="s">
        <v>947</v>
      </c>
      <c r="E304" s="333" t="s">
        <v>948</v>
      </c>
      <c r="F304" s="333" t="s">
        <v>531</v>
      </c>
      <c r="G304" s="333"/>
      <c r="H304" s="333" t="s">
        <v>949</v>
      </c>
      <c r="I304" s="334"/>
      <c r="J304" s="261"/>
    </row>
    <row r="305" spans="3:10" s="311" customFormat="1" x14ac:dyDescent="0.3">
      <c r="C305" s="664"/>
      <c r="D305" s="332" t="s">
        <v>950</v>
      </c>
      <c r="E305" s="333" t="s">
        <v>951</v>
      </c>
      <c r="F305" s="333" t="s">
        <v>426</v>
      </c>
      <c r="G305" s="333"/>
      <c r="H305" s="333" t="s">
        <v>952</v>
      </c>
      <c r="I305" s="334"/>
      <c r="J305" s="261"/>
    </row>
    <row r="306" spans="3:10" s="311" customFormat="1" x14ac:dyDescent="0.3">
      <c r="C306" s="664"/>
      <c r="D306" s="332" t="s">
        <v>953</v>
      </c>
      <c r="E306" s="333" t="s">
        <v>954</v>
      </c>
      <c r="F306" s="333" t="s">
        <v>436</v>
      </c>
      <c r="G306" s="333"/>
      <c r="H306" s="333" t="s">
        <v>955</v>
      </c>
      <c r="I306" s="334"/>
      <c r="J306" s="261"/>
    </row>
    <row r="307" spans="3:10" s="311" customFormat="1" x14ac:dyDescent="0.3">
      <c r="C307" s="664"/>
      <c r="D307" s="332" t="s">
        <v>956</v>
      </c>
      <c r="E307" s="333" t="s">
        <v>957</v>
      </c>
      <c r="F307" s="333" t="s">
        <v>436</v>
      </c>
      <c r="G307" s="333"/>
      <c r="H307" s="333" t="s">
        <v>958</v>
      </c>
      <c r="I307" s="334"/>
      <c r="J307" s="261"/>
    </row>
    <row r="308" spans="3:10" s="311" customFormat="1" x14ac:dyDescent="0.3">
      <c r="C308" s="664"/>
      <c r="D308" s="332" t="s">
        <v>959</v>
      </c>
      <c r="E308" s="333" t="s">
        <v>412</v>
      </c>
      <c r="F308" s="333" t="s">
        <v>565</v>
      </c>
      <c r="G308" s="333"/>
      <c r="H308" s="333" t="s">
        <v>960</v>
      </c>
      <c r="I308" s="334"/>
      <c r="J308" s="261"/>
    </row>
    <row r="309" spans="3:10" s="311" customFormat="1" x14ac:dyDescent="0.3">
      <c r="C309" s="664"/>
      <c r="D309" s="332" t="s">
        <v>961</v>
      </c>
      <c r="E309" s="333" t="s">
        <v>962</v>
      </c>
      <c r="F309" s="333" t="s">
        <v>423</v>
      </c>
      <c r="G309" s="333"/>
      <c r="H309" s="333" t="s">
        <v>963</v>
      </c>
      <c r="I309" s="334"/>
      <c r="J309" s="261"/>
    </row>
    <row r="310" spans="3:10" s="311" customFormat="1" x14ac:dyDescent="0.3">
      <c r="C310" s="664"/>
      <c r="D310" s="332" t="s">
        <v>964</v>
      </c>
      <c r="E310" s="333" t="s">
        <v>412</v>
      </c>
      <c r="F310" s="333" t="s">
        <v>423</v>
      </c>
      <c r="G310" s="333"/>
      <c r="H310" s="333" t="s">
        <v>965</v>
      </c>
      <c r="I310" s="334"/>
      <c r="J310" s="261"/>
    </row>
    <row r="311" spans="3:10" s="311" customFormat="1" x14ac:dyDescent="0.3">
      <c r="C311" s="664"/>
      <c r="D311" s="332" t="s">
        <v>966</v>
      </c>
      <c r="E311" s="333" t="s">
        <v>967</v>
      </c>
      <c r="F311" s="333" t="s">
        <v>627</v>
      </c>
      <c r="G311" s="333"/>
      <c r="H311" s="333" t="s">
        <v>968</v>
      </c>
      <c r="I311" s="334"/>
      <c r="J311" s="261"/>
    </row>
    <row r="312" spans="3:10" s="311" customFormat="1" x14ac:dyDescent="0.3">
      <c r="C312" s="664"/>
      <c r="D312" s="332" t="s">
        <v>969</v>
      </c>
      <c r="E312" s="333" t="s">
        <v>970</v>
      </c>
      <c r="F312" s="333" t="s">
        <v>406</v>
      </c>
      <c r="G312" s="333"/>
      <c r="H312" s="333" t="s">
        <v>969</v>
      </c>
      <c r="I312" s="334"/>
      <c r="J312" s="261"/>
    </row>
    <row r="313" spans="3:10" s="311" customFormat="1" x14ac:dyDescent="0.3">
      <c r="C313" s="664"/>
      <c r="D313" s="332" t="s">
        <v>971</v>
      </c>
      <c r="E313" s="333" t="s">
        <v>972</v>
      </c>
      <c r="F313" s="333" t="s">
        <v>436</v>
      </c>
      <c r="G313" s="333"/>
      <c r="H313" s="333" t="s">
        <v>973</v>
      </c>
      <c r="I313" s="334"/>
      <c r="J313" s="261"/>
    </row>
    <row r="314" spans="3:10" s="311" customFormat="1" x14ac:dyDescent="0.3">
      <c r="C314" s="664"/>
      <c r="D314" s="332" t="s">
        <v>974</v>
      </c>
      <c r="E314" s="333" t="s">
        <v>975</v>
      </c>
      <c r="F314" s="333" t="s">
        <v>516</v>
      </c>
      <c r="G314" s="333"/>
      <c r="H314" s="333" t="s">
        <v>974</v>
      </c>
      <c r="I314" s="334"/>
      <c r="J314" s="261"/>
    </row>
    <row r="315" spans="3:10" s="311" customFormat="1" x14ac:dyDescent="0.3">
      <c r="C315" s="664"/>
      <c r="D315" s="332" t="s">
        <v>976</v>
      </c>
      <c r="E315" s="333" t="s">
        <v>977</v>
      </c>
      <c r="F315" s="333" t="s">
        <v>423</v>
      </c>
      <c r="G315" s="333"/>
      <c r="H315" s="333" t="s">
        <v>976</v>
      </c>
      <c r="I315" s="334"/>
      <c r="J315" s="261"/>
    </row>
    <row r="316" spans="3:10" s="311" customFormat="1" x14ac:dyDescent="0.3">
      <c r="C316" s="664"/>
      <c r="D316" s="332" t="s">
        <v>978</v>
      </c>
      <c r="E316" s="333" t="s">
        <v>979</v>
      </c>
      <c r="F316" s="333" t="s">
        <v>436</v>
      </c>
      <c r="G316" s="333"/>
      <c r="H316" s="333" t="s">
        <v>980</v>
      </c>
      <c r="I316" s="334"/>
      <c r="J316" s="261"/>
    </row>
    <row r="317" spans="3:10" s="311" customFormat="1" x14ac:dyDescent="0.3">
      <c r="C317" s="664"/>
      <c r="D317" s="332" t="s">
        <v>981</v>
      </c>
      <c r="E317" s="333" t="s">
        <v>412</v>
      </c>
      <c r="F317" s="333" t="s">
        <v>423</v>
      </c>
      <c r="G317" s="333"/>
      <c r="H317" s="333" t="s">
        <v>982</v>
      </c>
      <c r="I317" s="334"/>
      <c r="J317" s="261"/>
    </row>
    <row r="318" spans="3:10" s="311" customFormat="1" x14ac:dyDescent="0.3">
      <c r="C318" s="664"/>
      <c r="D318" s="332" t="s">
        <v>983</v>
      </c>
      <c r="E318" s="333" t="s">
        <v>984</v>
      </c>
      <c r="F318" s="333" t="s">
        <v>423</v>
      </c>
      <c r="G318" s="333"/>
      <c r="H318" s="333" t="s">
        <v>985</v>
      </c>
      <c r="I318" s="334"/>
      <c r="J318" s="261"/>
    </row>
    <row r="319" spans="3:10" s="311" customFormat="1" x14ac:dyDescent="0.3">
      <c r="C319" s="664"/>
      <c r="D319" s="332" t="s">
        <v>986</v>
      </c>
      <c r="E319" s="333" t="s">
        <v>987</v>
      </c>
      <c r="F319" s="333" t="s">
        <v>493</v>
      </c>
      <c r="G319" s="333"/>
      <c r="H319" s="333" t="s">
        <v>986</v>
      </c>
      <c r="I319" s="334"/>
      <c r="J319" s="261"/>
    </row>
    <row r="320" spans="3:10" s="311" customFormat="1" x14ac:dyDescent="0.3">
      <c r="C320" s="664"/>
      <c r="D320" s="332" t="s">
        <v>988</v>
      </c>
      <c r="E320" s="333" t="s">
        <v>989</v>
      </c>
      <c r="F320" s="333" t="s">
        <v>551</v>
      </c>
      <c r="G320" s="333"/>
      <c r="H320" s="333" t="s">
        <v>990</v>
      </c>
      <c r="I320" s="334"/>
      <c r="J320" s="261"/>
    </row>
    <row r="321" spans="3:10" s="311" customFormat="1" x14ac:dyDescent="0.3">
      <c r="C321" s="664"/>
      <c r="D321" s="332" t="s">
        <v>991</v>
      </c>
      <c r="E321" s="333" t="s">
        <v>992</v>
      </c>
      <c r="F321" s="333" t="s">
        <v>600</v>
      </c>
      <c r="G321" s="333"/>
      <c r="H321" s="333" t="s">
        <v>993</v>
      </c>
      <c r="I321" s="334"/>
      <c r="J321" s="261"/>
    </row>
    <row r="322" spans="3:10" s="311" customFormat="1" x14ac:dyDescent="0.3">
      <c r="C322" s="664"/>
      <c r="D322" s="332" t="s">
        <v>994</v>
      </c>
      <c r="E322" s="333" t="s">
        <v>995</v>
      </c>
      <c r="F322" s="333" t="s">
        <v>423</v>
      </c>
      <c r="G322" s="333"/>
      <c r="H322" s="333" t="s">
        <v>996</v>
      </c>
      <c r="I322" s="334"/>
      <c r="J322" s="261"/>
    </row>
    <row r="323" spans="3:10" s="311" customFormat="1" x14ac:dyDescent="0.3">
      <c r="C323" s="664"/>
      <c r="D323" s="332" t="s">
        <v>997</v>
      </c>
      <c r="E323" s="333" t="s">
        <v>998</v>
      </c>
      <c r="F323" s="333" t="s">
        <v>594</v>
      </c>
      <c r="G323" s="333"/>
      <c r="H323" s="333" t="s">
        <v>999</v>
      </c>
      <c r="I323" s="334"/>
      <c r="J323" s="261"/>
    </row>
    <row r="324" spans="3:10" s="311" customFormat="1" x14ac:dyDescent="0.3">
      <c r="C324" s="664"/>
      <c r="D324" s="332" t="s">
        <v>1000</v>
      </c>
      <c r="E324" s="333" t="s">
        <v>412</v>
      </c>
      <c r="F324" s="333" t="s">
        <v>423</v>
      </c>
      <c r="G324" s="333"/>
      <c r="H324" s="333" t="s">
        <v>1000</v>
      </c>
      <c r="I324" s="334"/>
      <c r="J324" s="261"/>
    </row>
    <row r="325" spans="3:10" s="311" customFormat="1" x14ac:dyDescent="0.3">
      <c r="C325" s="664"/>
      <c r="D325" s="332" t="s">
        <v>1001</v>
      </c>
      <c r="E325" s="333" t="s">
        <v>1002</v>
      </c>
      <c r="F325" s="333" t="s">
        <v>772</v>
      </c>
      <c r="G325" s="333"/>
      <c r="H325" s="333" t="s">
        <v>1003</v>
      </c>
      <c r="I325" s="334"/>
      <c r="J325" s="261"/>
    </row>
    <row r="326" spans="3:10" s="311" customFormat="1" x14ac:dyDescent="0.3">
      <c r="C326" s="664"/>
      <c r="D326" s="332" t="s">
        <v>1004</v>
      </c>
      <c r="E326" s="333" t="s">
        <v>412</v>
      </c>
      <c r="F326" s="333" t="s">
        <v>484</v>
      </c>
      <c r="G326" s="333"/>
      <c r="H326" s="333" t="s">
        <v>1005</v>
      </c>
      <c r="I326" s="334"/>
      <c r="J326" s="261"/>
    </row>
    <row r="327" spans="3:10" s="311" customFormat="1" x14ac:dyDescent="0.3">
      <c r="C327" s="664"/>
      <c r="D327" s="332" t="s">
        <v>1006</v>
      </c>
      <c r="E327" s="333" t="s">
        <v>412</v>
      </c>
      <c r="F327" s="333" t="s">
        <v>937</v>
      </c>
      <c r="G327" s="333"/>
      <c r="H327" s="333" t="s">
        <v>1007</v>
      </c>
      <c r="I327" s="334"/>
      <c r="J327" s="261"/>
    </row>
    <row r="328" spans="3:10" s="311" customFormat="1" x14ac:dyDescent="0.3">
      <c r="C328" s="664"/>
      <c r="D328" s="332" t="s">
        <v>1008</v>
      </c>
      <c r="E328" s="333" t="s">
        <v>412</v>
      </c>
      <c r="F328" s="333" t="s">
        <v>1009</v>
      </c>
      <c r="G328" s="333"/>
      <c r="H328" s="333" t="s">
        <v>1010</v>
      </c>
      <c r="I328" s="334"/>
      <c r="J328" s="261"/>
    </row>
    <row r="329" spans="3:10" s="311" customFormat="1" x14ac:dyDescent="0.3">
      <c r="C329" s="664"/>
      <c r="D329" s="332" t="s">
        <v>1011</v>
      </c>
      <c r="E329" s="333" t="s">
        <v>1012</v>
      </c>
      <c r="F329" s="333" t="s">
        <v>1013</v>
      </c>
      <c r="G329" s="333"/>
      <c r="H329" s="333" t="s">
        <v>1011</v>
      </c>
      <c r="I329" s="334"/>
      <c r="J329" s="261"/>
    </row>
    <row r="330" spans="3:10" s="311" customFormat="1" x14ac:dyDescent="0.3">
      <c r="C330" s="664"/>
      <c r="D330" s="332" t="s">
        <v>1014</v>
      </c>
      <c r="E330" s="333" t="s">
        <v>1015</v>
      </c>
      <c r="F330" s="333" t="s">
        <v>869</v>
      </c>
      <c r="G330" s="333"/>
      <c r="H330" s="333" t="s">
        <v>1014</v>
      </c>
      <c r="I330" s="334"/>
      <c r="J330" s="261"/>
    </row>
    <row r="331" spans="3:10" s="311" customFormat="1" x14ac:dyDescent="0.3">
      <c r="C331" s="664"/>
      <c r="D331" s="332" t="s">
        <v>1016</v>
      </c>
      <c r="E331" s="333" t="s">
        <v>1017</v>
      </c>
      <c r="F331" s="333" t="s">
        <v>1018</v>
      </c>
      <c r="G331" s="333"/>
      <c r="H331" s="333" t="s">
        <v>1016</v>
      </c>
      <c r="I331" s="334"/>
      <c r="J331" s="261"/>
    </row>
    <row r="332" spans="3:10" s="311" customFormat="1" x14ac:dyDescent="0.3">
      <c r="C332" s="664"/>
      <c r="D332" s="332" t="s">
        <v>1019</v>
      </c>
      <c r="E332" s="333" t="s">
        <v>1020</v>
      </c>
      <c r="F332" s="333" t="s">
        <v>594</v>
      </c>
      <c r="G332" s="333"/>
      <c r="H332" s="333" t="s">
        <v>1021</v>
      </c>
      <c r="I332" s="334"/>
      <c r="J332" s="261"/>
    </row>
    <row r="333" spans="3:10" s="311" customFormat="1" x14ac:dyDescent="0.3">
      <c r="C333" s="664"/>
      <c r="D333" s="332" t="s">
        <v>1022</v>
      </c>
      <c r="E333" s="333" t="s">
        <v>1023</v>
      </c>
      <c r="F333" s="333" t="s">
        <v>406</v>
      </c>
      <c r="G333" s="333"/>
      <c r="H333" s="333" t="s">
        <v>1024</v>
      </c>
      <c r="I333" s="334"/>
      <c r="J333" s="261"/>
    </row>
    <row r="334" spans="3:10" s="311" customFormat="1" x14ac:dyDescent="0.3">
      <c r="C334" s="664"/>
      <c r="D334" s="332" t="s">
        <v>1025</v>
      </c>
      <c r="E334" s="333" t="s">
        <v>1026</v>
      </c>
      <c r="F334" s="333" t="s">
        <v>1027</v>
      </c>
      <c r="G334" s="333"/>
      <c r="H334" s="333" t="s">
        <v>1025</v>
      </c>
      <c r="I334" s="334"/>
      <c r="J334" s="261"/>
    </row>
    <row r="335" spans="3:10" s="311" customFormat="1" x14ac:dyDescent="0.3">
      <c r="C335" s="664"/>
      <c r="D335" s="332" t="s">
        <v>1028</v>
      </c>
      <c r="E335" s="333" t="s">
        <v>412</v>
      </c>
      <c r="F335" s="333" t="s">
        <v>1018</v>
      </c>
      <c r="G335" s="333"/>
      <c r="H335" s="333" t="s">
        <v>1028</v>
      </c>
      <c r="I335" s="334"/>
      <c r="J335" s="261"/>
    </row>
    <row r="336" spans="3:10" s="311" customFormat="1" x14ac:dyDescent="0.3">
      <c r="C336" s="664"/>
      <c r="D336" s="332" t="s">
        <v>1029</v>
      </c>
      <c r="E336" s="333" t="s">
        <v>412</v>
      </c>
      <c r="F336" s="333" t="s">
        <v>1030</v>
      </c>
      <c r="G336" s="333"/>
      <c r="H336" s="333" t="s">
        <v>1029</v>
      </c>
      <c r="I336" s="334"/>
      <c r="J336" s="261"/>
    </row>
    <row r="337" spans="3:10" s="311" customFormat="1" x14ac:dyDescent="0.3">
      <c r="C337" s="664"/>
      <c r="D337" s="332" t="s">
        <v>1031</v>
      </c>
      <c r="E337" s="333" t="s">
        <v>1032</v>
      </c>
      <c r="F337" s="333" t="s">
        <v>665</v>
      </c>
      <c r="G337" s="333"/>
      <c r="H337" s="333" t="s">
        <v>1033</v>
      </c>
      <c r="I337" s="334"/>
      <c r="J337" s="261"/>
    </row>
    <row r="338" spans="3:10" s="311" customFormat="1" x14ac:dyDescent="0.3">
      <c r="C338" s="664"/>
      <c r="D338" s="332" t="s">
        <v>1034</v>
      </c>
      <c r="E338" s="333" t="s">
        <v>1035</v>
      </c>
      <c r="F338" s="333" t="s">
        <v>1036</v>
      </c>
      <c r="G338" s="333"/>
      <c r="H338" s="333" t="s">
        <v>1037</v>
      </c>
      <c r="I338" s="334"/>
      <c r="J338" s="261"/>
    </row>
    <row r="339" spans="3:10" s="311" customFormat="1" x14ac:dyDescent="0.3">
      <c r="C339" s="664"/>
      <c r="D339" s="332" t="s">
        <v>1038</v>
      </c>
      <c r="E339" s="333" t="s">
        <v>1039</v>
      </c>
      <c r="F339" s="333" t="s">
        <v>516</v>
      </c>
      <c r="G339" s="333"/>
      <c r="H339" s="333" t="s">
        <v>1040</v>
      </c>
      <c r="I339" s="334"/>
      <c r="J339" s="261"/>
    </row>
    <row r="340" spans="3:10" s="311" customFormat="1" x14ac:dyDescent="0.3">
      <c r="C340" s="664"/>
      <c r="D340" s="332" t="s">
        <v>1041</v>
      </c>
      <c r="E340" s="333" t="s">
        <v>412</v>
      </c>
      <c r="F340" s="333" t="s">
        <v>423</v>
      </c>
      <c r="G340" s="333"/>
      <c r="H340" s="333" t="s">
        <v>1042</v>
      </c>
      <c r="I340" s="334"/>
      <c r="J340" s="261"/>
    </row>
    <row r="341" spans="3:10" s="311" customFormat="1" x14ac:dyDescent="0.3">
      <c r="C341" s="664"/>
      <c r="D341" s="332" t="s">
        <v>1043</v>
      </c>
      <c r="E341" s="333" t="s">
        <v>1044</v>
      </c>
      <c r="F341" s="333" t="s">
        <v>426</v>
      </c>
      <c r="G341" s="333"/>
      <c r="H341" s="333" t="s">
        <v>1043</v>
      </c>
      <c r="I341" s="334"/>
      <c r="J341" s="261"/>
    </row>
    <row r="342" spans="3:10" s="311" customFormat="1" x14ac:dyDescent="0.3">
      <c r="C342" s="664"/>
      <c r="D342" s="332" t="s">
        <v>1045</v>
      </c>
      <c r="E342" s="333" t="s">
        <v>1046</v>
      </c>
      <c r="F342" s="333" t="s">
        <v>1018</v>
      </c>
      <c r="G342" s="333"/>
      <c r="H342" s="333" t="s">
        <v>1045</v>
      </c>
      <c r="I342" s="334"/>
      <c r="J342" s="261"/>
    </row>
    <row r="343" spans="3:10" s="311" customFormat="1" x14ac:dyDescent="0.3">
      <c r="C343" s="664"/>
      <c r="D343" s="332" t="s">
        <v>1047</v>
      </c>
      <c r="E343" s="333" t="s">
        <v>1048</v>
      </c>
      <c r="F343" s="333" t="s">
        <v>488</v>
      </c>
      <c r="G343" s="333"/>
      <c r="H343" s="333" t="s">
        <v>1049</v>
      </c>
      <c r="I343" s="334"/>
      <c r="J343" s="261"/>
    </row>
    <row r="344" spans="3:10" s="311" customFormat="1" x14ac:dyDescent="0.3">
      <c r="C344" s="664"/>
      <c r="D344" s="332" t="s">
        <v>1050</v>
      </c>
      <c r="E344" s="333" t="s">
        <v>412</v>
      </c>
      <c r="F344" s="333" t="s">
        <v>1051</v>
      </c>
      <c r="G344" s="333"/>
      <c r="H344" s="333" t="s">
        <v>1052</v>
      </c>
      <c r="I344" s="334"/>
      <c r="J344" s="261"/>
    </row>
    <row r="345" spans="3:10" s="311" customFormat="1" x14ac:dyDescent="0.3">
      <c r="C345" s="664"/>
      <c r="D345" s="332" t="s">
        <v>1053</v>
      </c>
      <c r="E345" s="333" t="s">
        <v>1054</v>
      </c>
      <c r="F345" s="333" t="s">
        <v>1055</v>
      </c>
      <c r="G345" s="333"/>
      <c r="H345" s="333" t="s">
        <v>1056</v>
      </c>
      <c r="I345" s="334"/>
      <c r="J345" s="261"/>
    </row>
    <row r="346" spans="3:10" s="311" customFormat="1" x14ac:dyDescent="0.3">
      <c r="C346" s="664"/>
      <c r="D346" s="332" t="s">
        <v>1057</v>
      </c>
      <c r="E346" s="333" t="s">
        <v>1058</v>
      </c>
      <c r="F346" s="333" t="s">
        <v>878</v>
      </c>
      <c r="G346" s="333"/>
      <c r="H346" s="333" t="s">
        <v>1059</v>
      </c>
      <c r="I346" s="334"/>
      <c r="J346" s="261"/>
    </row>
    <row r="347" spans="3:10" s="311" customFormat="1" x14ac:dyDescent="0.3">
      <c r="C347" s="664"/>
      <c r="D347" s="332" t="s">
        <v>1060</v>
      </c>
      <c r="E347" s="333" t="s">
        <v>1061</v>
      </c>
      <c r="F347" s="333" t="s">
        <v>469</v>
      </c>
      <c r="G347" s="333"/>
      <c r="H347" s="333" t="s">
        <v>1062</v>
      </c>
      <c r="I347" s="334"/>
      <c r="J347" s="261"/>
    </row>
    <row r="348" spans="3:10" s="311" customFormat="1" x14ac:dyDescent="0.3">
      <c r="C348" s="664"/>
      <c r="D348" s="332" t="s">
        <v>1063</v>
      </c>
      <c r="E348" s="333" t="s">
        <v>1064</v>
      </c>
      <c r="F348" s="333" t="s">
        <v>1063</v>
      </c>
      <c r="G348" s="333"/>
      <c r="H348" s="333" t="s">
        <v>1065</v>
      </c>
      <c r="I348" s="334"/>
      <c r="J348" s="261"/>
    </row>
    <row r="349" spans="3:10" s="311" customFormat="1" x14ac:dyDescent="0.3">
      <c r="C349" s="664"/>
      <c r="D349" s="332" t="s">
        <v>1063</v>
      </c>
      <c r="E349" s="333" t="s">
        <v>412</v>
      </c>
      <c r="F349" s="333" t="s">
        <v>1063</v>
      </c>
      <c r="G349" s="333"/>
      <c r="H349" s="333" t="s">
        <v>1066</v>
      </c>
      <c r="I349" s="334"/>
      <c r="J349" s="261"/>
    </row>
    <row r="350" spans="3:10" s="311" customFormat="1" x14ac:dyDescent="0.3">
      <c r="C350" s="664"/>
      <c r="D350" s="332" t="s">
        <v>1067</v>
      </c>
      <c r="E350" s="333" t="s">
        <v>1068</v>
      </c>
      <c r="F350" s="333" t="s">
        <v>869</v>
      </c>
      <c r="G350" s="333"/>
      <c r="H350" s="333" t="s">
        <v>1069</v>
      </c>
      <c r="I350" s="334"/>
      <c r="J350" s="261"/>
    </row>
    <row r="351" spans="3:10" s="311" customFormat="1" x14ac:dyDescent="0.3">
      <c r="C351" s="664"/>
      <c r="D351" s="332" t="s">
        <v>1070</v>
      </c>
      <c r="E351" s="333" t="s">
        <v>412</v>
      </c>
      <c r="F351" s="333" t="s">
        <v>1071</v>
      </c>
      <c r="G351" s="333"/>
      <c r="H351" s="333" t="s">
        <v>1070</v>
      </c>
      <c r="I351" s="334"/>
      <c r="J351" s="261"/>
    </row>
    <row r="352" spans="3:10" s="311" customFormat="1" x14ac:dyDescent="0.3">
      <c r="C352" s="664"/>
      <c r="D352" s="332" t="s">
        <v>1072</v>
      </c>
      <c r="E352" s="333" t="s">
        <v>1073</v>
      </c>
      <c r="F352" s="333" t="s">
        <v>426</v>
      </c>
      <c r="G352" s="333"/>
      <c r="H352" s="333" t="s">
        <v>1072</v>
      </c>
      <c r="I352" s="334"/>
      <c r="J352" s="261"/>
    </row>
    <row r="353" spans="3:10" s="311" customFormat="1" x14ac:dyDescent="0.3">
      <c r="C353" s="664"/>
      <c r="D353" s="332" t="s">
        <v>1074</v>
      </c>
      <c r="E353" s="333" t="s">
        <v>1075</v>
      </c>
      <c r="F353" s="333" t="s">
        <v>1076</v>
      </c>
      <c r="G353" s="333"/>
      <c r="H353" s="333" t="s">
        <v>1074</v>
      </c>
      <c r="I353" s="334"/>
      <c r="J353" s="261"/>
    </row>
    <row r="354" spans="3:10" s="311" customFormat="1" x14ac:dyDescent="0.3">
      <c r="C354" s="664"/>
      <c r="D354" s="332" t="s">
        <v>1077</v>
      </c>
      <c r="E354" s="333" t="s">
        <v>1078</v>
      </c>
      <c r="F354" s="333" t="s">
        <v>426</v>
      </c>
      <c r="G354" s="333"/>
      <c r="H354" s="333" t="s">
        <v>1077</v>
      </c>
      <c r="I354" s="334"/>
      <c r="J354" s="261"/>
    </row>
    <row r="355" spans="3:10" s="311" customFormat="1" x14ac:dyDescent="0.3">
      <c r="C355" s="664"/>
      <c r="D355" s="332" t="s">
        <v>1079</v>
      </c>
      <c r="E355" s="333" t="s">
        <v>1080</v>
      </c>
      <c r="F355" s="333" t="s">
        <v>436</v>
      </c>
      <c r="G355" s="333"/>
      <c r="H355" s="333" t="s">
        <v>1081</v>
      </c>
      <c r="I355" s="334"/>
      <c r="J355" s="261"/>
    </row>
    <row r="356" spans="3:10" s="311" customFormat="1" x14ac:dyDescent="0.3">
      <c r="C356" s="664"/>
      <c r="D356" s="332" t="s">
        <v>1082</v>
      </c>
      <c r="E356" s="333" t="s">
        <v>1083</v>
      </c>
      <c r="F356" s="333" t="s">
        <v>418</v>
      </c>
      <c r="G356" s="333"/>
      <c r="H356" s="333" t="s">
        <v>1084</v>
      </c>
      <c r="I356" s="334"/>
      <c r="J356" s="261"/>
    </row>
    <row r="357" spans="3:10" s="311" customFormat="1" x14ac:dyDescent="0.3">
      <c r="C357" s="664"/>
      <c r="D357" s="332" t="s">
        <v>1085</v>
      </c>
      <c r="E357" s="333" t="s">
        <v>412</v>
      </c>
      <c r="F357" s="333" t="s">
        <v>516</v>
      </c>
      <c r="G357" s="333"/>
      <c r="H357" s="333" t="s">
        <v>1085</v>
      </c>
      <c r="I357" s="334"/>
      <c r="J357" s="261"/>
    </row>
    <row r="358" spans="3:10" s="311" customFormat="1" x14ac:dyDescent="0.3">
      <c r="C358" s="664"/>
      <c r="D358" s="332" t="s">
        <v>1086</v>
      </c>
      <c r="E358" s="333" t="s">
        <v>1087</v>
      </c>
      <c r="F358" s="333" t="s">
        <v>421</v>
      </c>
      <c r="G358" s="333"/>
      <c r="H358" s="333" t="s">
        <v>1088</v>
      </c>
      <c r="I358" s="334"/>
      <c r="J358" s="261"/>
    </row>
    <row r="359" spans="3:10" s="311" customFormat="1" x14ac:dyDescent="0.3">
      <c r="C359" s="664"/>
      <c r="D359" s="332" t="s">
        <v>1089</v>
      </c>
      <c r="E359" s="333" t="s">
        <v>1090</v>
      </c>
      <c r="F359" s="333" t="s">
        <v>484</v>
      </c>
      <c r="G359" s="333"/>
      <c r="H359" s="333" t="s">
        <v>1089</v>
      </c>
      <c r="I359" s="334"/>
      <c r="J359" s="261"/>
    </row>
    <row r="360" spans="3:10" s="311" customFormat="1" x14ac:dyDescent="0.3">
      <c r="C360" s="664"/>
      <c r="D360" s="332" t="s">
        <v>1091</v>
      </c>
      <c r="E360" s="333" t="s">
        <v>1092</v>
      </c>
      <c r="F360" s="333" t="s">
        <v>726</v>
      </c>
      <c r="G360" s="333"/>
      <c r="H360" s="333" t="s">
        <v>1093</v>
      </c>
      <c r="I360" s="334"/>
      <c r="J360" s="261"/>
    </row>
    <row r="361" spans="3:10" s="311" customFormat="1" x14ac:dyDescent="0.3">
      <c r="C361" s="664"/>
      <c r="D361" s="332" t="s">
        <v>1094</v>
      </c>
      <c r="E361" s="333" t="s">
        <v>412</v>
      </c>
      <c r="F361" s="333" t="s">
        <v>421</v>
      </c>
      <c r="G361" s="333"/>
      <c r="H361" s="333" t="s">
        <v>1094</v>
      </c>
      <c r="I361" s="334"/>
      <c r="J361" s="261"/>
    </row>
    <row r="362" spans="3:10" s="311" customFormat="1" x14ac:dyDescent="0.3">
      <c r="C362" s="664"/>
      <c r="D362" s="332" t="s">
        <v>1095</v>
      </c>
      <c r="E362" s="333" t="s">
        <v>1096</v>
      </c>
      <c r="F362" s="333" t="s">
        <v>697</v>
      </c>
      <c r="G362" s="333"/>
      <c r="H362" s="333" t="s">
        <v>1095</v>
      </c>
      <c r="I362" s="334"/>
      <c r="J362" s="261"/>
    </row>
    <row r="363" spans="3:10" s="311" customFormat="1" x14ac:dyDescent="0.3">
      <c r="C363" s="664"/>
      <c r="D363" s="332" t="s">
        <v>1097</v>
      </c>
      <c r="E363" s="333" t="s">
        <v>1098</v>
      </c>
      <c r="F363" s="333" t="s">
        <v>436</v>
      </c>
      <c r="G363" s="333"/>
      <c r="H363" s="333" t="s">
        <v>1099</v>
      </c>
      <c r="I363" s="334"/>
      <c r="J363" s="261"/>
    </row>
    <row r="364" spans="3:10" s="311" customFormat="1" x14ac:dyDescent="0.3">
      <c r="C364" s="664"/>
      <c r="D364" s="332" t="s">
        <v>1100</v>
      </c>
      <c r="E364" s="333" t="s">
        <v>1101</v>
      </c>
      <c r="F364" s="333" t="s">
        <v>516</v>
      </c>
      <c r="G364" s="333"/>
      <c r="H364" s="333" t="s">
        <v>1100</v>
      </c>
      <c r="I364" s="334"/>
      <c r="J364" s="261"/>
    </row>
    <row r="365" spans="3:10" s="311" customFormat="1" x14ac:dyDescent="0.3">
      <c r="C365" s="664"/>
      <c r="D365" s="332" t="s">
        <v>1102</v>
      </c>
      <c r="E365" s="333" t="s">
        <v>412</v>
      </c>
      <c r="F365" s="333" t="s">
        <v>418</v>
      </c>
      <c r="G365" s="333"/>
      <c r="H365" s="333" t="s">
        <v>1102</v>
      </c>
      <c r="I365" s="334"/>
      <c r="J365" s="261"/>
    </row>
    <row r="366" spans="3:10" s="311" customFormat="1" x14ac:dyDescent="0.3">
      <c r="C366" s="664"/>
      <c r="D366" s="332" t="s">
        <v>1103</v>
      </c>
      <c r="E366" s="333" t="s">
        <v>1104</v>
      </c>
      <c r="F366" s="333" t="s">
        <v>1105</v>
      </c>
      <c r="G366" s="333"/>
      <c r="H366" s="333" t="s">
        <v>1106</v>
      </c>
      <c r="I366" s="334"/>
      <c r="J366" s="261"/>
    </row>
    <row r="367" spans="3:10" s="311" customFormat="1" x14ac:dyDescent="0.3">
      <c r="C367" s="664"/>
      <c r="D367" s="332" t="s">
        <v>1107</v>
      </c>
      <c r="E367" s="333" t="s">
        <v>1108</v>
      </c>
      <c r="F367" s="333" t="s">
        <v>1109</v>
      </c>
      <c r="G367" s="333"/>
      <c r="H367" s="333" t="s">
        <v>1107</v>
      </c>
      <c r="I367" s="334"/>
      <c r="J367" s="261"/>
    </row>
    <row r="368" spans="3:10" s="311" customFormat="1" x14ac:dyDescent="0.3">
      <c r="C368" s="664"/>
      <c r="D368" s="332" t="s">
        <v>1110</v>
      </c>
      <c r="E368" s="333" t="s">
        <v>412</v>
      </c>
      <c r="F368" s="333" t="s">
        <v>406</v>
      </c>
      <c r="G368" s="333"/>
      <c r="H368" s="333" t="s">
        <v>1111</v>
      </c>
      <c r="I368" s="334"/>
      <c r="J368" s="261"/>
    </row>
    <row r="369" spans="3:10" s="311" customFormat="1" x14ac:dyDescent="0.3">
      <c r="C369" s="664"/>
      <c r="D369" s="332" t="s">
        <v>1112</v>
      </c>
      <c r="E369" s="333" t="s">
        <v>1113</v>
      </c>
      <c r="F369" s="333" t="s">
        <v>1027</v>
      </c>
      <c r="G369" s="333"/>
      <c r="H369" s="333" t="s">
        <v>1112</v>
      </c>
      <c r="I369" s="334"/>
      <c r="J369" s="261"/>
    </row>
    <row r="370" spans="3:10" s="311" customFormat="1" x14ac:dyDescent="0.3">
      <c r="C370" s="664"/>
      <c r="D370" s="332" t="s">
        <v>1114</v>
      </c>
      <c r="E370" s="333" t="s">
        <v>1115</v>
      </c>
      <c r="F370" s="333" t="s">
        <v>621</v>
      </c>
      <c r="G370" s="333"/>
      <c r="H370" s="333" t="s">
        <v>1114</v>
      </c>
      <c r="I370" s="334"/>
      <c r="J370" s="261"/>
    </row>
    <row r="371" spans="3:10" s="311" customFormat="1" x14ac:dyDescent="0.3">
      <c r="C371" s="664"/>
      <c r="D371" s="332" t="s">
        <v>1116</v>
      </c>
      <c r="E371" s="333" t="s">
        <v>412</v>
      </c>
      <c r="F371" s="333" t="s">
        <v>1117</v>
      </c>
      <c r="G371" s="333"/>
      <c r="H371" s="333" t="s">
        <v>1116</v>
      </c>
      <c r="I371" s="334"/>
      <c r="J371" s="261"/>
    </row>
    <row r="372" spans="3:10" s="311" customFormat="1" x14ac:dyDescent="0.3">
      <c r="C372" s="664"/>
      <c r="D372" s="332" t="s">
        <v>1118</v>
      </c>
      <c r="E372" s="333" t="s">
        <v>1119</v>
      </c>
      <c r="F372" s="333" t="s">
        <v>726</v>
      </c>
      <c r="G372" s="333"/>
      <c r="H372" s="333" t="s">
        <v>1120</v>
      </c>
      <c r="I372" s="334"/>
      <c r="J372" s="261"/>
    </row>
    <row r="373" spans="3:10" s="311" customFormat="1" x14ac:dyDescent="0.3">
      <c r="C373" s="664"/>
      <c r="D373" s="332" t="s">
        <v>1121</v>
      </c>
      <c r="E373" s="333" t="s">
        <v>1122</v>
      </c>
      <c r="F373" s="333" t="s">
        <v>418</v>
      </c>
      <c r="G373" s="333"/>
      <c r="H373" s="333" t="s">
        <v>1123</v>
      </c>
      <c r="I373" s="334"/>
      <c r="J373" s="261"/>
    </row>
    <row r="374" spans="3:10" s="311" customFormat="1" x14ac:dyDescent="0.3">
      <c r="C374" s="664"/>
      <c r="D374" s="332" t="s">
        <v>1121</v>
      </c>
      <c r="E374" s="333" t="s">
        <v>412</v>
      </c>
      <c r="F374" s="333" t="s">
        <v>418</v>
      </c>
      <c r="G374" s="333"/>
      <c r="H374" s="333" t="s">
        <v>1124</v>
      </c>
      <c r="I374" s="334"/>
      <c r="J374" s="261"/>
    </row>
    <row r="375" spans="3:10" s="311" customFormat="1" x14ac:dyDescent="0.3">
      <c r="C375" s="664"/>
      <c r="D375" s="332" t="s">
        <v>1125</v>
      </c>
      <c r="E375" s="333" t="s">
        <v>1126</v>
      </c>
      <c r="F375" s="333" t="s">
        <v>418</v>
      </c>
      <c r="G375" s="333"/>
      <c r="H375" s="333" t="s">
        <v>1125</v>
      </c>
      <c r="I375" s="334"/>
      <c r="J375" s="261"/>
    </row>
    <row r="376" spans="3:10" s="311" customFormat="1" x14ac:dyDescent="0.3">
      <c r="C376" s="664"/>
      <c r="D376" s="332" t="s">
        <v>1127</v>
      </c>
      <c r="E376" s="333" t="s">
        <v>1128</v>
      </c>
      <c r="F376" s="333" t="s">
        <v>418</v>
      </c>
      <c r="G376" s="333"/>
      <c r="H376" s="333" t="s">
        <v>1129</v>
      </c>
      <c r="I376" s="334"/>
      <c r="J376" s="261"/>
    </row>
    <row r="377" spans="3:10" s="311" customFormat="1" x14ac:dyDescent="0.3">
      <c r="C377" s="664"/>
      <c r="D377" s="332" t="s">
        <v>1130</v>
      </c>
      <c r="E377" s="333" t="s">
        <v>1131</v>
      </c>
      <c r="F377" s="333" t="s">
        <v>484</v>
      </c>
      <c r="G377" s="333"/>
      <c r="H377" s="333" t="s">
        <v>1130</v>
      </c>
      <c r="I377" s="334"/>
      <c r="J377" s="261"/>
    </row>
    <row r="378" spans="3:10" s="311" customFormat="1" x14ac:dyDescent="0.3">
      <c r="C378" s="664"/>
      <c r="D378" s="332" t="s">
        <v>1132</v>
      </c>
      <c r="E378" s="333" t="s">
        <v>1133</v>
      </c>
      <c r="F378" s="333" t="s">
        <v>1134</v>
      </c>
      <c r="G378" s="333"/>
      <c r="H378" s="333" t="s">
        <v>1135</v>
      </c>
      <c r="I378" s="334"/>
      <c r="J378" s="261"/>
    </row>
    <row r="379" spans="3:10" s="311" customFormat="1" x14ac:dyDescent="0.3">
      <c r="C379" s="664"/>
      <c r="D379" s="332" t="s">
        <v>1136</v>
      </c>
      <c r="E379" s="333" t="s">
        <v>1137</v>
      </c>
      <c r="F379" s="333" t="s">
        <v>726</v>
      </c>
      <c r="G379" s="333"/>
      <c r="H379" s="333" t="s">
        <v>1138</v>
      </c>
      <c r="I379" s="334"/>
      <c r="J379" s="261"/>
    </row>
    <row r="380" spans="3:10" s="311" customFormat="1" x14ac:dyDescent="0.3">
      <c r="C380" s="664"/>
      <c r="D380" s="332" t="s">
        <v>1139</v>
      </c>
      <c r="E380" s="333" t="s">
        <v>412</v>
      </c>
      <c r="F380" s="333" t="s">
        <v>1140</v>
      </c>
      <c r="G380" s="333"/>
      <c r="H380" s="333" t="s">
        <v>1141</v>
      </c>
      <c r="I380" s="334"/>
      <c r="J380" s="261"/>
    </row>
    <row r="381" spans="3:10" s="311" customFormat="1" x14ac:dyDescent="0.3">
      <c r="C381" s="664"/>
      <c r="D381" s="332" t="s">
        <v>1142</v>
      </c>
      <c r="E381" s="333" t="s">
        <v>1143</v>
      </c>
      <c r="F381" s="333" t="s">
        <v>516</v>
      </c>
      <c r="G381" s="333"/>
      <c r="H381" s="333" t="s">
        <v>1142</v>
      </c>
      <c r="I381" s="334"/>
      <c r="J381" s="261"/>
    </row>
    <row r="382" spans="3:10" s="311" customFormat="1" x14ac:dyDescent="0.3">
      <c r="C382" s="664"/>
      <c r="D382" s="332" t="s">
        <v>1144</v>
      </c>
      <c r="E382" s="333" t="s">
        <v>1145</v>
      </c>
      <c r="F382" s="333" t="s">
        <v>1109</v>
      </c>
      <c r="G382" s="333"/>
      <c r="H382" s="333" t="s">
        <v>1144</v>
      </c>
      <c r="I382" s="334"/>
      <c r="J382" s="261"/>
    </row>
    <row r="383" spans="3:10" s="311" customFormat="1" x14ac:dyDescent="0.3">
      <c r="C383" s="664"/>
      <c r="D383" s="332" t="s">
        <v>1146</v>
      </c>
      <c r="E383" s="333" t="s">
        <v>1147</v>
      </c>
      <c r="F383" s="333" t="s">
        <v>1148</v>
      </c>
      <c r="G383" s="333"/>
      <c r="H383" s="333" t="s">
        <v>1149</v>
      </c>
      <c r="I383" s="334"/>
      <c r="J383" s="261"/>
    </row>
    <row r="384" spans="3:10" s="311" customFormat="1" x14ac:dyDescent="0.3">
      <c r="C384" s="664"/>
      <c r="D384" s="332" t="s">
        <v>1150</v>
      </c>
      <c r="E384" s="333" t="s">
        <v>1151</v>
      </c>
      <c r="F384" s="333" t="s">
        <v>436</v>
      </c>
      <c r="G384" s="333"/>
      <c r="H384" s="333" t="s">
        <v>1152</v>
      </c>
      <c r="I384" s="334"/>
      <c r="J384" s="261"/>
    </row>
    <row r="385" spans="3:10" s="311" customFormat="1" x14ac:dyDescent="0.3">
      <c r="C385" s="664"/>
      <c r="D385" s="332" t="s">
        <v>1153</v>
      </c>
      <c r="E385" s="333" t="s">
        <v>1154</v>
      </c>
      <c r="F385" s="333" t="s">
        <v>1109</v>
      </c>
      <c r="G385" s="333"/>
      <c r="H385" s="333" t="s">
        <v>1155</v>
      </c>
      <c r="I385" s="334"/>
      <c r="J385" s="261"/>
    </row>
    <row r="386" spans="3:10" s="311" customFormat="1" x14ac:dyDescent="0.3">
      <c r="C386" s="664"/>
      <c r="D386" s="332" t="s">
        <v>1156</v>
      </c>
      <c r="E386" s="333" t="s">
        <v>412</v>
      </c>
      <c r="F386" s="333" t="s">
        <v>1157</v>
      </c>
      <c r="G386" s="333"/>
      <c r="H386" s="333" t="s">
        <v>1156</v>
      </c>
      <c r="I386" s="334"/>
      <c r="J386" s="261"/>
    </row>
    <row r="387" spans="3:10" s="311" customFormat="1" x14ac:dyDescent="0.3">
      <c r="C387" s="664"/>
      <c r="D387" s="332" t="s">
        <v>1158</v>
      </c>
      <c r="E387" s="333" t="s">
        <v>1159</v>
      </c>
      <c r="F387" s="333" t="s">
        <v>726</v>
      </c>
      <c r="G387" s="333"/>
      <c r="H387" s="333" t="s">
        <v>1160</v>
      </c>
      <c r="I387" s="334"/>
      <c r="J387" s="261"/>
    </row>
    <row r="388" spans="3:10" s="311" customFormat="1" x14ac:dyDescent="0.3">
      <c r="C388" s="664"/>
      <c r="D388" s="332" t="s">
        <v>1161</v>
      </c>
      <c r="E388" s="333" t="s">
        <v>1162</v>
      </c>
      <c r="F388" s="333" t="s">
        <v>1163</v>
      </c>
      <c r="G388" s="333"/>
      <c r="H388" s="333" t="s">
        <v>1164</v>
      </c>
      <c r="I388" s="334"/>
      <c r="J388" s="261"/>
    </row>
    <row r="389" spans="3:10" s="311" customFormat="1" x14ac:dyDescent="0.3">
      <c r="C389" s="664"/>
      <c r="D389" s="332" t="s">
        <v>1165</v>
      </c>
      <c r="E389" s="333" t="s">
        <v>412</v>
      </c>
      <c r="F389" s="333" t="s">
        <v>1030</v>
      </c>
      <c r="G389" s="333"/>
      <c r="H389" s="333" t="s">
        <v>1165</v>
      </c>
      <c r="I389" s="334"/>
      <c r="J389" s="261"/>
    </row>
    <row r="390" spans="3:10" s="311" customFormat="1" x14ac:dyDescent="0.3">
      <c r="C390" s="664"/>
      <c r="D390" s="332" t="s">
        <v>1166</v>
      </c>
      <c r="E390" s="333" t="s">
        <v>412</v>
      </c>
      <c r="F390" s="333" t="s">
        <v>1051</v>
      </c>
      <c r="G390" s="333"/>
      <c r="H390" s="333" t="s">
        <v>1166</v>
      </c>
      <c r="I390" s="334"/>
      <c r="J390" s="261"/>
    </row>
    <row r="391" spans="3:10" s="311" customFormat="1" x14ac:dyDescent="0.3">
      <c r="C391" s="664"/>
      <c r="D391" s="332" t="s">
        <v>1167</v>
      </c>
      <c r="E391" s="333" t="s">
        <v>1168</v>
      </c>
      <c r="F391" s="333" t="s">
        <v>1169</v>
      </c>
      <c r="G391" s="333"/>
      <c r="H391" s="333" t="s">
        <v>1170</v>
      </c>
      <c r="I391" s="334"/>
      <c r="J391" s="261"/>
    </row>
    <row r="392" spans="3:10" s="311" customFormat="1" x14ac:dyDescent="0.3">
      <c r="C392" s="664"/>
      <c r="D392" s="332" t="s">
        <v>1167</v>
      </c>
      <c r="E392" s="333" t="s">
        <v>412</v>
      </c>
      <c r="F392" s="333" t="s">
        <v>1169</v>
      </c>
      <c r="G392" s="333"/>
      <c r="H392" s="333" t="s">
        <v>1171</v>
      </c>
      <c r="I392" s="334"/>
      <c r="J392" s="261"/>
    </row>
    <row r="393" spans="3:10" s="311" customFormat="1" x14ac:dyDescent="0.3">
      <c r="C393" s="664"/>
      <c r="D393" s="332" t="s">
        <v>1172</v>
      </c>
      <c r="E393" s="333" t="s">
        <v>1173</v>
      </c>
      <c r="F393" s="333" t="s">
        <v>1174</v>
      </c>
      <c r="G393" s="333"/>
      <c r="H393" s="333" t="s">
        <v>1175</v>
      </c>
      <c r="I393" s="334"/>
      <c r="J393" s="261"/>
    </row>
    <row r="394" spans="3:10" s="311" customFormat="1" x14ac:dyDescent="0.3">
      <c r="C394" s="664"/>
      <c r="D394" s="332" t="s">
        <v>1176</v>
      </c>
      <c r="E394" s="333" t="s">
        <v>412</v>
      </c>
      <c r="F394" s="333" t="s">
        <v>665</v>
      </c>
      <c r="G394" s="333"/>
      <c r="H394" s="333" t="s">
        <v>1177</v>
      </c>
      <c r="I394" s="334"/>
      <c r="J394" s="261"/>
    </row>
    <row r="395" spans="3:10" s="311" customFormat="1" x14ac:dyDescent="0.3">
      <c r="C395" s="664"/>
      <c r="D395" s="332" t="s">
        <v>1178</v>
      </c>
      <c r="E395" s="333" t="s">
        <v>1179</v>
      </c>
      <c r="F395" s="333" t="s">
        <v>594</v>
      </c>
      <c r="G395" s="333"/>
      <c r="H395" s="333" t="s">
        <v>1178</v>
      </c>
      <c r="I395" s="334"/>
      <c r="J395" s="261"/>
    </row>
    <row r="396" spans="3:10" s="311" customFormat="1" x14ac:dyDescent="0.3">
      <c r="C396" s="664"/>
      <c r="D396" s="332" t="s">
        <v>1178</v>
      </c>
      <c r="E396" s="333" t="s">
        <v>1180</v>
      </c>
      <c r="F396" s="333" t="s">
        <v>473</v>
      </c>
      <c r="G396" s="333"/>
      <c r="H396" s="333" t="s">
        <v>1181</v>
      </c>
      <c r="I396" s="334"/>
      <c r="J396" s="261"/>
    </row>
    <row r="397" spans="3:10" s="311" customFormat="1" x14ac:dyDescent="0.3">
      <c r="C397" s="664"/>
      <c r="D397" s="332" t="s">
        <v>1182</v>
      </c>
      <c r="E397" s="333" t="s">
        <v>1183</v>
      </c>
      <c r="F397" s="333" t="s">
        <v>621</v>
      </c>
      <c r="G397" s="333"/>
      <c r="H397" s="333" t="s">
        <v>1182</v>
      </c>
      <c r="I397" s="334"/>
      <c r="J397" s="261"/>
    </row>
    <row r="398" spans="3:10" s="311" customFormat="1" x14ac:dyDescent="0.3">
      <c r="C398" s="664"/>
      <c r="D398" s="332" t="s">
        <v>1184</v>
      </c>
      <c r="E398" s="333" t="s">
        <v>412</v>
      </c>
      <c r="F398" s="333" t="s">
        <v>516</v>
      </c>
      <c r="G398" s="333"/>
      <c r="H398" s="333" t="s">
        <v>1184</v>
      </c>
      <c r="I398" s="334"/>
      <c r="J398" s="261"/>
    </row>
    <row r="399" spans="3:10" s="311" customFormat="1" x14ac:dyDescent="0.3">
      <c r="C399" s="664"/>
      <c r="D399" s="332" t="s">
        <v>1185</v>
      </c>
      <c r="E399" s="333" t="s">
        <v>1186</v>
      </c>
      <c r="F399" s="333" t="s">
        <v>600</v>
      </c>
      <c r="G399" s="333"/>
      <c r="H399" s="333" t="s">
        <v>1187</v>
      </c>
      <c r="I399" s="334"/>
      <c r="J399" s="261"/>
    </row>
    <row r="400" spans="3:10" s="311" customFormat="1" x14ac:dyDescent="0.3">
      <c r="C400" s="664"/>
      <c r="D400" s="332" t="s">
        <v>1188</v>
      </c>
      <c r="E400" s="333" t="s">
        <v>1189</v>
      </c>
      <c r="F400" s="333" t="s">
        <v>473</v>
      </c>
      <c r="G400" s="333"/>
      <c r="H400" s="333" t="s">
        <v>1188</v>
      </c>
      <c r="I400" s="334"/>
      <c r="J400" s="261"/>
    </row>
    <row r="401" spans="3:10" s="311" customFormat="1" x14ac:dyDescent="0.3">
      <c r="C401" s="664"/>
      <c r="D401" s="332" t="s">
        <v>1190</v>
      </c>
      <c r="E401" s="333" t="s">
        <v>1191</v>
      </c>
      <c r="F401" s="333" t="s">
        <v>436</v>
      </c>
      <c r="G401" s="333"/>
      <c r="H401" s="333" t="s">
        <v>1192</v>
      </c>
      <c r="I401" s="334"/>
      <c r="J401" s="261"/>
    </row>
    <row r="402" spans="3:10" s="311" customFormat="1" x14ac:dyDescent="0.3">
      <c r="C402" s="664"/>
      <c r="D402" s="332" t="s">
        <v>1193</v>
      </c>
      <c r="E402" s="333" t="s">
        <v>412</v>
      </c>
      <c r="F402" s="333" t="s">
        <v>1194</v>
      </c>
      <c r="G402" s="333"/>
      <c r="H402" s="333" t="s">
        <v>1193</v>
      </c>
      <c r="I402" s="334"/>
      <c r="J402" s="261"/>
    </row>
    <row r="403" spans="3:10" s="311" customFormat="1" x14ac:dyDescent="0.3">
      <c r="C403" s="664"/>
      <c r="D403" s="332" t="s">
        <v>1195</v>
      </c>
      <c r="E403" s="333" t="s">
        <v>1196</v>
      </c>
      <c r="F403" s="333" t="s">
        <v>421</v>
      </c>
      <c r="G403" s="333"/>
      <c r="H403" s="333" t="s">
        <v>1195</v>
      </c>
      <c r="I403" s="334"/>
      <c r="J403" s="261"/>
    </row>
    <row r="404" spans="3:10" s="311" customFormat="1" x14ac:dyDescent="0.3">
      <c r="C404" s="664"/>
      <c r="D404" s="332" t="s">
        <v>1197</v>
      </c>
      <c r="E404" s="333" t="s">
        <v>1198</v>
      </c>
      <c r="F404" s="333" t="s">
        <v>516</v>
      </c>
      <c r="G404" s="333"/>
      <c r="H404" s="333" t="s">
        <v>1199</v>
      </c>
      <c r="I404" s="334"/>
      <c r="J404" s="261"/>
    </row>
    <row r="405" spans="3:10" s="311" customFormat="1" x14ac:dyDescent="0.3">
      <c r="C405" s="664"/>
      <c r="D405" s="332" t="s">
        <v>1200</v>
      </c>
      <c r="E405" s="333" t="s">
        <v>1201</v>
      </c>
      <c r="F405" s="333" t="s">
        <v>473</v>
      </c>
      <c r="G405" s="333"/>
      <c r="H405" s="333" t="s">
        <v>1202</v>
      </c>
      <c r="I405" s="334"/>
      <c r="J405" s="261"/>
    </row>
    <row r="406" spans="3:10" s="311" customFormat="1" x14ac:dyDescent="0.3">
      <c r="C406" s="664"/>
      <c r="D406" s="332" t="s">
        <v>1203</v>
      </c>
      <c r="E406" s="333" t="s">
        <v>412</v>
      </c>
      <c r="F406" s="333" t="s">
        <v>1204</v>
      </c>
      <c r="G406" s="333"/>
      <c r="H406" s="333" t="s">
        <v>1203</v>
      </c>
      <c r="I406" s="334"/>
      <c r="J406" s="261"/>
    </row>
    <row r="407" spans="3:10" s="311" customFormat="1" x14ac:dyDescent="0.3">
      <c r="C407" s="664"/>
      <c r="D407" s="332" t="s">
        <v>1205</v>
      </c>
      <c r="E407" s="333" t="s">
        <v>412</v>
      </c>
      <c r="F407" s="333" t="s">
        <v>665</v>
      </c>
      <c r="G407" s="333"/>
      <c r="H407" s="333" t="s">
        <v>1205</v>
      </c>
      <c r="I407" s="334"/>
      <c r="J407" s="261"/>
    </row>
    <row r="408" spans="3:10" s="311" customFormat="1" x14ac:dyDescent="0.3">
      <c r="C408" s="664"/>
      <c r="D408" s="332" t="s">
        <v>1206</v>
      </c>
      <c r="E408" s="333" t="s">
        <v>1207</v>
      </c>
      <c r="F408" s="333" t="s">
        <v>878</v>
      </c>
      <c r="G408" s="333"/>
      <c r="H408" s="333" t="s">
        <v>1208</v>
      </c>
      <c r="I408" s="334"/>
      <c r="J408" s="261"/>
    </row>
    <row r="409" spans="3:10" s="311" customFormat="1" x14ac:dyDescent="0.3">
      <c r="C409" s="664"/>
      <c r="D409" s="332" t="s">
        <v>1209</v>
      </c>
      <c r="E409" s="333" t="s">
        <v>1210</v>
      </c>
      <c r="F409" s="333" t="s">
        <v>878</v>
      </c>
      <c r="G409" s="333"/>
      <c r="H409" s="333" t="s">
        <v>1211</v>
      </c>
      <c r="I409" s="334"/>
      <c r="J409" s="261"/>
    </row>
    <row r="410" spans="3:10" s="311" customFormat="1" x14ac:dyDescent="0.3">
      <c r="C410" s="664"/>
      <c r="D410" s="332" t="s">
        <v>1212</v>
      </c>
      <c r="E410" s="333" t="s">
        <v>1213</v>
      </c>
      <c r="F410" s="333" t="s">
        <v>436</v>
      </c>
      <c r="G410" s="333"/>
      <c r="H410" s="333" t="s">
        <v>1214</v>
      </c>
      <c r="I410" s="334"/>
      <c r="J410" s="261"/>
    </row>
    <row r="411" spans="3:10" s="311" customFormat="1" x14ac:dyDescent="0.3">
      <c r="C411" s="664"/>
      <c r="D411" s="332" t="s">
        <v>1215</v>
      </c>
      <c r="E411" s="333" t="s">
        <v>1216</v>
      </c>
      <c r="F411" s="333" t="s">
        <v>1194</v>
      </c>
      <c r="G411" s="333"/>
      <c r="H411" s="333" t="s">
        <v>1217</v>
      </c>
      <c r="I411" s="334"/>
      <c r="J411" s="261"/>
    </row>
    <row r="412" spans="3:10" s="311" customFormat="1" x14ac:dyDescent="0.3">
      <c r="C412" s="664"/>
      <c r="D412" s="332" t="s">
        <v>1218</v>
      </c>
      <c r="E412" s="333" t="s">
        <v>1219</v>
      </c>
      <c r="F412" s="333" t="s">
        <v>436</v>
      </c>
      <c r="G412" s="333"/>
      <c r="H412" s="333" t="s">
        <v>1220</v>
      </c>
      <c r="I412" s="334"/>
      <c r="J412" s="261"/>
    </row>
    <row r="413" spans="3:10" s="311" customFormat="1" x14ac:dyDescent="0.3">
      <c r="C413" s="664"/>
      <c r="D413" s="332" t="s">
        <v>1221</v>
      </c>
      <c r="E413" s="333" t="s">
        <v>412</v>
      </c>
      <c r="F413" s="333" t="s">
        <v>406</v>
      </c>
      <c r="G413" s="333"/>
      <c r="H413" s="333" t="s">
        <v>1221</v>
      </c>
      <c r="I413" s="334"/>
      <c r="J413" s="261"/>
    </row>
    <row r="414" spans="3:10" s="311" customFormat="1" x14ac:dyDescent="0.3">
      <c r="C414" s="664"/>
      <c r="D414" s="332" t="s">
        <v>1222</v>
      </c>
      <c r="E414" s="333" t="s">
        <v>412</v>
      </c>
      <c r="F414" s="333" t="s">
        <v>1018</v>
      </c>
      <c r="G414" s="333"/>
      <c r="H414" s="333" t="s">
        <v>1222</v>
      </c>
      <c r="I414" s="334"/>
      <c r="J414" s="261"/>
    </row>
    <row r="415" spans="3:10" s="311" customFormat="1" x14ac:dyDescent="0.3">
      <c r="C415" s="664"/>
      <c r="D415" s="332" t="s">
        <v>1223</v>
      </c>
      <c r="E415" s="333" t="s">
        <v>1224</v>
      </c>
      <c r="F415" s="333" t="s">
        <v>1036</v>
      </c>
      <c r="G415" s="333"/>
      <c r="H415" s="333" t="s">
        <v>1225</v>
      </c>
      <c r="I415" s="334"/>
      <c r="J415" s="261"/>
    </row>
    <row r="416" spans="3:10" s="311" customFormat="1" x14ac:dyDescent="0.3">
      <c r="C416" s="664"/>
      <c r="D416" s="332" t="s">
        <v>1226</v>
      </c>
      <c r="E416" s="333" t="s">
        <v>1227</v>
      </c>
      <c r="F416" s="333" t="s">
        <v>1228</v>
      </c>
      <c r="G416" s="333"/>
      <c r="H416" s="333" t="s">
        <v>1229</v>
      </c>
      <c r="I416" s="334"/>
      <c r="J416" s="261"/>
    </row>
    <row r="417" spans="3:10" s="311" customFormat="1" x14ac:dyDescent="0.3">
      <c r="C417" s="664"/>
      <c r="D417" s="332" t="s">
        <v>1230</v>
      </c>
      <c r="E417" s="333" t="s">
        <v>412</v>
      </c>
      <c r="F417" s="333" t="s">
        <v>418</v>
      </c>
      <c r="G417" s="333"/>
      <c r="H417" s="333" t="s">
        <v>1230</v>
      </c>
      <c r="I417" s="334"/>
      <c r="J417" s="261"/>
    </row>
    <row r="418" spans="3:10" s="311" customFormat="1" x14ac:dyDescent="0.3">
      <c r="C418" s="664"/>
      <c r="D418" s="332" t="s">
        <v>1231</v>
      </c>
      <c r="E418" s="333" t="s">
        <v>1232</v>
      </c>
      <c r="F418" s="333" t="s">
        <v>560</v>
      </c>
      <c r="G418" s="333"/>
      <c r="H418" s="333" t="s">
        <v>1233</v>
      </c>
      <c r="I418" s="334"/>
      <c r="J418" s="261"/>
    </row>
    <row r="419" spans="3:10" s="311" customFormat="1" x14ac:dyDescent="0.3">
      <c r="C419" s="664"/>
      <c r="D419" s="332" t="s">
        <v>1234</v>
      </c>
      <c r="E419" s="333" t="s">
        <v>1235</v>
      </c>
      <c r="F419" s="333" t="s">
        <v>1236</v>
      </c>
      <c r="G419" s="333"/>
      <c r="H419" s="333" t="s">
        <v>1234</v>
      </c>
      <c r="I419" s="334"/>
      <c r="J419" s="261"/>
    </row>
    <row r="420" spans="3:10" s="311" customFormat="1" x14ac:dyDescent="0.3">
      <c r="C420" s="664"/>
      <c r="D420" s="332" t="s">
        <v>1237</v>
      </c>
      <c r="E420" s="333" t="s">
        <v>1238</v>
      </c>
      <c r="F420" s="333" t="s">
        <v>726</v>
      </c>
      <c r="G420" s="333"/>
      <c r="H420" s="333" t="s">
        <v>1239</v>
      </c>
      <c r="I420" s="334"/>
      <c r="J420" s="261"/>
    </row>
    <row r="421" spans="3:10" s="311" customFormat="1" x14ac:dyDescent="0.3">
      <c r="C421" s="664"/>
      <c r="D421" s="332" t="s">
        <v>1240</v>
      </c>
      <c r="E421" s="333" t="s">
        <v>1241</v>
      </c>
      <c r="F421" s="333" t="s">
        <v>484</v>
      </c>
      <c r="G421" s="333"/>
      <c r="H421" s="333" t="s">
        <v>1240</v>
      </c>
      <c r="I421" s="334"/>
      <c r="J421" s="261"/>
    </row>
    <row r="422" spans="3:10" s="311" customFormat="1" x14ac:dyDescent="0.3">
      <c r="C422" s="664"/>
      <c r="D422" s="332" t="s">
        <v>1242</v>
      </c>
      <c r="E422" s="333" t="s">
        <v>1243</v>
      </c>
      <c r="F422" s="333" t="s">
        <v>436</v>
      </c>
      <c r="G422" s="333"/>
      <c r="H422" s="333" t="s">
        <v>1244</v>
      </c>
      <c r="I422" s="334"/>
      <c r="J422" s="261"/>
    </row>
    <row r="423" spans="3:10" s="311" customFormat="1" x14ac:dyDescent="0.3">
      <c r="C423" s="664"/>
      <c r="D423" s="332" t="s">
        <v>1245</v>
      </c>
      <c r="E423" s="333" t="s">
        <v>1246</v>
      </c>
      <c r="F423" s="333" t="s">
        <v>1027</v>
      </c>
      <c r="G423" s="333"/>
      <c r="H423" s="333" t="s">
        <v>1245</v>
      </c>
      <c r="I423" s="334"/>
      <c r="J423" s="261"/>
    </row>
    <row r="424" spans="3:10" s="311" customFormat="1" x14ac:dyDescent="0.3">
      <c r="C424" s="664"/>
      <c r="D424" s="332" t="s">
        <v>1247</v>
      </c>
      <c r="E424" s="333" t="s">
        <v>1248</v>
      </c>
      <c r="F424" s="333" t="s">
        <v>621</v>
      </c>
      <c r="G424" s="333"/>
      <c r="H424" s="333" t="s">
        <v>1247</v>
      </c>
      <c r="I424" s="334"/>
      <c r="J424" s="261"/>
    </row>
    <row r="425" spans="3:10" s="311" customFormat="1" x14ac:dyDescent="0.3">
      <c r="C425" s="664"/>
      <c r="D425" s="332" t="s">
        <v>1249</v>
      </c>
      <c r="E425" s="333" t="s">
        <v>412</v>
      </c>
      <c r="F425" s="333" t="s">
        <v>1250</v>
      </c>
      <c r="G425" s="333"/>
      <c r="H425" s="333" t="s">
        <v>1249</v>
      </c>
      <c r="I425" s="334"/>
      <c r="J425" s="261"/>
    </row>
    <row r="426" spans="3:10" s="311" customFormat="1" x14ac:dyDescent="0.3">
      <c r="C426" s="664"/>
      <c r="D426" s="332" t="s">
        <v>1251</v>
      </c>
      <c r="E426" s="333" t="s">
        <v>412</v>
      </c>
      <c r="F426" s="333" t="s">
        <v>850</v>
      </c>
      <c r="G426" s="333"/>
      <c r="H426" s="333" t="s">
        <v>1251</v>
      </c>
      <c r="I426" s="334"/>
      <c r="J426" s="261"/>
    </row>
    <row r="427" spans="3:10" s="311" customFormat="1" x14ac:dyDescent="0.3">
      <c r="C427" s="664"/>
      <c r="D427" s="332" t="s">
        <v>1252</v>
      </c>
      <c r="E427" s="333" t="s">
        <v>412</v>
      </c>
      <c r="F427" s="333" t="s">
        <v>726</v>
      </c>
      <c r="G427" s="333"/>
      <c r="H427" s="333" t="s">
        <v>1252</v>
      </c>
      <c r="I427" s="334"/>
      <c r="J427" s="261"/>
    </row>
    <row r="428" spans="3:10" s="311" customFormat="1" x14ac:dyDescent="0.3">
      <c r="C428" s="664"/>
      <c r="D428" s="332" t="s">
        <v>1253</v>
      </c>
      <c r="E428" s="333" t="s">
        <v>412</v>
      </c>
      <c r="F428" s="333" t="s">
        <v>1254</v>
      </c>
      <c r="G428" s="333"/>
      <c r="H428" s="333" t="s">
        <v>1255</v>
      </c>
      <c r="I428" s="334"/>
      <c r="J428" s="261"/>
    </row>
    <row r="429" spans="3:10" s="311" customFormat="1" x14ac:dyDescent="0.3">
      <c r="C429" s="664"/>
      <c r="D429" s="332" t="s">
        <v>1256</v>
      </c>
      <c r="E429" s="333" t="s">
        <v>1257</v>
      </c>
      <c r="F429" s="333" t="s">
        <v>436</v>
      </c>
      <c r="G429" s="333"/>
      <c r="H429" s="333" t="s">
        <v>1258</v>
      </c>
      <c r="I429" s="334"/>
      <c r="J429" s="261"/>
    </row>
    <row r="430" spans="3:10" s="311" customFormat="1" x14ac:dyDescent="0.3">
      <c r="C430" s="664"/>
      <c r="D430" s="332" t="s">
        <v>1259</v>
      </c>
      <c r="E430" s="333" t="s">
        <v>412</v>
      </c>
      <c r="F430" s="333" t="s">
        <v>406</v>
      </c>
      <c r="G430" s="333"/>
      <c r="H430" s="333" t="s">
        <v>1260</v>
      </c>
      <c r="I430" s="334"/>
      <c r="J430" s="261"/>
    </row>
    <row r="431" spans="3:10" s="311" customFormat="1" x14ac:dyDescent="0.3">
      <c r="C431" s="664"/>
      <c r="D431" s="332" t="s">
        <v>1261</v>
      </c>
      <c r="E431" s="333" t="s">
        <v>1262</v>
      </c>
      <c r="F431" s="333" t="s">
        <v>665</v>
      </c>
      <c r="G431" s="333"/>
      <c r="H431" s="333" t="s">
        <v>1261</v>
      </c>
      <c r="I431" s="334"/>
      <c r="J431" s="261"/>
    </row>
    <row r="432" spans="3:10" s="311" customFormat="1" x14ac:dyDescent="0.3">
      <c r="C432" s="664"/>
      <c r="D432" s="332" t="s">
        <v>1263</v>
      </c>
      <c r="E432" s="333" t="s">
        <v>1264</v>
      </c>
      <c r="F432" s="333" t="s">
        <v>406</v>
      </c>
      <c r="G432" s="333"/>
      <c r="H432" s="333" t="s">
        <v>1263</v>
      </c>
      <c r="I432" s="334"/>
      <c r="J432" s="261"/>
    </row>
    <row r="433" spans="3:10" s="311" customFormat="1" x14ac:dyDescent="0.3">
      <c r="C433" s="664"/>
      <c r="D433" s="332" t="s">
        <v>1265</v>
      </c>
      <c r="E433" s="333" t="s">
        <v>1266</v>
      </c>
      <c r="F433" s="333" t="s">
        <v>1169</v>
      </c>
      <c r="G433" s="333"/>
      <c r="H433" s="333" t="s">
        <v>1267</v>
      </c>
      <c r="I433" s="334"/>
      <c r="J433" s="261"/>
    </row>
    <row r="434" spans="3:10" s="311" customFormat="1" x14ac:dyDescent="0.3">
      <c r="C434" s="664"/>
      <c r="D434" s="332" t="s">
        <v>1268</v>
      </c>
      <c r="E434" s="333" t="s">
        <v>1269</v>
      </c>
      <c r="F434" s="333" t="s">
        <v>406</v>
      </c>
      <c r="G434" s="333"/>
      <c r="H434" s="333" t="s">
        <v>1268</v>
      </c>
      <c r="I434" s="334"/>
      <c r="J434" s="261"/>
    </row>
    <row r="435" spans="3:10" s="311" customFormat="1" x14ac:dyDescent="0.3">
      <c r="C435" s="664"/>
      <c r="D435" s="332" t="s">
        <v>1270</v>
      </c>
      <c r="E435" s="333" t="s">
        <v>1271</v>
      </c>
      <c r="F435" s="333" t="s">
        <v>436</v>
      </c>
      <c r="G435" s="333"/>
      <c r="H435" s="333" t="s">
        <v>1272</v>
      </c>
      <c r="I435" s="334"/>
      <c r="J435" s="261"/>
    </row>
    <row r="436" spans="3:10" s="311" customFormat="1" x14ac:dyDescent="0.3">
      <c r="C436" s="664"/>
      <c r="D436" s="332" t="s">
        <v>1273</v>
      </c>
      <c r="E436" s="333" t="s">
        <v>1274</v>
      </c>
      <c r="F436" s="333" t="s">
        <v>436</v>
      </c>
      <c r="G436" s="333"/>
      <c r="H436" s="333" t="s">
        <v>1275</v>
      </c>
      <c r="I436" s="334"/>
      <c r="J436" s="261"/>
    </row>
    <row r="437" spans="3:10" s="311" customFormat="1" x14ac:dyDescent="0.3">
      <c r="C437" s="664"/>
      <c r="D437" s="332" t="s">
        <v>1276</v>
      </c>
      <c r="E437" s="333" t="s">
        <v>412</v>
      </c>
      <c r="F437" s="333" t="s">
        <v>423</v>
      </c>
      <c r="G437" s="333"/>
      <c r="H437" s="333" t="s">
        <v>1277</v>
      </c>
      <c r="I437" s="334"/>
      <c r="J437" s="261"/>
    </row>
    <row r="438" spans="3:10" s="311" customFormat="1" x14ac:dyDescent="0.3">
      <c r="C438" s="664"/>
      <c r="D438" s="332" t="s">
        <v>1278</v>
      </c>
      <c r="E438" s="333" t="s">
        <v>1279</v>
      </c>
      <c r="F438" s="333" t="s">
        <v>423</v>
      </c>
      <c r="G438" s="333"/>
      <c r="H438" s="333" t="s">
        <v>1280</v>
      </c>
      <c r="I438" s="334"/>
      <c r="J438" s="261"/>
    </row>
    <row r="439" spans="3:10" s="311" customFormat="1" x14ac:dyDescent="0.3">
      <c r="C439" s="664"/>
      <c r="D439" s="332" t="s">
        <v>1281</v>
      </c>
      <c r="E439" s="333" t="s">
        <v>412</v>
      </c>
      <c r="F439" s="333" t="s">
        <v>847</v>
      </c>
      <c r="G439" s="333"/>
      <c r="H439" s="333" t="s">
        <v>1281</v>
      </c>
      <c r="I439" s="334"/>
      <c r="J439" s="261"/>
    </row>
    <row r="440" spans="3:10" s="311" customFormat="1" x14ac:dyDescent="0.3">
      <c r="C440" s="664"/>
      <c r="D440" s="332" t="s">
        <v>1282</v>
      </c>
      <c r="E440" s="333" t="s">
        <v>1283</v>
      </c>
      <c r="F440" s="333" t="s">
        <v>436</v>
      </c>
      <c r="G440" s="333"/>
      <c r="H440" s="333" t="s">
        <v>1284</v>
      </c>
      <c r="I440" s="334"/>
      <c r="J440" s="261"/>
    </row>
    <row r="441" spans="3:10" s="311" customFormat="1" x14ac:dyDescent="0.3">
      <c r="C441" s="664"/>
      <c r="D441" s="332" t="s">
        <v>1285</v>
      </c>
      <c r="E441" s="333" t="s">
        <v>1286</v>
      </c>
      <c r="F441" s="333" t="s">
        <v>1287</v>
      </c>
      <c r="G441" s="333"/>
      <c r="H441" s="333" t="s">
        <v>1288</v>
      </c>
      <c r="I441" s="334"/>
      <c r="J441" s="261"/>
    </row>
    <row r="442" spans="3:10" s="311" customFormat="1" x14ac:dyDescent="0.3">
      <c r="C442" s="664"/>
      <c r="D442" s="332" t="s">
        <v>1289</v>
      </c>
      <c r="E442" s="333" t="s">
        <v>1290</v>
      </c>
      <c r="F442" s="333" t="s">
        <v>1291</v>
      </c>
      <c r="G442" s="333"/>
      <c r="H442" s="333" t="s">
        <v>1292</v>
      </c>
      <c r="I442" s="334"/>
      <c r="J442" s="261"/>
    </row>
    <row r="443" spans="3:10" s="311" customFormat="1" x14ac:dyDescent="0.3">
      <c r="C443" s="664"/>
      <c r="D443" s="332" t="s">
        <v>1293</v>
      </c>
      <c r="E443" s="333" t="s">
        <v>1294</v>
      </c>
      <c r="F443" s="333" t="s">
        <v>1295</v>
      </c>
      <c r="G443" s="333"/>
      <c r="H443" s="333" t="s">
        <v>1293</v>
      </c>
      <c r="I443" s="334"/>
      <c r="J443" s="261"/>
    </row>
    <row r="444" spans="3:10" s="311" customFormat="1" x14ac:dyDescent="0.3">
      <c r="C444" s="664"/>
      <c r="D444" s="332" t="s">
        <v>1296</v>
      </c>
      <c r="E444" s="333" t="s">
        <v>1297</v>
      </c>
      <c r="F444" s="333" t="s">
        <v>1298</v>
      </c>
      <c r="G444" s="333"/>
      <c r="H444" s="333" t="s">
        <v>1299</v>
      </c>
      <c r="I444" s="334"/>
      <c r="J444" s="261"/>
    </row>
    <row r="445" spans="3:10" s="311" customFormat="1" x14ac:dyDescent="0.3">
      <c r="C445" s="664"/>
      <c r="D445" s="332" t="s">
        <v>1300</v>
      </c>
      <c r="E445" s="333" t="s">
        <v>412</v>
      </c>
      <c r="F445" s="333" t="s">
        <v>705</v>
      </c>
      <c r="G445" s="333"/>
      <c r="H445" s="333" t="s">
        <v>1301</v>
      </c>
      <c r="I445" s="334"/>
      <c r="J445" s="261"/>
    </row>
    <row r="446" spans="3:10" s="311" customFormat="1" x14ac:dyDescent="0.3">
      <c r="C446" s="664"/>
      <c r="D446" s="332" t="s">
        <v>1302</v>
      </c>
      <c r="E446" s="333" t="s">
        <v>1303</v>
      </c>
      <c r="F446" s="333" t="s">
        <v>498</v>
      </c>
      <c r="G446" s="333"/>
      <c r="H446" s="333" t="s">
        <v>1304</v>
      </c>
      <c r="I446" s="334"/>
      <c r="J446" s="261"/>
    </row>
    <row r="447" spans="3:10" s="311" customFormat="1" x14ac:dyDescent="0.3">
      <c r="C447" s="664"/>
      <c r="D447" s="332" t="s">
        <v>1305</v>
      </c>
      <c r="E447" s="333" t="s">
        <v>1306</v>
      </c>
      <c r="F447" s="333" t="s">
        <v>665</v>
      </c>
      <c r="G447" s="333"/>
      <c r="H447" s="333" t="s">
        <v>1307</v>
      </c>
      <c r="I447" s="334"/>
      <c r="J447" s="261"/>
    </row>
    <row r="448" spans="3:10" s="311" customFormat="1" x14ac:dyDescent="0.3">
      <c r="C448" s="664"/>
      <c r="D448" s="332" t="s">
        <v>1305</v>
      </c>
      <c r="E448" s="333" t="s">
        <v>412</v>
      </c>
      <c r="F448" s="333" t="s">
        <v>665</v>
      </c>
      <c r="G448" s="333"/>
      <c r="H448" s="333" t="s">
        <v>1308</v>
      </c>
      <c r="I448" s="334"/>
      <c r="J448" s="261"/>
    </row>
    <row r="449" spans="3:10" s="311" customFormat="1" x14ac:dyDescent="0.3">
      <c r="C449" s="664"/>
      <c r="D449" s="332" t="s">
        <v>1309</v>
      </c>
      <c r="E449" s="333" t="s">
        <v>1310</v>
      </c>
      <c r="F449" s="333" t="s">
        <v>1311</v>
      </c>
      <c r="G449" s="333"/>
      <c r="H449" s="333" t="s">
        <v>1312</v>
      </c>
      <c r="I449" s="334"/>
      <c r="J449" s="261"/>
    </row>
    <row r="450" spans="3:10" s="311" customFormat="1" x14ac:dyDescent="0.3">
      <c r="C450" s="664"/>
      <c r="D450" s="332" t="s">
        <v>1309</v>
      </c>
      <c r="E450" s="333" t="s">
        <v>1313</v>
      </c>
      <c r="F450" s="333" t="s">
        <v>1311</v>
      </c>
      <c r="G450" s="333"/>
      <c r="H450" s="333" t="s">
        <v>1314</v>
      </c>
      <c r="I450" s="334"/>
      <c r="J450" s="261"/>
    </row>
    <row r="451" spans="3:10" s="311" customFormat="1" x14ac:dyDescent="0.3">
      <c r="C451" s="664"/>
      <c r="D451" s="332" t="s">
        <v>1315</v>
      </c>
      <c r="E451" s="333" t="s">
        <v>1316</v>
      </c>
      <c r="F451" s="333" t="s">
        <v>516</v>
      </c>
      <c r="G451" s="333"/>
      <c r="H451" s="333" t="s">
        <v>1315</v>
      </c>
      <c r="I451" s="334"/>
      <c r="J451" s="261"/>
    </row>
    <row r="452" spans="3:10" s="311" customFormat="1" x14ac:dyDescent="0.3">
      <c r="C452" s="664"/>
      <c r="D452" s="332" t="s">
        <v>1317</v>
      </c>
      <c r="E452" s="333" t="s">
        <v>1318</v>
      </c>
      <c r="F452" s="333" t="s">
        <v>1319</v>
      </c>
      <c r="G452" s="333"/>
      <c r="H452" s="333" t="s">
        <v>1320</v>
      </c>
      <c r="I452" s="334"/>
      <c r="J452" s="261"/>
    </row>
    <row r="453" spans="3:10" s="311" customFormat="1" x14ac:dyDescent="0.3">
      <c r="C453" s="664"/>
      <c r="D453" s="332" t="s">
        <v>1321</v>
      </c>
      <c r="E453" s="333" t="s">
        <v>1322</v>
      </c>
      <c r="F453" s="333" t="s">
        <v>436</v>
      </c>
      <c r="G453" s="333"/>
      <c r="H453" s="333" t="s">
        <v>1323</v>
      </c>
      <c r="I453" s="334"/>
      <c r="J453" s="261"/>
    </row>
    <row r="454" spans="3:10" s="311" customFormat="1" x14ac:dyDescent="0.3">
      <c r="C454" s="664"/>
      <c r="D454" s="332" t="s">
        <v>1324</v>
      </c>
      <c r="E454" s="333" t="s">
        <v>1325</v>
      </c>
      <c r="F454" s="333" t="s">
        <v>436</v>
      </c>
      <c r="G454" s="333"/>
      <c r="H454" s="333" t="s">
        <v>1326</v>
      </c>
      <c r="I454" s="334"/>
      <c r="J454" s="261"/>
    </row>
    <row r="455" spans="3:10" s="311" customFormat="1" x14ac:dyDescent="0.3">
      <c r="C455" s="664"/>
      <c r="D455" s="332" t="s">
        <v>1327</v>
      </c>
      <c r="E455" s="333" t="s">
        <v>1328</v>
      </c>
      <c r="F455" s="333" t="s">
        <v>665</v>
      </c>
      <c r="G455" s="333"/>
      <c r="H455" s="333" t="s">
        <v>1329</v>
      </c>
      <c r="I455" s="334"/>
      <c r="J455" s="261"/>
    </row>
    <row r="456" spans="3:10" s="311" customFormat="1" x14ac:dyDescent="0.3">
      <c r="C456" s="664"/>
      <c r="D456" s="332" t="s">
        <v>1327</v>
      </c>
      <c r="E456" s="333" t="s">
        <v>1330</v>
      </c>
      <c r="F456" s="333" t="s">
        <v>665</v>
      </c>
      <c r="G456" s="333"/>
      <c r="H456" s="333" t="s">
        <v>1331</v>
      </c>
      <c r="I456" s="334"/>
      <c r="J456" s="261"/>
    </row>
    <row r="457" spans="3:10" s="311" customFormat="1" x14ac:dyDescent="0.3">
      <c r="C457" s="664"/>
      <c r="D457" s="332" t="s">
        <v>1332</v>
      </c>
      <c r="E457" s="333" t="s">
        <v>1333</v>
      </c>
      <c r="F457" s="333" t="s">
        <v>433</v>
      </c>
      <c r="G457" s="333"/>
      <c r="H457" s="333" t="s">
        <v>1332</v>
      </c>
      <c r="I457" s="334"/>
      <c r="J457" s="261"/>
    </row>
    <row r="458" spans="3:10" s="311" customFormat="1" x14ac:dyDescent="0.3">
      <c r="C458" s="664"/>
      <c r="D458" s="332" t="s">
        <v>1334</v>
      </c>
      <c r="E458" s="333" t="s">
        <v>1335</v>
      </c>
      <c r="F458" s="333" t="s">
        <v>1336</v>
      </c>
      <c r="G458" s="333"/>
      <c r="H458" s="333" t="s">
        <v>1337</v>
      </c>
      <c r="I458" s="334"/>
      <c r="J458" s="261"/>
    </row>
    <row r="459" spans="3:10" s="311" customFormat="1" x14ac:dyDescent="0.3">
      <c r="C459" s="664"/>
      <c r="D459" s="332" t="s">
        <v>1338</v>
      </c>
      <c r="E459" s="333" t="s">
        <v>1339</v>
      </c>
      <c r="F459" s="333" t="s">
        <v>726</v>
      </c>
      <c r="G459" s="333"/>
      <c r="H459" s="333" t="s">
        <v>1340</v>
      </c>
      <c r="I459" s="334"/>
      <c r="J459" s="261"/>
    </row>
    <row r="460" spans="3:10" s="311" customFormat="1" x14ac:dyDescent="0.3">
      <c r="C460" s="664"/>
      <c r="D460" s="332" t="s">
        <v>1341</v>
      </c>
      <c r="E460" s="333" t="s">
        <v>1342</v>
      </c>
      <c r="F460" s="333" t="s">
        <v>1343</v>
      </c>
      <c r="G460" s="333"/>
      <c r="H460" s="333" t="s">
        <v>1341</v>
      </c>
      <c r="I460" s="334"/>
      <c r="J460" s="261"/>
    </row>
    <row r="461" spans="3:10" s="311" customFormat="1" x14ac:dyDescent="0.3">
      <c r="C461" s="664"/>
      <c r="D461" s="332" t="s">
        <v>1344</v>
      </c>
      <c r="E461" s="333" t="s">
        <v>1345</v>
      </c>
      <c r="F461" s="333" t="s">
        <v>463</v>
      </c>
      <c r="G461" s="333"/>
      <c r="H461" s="333" t="s">
        <v>1344</v>
      </c>
      <c r="I461" s="334"/>
      <c r="J461" s="261"/>
    </row>
    <row r="462" spans="3:10" s="311" customFormat="1" x14ac:dyDescent="0.3">
      <c r="C462" s="664"/>
      <c r="D462" s="332" t="s">
        <v>1346</v>
      </c>
      <c r="E462" s="333" t="s">
        <v>412</v>
      </c>
      <c r="F462" s="333" t="s">
        <v>1194</v>
      </c>
      <c r="G462" s="333"/>
      <c r="H462" s="333" t="s">
        <v>1346</v>
      </c>
      <c r="I462" s="334"/>
      <c r="J462" s="261"/>
    </row>
    <row r="463" spans="3:10" s="311" customFormat="1" x14ac:dyDescent="0.3">
      <c r="C463" s="664"/>
      <c r="D463" s="332" t="s">
        <v>1347</v>
      </c>
      <c r="E463" s="333" t="s">
        <v>1348</v>
      </c>
      <c r="F463" s="333" t="s">
        <v>1349</v>
      </c>
      <c r="G463" s="333"/>
      <c r="H463" s="333" t="s">
        <v>1347</v>
      </c>
      <c r="I463" s="334"/>
      <c r="J463" s="261"/>
    </row>
    <row r="464" spans="3:10" s="311" customFormat="1" x14ac:dyDescent="0.3">
      <c r="C464" s="664"/>
      <c r="D464" s="332" t="s">
        <v>1350</v>
      </c>
      <c r="E464" s="333" t="s">
        <v>412</v>
      </c>
      <c r="F464" s="333" t="s">
        <v>1351</v>
      </c>
      <c r="G464" s="333"/>
      <c r="H464" s="333" t="s">
        <v>1352</v>
      </c>
      <c r="I464" s="334"/>
      <c r="J464" s="261"/>
    </row>
    <row r="465" spans="3:10" s="311" customFormat="1" x14ac:dyDescent="0.3">
      <c r="C465" s="664"/>
      <c r="D465" s="332" t="s">
        <v>1353</v>
      </c>
      <c r="E465" s="333" t="s">
        <v>1354</v>
      </c>
      <c r="F465" s="333" t="s">
        <v>1071</v>
      </c>
      <c r="G465" s="333"/>
      <c r="H465" s="333" t="s">
        <v>1353</v>
      </c>
      <c r="I465" s="334"/>
      <c r="J465" s="261"/>
    </row>
    <row r="466" spans="3:10" s="311" customFormat="1" x14ac:dyDescent="0.3">
      <c r="C466" s="664"/>
      <c r="D466" s="332" t="s">
        <v>1355</v>
      </c>
      <c r="E466" s="333" t="s">
        <v>1356</v>
      </c>
      <c r="F466" s="333" t="s">
        <v>1109</v>
      </c>
      <c r="G466" s="333"/>
      <c r="H466" s="333" t="s">
        <v>1355</v>
      </c>
      <c r="I466" s="334"/>
      <c r="J466" s="261"/>
    </row>
    <row r="467" spans="3:10" s="311" customFormat="1" x14ac:dyDescent="0.3">
      <c r="C467" s="664"/>
      <c r="D467" s="332" t="s">
        <v>1357</v>
      </c>
      <c r="E467" s="333" t="s">
        <v>1358</v>
      </c>
      <c r="F467" s="333" t="s">
        <v>600</v>
      </c>
      <c r="G467" s="333"/>
      <c r="H467" s="333" t="s">
        <v>1359</v>
      </c>
      <c r="I467" s="334"/>
      <c r="J467" s="261"/>
    </row>
    <row r="468" spans="3:10" s="311" customFormat="1" x14ac:dyDescent="0.3">
      <c r="C468" s="664"/>
      <c r="D468" s="332" t="s">
        <v>1360</v>
      </c>
      <c r="E468" s="333" t="s">
        <v>1361</v>
      </c>
      <c r="F468" s="333" t="s">
        <v>621</v>
      </c>
      <c r="G468" s="333"/>
      <c r="H468" s="333" t="s">
        <v>1362</v>
      </c>
      <c r="I468" s="334"/>
      <c r="J468" s="261"/>
    </row>
    <row r="469" spans="3:10" s="311" customFormat="1" x14ac:dyDescent="0.3">
      <c r="C469" s="664"/>
      <c r="D469" s="332" t="s">
        <v>1363</v>
      </c>
      <c r="E469" s="333" t="s">
        <v>1364</v>
      </c>
      <c r="F469" s="333" t="s">
        <v>423</v>
      </c>
      <c r="G469" s="333"/>
      <c r="H469" s="333" t="s">
        <v>1365</v>
      </c>
      <c r="I469" s="334"/>
      <c r="J469" s="261"/>
    </row>
    <row r="470" spans="3:10" s="311" customFormat="1" x14ac:dyDescent="0.3">
      <c r="C470" s="664"/>
      <c r="D470" s="332" t="s">
        <v>1366</v>
      </c>
      <c r="E470" s="333" t="s">
        <v>1367</v>
      </c>
      <c r="F470" s="333" t="s">
        <v>406</v>
      </c>
      <c r="G470" s="333"/>
      <c r="H470" s="333" t="s">
        <v>1368</v>
      </c>
      <c r="I470" s="334"/>
      <c r="J470" s="261"/>
    </row>
    <row r="471" spans="3:10" s="311" customFormat="1" x14ac:dyDescent="0.3">
      <c r="C471" s="664"/>
      <c r="D471" s="332" t="s">
        <v>1366</v>
      </c>
      <c r="E471" s="333" t="s">
        <v>1369</v>
      </c>
      <c r="F471" s="333" t="s">
        <v>406</v>
      </c>
      <c r="G471" s="333"/>
      <c r="H471" s="333" t="s">
        <v>1370</v>
      </c>
      <c r="I471" s="334"/>
      <c r="J471" s="261"/>
    </row>
    <row r="472" spans="3:10" s="311" customFormat="1" x14ac:dyDescent="0.3">
      <c r="C472" s="664"/>
      <c r="D472" s="332" t="s">
        <v>1366</v>
      </c>
      <c r="E472" s="333" t="s">
        <v>1371</v>
      </c>
      <c r="F472" s="333" t="s">
        <v>406</v>
      </c>
      <c r="G472" s="333"/>
      <c r="H472" s="333" t="s">
        <v>1372</v>
      </c>
      <c r="I472" s="334"/>
      <c r="J472" s="261"/>
    </row>
    <row r="473" spans="3:10" s="311" customFormat="1" x14ac:dyDescent="0.3">
      <c r="C473" s="664"/>
      <c r="D473" s="332" t="s">
        <v>1373</v>
      </c>
      <c r="E473" s="333" t="s">
        <v>1374</v>
      </c>
      <c r="F473" s="333" t="s">
        <v>856</v>
      </c>
      <c r="G473" s="333"/>
      <c r="H473" s="333" t="s">
        <v>1373</v>
      </c>
      <c r="I473" s="334"/>
      <c r="J473" s="261"/>
    </row>
    <row r="474" spans="3:10" s="311" customFormat="1" x14ac:dyDescent="0.3">
      <c r="C474" s="664"/>
      <c r="D474" s="332" t="s">
        <v>1375</v>
      </c>
      <c r="E474" s="333" t="s">
        <v>1376</v>
      </c>
      <c r="F474" s="333" t="s">
        <v>682</v>
      </c>
      <c r="G474" s="333"/>
      <c r="H474" s="333" t="s">
        <v>1377</v>
      </c>
      <c r="I474" s="334"/>
      <c r="J474" s="261"/>
    </row>
    <row r="475" spans="3:10" s="311" customFormat="1" x14ac:dyDescent="0.3">
      <c r="C475" s="664"/>
      <c r="D475" s="332" t="s">
        <v>1378</v>
      </c>
      <c r="E475" s="333" t="s">
        <v>412</v>
      </c>
      <c r="F475" s="333" t="s">
        <v>847</v>
      </c>
      <c r="G475" s="333"/>
      <c r="H475" s="333" t="s">
        <v>1379</v>
      </c>
      <c r="I475" s="334"/>
      <c r="J475" s="261"/>
    </row>
    <row r="476" spans="3:10" s="311" customFormat="1" x14ac:dyDescent="0.3">
      <c r="C476" s="664"/>
      <c r="D476" s="332" t="s">
        <v>1380</v>
      </c>
      <c r="E476" s="333" t="s">
        <v>1381</v>
      </c>
      <c r="F476" s="333" t="s">
        <v>722</v>
      </c>
      <c r="G476" s="333"/>
      <c r="H476" s="333" t="s">
        <v>1380</v>
      </c>
      <c r="I476" s="334"/>
      <c r="J476" s="261"/>
    </row>
    <row r="477" spans="3:10" s="311" customFormat="1" x14ac:dyDescent="0.3">
      <c r="C477" s="664"/>
      <c r="D477" s="332" t="s">
        <v>1382</v>
      </c>
      <c r="E477" s="333" t="s">
        <v>412</v>
      </c>
      <c r="F477" s="333" t="s">
        <v>423</v>
      </c>
      <c r="G477" s="333"/>
      <c r="H477" s="333" t="s">
        <v>1383</v>
      </c>
      <c r="I477" s="334"/>
      <c r="J477" s="261"/>
    </row>
    <row r="478" spans="3:10" s="311" customFormat="1" x14ac:dyDescent="0.3">
      <c r="C478" s="664"/>
      <c r="D478" s="332" t="s">
        <v>1384</v>
      </c>
      <c r="E478" s="333" t="s">
        <v>1385</v>
      </c>
      <c r="F478" s="333" t="s">
        <v>436</v>
      </c>
      <c r="G478" s="333"/>
      <c r="H478" s="333" t="s">
        <v>1384</v>
      </c>
      <c r="I478" s="334"/>
      <c r="J478" s="261"/>
    </row>
    <row r="479" spans="3:10" s="311" customFormat="1" x14ac:dyDescent="0.3">
      <c r="C479" s="664"/>
      <c r="D479" s="332" t="s">
        <v>1386</v>
      </c>
      <c r="E479" s="333" t="s">
        <v>412</v>
      </c>
      <c r="F479" s="333" t="s">
        <v>525</v>
      </c>
      <c r="G479" s="333"/>
      <c r="H479" s="333" t="s">
        <v>1386</v>
      </c>
      <c r="I479" s="334"/>
      <c r="J479" s="261"/>
    </row>
    <row r="480" spans="3:10" s="311" customFormat="1" x14ac:dyDescent="0.3">
      <c r="C480" s="664"/>
      <c r="D480" s="332" t="s">
        <v>1387</v>
      </c>
      <c r="E480" s="333" t="s">
        <v>1388</v>
      </c>
      <c r="F480" s="333" t="s">
        <v>436</v>
      </c>
      <c r="G480" s="333"/>
      <c r="H480" s="333" t="s">
        <v>1387</v>
      </c>
      <c r="I480" s="334"/>
      <c r="J480" s="261"/>
    </row>
    <row r="481" spans="3:10" s="311" customFormat="1" x14ac:dyDescent="0.3">
      <c r="C481" s="664"/>
      <c r="D481" s="332" t="s">
        <v>1389</v>
      </c>
      <c r="E481" s="333" t="s">
        <v>1390</v>
      </c>
      <c r="F481" s="333" t="s">
        <v>423</v>
      </c>
      <c r="G481" s="333"/>
      <c r="H481" s="333" t="s">
        <v>1391</v>
      </c>
      <c r="I481" s="334"/>
      <c r="J481" s="261"/>
    </row>
    <row r="482" spans="3:10" s="311" customFormat="1" x14ac:dyDescent="0.3">
      <c r="C482" s="664"/>
      <c r="D482" s="332" t="s">
        <v>1392</v>
      </c>
      <c r="E482" s="333" t="s">
        <v>1393</v>
      </c>
      <c r="F482" s="333" t="s">
        <v>1394</v>
      </c>
      <c r="G482" s="333"/>
      <c r="H482" s="333" t="s">
        <v>1395</v>
      </c>
      <c r="I482" s="334"/>
      <c r="J482" s="261"/>
    </row>
    <row r="483" spans="3:10" s="311" customFormat="1" x14ac:dyDescent="0.3">
      <c r="C483" s="664"/>
      <c r="D483" s="332" t="s">
        <v>1396</v>
      </c>
      <c r="E483" s="333" t="s">
        <v>412</v>
      </c>
      <c r="F483" s="333" t="s">
        <v>516</v>
      </c>
      <c r="G483" s="333"/>
      <c r="H483" s="333" t="s">
        <v>1396</v>
      </c>
      <c r="I483" s="334"/>
      <c r="J483" s="261"/>
    </row>
    <row r="484" spans="3:10" s="311" customFormat="1" x14ac:dyDescent="0.3">
      <c r="C484" s="664"/>
      <c r="D484" s="332" t="s">
        <v>1397</v>
      </c>
      <c r="E484" s="333" t="s">
        <v>1398</v>
      </c>
      <c r="F484" s="333" t="s">
        <v>516</v>
      </c>
      <c r="G484" s="333"/>
      <c r="H484" s="333" t="s">
        <v>1399</v>
      </c>
      <c r="I484" s="334"/>
      <c r="J484" s="261"/>
    </row>
    <row r="485" spans="3:10" s="311" customFormat="1" x14ac:dyDescent="0.3">
      <c r="C485" s="664"/>
      <c r="D485" s="332" t="s">
        <v>1400</v>
      </c>
      <c r="E485" s="333" t="s">
        <v>412</v>
      </c>
      <c r="F485" s="333" t="s">
        <v>516</v>
      </c>
      <c r="G485" s="333"/>
      <c r="H485" s="333" t="s">
        <v>1400</v>
      </c>
      <c r="I485" s="334"/>
      <c r="J485" s="261"/>
    </row>
    <row r="486" spans="3:10" s="311" customFormat="1" x14ac:dyDescent="0.3">
      <c r="C486" s="664"/>
      <c r="D486" s="332" t="s">
        <v>1401</v>
      </c>
      <c r="E486" s="333" t="s">
        <v>1402</v>
      </c>
      <c r="F486" s="333" t="s">
        <v>516</v>
      </c>
      <c r="G486" s="333"/>
      <c r="H486" s="333" t="s">
        <v>1401</v>
      </c>
      <c r="I486" s="334"/>
      <c r="J486" s="261"/>
    </row>
    <row r="487" spans="3:10" s="311" customFormat="1" x14ac:dyDescent="0.3">
      <c r="C487" s="664"/>
      <c r="D487" s="332" t="s">
        <v>1403</v>
      </c>
      <c r="E487" s="333" t="s">
        <v>1404</v>
      </c>
      <c r="F487" s="333" t="s">
        <v>516</v>
      </c>
      <c r="G487" s="333"/>
      <c r="H487" s="333" t="s">
        <v>1405</v>
      </c>
      <c r="I487" s="334"/>
      <c r="J487" s="261"/>
    </row>
    <row r="488" spans="3:10" s="311" customFormat="1" x14ac:dyDescent="0.3">
      <c r="C488" s="664"/>
      <c r="D488" s="332" t="s">
        <v>1406</v>
      </c>
      <c r="E488" s="333" t="s">
        <v>1407</v>
      </c>
      <c r="F488" s="333" t="s">
        <v>516</v>
      </c>
      <c r="G488" s="333"/>
      <c r="H488" s="333" t="s">
        <v>1406</v>
      </c>
      <c r="I488" s="334"/>
      <c r="J488" s="261"/>
    </row>
    <row r="489" spans="3:10" s="311" customFormat="1" x14ac:dyDescent="0.3">
      <c r="C489" s="664"/>
      <c r="D489" s="332" t="s">
        <v>1408</v>
      </c>
      <c r="E489" s="333" t="s">
        <v>1409</v>
      </c>
      <c r="F489" s="333" t="s">
        <v>726</v>
      </c>
      <c r="G489" s="333"/>
      <c r="H489" s="333" t="s">
        <v>1410</v>
      </c>
      <c r="I489" s="334"/>
      <c r="J489" s="261"/>
    </row>
    <row r="490" spans="3:10" s="311" customFormat="1" x14ac:dyDescent="0.3">
      <c r="C490" s="664"/>
      <c r="D490" s="332" t="s">
        <v>1411</v>
      </c>
      <c r="E490" s="333" t="s">
        <v>1412</v>
      </c>
      <c r="F490" s="333" t="s">
        <v>423</v>
      </c>
      <c r="G490" s="333"/>
      <c r="H490" s="333" t="s">
        <v>1413</v>
      </c>
      <c r="I490" s="334"/>
      <c r="J490" s="261"/>
    </row>
    <row r="491" spans="3:10" s="311" customFormat="1" x14ac:dyDescent="0.3">
      <c r="C491" s="664"/>
      <c r="D491" s="332" t="s">
        <v>1414</v>
      </c>
      <c r="E491" s="333" t="s">
        <v>412</v>
      </c>
      <c r="F491" s="333" t="s">
        <v>406</v>
      </c>
      <c r="G491" s="333"/>
      <c r="H491" s="333" t="s">
        <v>1415</v>
      </c>
      <c r="I491" s="334"/>
      <c r="J491" s="261"/>
    </row>
    <row r="492" spans="3:10" s="311" customFormat="1" x14ac:dyDescent="0.3">
      <c r="C492" s="664"/>
      <c r="D492" s="332" t="s">
        <v>1416</v>
      </c>
      <c r="E492" s="333" t="s">
        <v>412</v>
      </c>
      <c r="F492" s="333" t="s">
        <v>516</v>
      </c>
      <c r="G492" s="333"/>
      <c r="H492" s="333" t="s">
        <v>1416</v>
      </c>
      <c r="I492" s="334"/>
      <c r="J492" s="261"/>
    </row>
    <row r="493" spans="3:10" s="311" customFormat="1" x14ac:dyDescent="0.3">
      <c r="C493" s="664"/>
      <c r="D493" s="332" t="s">
        <v>1417</v>
      </c>
      <c r="E493" s="333" t="s">
        <v>412</v>
      </c>
      <c r="F493" s="333" t="s">
        <v>436</v>
      </c>
      <c r="G493" s="333"/>
      <c r="H493" s="333" t="s">
        <v>1418</v>
      </c>
      <c r="I493" s="334"/>
      <c r="J493" s="261"/>
    </row>
    <row r="494" spans="3:10" s="311" customFormat="1" x14ac:dyDescent="0.3">
      <c r="C494" s="664"/>
      <c r="D494" s="332" t="s">
        <v>1419</v>
      </c>
      <c r="E494" s="333" t="s">
        <v>1420</v>
      </c>
      <c r="F494" s="333" t="s">
        <v>1194</v>
      </c>
      <c r="G494" s="333"/>
      <c r="H494" s="333" t="s">
        <v>1419</v>
      </c>
      <c r="I494" s="334"/>
      <c r="J494" s="261"/>
    </row>
    <row r="495" spans="3:10" s="311" customFormat="1" x14ac:dyDescent="0.3">
      <c r="C495" s="664"/>
      <c r="D495" s="332" t="s">
        <v>1421</v>
      </c>
      <c r="E495" s="333" t="s">
        <v>412</v>
      </c>
      <c r="F495" s="333" t="s">
        <v>516</v>
      </c>
      <c r="G495" s="333"/>
      <c r="H495" s="333" t="s">
        <v>1422</v>
      </c>
      <c r="I495" s="334"/>
      <c r="J495" s="261"/>
    </row>
    <row r="496" spans="3:10" s="311" customFormat="1" x14ac:dyDescent="0.3">
      <c r="C496" s="664"/>
      <c r="D496" s="332" t="s">
        <v>1423</v>
      </c>
      <c r="E496" s="333" t="s">
        <v>1424</v>
      </c>
      <c r="F496" s="333" t="s">
        <v>516</v>
      </c>
      <c r="G496" s="333"/>
      <c r="H496" s="333" t="s">
        <v>1423</v>
      </c>
      <c r="I496" s="334"/>
      <c r="J496" s="261"/>
    </row>
    <row r="497" spans="3:10" s="311" customFormat="1" x14ac:dyDescent="0.3">
      <c r="C497" s="664"/>
      <c r="D497" s="332" t="s">
        <v>1425</v>
      </c>
      <c r="E497" s="333" t="s">
        <v>1426</v>
      </c>
      <c r="F497" s="333" t="s">
        <v>594</v>
      </c>
      <c r="G497" s="333"/>
      <c r="H497" s="333" t="s">
        <v>1425</v>
      </c>
      <c r="I497" s="334"/>
      <c r="J497" s="261"/>
    </row>
    <row r="498" spans="3:10" s="311" customFormat="1" x14ac:dyDescent="0.3">
      <c r="C498" s="664"/>
      <c r="D498" s="332" t="s">
        <v>1427</v>
      </c>
      <c r="E498" s="333" t="s">
        <v>1428</v>
      </c>
      <c r="F498" s="333" t="s">
        <v>410</v>
      </c>
      <c r="G498" s="333"/>
      <c r="H498" s="333" t="s">
        <v>1427</v>
      </c>
      <c r="I498" s="334"/>
      <c r="J498" s="261"/>
    </row>
    <row r="499" spans="3:10" s="311" customFormat="1" x14ac:dyDescent="0.3">
      <c r="C499" s="664"/>
      <c r="D499" s="332" t="s">
        <v>1429</v>
      </c>
      <c r="E499" s="333" t="s">
        <v>1430</v>
      </c>
      <c r="F499" s="333" t="s">
        <v>436</v>
      </c>
      <c r="G499" s="333"/>
      <c r="H499" s="333" t="s">
        <v>1431</v>
      </c>
      <c r="I499" s="334"/>
      <c r="J499" s="261"/>
    </row>
    <row r="500" spans="3:10" s="311" customFormat="1" x14ac:dyDescent="0.3">
      <c r="C500" s="664"/>
      <c r="D500" s="332" t="s">
        <v>1432</v>
      </c>
      <c r="E500" s="333" t="s">
        <v>1433</v>
      </c>
      <c r="F500" s="333" t="s">
        <v>726</v>
      </c>
      <c r="G500" s="333"/>
      <c r="H500" s="333" t="s">
        <v>1434</v>
      </c>
      <c r="I500" s="334"/>
      <c r="J500" s="261"/>
    </row>
    <row r="501" spans="3:10" s="311" customFormat="1" x14ac:dyDescent="0.3">
      <c r="C501" s="664"/>
      <c r="D501" s="332" t="s">
        <v>1435</v>
      </c>
      <c r="E501" s="333" t="s">
        <v>1436</v>
      </c>
      <c r="F501" s="333" t="s">
        <v>675</v>
      </c>
      <c r="G501" s="333"/>
      <c r="H501" s="333" t="s">
        <v>1435</v>
      </c>
      <c r="I501" s="334"/>
      <c r="J501" s="261"/>
    </row>
    <row r="502" spans="3:10" s="311" customFormat="1" x14ac:dyDescent="0.3">
      <c r="C502" s="664"/>
      <c r="D502" s="332" t="s">
        <v>1437</v>
      </c>
      <c r="E502" s="333" t="s">
        <v>412</v>
      </c>
      <c r="F502" s="333" t="s">
        <v>546</v>
      </c>
      <c r="G502" s="333"/>
      <c r="H502" s="333" t="s">
        <v>1437</v>
      </c>
      <c r="I502" s="334"/>
      <c r="J502" s="261"/>
    </row>
    <row r="503" spans="3:10" s="311" customFormat="1" x14ac:dyDescent="0.3">
      <c r="C503" s="664"/>
      <c r="D503" s="332" t="s">
        <v>1438</v>
      </c>
      <c r="E503" s="333" t="s">
        <v>1439</v>
      </c>
      <c r="F503" s="333" t="s">
        <v>1109</v>
      </c>
      <c r="G503" s="333"/>
      <c r="H503" s="333" t="s">
        <v>1438</v>
      </c>
      <c r="I503" s="334"/>
      <c r="J503" s="261"/>
    </row>
    <row r="504" spans="3:10" s="311" customFormat="1" x14ac:dyDescent="0.3">
      <c r="C504" s="664"/>
      <c r="D504" s="332" t="s">
        <v>1440</v>
      </c>
      <c r="E504" s="333" t="s">
        <v>1441</v>
      </c>
      <c r="F504" s="333" t="s">
        <v>1394</v>
      </c>
      <c r="G504" s="333"/>
      <c r="H504" s="333" t="s">
        <v>1440</v>
      </c>
      <c r="I504" s="334"/>
      <c r="J504" s="261"/>
    </row>
    <row r="505" spans="3:10" s="311" customFormat="1" x14ac:dyDescent="0.3">
      <c r="C505" s="664"/>
      <c r="D505" s="332" t="s">
        <v>1442</v>
      </c>
      <c r="E505" s="333" t="s">
        <v>1443</v>
      </c>
      <c r="F505" s="333" t="s">
        <v>418</v>
      </c>
      <c r="G505" s="333"/>
      <c r="H505" s="333" t="s">
        <v>1442</v>
      </c>
      <c r="I505" s="334"/>
      <c r="J505" s="261"/>
    </row>
    <row r="506" spans="3:10" s="311" customFormat="1" x14ac:dyDescent="0.3">
      <c r="C506" s="664"/>
      <c r="D506" s="332" t="s">
        <v>1444</v>
      </c>
      <c r="E506" s="333" t="s">
        <v>1445</v>
      </c>
      <c r="F506" s="333" t="s">
        <v>436</v>
      </c>
      <c r="G506" s="333"/>
      <c r="H506" s="333" t="s">
        <v>1446</v>
      </c>
      <c r="I506" s="334"/>
      <c r="J506" s="261"/>
    </row>
    <row r="507" spans="3:10" s="311" customFormat="1" x14ac:dyDescent="0.3">
      <c r="C507" s="664"/>
      <c r="D507" s="332" t="s">
        <v>1444</v>
      </c>
      <c r="E507" s="333" t="s">
        <v>1447</v>
      </c>
      <c r="F507" s="333" t="s">
        <v>1194</v>
      </c>
      <c r="G507" s="333"/>
      <c r="H507" s="333" t="s">
        <v>1444</v>
      </c>
      <c r="I507" s="334"/>
      <c r="J507" s="261"/>
    </row>
    <row r="508" spans="3:10" s="311" customFormat="1" x14ac:dyDescent="0.3">
      <c r="C508" s="664"/>
      <c r="D508" s="332" t="s">
        <v>1448</v>
      </c>
      <c r="E508" s="333" t="s">
        <v>1449</v>
      </c>
      <c r="F508" s="333" t="s">
        <v>440</v>
      </c>
      <c r="G508" s="333"/>
      <c r="H508" s="333" t="s">
        <v>1448</v>
      </c>
      <c r="I508" s="334"/>
      <c r="J508" s="261"/>
    </row>
    <row r="509" spans="3:10" s="311" customFormat="1" x14ac:dyDescent="0.3">
      <c r="C509" s="664"/>
      <c r="D509" s="332" t="s">
        <v>1450</v>
      </c>
      <c r="E509" s="333" t="s">
        <v>1451</v>
      </c>
      <c r="F509" s="333" t="s">
        <v>421</v>
      </c>
      <c r="G509" s="333"/>
      <c r="H509" s="333" t="s">
        <v>1452</v>
      </c>
      <c r="I509" s="334"/>
      <c r="J509" s="261"/>
    </row>
    <row r="510" spans="3:10" s="311" customFormat="1" x14ac:dyDescent="0.3">
      <c r="C510" s="664"/>
      <c r="D510" s="332" t="s">
        <v>1453</v>
      </c>
      <c r="E510" s="333" t="s">
        <v>1454</v>
      </c>
      <c r="F510" s="333" t="s">
        <v>525</v>
      </c>
      <c r="G510" s="333"/>
      <c r="H510" s="333" t="s">
        <v>1453</v>
      </c>
      <c r="I510" s="334"/>
      <c r="J510" s="261"/>
    </row>
    <row r="511" spans="3:10" s="311" customFormat="1" x14ac:dyDescent="0.3">
      <c r="C511" s="664"/>
      <c r="D511" s="332" t="s">
        <v>1455</v>
      </c>
      <c r="E511" s="333" t="s">
        <v>1456</v>
      </c>
      <c r="F511" s="333" t="s">
        <v>498</v>
      </c>
      <c r="G511" s="333"/>
      <c r="H511" s="333" t="s">
        <v>1455</v>
      </c>
      <c r="I511" s="334"/>
      <c r="J511" s="261"/>
    </row>
    <row r="512" spans="3:10" s="311" customFormat="1" x14ac:dyDescent="0.3">
      <c r="C512" s="664"/>
      <c r="D512" s="332" t="s">
        <v>1457</v>
      </c>
      <c r="E512" s="333" t="s">
        <v>1458</v>
      </c>
      <c r="F512" s="333" t="s">
        <v>1459</v>
      </c>
      <c r="G512" s="333"/>
      <c r="H512" s="333" t="s">
        <v>1460</v>
      </c>
      <c r="I512" s="334"/>
      <c r="J512" s="261"/>
    </row>
    <row r="513" spans="3:10" s="311" customFormat="1" x14ac:dyDescent="0.3">
      <c r="C513" s="664"/>
      <c r="D513" s="332" t="s">
        <v>1461</v>
      </c>
      <c r="E513" s="333" t="s">
        <v>1462</v>
      </c>
      <c r="F513" s="333" t="s">
        <v>1463</v>
      </c>
      <c r="G513" s="333"/>
      <c r="H513" s="333" t="s">
        <v>1461</v>
      </c>
      <c r="I513" s="334"/>
      <c r="J513" s="261"/>
    </row>
    <row r="514" spans="3:10" s="311" customFormat="1" x14ac:dyDescent="0.3">
      <c r="C514" s="664"/>
      <c r="D514" s="332" t="s">
        <v>1464</v>
      </c>
      <c r="E514" s="333" t="s">
        <v>412</v>
      </c>
      <c r="F514" s="333" t="s">
        <v>1465</v>
      </c>
      <c r="G514" s="333"/>
      <c r="H514" s="333" t="s">
        <v>1466</v>
      </c>
      <c r="I514" s="334"/>
      <c r="J514" s="261"/>
    </row>
    <row r="515" spans="3:10" s="311" customFormat="1" x14ac:dyDescent="0.3">
      <c r="C515" s="664"/>
      <c r="D515" s="332" t="s">
        <v>1467</v>
      </c>
      <c r="E515" s="333" t="s">
        <v>412</v>
      </c>
      <c r="F515" s="333" t="s">
        <v>745</v>
      </c>
      <c r="G515" s="333"/>
      <c r="H515" s="333" t="s">
        <v>1467</v>
      </c>
      <c r="I515" s="334"/>
      <c r="J515" s="261"/>
    </row>
    <row r="516" spans="3:10" s="311" customFormat="1" x14ac:dyDescent="0.3">
      <c r="C516" s="664"/>
      <c r="D516" s="332" t="s">
        <v>1468</v>
      </c>
      <c r="E516" s="333" t="s">
        <v>1469</v>
      </c>
      <c r="F516" s="333" t="s">
        <v>1194</v>
      </c>
      <c r="G516" s="333"/>
      <c r="H516" s="333" t="s">
        <v>1468</v>
      </c>
      <c r="I516" s="334"/>
      <c r="J516" s="261"/>
    </row>
    <row r="517" spans="3:10" s="311" customFormat="1" x14ac:dyDescent="0.3">
      <c r="C517" s="664"/>
      <c r="D517" s="332" t="s">
        <v>1470</v>
      </c>
      <c r="E517" s="333" t="s">
        <v>1471</v>
      </c>
      <c r="F517" s="333" t="s">
        <v>1194</v>
      </c>
      <c r="G517" s="333"/>
      <c r="H517" s="333" t="s">
        <v>1470</v>
      </c>
      <c r="I517" s="334"/>
      <c r="J517" s="261"/>
    </row>
    <row r="518" spans="3:10" s="311" customFormat="1" x14ac:dyDescent="0.3">
      <c r="C518" s="664"/>
      <c r="D518" s="332" t="s">
        <v>1472</v>
      </c>
      <c r="E518" s="333" t="s">
        <v>1473</v>
      </c>
      <c r="F518" s="333" t="s">
        <v>421</v>
      </c>
      <c r="G518" s="333"/>
      <c r="H518" s="333" t="s">
        <v>1474</v>
      </c>
      <c r="I518" s="334"/>
      <c r="J518" s="261"/>
    </row>
    <row r="519" spans="3:10" s="311" customFormat="1" x14ac:dyDescent="0.3">
      <c r="C519" s="664"/>
      <c r="D519" s="332" t="s">
        <v>1475</v>
      </c>
      <c r="E519" s="333" t="s">
        <v>1476</v>
      </c>
      <c r="F519" s="333" t="s">
        <v>1477</v>
      </c>
      <c r="G519" s="333"/>
      <c r="H519" s="333" t="s">
        <v>1478</v>
      </c>
      <c r="I519" s="334"/>
      <c r="J519" s="261"/>
    </row>
    <row r="520" spans="3:10" s="311" customFormat="1" x14ac:dyDescent="0.3">
      <c r="C520" s="664"/>
      <c r="D520" s="332" t="s">
        <v>1479</v>
      </c>
      <c r="E520" s="333" t="s">
        <v>412</v>
      </c>
      <c r="F520" s="333" t="s">
        <v>498</v>
      </c>
      <c r="G520" s="333"/>
      <c r="H520" s="333" t="s">
        <v>1479</v>
      </c>
      <c r="I520" s="334"/>
      <c r="J520" s="261"/>
    </row>
    <row r="521" spans="3:10" s="311" customFormat="1" x14ac:dyDescent="0.3">
      <c r="C521" s="664"/>
      <c r="D521" s="332" t="s">
        <v>1480</v>
      </c>
      <c r="E521" s="333" t="s">
        <v>1481</v>
      </c>
      <c r="F521" s="333" t="s">
        <v>525</v>
      </c>
      <c r="G521" s="333"/>
      <c r="H521" s="333" t="s">
        <v>1480</v>
      </c>
      <c r="I521" s="334"/>
      <c r="J521" s="261"/>
    </row>
    <row r="522" spans="3:10" s="311" customFormat="1" x14ac:dyDescent="0.3">
      <c r="C522" s="664"/>
      <c r="D522" s="332" t="s">
        <v>1480</v>
      </c>
      <c r="E522" s="333" t="s">
        <v>412</v>
      </c>
      <c r="F522" s="333" t="s">
        <v>525</v>
      </c>
      <c r="G522" s="333"/>
      <c r="H522" s="333" t="s">
        <v>1482</v>
      </c>
      <c r="I522" s="334"/>
      <c r="J522" s="261"/>
    </row>
    <row r="523" spans="3:10" s="311" customFormat="1" x14ac:dyDescent="0.3">
      <c r="C523" s="664"/>
      <c r="D523" s="332" t="s">
        <v>1483</v>
      </c>
      <c r="E523" s="333" t="s">
        <v>1484</v>
      </c>
      <c r="F523" s="333" t="s">
        <v>1485</v>
      </c>
      <c r="G523" s="333"/>
      <c r="H523" s="333" t="s">
        <v>1483</v>
      </c>
      <c r="I523" s="334"/>
      <c r="J523" s="261"/>
    </row>
    <row r="524" spans="3:10" s="311" customFormat="1" x14ac:dyDescent="0.3">
      <c r="C524" s="664"/>
      <c r="D524" s="332" t="s">
        <v>1486</v>
      </c>
      <c r="E524" s="333" t="s">
        <v>1487</v>
      </c>
      <c r="F524" s="333" t="s">
        <v>436</v>
      </c>
      <c r="G524" s="333"/>
      <c r="H524" s="333" t="s">
        <v>1488</v>
      </c>
      <c r="I524" s="334"/>
      <c r="J524" s="261"/>
    </row>
    <row r="525" spans="3:10" s="311" customFormat="1" x14ac:dyDescent="0.3">
      <c r="C525" s="664"/>
      <c r="D525" s="332" t="s">
        <v>1489</v>
      </c>
      <c r="E525" s="333" t="s">
        <v>1490</v>
      </c>
      <c r="F525" s="333" t="s">
        <v>665</v>
      </c>
      <c r="G525" s="333"/>
      <c r="H525" s="333" t="s">
        <v>1489</v>
      </c>
      <c r="I525" s="334"/>
      <c r="J525" s="261"/>
    </row>
    <row r="526" spans="3:10" s="311" customFormat="1" x14ac:dyDescent="0.3">
      <c r="C526" s="664"/>
      <c r="D526" s="332" t="s">
        <v>1489</v>
      </c>
      <c r="E526" s="333" t="s">
        <v>1491</v>
      </c>
      <c r="F526" s="333" t="s">
        <v>733</v>
      </c>
      <c r="G526" s="333"/>
      <c r="H526" s="333" t="s">
        <v>1492</v>
      </c>
      <c r="I526" s="334"/>
      <c r="J526" s="261"/>
    </row>
    <row r="527" spans="3:10" s="311" customFormat="1" x14ac:dyDescent="0.3">
      <c r="C527" s="664"/>
      <c r="D527" s="332" t="s">
        <v>1493</v>
      </c>
      <c r="E527" s="333" t="s">
        <v>1494</v>
      </c>
      <c r="F527" s="333" t="s">
        <v>1495</v>
      </c>
      <c r="G527" s="333"/>
      <c r="H527" s="333" t="s">
        <v>1496</v>
      </c>
      <c r="I527" s="334"/>
      <c r="J527" s="261"/>
    </row>
    <row r="528" spans="3:10" s="311" customFormat="1" x14ac:dyDescent="0.3">
      <c r="C528" s="664"/>
      <c r="D528" s="332" t="s">
        <v>1497</v>
      </c>
      <c r="E528" s="333" t="s">
        <v>1498</v>
      </c>
      <c r="F528" s="333" t="s">
        <v>436</v>
      </c>
      <c r="G528" s="333"/>
      <c r="H528" s="333" t="s">
        <v>1497</v>
      </c>
      <c r="I528" s="334"/>
      <c r="J528" s="261"/>
    </row>
    <row r="529" spans="3:10" s="311" customFormat="1" x14ac:dyDescent="0.3">
      <c r="C529" s="664"/>
      <c r="D529" s="332" t="s">
        <v>1499</v>
      </c>
      <c r="E529" s="333" t="s">
        <v>1500</v>
      </c>
      <c r="F529" s="333" t="s">
        <v>1501</v>
      </c>
      <c r="G529" s="333"/>
      <c r="H529" s="333" t="s">
        <v>1499</v>
      </c>
      <c r="I529" s="334"/>
      <c r="J529" s="261"/>
    </row>
    <row r="530" spans="3:10" s="311" customFormat="1" x14ac:dyDescent="0.3">
      <c r="C530" s="664"/>
      <c r="D530" s="332" t="s">
        <v>1502</v>
      </c>
      <c r="E530" s="333" t="s">
        <v>1503</v>
      </c>
      <c r="F530" s="333" t="s">
        <v>621</v>
      </c>
      <c r="G530" s="333"/>
      <c r="H530" s="333" t="s">
        <v>1504</v>
      </c>
      <c r="I530" s="334"/>
      <c r="J530" s="261"/>
    </row>
    <row r="531" spans="3:10" s="311" customFormat="1" x14ac:dyDescent="0.3">
      <c r="C531" s="664"/>
      <c r="D531" s="332" t="s">
        <v>1505</v>
      </c>
      <c r="E531" s="333" t="s">
        <v>1506</v>
      </c>
      <c r="F531" s="333" t="s">
        <v>878</v>
      </c>
      <c r="G531" s="333"/>
      <c r="H531" s="333" t="s">
        <v>1507</v>
      </c>
      <c r="I531" s="334"/>
      <c r="J531" s="261"/>
    </row>
    <row r="532" spans="3:10" s="311" customFormat="1" x14ac:dyDescent="0.3">
      <c r="C532" s="664"/>
      <c r="D532" s="332" t="s">
        <v>1508</v>
      </c>
      <c r="E532" s="333" t="s">
        <v>1509</v>
      </c>
      <c r="F532" s="333" t="s">
        <v>436</v>
      </c>
      <c r="G532" s="333"/>
      <c r="H532" s="333" t="s">
        <v>1510</v>
      </c>
      <c r="I532" s="334"/>
      <c r="J532" s="261"/>
    </row>
    <row r="533" spans="3:10" s="311" customFormat="1" x14ac:dyDescent="0.3">
      <c r="C533" s="664"/>
      <c r="D533" s="332" t="s">
        <v>1511</v>
      </c>
      <c r="E533" s="333" t="s">
        <v>412</v>
      </c>
      <c r="F533" s="333" t="s">
        <v>418</v>
      </c>
      <c r="G533" s="333"/>
      <c r="H533" s="333" t="s">
        <v>1511</v>
      </c>
      <c r="I533" s="334"/>
      <c r="J533" s="261"/>
    </row>
    <row r="534" spans="3:10" s="311" customFormat="1" x14ac:dyDescent="0.3">
      <c r="C534" s="664"/>
      <c r="D534" s="332" t="s">
        <v>1512</v>
      </c>
      <c r="E534" s="333" t="s">
        <v>412</v>
      </c>
      <c r="F534" s="333" t="s">
        <v>516</v>
      </c>
      <c r="G534" s="333"/>
      <c r="H534" s="333" t="s">
        <v>1512</v>
      </c>
      <c r="I534" s="334"/>
      <c r="J534" s="261"/>
    </row>
    <row r="535" spans="3:10" s="311" customFormat="1" x14ac:dyDescent="0.3">
      <c r="C535" s="664"/>
      <c r="D535" s="332" t="s">
        <v>1513</v>
      </c>
      <c r="E535" s="333" t="s">
        <v>412</v>
      </c>
      <c r="F535" s="333" t="s">
        <v>1055</v>
      </c>
      <c r="G535" s="333"/>
      <c r="H535" s="333" t="s">
        <v>1513</v>
      </c>
      <c r="I535" s="334"/>
      <c r="J535" s="261"/>
    </row>
    <row r="536" spans="3:10" s="311" customFormat="1" x14ac:dyDescent="0.3">
      <c r="C536" s="664"/>
      <c r="D536" s="332" t="s">
        <v>1514</v>
      </c>
      <c r="E536" s="333" t="s">
        <v>1515</v>
      </c>
      <c r="F536" s="333" t="s">
        <v>600</v>
      </c>
      <c r="G536" s="333"/>
      <c r="H536" s="333" t="s">
        <v>1514</v>
      </c>
      <c r="I536" s="334"/>
      <c r="J536" s="261"/>
    </row>
    <row r="537" spans="3:10" s="311" customFormat="1" x14ac:dyDescent="0.3">
      <c r="C537" s="664"/>
      <c r="D537" s="332" t="s">
        <v>1516</v>
      </c>
      <c r="E537" s="333" t="s">
        <v>1517</v>
      </c>
      <c r="F537" s="333" t="s">
        <v>600</v>
      </c>
      <c r="G537" s="333"/>
      <c r="H537" s="333" t="s">
        <v>1516</v>
      </c>
      <c r="I537" s="334"/>
      <c r="J537" s="261"/>
    </row>
    <row r="538" spans="3:10" s="311" customFormat="1" x14ac:dyDescent="0.3">
      <c r="C538" s="664"/>
      <c r="D538" s="332" t="s">
        <v>1518</v>
      </c>
      <c r="E538" s="333" t="s">
        <v>1519</v>
      </c>
      <c r="F538" s="333" t="s">
        <v>665</v>
      </c>
      <c r="G538" s="333"/>
      <c r="H538" s="333" t="s">
        <v>1518</v>
      </c>
      <c r="I538" s="334"/>
      <c r="J538" s="261"/>
    </row>
    <row r="539" spans="3:10" s="311" customFormat="1" x14ac:dyDescent="0.3">
      <c r="C539" s="664"/>
      <c r="D539" s="332" t="s">
        <v>1520</v>
      </c>
      <c r="E539" s="333" t="s">
        <v>1521</v>
      </c>
      <c r="F539" s="333" t="s">
        <v>516</v>
      </c>
      <c r="G539" s="333"/>
      <c r="H539" s="333" t="s">
        <v>1522</v>
      </c>
      <c r="I539" s="334"/>
      <c r="J539" s="261"/>
    </row>
    <row r="540" spans="3:10" s="311" customFormat="1" x14ac:dyDescent="0.3">
      <c r="C540" s="664"/>
      <c r="D540" s="332" t="s">
        <v>1520</v>
      </c>
      <c r="E540" s="333" t="s">
        <v>412</v>
      </c>
      <c r="F540" s="333" t="s">
        <v>516</v>
      </c>
      <c r="G540" s="333"/>
      <c r="H540" s="333" t="s">
        <v>1523</v>
      </c>
      <c r="I540" s="334"/>
      <c r="J540" s="261"/>
    </row>
    <row r="541" spans="3:10" s="311" customFormat="1" x14ac:dyDescent="0.3">
      <c r="C541" s="664"/>
      <c r="D541" s="332" t="s">
        <v>1524</v>
      </c>
      <c r="E541" s="333" t="s">
        <v>412</v>
      </c>
      <c r="F541" s="333" t="s">
        <v>621</v>
      </c>
      <c r="G541" s="333"/>
      <c r="H541" s="333" t="s">
        <v>1525</v>
      </c>
      <c r="I541" s="334"/>
      <c r="J541" s="261"/>
    </row>
    <row r="542" spans="3:10" s="311" customFormat="1" x14ac:dyDescent="0.3">
      <c r="C542" s="664"/>
      <c r="D542" s="332" t="s">
        <v>1526</v>
      </c>
      <c r="E542" s="333" t="s">
        <v>1527</v>
      </c>
      <c r="F542" s="333" t="s">
        <v>752</v>
      </c>
      <c r="G542" s="333"/>
      <c r="H542" s="333" t="s">
        <v>1526</v>
      </c>
      <c r="I542" s="334"/>
      <c r="J542" s="261"/>
    </row>
    <row r="543" spans="3:10" s="311" customFormat="1" x14ac:dyDescent="0.3">
      <c r="C543" s="664"/>
      <c r="D543" s="332" t="s">
        <v>1528</v>
      </c>
      <c r="E543" s="333" t="s">
        <v>1529</v>
      </c>
      <c r="F543" s="333" t="s">
        <v>423</v>
      </c>
      <c r="G543" s="333"/>
      <c r="H543" s="333" t="s">
        <v>1530</v>
      </c>
      <c r="I543" s="334"/>
      <c r="J543" s="261"/>
    </row>
    <row r="544" spans="3:10" s="311" customFormat="1" x14ac:dyDescent="0.3">
      <c r="C544" s="664"/>
      <c r="D544" s="332" t="s">
        <v>1531</v>
      </c>
      <c r="E544" s="333" t="s">
        <v>412</v>
      </c>
      <c r="F544" s="333" t="s">
        <v>1465</v>
      </c>
      <c r="G544" s="333"/>
      <c r="H544" s="333" t="s">
        <v>1531</v>
      </c>
      <c r="I544" s="334"/>
      <c r="J544" s="261"/>
    </row>
    <row r="545" spans="3:10" s="311" customFormat="1" x14ac:dyDescent="0.3">
      <c r="C545" s="664"/>
      <c r="D545" s="332" t="s">
        <v>1532</v>
      </c>
      <c r="E545" s="333" t="s">
        <v>1533</v>
      </c>
      <c r="F545" s="333" t="s">
        <v>406</v>
      </c>
      <c r="G545" s="333"/>
      <c r="H545" s="333" t="s">
        <v>1532</v>
      </c>
      <c r="I545" s="334"/>
      <c r="J545" s="261"/>
    </row>
    <row r="546" spans="3:10" s="311" customFormat="1" x14ac:dyDescent="0.3">
      <c r="C546" s="664"/>
      <c r="D546" s="332" t="s">
        <v>1534</v>
      </c>
      <c r="E546" s="333" t="s">
        <v>1535</v>
      </c>
      <c r="F546" s="333" t="s">
        <v>745</v>
      </c>
      <c r="G546" s="333"/>
      <c r="H546" s="333" t="s">
        <v>1534</v>
      </c>
      <c r="I546" s="334"/>
      <c r="J546" s="261"/>
    </row>
    <row r="547" spans="3:10" s="311" customFormat="1" x14ac:dyDescent="0.3">
      <c r="C547" s="664"/>
      <c r="D547" s="332" t="s">
        <v>1536</v>
      </c>
      <c r="E547" s="333" t="s">
        <v>412</v>
      </c>
      <c r="F547" s="333" t="s">
        <v>1194</v>
      </c>
      <c r="G547" s="333"/>
      <c r="H547" s="333" t="s">
        <v>1536</v>
      </c>
      <c r="I547" s="334"/>
      <c r="J547" s="261"/>
    </row>
    <row r="548" spans="3:10" s="311" customFormat="1" x14ac:dyDescent="0.3">
      <c r="C548" s="664"/>
      <c r="D548" s="332" t="s">
        <v>1537</v>
      </c>
      <c r="E548" s="333" t="s">
        <v>1538</v>
      </c>
      <c r="F548" s="333" t="s">
        <v>436</v>
      </c>
      <c r="G548" s="333"/>
      <c r="H548" s="333" t="s">
        <v>1539</v>
      </c>
      <c r="I548" s="334"/>
      <c r="J548" s="261"/>
    </row>
    <row r="549" spans="3:10" s="311" customFormat="1" x14ac:dyDescent="0.3">
      <c r="C549" s="664"/>
      <c r="D549" s="332" t="s">
        <v>1540</v>
      </c>
      <c r="E549" s="333" t="s">
        <v>412</v>
      </c>
      <c r="F549" s="333" t="s">
        <v>525</v>
      </c>
      <c r="G549" s="333"/>
      <c r="H549" s="333" t="s">
        <v>1540</v>
      </c>
      <c r="I549" s="334"/>
      <c r="J549" s="261"/>
    </row>
    <row r="550" spans="3:10" s="311" customFormat="1" x14ac:dyDescent="0.3">
      <c r="C550" s="664"/>
      <c r="D550" s="332" t="s">
        <v>1541</v>
      </c>
      <c r="E550" s="333" t="s">
        <v>412</v>
      </c>
      <c r="F550" s="333" t="s">
        <v>498</v>
      </c>
      <c r="G550" s="333"/>
      <c r="H550" s="333" t="s">
        <v>1541</v>
      </c>
      <c r="I550" s="334"/>
      <c r="J550" s="261"/>
    </row>
    <row r="551" spans="3:10" s="311" customFormat="1" x14ac:dyDescent="0.3">
      <c r="C551" s="664"/>
      <c r="D551" s="332" t="s">
        <v>1542</v>
      </c>
      <c r="E551" s="333" t="s">
        <v>412</v>
      </c>
      <c r="F551" s="333" t="s">
        <v>498</v>
      </c>
      <c r="G551" s="333"/>
      <c r="H551" s="333" t="s">
        <v>1542</v>
      </c>
      <c r="I551" s="334"/>
      <c r="J551" s="261"/>
    </row>
    <row r="552" spans="3:10" s="311" customFormat="1" x14ac:dyDescent="0.3">
      <c r="C552" s="664"/>
      <c r="D552" s="332" t="s">
        <v>1543</v>
      </c>
      <c r="E552" s="333" t="s">
        <v>1544</v>
      </c>
      <c r="F552" s="333" t="s">
        <v>443</v>
      </c>
      <c r="G552" s="333"/>
      <c r="H552" s="333" t="s">
        <v>1543</v>
      </c>
      <c r="I552" s="334"/>
      <c r="J552" s="261"/>
    </row>
    <row r="553" spans="3:10" s="311" customFormat="1" x14ac:dyDescent="0.3">
      <c r="C553" s="664"/>
      <c r="D553" s="332" t="s">
        <v>1545</v>
      </c>
      <c r="E553" s="333" t="s">
        <v>1546</v>
      </c>
      <c r="F553" s="333" t="s">
        <v>1109</v>
      </c>
      <c r="G553" s="333"/>
      <c r="H553" s="333" t="s">
        <v>1545</v>
      </c>
      <c r="I553" s="334"/>
      <c r="J553" s="261"/>
    </row>
    <row r="554" spans="3:10" s="311" customFormat="1" x14ac:dyDescent="0.3">
      <c r="C554" s="664"/>
      <c r="D554" s="332" t="s">
        <v>1547</v>
      </c>
      <c r="E554" s="333" t="s">
        <v>412</v>
      </c>
      <c r="F554" s="333" t="s">
        <v>498</v>
      </c>
      <c r="G554" s="333"/>
      <c r="H554" s="333" t="s">
        <v>1547</v>
      </c>
      <c r="I554" s="334"/>
      <c r="J554" s="261"/>
    </row>
    <row r="555" spans="3:10" s="311" customFormat="1" x14ac:dyDescent="0.3">
      <c r="C555" s="664"/>
      <c r="D555" s="332" t="s">
        <v>1548</v>
      </c>
      <c r="E555" s="333" t="s">
        <v>1549</v>
      </c>
      <c r="F555" s="333" t="s">
        <v>423</v>
      </c>
      <c r="G555" s="333"/>
      <c r="H555" s="333" t="s">
        <v>1550</v>
      </c>
      <c r="I555" s="334"/>
      <c r="J555" s="261"/>
    </row>
    <row r="556" spans="3:10" s="311" customFormat="1" x14ac:dyDescent="0.3">
      <c r="C556" s="664"/>
      <c r="D556" s="332" t="s">
        <v>1551</v>
      </c>
      <c r="E556" s="333" t="s">
        <v>1552</v>
      </c>
      <c r="F556" s="333" t="s">
        <v>1553</v>
      </c>
      <c r="G556" s="333"/>
      <c r="H556" s="333" t="s">
        <v>1554</v>
      </c>
      <c r="I556" s="334"/>
      <c r="J556" s="261"/>
    </row>
    <row r="557" spans="3:10" s="311" customFormat="1" x14ac:dyDescent="0.3">
      <c r="C557" s="664"/>
      <c r="D557" s="332" t="s">
        <v>1555</v>
      </c>
      <c r="E557" s="333" t="s">
        <v>1556</v>
      </c>
      <c r="F557" s="333" t="s">
        <v>423</v>
      </c>
      <c r="G557" s="333"/>
      <c r="H557" s="333" t="s">
        <v>1555</v>
      </c>
      <c r="I557" s="334"/>
      <c r="J557" s="261"/>
    </row>
    <row r="558" spans="3:10" s="311" customFormat="1" x14ac:dyDescent="0.3">
      <c r="C558" s="664"/>
      <c r="D558" s="332" t="s">
        <v>1557</v>
      </c>
      <c r="E558" s="333" t="s">
        <v>1558</v>
      </c>
      <c r="F558" s="333" t="s">
        <v>1194</v>
      </c>
      <c r="G558" s="333"/>
      <c r="H558" s="333" t="s">
        <v>1557</v>
      </c>
      <c r="I558" s="334"/>
      <c r="J558" s="261"/>
    </row>
    <row r="559" spans="3:10" s="311" customFormat="1" x14ac:dyDescent="0.3">
      <c r="C559" s="664"/>
      <c r="D559" s="332" t="s">
        <v>1559</v>
      </c>
      <c r="E559" s="333" t="s">
        <v>412</v>
      </c>
      <c r="F559" s="333" t="s">
        <v>1194</v>
      </c>
      <c r="G559" s="333"/>
      <c r="H559" s="333" t="s">
        <v>1560</v>
      </c>
      <c r="I559" s="334"/>
      <c r="J559" s="261"/>
    </row>
    <row r="560" spans="3:10" s="311" customFormat="1" x14ac:dyDescent="0.3">
      <c r="C560" s="664"/>
      <c r="D560" s="332" t="s">
        <v>1561</v>
      </c>
      <c r="E560" s="333" t="s">
        <v>1562</v>
      </c>
      <c r="F560" s="333" t="s">
        <v>436</v>
      </c>
      <c r="G560" s="333"/>
      <c r="H560" s="333" t="s">
        <v>1563</v>
      </c>
      <c r="I560" s="334"/>
      <c r="J560" s="261"/>
    </row>
    <row r="561" spans="3:10" s="311" customFormat="1" x14ac:dyDescent="0.3">
      <c r="C561" s="664"/>
      <c r="D561" s="332" t="s">
        <v>1564</v>
      </c>
      <c r="E561" s="333" t="s">
        <v>412</v>
      </c>
      <c r="F561" s="333" t="s">
        <v>705</v>
      </c>
      <c r="G561" s="333"/>
      <c r="H561" s="333" t="s">
        <v>1564</v>
      </c>
      <c r="I561" s="334"/>
      <c r="J561" s="261"/>
    </row>
    <row r="562" spans="3:10" s="311" customFormat="1" x14ac:dyDescent="0.3">
      <c r="C562" s="664"/>
      <c r="D562" s="332" t="s">
        <v>1565</v>
      </c>
      <c r="E562" s="333" t="s">
        <v>1566</v>
      </c>
      <c r="F562" s="333" t="s">
        <v>705</v>
      </c>
      <c r="G562" s="333"/>
      <c r="H562" s="333" t="s">
        <v>1565</v>
      </c>
      <c r="I562" s="334"/>
      <c r="J562" s="261"/>
    </row>
    <row r="563" spans="3:10" s="311" customFormat="1" x14ac:dyDescent="0.3">
      <c r="C563" s="664"/>
      <c r="D563" s="332" t="s">
        <v>1567</v>
      </c>
      <c r="E563" s="333" t="s">
        <v>412</v>
      </c>
      <c r="F563" s="333" t="s">
        <v>525</v>
      </c>
      <c r="G563" s="333"/>
      <c r="H563" s="333" t="s">
        <v>1567</v>
      </c>
      <c r="I563" s="334"/>
      <c r="J563" s="261"/>
    </row>
    <row r="564" spans="3:10" s="311" customFormat="1" x14ac:dyDescent="0.3">
      <c r="C564" s="664"/>
      <c r="D564" s="332" t="s">
        <v>1568</v>
      </c>
      <c r="E564" s="333" t="s">
        <v>1569</v>
      </c>
      <c r="F564" s="333" t="s">
        <v>426</v>
      </c>
      <c r="G564" s="333"/>
      <c r="H564" s="333" t="s">
        <v>1570</v>
      </c>
      <c r="I564" s="334"/>
      <c r="J564" s="261"/>
    </row>
    <row r="565" spans="3:10" s="311" customFormat="1" x14ac:dyDescent="0.3">
      <c r="C565" s="664"/>
      <c r="D565" s="332" t="s">
        <v>1571</v>
      </c>
      <c r="E565" s="333" t="s">
        <v>1572</v>
      </c>
      <c r="F565" s="333" t="s">
        <v>665</v>
      </c>
      <c r="G565" s="333"/>
      <c r="H565" s="333" t="s">
        <v>1573</v>
      </c>
      <c r="I565" s="334"/>
      <c r="J565" s="261"/>
    </row>
    <row r="566" spans="3:10" s="311" customFormat="1" x14ac:dyDescent="0.3">
      <c r="C566" s="664"/>
      <c r="D566" s="332" t="s">
        <v>1574</v>
      </c>
      <c r="E566" s="333" t="s">
        <v>412</v>
      </c>
      <c r="F566" s="333" t="s">
        <v>847</v>
      </c>
      <c r="G566" s="333"/>
      <c r="H566" s="333" t="s">
        <v>1575</v>
      </c>
      <c r="I566" s="334"/>
      <c r="J566" s="261"/>
    </row>
    <row r="567" spans="3:10" s="311" customFormat="1" x14ac:dyDescent="0.3">
      <c r="C567" s="664"/>
      <c r="D567" s="332" t="s">
        <v>1576</v>
      </c>
      <c r="E567" s="333" t="s">
        <v>1577</v>
      </c>
      <c r="F567" s="333" t="s">
        <v>1578</v>
      </c>
      <c r="G567" s="333"/>
      <c r="H567" s="333" t="s">
        <v>1579</v>
      </c>
      <c r="I567" s="334"/>
      <c r="J567" s="261"/>
    </row>
    <row r="568" spans="3:10" s="311" customFormat="1" x14ac:dyDescent="0.3">
      <c r="C568" s="664"/>
      <c r="D568" s="332" t="s">
        <v>1580</v>
      </c>
      <c r="E568" s="333" t="s">
        <v>1581</v>
      </c>
      <c r="F568" s="333" t="s">
        <v>421</v>
      </c>
      <c r="G568" s="333"/>
      <c r="H568" s="333" t="s">
        <v>1580</v>
      </c>
      <c r="I568" s="334"/>
      <c r="J568" s="261"/>
    </row>
    <row r="569" spans="3:10" s="311" customFormat="1" x14ac:dyDescent="0.3">
      <c r="C569" s="664"/>
      <c r="D569" s="332" t="s">
        <v>1582</v>
      </c>
      <c r="E569" s="333" t="s">
        <v>1583</v>
      </c>
      <c r="F569" s="333" t="s">
        <v>406</v>
      </c>
      <c r="G569" s="333"/>
      <c r="H569" s="333" t="s">
        <v>1582</v>
      </c>
      <c r="I569" s="334"/>
      <c r="J569" s="261"/>
    </row>
    <row r="570" spans="3:10" s="311" customFormat="1" x14ac:dyDescent="0.3">
      <c r="C570" s="664"/>
      <c r="D570" s="332" t="s">
        <v>1584</v>
      </c>
      <c r="E570" s="333" t="s">
        <v>1585</v>
      </c>
      <c r="F570" s="333" t="s">
        <v>1586</v>
      </c>
      <c r="G570" s="333"/>
      <c r="H570" s="333" t="s">
        <v>1587</v>
      </c>
      <c r="I570" s="334"/>
      <c r="J570" s="261"/>
    </row>
    <row r="571" spans="3:10" s="311" customFormat="1" x14ac:dyDescent="0.3">
      <c r="C571" s="664"/>
      <c r="D571" s="332" t="s">
        <v>1588</v>
      </c>
      <c r="E571" s="333" t="s">
        <v>1589</v>
      </c>
      <c r="F571" s="333" t="s">
        <v>406</v>
      </c>
      <c r="G571" s="333"/>
      <c r="H571" s="333" t="s">
        <v>1588</v>
      </c>
      <c r="I571" s="334"/>
      <c r="J571" s="261"/>
    </row>
    <row r="572" spans="3:10" s="311" customFormat="1" x14ac:dyDescent="0.3">
      <c r="C572" s="664"/>
      <c r="D572" s="332" t="s">
        <v>1590</v>
      </c>
      <c r="E572" s="333" t="s">
        <v>1591</v>
      </c>
      <c r="F572" s="333" t="s">
        <v>406</v>
      </c>
      <c r="G572" s="333"/>
      <c r="H572" s="333" t="s">
        <v>1590</v>
      </c>
      <c r="I572" s="334"/>
      <c r="J572" s="261"/>
    </row>
    <row r="573" spans="3:10" s="311" customFormat="1" x14ac:dyDescent="0.3">
      <c r="C573" s="664"/>
      <c r="D573" s="332" t="s">
        <v>1592</v>
      </c>
      <c r="E573" s="333" t="s">
        <v>1593</v>
      </c>
      <c r="F573" s="333" t="s">
        <v>423</v>
      </c>
      <c r="G573" s="333"/>
      <c r="H573" s="333" t="s">
        <v>1594</v>
      </c>
      <c r="I573" s="334"/>
      <c r="J573" s="261"/>
    </row>
    <row r="574" spans="3:10" s="311" customFormat="1" x14ac:dyDescent="0.3">
      <c r="C574" s="664"/>
      <c r="D574" s="332" t="s">
        <v>1595</v>
      </c>
      <c r="E574" s="333" t="s">
        <v>412</v>
      </c>
      <c r="F574" s="333" t="s">
        <v>423</v>
      </c>
      <c r="G574" s="333"/>
      <c r="H574" s="333" t="s">
        <v>1596</v>
      </c>
      <c r="I574" s="334"/>
      <c r="J574" s="261"/>
    </row>
    <row r="575" spans="3:10" s="311" customFormat="1" x14ac:dyDescent="0.3">
      <c r="C575" s="664"/>
      <c r="D575" s="332" t="s">
        <v>1597</v>
      </c>
      <c r="E575" s="333" t="s">
        <v>1598</v>
      </c>
      <c r="F575" s="333" t="s">
        <v>1109</v>
      </c>
      <c r="G575" s="333"/>
      <c r="H575" s="333" t="s">
        <v>1597</v>
      </c>
      <c r="I575" s="334"/>
      <c r="J575" s="261"/>
    </row>
    <row r="576" spans="3:10" s="311" customFormat="1" x14ac:dyDescent="0.3">
      <c r="C576" s="664"/>
      <c r="D576" s="343" t="s">
        <v>1599</v>
      </c>
      <c r="E576" s="344" t="s">
        <v>1600</v>
      </c>
      <c r="F576" s="344" t="s">
        <v>1601</v>
      </c>
      <c r="G576" s="344"/>
      <c r="H576" s="344" t="s">
        <v>1602</v>
      </c>
      <c r="I576" s="334"/>
      <c r="J576" s="261"/>
    </row>
    <row r="577" spans="3:10" s="311" customFormat="1" x14ac:dyDescent="0.3">
      <c r="C577" s="664"/>
      <c r="D577" s="343" t="s">
        <v>1603</v>
      </c>
      <c r="E577" s="344" t="s">
        <v>412</v>
      </c>
      <c r="F577" s="344" t="s">
        <v>423</v>
      </c>
      <c r="G577" s="344"/>
      <c r="H577" s="344" t="s">
        <v>1604</v>
      </c>
      <c r="I577" s="334"/>
      <c r="J577" s="261"/>
    </row>
    <row r="578" spans="3:10" s="311" customFormat="1" x14ac:dyDescent="0.3">
      <c r="C578" s="664"/>
      <c r="D578" s="343" t="s">
        <v>1605</v>
      </c>
      <c r="E578" s="344" t="s">
        <v>1606</v>
      </c>
      <c r="F578" s="344" t="s">
        <v>600</v>
      </c>
      <c r="G578" s="344"/>
      <c r="H578" s="344" t="s">
        <v>1607</v>
      </c>
      <c r="I578" s="334"/>
      <c r="J578" s="261"/>
    </row>
    <row r="579" spans="3:10" s="311" customFormat="1" x14ac:dyDescent="0.3">
      <c r="C579" s="664"/>
      <c r="D579" s="343" t="s">
        <v>1608</v>
      </c>
      <c r="E579" s="344" t="s">
        <v>1609</v>
      </c>
      <c r="F579" s="344" t="s">
        <v>493</v>
      </c>
      <c r="G579" s="344"/>
      <c r="H579" s="344" t="s">
        <v>1610</v>
      </c>
      <c r="I579" s="334"/>
      <c r="J579" s="261"/>
    </row>
    <row r="580" spans="3:10" s="311" customFormat="1" x14ac:dyDescent="0.3">
      <c r="C580" s="664"/>
      <c r="D580" s="343" t="s">
        <v>1608</v>
      </c>
      <c r="E580" s="344" t="s">
        <v>412</v>
      </c>
      <c r="F580" s="344" t="s">
        <v>493</v>
      </c>
      <c r="G580" s="344"/>
      <c r="H580" s="344" t="s">
        <v>1611</v>
      </c>
      <c r="I580" s="334"/>
      <c r="J580" s="261"/>
    </row>
    <row r="581" spans="3:10" s="311" customFormat="1" x14ac:dyDescent="0.3">
      <c r="C581" s="664"/>
      <c r="D581" s="343" t="s">
        <v>1612</v>
      </c>
      <c r="E581" s="344" t="s">
        <v>1613</v>
      </c>
      <c r="F581" s="344" t="s">
        <v>1194</v>
      </c>
      <c r="G581" s="344"/>
      <c r="H581" s="344" t="s">
        <v>1612</v>
      </c>
      <c r="I581" s="334"/>
      <c r="J581" s="261"/>
    </row>
    <row r="582" spans="3:10" s="311" customFormat="1" x14ac:dyDescent="0.3">
      <c r="C582" s="664"/>
      <c r="D582" s="343" t="s">
        <v>1612</v>
      </c>
      <c r="E582" s="344" t="s">
        <v>1614</v>
      </c>
      <c r="F582" s="344" t="s">
        <v>1194</v>
      </c>
      <c r="G582" s="344"/>
      <c r="H582" s="344" t="s">
        <v>1615</v>
      </c>
      <c r="I582" s="334"/>
      <c r="J582" s="261"/>
    </row>
    <row r="583" spans="3:10" s="311" customFormat="1" x14ac:dyDescent="0.3">
      <c r="C583" s="664"/>
      <c r="D583" s="343" t="s">
        <v>1616</v>
      </c>
      <c r="E583" s="344" t="s">
        <v>1617</v>
      </c>
      <c r="F583" s="344" t="s">
        <v>423</v>
      </c>
      <c r="G583" s="344"/>
      <c r="H583" s="344" t="s">
        <v>1618</v>
      </c>
      <c r="I583" s="334"/>
      <c r="J583" s="261"/>
    </row>
    <row r="584" spans="3:10" s="311" customFormat="1" x14ac:dyDescent="0.3">
      <c r="C584" s="664"/>
      <c r="D584" s="343" t="s">
        <v>1619</v>
      </c>
      <c r="E584" s="344" t="s">
        <v>1620</v>
      </c>
      <c r="F584" s="344" t="s">
        <v>1194</v>
      </c>
      <c r="G584" s="344"/>
      <c r="H584" s="344" t="s">
        <v>1619</v>
      </c>
      <c r="I584" s="334"/>
      <c r="J584" s="261"/>
    </row>
    <row r="585" spans="3:10" s="311" customFormat="1" x14ac:dyDescent="0.3">
      <c r="C585" s="664"/>
      <c r="D585" s="343" t="s">
        <v>1621</v>
      </c>
      <c r="E585" s="344" t="s">
        <v>1622</v>
      </c>
      <c r="F585" s="344" t="s">
        <v>621</v>
      </c>
      <c r="G585" s="344"/>
      <c r="H585" s="344" t="s">
        <v>1623</v>
      </c>
      <c r="I585" s="334"/>
      <c r="J585" s="261"/>
    </row>
    <row r="586" spans="3:10" s="311" customFormat="1" x14ac:dyDescent="0.3">
      <c r="C586" s="664"/>
      <c r="D586" s="343" t="s">
        <v>1624</v>
      </c>
      <c r="E586" s="344" t="s">
        <v>412</v>
      </c>
      <c r="F586" s="344" t="s">
        <v>1194</v>
      </c>
      <c r="G586" s="344"/>
      <c r="H586" s="344" t="s">
        <v>1624</v>
      </c>
      <c r="I586" s="334"/>
      <c r="J586" s="261"/>
    </row>
    <row r="587" spans="3:10" s="311" customFormat="1" x14ac:dyDescent="0.3">
      <c r="C587" s="664"/>
      <c r="D587" s="343" t="s">
        <v>1625</v>
      </c>
      <c r="E587" s="344" t="s">
        <v>1626</v>
      </c>
      <c r="F587" s="344" t="s">
        <v>426</v>
      </c>
      <c r="G587" s="344"/>
      <c r="H587" s="344" t="s">
        <v>1627</v>
      </c>
      <c r="I587" s="334"/>
      <c r="J587" s="261"/>
    </row>
    <row r="588" spans="3:10" s="311" customFormat="1" x14ac:dyDescent="0.3">
      <c r="C588" s="664"/>
      <c r="D588" s="343" t="s">
        <v>1628</v>
      </c>
      <c r="E588" s="344" t="s">
        <v>1629</v>
      </c>
      <c r="F588" s="344" t="s">
        <v>436</v>
      </c>
      <c r="G588" s="344"/>
      <c r="H588" s="344" t="s">
        <v>1630</v>
      </c>
      <c r="I588" s="334"/>
      <c r="J588" s="261"/>
    </row>
    <row r="589" spans="3:10" s="311" customFormat="1" x14ac:dyDescent="0.3">
      <c r="C589" s="664"/>
      <c r="D589" s="343" t="s">
        <v>1631</v>
      </c>
      <c r="E589" s="344" t="s">
        <v>412</v>
      </c>
      <c r="F589" s="344" t="s">
        <v>423</v>
      </c>
      <c r="G589" s="344"/>
      <c r="H589" s="344" t="s">
        <v>1632</v>
      </c>
      <c r="I589" s="334"/>
      <c r="J589" s="261"/>
    </row>
    <row r="590" spans="3:10" s="311" customFormat="1" x14ac:dyDescent="0.3">
      <c r="C590" s="664"/>
      <c r="D590" s="343" t="s">
        <v>1633</v>
      </c>
      <c r="E590" s="344" t="s">
        <v>412</v>
      </c>
      <c r="F590" s="344" t="s">
        <v>406</v>
      </c>
      <c r="G590" s="344"/>
      <c r="H590" s="344" t="s">
        <v>1634</v>
      </c>
      <c r="I590" s="334"/>
      <c r="J590" s="261"/>
    </row>
    <row r="591" spans="3:10" s="311" customFormat="1" x14ac:dyDescent="0.3">
      <c r="C591" s="664"/>
      <c r="D591" s="343" t="s">
        <v>1635</v>
      </c>
      <c r="E591" s="344" t="s">
        <v>1636</v>
      </c>
      <c r="F591" s="344" t="s">
        <v>406</v>
      </c>
      <c r="G591" s="344"/>
      <c r="H591" s="344" t="s">
        <v>1637</v>
      </c>
      <c r="I591" s="334"/>
      <c r="J591" s="261"/>
    </row>
    <row r="592" spans="3:10" s="311" customFormat="1" x14ac:dyDescent="0.3">
      <c r="C592" s="664"/>
      <c r="D592" s="343" t="s">
        <v>1638</v>
      </c>
      <c r="E592" s="344" t="s">
        <v>1639</v>
      </c>
      <c r="F592" s="344" t="s">
        <v>1638</v>
      </c>
      <c r="G592" s="344"/>
      <c r="H592" s="344" t="s">
        <v>1640</v>
      </c>
      <c r="I592" s="334"/>
      <c r="J592" s="261"/>
    </row>
    <row r="593" spans="3:10" s="311" customFormat="1" x14ac:dyDescent="0.3">
      <c r="C593" s="664"/>
      <c r="D593" s="343" t="s">
        <v>1641</v>
      </c>
      <c r="E593" s="344" t="s">
        <v>1642</v>
      </c>
      <c r="F593" s="344" t="s">
        <v>847</v>
      </c>
      <c r="G593" s="344"/>
      <c r="H593" s="344" t="s">
        <v>1643</v>
      </c>
      <c r="I593" s="334"/>
      <c r="J593" s="261"/>
    </row>
    <row r="594" spans="3:10" s="311" customFormat="1" x14ac:dyDescent="0.3">
      <c r="C594" s="664"/>
      <c r="D594" s="343" t="s">
        <v>1644</v>
      </c>
      <c r="E594" s="344" t="s">
        <v>1645</v>
      </c>
      <c r="F594" s="344" t="s">
        <v>436</v>
      </c>
      <c r="G594" s="344"/>
      <c r="H594" s="344" t="s">
        <v>1646</v>
      </c>
      <c r="I594" s="334"/>
      <c r="J594" s="261"/>
    </row>
    <row r="595" spans="3:10" s="311" customFormat="1" x14ac:dyDescent="0.3">
      <c r="C595" s="664"/>
      <c r="D595" s="343" t="s">
        <v>1647</v>
      </c>
      <c r="E595" s="344" t="s">
        <v>1648</v>
      </c>
      <c r="F595" s="344" t="s">
        <v>421</v>
      </c>
      <c r="G595" s="344"/>
      <c r="H595" s="344" t="s">
        <v>1647</v>
      </c>
      <c r="I595" s="334"/>
      <c r="J595" s="261"/>
    </row>
    <row r="596" spans="3:10" s="311" customFormat="1" x14ac:dyDescent="0.3">
      <c r="C596" s="664"/>
      <c r="D596" s="343" t="s">
        <v>1649</v>
      </c>
      <c r="E596" s="344" t="s">
        <v>412</v>
      </c>
      <c r="F596" s="344" t="s">
        <v>1336</v>
      </c>
      <c r="G596" s="344"/>
      <c r="H596" s="344" t="s">
        <v>1650</v>
      </c>
      <c r="I596" s="334"/>
      <c r="J596" s="261"/>
    </row>
    <row r="597" spans="3:10" s="311" customFormat="1" x14ac:dyDescent="0.3">
      <c r="C597" s="664"/>
      <c r="D597" s="343" t="s">
        <v>1651</v>
      </c>
      <c r="E597" s="344" t="s">
        <v>1652</v>
      </c>
      <c r="F597" s="344" t="s">
        <v>878</v>
      </c>
      <c r="G597" s="344"/>
      <c r="H597" s="344" t="s">
        <v>1653</v>
      </c>
      <c r="I597" s="334"/>
      <c r="J597" s="261"/>
    </row>
    <row r="598" spans="3:10" s="311" customFormat="1" x14ac:dyDescent="0.3">
      <c r="C598" s="664"/>
      <c r="D598" s="343" t="s">
        <v>1654</v>
      </c>
      <c r="E598" s="344" t="s">
        <v>1655</v>
      </c>
      <c r="F598" s="344" t="s">
        <v>869</v>
      </c>
      <c r="G598" s="344"/>
      <c r="H598" s="344" t="s">
        <v>1656</v>
      </c>
      <c r="I598" s="334"/>
      <c r="J598" s="261"/>
    </row>
    <row r="599" spans="3:10" s="311" customFormat="1" x14ac:dyDescent="0.3">
      <c r="C599" s="664"/>
      <c r="D599" s="343" t="s">
        <v>1654</v>
      </c>
      <c r="E599" s="344" t="s">
        <v>1657</v>
      </c>
      <c r="F599" s="344" t="s">
        <v>869</v>
      </c>
      <c r="G599" s="344"/>
      <c r="H599" s="344" t="s">
        <v>1658</v>
      </c>
      <c r="I599" s="334"/>
      <c r="J599" s="261"/>
    </row>
    <row r="600" spans="3:10" s="311" customFormat="1" x14ac:dyDescent="0.3">
      <c r="C600" s="664"/>
      <c r="D600" s="343" t="s">
        <v>1659</v>
      </c>
      <c r="E600" s="344" t="s">
        <v>1660</v>
      </c>
      <c r="F600" s="344" t="s">
        <v>436</v>
      </c>
      <c r="G600" s="344"/>
      <c r="H600" s="344" t="s">
        <v>1661</v>
      </c>
      <c r="I600" s="334"/>
      <c r="J600" s="261"/>
    </row>
    <row r="601" spans="3:10" s="311" customFormat="1" x14ac:dyDescent="0.3">
      <c r="C601" s="664"/>
      <c r="D601" s="343" t="s">
        <v>1662</v>
      </c>
      <c r="E601" s="344" t="s">
        <v>1663</v>
      </c>
      <c r="F601" s="344" t="s">
        <v>1009</v>
      </c>
      <c r="G601" s="344"/>
      <c r="H601" s="344" t="s">
        <v>1664</v>
      </c>
      <c r="I601" s="334"/>
      <c r="J601" s="261"/>
    </row>
    <row r="602" spans="3:10" s="311" customFormat="1" x14ac:dyDescent="0.3">
      <c r="C602" s="664"/>
      <c r="D602" s="343" t="s">
        <v>1665</v>
      </c>
      <c r="E602" s="344" t="s">
        <v>412</v>
      </c>
      <c r="F602" s="344" t="s">
        <v>406</v>
      </c>
      <c r="G602" s="344"/>
      <c r="H602" s="344" t="s">
        <v>1666</v>
      </c>
      <c r="I602" s="334"/>
      <c r="J602" s="261"/>
    </row>
    <row r="603" spans="3:10" s="311" customFormat="1" x14ac:dyDescent="0.3">
      <c r="C603" s="664"/>
      <c r="D603" s="343" t="s">
        <v>1667</v>
      </c>
      <c r="E603" s="344" t="s">
        <v>1668</v>
      </c>
      <c r="F603" s="344" t="s">
        <v>878</v>
      </c>
      <c r="G603" s="344"/>
      <c r="H603" s="344" t="s">
        <v>1669</v>
      </c>
      <c r="I603" s="334"/>
      <c r="J603" s="261"/>
    </row>
    <row r="604" spans="3:10" s="311" customFormat="1" x14ac:dyDescent="0.3">
      <c r="C604" s="664"/>
      <c r="D604" s="343" t="s">
        <v>1670</v>
      </c>
      <c r="E604" s="344" t="s">
        <v>1671</v>
      </c>
      <c r="F604" s="344" t="s">
        <v>1055</v>
      </c>
      <c r="G604" s="344"/>
      <c r="H604" s="344" t="s">
        <v>1672</v>
      </c>
      <c r="I604" s="334"/>
      <c r="J604" s="261"/>
    </row>
    <row r="605" spans="3:10" s="311" customFormat="1" x14ac:dyDescent="0.3">
      <c r="C605" s="664"/>
      <c r="D605" s="343" t="s">
        <v>1670</v>
      </c>
      <c r="E605" s="344" t="s">
        <v>412</v>
      </c>
      <c r="F605" s="344" t="s">
        <v>1204</v>
      </c>
      <c r="G605" s="344"/>
      <c r="H605" s="344" t="s">
        <v>1670</v>
      </c>
      <c r="I605" s="334"/>
      <c r="J605" s="261"/>
    </row>
    <row r="606" spans="3:10" s="311" customFormat="1" x14ac:dyDescent="0.3">
      <c r="C606" s="664"/>
      <c r="D606" s="343" t="s">
        <v>1670</v>
      </c>
      <c r="E606" s="344" t="s">
        <v>412</v>
      </c>
      <c r="F606" s="344" t="s">
        <v>1055</v>
      </c>
      <c r="G606" s="344"/>
      <c r="H606" s="344" t="s">
        <v>1673</v>
      </c>
      <c r="I606" s="334"/>
      <c r="J606" s="261"/>
    </row>
    <row r="607" spans="3:10" s="311" customFormat="1" x14ac:dyDescent="0.3">
      <c r="C607" s="664"/>
      <c r="D607" s="343" t="s">
        <v>1674</v>
      </c>
      <c r="E607" s="344" t="s">
        <v>1675</v>
      </c>
      <c r="F607" s="344" t="s">
        <v>436</v>
      </c>
      <c r="G607" s="344"/>
      <c r="H607" s="344" t="s">
        <v>1676</v>
      </c>
      <c r="I607" s="334"/>
      <c r="J607" s="261"/>
    </row>
    <row r="608" spans="3:10" s="311" customFormat="1" x14ac:dyDescent="0.3">
      <c r="C608" s="664"/>
      <c r="D608" s="343" t="s">
        <v>1677</v>
      </c>
      <c r="E608" s="344" t="s">
        <v>1678</v>
      </c>
      <c r="F608" s="344" t="s">
        <v>426</v>
      </c>
      <c r="G608" s="344"/>
      <c r="H608" s="344" t="s">
        <v>1677</v>
      </c>
      <c r="I608" s="334"/>
      <c r="J608" s="261"/>
    </row>
    <row r="609" spans="3:10" s="311" customFormat="1" x14ac:dyDescent="0.3">
      <c r="C609" s="664"/>
      <c r="D609" s="343" t="s">
        <v>1679</v>
      </c>
      <c r="E609" s="344" t="s">
        <v>1680</v>
      </c>
      <c r="F609" s="344" t="s">
        <v>1681</v>
      </c>
      <c r="G609" s="344"/>
      <c r="H609" s="344" t="s">
        <v>1682</v>
      </c>
      <c r="I609" s="334"/>
      <c r="J609" s="261"/>
    </row>
    <row r="610" spans="3:10" s="311" customFormat="1" x14ac:dyDescent="0.3">
      <c r="C610" s="664"/>
      <c r="D610" s="343" t="s">
        <v>1683</v>
      </c>
      <c r="E610" s="344" t="s">
        <v>1684</v>
      </c>
      <c r="F610" s="344" t="s">
        <v>1134</v>
      </c>
      <c r="G610" s="344"/>
      <c r="H610" s="344" t="s">
        <v>1685</v>
      </c>
      <c r="I610" s="334"/>
      <c r="J610" s="261"/>
    </row>
    <row r="611" spans="3:10" s="311" customFormat="1" x14ac:dyDescent="0.3">
      <c r="C611" s="664"/>
      <c r="D611" s="343" t="s">
        <v>1686</v>
      </c>
      <c r="E611" s="344" t="s">
        <v>1687</v>
      </c>
      <c r="F611" s="344" t="s">
        <v>421</v>
      </c>
      <c r="G611" s="344"/>
      <c r="H611" s="344" t="s">
        <v>1686</v>
      </c>
      <c r="I611" s="334"/>
      <c r="J611" s="261"/>
    </row>
    <row r="612" spans="3:10" s="311" customFormat="1" x14ac:dyDescent="0.3">
      <c r="C612" s="664"/>
      <c r="D612" s="343" t="s">
        <v>1688</v>
      </c>
      <c r="E612" s="344" t="s">
        <v>1689</v>
      </c>
      <c r="F612" s="344" t="s">
        <v>1690</v>
      </c>
      <c r="G612" s="344"/>
      <c r="H612" s="344" t="s">
        <v>1691</v>
      </c>
      <c r="I612" s="334"/>
      <c r="J612" s="261"/>
    </row>
    <row r="613" spans="3:10" s="311" customFormat="1" x14ac:dyDescent="0.3">
      <c r="C613" s="664"/>
      <c r="D613" s="343" t="s">
        <v>1692</v>
      </c>
      <c r="E613" s="344" t="s">
        <v>412</v>
      </c>
      <c r="F613" s="344" t="s">
        <v>651</v>
      </c>
      <c r="G613" s="344"/>
      <c r="H613" s="344" t="s">
        <v>1693</v>
      </c>
      <c r="I613" s="334"/>
      <c r="J613" s="261"/>
    </row>
    <row r="614" spans="3:10" s="311" customFormat="1" x14ac:dyDescent="0.3">
      <c r="C614" s="664"/>
      <c r="D614" s="343" t="s">
        <v>1694</v>
      </c>
      <c r="E614" s="344" t="s">
        <v>1695</v>
      </c>
      <c r="F614" s="344" t="s">
        <v>1134</v>
      </c>
      <c r="G614" s="344"/>
      <c r="H614" s="344" t="s">
        <v>1694</v>
      </c>
      <c r="I614" s="334"/>
      <c r="J614" s="261"/>
    </row>
    <row r="615" spans="3:10" s="311" customFormat="1" x14ac:dyDescent="0.3">
      <c r="C615" s="664"/>
      <c r="D615" s="343" t="s">
        <v>1696</v>
      </c>
      <c r="E615" s="344" t="s">
        <v>412</v>
      </c>
      <c r="F615" s="344" t="s">
        <v>682</v>
      </c>
      <c r="G615" s="344"/>
      <c r="H615" s="344" t="s">
        <v>1697</v>
      </c>
      <c r="I615" s="334"/>
      <c r="J615" s="261"/>
    </row>
    <row r="616" spans="3:10" s="311" customFormat="1" x14ac:dyDescent="0.3">
      <c r="C616" s="664"/>
      <c r="D616" s="343" t="s">
        <v>1698</v>
      </c>
      <c r="E616" s="344" t="s">
        <v>1699</v>
      </c>
      <c r="F616" s="344" t="s">
        <v>436</v>
      </c>
      <c r="G616" s="344"/>
      <c r="H616" s="344" t="s">
        <v>1700</v>
      </c>
      <c r="I616" s="334"/>
      <c r="J616" s="261"/>
    </row>
    <row r="617" spans="3:10" s="311" customFormat="1" x14ac:dyDescent="0.3">
      <c r="C617" s="664"/>
      <c r="D617" s="343" t="s">
        <v>1701</v>
      </c>
      <c r="E617" s="344" t="s">
        <v>412</v>
      </c>
      <c r="F617" s="344" t="s">
        <v>406</v>
      </c>
      <c r="G617" s="344"/>
      <c r="H617" s="344" t="s">
        <v>1701</v>
      </c>
      <c r="I617" s="334"/>
      <c r="J617" s="261"/>
    </row>
    <row r="618" spans="3:10" s="311" customFormat="1" x14ac:dyDescent="0.3">
      <c r="C618" s="664"/>
      <c r="D618" s="343" t="s">
        <v>1702</v>
      </c>
      <c r="E618" s="344" t="s">
        <v>412</v>
      </c>
      <c r="F618" s="344" t="s">
        <v>594</v>
      </c>
      <c r="G618" s="344"/>
      <c r="H618" s="344" t="s">
        <v>1702</v>
      </c>
      <c r="I618" s="334"/>
      <c r="J618" s="261"/>
    </row>
    <row r="619" spans="3:10" s="311" customFormat="1" x14ac:dyDescent="0.3">
      <c r="C619" s="664"/>
      <c r="D619" s="343" t="s">
        <v>1703</v>
      </c>
      <c r="E619" s="344" t="s">
        <v>1704</v>
      </c>
      <c r="F619" s="344" t="s">
        <v>436</v>
      </c>
      <c r="G619" s="344"/>
      <c r="H619" s="344" t="s">
        <v>1705</v>
      </c>
      <c r="I619" s="334"/>
      <c r="J619" s="261"/>
    </row>
    <row r="620" spans="3:10" s="311" customFormat="1" x14ac:dyDescent="0.3">
      <c r="C620" s="664"/>
      <c r="D620" s="343" t="s">
        <v>1706</v>
      </c>
      <c r="E620" s="344" t="s">
        <v>1707</v>
      </c>
      <c r="F620" s="344" t="s">
        <v>484</v>
      </c>
      <c r="G620" s="344"/>
      <c r="H620" s="344" t="s">
        <v>1706</v>
      </c>
      <c r="I620" s="334"/>
      <c r="J620" s="261"/>
    </row>
    <row r="621" spans="3:10" s="311" customFormat="1" x14ac:dyDescent="0.3">
      <c r="C621" s="664"/>
      <c r="D621" s="343" t="s">
        <v>1708</v>
      </c>
      <c r="E621" s="344" t="s">
        <v>1709</v>
      </c>
      <c r="F621" s="344" t="s">
        <v>426</v>
      </c>
      <c r="G621" s="344"/>
      <c r="H621" s="344" t="s">
        <v>1708</v>
      </c>
      <c r="I621" s="334"/>
      <c r="J621" s="261"/>
    </row>
    <row r="622" spans="3:10" s="311" customFormat="1" x14ac:dyDescent="0.3">
      <c r="C622" s="664"/>
      <c r="D622" s="343" t="s">
        <v>1710</v>
      </c>
      <c r="E622" s="344" t="s">
        <v>412</v>
      </c>
      <c r="F622" s="344" t="s">
        <v>1711</v>
      </c>
      <c r="G622" s="344"/>
      <c r="H622" s="344" t="s">
        <v>1712</v>
      </c>
      <c r="I622" s="334"/>
      <c r="J622" s="261"/>
    </row>
    <row r="623" spans="3:10" s="311" customFormat="1" x14ac:dyDescent="0.3">
      <c r="C623" s="664"/>
      <c r="D623" s="343" t="s">
        <v>1713</v>
      </c>
      <c r="E623" s="344" t="s">
        <v>1714</v>
      </c>
      <c r="F623" s="344" t="s">
        <v>436</v>
      </c>
      <c r="G623" s="344"/>
      <c r="H623" s="344" t="s">
        <v>1715</v>
      </c>
      <c r="I623" s="334"/>
      <c r="J623" s="261"/>
    </row>
    <row r="624" spans="3:10" s="311" customFormat="1" x14ac:dyDescent="0.3">
      <c r="C624" s="664"/>
      <c r="D624" s="343" t="s">
        <v>1716</v>
      </c>
      <c r="E624" s="344" t="s">
        <v>1717</v>
      </c>
      <c r="F624" s="344" t="s">
        <v>418</v>
      </c>
      <c r="G624" s="344"/>
      <c r="H624" s="344" t="s">
        <v>1716</v>
      </c>
      <c r="I624" s="334"/>
      <c r="J624" s="261"/>
    </row>
    <row r="625" spans="3:10" s="311" customFormat="1" x14ac:dyDescent="0.3">
      <c r="C625" s="664"/>
      <c r="D625" s="343" t="s">
        <v>1718</v>
      </c>
      <c r="E625" s="344" t="s">
        <v>412</v>
      </c>
      <c r="F625" s="344" t="s">
        <v>1134</v>
      </c>
      <c r="G625" s="344"/>
      <c r="H625" s="344" t="s">
        <v>1718</v>
      </c>
      <c r="I625" s="334"/>
      <c r="J625" s="261"/>
    </row>
    <row r="626" spans="3:10" s="311" customFormat="1" x14ac:dyDescent="0.3">
      <c r="C626" s="664"/>
      <c r="D626" s="343" t="s">
        <v>1719</v>
      </c>
      <c r="E626" s="344" t="s">
        <v>412</v>
      </c>
      <c r="F626" s="344" t="s">
        <v>675</v>
      </c>
      <c r="G626" s="344"/>
      <c r="H626" s="344" t="s">
        <v>1719</v>
      </c>
      <c r="I626" s="334"/>
      <c r="J626" s="261"/>
    </row>
    <row r="627" spans="3:10" s="311" customFormat="1" x14ac:dyDescent="0.3">
      <c r="C627" s="664"/>
      <c r="D627" s="343" t="s">
        <v>1720</v>
      </c>
      <c r="E627" s="344" t="s">
        <v>412</v>
      </c>
      <c r="F627" s="344" t="s">
        <v>745</v>
      </c>
      <c r="G627" s="344"/>
      <c r="H627" s="344" t="s">
        <v>1720</v>
      </c>
      <c r="I627" s="334"/>
      <c r="J627" s="261"/>
    </row>
    <row r="628" spans="3:10" s="311" customFormat="1" x14ac:dyDescent="0.3">
      <c r="C628" s="664"/>
      <c r="D628" s="343" t="s">
        <v>1721</v>
      </c>
      <c r="E628" s="344" t="s">
        <v>412</v>
      </c>
      <c r="F628" s="344" t="s">
        <v>772</v>
      </c>
      <c r="G628" s="344"/>
      <c r="H628" s="344" t="s">
        <v>1721</v>
      </c>
      <c r="I628" s="334"/>
      <c r="J628" s="261"/>
    </row>
    <row r="629" spans="3:10" s="311" customFormat="1" x14ac:dyDescent="0.3">
      <c r="C629" s="664"/>
      <c r="D629" s="343" t="s">
        <v>1722</v>
      </c>
      <c r="E629" s="344" t="s">
        <v>1723</v>
      </c>
      <c r="F629" s="344" t="s">
        <v>1343</v>
      </c>
      <c r="G629" s="344"/>
      <c r="H629" s="344" t="s">
        <v>1722</v>
      </c>
      <c r="I629" s="334"/>
      <c r="J629" s="261"/>
    </row>
    <row r="630" spans="3:10" s="311" customFormat="1" x14ac:dyDescent="0.3">
      <c r="C630" s="664"/>
      <c r="D630" s="343" t="s">
        <v>1724</v>
      </c>
      <c r="E630" s="344" t="s">
        <v>412</v>
      </c>
      <c r="F630" s="344" t="s">
        <v>1174</v>
      </c>
      <c r="G630" s="344"/>
      <c r="H630" s="344" t="s">
        <v>1724</v>
      </c>
      <c r="I630" s="334"/>
      <c r="J630" s="261"/>
    </row>
    <row r="631" spans="3:10" s="311" customFormat="1" x14ac:dyDescent="0.3">
      <c r="C631" s="664"/>
      <c r="D631" s="343" t="s">
        <v>1725</v>
      </c>
      <c r="E631" s="344" t="s">
        <v>412</v>
      </c>
      <c r="F631" s="344" t="s">
        <v>1204</v>
      </c>
      <c r="G631" s="344"/>
      <c r="H631" s="344" t="s">
        <v>1725</v>
      </c>
      <c r="I631" s="334"/>
      <c r="J631" s="261"/>
    </row>
    <row r="632" spans="3:10" s="311" customFormat="1" x14ac:dyDescent="0.3">
      <c r="C632" s="664"/>
      <c r="D632" s="343" t="s">
        <v>1726</v>
      </c>
      <c r="E632" s="344" t="s">
        <v>1727</v>
      </c>
      <c r="F632" s="344" t="s">
        <v>423</v>
      </c>
      <c r="G632" s="344"/>
      <c r="H632" s="344" t="s">
        <v>1728</v>
      </c>
      <c r="I632" s="334"/>
      <c r="J632" s="261"/>
    </row>
    <row r="633" spans="3:10" s="311" customFormat="1" x14ac:dyDescent="0.3">
      <c r="C633" s="664"/>
      <c r="D633" s="343" t="s">
        <v>1729</v>
      </c>
      <c r="E633" s="344" t="s">
        <v>1730</v>
      </c>
      <c r="F633" s="344" t="s">
        <v>600</v>
      </c>
      <c r="G633" s="344"/>
      <c r="H633" s="344" t="s">
        <v>1731</v>
      </c>
      <c r="I633" s="334"/>
      <c r="J633" s="261"/>
    </row>
    <row r="634" spans="3:10" s="311" customFormat="1" x14ac:dyDescent="0.3">
      <c r="C634" s="664"/>
      <c r="D634" s="343" t="s">
        <v>1732</v>
      </c>
      <c r="E634" s="344" t="s">
        <v>412</v>
      </c>
      <c r="F634" s="344" t="s">
        <v>423</v>
      </c>
      <c r="G634" s="344"/>
      <c r="H634" s="344" t="s">
        <v>1733</v>
      </c>
      <c r="I634" s="334"/>
      <c r="J634" s="261"/>
    </row>
    <row r="635" spans="3:10" s="311" customFormat="1" x14ac:dyDescent="0.3">
      <c r="C635" s="664"/>
      <c r="D635" s="343" t="s">
        <v>1734</v>
      </c>
      <c r="E635" s="344" t="s">
        <v>412</v>
      </c>
      <c r="F635" s="344" t="s">
        <v>1169</v>
      </c>
      <c r="G635" s="344"/>
      <c r="H635" s="344" t="s">
        <v>1734</v>
      </c>
      <c r="I635" s="334"/>
      <c r="J635" s="261"/>
    </row>
    <row r="636" spans="3:10" s="311" customFormat="1" x14ac:dyDescent="0.3">
      <c r="C636" s="664"/>
      <c r="D636" s="343" t="s">
        <v>1735</v>
      </c>
      <c r="E636" s="344" t="s">
        <v>412</v>
      </c>
      <c r="F636" s="344" t="s">
        <v>473</v>
      </c>
      <c r="G636" s="344"/>
      <c r="H636" s="344" t="s">
        <v>1735</v>
      </c>
      <c r="I636" s="334"/>
      <c r="J636" s="261"/>
    </row>
    <row r="637" spans="3:10" s="311" customFormat="1" x14ac:dyDescent="0.3">
      <c r="C637" s="664"/>
      <c r="D637" s="343" t="s">
        <v>1736</v>
      </c>
      <c r="E637" s="344" t="s">
        <v>1737</v>
      </c>
      <c r="F637" s="344" t="s">
        <v>493</v>
      </c>
      <c r="G637" s="344"/>
      <c r="H637" s="344" t="s">
        <v>1738</v>
      </c>
      <c r="I637" s="334"/>
      <c r="J637" s="261"/>
    </row>
    <row r="638" spans="3:10" s="311" customFormat="1" x14ac:dyDescent="0.3">
      <c r="C638" s="664"/>
      <c r="D638" s="343" t="s">
        <v>1739</v>
      </c>
      <c r="E638" s="344" t="s">
        <v>1740</v>
      </c>
      <c r="F638" s="344" t="s">
        <v>460</v>
      </c>
      <c r="G638" s="344"/>
      <c r="H638" s="344" t="s">
        <v>1741</v>
      </c>
      <c r="I638" s="334"/>
      <c r="J638" s="261"/>
    </row>
    <row r="639" spans="3:10" s="311" customFormat="1" x14ac:dyDescent="0.3">
      <c r="C639" s="664"/>
      <c r="D639" s="343" t="s">
        <v>1739</v>
      </c>
      <c r="E639" s="344" t="s">
        <v>412</v>
      </c>
      <c r="F639" s="344" t="s">
        <v>460</v>
      </c>
      <c r="G639" s="344"/>
      <c r="H639" s="344" t="s">
        <v>1742</v>
      </c>
      <c r="I639" s="334"/>
      <c r="J639" s="261"/>
    </row>
    <row r="640" spans="3:10" s="311" customFormat="1" x14ac:dyDescent="0.3">
      <c r="C640" s="664"/>
      <c r="D640" s="343" t="s">
        <v>1743</v>
      </c>
      <c r="E640" s="344" t="s">
        <v>412</v>
      </c>
      <c r="F640" s="344" t="s">
        <v>772</v>
      </c>
      <c r="G640" s="344"/>
      <c r="H640" s="344" t="s">
        <v>1744</v>
      </c>
      <c r="I640" s="334"/>
      <c r="J640" s="261"/>
    </row>
    <row r="641" spans="3:10" s="311" customFormat="1" x14ac:dyDescent="0.3">
      <c r="C641" s="664"/>
      <c r="D641" s="343" t="s">
        <v>1745</v>
      </c>
      <c r="E641" s="344" t="s">
        <v>1746</v>
      </c>
      <c r="F641" s="344" t="s">
        <v>463</v>
      </c>
      <c r="G641" s="344"/>
      <c r="H641" s="344" t="s">
        <v>1745</v>
      </c>
      <c r="I641" s="334"/>
      <c r="J641" s="261"/>
    </row>
    <row r="642" spans="3:10" s="311" customFormat="1" x14ac:dyDescent="0.3">
      <c r="C642" s="664"/>
      <c r="D642" s="343" t="s">
        <v>1747</v>
      </c>
      <c r="E642" s="344" t="s">
        <v>412</v>
      </c>
      <c r="F642" s="344" t="s">
        <v>473</v>
      </c>
      <c r="G642" s="344"/>
      <c r="H642" s="344" t="s">
        <v>1747</v>
      </c>
      <c r="I642" s="334"/>
      <c r="J642" s="261"/>
    </row>
    <row r="643" spans="3:10" s="311" customFormat="1" x14ac:dyDescent="0.3">
      <c r="C643" s="664"/>
      <c r="D643" s="343" t="s">
        <v>1748</v>
      </c>
      <c r="E643" s="344" t="s">
        <v>1749</v>
      </c>
      <c r="F643" s="344" t="s">
        <v>423</v>
      </c>
      <c r="G643" s="344"/>
      <c r="H643" s="344" t="s">
        <v>1750</v>
      </c>
      <c r="I643" s="334"/>
      <c r="J643" s="261"/>
    </row>
    <row r="644" spans="3:10" s="311" customFormat="1" x14ac:dyDescent="0.3">
      <c r="C644" s="664"/>
      <c r="D644" s="343" t="s">
        <v>1751</v>
      </c>
      <c r="E644" s="344" t="s">
        <v>1752</v>
      </c>
      <c r="F644" s="344" t="s">
        <v>697</v>
      </c>
      <c r="G644" s="344"/>
      <c r="H644" s="344" t="s">
        <v>1753</v>
      </c>
      <c r="I644" s="334"/>
      <c r="J644" s="261"/>
    </row>
    <row r="645" spans="3:10" s="311" customFormat="1" x14ac:dyDescent="0.3">
      <c r="C645" s="664"/>
      <c r="D645" s="343" t="s">
        <v>1754</v>
      </c>
      <c r="E645" s="344" t="s">
        <v>412</v>
      </c>
      <c r="F645" s="344" t="s">
        <v>1018</v>
      </c>
      <c r="G645" s="344"/>
      <c r="H645" s="344" t="s">
        <v>1754</v>
      </c>
      <c r="I645" s="334"/>
      <c r="J645" s="261"/>
    </row>
    <row r="646" spans="3:10" s="311" customFormat="1" x14ac:dyDescent="0.3">
      <c r="C646" s="664"/>
      <c r="D646" s="343" t="s">
        <v>1755</v>
      </c>
      <c r="E646" s="344" t="s">
        <v>1756</v>
      </c>
      <c r="F646" s="344" t="s">
        <v>516</v>
      </c>
      <c r="G646" s="344"/>
      <c r="H646" s="344" t="s">
        <v>1757</v>
      </c>
      <c r="I646" s="334"/>
      <c r="J646" s="261"/>
    </row>
    <row r="647" spans="3:10" s="311" customFormat="1" x14ac:dyDescent="0.3">
      <c r="C647" s="664"/>
      <c r="D647" s="343" t="s">
        <v>1758</v>
      </c>
      <c r="E647" s="344" t="s">
        <v>1759</v>
      </c>
      <c r="F647" s="344" t="s">
        <v>436</v>
      </c>
      <c r="G647" s="344"/>
      <c r="H647" s="344" t="s">
        <v>1760</v>
      </c>
      <c r="I647" s="334"/>
      <c r="J647" s="261"/>
    </row>
    <row r="648" spans="3:10" s="311" customFormat="1" x14ac:dyDescent="0.3">
      <c r="C648" s="664"/>
      <c r="D648" s="343" t="s">
        <v>1761</v>
      </c>
      <c r="E648" s="344" t="s">
        <v>1762</v>
      </c>
      <c r="F648" s="344" t="s">
        <v>426</v>
      </c>
      <c r="G648" s="344"/>
      <c r="H648" s="344" t="s">
        <v>1763</v>
      </c>
      <c r="I648" s="334"/>
      <c r="J648" s="261"/>
    </row>
    <row r="649" spans="3:10" s="311" customFormat="1" x14ac:dyDescent="0.3">
      <c r="C649" s="664"/>
      <c r="D649" s="343" t="s">
        <v>1764</v>
      </c>
      <c r="E649" s="344" t="s">
        <v>1765</v>
      </c>
      <c r="F649" s="344" t="s">
        <v>878</v>
      </c>
      <c r="G649" s="344"/>
      <c r="H649" s="344" t="s">
        <v>1766</v>
      </c>
      <c r="I649" s="334"/>
      <c r="J649" s="261"/>
    </row>
    <row r="650" spans="3:10" s="311" customFormat="1" x14ac:dyDescent="0.3">
      <c r="C650" s="664"/>
      <c r="D650" s="343" t="s">
        <v>1767</v>
      </c>
      <c r="E650" s="344" t="s">
        <v>1768</v>
      </c>
      <c r="F650" s="344" t="s">
        <v>516</v>
      </c>
      <c r="G650" s="344"/>
      <c r="H650" s="344" t="s">
        <v>1767</v>
      </c>
      <c r="I650" s="334"/>
      <c r="J650" s="261"/>
    </row>
    <row r="651" spans="3:10" s="311" customFormat="1" x14ac:dyDescent="0.3">
      <c r="C651" s="664"/>
      <c r="D651" s="343" t="s">
        <v>1769</v>
      </c>
      <c r="E651" s="344" t="s">
        <v>1770</v>
      </c>
      <c r="F651" s="344" t="s">
        <v>560</v>
      </c>
      <c r="G651" s="344"/>
      <c r="H651" s="344" t="s">
        <v>1771</v>
      </c>
      <c r="I651" s="334"/>
      <c r="J651" s="261"/>
    </row>
    <row r="652" spans="3:10" s="311" customFormat="1" x14ac:dyDescent="0.3">
      <c r="C652" s="664"/>
      <c r="D652" s="343" t="s">
        <v>1772</v>
      </c>
      <c r="E652" s="344" t="s">
        <v>412</v>
      </c>
      <c r="F652" s="344" t="s">
        <v>525</v>
      </c>
      <c r="G652" s="344"/>
      <c r="H652" s="344" t="s">
        <v>1772</v>
      </c>
      <c r="I652" s="334"/>
      <c r="J652" s="261"/>
    </row>
    <row r="653" spans="3:10" s="311" customFormat="1" x14ac:dyDescent="0.3">
      <c r="C653" s="664"/>
      <c r="D653" s="343" t="s">
        <v>1773</v>
      </c>
      <c r="E653" s="344" t="s">
        <v>1774</v>
      </c>
      <c r="F653" s="344" t="s">
        <v>1169</v>
      </c>
      <c r="G653" s="344"/>
      <c r="H653" s="344" t="s">
        <v>1775</v>
      </c>
      <c r="I653" s="334"/>
      <c r="J653" s="261"/>
    </row>
    <row r="654" spans="3:10" s="311" customFormat="1" x14ac:dyDescent="0.3">
      <c r="C654" s="664"/>
      <c r="D654" s="343" t="s">
        <v>1776</v>
      </c>
      <c r="E654" s="344" t="s">
        <v>412</v>
      </c>
      <c r="F654" s="344" t="s">
        <v>1343</v>
      </c>
      <c r="G654" s="344"/>
      <c r="H654" s="344" t="s">
        <v>1776</v>
      </c>
      <c r="I654" s="334"/>
      <c r="J654" s="261"/>
    </row>
    <row r="655" spans="3:10" s="311" customFormat="1" x14ac:dyDescent="0.3">
      <c r="C655" s="664"/>
      <c r="D655" s="343" t="s">
        <v>1777</v>
      </c>
      <c r="E655" s="344" t="s">
        <v>412</v>
      </c>
      <c r="F655" s="344" t="s">
        <v>423</v>
      </c>
      <c r="G655" s="344"/>
      <c r="H655" s="344" t="s">
        <v>1778</v>
      </c>
      <c r="I655" s="334"/>
      <c r="J655" s="261"/>
    </row>
    <row r="656" spans="3:10" s="311" customFormat="1" x14ac:dyDescent="0.3">
      <c r="C656" s="664"/>
      <c r="D656" s="343" t="s">
        <v>1777</v>
      </c>
      <c r="E656" s="344" t="s">
        <v>412</v>
      </c>
      <c r="F656" s="344" t="s">
        <v>423</v>
      </c>
      <c r="G656" s="344"/>
      <c r="H656" s="344" t="s">
        <v>1779</v>
      </c>
      <c r="I656" s="334"/>
      <c r="J656" s="261"/>
    </row>
    <row r="657" spans="3:10" s="311" customFormat="1" x14ac:dyDescent="0.3">
      <c r="C657" s="664"/>
      <c r="D657" s="343" t="s">
        <v>1780</v>
      </c>
      <c r="E657" s="344" t="s">
        <v>1781</v>
      </c>
      <c r="F657" s="344" t="s">
        <v>1194</v>
      </c>
      <c r="G657" s="344"/>
      <c r="H657" s="344" t="s">
        <v>1780</v>
      </c>
      <c r="I657" s="334"/>
      <c r="J657" s="261"/>
    </row>
    <row r="658" spans="3:10" s="311" customFormat="1" x14ac:dyDescent="0.3">
      <c r="C658" s="664"/>
      <c r="D658" s="343" t="s">
        <v>1782</v>
      </c>
      <c r="E658" s="344" t="s">
        <v>1783</v>
      </c>
      <c r="F658" s="344" t="s">
        <v>426</v>
      </c>
      <c r="G658" s="344"/>
      <c r="H658" s="344" t="s">
        <v>1782</v>
      </c>
      <c r="I658" s="334"/>
      <c r="J658" s="261"/>
    </row>
    <row r="659" spans="3:10" s="311" customFormat="1" x14ac:dyDescent="0.3">
      <c r="C659" s="664"/>
      <c r="D659" s="343" t="s">
        <v>1784</v>
      </c>
      <c r="E659" s="344" t="s">
        <v>1785</v>
      </c>
      <c r="F659" s="344" t="s">
        <v>493</v>
      </c>
      <c r="G659" s="344"/>
      <c r="H659" s="344" t="s">
        <v>1784</v>
      </c>
      <c r="I659" s="334"/>
      <c r="J659" s="261"/>
    </row>
    <row r="660" spans="3:10" s="311" customFormat="1" x14ac:dyDescent="0.3">
      <c r="C660" s="664"/>
      <c r="D660" s="343" t="s">
        <v>1786</v>
      </c>
      <c r="E660" s="344" t="s">
        <v>412</v>
      </c>
      <c r="F660" s="344" t="s">
        <v>600</v>
      </c>
      <c r="G660" s="344"/>
      <c r="H660" s="344" t="s">
        <v>1786</v>
      </c>
      <c r="I660" s="334"/>
      <c r="J660" s="261"/>
    </row>
    <row r="661" spans="3:10" s="311" customFormat="1" x14ac:dyDescent="0.3">
      <c r="C661" s="664"/>
      <c r="D661" s="343" t="s">
        <v>1787</v>
      </c>
      <c r="E661" s="344" t="s">
        <v>1788</v>
      </c>
      <c r="F661" s="344" t="s">
        <v>856</v>
      </c>
      <c r="G661" s="344"/>
      <c r="H661" s="344" t="s">
        <v>1787</v>
      </c>
      <c r="I661" s="334"/>
      <c r="J661" s="261"/>
    </row>
    <row r="662" spans="3:10" s="311" customFormat="1" x14ac:dyDescent="0.3">
      <c r="C662" s="664"/>
      <c r="D662" s="343" t="s">
        <v>1789</v>
      </c>
      <c r="E662" s="344" t="s">
        <v>1790</v>
      </c>
      <c r="F662" s="344" t="s">
        <v>436</v>
      </c>
      <c r="G662" s="344"/>
      <c r="H662" s="344" t="s">
        <v>1791</v>
      </c>
      <c r="I662" s="334"/>
      <c r="J662" s="261"/>
    </row>
    <row r="663" spans="3:10" s="311" customFormat="1" x14ac:dyDescent="0.3">
      <c r="C663" s="664"/>
      <c r="D663" s="343" t="s">
        <v>1792</v>
      </c>
      <c r="E663" s="344" t="s">
        <v>1793</v>
      </c>
      <c r="F663" s="344" t="s">
        <v>426</v>
      </c>
      <c r="G663" s="344"/>
      <c r="H663" s="344" t="s">
        <v>1792</v>
      </c>
      <c r="I663" s="334"/>
      <c r="J663" s="261"/>
    </row>
    <row r="664" spans="3:10" s="311" customFormat="1" x14ac:dyDescent="0.3">
      <c r="C664" s="664"/>
      <c r="D664" s="343" t="s">
        <v>1794</v>
      </c>
      <c r="E664" s="344" t="s">
        <v>1795</v>
      </c>
      <c r="F664" s="344" t="s">
        <v>469</v>
      </c>
      <c r="G664" s="344"/>
      <c r="H664" s="344" t="s">
        <v>1796</v>
      </c>
      <c r="I664" s="334"/>
      <c r="J664" s="261"/>
    </row>
    <row r="665" spans="3:10" s="311" customFormat="1" x14ac:dyDescent="0.3">
      <c r="C665" s="664"/>
      <c r="D665" s="343" t="s">
        <v>1797</v>
      </c>
      <c r="E665" s="344" t="s">
        <v>1798</v>
      </c>
      <c r="F665" s="344" t="s">
        <v>665</v>
      </c>
      <c r="G665" s="344"/>
      <c r="H665" s="344" t="s">
        <v>1799</v>
      </c>
      <c r="I665" s="334"/>
      <c r="J665" s="261"/>
    </row>
    <row r="666" spans="3:10" s="311" customFormat="1" x14ac:dyDescent="0.3">
      <c r="C666" s="664"/>
      <c r="D666" s="343" t="s">
        <v>1800</v>
      </c>
      <c r="E666" s="344" t="s">
        <v>1801</v>
      </c>
      <c r="F666" s="344" t="s">
        <v>665</v>
      </c>
      <c r="G666" s="344"/>
      <c r="H666" s="344" t="s">
        <v>1800</v>
      </c>
      <c r="I666" s="334"/>
      <c r="J666" s="261"/>
    </row>
    <row r="667" spans="3:10" s="311" customFormat="1" x14ac:dyDescent="0.3">
      <c r="C667" s="664"/>
      <c r="D667" s="343" t="s">
        <v>1802</v>
      </c>
      <c r="E667" s="344" t="s">
        <v>1803</v>
      </c>
      <c r="F667" s="344" t="s">
        <v>665</v>
      </c>
      <c r="G667" s="344"/>
      <c r="H667" s="344" t="s">
        <v>1804</v>
      </c>
      <c r="I667" s="334"/>
      <c r="J667" s="261"/>
    </row>
    <row r="668" spans="3:10" s="311" customFormat="1" x14ac:dyDescent="0.3">
      <c r="C668" s="664"/>
      <c r="D668" s="343" t="s">
        <v>1805</v>
      </c>
      <c r="E668" s="344" t="s">
        <v>1806</v>
      </c>
      <c r="F668" s="344" t="s">
        <v>473</v>
      </c>
      <c r="G668" s="344"/>
      <c r="H668" s="344" t="s">
        <v>1805</v>
      </c>
      <c r="I668" s="334"/>
      <c r="J668" s="261"/>
    </row>
    <row r="669" spans="3:10" s="311" customFormat="1" x14ac:dyDescent="0.3">
      <c r="C669" s="664"/>
      <c r="D669" s="343" t="s">
        <v>1807</v>
      </c>
      <c r="E669" s="344" t="s">
        <v>412</v>
      </c>
      <c r="F669" s="344" t="s">
        <v>484</v>
      </c>
      <c r="G669" s="344"/>
      <c r="H669" s="344" t="s">
        <v>1807</v>
      </c>
      <c r="I669" s="334"/>
      <c r="J669" s="261"/>
    </row>
    <row r="670" spans="3:10" s="311" customFormat="1" x14ac:dyDescent="0.3">
      <c r="C670" s="664"/>
      <c r="D670" s="343" t="s">
        <v>1808</v>
      </c>
      <c r="E670" s="344" t="s">
        <v>1809</v>
      </c>
      <c r="F670" s="344" t="s">
        <v>493</v>
      </c>
      <c r="G670" s="344"/>
      <c r="H670" s="344" t="s">
        <v>1808</v>
      </c>
      <c r="I670" s="334"/>
      <c r="J670" s="261"/>
    </row>
    <row r="671" spans="3:10" s="311" customFormat="1" x14ac:dyDescent="0.3">
      <c r="C671" s="664"/>
      <c r="D671" s="343" t="s">
        <v>1810</v>
      </c>
      <c r="E671" s="344" t="s">
        <v>1811</v>
      </c>
      <c r="F671" s="344" t="s">
        <v>469</v>
      </c>
      <c r="G671" s="344"/>
      <c r="H671" s="344" t="s">
        <v>1812</v>
      </c>
      <c r="I671" s="334"/>
      <c r="J671" s="261"/>
    </row>
    <row r="672" spans="3:10" s="311" customFormat="1" x14ac:dyDescent="0.3">
      <c r="C672" s="664"/>
      <c r="D672" s="343" t="s">
        <v>1813</v>
      </c>
      <c r="E672" s="344" t="s">
        <v>1814</v>
      </c>
      <c r="F672" s="344" t="s">
        <v>1815</v>
      </c>
      <c r="G672" s="344"/>
      <c r="H672" s="344" t="s">
        <v>1813</v>
      </c>
      <c r="I672" s="334"/>
      <c r="J672" s="261"/>
    </row>
    <row r="673" spans="3:10" s="311" customFormat="1" x14ac:dyDescent="0.3">
      <c r="C673" s="664"/>
      <c r="D673" s="343" t="s">
        <v>1816</v>
      </c>
      <c r="E673" s="344" t="s">
        <v>1817</v>
      </c>
      <c r="F673" s="344" t="s">
        <v>423</v>
      </c>
      <c r="G673" s="344"/>
      <c r="H673" s="344" t="s">
        <v>1818</v>
      </c>
      <c r="I673" s="334"/>
      <c r="J673" s="261"/>
    </row>
    <row r="674" spans="3:10" s="311" customFormat="1" x14ac:dyDescent="0.3">
      <c r="C674" s="664"/>
      <c r="D674" s="343" t="s">
        <v>1819</v>
      </c>
      <c r="E674" s="344" t="s">
        <v>1820</v>
      </c>
      <c r="F674" s="344" t="s">
        <v>1351</v>
      </c>
      <c r="G674" s="344"/>
      <c r="H674" s="344" t="s">
        <v>1821</v>
      </c>
      <c r="I674" s="334"/>
      <c r="J674" s="261"/>
    </row>
    <row r="675" spans="3:10" s="311" customFormat="1" x14ac:dyDescent="0.3">
      <c r="C675" s="664"/>
      <c r="D675" s="343" t="s">
        <v>1822</v>
      </c>
      <c r="E675" s="344" t="s">
        <v>1823</v>
      </c>
      <c r="F675" s="344" t="s">
        <v>1824</v>
      </c>
      <c r="G675" s="344"/>
      <c r="H675" s="344" t="s">
        <v>1825</v>
      </c>
      <c r="I675" s="334"/>
      <c r="J675" s="261"/>
    </row>
    <row r="676" spans="3:10" s="311" customFormat="1" x14ac:dyDescent="0.3">
      <c r="C676" s="664"/>
      <c r="D676" s="343" t="s">
        <v>1826</v>
      </c>
      <c r="E676" s="344" t="s">
        <v>1827</v>
      </c>
      <c r="F676" s="344" t="s">
        <v>1828</v>
      </c>
      <c r="G676" s="344"/>
      <c r="H676" s="344" t="s">
        <v>1826</v>
      </c>
      <c r="I676" s="334"/>
      <c r="J676" s="261"/>
    </row>
    <row r="677" spans="3:10" s="311" customFormat="1" x14ac:dyDescent="0.3">
      <c r="C677" s="664"/>
      <c r="D677" s="343" t="s">
        <v>1829</v>
      </c>
      <c r="E677" s="344" t="s">
        <v>1830</v>
      </c>
      <c r="F677" s="344" t="s">
        <v>1076</v>
      </c>
      <c r="G677" s="344"/>
      <c r="H677" s="344" t="s">
        <v>1829</v>
      </c>
      <c r="I677" s="334"/>
      <c r="J677" s="261"/>
    </row>
    <row r="678" spans="3:10" s="311" customFormat="1" x14ac:dyDescent="0.3">
      <c r="C678" s="664"/>
      <c r="D678" s="343" t="s">
        <v>1831</v>
      </c>
      <c r="E678" s="344" t="s">
        <v>1832</v>
      </c>
      <c r="F678" s="344" t="s">
        <v>426</v>
      </c>
      <c r="G678" s="344"/>
      <c r="H678" s="344" t="s">
        <v>1831</v>
      </c>
      <c r="I678" s="334"/>
      <c r="J678" s="261"/>
    </row>
    <row r="679" spans="3:10" s="311" customFormat="1" x14ac:dyDescent="0.3">
      <c r="C679" s="664"/>
      <c r="D679" s="343" t="s">
        <v>1833</v>
      </c>
      <c r="E679" s="344" t="s">
        <v>1834</v>
      </c>
      <c r="F679" s="344" t="s">
        <v>436</v>
      </c>
      <c r="G679" s="344"/>
      <c r="H679" s="344" t="s">
        <v>1835</v>
      </c>
      <c r="I679" s="334"/>
      <c r="J679" s="261"/>
    </row>
    <row r="680" spans="3:10" s="311" customFormat="1" x14ac:dyDescent="0.3">
      <c r="C680" s="664"/>
      <c r="D680" s="343" t="s">
        <v>1836</v>
      </c>
      <c r="E680" s="344" t="s">
        <v>1837</v>
      </c>
      <c r="F680" s="344" t="s">
        <v>436</v>
      </c>
      <c r="G680" s="344"/>
      <c r="H680" s="344" t="s">
        <v>1838</v>
      </c>
      <c r="I680" s="334"/>
      <c r="J680" s="261"/>
    </row>
    <row r="681" spans="3:10" s="311" customFormat="1" x14ac:dyDescent="0.3">
      <c r="C681" s="664"/>
      <c r="D681" s="343" t="s">
        <v>1839</v>
      </c>
      <c r="E681" s="344" t="s">
        <v>412</v>
      </c>
      <c r="F681" s="344" t="s">
        <v>436</v>
      </c>
      <c r="G681" s="344"/>
      <c r="H681" s="344" t="s">
        <v>1840</v>
      </c>
      <c r="I681" s="334"/>
      <c r="J681" s="261"/>
    </row>
    <row r="682" spans="3:10" s="311" customFormat="1" x14ac:dyDescent="0.3">
      <c r="C682" s="664"/>
      <c r="D682" s="343" t="s">
        <v>1841</v>
      </c>
      <c r="E682" s="344" t="s">
        <v>1842</v>
      </c>
      <c r="F682" s="344" t="s">
        <v>525</v>
      </c>
      <c r="G682" s="344"/>
      <c r="H682" s="344" t="s">
        <v>1843</v>
      </c>
      <c r="I682" s="334"/>
      <c r="J682" s="261"/>
    </row>
    <row r="683" spans="3:10" s="311" customFormat="1" x14ac:dyDescent="0.3">
      <c r="C683" s="664"/>
      <c r="D683" s="343" t="s">
        <v>1844</v>
      </c>
      <c r="E683" s="344" t="s">
        <v>1845</v>
      </c>
      <c r="F683" s="344" t="s">
        <v>473</v>
      </c>
      <c r="G683" s="344"/>
      <c r="H683" s="344" t="s">
        <v>1846</v>
      </c>
      <c r="I683" s="334"/>
      <c r="J683" s="261"/>
    </row>
    <row r="684" spans="3:10" s="311" customFormat="1" x14ac:dyDescent="0.3">
      <c r="C684" s="664"/>
      <c r="D684" s="343" t="s">
        <v>1844</v>
      </c>
      <c r="E684" s="344" t="s">
        <v>412</v>
      </c>
      <c r="F684" s="344" t="s">
        <v>473</v>
      </c>
      <c r="G684" s="344"/>
      <c r="H684" s="344" t="s">
        <v>1847</v>
      </c>
      <c r="I684" s="334"/>
      <c r="J684" s="261"/>
    </row>
    <row r="685" spans="3:10" s="311" customFormat="1" x14ac:dyDescent="0.3">
      <c r="C685" s="664"/>
      <c r="D685" s="343" t="s">
        <v>1848</v>
      </c>
      <c r="E685" s="344" t="s">
        <v>1849</v>
      </c>
      <c r="F685" s="344" t="s">
        <v>869</v>
      </c>
      <c r="G685" s="344"/>
      <c r="H685" s="344" t="s">
        <v>1848</v>
      </c>
      <c r="I685" s="334"/>
      <c r="J685" s="261"/>
    </row>
    <row r="686" spans="3:10" s="311" customFormat="1" x14ac:dyDescent="0.3">
      <c r="C686" s="664"/>
      <c r="D686" s="343" t="s">
        <v>1850</v>
      </c>
      <c r="E686" s="344" t="s">
        <v>1851</v>
      </c>
      <c r="F686" s="344" t="s">
        <v>665</v>
      </c>
      <c r="G686" s="344"/>
      <c r="H686" s="344" t="s">
        <v>1850</v>
      </c>
      <c r="I686" s="334"/>
      <c r="J686" s="261"/>
    </row>
    <row r="687" spans="3:10" s="311" customFormat="1" x14ac:dyDescent="0.3">
      <c r="C687" s="664"/>
      <c r="D687" s="343" t="s">
        <v>1852</v>
      </c>
      <c r="E687" s="344" t="s">
        <v>1853</v>
      </c>
      <c r="F687" s="344" t="s">
        <v>423</v>
      </c>
      <c r="G687" s="344"/>
      <c r="H687" s="344" t="s">
        <v>1854</v>
      </c>
      <c r="I687" s="334"/>
      <c r="J687" s="261"/>
    </row>
    <row r="688" spans="3:10" s="311" customFormat="1" x14ac:dyDescent="0.3">
      <c r="C688" s="664"/>
      <c r="D688" s="343" t="s">
        <v>1855</v>
      </c>
      <c r="E688" s="344" t="s">
        <v>1856</v>
      </c>
      <c r="F688" s="344" t="s">
        <v>1857</v>
      </c>
      <c r="G688" s="344"/>
      <c r="H688" s="344" t="s">
        <v>1855</v>
      </c>
      <c r="I688" s="334"/>
      <c r="J688" s="261"/>
    </row>
    <row r="689" spans="3:10" s="311" customFormat="1" x14ac:dyDescent="0.3">
      <c r="C689" s="664"/>
      <c r="D689" s="343" t="s">
        <v>1858</v>
      </c>
      <c r="E689" s="344" t="s">
        <v>412</v>
      </c>
      <c r="F689" s="344" t="s">
        <v>878</v>
      </c>
      <c r="G689" s="344"/>
      <c r="H689" s="344" t="s">
        <v>1859</v>
      </c>
      <c r="I689" s="334"/>
      <c r="J689" s="261"/>
    </row>
    <row r="690" spans="3:10" s="311" customFormat="1" x14ac:dyDescent="0.3">
      <c r="C690" s="664"/>
      <c r="D690" s="343" t="s">
        <v>1860</v>
      </c>
      <c r="E690" s="344" t="s">
        <v>1861</v>
      </c>
      <c r="F690" s="344" t="s">
        <v>436</v>
      </c>
      <c r="G690" s="344"/>
      <c r="H690" s="344" t="s">
        <v>1862</v>
      </c>
      <c r="I690" s="334"/>
      <c r="J690" s="261"/>
    </row>
    <row r="691" spans="3:10" s="311" customFormat="1" x14ac:dyDescent="0.3">
      <c r="C691" s="664"/>
      <c r="D691" s="343" t="s">
        <v>1863</v>
      </c>
      <c r="E691" s="344" t="s">
        <v>412</v>
      </c>
      <c r="F691" s="344" t="s">
        <v>525</v>
      </c>
      <c r="G691" s="344"/>
      <c r="H691" s="344" t="s">
        <v>1863</v>
      </c>
      <c r="I691" s="334"/>
      <c r="J691" s="261"/>
    </row>
    <row r="692" spans="3:10" s="311" customFormat="1" x14ac:dyDescent="0.3">
      <c r="C692" s="664"/>
      <c r="D692" s="343" t="s">
        <v>1864</v>
      </c>
      <c r="E692" s="344" t="s">
        <v>1865</v>
      </c>
      <c r="F692" s="344" t="s">
        <v>1194</v>
      </c>
      <c r="G692" s="344"/>
      <c r="H692" s="344" t="s">
        <v>1864</v>
      </c>
      <c r="I692" s="334"/>
      <c r="J692" s="261"/>
    </row>
    <row r="693" spans="3:10" s="311" customFormat="1" x14ac:dyDescent="0.3">
      <c r="C693" s="664"/>
      <c r="D693" s="343" t="s">
        <v>1866</v>
      </c>
      <c r="E693" s="344" t="s">
        <v>1867</v>
      </c>
      <c r="F693" s="344" t="s">
        <v>436</v>
      </c>
      <c r="G693" s="344"/>
      <c r="H693" s="344" t="s">
        <v>1868</v>
      </c>
      <c r="I693" s="334"/>
      <c r="J693" s="261"/>
    </row>
    <row r="694" spans="3:10" s="311" customFormat="1" x14ac:dyDescent="0.3">
      <c r="C694" s="664"/>
      <c r="D694" s="343" t="s">
        <v>1869</v>
      </c>
      <c r="E694" s="344" t="s">
        <v>412</v>
      </c>
      <c r="F694" s="344" t="s">
        <v>516</v>
      </c>
      <c r="G694" s="344"/>
      <c r="H694" s="344" t="s">
        <v>1869</v>
      </c>
      <c r="I694" s="334"/>
      <c r="J694" s="261"/>
    </row>
    <row r="695" spans="3:10" s="311" customFormat="1" x14ac:dyDescent="0.3">
      <c r="C695" s="664"/>
      <c r="D695" s="343" t="s">
        <v>1870</v>
      </c>
      <c r="E695" s="344" t="s">
        <v>1871</v>
      </c>
      <c r="F695" s="344" t="s">
        <v>665</v>
      </c>
      <c r="G695" s="344"/>
      <c r="H695" s="344" t="s">
        <v>1870</v>
      </c>
      <c r="I695" s="334"/>
      <c r="J695" s="261"/>
    </row>
    <row r="696" spans="3:10" s="311" customFormat="1" x14ac:dyDescent="0.3">
      <c r="C696" s="664"/>
      <c r="D696" s="343" t="s">
        <v>1872</v>
      </c>
      <c r="E696" s="344" t="s">
        <v>412</v>
      </c>
      <c r="F696" s="344" t="s">
        <v>473</v>
      </c>
      <c r="G696" s="344"/>
      <c r="H696" s="344" t="s">
        <v>1872</v>
      </c>
      <c r="I696" s="334"/>
      <c r="J696" s="261"/>
    </row>
    <row r="697" spans="3:10" s="311" customFormat="1" x14ac:dyDescent="0.3">
      <c r="C697" s="664"/>
      <c r="D697" s="343" t="s">
        <v>1873</v>
      </c>
      <c r="E697" s="344" t="s">
        <v>412</v>
      </c>
      <c r="F697" s="344" t="s">
        <v>423</v>
      </c>
      <c r="G697" s="344"/>
      <c r="H697" s="344" t="s">
        <v>1873</v>
      </c>
      <c r="I697" s="334"/>
      <c r="J697" s="261"/>
    </row>
    <row r="698" spans="3:10" s="311" customFormat="1" x14ac:dyDescent="0.3">
      <c r="C698" s="664"/>
      <c r="D698" s="343" t="s">
        <v>1874</v>
      </c>
      <c r="E698" s="344" t="s">
        <v>412</v>
      </c>
      <c r="F698" s="344" t="s">
        <v>473</v>
      </c>
      <c r="G698" s="344"/>
      <c r="H698" s="344" t="s">
        <v>1875</v>
      </c>
      <c r="I698" s="334"/>
      <c r="J698" s="261"/>
    </row>
    <row r="699" spans="3:10" s="311" customFormat="1" x14ac:dyDescent="0.3">
      <c r="C699" s="664"/>
      <c r="D699" s="343" t="s">
        <v>1876</v>
      </c>
      <c r="E699" s="344" t="s">
        <v>1877</v>
      </c>
      <c r="F699" s="344" t="s">
        <v>878</v>
      </c>
      <c r="G699" s="344"/>
      <c r="H699" s="344" t="s">
        <v>1878</v>
      </c>
      <c r="I699" s="334"/>
      <c r="J699" s="261"/>
    </row>
    <row r="700" spans="3:10" s="311" customFormat="1" x14ac:dyDescent="0.3">
      <c r="C700" s="664"/>
      <c r="D700" s="343" t="s">
        <v>1879</v>
      </c>
      <c r="E700" s="344" t="s">
        <v>412</v>
      </c>
      <c r="F700" s="344" t="s">
        <v>878</v>
      </c>
      <c r="G700" s="344"/>
      <c r="H700" s="344" t="s">
        <v>1880</v>
      </c>
      <c r="I700" s="334"/>
      <c r="J700" s="261"/>
    </row>
    <row r="701" spans="3:10" s="311" customFormat="1" x14ac:dyDescent="0.3">
      <c r="C701" s="664"/>
      <c r="D701" s="343" t="s">
        <v>1881</v>
      </c>
      <c r="E701" s="344" t="s">
        <v>1882</v>
      </c>
      <c r="F701" s="344" t="s">
        <v>473</v>
      </c>
      <c r="G701" s="344"/>
      <c r="H701" s="344" t="s">
        <v>1883</v>
      </c>
      <c r="I701" s="334"/>
      <c r="J701" s="261"/>
    </row>
    <row r="702" spans="3:10" s="311" customFormat="1" x14ac:dyDescent="0.3">
      <c r="C702" s="664"/>
      <c r="D702" s="343" t="s">
        <v>1884</v>
      </c>
      <c r="E702" s="344" t="s">
        <v>1885</v>
      </c>
      <c r="F702" s="344" t="s">
        <v>508</v>
      </c>
      <c r="G702" s="344"/>
      <c r="H702" s="344" t="s">
        <v>1886</v>
      </c>
      <c r="I702" s="334"/>
      <c r="J702" s="261"/>
    </row>
    <row r="703" spans="3:10" s="311" customFormat="1" x14ac:dyDescent="0.3">
      <c r="C703" s="664"/>
      <c r="D703" s="343" t="s">
        <v>1884</v>
      </c>
      <c r="E703" s="344" t="s">
        <v>1887</v>
      </c>
      <c r="F703" s="344" t="s">
        <v>508</v>
      </c>
      <c r="G703" s="344"/>
      <c r="H703" s="344" t="s">
        <v>1888</v>
      </c>
      <c r="I703" s="334"/>
      <c r="J703" s="261"/>
    </row>
    <row r="704" spans="3:10" s="311" customFormat="1" x14ac:dyDescent="0.3">
      <c r="C704" s="664"/>
      <c r="D704" s="343" t="s">
        <v>1889</v>
      </c>
      <c r="E704" s="344" t="s">
        <v>412</v>
      </c>
      <c r="F704" s="344" t="s">
        <v>705</v>
      </c>
      <c r="G704" s="344"/>
      <c r="H704" s="344" t="s">
        <v>1889</v>
      </c>
      <c r="I704" s="334"/>
      <c r="J704" s="261"/>
    </row>
    <row r="705" spans="3:10" s="311" customFormat="1" x14ac:dyDescent="0.3">
      <c r="C705" s="664"/>
      <c r="D705" s="343" t="s">
        <v>1890</v>
      </c>
      <c r="E705" s="344" t="s">
        <v>1891</v>
      </c>
      <c r="F705" s="344" t="s">
        <v>665</v>
      </c>
      <c r="G705" s="344"/>
      <c r="H705" s="344" t="s">
        <v>1890</v>
      </c>
      <c r="I705" s="334"/>
      <c r="J705" s="261"/>
    </row>
    <row r="706" spans="3:10" s="311" customFormat="1" x14ac:dyDescent="0.3">
      <c r="C706" s="664"/>
      <c r="D706" s="343" t="s">
        <v>1892</v>
      </c>
      <c r="E706" s="344" t="s">
        <v>412</v>
      </c>
      <c r="F706" s="344" t="s">
        <v>1893</v>
      </c>
      <c r="G706" s="344"/>
      <c r="H706" s="344" t="s">
        <v>1892</v>
      </c>
      <c r="I706" s="334"/>
      <c r="J706" s="261"/>
    </row>
    <row r="707" spans="3:10" s="311" customFormat="1" x14ac:dyDescent="0.3">
      <c r="C707" s="664"/>
      <c r="D707" s="343" t="s">
        <v>1894</v>
      </c>
      <c r="E707" s="344" t="s">
        <v>412</v>
      </c>
      <c r="F707" s="344" t="s">
        <v>1895</v>
      </c>
      <c r="G707" s="344"/>
      <c r="H707" s="344" t="s">
        <v>1894</v>
      </c>
      <c r="I707" s="334"/>
      <c r="J707" s="261"/>
    </row>
    <row r="708" spans="3:10" s="311" customFormat="1" x14ac:dyDescent="0.3">
      <c r="C708" s="664"/>
      <c r="D708" s="343" t="s">
        <v>1896</v>
      </c>
      <c r="E708" s="344" t="s">
        <v>1897</v>
      </c>
      <c r="F708" s="344" t="s">
        <v>436</v>
      </c>
      <c r="G708" s="344"/>
      <c r="H708" s="344" t="s">
        <v>1898</v>
      </c>
      <c r="I708" s="334"/>
      <c r="J708" s="261"/>
    </row>
    <row r="709" spans="3:10" s="311" customFormat="1" x14ac:dyDescent="0.3">
      <c r="C709" s="664"/>
      <c r="D709" s="343" t="s">
        <v>1899</v>
      </c>
      <c r="E709" s="344" t="s">
        <v>412</v>
      </c>
      <c r="F709" s="344" t="s">
        <v>423</v>
      </c>
      <c r="G709" s="344"/>
      <c r="H709" s="344" t="s">
        <v>1900</v>
      </c>
      <c r="I709" s="334"/>
      <c r="J709" s="261"/>
    </row>
    <row r="710" spans="3:10" s="311" customFormat="1" x14ac:dyDescent="0.3">
      <c r="C710" s="664"/>
      <c r="D710" s="343" t="s">
        <v>1901</v>
      </c>
      <c r="E710" s="344" t="s">
        <v>412</v>
      </c>
      <c r="F710" s="344" t="s">
        <v>665</v>
      </c>
      <c r="G710" s="344"/>
      <c r="H710" s="344" t="s">
        <v>1902</v>
      </c>
      <c r="I710" s="334"/>
      <c r="J710" s="261"/>
    </row>
    <row r="711" spans="3:10" s="311" customFormat="1" x14ac:dyDescent="0.3">
      <c r="C711" s="664"/>
      <c r="D711" s="343" t="s">
        <v>1903</v>
      </c>
      <c r="E711" s="344" t="s">
        <v>1904</v>
      </c>
      <c r="F711" s="344" t="s">
        <v>426</v>
      </c>
      <c r="G711" s="344"/>
      <c r="H711" s="344" t="s">
        <v>1903</v>
      </c>
      <c r="I711" s="334"/>
      <c r="J711" s="261"/>
    </row>
    <row r="712" spans="3:10" s="311" customFormat="1" x14ac:dyDescent="0.3">
      <c r="C712" s="664"/>
      <c r="D712" s="343" t="s">
        <v>1905</v>
      </c>
      <c r="E712" s="344" t="s">
        <v>1906</v>
      </c>
      <c r="F712" s="344" t="s">
        <v>423</v>
      </c>
      <c r="G712" s="344"/>
      <c r="H712" s="344" t="s">
        <v>1907</v>
      </c>
      <c r="I712" s="334"/>
      <c r="J712" s="261"/>
    </row>
    <row r="713" spans="3:10" s="311" customFormat="1" x14ac:dyDescent="0.3">
      <c r="C713" s="664"/>
      <c r="D713" s="343" t="s">
        <v>1908</v>
      </c>
      <c r="E713" s="344" t="s">
        <v>1909</v>
      </c>
      <c r="F713" s="344" t="s">
        <v>1910</v>
      </c>
      <c r="G713" s="344"/>
      <c r="H713" s="344" t="s">
        <v>1911</v>
      </c>
      <c r="I713" s="334"/>
      <c r="J713" s="261"/>
    </row>
    <row r="714" spans="3:10" s="311" customFormat="1" x14ac:dyDescent="0.3">
      <c r="C714" s="664"/>
      <c r="D714" s="343" t="s">
        <v>1912</v>
      </c>
      <c r="E714" s="344" t="s">
        <v>412</v>
      </c>
      <c r="F714" s="344" t="s">
        <v>697</v>
      </c>
      <c r="G714" s="344"/>
      <c r="H714" s="344" t="s">
        <v>1913</v>
      </c>
      <c r="I714" s="334"/>
      <c r="J714" s="261"/>
    </row>
    <row r="715" spans="3:10" s="311" customFormat="1" x14ac:dyDescent="0.3">
      <c r="C715" s="664"/>
      <c r="D715" s="343" t="s">
        <v>1914</v>
      </c>
      <c r="E715" s="344" t="s">
        <v>1915</v>
      </c>
      <c r="F715" s="344" t="s">
        <v>1055</v>
      </c>
      <c r="G715" s="344"/>
      <c r="H715" s="344" t="s">
        <v>1914</v>
      </c>
      <c r="I715" s="334"/>
      <c r="J715" s="261"/>
    </row>
    <row r="716" spans="3:10" s="311" customFormat="1" x14ac:dyDescent="0.3">
      <c r="C716" s="664"/>
      <c r="D716" s="343" t="s">
        <v>1916</v>
      </c>
      <c r="E716" s="344" t="s">
        <v>1917</v>
      </c>
      <c r="F716" s="344" t="s">
        <v>600</v>
      </c>
      <c r="G716" s="344"/>
      <c r="H716" s="344" t="s">
        <v>1918</v>
      </c>
      <c r="I716" s="334"/>
      <c r="J716" s="261"/>
    </row>
    <row r="717" spans="3:10" s="311" customFormat="1" x14ac:dyDescent="0.3">
      <c r="C717" s="664"/>
      <c r="D717" s="343" t="s">
        <v>1919</v>
      </c>
      <c r="E717" s="344" t="s">
        <v>412</v>
      </c>
      <c r="F717" s="344" t="s">
        <v>1018</v>
      </c>
      <c r="G717" s="344"/>
      <c r="H717" s="344" t="s">
        <v>1919</v>
      </c>
      <c r="I717" s="334"/>
      <c r="J717" s="261"/>
    </row>
    <row r="718" spans="3:10" s="311" customFormat="1" x14ac:dyDescent="0.3">
      <c r="C718" s="664"/>
      <c r="D718" s="343" t="s">
        <v>1920</v>
      </c>
      <c r="E718" s="344" t="s">
        <v>412</v>
      </c>
      <c r="F718" s="344" t="s">
        <v>1018</v>
      </c>
      <c r="G718" s="344"/>
      <c r="H718" s="344" t="s">
        <v>1920</v>
      </c>
      <c r="I718" s="334"/>
      <c r="J718" s="261"/>
    </row>
    <row r="719" spans="3:10" s="311" customFormat="1" x14ac:dyDescent="0.3">
      <c r="C719" s="664"/>
      <c r="D719" s="343" t="s">
        <v>1921</v>
      </c>
      <c r="E719" s="344" t="s">
        <v>1922</v>
      </c>
      <c r="F719" s="344" t="s">
        <v>665</v>
      </c>
      <c r="G719" s="344"/>
      <c r="H719" s="344" t="s">
        <v>1923</v>
      </c>
      <c r="I719" s="334"/>
      <c r="J719" s="261"/>
    </row>
    <row r="720" spans="3:10" s="311" customFormat="1" x14ac:dyDescent="0.3">
      <c r="C720" s="664"/>
      <c r="D720" s="343" t="s">
        <v>1924</v>
      </c>
      <c r="E720" s="344" t="s">
        <v>1925</v>
      </c>
      <c r="F720" s="344" t="s">
        <v>1926</v>
      </c>
      <c r="G720" s="344"/>
      <c r="H720" s="344" t="s">
        <v>1927</v>
      </c>
      <c r="I720" s="334"/>
      <c r="J720" s="261"/>
    </row>
    <row r="721" spans="3:10" s="311" customFormat="1" x14ac:dyDescent="0.3">
      <c r="C721" s="664"/>
      <c r="D721" s="343" t="s">
        <v>1928</v>
      </c>
      <c r="E721" s="344" t="s">
        <v>1929</v>
      </c>
      <c r="F721" s="344" t="s">
        <v>1930</v>
      </c>
      <c r="G721" s="344"/>
      <c r="H721" s="344" t="s">
        <v>1931</v>
      </c>
      <c r="I721" s="334"/>
      <c r="J721" s="261"/>
    </row>
    <row r="722" spans="3:10" s="311" customFormat="1" x14ac:dyDescent="0.3">
      <c r="C722" s="664"/>
      <c r="D722" s="343" t="s">
        <v>1932</v>
      </c>
      <c r="E722" s="344" t="s">
        <v>1933</v>
      </c>
      <c r="F722" s="344" t="s">
        <v>1169</v>
      </c>
      <c r="G722" s="344"/>
      <c r="H722" s="344" t="s">
        <v>1934</v>
      </c>
      <c r="I722" s="334"/>
      <c r="J722" s="261"/>
    </row>
    <row r="723" spans="3:10" s="311" customFormat="1" x14ac:dyDescent="0.3">
      <c r="C723" s="664"/>
      <c r="D723" s="343" t="s">
        <v>1935</v>
      </c>
      <c r="E723" s="344" t="s">
        <v>412</v>
      </c>
      <c r="F723" s="344" t="s">
        <v>423</v>
      </c>
      <c r="G723" s="344"/>
      <c r="H723" s="344" t="s">
        <v>1935</v>
      </c>
      <c r="I723" s="334"/>
      <c r="J723" s="261"/>
    </row>
    <row r="724" spans="3:10" s="311" customFormat="1" x14ac:dyDescent="0.3">
      <c r="C724" s="664"/>
      <c r="D724" s="343" t="s">
        <v>1936</v>
      </c>
      <c r="E724" s="344" t="s">
        <v>1937</v>
      </c>
      <c r="F724" s="344" t="s">
        <v>1343</v>
      </c>
      <c r="G724" s="344"/>
      <c r="H724" s="344" t="s">
        <v>1936</v>
      </c>
      <c r="I724" s="334"/>
      <c r="J724" s="261"/>
    </row>
    <row r="725" spans="3:10" s="311" customFormat="1" x14ac:dyDescent="0.3">
      <c r="C725" s="664"/>
      <c r="D725" s="343" t="s">
        <v>1938</v>
      </c>
      <c r="E725" s="344" t="s">
        <v>1939</v>
      </c>
      <c r="F725" s="344" t="s">
        <v>1018</v>
      </c>
      <c r="G725" s="344"/>
      <c r="H725" s="344" t="s">
        <v>1940</v>
      </c>
      <c r="I725" s="334"/>
      <c r="J725" s="261"/>
    </row>
    <row r="726" spans="3:10" s="311" customFormat="1" x14ac:dyDescent="0.3">
      <c r="C726" s="664"/>
      <c r="D726" s="343" t="s">
        <v>1941</v>
      </c>
      <c r="E726" s="344" t="s">
        <v>1942</v>
      </c>
      <c r="F726" s="344" t="s">
        <v>436</v>
      </c>
      <c r="G726" s="344"/>
      <c r="H726" s="344" t="s">
        <v>1943</v>
      </c>
      <c r="I726" s="334"/>
      <c r="J726" s="261"/>
    </row>
    <row r="727" spans="3:10" s="311" customFormat="1" x14ac:dyDescent="0.3">
      <c r="C727" s="664"/>
      <c r="D727" s="343" t="s">
        <v>1944</v>
      </c>
      <c r="E727" s="344" t="s">
        <v>412</v>
      </c>
      <c r="F727" s="344" t="s">
        <v>469</v>
      </c>
      <c r="G727" s="344"/>
      <c r="H727" s="344" t="s">
        <v>1944</v>
      </c>
      <c r="I727" s="334"/>
      <c r="J727" s="261"/>
    </row>
    <row r="728" spans="3:10" s="311" customFormat="1" x14ac:dyDescent="0.3">
      <c r="C728" s="664"/>
      <c r="D728" s="343" t="s">
        <v>1945</v>
      </c>
      <c r="E728" s="344" t="s">
        <v>1946</v>
      </c>
      <c r="F728" s="344" t="s">
        <v>406</v>
      </c>
      <c r="G728" s="344"/>
      <c r="H728" s="344" t="s">
        <v>1945</v>
      </c>
      <c r="I728" s="334"/>
      <c r="J728" s="261"/>
    </row>
    <row r="729" spans="3:10" s="311" customFormat="1" x14ac:dyDescent="0.3">
      <c r="C729" s="664"/>
      <c r="D729" s="343" t="s">
        <v>1947</v>
      </c>
      <c r="E729" s="344" t="s">
        <v>412</v>
      </c>
      <c r="F729" s="344" t="s">
        <v>1948</v>
      </c>
      <c r="G729" s="344"/>
      <c r="H729" s="344" t="s">
        <v>1947</v>
      </c>
      <c r="I729" s="334"/>
      <c r="J729" s="261"/>
    </row>
    <row r="730" spans="3:10" s="311" customFormat="1" x14ac:dyDescent="0.3">
      <c r="C730" s="664"/>
      <c r="D730" s="343" t="s">
        <v>1949</v>
      </c>
      <c r="E730" s="344" t="s">
        <v>412</v>
      </c>
      <c r="F730" s="344" t="s">
        <v>1950</v>
      </c>
      <c r="G730" s="344"/>
      <c r="H730" s="344" t="s">
        <v>1949</v>
      </c>
      <c r="I730" s="334"/>
      <c r="J730" s="261"/>
    </row>
    <row r="731" spans="3:10" s="311" customFormat="1" x14ac:dyDescent="0.3">
      <c r="C731" s="664"/>
      <c r="D731" s="343" t="s">
        <v>1951</v>
      </c>
      <c r="E731" s="344" t="s">
        <v>412</v>
      </c>
      <c r="F731" s="344" t="s">
        <v>600</v>
      </c>
      <c r="G731" s="344"/>
      <c r="H731" s="344" t="s">
        <v>1951</v>
      </c>
      <c r="I731" s="334"/>
      <c r="J731" s="261"/>
    </row>
    <row r="732" spans="3:10" s="311" customFormat="1" x14ac:dyDescent="0.3">
      <c r="C732" s="664"/>
      <c r="D732" s="343" t="s">
        <v>1952</v>
      </c>
      <c r="E732" s="344" t="s">
        <v>412</v>
      </c>
      <c r="F732" s="344" t="s">
        <v>1895</v>
      </c>
      <c r="G732" s="344"/>
      <c r="H732" s="344" t="s">
        <v>1952</v>
      </c>
      <c r="I732" s="334"/>
      <c r="J732" s="261"/>
    </row>
    <row r="733" spans="3:10" s="311" customFormat="1" x14ac:dyDescent="0.3">
      <c r="C733" s="664"/>
      <c r="D733" s="343" t="s">
        <v>1953</v>
      </c>
      <c r="E733" s="344" t="s">
        <v>1954</v>
      </c>
      <c r="F733" s="344" t="s">
        <v>772</v>
      </c>
      <c r="G733" s="344"/>
      <c r="H733" s="344" t="s">
        <v>1953</v>
      </c>
      <c r="I733" s="334"/>
      <c r="J733" s="261"/>
    </row>
    <row r="734" spans="3:10" s="311" customFormat="1" x14ac:dyDescent="0.3">
      <c r="C734" s="664"/>
      <c r="D734" s="343" t="s">
        <v>1955</v>
      </c>
      <c r="E734" s="344" t="s">
        <v>1956</v>
      </c>
      <c r="F734" s="344" t="s">
        <v>418</v>
      </c>
      <c r="G734" s="344"/>
      <c r="H734" s="344" t="s">
        <v>1955</v>
      </c>
      <c r="I734" s="334"/>
      <c r="J734" s="261"/>
    </row>
    <row r="735" spans="3:10" s="311" customFormat="1" x14ac:dyDescent="0.3">
      <c r="C735" s="664"/>
      <c r="D735" s="343" t="s">
        <v>1957</v>
      </c>
      <c r="E735" s="344" t="s">
        <v>1958</v>
      </c>
      <c r="F735" s="344" t="s">
        <v>697</v>
      </c>
      <c r="G735" s="344"/>
      <c r="H735" s="344" t="s">
        <v>1957</v>
      </c>
      <c r="I735" s="334"/>
      <c r="J735" s="261"/>
    </row>
    <row r="736" spans="3:10" s="311" customFormat="1" x14ac:dyDescent="0.3">
      <c r="C736" s="664"/>
      <c r="D736" s="343" t="s">
        <v>1959</v>
      </c>
      <c r="E736" s="344" t="s">
        <v>1960</v>
      </c>
      <c r="F736" s="344" t="s">
        <v>423</v>
      </c>
      <c r="G736" s="344"/>
      <c r="H736" s="344" t="s">
        <v>1961</v>
      </c>
      <c r="I736" s="334"/>
      <c r="J736" s="261"/>
    </row>
    <row r="737" spans="3:10" s="311" customFormat="1" x14ac:dyDescent="0.3">
      <c r="C737" s="664"/>
      <c r="D737" s="343" t="s">
        <v>1962</v>
      </c>
      <c r="E737" s="344" t="s">
        <v>412</v>
      </c>
      <c r="F737" s="344" t="s">
        <v>423</v>
      </c>
      <c r="G737" s="344"/>
      <c r="H737" s="344" t="s">
        <v>1963</v>
      </c>
      <c r="I737" s="334"/>
      <c r="J737" s="261"/>
    </row>
    <row r="738" spans="3:10" s="311" customFormat="1" x14ac:dyDescent="0.3">
      <c r="C738" s="664"/>
      <c r="D738" s="343" t="s">
        <v>1964</v>
      </c>
      <c r="E738" s="344" t="s">
        <v>412</v>
      </c>
      <c r="F738" s="344" t="s">
        <v>1194</v>
      </c>
      <c r="G738" s="344"/>
      <c r="H738" s="344" t="s">
        <v>1965</v>
      </c>
      <c r="I738" s="334"/>
      <c r="J738" s="261"/>
    </row>
    <row r="739" spans="3:10" s="311" customFormat="1" x14ac:dyDescent="0.3">
      <c r="C739" s="664"/>
      <c r="D739" s="343" t="s">
        <v>1966</v>
      </c>
      <c r="E739" s="344" t="s">
        <v>1967</v>
      </c>
      <c r="F739" s="344" t="s">
        <v>423</v>
      </c>
      <c r="G739" s="344"/>
      <c r="H739" s="344" t="s">
        <v>1968</v>
      </c>
      <c r="I739" s="334"/>
      <c r="J739" s="261"/>
    </row>
    <row r="740" spans="3:10" s="311" customFormat="1" x14ac:dyDescent="0.3">
      <c r="C740" s="664"/>
      <c r="D740" s="343" t="s">
        <v>1966</v>
      </c>
      <c r="E740" s="344" t="s">
        <v>412</v>
      </c>
      <c r="F740" s="344" t="s">
        <v>423</v>
      </c>
      <c r="G740" s="344"/>
      <c r="H740" s="344" t="s">
        <v>1969</v>
      </c>
      <c r="I740" s="334"/>
      <c r="J740" s="261"/>
    </row>
    <row r="741" spans="3:10" s="311" customFormat="1" x14ac:dyDescent="0.3">
      <c r="C741" s="664"/>
      <c r="D741" s="343" t="s">
        <v>1970</v>
      </c>
      <c r="E741" s="344" t="s">
        <v>1971</v>
      </c>
      <c r="F741" s="344" t="s">
        <v>516</v>
      </c>
      <c r="G741" s="344"/>
      <c r="H741" s="344" t="s">
        <v>1970</v>
      </c>
      <c r="I741" s="334"/>
      <c r="J741" s="261"/>
    </row>
    <row r="742" spans="3:10" s="311" customFormat="1" x14ac:dyDescent="0.3">
      <c r="C742" s="664"/>
      <c r="D742" s="343" t="s">
        <v>1972</v>
      </c>
      <c r="E742" s="344" t="s">
        <v>412</v>
      </c>
      <c r="F742" s="344" t="s">
        <v>1394</v>
      </c>
      <c r="G742" s="344"/>
      <c r="H742" s="344" t="s">
        <v>1973</v>
      </c>
      <c r="I742" s="334"/>
      <c r="J742" s="261"/>
    </row>
    <row r="743" spans="3:10" s="311" customFormat="1" x14ac:dyDescent="0.3">
      <c r="C743" s="664"/>
      <c r="D743" s="343" t="s">
        <v>1974</v>
      </c>
      <c r="E743" s="344" t="s">
        <v>1975</v>
      </c>
      <c r="F743" s="344" t="s">
        <v>1291</v>
      </c>
      <c r="G743" s="344"/>
      <c r="H743" s="344" t="s">
        <v>1976</v>
      </c>
      <c r="I743" s="334"/>
      <c r="J743" s="261"/>
    </row>
    <row r="744" spans="3:10" s="311" customFormat="1" x14ac:dyDescent="0.3">
      <c r="C744" s="664"/>
      <c r="D744" s="343" t="s">
        <v>1977</v>
      </c>
      <c r="E744" s="344" t="s">
        <v>1978</v>
      </c>
      <c r="F744" s="344" t="s">
        <v>1501</v>
      </c>
      <c r="G744" s="344"/>
      <c r="H744" s="344" t="s">
        <v>1979</v>
      </c>
      <c r="I744" s="334"/>
      <c r="J744" s="261"/>
    </row>
    <row r="745" spans="3:10" s="311" customFormat="1" x14ac:dyDescent="0.3">
      <c r="C745" s="664"/>
      <c r="D745" s="343" t="s">
        <v>1980</v>
      </c>
      <c r="E745" s="344" t="s">
        <v>1981</v>
      </c>
      <c r="F745" s="344" t="s">
        <v>531</v>
      </c>
      <c r="G745" s="344"/>
      <c r="H745" s="344" t="s">
        <v>1982</v>
      </c>
      <c r="I745" s="334"/>
      <c r="J745" s="261"/>
    </row>
    <row r="746" spans="3:10" s="311" customFormat="1" x14ac:dyDescent="0.3">
      <c r="C746" s="664"/>
      <c r="D746" s="343" t="s">
        <v>1983</v>
      </c>
      <c r="E746" s="344" t="s">
        <v>412</v>
      </c>
      <c r="F746" s="344" t="s">
        <v>856</v>
      </c>
      <c r="G746" s="344"/>
      <c r="H746" s="344" t="s">
        <v>1984</v>
      </c>
      <c r="I746" s="334"/>
      <c r="J746" s="261"/>
    </row>
    <row r="747" spans="3:10" s="311" customFormat="1" x14ac:dyDescent="0.3">
      <c r="C747" s="664"/>
      <c r="D747" s="343" t="s">
        <v>1985</v>
      </c>
      <c r="E747" s="344" t="s">
        <v>1986</v>
      </c>
      <c r="F747" s="344" t="s">
        <v>665</v>
      </c>
      <c r="G747" s="344"/>
      <c r="H747" s="344" t="s">
        <v>1985</v>
      </c>
      <c r="I747" s="334"/>
      <c r="J747" s="261"/>
    </row>
    <row r="748" spans="3:10" s="311" customFormat="1" x14ac:dyDescent="0.3">
      <c r="C748" s="664"/>
      <c r="D748" s="343" t="s">
        <v>1987</v>
      </c>
      <c r="E748" s="344" t="s">
        <v>1988</v>
      </c>
      <c r="F748" s="344" t="s">
        <v>426</v>
      </c>
      <c r="G748" s="344"/>
      <c r="H748" s="344" t="s">
        <v>1987</v>
      </c>
      <c r="I748" s="334"/>
      <c r="J748" s="261"/>
    </row>
    <row r="749" spans="3:10" s="311" customFormat="1" x14ac:dyDescent="0.3">
      <c r="C749" s="664"/>
      <c r="D749" s="343" t="s">
        <v>1989</v>
      </c>
      <c r="E749" s="344" t="s">
        <v>412</v>
      </c>
      <c r="F749" s="344" t="s">
        <v>856</v>
      </c>
      <c r="G749" s="344"/>
      <c r="H749" s="344" t="s">
        <v>1989</v>
      </c>
      <c r="I749" s="334"/>
      <c r="J749" s="261"/>
    </row>
    <row r="750" spans="3:10" s="311" customFormat="1" x14ac:dyDescent="0.3">
      <c r="C750" s="664"/>
      <c r="D750" s="343" t="s">
        <v>1990</v>
      </c>
      <c r="E750" s="344" t="s">
        <v>412</v>
      </c>
      <c r="F750" s="344" t="s">
        <v>421</v>
      </c>
      <c r="G750" s="344"/>
      <c r="H750" s="344" t="s">
        <v>1991</v>
      </c>
      <c r="I750" s="334"/>
      <c r="J750" s="261"/>
    </row>
    <row r="751" spans="3:10" s="311" customFormat="1" x14ac:dyDescent="0.3">
      <c r="C751" s="664"/>
      <c r="D751" s="343" t="s">
        <v>1992</v>
      </c>
      <c r="E751" s="344" t="s">
        <v>1993</v>
      </c>
      <c r="F751" s="344" t="s">
        <v>847</v>
      </c>
      <c r="G751" s="344"/>
      <c r="H751" s="344" t="s">
        <v>1994</v>
      </c>
      <c r="I751" s="334"/>
      <c r="J751" s="261"/>
    </row>
    <row r="752" spans="3:10" s="311" customFormat="1" x14ac:dyDescent="0.3">
      <c r="C752" s="664"/>
      <c r="D752" s="343" t="s">
        <v>1995</v>
      </c>
      <c r="E752" s="344" t="s">
        <v>1996</v>
      </c>
      <c r="F752" s="344" t="s">
        <v>436</v>
      </c>
      <c r="G752" s="344"/>
      <c r="H752" s="344" t="s">
        <v>1997</v>
      </c>
      <c r="I752" s="334"/>
      <c r="J752" s="261"/>
    </row>
    <row r="753" spans="3:10" s="311" customFormat="1" x14ac:dyDescent="0.3">
      <c r="C753" s="664"/>
      <c r="D753" s="343" t="s">
        <v>1998</v>
      </c>
      <c r="E753" s="344" t="s">
        <v>412</v>
      </c>
      <c r="F753" s="344" t="s">
        <v>1228</v>
      </c>
      <c r="G753" s="344"/>
      <c r="H753" s="344" t="s">
        <v>1999</v>
      </c>
      <c r="I753" s="334"/>
      <c r="J753" s="261"/>
    </row>
    <row r="754" spans="3:10" s="311" customFormat="1" x14ac:dyDescent="0.3">
      <c r="C754" s="664"/>
      <c r="D754" s="343" t="s">
        <v>2000</v>
      </c>
      <c r="E754" s="344" t="s">
        <v>412</v>
      </c>
      <c r="F754" s="344" t="s">
        <v>423</v>
      </c>
      <c r="G754" s="344"/>
      <c r="H754" s="344" t="s">
        <v>2001</v>
      </c>
      <c r="I754" s="334"/>
      <c r="J754" s="261"/>
    </row>
    <row r="755" spans="3:10" s="311" customFormat="1" x14ac:dyDescent="0.3">
      <c r="C755" s="664"/>
      <c r="D755" s="343" t="s">
        <v>2002</v>
      </c>
      <c r="E755" s="344" t="s">
        <v>2003</v>
      </c>
      <c r="F755" s="344" t="s">
        <v>493</v>
      </c>
      <c r="G755" s="344"/>
      <c r="H755" s="344" t="s">
        <v>2000</v>
      </c>
      <c r="I755" s="334"/>
      <c r="J755" s="261"/>
    </row>
    <row r="756" spans="3:10" s="311" customFormat="1" x14ac:dyDescent="0.3">
      <c r="C756" s="664"/>
      <c r="D756" s="343" t="s">
        <v>2004</v>
      </c>
      <c r="E756" s="344" t="s">
        <v>2005</v>
      </c>
      <c r="F756" s="344" t="s">
        <v>426</v>
      </c>
      <c r="G756" s="344"/>
      <c r="H756" s="344" t="s">
        <v>2004</v>
      </c>
      <c r="I756" s="334"/>
      <c r="J756" s="261"/>
    </row>
    <row r="757" spans="3:10" s="311" customFormat="1" x14ac:dyDescent="0.3">
      <c r="C757" s="664"/>
      <c r="D757" s="343" t="s">
        <v>2006</v>
      </c>
      <c r="E757" s="344" t="s">
        <v>2007</v>
      </c>
      <c r="F757" s="344" t="s">
        <v>436</v>
      </c>
      <c r="G757" s="344"/>
      <c r="H757" s="344" t="s">
        <v>2008</v>
      </c>
      <c r="I757" s="334"/>
      <c r="J757" s="261"/>
    </row>
    <row r="758" spans="3:10" s="311" customFormat="1" x14ac:dyDescent="0.3">
      <c r="C758" s="664"/>
      <c r="D758" s="343" t="s">
        <v>2009</v>
      </c>
      <c r="E758" s="344" t="s">
        <v>2010</v>
      </c>
      <c r="F758" s="344" t="s">
        <v>426</v>
      </c>
      <c r="G758" s="344"/>
      <c r="H758" s="344" t="s">
        <v>2009</v>
      </c>
      <c r="I758" s="334"/>
      <c r="J758" s="261"/>
    </row>
    <row r="759" spans="3:10" s="311" customFormat="1" x14ac:dyDescent="0.3">
      <c r="C759" s="664"/>
      <c r="D759" s="343" t="s">
        <v>2011</v>
      </c>
      <c r="E759" s="344" t="s">
        <v>412</v>
      </c>
      <c r="F759" s="344" t="s">
        <v>423</v>
      </c>
      <c r="G759" s="344"/>
      <c r="H759" s="344" t="s">
        <v>2011</v>
      </c>
      <c r="I759" s="334"/>
      <c r="J759" s="261"/>
    </row>
    <row r="760" spans="3:10" s="311" customFormat="1" x14ac:dyDescent="0.3">
      <c r="C760" s="664"/>
      <c r="D760" s="343" t="s">
        <v>2012</v>
      </c>
      <c r="E760" s="344" t="s">
        <v>2013</v>
      </c>
      <c r="F760" s="344" t="s">
        <v>423</v>
      </c>
      <c r="G760" s="344"/>
      <c r="H760" s="344" t="s">
        <v>2014</v>
      </c>
      <c r="I760" s="334"/>
      <c r="J760" s="261"/>
    </row>
    <row r="761" spans="3:10" s="311" customFormat="1" x14ac:dyDescent="0.3">
      <c r="C761" s="664"/>
      <c r="D761" s="343" t="s">
        <v>2015</v>
      </c>
      <c r="E761" s="344" t="s">
        <v>2016</v>
      </c>
      <c r="F761" s="344" t="s">
        <v>426</v>
      </c>
      <c r="G761" s="344"/>
      <c r="H761" s="344" t="s">
        <v>2017</v>
      </c>
      <c r="I761" s="334"/>
      <c r="J761" s="261"/>
    </row>
    <row r="762" spans="3:10" s="311" customFormat="1" x14ac:dyDescent="0.3">
      <c r="C762" s="664"/>
      <c r="D762" s="343" t="s">
        <v>2018</v>
      </c>
      <c r="E762" s="344" t="s">
        <v>2019</v>
      </c>
      <c r="F762" s="344" t="s">
        <v>627</v>
      </c>
      <c r="G762" s="344"/>
      <c r="H762" s="344" t="s">
        <v>2020</v>
      </c>
      <c r="I762" s="334"/>
      <c r="J762" s="261"/>
    </row>
    <row r="763" spans="3:10" s="311" customFormat="1" x14ac:dyDescent="0.3">
      <c r="C763" s="664"/>
      <c r="D763" s="343" t="s">
        <v>2021</v>
      </c>
      <c r="E763" s="344" t="s">
        <v>2022</v>
      </c>
      <c r="F763" s="344" t="s">
        <v>436</v>
      </c>
      <c r="G763" s="344"/>
      <c r="H763" s="344" t="s">
        <v>2023</v>
      </c>
      <c r="I763" s="334"/>
      <c r="J763" s="261"/>
    </row>
    <row r="764" spans="3:10" s="311" customFormat="1" x14ac:dyDescent="0.3">
      <c r="C764" s="664"/>
      <c r="D764" s="343" t="s">
        <v>2024</v>
      </c>
      <c r="E764" s="344" t="s">
        <v>2025</v>
      </c>
      <c r="F764" s="344" t="s">
        <v>1711</v>
      </c>
      <c r="G764" s="344"/>
      <c r="H764" s="344" t="s">
        <v>2026</v>
      </c>
      <c r="I764" s="334"/>
      <c r="J764" s="261"/>
    </row>
    <row r="765" spans="3:10" s="311" customFormat="1" x14ac:dyDescent="0.3">
      <c r="C765" s="664"/>
      <c r="D765" s="343" t="s">
        <v>2027</v>
      </c>
      <c r="E765" s="344" t="s">
        <v>2028</v>
      </c>
      <c r="F765" s="344" t="s">
        <v>421</v>
      </c>
      <c r="G765" s="344"/>
      <c r="H765" s="344" t="s">
        <v>2029</v>
      </c>
      <c r="I765" s="334"/>
      <c r="J765" s="261"/>
    </row>
    <row r="766" spans="3:10" s="311" customFormat="1" x14ac:dyDescent="0.3">
      <c r="C766" s="664"/>
      <c r="D766" s="343" t="s">
        <v>2030</v>
      </c>
      <c r="E766" s="344" t="s">
        <v>2031</v>
      </c>
      <c r="F766" s="344" t="s">
        <v>1291</v>
      </c>
      <c r="G766" s="344"/>
      <c r="H766" s="344" t="s">
        <v>2032</v>
      </c>
      <c r="I766" s="334"/>
      <c r="J766" s="261"/>
    </row>
    <row r="767" spans="3:10" s="311" customFormat="1" x14ac:dyDescent="0.3">
      <c r="C767" s="664"/>
      <c r="D767" s="343" t="s">
        <v>2033</v>
      </c>
      <c r="E767" s="344" t="s">
        <v>2034</v>
      </c>
      <c r="F767" s="344" t="s">
        <v>423</v>
      </c>
      <c r="G767" s="344"/>
      <c r="H767" s="344" t="s">
        <v>2035</v>
      </c>
      <c r="I767" s="334"/>
      <c r="J767" s="261"/>
    </row>
    <row r="768" spans="3:10" s="311" customFormat="1" x14ac:dyDescent="0.3">
      <c r="C768" s="664"/>
      <c r="D768" s="343" t="s">
        <v>2036</v>
      </c>
      <c r="E768" s="344" t="s">
        <v>412</v>
      </c>
      <c r="F768" s="344" t="s">
        <v>421</v>
      </c>
      <c r="G768" s="344"/>
      <c r="H768" s="344" t="s">
        <v>2037</v>
      </c>
      <c r="I768" s="334"/>
      <c r="J768" s="261"/>
    </row>
    <row r="769" spans="3:10" s="311" customFormat="1" x14ac:dyDescent="0.3">
      <c r="C769" s="664"/>
      <c r="D769" s="343" t="s">
        <v>2038</v>
      </c>
      <c r="E769" s="344" t="s">
        <v>2039</v>
      </c>
      <c r="F769" s="344" t="s">
        <v>436</v>
      </c>
      <c r="G769" s="344"/>
      <c r="H769" s="344" t="s">
        <v>2040</v>
      </c>
      <c r="I769" s="334"/>
      <c r="J769" s="261"/>
    </row>
    <row r="770" spans="3:10" s="311" customFormat="1" x14ac:dyDescent="0.3">
      <c r="C770" s="664"/>
      <c r="D770" s="343" t="s">
        <v>2041</v>
      </c>
      <c r="E770" s="344" t="s">
        <v>2042</v>
      </c>
      <c r="F770" s="344" t="s">
        <v>469</v>
      </c>
      <c r="G770" s="344"/>
      <c r="H770" s="344" t="s">
        <v>2043</v>
      </c>
      <c r="I770" s="334"/>
      <c r="J770" s="261"/>
    </row>
    <row r="771" spans="3:10" s="311" customFormat="1" x14ac:dyDescent="0.3">
      <c r="C771" s="664"/>
      <c r="D771" s="343" t="s">
        <v>2044</v>
      </c>
      <c r="E771" s="344" t="s">
        <v>2045</v>
      </c>
      <c r="F771" s="344" t="s">
        <v>436</v>
      </c>
      <c r="G771" s="344"/>
      <c r="H771" s="344" t="s">
        <v>2044</v>
      </c>
      <c r="I771" s="334"/>
      <c r="J771" s="261"/>
    </row>
    <row r="772" spans="3:10" s="311" customFormat="1" x14ac:dyDescent="0.3">
      <c r="C772" s="664"/>
      <c r="D772" s="343" t="s">
        <v>2046</v>
      </c>
      <c r="E772" s="344" t="s">
        <v>412</v>
      </c>
      <c r="F772" s="344" t="s">
        <v>1148</v>
      </c>
      <c r="G772" s="344"/>
      <c r="H772" s="344" t="s">
        <v>2047</v>
      </c>
      <c r="I772" s="334"/>
      <c r="J772" s="261"/>
    </row>
    <row r="773" spans="3:10" s="311" customFormat="1" x14ac:dyDescent="0.3">
      <c r="C773" s="664"/>
      <c r="D773" s="343" t="s">
        <v>2048</v>
      </c>
      <c r="E773" s="344" t="s">
        <v>2049</v>
      </c>
      <c r="F773" s="344" t="s">
        <v>2050</v>
      </c>
      <c r="G773" s="344"/>
      <c r="H773" s="344" t="s">
        <v>2048</v>
      </c>
      <c r="I773" s="334"/>
      <c r="J773" s="261"/>
    </row>
    <row r="774" spans="3:10" s="311" customFormat="1" x14ac:dyDescent="0.3">
      <c r="C774" s="664"/>
      <c r="D774" s="343" t="s">
        <v>2051</v>
      </c>
      <c r="E774" s="344" t="s">
        <v>2052</v>
      </c>
      <c r="F774" s="344" t="s">
        <v>436</v>
      </c>
      <c r="G774" s="344"/>
      <c r="H774" s="344" t="s">
        <v>2053</v>
      </c>
      <c r="I774" s="334"/>
      <c r="J774" s="261"/>
    </row>
    <row r="775" spans="3:10" s="311" customFormat="1" x14ac:dyDescent="0.3">
      <c r="C775" s="664"/>
      <c r="D775" s="343" t="s">
        <v>2051</v>
      </c>
      <c r="E775" s="344" t="s">
        <v>2054</v>
      </c>
      <c r="F775" s="344" t="s">
        <v>436</v>
      </c>
      <c r="G775" s="344"/>
      <c r="H775" s="344" t="s">
        <v>2055</v>
      </c>
      <c r="I775" s="334"/>
      <c r="J775" s="261"/>
    </row>
    <row r="776" spans="3:10" s="311" customFormat="1" x14ac:dyDescent="0.3">
      <c r="C776" s="664"/>
      <c r="D776" s="343" t="s">
        <v>2051</v>
      </c>
      <c r="E776" s="344" t="s">
        <v>2056</v>
      </c>
      <c r="F776" s="344" t="s">
        <v>436</v>
      </c>
      <c r="G776" s="344"/>
      <c r="H776" s="344" t="s">
        <v>2057</v>
      </c>
      <c r="I776" s="334"/>
      <c r="J776" s="261"/>
    </row>
    <row r="777" spans="3:10" s="311" customFormat="1" x14ac:dyDescent="0.3">
      <c r="C777" s="664"/>
      <c r="D777" s="343" t="s">
        <v>2058</v>
      </c>
      <c r="E777" s="344" t="s">
        <v>2059</v>
      </c>
      <c r="F777" s="344" t="s">
        <v>772</v>
      </c>
      <c r="G777" s="344"/>
      <c r="H777" s="344" t="s">
        <v>2060</v>
      </c>
      <c r="I777" s="334"/>
      <c r="J777" s="261"/>
    </row>
    <row r="778" spans="3:10" s="311" customFormat="1" x14ac:dyDescent="0.3">
      <c r="C778" s="664"/>
      <c r="D778" s="343" t="s">
        <v>2061</v>
      </c>
      <c r="E778" s="344" t="s">
        <v>2062</v>
      </c>
      <c r="F778" s="344" t="s">
        <v>436</v>
      </c>
      <c r="G778" s="344"/>
      <c r="H778" s="344" t="s">
        <v>2063</v>
      </c>
      <c r="I778" s="334"/>
      <c r="J778" s="261"/>
    </row>
    <row r="779" spans="3:10" s="311" customFormat="1" x14ac:dyDescent="0.3">
      <c r="C779" s="664"/>
      <c r="D779" s="343" t="s">
        <v>2064</v>
      </c>
      <c r="E779" s="344" t="s">
        <v>2065</v>
      </c>
      <c r="F779" s="344" t="s">
        <v>436</v>
      </c>
      <c r="G779" s="344"/>
      <c r="H779" s="344" t="s">
        <v>2066</v>
      </c>
      <c r="I779" s="334"/>
      <c r="J779" s="261"/>
    </row>
    <row r="780" spans="3:10" s="311" customFormat="1" x14ac:dyDescent="0.3">
      <c r="C780" s="664"/>
      <c r="D780" s="343" t="s">
        <v>2067</v>
      </c>
      <c r="E780" s="344" t="s">
        <v>412</v>
      </c>
      <c r="F780" s="344" t="s">
        <v>847</v>
      </c>
      <c r="G780" s="344"/>
      <c r="H780" s="344" t="s">
        <v>2068</v>
      </c>
      <c r="I780" s="334"/>
      <c r="J780" s="261"/>
    </row>
    <row r="781" spans="3:10" s="311" customFormat="1" x14ac:dyDescent="0.3">
      <c r="C781" s="664"/>
      <c r="D781" s="343" t="s">
        <v>2069</v>
      </c>
      <c r="E781" s="344" t="s">
        <v>2070</v>
      </c>
      <c r="F781" s="344" t="s">
        <v>469</v>
      </c>
      <c r="G781" s="344"/>
      <c r="H781" s="344" t="s">
        <v>2071</v>
      </c>
      <c r="I781" s="334"/>
      <c r="J781" s="261"/>
    </row>
    <row r="782" spans="3:10" s="311" customFormat="1" x14ac:dyDescent="0.3">
      <c r="C782" s="664"/>
      <c r="D782" s="343" t="s">
        <v>2072</v>
      </c>
      <c r="E782" s="344" t="s">
        <v>2073</v>
      </c>
      <c r="F782" s="344" t="s">
        <v>436</v>
      </c>
      <c r="G782" s="344"/>
      <c r="H782" s="344" t="s">
        <v>2074</v>
      </c>
      <c r="I782" s="334"/>
      <c r="J782" s="261"/>
    </row>
    <row r="783" spans="3:10" s="311" customFormat="1" x14ac:dyDescent="0.3">
      <c r="C783" s="664"/>
      <c r="D783" s="343" t="s">
        <v>2075</v>
      </c>
      <c r="E783" s="344" t="s">
        <v>2076</v>
      </c>
      <c r="F783" s="344" t="s">
        <v>697</v>
      </c>
      <c r="G783" s="344"/>
      <c r="H783" s="344" t="s">
        <v>2075</v>
      </c>
      <c r="I783" s="334"/>
      <c r="J783" s="261"/>
    </row>
    <row r="784" spans="3:10" s="311" customFormat="1" x14ac:dyDescent="0.3">
      <c r="C784" s="664"/>
      <c r="D784" s="343" t="s">
        <v>2077</v>
      </c>
      <c r="E784" s="344" t="s">
        <v>412</v>
      </c>
      <c r="F784" s="344" t="s">
        <v>1055</v>
      </c>
      <c r="G784" s="344"/>
      <c r="H784" s="344" t="s">
        <v>2077</v>
      </c>
      <c r="I784" s="334"/>
      <c r="J784" s="261"/>
    </row>
    <row r="785" spans="3:10" s="311" customFormat="1" x14ac:dyDescent="0.3">
      <c r="C785" s="664"/>
      <c r="D785" s="343" t="s">
        <v>2078</v>
      </c>
      <c r="E785" s="344" t="s">
        <v>412</v>
      </c>
      <c r="F785" s="344" t="s">
        <v>697</v>
      </c>
      <c r="G785" s="344"/>
      <c r="H785" s="344" t="s">
        <v>2079</v>
      </c>
      <c r="I785" s="334"/>
      <c r="J785" s="261"/>
    </row>
    <row r="786" spans="3:10" s="311" customFormat="1" x14ac:dyDescent="0.3">
      <c r="C786" s="664"/>
      <c r="D786" s="343" t="s">
        <v>2080</v>
      </c>
      <c r="E786" s="344" t="s">
        <v>2081</v>
      </c>
      <c r="F786" s="344" t="s">
        <v>426</v>
      </c>
      <c r="G786" s="344"/>
      <c r="H786" s="344" t="s">
        <v>2080</v>
      </c>
      <c r="I786" s="334"/>
      <c r="J786" s="261"/>
    </row>
    <row r="787" spans="3:10" s="311" customFormat="1" x14ac:dyDescent="0.3">
      <c r="C787" s="664"/>
      <c r="D787" s="343" t="s">
        <v>2082</v>
      </c>
      <c r="E787" s="344" t="s">
        <v>412</v>
      </c>
      <c r="F787" s="344" t="s">
        <v>469</v>
      </c>
      <c r="G787" s="344"/>
      <c r="H787" s="344" t="s">
        <v>2082</v>
      </c>
      <c r="I787" s="334"/>
      <c r="J787" s="261"/>
    </row>
    <row r="788" spans="3:10" s="311" customFormat="1" x14ac:dyDescent="0.3">
      <c r="C788" s="664"/>
      <c r="D788" s="343" t="s">
        <v>2083</v>
      </c>
      <c r="E788" s="344" t="s">
        <v>2084</v>
      </c>
      <c r="F788" s="344" t="s">
        <v>772</v>
      </c>
      <c r="G788" s="344"/>
      <c r="H788" s="344" t="s">
        <v>2085</v>
      </c>
      <c r="I788" s="334"/>
      <c r="J788" s="261"/>
    </row>
    <row r="789" spans="3:10" s="311" customFormat="1" x14ac:dyDescent="0.3">
      <c r="C789" s="664"/>
      <c r="D789" s="343" t="s">
        <v>2086</v>
      </c>
      <c r="E789" s="344" t="s">
        <v>2087</v>
      </c>
      <c r="F789" s="344" t="s">
        <v>421</v>
      </c>
      <c r="G789" s="344"/>
      <c r="H789" s="344" t="s">
        <v>2088</v>
      </c>
      <c r="I789" s="334"/>
      <c r="J789" s="261"/>
    </row>
    <row r="790" spans="3:10" s="311" customFormat="1" x14ac:dyDescent="0.3">
      <c r="C790" s="664"/>
      <c r="D790" s="343" t="s">
        <v>2089</v>
      </c>
      <c r="E790" s="344" t="s">
        <v>412</v>
      </c>
      <c r="F790" s="344" t="s">
        <v>1295</v>
      </c>
      <c r="G790" s="344"/>
      <c r="H790" s="344" t="s">
        <v>2089</v>
      </c>
      <c r="I790" s="334"/>
      <c r="J790" s="261"/>
    </row>
    <row r="791" spans="3:10" s="311" customFormat="1" x14ac:dyDescent="0.3">
      <c r="C791" s="664"/>
      <c r="D791" s="343" t="s">
        <v>1291</v>
      </c>
      <c r="E791" s="344" t="s">
        <v>2090</v>
      </c>
      <c r="F791" s="344" t="s">
        <v>436</v>
      </c>
      <c r="G791" s="344"/>
      <c r="H791" s="344" t="s">
        <v>2091</v>
      </c>
      <c r="I791" s="334"/>
      <c r="J791" s="261"/>
    </row>
    <row r="792" spans="3:10" s="311" customFormat="1" x14ac:dyDescent="0.3">
      <c r="C792" s="664"/>
      <c r="D792" s="343" t="s">
        <v>2092</v>
      </c>
      <c r="E792" s="344" t="s">
        <v>412</v>
      </c>
      <c r="F792" s="344" t="s">
        <v>2050</v>
      </c>
      <c r="G792" s="344"/>
      <c r="H792" s="344" t="s">
        <v>2093</v>
      </c>
      <c r="I792" s="334"/>
      <c r="J792" s="261"/>
    </row>
    <row r="793" spans="3:10" s="311" customFormat="1" x14ac:dyDescent="0.3">
      <c r="C793" s="664"/>
      <c r="D793" s="343" t="s">
        <v>2094</v>
      </c>
      <c r="E793" s="344" t="s">
        <v>412</v>
      </c>
      <c r="F793" s="344" t="s">
        <v>1711</v>
      </c>
      <c r="G793" s="344"/>
      <c r="H793" s="344" t="s">
        <v>2095</v>
      </c>
      <c r="I793" s="334"/>
      <c r="J793" s="261"/>
    </row>
    <row r="794" spans="3:10" s="311" customFormat="1" x14ac:dyDescent="0.3">
      <c r="C794" s="664"/>
      <c r="D794" s="343" t="s">
        <v>2096</v>
      </c>
      <c r="E794" s="344" t="s">
        <v>2097</v>
      </c>
      <c r="F794" s="344" t="s">
        <v>2050</v>
      </c>
      <c r="G794" s="344"/>
      <c r="H794" s="344" t="s">
        <v>2098</v>
      </c>
      <c r="I794" s="334"/>
      <c r="J794" s="261"/>
    </row>
    <row r="795" spans="3:10" s="311" customFormat="1" x14ac:dyDescent="0.3">
      <c r="C795" s="664"/>
      <c r="D795" s="343" t="s">
        <v>2099</v>
      </c>
      <c r="E795" s="344" t="s">
        <v>2100</v>
      </c>
      <c r="F795" s="344" t="s">
        <v>531</v>
      </c>
      <c r="G795" s="344"/>
      <c r="H795" s="344" t="s">
        <v>2099</v>
      </c>
      <c r="I795" s="334"/>
      <c r="J795" s="261"/>
    </row>
    <row r="796" spans="3:10" s="311" customFormat="1" x14ac:dyDescent="0.3">
      <c r="C796" s="664"/>
      <c r="D796" s="343" t="s">
        <v>2101</v>
      </c>
      <c r="E796" s="344" t="s">
        <v>2102</v>
      </c>
      <c r="F796" s="344" t="s">
        <v>1690</v>
      </c>
      <c r="G796" s="344"/>
      <c r="H796" s="344" t="s">
        <v>2103</v>
      </c>
      <c r="I796" s="334"/>
      <c r="J796" s="261"/>
    </row>
    <row r="797" spans="3:10" s="311" customFormat="1" x14ac:dyDescent="0.3">
      <c r="C797" s="664"/>
      <c r="D797" s="343" t="s">
        <v>2104</v>
      </c>
      <c r="E797" s="344" t="s">
        <v>2105</v>
      </c>
      <c r="F797" s="344" t="s">
        <v>421</v>
      </c>
      <c r="G797" s="344"/>
      <c r="H797" s="344" t="s">
        <v>2106</v>
      </c>
      <c r="I797" s="334"/>
      <c r="J797" s="261"/>
    </row>
    <row r="798" spans="3:10" s="311" customFormat="1" x14ac:dyDescent="0.3">
      <c r="C798" s="664"/>
      <c r="D798" s="343" t="s">
        <v>2107</v>
      </c>
      <c r="E798" s="344" t="s">
        <v>2108</v>
      </c>
      <c r="F798" s="344" t="s">
        <v>1343</v>
      </c>
      <c r="G798" s="344"/>
      <c r="H798" s="344" t="s">
        <v>2107</v>
      </c>
      <c r="I798" s="334"/>
      <c r="J798" s="261"/>
    </row>
    <row r="799" spans="3:10" s="311" customFormat="1" x14ac:dyDescent="0.3">
      <c r="C799" s="664"/>
      <c r="D799" s="343" t="s">
        <v>2109</v>
      </c>
      <c r="E799" s="344" t="s">
        <v>2110</v>
      </c>
      <c r="F799" s="344" t="s">
        <v>565</v>
      </c>
      <c r="G799" s="344"/>
      <c r="H799" s="344" t="s">
        <v>2109</v>
      </c>
      <c r="I799" s="334"/>
      <c r="J799" s="261"/>
    </row>
    <row r="800" spans="3:10" s="311" customFormat="1" x14ac:dyDescent="0.3">
      <c r="C800" s="664"/>
      <c r="D800" s="343" t="s">
        <v>2111</v>
      </c>
      <c r="E800" s="344" t="s">
        <v>412</v>
      </c>
      <c r="F800" s="344" t="s">
        <v>1051</v>
      </c>
      <c r="G800" s="344"/>
      <c r="H800" s="344" t="s">
        <v>2111</v>
      </c>
      <c r="I800" s="334"/>
      <c r="J800" s="261"/>
    </row>
    <row r="801" spans="3:10" s="311" customFormat="1" x14ac:dyDescent="0.3">
      <c r="C801" s="664"/>
      <c r="D801" s="343" t="s">
        <v>2112</v>
      </c>
      <c r="E801" s="344" t="s">
        <v>2113</v>
      </c>
      <c r="F801" s="344" t="s">
        <v>2114</v>
      </c>
      <c r="G801" s="344"/>
      <c r="H801" s="344" t="s">
        <v>2115</v>
      </c>
      <c r="I801" s="334"/>
      <c r="J801" s="261"/>
    </row>
    <row r="802" spans="3:10" s="311" customFormat="1" x14ac:dyDescent="0.3">
      <c r="C802" s="664"/>
      <c r="D802" s="343" t="s">
        <v>2116</v>
      </c>
      <c r="E802" s="344" t="s">
        <v>412</v>
      </c>
      <c r="F802" s="344" t="s">
        <v>1194</v>
      </c>
      <c r="G802" s="344"/>
      <c r="H802" s="344" t="s">
        <v>2116</v>
      </c>
      <c r="I802" s="334"/>
      <c r="J802" s="261"/>
    </row>
    <row r="803" spans="3:10" s="311" customFormat="1" x14ac:dyDescent="0.3">
      <c r="C803" s="664"/>
      <c r="D803" s="343" t="s">
        <v>2117</v>
      </c>
      <c r="E803" s="344" t="s">
        <v>2118</v>
      </c>
      <c r="F803" s="344" t="s">
        <v>423</v>
      </c>
      <c r="G803" s="344"/>
      <c r="H803" s="344" t="s">
        <v>2119</v>
      </c>
      <c r="I803" s="334"/>
      <c r="J803" s="261"/>
    </row>
    <row r="804" spans="3:10" s="311" customFormat="1" x14ac:dyDescent="0.3">
      <c r="C804" s="664"/>
      <c r="D804" s="343" t="s">
        <v>2120</v>
      </c>
      <c r="E804" s="344" t="s">
        <v>412</v>
      </c>
      <c r="F804" s="344" t="s">
        <v>1711</v>
      </c>
      <c r="G804" s="344"/>
      <c r="H804" s="344" t="s">
        <v>2121</v>
      </c>
      <c r="I804" s="334"/>
      <c r="J804" s="261"/>
    </row>
    <row r="805" spans="3:10" s="311" customFormat="1" x14ac:dyDescent="0.3">
      <c r="C805" s="664"/>
      <c r="D805" s="343" t="s">
        <v>2122</v>
      </c>
      <c r="E805" s="344" t="s">
        <v>2123</v>
      </c>
      <c r="F805" s="344" t="s">
        <v>1291</v>
      </c>
      <c r="G805" s="344"/>
      <c r="H805" s="344" t="s">
        <v>2124</v>
      </c>
      <c r="I805" s="334"/>
      <c r="J805" s="261"/>
    </row>
    <row r="806" spans="3:10" s="311" customFormat="1" x14ac:dyDescent="0.3">
      <c r="C806" s="664"/>
      <c r="D806" s="343" t="s">
        <v>2125</v>
      </c>
      <c r="E806" s="344" t="s">
        <v>412</v>
      </c>
      <c r="F806" s="344" t="s">
        <v>1055</v>
      </c>
      <c r="G806" s="344"/>
      <c r="H806" s="344" t="s">
        <v>2126</v>
      </c>
      <c r="I806" s="334"/>
      <c r="J806" s="261"/>
    </row>
    <row r="807" spans="3:10" s="311" customFormat="1" x14ac:dyDescent="0.3">
      <c r="C807" s="664"/>
      <c r="D807" s="343" t="s">
        <v>2127</v>
      </c>
      <c r="E807" s="344" t="s">
        <v>412</v>
      </c>
      <c r="F807" s="344" t="s">
        <v>1895</v>
      </c>
      <c r="G807" s="344"/>
      <c r="H807" s="344" t="s">
        <v>2127</v>
      </c>
      <c r="I807" s="334"/>
      <c r="J807" s="261"/>
    </row>
    <row r="808" spans="3:10" s="311" customFormat="1" x14ac:dyDescent="0.3">
      <c r="C808" s="664"/>
      <c r="D808" s="343" t="s">
        <v>2128</v>
      </c>
      <c r="E808" s="344" t="s">
        <v>2129</v>
      </c>
      <c r="F808" s="344" t="s">
        <v>627</v>
      </c>
      <c r="G808" s="344"/>
      <c r="H808" s="344" t="s">
        <v>2130</v>
      </c>
      <c r="I808" s="334"/>
      <c r="J808" s="261"/>
    </row>
    <row r="809" spans="3:10" s="311" customFormat="1" x14ac:dyDescent="0.3">
      <c r="C809" s="664"/>
      <c r="D809" s="343" t="s">
        <v>2131</v>
      </c>
      <c r="E809" s="344" t="s">
        <v>412</v>
      </c>
      <c r="F809" s="344" t="s">
        <v>2131</v>
      </c>
      <c r="G809" s="344"/>
      <c r="H809" s="344" t="s">
        <v>2131</v>
      </c>
      <c r="I809" s="334"/>
      <c r="J809" s="261"/>
    </row>
    <row r="810" spans="3:10" s="311" customFormat="1" x14ac:dyDescent="0.3">
      <c r="C810" s="664"/>
      <c r="D810" s="343" t="s">
        <v>2132</v>
      </c>
      <c r="E810" s="344" t="s">
        <v>2133</v>
      </c>
      <c r="F810" s="344" t="s">
        <v>651</v>
      </c>
      <c r="G810" s="344"/>
      <c r="H810" s="344" t="s">
        <v>2132</v>
      </c>
      <c r="I810" s="334"/>
      <c r="J810" s="261"/>
    </row>
    <row r="811" spans="3:10" s="311" customFormat="1" x14ac:dyDescent="0.3">
      <c r="C811" s="664"/>
      <c r="D811" s="343" t="s">
        <v>2134</v>
      </c>
      <c r="E811" s="344" t="s">
        <v>412</v>
      </c>
      <c r="F811" s="344" t="s">
        <v>1711</v>
      </c>
      <c r="G811" s="344"/>
      <c r="H811" s="344" t="s">
        <v>2135</v>
      </c>
      <c r="I811" s="334"/>
      <c r="J811" s="261"/>
    </row>
    <row r="812" spans="3:10" s="311" customFormat="1" x14ac:dyDescent="0.3">
      <c r="C812" s="664"/>
      <c r="D812" s="343" t="s">
        <v>2136</v>
      </c>
      <c r="E812" s="344" t="s">
        <v>2137</v>
      </c>
      <c r="F812" s="344" t="s">
        <v>2050</v>
      </c>
      <c r="G812" s="344"/>
      <c r="H812" s="344" t="s">
        <v>2138</v>
      </c>
      <c r="I812" s="334"/>
      <c r="J812" s="261"/>
    </row>
    <row r="813" spans="3:10" s="311" customFormat="1" x14ac:dyDescent="0.3">
      <c r="C813" s="664"/>
      <c r="D813" s="343" t="s">
        <v>2139</v>
      </c>
      <c r="E813" s="344" t="s">
        <v>412</v>
      </c>
      <c r="F813" s="344" t="s">
        <v>1194</v>
      </c>
      <c r="G813" s="344"/>
      <c r="H813" s="344" t="s">
        <v>2139</v>
      </c>
      <c r="I813" s="334"/>
      <c r="J813" s="261"/>
    </row>
    <row r="814" spans="3:10" s="311" customFormat="1" x14ac:dyDescent="0.3">
      <c r="C814" s="664"/>
      <c r="D814" s="343" t="s">
        <v>2140</v>
      </c>
      <c r="E814" s="344" t="s">
        <v>2141</v>
      </c>
      <c r="F814" s="344" t="s">
        <v>426</v>
      </c>
      <c r="G814" s="344"/>
      <c r="H814" s="344" t="s">
        <v>2140</v>
      </c>
      <c r="I814" s="334"/>
      <c r="J814" s="261"/>
    </row>
    <row r="815" spans="3:10" s="311" customFormat="1" x14ac:dyDescent="0.3">
      <c r="C815" s="664"/>
      <c r="D815" s="343" t="s">
        <v>2142</v>
      </c>
      <c r="E815" s="344" t="s">
        <v>2143</v>
      </c>
      <c r="F815" s="344" t="s">
        <v>2144</v>
      </c>
      <c r="G815" s="344"/>
      <c r="H815" s="344" t="s">
        <v>2145</v>
      </c>
      <c r="I815" s="334"/>
      <c r="J815" s="261"/>
    </row>
    <row r="816" spans="3:10" s="311" customFormat="1" x14ac:dyDescent="0.3">
      <c r="C816" s="664"/>
      <c r="D816" s="343" t="s">
        <v>2146</v>
      </c>
      <c r="E816" s="344" t="s">
        <v>2147</v>
      </c>
      <c r="F816" s="344" t="s">
        <v>1169</v>
      </c>
      <c r="G816" s="344"/>
      <c r="H816" s="344" t="s">
        <v>2148</v>
      </c>
      <c r="I816" s="334"/>
      <c r="J816" s="261"/>
    </row>
    <row r="817" spans="3:10" s="311" customFormat="1" x14ac:dyDescent="0.3">
      <c r="C817" s="664"/>
      <c r="D817" s="343" t="s">
        <v>2149</v>
      </c>
      <c r="E817" s="344" t="s">
        <v>2150</v>
      </c>
      <c r="F817" s="344" t="s">
        <v>1169</v>
      </c>
      <c r="G817" s="344"/>
      <c r="H817" s="344" t="s">
        <v>2151</v>
      </c>
      <c r="I817" s="334"/>
      <c r="J817" s="261"/>
    </row>
    <row r="818" spans="3:10" s="311" customFormat="1" x14ac:dyDescent="0.3">
      <c r="C818" s="664"/>
      <c r="D818" s="343" t="s">
        <v>2152</v>
      </c>
      <c r="E818" s="344" t="s">
        <v>2153</v>
      </c>
      <c r="F818" s="344" t="s">
        <v>726</v>
      </c>
      <c r="G818" s="344"/>
      <c r="H818" s="344" t="s">
        <v>2154</v>
      </c>
      <c r="I818" s="334"/>
      <c r="J818" s="261"/>
    </row>
    <row r="819" spans="3:10" s="311" customFormat="1" x14ac:dyDescent="0.3">
      <c r="C819" s="664"/>
      <c r="D819" s="343" t="s">
        <v>2155</v>
      </c>
      <c r="E819" s="344" t="s">
        <v>2156</v>
      </c>
      <c r="F819" s="344" t="s">
        <v>436</v>
      </c>
      <c r="G819" s="344"/>
      <c r="H819" s="344" t="s">
        <v>2157</v>
      </c>
      <c r="I819" s="334"/>
      <c r="J819" s="261"/>
    </row>
    <row r="820" spans="3:10" s="311" customFormat="1" x14ac:dyDescent="0.3">
      <c r="C820" s="664"/>
      <c r="D820" s="343" t="s">
        <v>2155</v>
      </c>
      <c r="E820" s="344" t="s">
        <v>2158</v>
      </c>
      <c r="F820" s="344" t="s">
        <v>436</v>
      </c>
      <c r="G820" s="344"/>
      <c r="H820" s="344" t="s">
        <v>2159</v>
      </c>
      <c r="I820" s="334"/>
      <c r="J820" s="261"/>
    </row>
    <row r="821" spans="3:10" s="311" customFormat="1" x14ac:dyDescent="0.3">
      <c r="C821" s="664"/>
      <c r="D821" s="343" t="s">
        <v>2160</v>
      </c>
      <c r="E821" s="344" t="s">
        <v>2161</v>
      </c>
      <c r="F821" s="344" t="s">
        <v>726</v>
      </c>
      <c r="G821" s="344"/>
      <c r="H821" s="344" t="s">
        <v>2162</v>
      </c>
      <c r="I821" s="334"/>
      <c r="J821" s="261"/>
    </row>
    <row r="822" spans="3:10" s="311" customFormat="1" x14ac:dyDescent="0.3">
      <c r="C822" s="664"/>
      <c r="D822" s="343" t="s">
        <v>2163</v>
      </c>
      <c r="E822" s="344" t="s">
        <v>412</v>
      </c>
      <c r="F822" s="344" t="s">
        <v>772</v>
      </c>
      <c r="G822" s="344"/>
      <c r="H822" s="344" t="s">
        <v>2163</v>
      </c>
      <c r="I822" s="334"/>
      <c r="J822" s="261"/>
    </row>
    <row r="823" spans="3:10" s="311" customFormat="1" x14ac:dyDescent="0.3">
      <c r="C823" s="664"/>
      <c r="D823" s="343" t="s">
        <v>2164</v>
      </c>
      <c r="E823" s="344" t="s">
        <v>412</v>
      </c>
      <c r="F823" s="344" t="s">
        <v>665</v>
      </c>
      <c r="G823" s="344"/>
      <c r="H823" s="344" t="s">
        <v>2165</v>
      </c>
      <c r="I823" s="334"/>
      <c r="J823" s="261"/>
    </row>
    <row r="824" spans="3:10" s="311" customFormat="1" x14ac:dyDescent="0.3">
      <c r="C824" s="664"/>
      <c r="D824" s="343" t="s">
        <v>2166</v>
      </c>
      <c r="E824" s="344" t="s">
        <v>2167</v>
      </c>
      <c r="F824" s="344" t="s">
        <v>473</v>
      </c>
      <c r="G824" s="344"/>
      <c r="H824" s="344" t="s">
        <v>2166</v>
      </c>
      <c r="I824" s="334"/>
      <c r="J824" s="261"/>
    </row>
    <row r="825" spans="3:10" s="311" customFormat="1" x14ac:dyDescent="0.3">
      <c r="C825" s="664"/>
      <c r="D825" s="343" t="s">
        <v>2168</v>
      </c>
      <c r="E825" s="344" t="s">
        <v>2169</v>
      </c>
      <c r="F825" s="344" t="s">
        <v>469</v>
      </c>
      <c r="G825" s="344"/>
      <c r="H825" s="344" t="s">
        <v>2170</v>
      </c>
      <c r="I825" s="334"/>
      <c r="J825" s="261"/>
    </row>
    <row r="826" spans="3:10" s="311" customFormat="1" x14ac:dyDescent="0.3">
      <c r="C826" s="664"/>
      <c r="D826" s="343" t="s">
        <v>2171</v>
      </c>
      <c r="E826" s="344" t="s">
        <v>2172</v>
      </c>
      <c r="F826" s="344" t="s">
        <v>469</v>
      </c>
      <c r="G826" s="344"/>
      <c r="H826" s="344" t="s">
        <v>2173</v>
      </c>
      <c r="I826" s="334"/>
      <c r="J826" s="261"/>
    </row>
    <row r="827" spans="3:10" s="311" customFormat="1" x14ac:dyDescent="0.3">
      <c r="C827" s="664"/>
      <c r="D827" s="343" t="s">
        <v>2174</v>
      </c>
      <c r="E827" s="344" t="s">
        <v>2175</v>
      </c>
      <c r="F827" s="344" t="s">
        <v>469</v>
      </c>
      <c r="G827" s="344"/>
      <c r="H827" s="344" t="s">
        <v>2174</v>
      </c>
      <c r="I827" s="334"/>
      <c r="J827" s="261"/>
    </row>
    <row r="828" spans="3:10" s="311" customFormat="1" x14ac:dyDescent="0.3">
      <c r="C828" s="664"/>
      <c r="D828" s="343" t="s">
        <v>2176</v>
      </c>
      <c r="E828" s="344" t="s">
        <v>2177</v>
      </c>
      <c r="F828" s="344" t="s">
        <v>469</v>
      </c>
      <c r="G828" s="344"/>
      <c r="H828" s="344" t="s">
        <v>2178</v>
      </c>
      <c r="I828" s="334"/>
      <c r="J828" s="261"/>
    </row>
    <row r="829" spans="3:10" s="311" customFormat="1" x14ac:dyDescent="0.3">
      <c r="C829" s="664"/>
      <c r="D829" s="343" t="s">
        <v>2179</v>
      </c>
      <c r="E829" s="344" t="s">
        <v>2180</v>
      </c>
      <c r="F829" s="344" t="s">
        <v>469</v>
      </c>
      <c r="G829" s="344"/>
      <c r="H829" s="344" t="s">
        <v>2179</v>
      </c>
      <c r="I829" s="334"/>
      <c r="J829" s="261"/>
    </row>
    <row r="830" spans="3:10" s="311" customFormat="1" x14ac:dyDescent="0.3">
      <c r="C830" s="664"/>
      <c r="D830" s="343" t="s">
        <v>2181</v>
      </c>
      <c r="E830" s="344" t="s">
        <v>412</v>
      </c>
      <c r="F830" s="344" t="s">
        <v>651</v>
      </c>
      <c r="G830" s="344"/>
      <c r="H830" s="344" t="s">
        <v>2182</v>
      </c>
      <c r="I830" s="334"/>
      <c r="J830" s="261"/>
    </row>
    <row r="831" spans="3:10" s="311" customFormat="1" x14ac:dyDescent="0.3">
      <c r="C831" s="664"/>
      <c r="D831" s="343" t="s">
        <v>2183</v>
      </c>
      <c r="E831" s="344" t="s">
        <v>412</v>
      </c>
      <c r="F831" s="344" t="s">
        <v>436</v>
      </c>
      <c r="G831" s="344"/>
      <c r="H831" s="344" t="s">
        <v>2184</v>
      </c>
      <c r="I831" s="334"/>
      <c r="J831" s="261"/>
    </row>
    <row r="832" spans="3:10" s="311" customFormat="1" x14ac:dyDescent="0.3">
      <c r="C832" s="664"/>
      <c r="D832" s="343" t="s">
        <v>2185</v>
      </c>
      <c r="E832" s="344" t="s">
        <v>412</v>
      </c>
      <c r="F832" s="344" t="s">
        <v>714</v>
      </c>
      <c r="G832" s="344"/>
      <c r="H832" s="344" t="s">
        <v>2186</v>
      </c>
      <c r="I832" s="334"/>
      <c r="J832" s="261"/>
    </row>
    <row r="833" spans="3:10" s="311" customFormat="1" x14ac:dyDescent="0.3">
      <c r="C833" s="664"/>
      <c r="D833" s="343" t="s">
        <v>2187</v>
      </c>
      <c r="E833" s="344" t="s">
        <v>2188</v>
      </c>
      <c r="F833" s="344" t="s">
        <v>423</v>
      </c>
      <c r="G833" s="344"/>
      <c r="H833" s="344" t="s">
        <v>2189</v>
      </c>
      <c r="I833" s="334"/>
      <c r="J833" s="261"/>
    </row>
    <row r="834" spans="3:10" s="311" customFormat="1" x14ac:dyDescent="0.3">
      <c r="C834" s="664"/>
      <c r="D834" s="343" t="s">
        <v>2190</v>
      </c>
      <c r="E834" s="344" t="s">
        <v>2191</v>
      </c>
      <c r="F834" s="344" t="s">
        <v>436</v>
      </c>
      <c r="G834" s="344"/>
      <c r="H834" s="344" t="s">
        <v>2192</v>
      </c>
      <c r="I834" s="334"/>
      <c r="J834" s="261"/>
    </row>
    <row r="835" spans="3:10" s="311" customFormat="1" x14ac:dyDescent="0.3">
      <c r="C835" s="664"/>
      <c r="D835" s="343" t="s">
        <v>2193</v>
      </c>
      <c r="E835" s="344" t="s">
        <v>2194</v>
      </c>
      <c r="F835" s="344" t="s">
        <v>436</v>
      </c>
      <c r="G835" s="344"/>
      <c r="H835" s="344" t="s">
        <v>2195</v>
      </c>
      <c r="I835" s="334"/>
      <c r="J835" s="261"/>
    </row>
    <row r="836" spans="3:10" s="311" customFormat="1" x14ac:dyDescent="0.3">
      <c r="C836" s="664"/>
      <c r="D836" s="343" t="s">
        <v>2196</v>
      </c>
      <c r="E836" s="344" t="s">
        <v>2197</v>
      </c>
      <c r="F836" s="344" t="s">
        <v>869</v>
      </c>
      <c r="G836" s="344"/>
      <c r="H836" s="344" t="s">
        <v>2198</v>
      </c>
      <c r="I836" s="334"/>
      <c r="J836" s="261"/>
    </row>
    <row r="837" spans="3:10" s="311" customFormat="1" x14ac:dyDescent="0.3">
      <c r="C837" s="664"/>
      <c r="D837" s="343" t="s">
        <v>2199</v>
      </c>
      <c r="E837" s="344" t="s">
        <v>2200</v>
      </c>
      <c r="F837" s="344" t="s">
        <v>426</v>
      </c>
      <c r="G837" s="344"/>
      <c r="H837" s="344" t="s">
        <v>2199</v>
      </c>
      <c r="I837" s="334"/>
      <c r="J837" s="261"/>
    </row>
    <row r="838" spans="3:10" s="311" customFormat="1" x14ac:dyDescent="0.3">
      <c r="C838" s="664"/>
      <c r="D838" s="343" t="s">
        <v>2201</v>
      </c>
      <c r="E838" s="344" t="s">
        <v>2202</v>
      </c>
      <c r="F838" s="344" t="s">
        <v>1117</v>
      </c>
      <c r="G838" s="344"/>
      <c r="H838" s="344" t="s">
        <v>2201</v>
      </c>
      <c r="I838" s="334"/>
      <c r="J838" s="261"/>
    </row>
    <row r="839" spans="3:10" s="311" customFormat="1" x14ac:dyDescent="0.3">
      <c r="C839" s="664"/>
      <c r="D839" s="343" t="s">
        <v>2203</v>
      </c>
      <c r="E839" s="344" t="s">
        <v>2204</v>
      </c>
      <c r="F839" s="344" t="s">
        <v>856</v>
      </c>
      <c r="G839" s="344"/>
      <c r="H839" s="344" t="s">
        <v>2205</v>
      </c>
      <c r="I839" s="334"/>
      <c r="J839" s="261"/>
    </row>
    <row r="840" spans="3:10" s="311" customFormat="1" x14ac:dyDescent="0.3">
      <c r="C840" s="664"/>
      <c r="D840" s="343" t="s">
        <v>2206</v>
      </c>
      <c r="E840" s="344" t="s">
        <v>412</v>
      </c>
      <c r="F840" s="344" t="s">
        <v>406</v>
      </c>
      <c r="G840" s="344"/>
      <c r="H840" s="344" t="s">
        <v>2207</v>
      </c>
      <c r="I840" s="334"/>
      <c r="J840" s="261"/>
    </row>
    <row r="841" spans="3:10" s="311" customFormat="1" x14ac:dyDescent="0.3">
      <c r="C841" s="664"/>
      <c r="D841" s="343" t="s">
        <v>2208</v>
      </c>
      <c r="E841" s="344" t="s">
        <v>2209</v>
      </c>
      <c r="F841" s="344" t="s">
        <v>714</v>
      </c>
      <c r="G841" s="344"/>
      <c r="H841" s="344" t="s">
        <v>2210</v>
      </c>
      <c r="I841" s="334"/>
      <c r="J841" s="261"/>
    </row>
    <row r="842" spans="3:10" s="311" customFormat="1" x14ac:dyDescent="0.3">
      <c r="C842" s="664"/>
      <c r="D842" s="343" t="s">
        <v>2211</v>
      </c>
      <c r="E842" s="344" t="s">
        <v>2212</v>
      </c>
      <c r="F842" s="344" t="s">
        <v>856</v>
      </c>
      <c r="G842" s="344"/>
      <c r="H842" s="344" t="s">
        <v>2213</v>
      </c>
      <c r="I842" s="334"/>
      <c r="J842" s="261"/>
    </row>
    <row r="843" spans="3:10" s="311" customFormat="1" x14ac:dyDescent="0.3">
      <c r="C843" s="664"/>
      <c r="D843" s="343" t="s">
        <v>2214</v>
      </c>
      <c r="E843" s="344" t="s">
        <v>412</v>
      </c>
      <c r="F843" s="344" t="s">
        <v>406</v>
      </c>
      <c r="G843" s="344"/>
      <c r="H843" s="344" t="s">
        <v>2215</v>
      </c>
      <c r="I843" s="334"/>
      <c r="J843" s="261"/>
    </row>
    <row r="844" spans="3:10" s="311" customFormat="1" x14ac:dyDescent="0.3">
      <c r="C844" s="664"/>
      <c r="D844" s="343" t="s">
        <v>2216</v>
      </c>
      <c r="E844" s="344" t="s">
        <v>2217</v>
      </c>
      <c r="F844" s="344" t="s">
        <v>651</v>
      </c>
      <c r="G844" s="344"/>
      <c r="H844" s="344" t="s">
        <v>2218</v>
      </c>
      <c r="I844" s="334"/>
      <c r="J844" s="261"/>
    </row>
    <row r="845" spans="3:10" s="311" customFormat="1" x14ac:dyDescent="0.3">
      <c r="C845" s="664"/>
      <c r="D845" s="343" t="s">
        <v>2219</v>
      </c>
      <c r="E845" s="344" t="s">
        <v>2220</v>
      </c>
      <c r="F845" s="344" t="s">
        <v>436</v>
      </c>
      <c r="G845" s="344"/>
      <c r="H845" s="344" t="s">
        <v>2221</v>
      </c>
      <c r="I845" s="334"/>
      <c r="J845" s="261"/>
    </row>
    <row r="846" spans="3:10" s="311" customFormat="1" x14ac:dyDescent="0.3">
      <c r="C846" s="664"/>
      <c r="D846" s="343" t="s">
        <v>2222</v>
      </c>
      <c r="E846" s="344" t="s">
        <v>412</v>
      </c>
      <c r="F846" s="344" t="s">
        <v>1030</v>
      </c>
      <c r="G846" s="344"/>
      <c r="H846" s="344" t="s">
        <v>2222</v>
      </c>
      <c r="I846" s="334"/>
      <c r="J846" s="261"/>
    </row>
    <row r="847" spans="3:10" s="311" customFormat="1" x14ac:dyDescent="0.3">
      <c r="C847" s="664"/>
      <c r="D847" s="343" t="s">
        <v>2223</v>
      </c>
      <c r="E847" s="344" t="s">
        <v>412</v>
      </c>
      <c r="F847" s="344" t="s">
        <v>678</v>
      </c>
      <c r="G847" s="344"/>
      <c r="H847" s="344" t="s">
        <v>2223</v>
      </c>
      <c r="I847" s="334"/>
      <c r="J847" s="261"/>
    </row>
    <row r="848" spans="3:10" s="311" customFormat="1" x14ac:dyDescent="0.3">
      <c r="C848" s="664"/>
      <c r="D848" s="343" t="s">
        <v>2224</v>
      </c>
      <c r="E848" s="344" t="s">
        <v>2225</v>
      </c>
      <c r="F848" s="344" t="s">
        <v>493</v>
      </c>
      <c r="G848" s="344"/>
      <c r="H848" s="344" t="s">
        <v>2226</v>
      </c>
      <c r="I848" s="334"/>
      <c r="J848" s="261"/>
    </row>
    <row r="849" spans="3:10" s="311" customFormat="1" x14ac:dyDescent="0.3">
      <c r="C849" s="664"/>
      <c r="D849" s="343" t="s">
        <v>2227</v>
      </c>
      <c r="E849" s="344" t="s">
        <v>2228</v>
      </c>
      <c r="F849" s="344" t="s">
        <v>423</v>
      </c>
      <c r="G849" s="344"/>
      <c r="H849" s="344" t="s">
        <v>2229</v>
      </c>
      <c r="I849" s="334"/>
      <c r="J849" s="261"/>
    </row>
    <row r="850" spans="3:10" s="311" customFormat="1" x14ac:dyDescent="0.3">
      <c r="C850" s="664"/>
      <c r="D850" s="343" t="s">
        <v>2230</v>
      </c>
      <c r="E850" s="344" t="s">
        <v>412</v>
      </c>
      <c r="F850" s="344" t="s">
        <v>705</v>
      </c>
      <c r="G850" s="344"/>
      <c r="H850" s="344" t="s">
        <v>2231</v>
      </c>
      <c r="I850" s="334"/>
      <c r="J850" s="261"/>
    </row>
    <row r="851" spans="3:10" s="311" customFormat="1" x14ac:dyDescent="0.3">
      <c r="C851" s="664"/>
      <c r="D851" s="343" t="s">
        <v>2232</v>
      </c>
      <c r="E851" s="344" t="s">
        <v>2233</v>
      </c>
      <c r="F851" s="344" t="s">
        <v>516</v>
      </c>
      <c r="G851" s="344"/>
      <c r="H851" s="344" t="s">
        <v>2232</v>
      </c>
      <c r="I851" s="334"/>
      <c r="J851" s="261"/>
    </row>
    <row r="852" spans="3:10" s="311" customFormat="1" x14ac:dyDescent="0.3">
      <c r="C852" s="664"/>
      <c r="D852" s="343" t="s">
        <v>2234</v>
      </c>
      <c r="E852" s="344" t="s">
        <v>2235</v>
      </c>
      <c r="F852" s="344" t="s">
        <v>436</v>
      </c>
      <c r="G852" s="344"/>
      <c r="H852" s="344" t="s">
        <v>2234</v>
      </c>
      <c r="I852" s="334"/>
      <c r="J852" s="261"/>
    </row>
    <row r="853" spans="3:10" s="311" customFormat="1" x14ac:dyDescent="0.3">
      <c r="C853" s="664"/>
      <c r="D853" s="343" t="s">
        <v>2236</v>
      </c>
      <c r="E853" s="344" t="s">
        <v>2237</v>
      </c>
      <c r="F853" s="344" t="s">
        <v>426</v>
      </c>
      <c r="G853" s="344"/>
      <c r="H853" s="344" t="s">
        <v>2236</v>
      </c>
      <c r="I853" s="334"/>
      <c r="J853" s="261"/>
    </row>
    <row r="854" spans="3:10" s="311" customFormat="1" x14ac:dyDescent="0.3">
      <c r="C854" s="664"/>
      <c r="D854" s="343" t="s">
        <v>2238</v>
      </c>
      <c r="E854" s="344" t="s">
        <v>412</v>
      </c>
      <c r="F854" s="344" t="s">
        <v>406</v>
      </c>
      <c r="G854" s="344"/>
      <c r="H854" s="344" t="s">
        <v>2239</v>
      </c>
      <c r="I854" s="334"/>
      <c r="J854" s="261"/>
    </row>
    <row r="855" spans="3:10" s="311" customFormat="1" x14ac:dyDescent="0.3">
      <c r="C855" s="664"/>
      <c r="D855" s="343" t="s">
        <v>2240</v>
      </c>
      <c r="E855" s="344" t="s">
        <v>2241</v>
      </c>
      <c r="F855" s="344" t="s">
        <v>469</v>
      </c>
      <c r="G855" s="344"/>
      <c r="H855" s="344" t="s">
        <v>2240</v>
      </c>
      <c r="I855" s="334"/>
      <c r="J855" s="261"/>
    </row>
    <row r="856" spans="3:10" s="311" customFormat="1" x14ac:dyDescent="0.3">
      <c r="C856" s="664"/>
      <c r="D856" s="343" t="s">
        <v>2242</v>
      </c>
      <c r="E856" s="344" t="s">
        <v>2243</v>
      </c>
      <c r="F856" s="344" t="s">
        <v>436</v>
      </c>
      <c r="G856" s="344"/>
      <c r="H856" s="344" t="s">
        <v>2244</v>
      </c>
      <c r="I856" s="334"/>
      <c r="J856" s="261"/>
    </row>
    <row r="857" spans="3:10" s="311" customFormat="1" x14ac:dyDescent="0.3">
      <c r="C857" s="664"/>
      <c r="D857" s="343" t="s">
        <v>2245</v>
      </c>
      <c r="E857" s="344" t="s">
        <v>412</v>
      </c>
      <c r="F857" s="344" t="s">
        <v>772</v>
      </c>
      <c r="G857" s="344"/>
      <c r="H857" s="344" t="s">
        <v>2245</v>
      </c>
      <c r="I857" s="334"/>
      <c r="J857" s="261"/>
    </row>
    <row r="858" spans="3:10" s="311" customFormat="1" x14ac:dyDescent="0.3">
      <c r="C858" s="664"/>
      <c r="D858" s="343" t="s">
        <v>2246</v>
      </c>
      <c r="E858" s="344" t="s">
        <v>2247</v>
      </c>
      <c r="F858" s="344" t="s">
        <v>423</v>
      </c>
      <c r="G858" s="344"/>
      <c r="H858" s="344" t="s">
        <v>2248</v>
      </c>
      <c r="I858" s="334"/>
      <c r="J858" s="261"/>
    </row>
    <row r="859" spans="3:10" s="311" customFormat="1" x14ac:dyDescent="0.3">
      <c r="C859" s="664"/>
      <c r="D859" s="343" t="s">
        <v>2246</v>
      </c>
      <c r="E859" s="344" t="s">
        <v>412</v>
      </c>
      <c r="F859" s="344" t="s">
        <v>423</v>
      </c>
      <c r="G859" s="344"/>
      <c r="H859" s="344" t="s">
        <v>2249</v>
      </c>
      <c r="I859" s="334"/>
      <c r="J859" s="261"/>
    </row>
    <row r="860" spans="3:10" s="311" customFormat="1" x14ac:dyDescent="0.3">
      <c r="C860" s="664"/>
      <c r="D860" s="343" t="s">
        <v>2250</v>
      </c>
      <c r="E860" s="344" t="s">
        <v>2251</v>
      </c>
      <c r="F860" s="344" t="s">
        <v>406</v>
      </c>
      <c r="G860" s="344"/>
      <c r="H860" s="344" t="s">
        <v>2252</v>
      </c>
      <c r="I860" s="334"/>
      <c r="J860" s="261"/>
    </row>
    <row r="861" spans="3:10" s="311" customFormat="1" x14ac:dyDescent="0.3">
      <c r="C861" s="664"/>
      <c r="D861" s="343" t="s">
        <v>878</v>
      </c>
      <c r="E861" s="344" t="s">
        <v>2253</v>
      </c>
      <c r="F861" s="344" t="s">
        <v>436</v>
      </c>
      <c r="G861" s="344"/>
      <c r="H861" s="344" t="s">
        <v>2254</v>
      </c>
      <c r="I861" s="334"/>
      <c r="J861" s="261"/>
    </row>
    <row r="862" spans="3:10" s="311" customFormat="1" x14ac:dyDescent="0.3">
      <c r="C862" s="664"/>
      <c r="D862" s="343" t="s">
        <v>2255</v>
      </c>
      <c r="E862" s="344" t="s">
        <v>2256</v>
      </c>
      <c r="F862" s="344" t="s">
        <v>850</v>
      </c>
      <c r="G862" s="344"/>
      <c r="H862" s="344" t="s">
        <v>2257</v>
      </c>
      <c r="I862" s="334"/>
      <c r="J862" s="261"/>
    </row>
    <row r="863" spans="3:10" s="311" customFormat="1" x14ac:dyDescent="0.3">
      <c r="C863" s="664"/>
      <c r="D863" s="343" t="s">
        <v>2255</v>
      </c>
      <c r="E863" s="344" t="s">
        <v>2258</v>
      </c>
      <c r="F863" s="344" t="s">
        <v>850</v>
      </c>
      <c r="G863" s="344"/>
      <c r="H863" s="344" t="s">
        <v>2259</v>
      </c>
      <c r="I863" s="334"/>
      <c r="J863" s="261"/>
    </row>
    <row r="864" spans="3:10" s="311" customFormat="1" x14ac:dyDescent="0.3">
      <c r="C864" s="664"/>
      <c r="D864" s="343" t="s">
        <v>2260</v>
      </c>
      <c r="E864" s="344" t="s">
        <v>2261</v>
      </c>
      <c r="F864" s="344" t="s">
        <v>436</v>
      </c>
      <c r="G864" s="344"/>
      <c r="H864" s="344" t="s">
        <v>2262</v>
      </c>
      <c r="I864" s="334"/>
      <c r="J864" s="261"/>
    </row>
    <row r="865" spans="3:10" s="311" customFormat="1" x14ac:dyDescent="0.3">
      <c r="C865" s="664"/>
      <c r="D865" s="343" t="s">
        <v>2263</v>
      </c>
      <c r="E865" s="344" t="s">
        <v>412</v>
      </c>
      <c r="F865" s="344" t="s">
        <v>651</v>
      </c>
      <c r="G865" s="344"/>
      <c r="H865" s="344" t="s">
        <v>2263</v>
      </c>
      <c r="I865" s="334"/>
      <c r="J865" s="261"/>
    </row>
    <row r="866" spans="3:10" s="311" customFormat="1" x14ac:dyDescent="0.3">
      <c r="C866" s="664"/>
      <c r="D866" s="343" t="s">
        <v>2264</v>
      </c>
      <c r="E866" s="344" t="s">
        <v>412</v>
      </c>
      <c r="F866" s="344" t="s">
        <v>1055</v>
      </c>
      <c r="G866" s="344"/>
      <c r="H866" s="344" t="s">
        <v>2265</v>
      </c>
      <c r="I866" s="334"/>
      <c r="J866" s="261"/>
    </row>
    <row r="867" spans="3:10" s="311" customFormat="1" x14ac:dyDescent="0.3">
      <c r="C867" s="664"/>
      <c r="D867" s="343" t="s">
        <v>2266</v>
      </c>
      <c r="E867" s="344" t="s">
        <v>2267</v>
      </c>
      <c r="F867" s="344" t="s">
        <v>912</v>
      </c>
      <c r="G867" s="344"/>
      <c r="H867" s="344" t="s">
        <v>2268</v>
      </c>
      <c r="I867" s="334"/>
      <c r="J867" s="261"/>
    </row>
    <row r="868" spans="3:10" s="311" customFormat="1" x14ac:dyDescent="0.3">
      <c r="C868" s="664"/>
      <c r="D868" s="343" t="s">
        <v>2269</v>
      </c>
      <c r="E868" s="344" t="s">
        <v>2270</v>
      </c>
      <c r="F868" s="344" t="s">
        <v>436</v>
      </c>
      <c r="G868" s="344"/>
      <c r="H868" s="344" t="s">
        <v>2271</v>
      </c>
      <c r="I868" s="334"/>
      <c r="J868" s="261"/>
    </row>
    <row r="869" spans="3:10" s="311" customFormat="1" x14ac:dyDescent="0.3">
      <c r="C869" s="664"/>
      <c r="D869" s="343" t="s">
        <v>2272</v>
      </c>
      <c r="E869" s="344" t="s">
        <v>2273</v>
      </c>
      <c r="F869" s="344" t="s">
        <v>1194</v>
      </c>
      <c r="G869" s="344"/>
      <c r="H869" s="344" t="s">
        <v>2272</v>
      </c>
      <c r="I869" s="334"/>
      <c r="J869" s="261"/>
    </row>
    <row r="870" spans="3:10" s="311" customFormat="1" x14ac:dyDescent="0.3">
      <c r="C870" s="664"/>
      <c r="D870" s="343" t="s">
        <v>2274</v>
      </c>
      <c r="E870" s="344" t="s">
        <v>2275</v>
      </c>
      <c r="F870" s="344" t="s">
        <v>436</v>
      </c>
      <c r="G870" s="344"/>
      <c r="H870" s="344" t="s">
        <v>2276</v>
      </c>
      <c r="I870" s="334"/>
      <c r="J870" s="261"/>
    </row>
    <row r="871" spans="3:10" s="311" customFormat="1" x14ac:dyDescent="0.3">
      <c r="C871" s="664"/>
      <c r="D871" s="343" t="s">
        <v>2277</v>
      </c>
      <c r="E871" s="344" t="s">
        <v>2278</v>
      </c>
      <c r="F871" s="344" t="s">
        <v>436</v>
      </c>
      <c r="G871" s="344"/>
      <c r="H871" s="344" t="s">
        <v>2279</v>
      </c>
      <c r="I871" s="334"/>
      <c r="J871" s="261"/>
    </row>
    <row r="872" spans="3:10" s="311" customFormat="1" x14ac:dyDescent="0.3">
      <c r="C872" s="664"/>
      <c r="D872" s="343" t="s">
        <v>2277</v>
      </c>
      <c r="E872" s="344" t="s">
        <v>2280</v>
      </c>
      <c r="F872" s="344" t="s">
        <v>436</v>
      </c>
      <c r="G872" s="344"/>
      <c r="H872" s="344" t="s">
        <v>2281</v>
      </c>
      <c r="I872" s="334"/>
      <c r="J872" s="261"/>
    </row>
    <row r="873" spans="3:10" s="311" customFormat="1" x14ac:dyDescent="0.3">
      <c r="C873" s="664"/>
      <c r="D873" s="343" t="s">
        <v>2282</v>
      </c>
      <c r="E873" s="344" t="s">
        <v>2283</v>
      </c>
      <c r="F873" s="344" t="s">
        <v>1055</v>
      </c>
      <c r="G873" s="344"/>
      <c r="H873" s="344" t="s">
        <v>2282</v>
      </c>
      <c r="I873" s="334"/>
      <c r="J873" s="261"/>
    </row>
    <row r="874" spans="3:10" s="311" customFormat="1" x14ac:dyDescent="0.3">
      <c r="C874" s="664"/>
      <c r="D874" s="343" t="s">
        <v>2284</v>
      </c>
      <c r="E874" s="344" t="s">
        <v>2285</v>
      </c>
      <c r="F874" s="344" t="s">
        <v>426</v>
      </c>
      <c r="G874" s="344"/>
      <c r="H874" s="344" t="s">
        <v>2284</v>
      </c>
      <c r="I874" s="334"/>
      <c r="J874" s="261"/>
    </row>
    <row r="875" spans="3:10" s="311" customFormat="1" x14ac:dyDescent="0.3">
      <c r="C875" s="664"/>
      <c r="D875" s="343" t="s">
        <v>2286</v>
      </c>
      <c r="E875" s="344" t="s">
        <v>2287</v>
      </c>
      <c r="F875" s="344" t="s">
        <v>665</v>
      </c>
      <c r="G875" s="344"/>
      <c r="H875" s="344" t="s">
        <v>2288</v>
      </c>
      <c r="I875" s="334"/>
      <c r="J875" s="261"/>
    </row>
    <row r="876" spans="3:10" s="311" customFormat="1" x14ac:dyDescent="0.3">
      <c r="C876" s="664"/>
      <c r="D876" s="343" t="s">
        <v>2289</v>
      </c>
      <c r="E876" s="344" t="s">
        <v>2290</v>
      </c>
      <c r="F876" s="344" t="s">
        <v>697</v>
      </c>
      <c r="G876" s="344"/>
      <c r="H876" s="344" t="s">
        <v>2291</v>
      </c>
      <c r="I876" s="334"/>
      <c r="J876" s="261"/>
    </row>
    <row r="877" spans="3:10" s="311" customFormat="1" x14ac:dyDescent="0.3">
      <c r="C877" s="664"/>
      <c r="D877" s="343" t="s">
        <v>2292</v>
      </c>
      <c r="E877" s="344" t="s">
        <v>2293</v>
      </c>
      <c r="F877" s="344" t="s">
        <v>856</v>
      </c>
      <c r="G877" s="344"/>
      <c r="H877" s="344" t="s">
        <v>2289</v>
      </c>
      <c r="I877" s="334"/>
      <c r="J877" s="261"/>
    </row>
    <row r="878" spans="3:10" s="311" customFormat="1" x14ac:dyDescent="0.3">
      <c r="C878" s="664"/>
      <c r="D878" s="343" t="s">
        <v>2292</v>
      </c>
      <c r="E878" s="344" t="s">
        <v>412</v>
      </c>
      <c r="F878" s="344" t="s">
        <v>937</v>
      </c>
      <c r="G878" s="344"/>
      <c r="H878" s="344" t="s">
        <v>2294</v>
      </c>
      <c r="I878" s="334"/>
      <c r="J878" s="261"/>
    </row>
    <row r="879" spans="3:10" s="311" customFormat="1" x14ac:dyDescent="0.3">
      <c r="C879" s="664"/>
      <c r="D879" s="343" t="s">
        <v>2295</v>
      </c>
      <c r="E879" s="344" t="s">
        <v>2296</v>
      </c>
      <c r="F879" s="344" t="s">
        <v>1055</v>
      </c>
      <c r="G879" s="344"/>
      <c r="H879" s="344" t="s">
        <v>2297</v>
      </c>
      <c r="I879" s="334"/>
      <c r="J879" s="261"/>
    </row>
    <row r="880" spans="3:10" s="311" customFormat="1" x14ac:dyDescent="0.3">
      <c r="C880" s="664"/>
      <c r="D880" s="343" t="s">
        <v>2298</v>
      </c>
      <c r="E880" s="344" t="s">
        <v>2299</v>
      </c>
      <c r="F880" s="344" t="s">
        <v>878</v>
      </c>
      <c r="G880" s="344"/>
      <c r="H880" s="344" t="s">
        <v>2300</v>
      </c>
      <c r="I880" s="334"/>
      <c r="J880" s="261"/>
    </row>
    <row r="881" spans="3:10" s="311" customFormat="1" x14ac:dyDescent="0.3">
      <c r="C881" s="664"/>
      <c r="D881" s="343" t="s">
        <v>2301</v>
      </c>
      <c r="E881" s="344" t="s">
        <v>412</v>
      </c>
      <c r="F881" s="344" t="s">
        <v>651</v>
      </c>
      <c r="G881" s="344"/>
      <c r="H881" s="344" t="s">
        <v>2301</v>
      </c>
      <c r="I881" s="334"/>
      <c r="J881" s="261"/>
    </row>
    <row r="882" spans="3:10" s="311" customFormat="1" x14ac:dyDescent="0.3">
      <c r="C882" s="664"/>
      <c r="D882" s="343" t="s">
        <v>2302</v>
      </c>
      <c r="E882" s="344" t="s">
        <v>2303</v>
      </c>
      <c r="F882" s="344" t="s">
        <v>1194</v>
      </c>
      <c r="G882" s="344"/>
      <c r="H882" s="344" t="s">
        <v>2302</v>
      </c>
      <c r="I882" s="334"/>
      <c r="J882" s="261"/>
    </row>
    <row r="883" spans="3:10" s="311" customFormat="1" x14ac:dyDescent="0.3">
      <c r="C883" s="664"/>
      <c r="D883" s="343" t="s">
        <v>2304</v>
      </c>
      <c r="E883" s="344" t="s">
        <v>2305</v>
      </c>
      <c r="F883" s="344" t="s">
        <v>1893</v>
      </c>
      <c r="G883" s="344"/>
      <c r="H883" s="344" t="s">
        <v>2304</v>
      </c>
      <c r="I883" s="334"/>
      <c r="J883" s="261"/>
    </row>
    <row r="884" spans="3:10" s="311" customFormat="1" x14ac:dyDescent="0.3">
      <c r="C884" s="664"/>
      <c r="D884" s="343" t="s">
        <v>2306</v>
      </c>
      <c r="E884" s="344" t="s">
        <v>2307</v>
      </c>
      <c r="F884" s="344" t="s">
        <v>436</v>
      </c>
      <c r="G884" s="344"/>
      <c r="H884" s="344" t="s">
        <v>2308</v>
      </c>
      <c r="I884" s="334"/>
      <c r="J884" s="261"/>
    </row>
    <row r="885" spans="3:10" s="311" customFormat="1" x14ac:dyDescent="0.3">
      <c r="C885" s="664"/>
      <c r="D885" s="343" t="s">
        <v>2309</v>
      </c>
      <c r="E885" s="344" t="s">
        <v>2310</v>
      </c>
      <c r="F885" s="344" t="s">
        <v>869</v>
      </c>
      <c r="G885" s="344"/>
      <c r="H885" s="344" t="s">
        <v>2311</v>
      </c>
      <c r="I885" s="334"/>
      <c r="J885" s="261"/>
    </row>
    <row r="886" spans="3:10" s="311" customFormat="1" x14ac:dyDescent="0.3">
      <c r="C886" s="664"/>
      <c r="D886" s="343" t="s">
        <v>2312</v>
      </c>
      <c r="E886" s="344" t="s">
        <v>2313</v>
      </c>
      <c r="F886" s="344" t="s">
        <v>498</v>
      </c>
      <c r="G886" s="344"/>
      <c r="H886" s="344" t="s">
        <v>2314</v>
      </c>
      <c r="I886" s="334"/>
      <c r="J886" s="261"/>
    </row>
    <row r="887" spans="3:10" s="311" customFormat="1" x14ac:dyDescent="0.3">
      <c r="C887" s="664"/>
      <c r="D887" s="343" t="s">
        <v>2315</v>
      </c>
      <c r="E887" s="344" t="s">
        <v>412</v>
      </c>
      <c r="F887" s="344" t="s">
        <v>1174</v>
      </c>
      <c r="G887" s="344"/>
      <c r="H887" s="344" t="s">
        <v>2315</v>
      </c>
      <c r="I887" s="334"/>
      <c r="J887" s="261"/>
    </row>
    <row r="888" spans="3:10" s="311" customFormat="1" x14ac:dyDescent="0.3">
      <c r="C888" s="664"/>
      <c r="D888" s="343" t="s">
        <v>2316</v>
      </c>
      <c r="E888" s="344" t="s">
        <v>2317</v>
      </c>
      <c r="F888" s="344" t="s">
        <v>516</v>
      </c>
      <c r="G888" s="344"/>
      <c r="H888" s="344" t="s">
        <v>2318</v>
      </c>
      <c r="I888" s="334"/>
      <c r="J888" s="261"/>
    </row>
    <row r="889" spans="3:10" s="311" customFormat="1" x14ac:dyDescent="0.3">
      <c r="C889" s="664"/>
      <c r="D889" s="343" t="s">
        <v>2319</v>
      </c>
      <c r="E889" s="344" t="s">
        <v>2320</v>
      </c>
      <c r="F889" s="344" t="s">
        <v>493</v>
      </c>
      <c r="G889" s="344"/>
      <c r="H889" s="344" t="s">
        <v>2321</v>
      </c>
      <c r="I889" s="334"/>
      <c r="J889" s="261"/>
    </row>
    <row r="890" spans="3:10" s="311" customFormat="1" x14ac:dyDescent="0.3">
      <c r="C890" s="664"/>
      <c r="D890" s="343" t="s">
        <v>2322</v>
      </c>
      <c r="E890" s="344" t="s">
        <v>2323</v>
      </c>
      <c r="F890" s="344" t="s">
        <v>410</v>
      </c>
      <c r="G890" s="344"/>
      <c r="H890" s="344" t="s">
        <v>2324</v>
      </c>
      <c r="I890" s="334"/>
      <c r="J890" s="261"/>
    </row>
    <row r="891" spans="3:10" s="311" customFormat="1" x14ac:dyDescent="0.3">
      <c r="C891" s="664"/>
      <c r="D891" s="343" t="s">
        <v>2322</v>
      </c>
      <c r="E891" s="344" t="s">
        <v>2325</v>
      </c>
      <c r="F891" s="344" t="s">
        <v>410</v>
      </c>
      <c r="G891" s="344"/>
      <c r="H891" s="344" t="s">
        <v>2326</v>
      </c>
      <c r="I891" s="334"/>
      <c r="J891" s="261"/>
    </row>
    <row r="892" spans="3:10" s="311" customFormat="1" x14ac:dyDescent="0.3">
      <c r="C892" s="664"/>
      <c r="D892" s="343" t="s">
        <v>2327</v>
      </c>
      <c r="E892" s="344" t="s">
        <v>2328</v>
      </c>
      <c r="F892" s="344" t="s">
        <v>697</v>
      </c>
      <c r="G892" s="344"/>
      <c r="H892" s="344" t="s">
        <v>2329</v>
      </c>
      <c r="I892" s="334"/>
      <c r="J892" s="261"/>
    </row>
    <row r="893" spans="3:10" s="311" customFormat="1" x14ac:dyDescent="0.3">
      <c r="C893" s="664"/>
      <c r="D893" s="343" t="s">
        <v>2330</v>
      </c>
      <c r="E893" s="344" t="s">
        <v>2331</v>
      </c>
      <c r="F893" s="344" t="s">
        <v>426</v>
      </c>
      <c r="G893" s="344"/>
      <c r="H893" s="344" t="s">
        <v>2332</v>
      </c>
      <c r="I893" s="334"/>
      <c r="J893" s="261"/>
    </row>
    <row r="894" spans="3:10" s="311" customFormat="1" x14ac:dyDescent="0.3">
      <c r="C894" s="664"/>
      <c r="D894" s="343" t="s">
        <v>2333</v>
      </c>
      <c r="E894" s="344" t="s">
        <v>2334</v>
      </c>
      <c r="F894" s="344" t="s">
        <v>426</v>
      </c>
      <c r="G894" s="344"/>
      <c r="H894" s="344" t="s">
        <v>2335</v>
      </c>
      <c r="I894" s="334"/>
      <c r="J894" s="261"/>
    </row>
    <row r="895" spans="3:10" s="311" customFormat="1" x14ac:dyDescent="0.3">
      <c r="C895" s="664"/>
      <c r="D895" s="343" t="s">
        <v>2336</v>
      </c>
      <c r="E895" s="344" t="s">
        <v>2337</v>
      </c>
      <c r="F895" s="344" t="s">
        <v>1055</v>
      </c>
      <c r="G895" s="344"/>
      <c r="H895" s="344" t="s">
        <v>2338</v>
      </c>
      <c r="I895" s="334"/>
      <c r="J895" s="261"/>
    </row>
    <row r="896" spans="3:10" s="311" customFormat="1" x14ac:dyDescent="0.3">
      <c r="C896" s="664"/>
      <c r="D896" s="343" t="s">
        <v>2336</v>
      </c>
      <c r="E896" s="344" t="s">
        <v>2339</v>
      </c>
      <c r="F896" s="344" t="s">
        <v>594</v>
      </c>
      <c r="G896" s="344"/>
      <c r="H896" s="344" t="s">
        <v>2336</v>
      </c>
      <c r="I896" s="334"/>
      <c r="J896" s="261"/>
    </row>
    <row r="897" spans="3:10" s="311" customFormat="1" x14ac:dyDescent="0.3">
      <c r="C897" s="664"/>
      <c r="D897" s="343" t="s">
        <v>2340</v>
      </c>
      <c r="E897" s="344" t="s">
        <v>2341</v>
      </c>
      <c r="F897" s="344" t="s">
        <v>436</v>
      </c>
      <c r="G897" s="344"/>
      <c r="H897" s="344" t="s">
        <v>2342</v>
      </c>
      <c r="I897" s="334"/>
      <c r="J897" s="261"/>
    </row>
    <row r="898" spans="3:10" s="311" customFormat="1" x14ac:dyDescent="0.3">
      <c r="C898" s="664"/>
      <c r="D898" s="343" t="s">
        <v>2343</v>
      </c>
      <c r="E898" s="344" t="s">
        <v>2344</v>
      </c>
      <c r="F898" s="344" t="s">
        <v>1893</v>
      </c>
      <c r="G898" s="344"/>
      <c r="H898" s="344" t="s">
        <v>2343</v>
      </c>
      <c r="I898" s="334"/>
      <c r="J898" s="261"/>
    </row>
    <row r="899" spans="3:10" s="311" customFormat="1" x14ac:dyDescent="0.3">
      <c r="C899" s="664"/>
      <c r="D899" s="343" t="s">
        <v>2345</v>
      </c>
      <c r="E899" s="344" t="s">
        <v>412</v>
      </c>
      <c r="F899" s="344" t="s">
        <v>484</v>
      </c>
      <c r="G899" s="344"/>
      <c r="H899" s="344" t="s">
        <v>2345</v>
      </c>
      <c r="I899" s="334"/>
      <c r="J899" s="261"/>
    </row>
    <row r="900" spans="3:10" s="311" customFormat="1" x14ac:dyDescent="0.3">
      <c r="C900" s="664"/>
      <c r="D900" s="343" t="s">
        <v>2346</v>
      </c>
      <c r="E900" s="344" t="s">
        <v>2347</v>
      </c>
      <c r="F900" s="344" t="s">
        <v>473</v>
      </c>
      <c r="G900" s="344"/>
      <c r="H900" s="344" t="s">
        <v>2348</v>
      </c>
      <c r="I900" s="334"/>
      <c r="J900" s="261"/>
    </row>
    <row r="901" spans="3:10" s="311" customFormat="1" x14ac:dyDescent="0.3">
      <c r="C901" s="664"/>
      <c r="D901" s="343" t="s">
        <v>2349</v>
      </c>
      <c r="E901" s="344" t="s">
        <v>2350</v>
      </c>
      <c r="F901" s="344" t="s">
        <v>426</v>
      </c>
      <c r="G901" s="344"/>
      <c r="H901" s="344" t="s">
        <v>2349</v>
      </c>
      <c r="I901" s="334"/>
      <c r="J901" s="261"/>
    </row>
    <row r="902" spans="3:10" s="311" customFormat="1" x14ac:dyDescent="0.3">
      <c r="C902" s="664"/>
      <c r="D902" s="343" t="s">
        <v>2351</v>
      </c>
      <c r="E902" s="344" t="s">
        <v>2352</v>
      </c>
      <c r="F902" s="344" t="s">
        <v>878</v>
      </c>
      <c r="G902" s="344"/>
      <c r="H902" s="344" t="s">
        <v>2353</v>
      </c>
      <c r="I902" s="334"/>
      <c r="J902" s="261"/>
    </row>
    <row r="903" spans="3:10" s="311" customFormat="1" x14ac:dyDescent="0.3">
      <c r="C903" s="664"/>
      <c r="D903" s="343" t="s">
        <v>2354</v>
      </c>
      <c r="E903" s="344" t="s">
        <v>2355</v>
      </c>
      <c r="F903" s="344" t="s">
        <v>436</v>
      </c>
      <c r="G903" s="344"/>
      <c r="H903" s="344" t="s">
        <v>2356</v>
      </c>
      <c r="I903" s="334"/>
      <c r="J903" s="261"/>
    </row>
    <row r="904" spans="3:10" s="311" customFormat="1" x14ac:dyDescent="0.3">
      <c r="C904" s="664"/>
      <c r="D904" s="343" t="s">
        <v>2357</v>
      </c>
      <c r="E904" s="344" t="s">
        <v>2358</v>
      </c>
      <c r="F904" s="344" t="s">
        <v>1055</v>
      </c>
      <c r="G904" s="344"/>
      <c r="H904" s="344" t="s">
        <v>2357</v>
      </c>
      <c r="I904" s="334"/>
      <c r="J904" s="261"/>
    </row>
    <row r="905" spans="3:10" s="311" customFormat="1" x14ac:dyDescent="0.3">
      <c r="C905" s="664"/>
      <c r="D905" s="343" t="s">
        <v>2359</v>
      </c>
      <c r="E905" s="344" t="s">
        <v>412</v>
      </c>
      <c r="F905" s="344" t="s">
        <v>423</v>
      </c>
      <c r="G905" s="344"/>
      <c r="H905" s="344" t="s">
        <v>2359</v>
      </c>
      <c r="I905" s="334"/>
      <c r="J905" s="261"/>
    </row>
    <row r="906" spans="3:10" s="311" customFormat="1" x14ac:dyDescent="0.3">
      <c r="C906" s="664"/>
      <c r="D906" s="343" t="s">
        <v>2360</v>
      </c>
      <c r="E906" s="344" t="s">
        <v>2361</v>
      </c>
      <c r="F906" s="344" t="s">
        <v>665</v>
      </c>
      <c r="G906" s="344"/>
      <c r="H906" s="344" t="s">
        <v>2362</v>
      </c>
      <c r="I906" s="334"/>
      <c r="J906" s="261"/>
    </row>
    <row r="907" spans="3:10" s="311" customFormat="1" x14ac:dyDescent="0.3">
      <c r="C907" s="664"/>
      <c r="D907" s="343" t="s">
        <v>2363</v>
      </c>
      <c r="E907" s="344" t="s">
        <v>412</v>
      </c>
      <c r="F907" s="344" t="s">
        <v>1194</v>
      </c>
      <c r="G907" s="344"/>
      <c r="H907" s="344" t="s">
        <v>2363</v>
      </c>
      <c r="I907" s="334"/>
      <c r="J907" s="261"/>
    </row>
    <row r="908" spans="3:10" s="311" customFormat="1" x14ac:dyDescent="0.3">
      <c r="C908" s="664"/>
      <c r="D908" s="343" t="s">
        <v>2364</v>
      </c>
      <c r="E908" s="344" t="s">
        <v>2365</v>
      </c>
      <c r="F908" s="344" t="s">
        <v>1204</v>
      </c>
      <c r="G908" s="344"/>
      <c r="H908" s="344" t="s">
        <v>2364</v>
      </c>
      <c r="I908" s="334"/>
      <c r="J908" s="261"/>
    </row>
    <row r="909" spans="3:10" s="311" customFormat="1" x14ac:dyDescent="0.3">
      <c r="C909" s="664"/>
      <c r="D909" s="343" t="s">
        <v>2366</v>
      </c>
      <c r="E909" s="344" t="s">
        <v>2367</v>
      </c>
      <c r="F909" s="344" t="s">
        <v>1344</v>
      </c>
      <c r="G909" s="344"/>
      <c r="H909" s="344" t="s">
        <v>2368</v>
      </c>
      <c r="I909" s="334"/>
      <c r="J909" s="261"/>
    </row>
    <row r="910" spans="3:10" s="311" customFormat="1" x14ac:dyDescent="0.3">
      <c r="C910" s="664"/>
      <c r="D910" s="343" t="s">
        <v>2369</v>
      </c>
      <c r="E910" s="344" t="s">
        <v>412</v>
      </c>
      <c r="F910" s="344" t="s">
        <v>406</v>
      </c>
      <c r="G910" s="344"/>
      <c r="H910" s="344" t="s">
        <v>2369</v>
      </c>
      <c r="I910" s="334"/>
      <c r="J910" s="261"/>
    </row>
    <row r="911" spans="3:10" s="311" customFormat="1" x14ac:dyDescent="0.3">
      <c r="C911" s="664"/>
      <c r="D911" s="343" t="s">
        <v>2369</v>
      </c>
      <c r="E911" s="344" t="s">
        <v>412</v>
      </c>
      <c r="F911" s="344" t="s">
        <v>406</v>
      </c>
      <c r="G911" s="344"/>
      <c r="H911" s="344" t="s">
        <v>2370</v>
      </c>
      <c r="I911" s="334"/>
      <c r="J911" s="261"/>
    </row>
    <row r="912" spans="3:10" s="311" customFormat="1" x14ac:dyDescent="0.3">
      <c r="C912" s="664"/>
      <c r="D912" s="343" t="s">
        <v>2371</v>
      </c>
      <c r="E912" s="344" t="s">
        <v>412</v>
      </c>
      <c r="F912" s="344" t="s">
        <v>1194</v>
      </c>
      <c r="G912" s="344"/>
      <c r="H912" s="344" t="s">
        <v>2371</v>
      </c>
      <c r="I912" s="334"/>
      <c r="J912" s="261"/>
    </row>
    <row r="913" spans="3:10" s="311" customFormat="1" x14ac:dyDescent="0.3">
      <c r="C913" s="664"/>
      <c r="D913" s="343" t="s">
        <v>2372</v>
      </c>
      <c r="E913" s="344" t="s">
        <v>2373</v>
      </c>
      <c r="F913" s="344" t="s">
        <v>436</v>
      </c>
      <c r="G913" s="344"/>
      <c r="H913" s="344" t="s">
        <v>2374</v>
      </c>
      <c r="I913" s="334"/>
      <c r="J913" s="261"/>
    </row>
    <row r="914" spans="3:10" s="311" customFormat="1" x14ac:dyDescent="0.3">
      <c r="C914" s="664"/>
      <c r="D914" s="343" t="s">
        <v>2375</v>
      </c>
      <c r="E914" s="344" t="s">
        <v>412</v>
      </c>
      <c r="F914" s="344" t="s">
        <v>423</v>
      </c>
      <c r="G914" s="344"/>
      <c r="H914" s="344" t="s">
        <v>2376</v>
      </c>
      <c r="I914" s="334"/>
      <c r="J914" s="261"/>
    </row>
    <row r="915" spans="3:10" s="311" customFormat="1" x14ac:dyDescent="0.3">
      <c r="C915" s="664"/>
      <c r="D915" s="343" t="s">
        <v>2377</v>
      </c>
      <c r="E915" s="344" t="s">
        <v>2378</v>
      </c>
      <c r="F915" s="344" t="s">
        <v>1194</v>
      </c>
      <c r="G915" s="344"/>
      <c r="H915" s="344" t="s">
        <v>2377</v>
      </c>
      <c r="I915" s="334"/>
      <c r="J915" s="261"/>
    </row>
    <row r="916" spans="3:10" s="311" customFormat="1" x14ac:dyDescent="0.3">
      <c r="C916" s="664"/>
      <c r="D916" s="343" t="s">
        <v>2379</v>
      </c>
      <c r="E916" s="344" t="s">
        <v>412</v>
      </c>
      <c r="F916" s="344" t="s">
        <v>705</v>
      </c>
      <c r="G916" s="344"/>
      <c r="H916" s="344" t="s">
        <v>2379</v>
      </c>
      <c r="I916" s="334"/>
      <c r="J916" s="261"/>
    </row>
    <row r="917" spans="3:10" s="311" customFormat="1" x14ac:dyDescent="0.3">
      <c r="C917" s="664"/>
      <c r="D917" s="343" t="s">
        <v>2380</v>
      </c>
      <c r="E917" s="344" t="s">
        <v>2381</v>
      </c>
      <c r="F917" s="344" t="s">
        <v>2114</v>
      </c>
      <c r="G917" s="344"/>
      <c r="H917" s="344" t="s">
        <v>2382</v>
      </c>
      <c r="I917" s="334"/>
      <c r="J917" s="261"/>
    </row>
    <row r="918" spans="3:10" s="311" customFormat="1" x14ac:dyDescent="0.3">
      <c r="C918" s="664"/>
      <c r="D918" s="343" t="s">
        <v>2383</v>
      </c>
      <c r="E918" s="344" t="s">
        <v>2384</v>
      </c>
      <c r="F918" s="344" t="s">
        <v>697</v>
      </c>
      <c r="G918" s="344"/>
      <c r="H918" s="344" t="s">
        <v>2385</v>
      </c>
      <c r="I918" s="334"/>
      <c r="J918" s="261"/>
    </row>
    <row r="919" spans="3:10" s="311" customFormat="1" x14ac:dyDescent="0.3">
      <c r="C919" s="664"/>
      <c r="D919" s="343" t="s">
        <v>2386</v>
      </c>
      <c r="E919" s="344" t="s">
        <v>2387</v>
      </c>
      <c r="F919" s="344" t="s">
        <v>469</v>
      </c>
      <c r="G919" s="344"/>
      <c r="H919" s="344" t="s">
        <v>2388</v>
      </c>
      <c r="I919" s="334"/>
      <c r="J919" s="261"/>
    </row>
    <row r="920" spans="3:10" s="311" customFormat="1" x14ac:dyDescent="0.3">
      <c r="C920" s="664"/>
      <c r="D920" s="343" t="s">
        <v>2389</v>
      </c>
      <c r="E920" s="344" t="s">
        <v>2390</v>
      </c>
      <c r="F920" s="344" t="s">
        <v>869</v>
      </c>
      <c r="G920" s="344"/>
      <c r="H920" s="344" t="s">
        <v>2389</v>
      </c>
      <c r="I920" s="334"/>
      <c r="J920" s="261"/>
    </row>
    <row r="921" spans="3:10" s="311" customFormat="1" x14ac:dyDescent="0.3">
      <c r="C921" s="664"/>
      <c r="D921" s="343" t="s">
        <v>2391</v>
      </c>
      <c r="E921" s="344" t="s">
        <v>2392</v>
      </c>
      <c r="F921" s="344" t="s">
        <v>426</v>
      </c>
      <c r="G921" s="344"/>
      <c r="H921" s="344" t="s">
        <v>2391</v>
      </c>
      <c r="I921" s="334"/>
      <c r="J921" s="261"/>
    </row>
    <row r="922" spans="3:10" s="311" customFormat="1" x14ac:dyDescent="0.3">
      <c r="C922" s="664"/>
      <c r="D922" s="343" t="s">
        <v>2393</v>
      </c>
      <c r="E922" s="344" t="s">
        <v>412</v>
      </c>
      <c r="F922" s="344" t="s">
        <v>1194</v>
      </c>
      <c r="G922" s="344"/>
      <c r="H922" s="344" t="s">
        <v>2393</v>
      </c>
      <c r="I922" s="334"/>
      <c r="J922" s="261"/>
    </row>
    <row r="923" spans="3:10" s="311" customFormat="1" x14ac:dyDescent="0.3">
      <c r="C923" s="664"/>
      <c r="D923" s="343" t="s">
        <v>2394</v>
      </c>
      <c r="E923" s="344" t="s">
        <v>412</v>
      </c>
      <c r="F923" s="344" t="s">
        <v>1194</v>
      </c>
      <c r="G923" s="344"/>
      <c r="H923" s="344" t="s">
        <v>2394</v>
      </c>
      <c r="I923" s="334"/>
      <c r="J923" s="261"/>
    </row>
    <row r="924" spans="3:10" s="311" customFormat="1" x14ac:dyDescent="0.3">
      <c r="C924" s="664"/>
      <c r="D924" s="343" t="s">
        <v>2395</v>
      </c>
      <c r="E924" s="344" t="s">
        <v>2396</v>
      </c>
      <c r="F924" s="344" t="s">
        <v>423</v>
      </c>
      <c r="G924" s="344"/>
      <c r="H924" s="344" t="s">
        <v>2395</v>
      </c>
      <c r="I924" s="334"/>
      <c r="J924" s="261"/>
    </row>
    <row r="925" spans="3:10" s="311" customFormat="1" x14ac:dyDescent="0.3">
      <c r="C925" s="664"/>
      <c r="D925" s="343" t="s">
        <v>2397</v>
      </c>
      <c r="E925" s="344" t="s">
        <v>2398</v>
      </c>
      <c r="F925" s="344" t="s">
        <v>436</v>
      </c>
      <c r="G925" s="344"/>
      <c r="H925" s="344" t="s">
        <v>2399</v>
      </c>
      <c r="I925" s="334"/>
      <c r="J925" s="261"/>
    </row>
    <row r="926" spans="3:10" s="311" customFormat="1" x14ac:dyDescent="0.3">
      <c r="C926" s="664"/>
      <c r="D926" s="343" t="s">
        <v>2400</v>
      </c>
      <c r="E926" s="344" t="s">
        <v>412</v>
      </c>
      <c r="F926" s="344" t="s">
        <v>665</v>
      </c>
      <c r="G926" s="344"/>
      <c r="H926" s="344" t="s">
        <v>2401</v>
      </c>
      <c r="I926" s="334"/>
      <c r="J926" s="261"/>
    </row>
    <row r="927" spans="3:10" s="311" customFormat="1" x14ac:dyDescent="0.3">
      <c r="C927" s="664"/>
      <c r="D927" s="343" t="s">
        <v>2402</v>
      </c>
      <c r="E927" s="344" t="s">
        <v>2403</v>
      </c>
      <c r="F927" s="344" t="s">
        <v>600</v>
      </c>
      <c r="G927" s="344"/>
      <c r="H927" s="344" t="s">
        <v>2402</v>
      </c>
      <c r="I927" s="334"/>
      <c r="J927" s="261"/>
    </row>
    <row r="928" spans="3:10" s="311" customFormat="1" x14ac:dyDescent="0.3">
      <c r="C928" s="664"/>
      <c r="D928" s="343" t="s">
        <v>2404</v>
      </c>
      <c r="E928" s="344" t="s">
        <v>2405</v>
      </c>
      <c r="F928" s="344" t="s">
        <v>665</v>
      </c>
      <c r="G928" s="344"/>
      <c r="H928" s="344" t="s">
        <v>2406</v>
      </c>
      <c r="I928" s="334"/>
      <c r="J928" s="261"/>
    </row>
    <row r="929" spans="3:10" s="311" customFormat="1" x14ac:dyDescent="0.3">
      <c r="C929" s="664"/>
      <c r="D929" s="343" t="s">
        <v>2407</v>
      </c>
      <c r="E929" s="344" t="s">
        <v>2408</v>
      </c>
      <c r="F929" s="344" t="s">
        <v>1295</v>
      </c>
      <c r="G929" s="344"/>
      <c r="H929" s="344" t="s">
        <v>2407</v>
      </c>
      <c r="I929" s="334"/>
      <c r="J929" s="261"/>
    </row>
    <row r="930" spans="3:10" s="311" customFormat="1" x14ac:dyDescent="0.3">
      <c r="C930" s="664"/>
      <c r="D930" s="343" t="s">
        <v>2409</v>
      </c>
      <c r="E930" s="344" t="s">
        <v>412</v>
      </c>
      <c r="F930" s="344" t="s">
        <v>1018</v>
      </c>
      <c r="G930" s="344"/>
      <c r="H930" s="344" t="s">
        <v>2410</v>
      </c>
      <c r="I930" s="334"/>
      <c r="J930" s="261"/>
    </row>
    <row r="931" spans="3:10" s="311" customFormat="1" x14ac:dyDescent="0.3">
      <c r="C931" s="664"/>
      <c r="D931" s="343" t="s">
        <v>2411</v>
      </c>
      <c r="E931" s="344" t="s">
        <v>2412</v>
      </c>
      <c r="F931" s="344" t="s">
        <v>878</v>
      </c>
      <c r="G931" s="344"/>
      <c r="H931" s="344" t="s">
        <v>2413</v>
      </c>
      <c r="I931" s="334"/>
      <c r="J931" s="261"/>
    </row>
    <row r="932" spans="3:10" s="311" customFormat="1" x14ac:dyDescent="0.3">
      <c r="C932" s="664"/>
      <c r="D932" s="343" t="s">
        <v>2414</v>
      </c>
      <c r="E932" s="344" t="s">
        <v>2415</v>
      </c>
      <c r="F932" s="344" t="s">
        <v>516</v>
      </c>
      <c r="G932" s="344"/>
      <c r="H932" s="344" t="s">
        <v>2414</v>
      </c>
      <c r="I932" s="334"/>
      <c r="J932" s="261"/>
    </row>
    <row r="933" spans="3:10" s="311" customFormat="1" x14ac:dyDescent="0.3">
      <c r="C933" s="664"/>
      <c r="D933" s="343" t="s">
        <v>2416</v>
      </c>
      <c r="E933" s="344" t="s">
        <v>2417</v>
      </c>
      <c r="F933" s="344" t="s">
        <v>714</v>
      </c>
      <c r="G933" s="344"/>
      <c r="H933" s="344" t="s">
        <v>2418</v>
      </c>
      <c r="I933" s="334"/>
      <c r="J933" s="261"/>
    </row>
    <row r="934" spans="3:10" s="311" customFormat="1" x14ac:dyDescent="0.3">
      <c r="C934" s="664"/>
      <c r="D934" s="343" t="s">
        <v>2419</v>
      </c>
      <c r="E934" s="344" t="s">
        <v>2420</v>
      </c>
      <c r="F934" s="344" t="s">
        <v>469</v>
      </c>
      <c r="G934" s="344"/>
      <c r="H934" s="344" t="s">
        <v>2419</v>
      </c>
      <c r="I934" s="334"/>
      <c r="J934" s="261"/>
    </row>
    <row r="935" spans="3:10" s="311" customFormat="1" x14ac:dyDescent="0.3">
      <c r="C935" s="664"/>
      <c r="D935" s="343" t="s">
        <v>2421</v>
      </c>
      <c r="E935" s="344" t="s">
        <v>412</v>
      </c>
      <c r="F935" s="344" t="s">
        <v>423</v>
      </c>
      <c r="G935" s="344"/>
      <c r="H935" s="344" t="s">
        <v>2422</v>
      </c>
      <c r="I935" s="334"/>
      <c r="J935" s="261"/>
    </row>
    <row r="936" spans="3:10" s="311" customFormat="1" x14ac:dyDescent="0.3">
      <c r="C936" s="664"/>
      <c r="D936" s="343" t="s">
        <v>2423</v>
      </c>
      <c r="E936" s="344" t="s">
        <v>412</v>
      </c>
      <c r="F936" s="344" t="s">
        <v>1459</v>
      </c>
      <c r="G936" s="344"/>
      <c r="H936" s="344" t="s">
        <v>2423</v>
      </c>
      <c r="I936" s="334"/>
      <c r="J936" s="261"/>
    </row>
    <row r="937" spans="3:10" s="311" customFormat="1" x14ac:dyDescent="0.3">
      <c r="C937" s="664"/>
      <c r="D937" s="343" t="s">
        <v>2424</v>
      </c>
      <c r="E937" s="344" t="s">
        <v>2425</v>
      </c>
      <c r="F937" s="344" t="s">
        <v>665</v>
      </c>
      <c r="G937" s="344"/>
      <c r="H937" s="344" t="s">
        <v>2426</v>
      </c>
      <c r="I937" s="334"/>
      <c r="J937" s="261"/>
    </row>
    <row r="938" spans="3:10" s="311" customFormat="1" x14ac:dyDescent="0.3">
      <c r="C938" s="664"/>
      <c r="D938" s="343" t="s">
        <v>2427</v>
      </c>
      <c r="E938" s="344" t="s">
        <v>412</v>
      </c>
      <c r="F938" s="344" t="s">
        <v>1194</v>
      </c>
      <c r="G938" s="344"/>
      <c r="H938" s="344" t="s">
        <v>2427</v>
      </c>
      <c r="I938" s="334"/>
      <c r="J938" s="261"/>
    </row>
    <row r="939" spans="3:10" s="311" customFormat="1" x14ac:dyDescent="0.3">
      <c r="C939" s="664"/>
      <c r="D939" s="343" t="s">
        <v>2428</v>
      </c>
      <c r="E939" s="344" t="s">
        <v>2429</v>
      </c>
      <c r="F939" s="344" t="s">
        <v>469</v>
      </c>
      <c r="G939" s="344"/>
      <c r="H939" s="344" t="s">
        <v>2430</v>
      </c>
      <c r="I939" s="334"/>
      <c r="J939" s="261"/>
    </row>
    <row r="940" spans="3:10" s="311" customFormat="1" x14ac:dyDescent="0.3">
      <c r="C940" s="664"/>
      <c r="D940" s="343" t="s">
        <v>2431</v>
      </c>
      <c r="E940" s="344" t="s">
        <v>2432</v>
      </c>
      <c r="F940" s="344" t="s">
        <v>473</v>
      </c>
      <c r="G940" s="344"/>
      <c r="H940" s="344" t="s">
        <v>2433</v>
      </c>
      <c r="I940" s="334"/>
      <c r="J940" s="261"/>
    </row>
    <row r="941" spans="3:10" s="311" customFormat="1" x14ac:dyDescent="0.3">
      <c r="C941" s="664"/>
      <c r="D941" s="343" t="s">
        <v>2434</v>
      </c>
      <c r="E941" s="344" t="s">
        <v>412</v>
      </c>
      <c r="F941" s="344" t="s">
        <v>1169</v>
      </c>
      <c r="G941" s="344"/>
      <c r="H941" s="344" t="s">
        <v>2435</v>
      </c>
      <c r="I941" s="334"/>
      <c r="J941" s="261"/>
    </row>
    <row r="942" spans="3:10" s="311" customFormat="1" x14ac:dyDescent="0.3">
      <c r="C942" s="664"/>
      <c r="D942" s="343" t="s">
        <v>2436</v>
      </c>
      <c r="E942" s="344" t="s">
        <v>412</v>
      </c>
      <c r="F942" s="344" t="s">
        <v>697</v>
      </c>
      <c r="G942" s="344"/>
      <c r="H942" s="344" t="s">
        <v>2437</v>
      </c>
      <c r="I942" s="334"/>
      <c r="J942" s="261"/>
    </row>
    <row r="943" spans="3:10" s="311" customFormat="1" x14ac:dyDescent="0.3">
      <c r="C943" s="664"/>
      <c r="D943" s="343" t="s">
        <v>2438</v>
      </c>
      <c r="E943" s="344" t="s">
        <v>2439</v>
      </c>
      <c r="F943" s="344" t="s">
        <v>665</v>
      </c>
      <c r="G943" s="344"/>
      <c r="H943" s="344" t="s">
        <v>2440</v>
      </c>
      <c r="I943" s="334"/>
      <c r="J943" s="261"/>
    </row>
    <row r="944" spans="3:10" s="311" customFormat="1" x14ac:dyDescent="0.3">
      <c r="C944" s="664"/>
      <c r="D944" s="343" t="s">
        <v>2438</v>
      </c>
      <c r="E944" s="344" t="s">
        <v>2441</v>
      </c>
      <c r="F944" s="344" t="s">
        <v>665</v>
      </c>
      <c r="G944" s="344"/>
      <c r="H944" s="344" t="s">
        <v>2442</v>
      </c>
      <c r="I944" s="334"/>
      <c r="J944" s="261"/>
    </row>
    <row r="945" spans="3:10" s="311" customFormat="1" x14ac:dyDescent="0.3">
      <c r="C945" s="664"/>
      <c r="D945" s="343" t="s">
        <v>2443</v>
      </c>
      <c r="E945" s="344" t="s">
        <v>412</v>
      </c>
      <c r="F945" s="344" t="s">
        <v>1055</v>
      </c>
      <c r="G945" s="344"/>
      <c r="H945" s="344" t="s">
        <v>2443</v>
      </c>
      <c r="I945" s="334"/>
      <c r="J945" s="261"/>
    </row>
    <row r="946" spans="3:10" s="311" customFormat="1" x14ac:dyDescent="0.3">
      <c r="C946" s="664"/>
      <c r="D946" s="343" t="s">
        <v>2444</v>
      </c>
      <c r="E946" s="344" t="s">
        <v>2445</v>
      </c>
      <c r="F946" s="344" t="s">
        <v>436</v>
      </c>
      <c r="G946" s="344"/>
      <c r="H946" s="344" t="s">
        <v>2446</v>
      </c>
      <c r="I946" s="334"/>
      <c r="J946" s="261"/>
    </row>
    <row r="947" spans="3:10" s="311" customFormat="1" x14ac:dyDescent="0.3">
      <c r="C947" s="664"/>
      <c r="D947" s="343" t="s">
        <v>2447</v>
      </c>
      <c r="E947" s="344" t="s">
        <v>412</v>
      </c>
      <c r="F947" s="344" t="s">
        <v>1055</v>
      </c>
      <c r="G947" s="344"/>
      <c r="H947" s="344" t="s">
        <v>2447</v>
      </c>
      <c r="I947" s="334"/>
      <c r="J947" s="261"/>
    </row>
    <row r="948" spans="3:10" s="311" customFormat="1" x14ac:dyDescent="0.3">
      <c r="C948" s="664"/>
      <c r="D948" s="343" t="s">
        <v>2448</v>
      </c>
      <c r="E948" s="344" t="s">
        <v>2449</v>
      </c>
      <c r="F948" s="344" t="s">
        <v>772</v>
      </c>
      <c r="G948" s="344"/>
      <c r="H948" s="344" t="s">
        <v>2450</v>
      </c>
      <c r="I948" s="334"/>
      <c r="J948" s="261"/>
    </row>
    <row r="949" spans="3:10" s="311" customFormat="1" x14ac:dyDescent="0.3">
      <c r="C949" s="664"/>
      <c r="D949" s="343" t="s">
        <v>2451</v>
      </c>
      <c r="E949" s="344" t="s">
        <v>412</v>
      </c>
      <c r="F949" s="344" t="s">
        <v>1018</v>
      </c>
      <c r="G949" s="344"/>
      <c r="H949" s="344" t="s">
        <v>2451</v>
      </c>
      <c r="I949" s="334"/>
      <c r="J949" s="261"/>
    </row>
    <row r="950" spans="3:10" s="311" customFormat="1" x14ac:dyDescent="0.3">
      <c r="C950" s="664"/>
      <c r="D950" s="343" t="s">
        <v>2452</v>
      </c>
      <c r="E950" s="344" t="s">
        <v>412</v>
      </c>
      <c r="F950" s="344" t="s">
        <v>621</v>
      </c>
      <c r="G950" s="344"/>
      <c r="H950" s="344" t="s">
        <v>2453</v>
      </c>
      <c r="I950" s="334"/>
      <c r="J950" s="261"/>
    </row>
    <row r="951" spans="3:10" s="311" customFormat="1" x14ac:dyDescent="0.3">
      <c r="C951" s="664"/>
      <c r="D951" s="343" t="s">
        <v>2454</v>
      </c>
      <c r="E951" s="344" t="s">
        <v>412</v>
      </c>
      <c r="F951" s="344" t="s">
        <v>406</v>
      </c>
      <c r="G951" s="344"/>
      <c r="H951" s="344" t="s">
        <v>2454</v>
      </c>
      <c r="I951" s="334"/>
      <c r="J951" s="261"/>
    </row>
    <row r="952" spans="3:10" s="311" customFormat="1" x14ac:dyDescent="0.3">
      <c r="C952" s="664"/>
      <c r="D952" s="343" t="s">
        <v>2455</v>
      </c>
      <c r="E952" s="344" t="s">
        <v>412</v>
      </c>
      <c r="F952" s="344" t="s">
        <v>1336</v>
      </c>
      <c r="G952" s="344"/>
      <c r="H952" s="344" t="s">
        <v>2455</v>
      </c>
      <c r="I952" s="334"/>
      <c r="J952" s="261"/>
    </row>
    <row r="953" spans="3:10" s="311" customFormat="1" x14ac:dyDescent="0.3">
      <c r="C953" s="664"/>
      <c r="D953" s="343" t="s">
        <v>2456</v>
      </c>
      <c r="E953" s="344" t="s">
        <v>2457</v>
      </c>
      <c r="F953" s="344" t="s">
        <v>1076</v>
      </c>
      <c r="G953" s="344"/>
      <c r="H953" s="344" t="s">
        <v>2458</v>
      </c>
      <c r="I953" s="334"/>
      <c r="J953" s="261"/>
    </row>
    <row r="954" spans="3:10" s="311" customFormat="1" x14ac:dyDescent="0.3">
      <c r="C954" s="664"/>
      <c r="D954" s="343" t="s">
        <v>2459</v>
      </c>
      <c r="E954" s="344" t="s">
        <v>2460</v>
      </c>
      <c r="F954" s="344" t="s">
        <v>484</v>
      </c>
      <c r="G954" s="344"/>
      <c r="H954" s="344" t="s">
        <v>2459</v>
      </c>
      <c r="I954" s="334"/>
      <c r="J954" s="261"/>
    </row>
    <row r="955" spans="3:10" s="311" customFormat="1" x14ac:dyDescent="0.3">
      <c r="C955" s="664"/>
      <c r="D955" s="343" t="s">
        <v>2461</v>
      </c>
      <c r="E955" s="344" t="s">
        <v>412</v>
      </c>
      <c r="F955" s="344" t="s">
        <v>1051</v>
      </c>
      <c r="G955" s="344"/>
      <c r="H955" s="344" t="s">
        <v>2461</v>
      </c>
      <c r="I955" s="334"/>
      <c r="J955" s="261"/>
    </row>
    <row r="956" spans="3:10" s="311" customFormat="1" x14ac:dyDescent="0.3">
      <c r="C956" s="664"/>
      <c r="D956" s="343" t="s">
        <v>2462</v>
      </c>
      <c r="E956" s="344" t="s">
        <v>2463</v>
      </c>
      <c r="F956" s="344" t="s">
        <v>436</v>
      </c>
      <c r="G956" s="344"/>
      <c r="H956" s="344" t="s">
        <v>2464</v>
      </c>
      <c r="I956" s="334"/>
      <c r="J956" s="261"/>
    </row>
    <row r="957" spans="3:10" s="311" customFormat="1" x14ac:dyDescent="0.3">
      <c r="C957" s="664"/>
      <c r="D957" s="343" t="s">
        <v>2465</v>
      </c>
      <c r="E957" s="344" t="s">
        <v>2466</v>
      </c>
      <c r="F957" s="344" t="s">
        <v>1291</v>
      </c>
      <c r="G957" s="344"/>
      <c r="H957" s="344" t="s">
        <v>2467</v>
      </c>
      <c r="I957" s="334"/>
      <c r="J957" s="261"/>
    </row>
    <row r="958" spans="3:10" s="311" customFormat="1" x14ac:dyDescent="0.3">
      <c r="C958" s="664"/>
      <c r="D958" s="343" t="s">
        <v>2468</v>
      </c>
      <c r="E958" s="344" t="s">
        <v>2469</v>
      </c>
      <c r="F958" s="344" t="s">
        <v>436</v>
      </c>
      <c r="G958" s="344"/>
      <c r="H958" s="344" t="s">
        <v>2470</v>
      </c>
      <c r="I958" s="334"/>
      <c r="J958" s="261"/>
    </row>
    <row r="959" spans="3:10" s="311" customFormat="1" x14ac:dyDescent="0.3">
      <c r="C959" s="664"/>
      <c r="D959" s="343" t="s">
        <v>2471</v>
      </c>
      <c r="E959" s="344" t="s">
        <v>2472</v>
      </c>
      <c r="F959" s="344" t="s">
        <v>436</v>
      </c>
      <c r="G959" s="344"/>
      <c r="H959" s="344" t="s">
        <v>2473</v>
      </c>
      <c r="I959" s="334"/>
      <c r="J959" s="261"/>
    </row>
    <row r="960" spans="3:10" s="311" customFormat="1" x14ac:dyDescent="0.3">
      <c r="C960" s="664"/>
      <c r="D960" s="343" t="s">
        <v>2474</v>
      </c>
      <c r="E960" s="344" t="s">
        <v>2475</v>
      </c>
      <c r="F960" s="344" t="s">
        <v>443</v>
      </c>
      <c r="G960" s="344"/>
      <c r="H960" s="344" t="s">
        <v>2474</v>
      </c>
      <c r="I960" s="334"/>
      <c r="J960" s="261"/>
    </row>
    <row r="961" spans="3:10" s="311" customFormat="1" x14ac:dyDescent="0.3">
      <c r="C961" s="664"/>
      <c r="D961" s="343" t="s">
        <v>2476</v>
      </c>
      <c r="E961" s="344" t="s">
        <v>2477</v>
      </c>
      <c r="F961" s="344" t="s">
        <v>516</v>
      </c>
      <c r="G961" s="344"/>
      <c r="H961" s="344" t="s">
        <v>2476</v>
      </c>
      <c r="I961" s="334"/>
      <c r="J961" s="261"/>
    </row>
    <row r="962" spans="3:10" s="311" customFormat="1" x14ac:dyDescent="0.3">
      <c r="C962" s="664"/>
      <c r="D962" s="343" t="s">
        <v>2478</v>
      </c>
      <c r="E962" s="344" t="s">
        <v>2479</v>
      </c>
      <c r="F962" s="344" t="s">
        <v>613</v>
      </c>
      <c r="G962" s="344"/>
      <c r="H962" s="344" t="s">
        <v>2480</v>
      </c>
      <c r="I962" s="334"/>
      <c r="J962" s="261"/>
    </row>
    <row r="963" spans="3:10" s="311" customFormat="1" x14ac:dyDescent="0.3">
      <c r="C963" s="664"/>
      <c r="D963" s="343" t="s">
        <v>2481</v>
      </c>
      <c r="E963" s="344" t="s">
        <v>412</v>
      </c>
      <c r="F963" s="344" t="s">
        <v>2482</v>
      </c>
      <c r="G963" s="344"/>
      <c r="H963" s="344" t="s">
        <v>2481</v>
      </c>
      <c r="I963" s="334"/>
      <c r="J963" s="261"/>
    </row>
    <row r="964" spans="3:10" s="311" customFormat="1" x14ac:dyDescent="0.3">
      <c r="C964" s="664"/>
      <c r="D964" s="343" t="s">
        <v>2483</v>
      </c>
      <c r="E964" s="344" t="s">
        <v>412</v>
      </c>
      <c r="F964" s="344" t="s">
        <v>423</v>
      </c>
      <c r="G964" s="344"/>
      <c r="H964" s="344" t="s">
        <v>2483</v>
      </c>
      <c r="I964" s="334"/>
      <c r="J964" s="261"/>
    </row>
    <row r="965" spans="3:10" s="311" customFormat="1" x14ac:dyDescent="0.3">
      <c r="C965" s="664"/>
      <c r="D965" s="343" t="s">
        <v>2484</v>
      </c>
      <c r="E965" s="344" t="s">
        <v>2485</v>
      </c>
      <c r="F965" s="344" t="s">
        <v>440</v>
      </c>
      <c r="G965" s="344"/>
      <c r="H965" s="344" t="s">
        <v>2486</v>
      </c>
      <c r="I965" s="334"/>
      <c r="J965" s="261"/>
    </row>
    <row r="966" spans="3:10" s="311" customFormat="1" x14ac:dyDescent="0.3">
      <c r="C966" s="664"/>
      <c r="D966" s="343" t="s">
        <v>2487</v>
      </c>
      <c r="E966" s="344" t="s">
        <v>2488</v>
      </c>
      <c r="F966" s="344" t="s">
        <v>2489</v>
      </c>
      <c r="G966" s="344"/>
      <c r="H966" s="344" t="s">
        <v>2490</v>
      </c>
      <c r="I966" s="334"/>
      <c r="J966" s="261"/>
    </row>
    <row r="967" spans="3:10" s="311" customFormat="1" x14ac:dyDescent="0.3">
      <c r="C967" s="664"/>
      <c r="D967" s="343" t="s">
        <v>2491</v>
      </c>
      <c r="E967" s="344" t="s">
        <v>2492</v>
      </c>
      <c r="F967" s="344" t="s">
        <v>916</v>
      </c>
      <c r="G967" s="344"/>
      <c r="H967" s="344" t="s">
        <v>2491</v>
      </c>
      <c r="I967" s="334"/>
      <c r="J967" s="261"/>
    </row>
    <row r="968" spans="3:10" s="311" customFormat="1" x14ac:dyDescent="0.3">
      <c r="C968" s="664"/>
      <c r="D968" s="343" t="s">
        <v>2493</v>
      </c>
      <c r="E968" s="344" t="s">
        <v>412</v>
      </c>
      <c r="F968" s="344" t="s">
        <v>418</v>
      </c>
      <c r="G968" s="344"/>
      <c r="H968" s="344" t="s">
        <v>2493</v>
      </c>
      <c r="I968" s="334"/>
      <c r="J968" s="261"/>
    </row>
    <row r="969" spans="3:10" s="311" customFormat="1" x14ac:dyDescent="0.3">
      <c r="C969" s="664"/>
      <c r="D969" s="343" t="s">
        <v>2494</v>
      </c>
      <c r="E969" s="344" t="s">
        <v>412</v>
      </c>
      <c r="F969" s="344" t="s">
        <v>418</v>
      </c>
      <c r="G969" s="344"/>
      <c r="H969" s="344" t="s">
        <v>2495</v>
      </c>
      <c r="I969" s="334"/>
      <c r="J969" s="261"/>
    </row>
    <row r="970" spans="3:10" s="311" customFormat="1" x14ac:dyDescent="0.3">
      <c r="C970" s="664"/>
      <c r="D970" s="343" t="s">
        <v>2496</v>
      </c>
      <c r="E970" s="344" t="s">
        <v>412</v>
      </c>
      <c r="F970" s="344" t="s">
        <v>453</v>
      </c>
      <c r="G970" s="344"/>
      <c r="H970" s="344" t="s">
        <v>2496</v>
      </c>
      <c r="I970" s="334"/>
      <c r="J970" s="261"/>
    </row>
    <row r="971" spans="3:10" s="311" customFormat="1" x14ac:dyDescent="0.3">
      <c r="C971" s="664"/>
      <c r="D971" s="343" t="s">
        <v>2497</v>
      </c>
      <c r="E971" s="344" t="s">
        <v>412</v>
      </c>
      <c r="F971" s="344" t="s">
        <v>418</v>
      </c>
      <c r="G971" s="344"/>
      <c r="H971" s="344" t="s">
        <v>2498</v>
      </c>
      <c r="I971" s="334"/>
      <c r="J971" s="261"/>
    </row>
    <row r="972" spans="3:10" s="311" customFormat="1" x14ac:dyDescent="0.3">
      <c r="C972" s="664"/>
      <c r="D972" s="343" t="s">
        <v>2499</v>
      </c>
      <c r="E972" s="344" t="s">
        <v>2500</v>
      </c>
      <c r="F972" s="344" t="s">
        <v>426</v>
      </c>
      <c r="G972" s="344"/>
      <c r="H972" s="344" t="s">
        <v>2501</v>
      </c>
      <c r="I972" s="334"/>
      <c r="J972" s="261"/>
    </row>
    <row r="973" spans="3:10" s="311" customFormat="1" x14ac:dyDescent="0.3">
      <c r="C973" s="664"/>
      <c r="D973" s="343" t="s">
        <v>2502</v>
      </c>
      <c r="E973" s="344" t="s">
        <v>2503</v>
      </c>
      <c r="F973" s="344" t="s">
        <v>1501</v>
      </c>
      <c r="G973" s="344"/>
      <c r="H973" s="344" t="s">
        <v>2504</v>
      </c>
      <c r="I973" s="334"/>
      <c r="J973" s="261"/>
    </row>
    <row r="974" spans="3:10" s="311" customFormat="1" x14ac:dyDescent="0.3">
      <c r="C974" s="664"/>
      <c r="D974" s="343" t="s">
        <v>2505</v>
      </c>
      <c r="E974" s="344" t="s">
        <v>412</v>
      </c>
      <c r="F974" s="344" t="s">
        <v>1030</v>
      </c>
      <c r="G974" s="344"/>
      <c r="H974" s="344" t="s">
        <v>2505</v>
      </c>
      <c r="I974" s="334"/>
      <c r="J974" s="261"/>
    </row>
    <row r="975" spans="3:10" s="311" customFormat="1" x14ac:dyDescent="0.3">
      <c r="C975" s="664"/>
      <c r="D975" s="343" t="s">
        <v>2506</v>
      </c>
      <c r="E975" s="344" t="s">
        <v>2507</v>
      </c>
      <c r="F975" s="344" t="s">
        <v>426</v>
      </c>
      <c r="G975" s="344"/>
      <c r="H975" s="344" t="s">
        <v>2506</v>
      </c>
      <c r="I975" s="334"/>
      <c r="J975" s="261"/>
    </row>
    <row r="976" spans="3:10" s="311" customFormat="1" x14ac:dyDescent="0.3">
      <c r="C976" s="664"/>
      <c r="D976" s="343" t="s">
        <v>2508</v>
      </c>
      <c r="E976" s="344" t="s">
        <v>2509</v>
      </c>
      <c r="F976" s="344" t="s">
        <v>426</v>
      </c>
      <c r="G976" s="344"/>
      <c r="H976" s="344" t="s">
        <v>2508</v>
      </c>
      <c r="I976" s="334"/>
      <c r="J976" s="261"/>
    </row>
    <row r="977" spans="3:10" s="311" customFormat="1" x14ac:dyDescent="0.3">
      <c r="C977" s="664"/>
      <c r="D977" s="343" t="s">
        <v>2510</v>
      </c>
      <c r="E977" s="344" t="s">
        <v>2511</v>
      </c>
      <c r="F977" s="344" t="s">
        <v>436</v>
      </c>
      <c r="G977" s="344"/>
      <c r="H977" s="344" t="s">
        <v>2512</v>
      </c>
      <c r="I977" s="334"/>
      <c r="J977" s="261"/>
    </row>
    <row r="978" spans="3:10" s="311" customFormat="1" x14ac:dyDescent="0.3">
      <c r="C978" s="664"/>
      <c r="D978" s="343" t="s">
        <v>2510</v>
      </c>
      <c r="E978" s="344" t="s">
        <v>2513</v>
      </c>
      <c r="F978" s="344" t="s">
        <v>436</v>
      </c>
      <c r="G978" s="344"/>
      <c r="H978" s="344" t="s">
        <v>2514</v>
      </c>
      <c r="I978" s="334"/>
      <c r="J978" s="261"/>
    </row>
    <row r="979" spans="3:10" s="311" customFormat="1" x14ac:dyDescent="0.3">
      <c r="C979" s="664"/>
      <c r="D979" s="343" t="s">
        <v>2515</v>
      </c>
      <c r="E979" s="344" t="s">
        <v>412</v>
      </c>
      <c r="F979" s="344" t="s">
        <v>525</v>
      </c>
      <c r="G979" s="344"/>
      <c r="H979" s="344" t="s">
        <v>2516</v>
      </c>
      <c r="I979" s="334"/>
      <c r="J979" s="261"/>
    </row>
    <row r="980" spans="3:10" s="311" customFormat="1" x14ac:dyDescent="0.3">
      <c r="C980" s="664"/>
      <c r="D980" s="343" t="s">
        <v>2517</v>
      </c>
      <c r="E980" s="344" t="s">
        <v>2518</v>
      </c>
      <c r="F980" s="344" t="s">
        <v>748</v>
      </c>
      <c r="G980" s="344"/>
      <c r="H980" s="344" t="s">
        <v>2517</v>
      </c>
      <c r="I980" s="334"/>
      <c r="J980" s="261"/>
    </row>
    <row r="981" spans="3:10" s="311" customFormat="1" x14ac:dyDescent="0.3">
      <c r="C981" s="664"/>
      <c r="D981" s="343" t="s">
        <v>2519</v>
      </c>
      <c r="E981" s="344" t="s">
        <v>2520</v>
      </c>
      <c r="F981" s="344" t="s">
        <v>651</v>
      </c>
      <c r="G981" s="344"/>
      <c r="H981" s="344" t="s">
        <v>2521</v>
      </c>
      <c r="I981" s="334"/>
      <c r="J981" s="261"/>
    </row>
    <row r="982" spans="3:10" s="311" customFormat="1" x14ac:dyDescent="0.3">
      <c r="C982" s="664"/>
      <c r="D982" s="343" t="s">
        <v>2522</v>
      </c>
      <c r="E982" s="344" t="s">
        <v>2523</v>
      </c>
      <c r="F982" s="344" t="s">
        <v>436</v>
      </c>
      <c r="G982" s="344"/>
      <c r="H982" s="344" t="s">
        <v>2522</v>
      </c>
      <c r="I982" s="334"/>
      <c r="J982" s="261"/>
    </row>
    <row r="983" spans="3:10" s="311" customFormat="1" x14ac:dyDescent="0.3">
      <c r="C983" s="664"/>
      <c r="D983" s="343" t="s">
        <v>2524</v>
      </c>
      <c r="E983" s="344" t="s">
        <v>2525</v>
      </c>
      <c r="F983" s="344" t="s">
        <v>426</v>
      </c>
      <c r="G983" s="344"/>
      <c r="H983" s="344" t="s">
        <v>2524</v>
      </c>
      <c r="I983" s="334"/>
      <c r="J983" s="261"/>
    </row>
    <row r="984" spans="3:10" s="311" customFormat="1" x14ac:dyDescent="0.3">
      <c r="C984" s="664"/>
      <c r="D984" s="343" t="s">
        <v>2526</v>
      </c>
      <c r="E984" s="344" t="s">
        <v>2527</v>
      </c>
      <c r="F984" s="344" t="s">
        <v>423</v>
      </c>
      <c r="G984" s="344"/>
      <c r="H984" s="344" t="s">
        <v>2528</v>
      </c>
      <c r="I984" s="334"/>
      <c r="J984" s="261"/>
    </row>
    <row r="985" spans="3:10" s="311" customFormat="1" x14ac:dyDescent="0.3">
      <c r="C985" s="664"/>
      <c r="D985" s="343" t="s">
        <v>2529</v>
      </c>
      <c r="E985" s="344" t="s">
        <v>412</v>
      </c>
      <c r="F985" s="344" t="s">
        <v>488</v>
      </c>
      <c r="G985" s="344"/>
      <c r="H985" s="344" t="s">
        <v>2530</v>
      </c>
      <c r="I985" s="334"/>
      <c r="J985" s="261"/>
    </row>
    <row r="986" spans="3:10" s="311" customFormat="1" x14ac:dyDescent="0.3">
      <c r="C986" s="664"/>
      <c r="D986" s="343" t="s">
        <v>2531</v>
      </c>
      <c r="E986" s="344" t="s">
        <v>2532</v>
      </c>
      <c r="F986" s="344" t="s">
        <v>1009</v>
      </c>
      <c r="G986" s="344"/>
      <c r="H986" s="344" t="s">
        <v>2531</v>
      </c>
      <c r="I986" s="334"/>
      <c r="J986" s="261"/>
    </row>
    <row r="987" spans="3:10" s="311" customFormat="1" x14ac:dyDescent="0.3">
      <c r="C987" s="664"/>
      <c r="D987" s="343" t="s">
        <v>2533</v>
      </c>
      <c r="E987" s="344" t="s">
        <v>2534</v>
      </c>
      <c r="F987" s="344" t="s">
        <v>600</v>
      </c>
      <c r="G987" s="344"/>
      <c r="H987" s="344" t="s">
        <v>2533</v>
      </c>
      <c r="I987" s="334"/>
      <c r="J987" s="261"/>
    </row>
    <row r="988" spans="3:10" s="311" customFormat="1" x14ac:dyDescent="0.3">
      <c r="C988" s="664"/>
      <c r="D988" s="343" t="s">
        <v>2535</v>
      </c>
      <c r="E988" s="344" t="s">
        <v>412</v>
      </c>
      <c r="F988" s="344" t="s">
        <v>748</v>
      </c>
      <c r="G988" s="344"/>
      <c r="H988" s="344" t="s">
        <v>2535</v>
      </c>
      <c r="I988" s="334"/>
      <c r="J988" s="261"/>
    </row>
    <row r="989" spans="3:10" s="311" customFormat="1" x14ac:dyDescent="0.3">
      <c r="C989" s="664"/>
      <c r="D989" s="343" t="s">
        <v>2536</v>
      </c>
      <c r="E989" s="344" t="s">
        <v>2537</v>
      </c>
      <c r="F989" s="344" t="s">
        <v>426</v>
      </c>
      <c r="G989" s="344"/>
      <c r="H989" s="344" t="s">
        <v>2536</v>
      </c>
      <c r="I989" s="334"/>
      <c r="J989" s="261"/>
    </row>
    <row r="990" spans="3:10" s="311" customFormat="1" x14ac:dyDescent="0.3">
      <c r="C990" s="664"/>
      <c r="D990" s="343" t="s">
        <v>2538</v>
      </c>
      <c r="E990" s="344" t="s">
        <v>412</v>
      </c>
      <c r="F990" s="344" t="s">
        <v>516</v>
      </c>
      <c r="G990" s="344"/>
      <c r="H990" s="344" t="s">
        <v>2538</v>
      </c>
      <c r="I990" s="334"/>
      <c r="J990" s="261"/>
    </row>
    <row r="991" spans="3:10" s="311" customFormat="1" x14ac:dyDescent="0.3">
      <c r="C991" s="664"/>
      <c r="D991" s="343" t="s">
        <v>2539</v>
      </c>
      <c r="E991" s="344" t="s">
        <v>2540</v>
      </c>
      <c r="F991" s="344" t="s">
        <v>516</v>
      </c>
      <c r="G991" s="344"/>
      <c r="H991" s="344" t="s">
        <v>2541</v>
      </c>
      <c r="I991" s="334"/>
      <c r="J991" s="261"/>
    </row>
    <row r="992" spans="3:10" s="311" customFormat="1" x14ac:dyDescent="0.3">
      <c r="C992" s="664"/>
      <c r="D992" s="343" t="s">
        <v>2542</v>
      </c>
      <c r="E992" s="344" t="s">
        <v>2543</v>
      </c>
      <c r="F992" s="344" t="s">
        <v>613</v>
      </c>
      <c r="G992" s="344"/>
      <c r="H992" s="344" t="s">
        <v>2544</v>
      </c>
      <c r="I992" s="334"/>
      <c r="J992" s="261"/>
    </row>
    <row r="993" spans="3:10" s="311" customFormat="1" x14ac:dyDescent="0.3">
      <c r="C993" s="664"/>
      <c r="D993" s="343" t="s">
        <v>2545</v>
      </c>
      <c r="E993" s="344" t="s">
        <v>412</v>
      </c>
      <c r="F993" s="344" t="s">
        <v>531</v>
      </c>
      <c r="G993" s="344"/>
      <c r="H993" s="344" t="s">
        <v>2546</v>
      </c>
      <c r="I993" s="334"/>
      <c r="J993" s="261"/>
    </row>
    <row r="994" spans="3:10" s="311" customFormat="1" x14ac:dyDescent="0.3">
      <c r="C994" s="664"/>
      <c r="D994" s="343" t="s">
        <v>2547</v>
      </c>
      <c r="E994" s="344" t="s">
        <v>2548</v>
      </c>
      <c r="F994" s="344" t="s">
        <v>469</v>
      </c>
      <c r="G994" s="344"/>
      <c r="H994" s="344" t="s">
        <v>2549</v>
      </c>
      <c r="I994" s="334"/>
      <c r="J994" s="261"/>
    </row>
    <row r="995" spans="3:10" s="311" customFormat="1" x14ac:dyDescent="0.3">
      <c r="C995" s="664"/>
      <c r="D995" s="343" t="s">
        <v>2550</v>
      </c>
      <c r="E995" s="344" t="s">
        <v>2551</v>
      </c>
      <c r="F995" s="344" t="s">
        <v>436</v>
      </c>
      <c r="G995" s="344"/>
      <c r="H995" s="344" t="s">
        <v>2552</v>
      </c>
      <c r="I995" s="334"/>
      <c r="J995" s="261"/>
    </row>
    <row r="996" spans="3:10" s="311" customFormat="1" x14ac:dyDescent="0.3">
      <c r="C996" s="664"/>
      <c r="D996" s="343" t="s">
        <v>2550</v>
      </c>
      <c r="E996" s="344" t="s">
        <v>2553</v>
      </c>
      <c r="F996" s="344" t="s">
        <v>436</v>
      </c>
      <c r="G996" s="344"/>
      <c r="H996" s="344" t="s">
        <v>2554</v>
      </c>
      <c r="I996" s="334"/>
      <c r="J996" s="261"/>
    </row>
    <row r="997" spans="3:10" s="311" customFormat="1" x14ac:dyDescent="0.3">
      <c r="C997" s="664"/>
      <c r="D997" s="343" t="s">
        <v>2555</v>
      </c>
      <c r="E997" s="344" t="s">
        <v>2556</v>
      </c>
      <c r="F997" s="344" t="s">
        <v>516</v>
      </c>
      <c r="G997" s="344"/>
      <c r="H997" s="344" t="s">
        <v>2557</v>
      </c>
      <c r="I997" s="334"/>
      <c r="J997" s="261"/>
    </row>
    <row r="998" spans="3:10" s="311" customFormat="1" x14ac:dyDescent="0.3">
      <c r="C998" s="664"/>
      <c r="D998" s="343" t="s">
        <v>2555</v>
      </c>
      <c r="E998" s="344" t="s">
        <v>412</v>
      </c>
      <c r="F998" s="344" t="s">
        <v>516</v>
      </c>
      <c r="G998" s="344"/>
      <c r="H998" s="344" t="s">
        <v>2558</v>
      </c>
      <c r="I998" s="334"/>
      <c r="J998" s="261"/>
    </row>
    <row r="999" spans="3:10" s="311" customFormat="1" x14ac:dyDescent="0.3">
      <c r="C999" s="664"/>
      <c r="D999" s="343" t="s">
        <v>2559</v>
      </c>
      <c r="E999" s="344" t="s">
        <v>2560</v>
      </c>
      <c r="F999" s="344" t="s">
        <v>436</v>
      </c>
      <c r="G999" s="344"/>
      <c r="H999" s="344" t="s">
        <v>2561</v>
      </c>
      <c r="I999" s="334"/>
      <c r="J999" s="261"/>
    </row>
    <row r="1000" spans="3:10" s="311" customFormat="1" x14ac:dyDescent="0.3">
      <c r="C1000" s="664"/>
      <c r="D1000" s="343" t="s">
        <v>2562</v>
      </c>
      <c r="E1000" s="344" t="s">
        <v>2563</v>
      </c>
      <c r="F1000" s="344" t="s">
        <v>484</v>
      </c>
      <c r="G1000" s="344"/>
      <c r="H1000" s="344" t="s">
        <v>2564</v>
      </c>
      <c r="I1000" s="334"/>
      <c r="J1000" s="261"/>
    </row>
    <row r="1001" spans="3:10" s="311" customFormat="1" x14ac:dyDescent="0.3">
      <c r="C1001" s="664"/>
      <c r="D1001" s="343" t="s">
        <v>2565</v>
      </c>
      <c r="E1001" s="344" t="s">
        <v>2566</v>
      </c>
      <c r="F1001" s="344" t="s">
        <v>726</v>
      </c>
      <c r="G1001" s="344"/>
      <c r="H1001" s="344" t="s">
        <v>2567</v>
      </c>
      <c r="I1001" s="334"/>
      <c r="J1001" s="261"/>
    </row>
    <row r="1002" spans="3:10" s="311" customFormat="1" x14ac:dyDescent="0.3">
      <c r="C1002" s="664"/>
      <c r="D1002" s="343" t="s">
        <v>2568</v>
      </c>
      <c r="E1002" s="344" t="s">
        <v>2569</v>
      </c>
      <c r="F1002" s="344" t="s">
        <v>436</v>
      </c>
      <c r="G1002" s="344"/>
      <c r="H1002" s="344" t="s">
        <v>2570</v>
      </c>
      <c r="I1002" s="334"/>
      <c r="J1002" s="261"/>
    </row>
    <row r="1003" spans="3:10" s="311" customFormat="1" x14ac:dyDescent="0.3">
      <c r="C1003" s="664"/>
      <c r="D1003" s="343" t="s">
        <v>2571</v>
      </c>
      <c r="E1003" s="344" t="s">
        <v>412</v>
      </c>
      <c r="F1003" s="344" t="s">
        <v>516</v>
      </c>
      <c r="G1003" s="344"/>
      <c r="H1003" s="344" t="s">
        <v>2572</v>
      </c>
      <c r="I1003" s="334"/>
      <c r="J1003" s="261"/>
    </row>
    <row r="1004" spans="3:10" s="311" customFormat="1" x14ac:dyDescent="0.3">
      <c r="C1004" s="664"/>
      <c r="D1004" s="343" t="s">
        <v>2573</v>
      </c>
      <c r="E1004" s="344" t="s">
        <v>412</v>
      </c>
      <c r="F1004" s="344" t="s">
        <v>1051</v>
      </c>
      <c r="G1004" s="344"/>
      <c r="H1004" s="344" t="s">
        <v>2573</v>
      </c>
      <c r="I1004" s="334"/>
      <c r="J1004" s="261"/>
    </row>
    <row r="1005" spans="3:10" s="311" customFormat="1" x14ac:dyDescent="0.3">
      <c r="C1005" s="664"/>
      <c r="D1005" s="343" t="s">
        <v>2574</v>
      </c>
      <c r="E1005" s="344" t="s">
        <v>412</v>
      </c>
      <c r="F1005" s="344" t="s">
        <v>1051</v>
      </c>
      <c r="G1005" s="344"/>
      <c r="H1005" s="344" t="s">
        <v>2574</v>
      </c>
      <c r="I1005" s="334"/>
      <c r="J1005" s="261"/>
    </row>
    <row r="1006" spans="3:10" s="311" customFormat="1" x14ac:dyDescent="0.3">
      <c r="C1006" s="664"/>
      <c r="D1006" s="343" t="s">
        <v>2575</v>
      </c>
      <c r="E1006" s="344" t="s">
        <v>2576</v>
      </c>
      <c r="F1006" s="344" t="s">
        <v>436</v>
      </c>
      <c r="G1006" s="344"/>
      <c r="H1006" s="344" t="s">
        <v>2577</v>
      </c>
      <c r="I1006" s="334"/>
      <c r="J1006" s="261"/>
    </row>
    <row r="1007" spans="3:10" s="311" customFormat="1" x14ac:dyDescent="0.3">
      <c r="C1007" s="664"/>
      <c r="D1007" s="343" t="s">
        <v>2578</v>
      </c>
      <c r="E1007" s="344" t="s">
        <v>2579</v>
      </c>
      <c r="F1007" s="344" t="s">
        <v>436</v>
      </c>
      <c r="G1007" s="344"/>
      <c r="H1007" s="344" t="s">
        <v>2580</v>
      </c>
      <c r="I1007" s="334"/>
      <c r="J1007" s="261"/>
    </row>
    <row r="1008" spans="3:10" s="311" customFormat="1" x14ac:dyDescent="0.3">
      <c r="C1008" s="664"/>
      <c r="D1008" s="343" t="s">
        <v>2581</v>
      </c>
      <c r="E1008" s="344" t="s">
        <v>2582</v>
      </c>
      <c r="F1008" s="344" t="s">
        <v>678</v>
      </c>
      <c r="G1008" s="344"/>
      <c r="H1008" s="344" t="s">
        <v>2581</v>
      </c>
      <c r="I1008" s="334"/>
      <c r="J1008" s="261"/>
    </row>
    <row r="1009" spans="3:10" s="311" customFormat="1" x14ac:dyDescent="0.3">
      <c r="C1009" s="664"/>
      <c r="D1009" s="343" t="s">
        <v>2583</v>
      </c>
      <c r="E1009" s="344" t="s">
        <v>412</v>
      </c>
      <c r="F1009" s="344" t="s">
        <v>406</v>
      </c>
      <c r="G1009" s="344"/>
      <c r="H1009" s="344" t="s">
        <v>2583</v>
      </c>
      <c r="I1009" s="334"/>
      <c r="J1009" s="261"/>
    </row>
    <row r="1010" spans="3:10" s="311" customFormat="1" x14ac:dyDescent="0.3">
      <c r="C1010" s="664"/>
      <c r="D1010" s="343" t="s">
        <v>2584</v>
      </c>
      <c r="E1010" s="344" t="s">
        <v>2585</v>
      </c>
      <c r="F1010" s="344" t="s">
        <v>436</v>
      </c>
      <c r="G1010" s="344"/>
      <c r="H1010" s="344" t="s">
        <v>2586</v>
      </c>
      <c r="I1010" s="334"/>
      <c r="J1010" s="261"/>
    </row>
    <row r="1011" spans="3:10" s="311" customFormat="1" x14ac:dyDescent="0.3">
      <c r="C1011" s="664"/>
      <c r="D1011" s="343" t="s">
        <v>2584</v>
      </c>
      <c r="E1011" s="344" t="s">
        <v>2587</v>
      </c>
      <c r="F1011" s="344" t="s">
        <v>436</v>
      </c>
      <c r="G1011" s="344"/>
      <c r="H1011" s="344" t="s">
        <v>2588</v>
      </c>
      <c r="I1011" s="334"/>
      <c r="J1011" s="261"/>
    </row>
    <row r="1012" spans="3:10" s="311" customFormat="1" x14ac:dyDescent="0.3">
      <c r="C1012" s="664"/>
      <c r="D1012" s="343" t="s">
        <v>2584</v>
      </c>
      <c r="E1012" s="344" t="s">
        <v>2589</v>
      </c>
      <c r="F1012" s="344" t="s">
        <v>436</v>
      </c>
      <c r="G1012" s="344"/>
      <c r="H1012" s="344" t="s">
        <v>2590</v>
      </c>
      <c r="I1012" s="334"/>
      <c r="J1012" s="261"/>
    </row>
    <row r="1013" spans="3:10" s="311" customFormat="1" x14ac:dyDescent="0.3">
      <c r="C1013" s="664"/>
      <c r="D1013" s="343" t="s">
        <v>2591</v>
      </c>
      <c r="E1013" s="344" t="s">
        <v>412</v>
      </c>
      <c r="F1013" s="344" t="s">
        <v>418</v>
      </c>
      <c r="G1013" s="344"/>
      <c r="H1013" s="344" t="s">
        <v>2591</v>
      </c>
      <c r="I1013" s="334"/>
      <c r="J1013" s="261"/>
    </row>
    <row r="1014" spans="3:10" s="311" customFormat="1" x14ac:dyDescent="0.3">
      <c r="C1014" s="664"/>
      <c r="D1014" s="343" t="s">
        <v>2592</v>
      </c>
      <c r="E1014" s="344" t="s">
        <v>2593</v>
      </c>
      <c r="F1014" s="344" t="s">
        <v>440</v>
      </c>
      <c r="G1014" s="344"/>
      <c r="H1014" s="344" t="s">
        <v>2594</v>
      </c>
      <c r="I1014" s="334"/>
      <c r="J1014" s="261"/>
    </row>
    <row r="1015" spans="3:10" s="311" customFormat="1" x14ac:dyDescent="0.3">
      <c r="C1015" s="664"/>
      <c r="D1015" s="343" t="s">
        <v>2595</v>
      </c>
      <c r="E1015" s="344" t="s">
        <v>2596</v>
      </c>
      <c r="F1015" s="344" t="s">
        <v>2114</v>
      </c>
      <c r="G1015" s="344"/>
      <c r="H1015" s="344" t="s">
        <v>2597</v>
      </c>
      <c r="I1015" s="334"/>
      <c r="J1015" s="261"/>
    </row>
    <row r="1016" spans="3:10" s="311" customFormat="1" x14ac:dyDescent="0.3">
      <c r="C1016" s="664"/>
      <c r="D1016" s="343" t="s">
        <v>2595</v>
      </c>
      <c r="E1016" s="344" t="s">
        <v>412</v>
      </c>
      <c r="F1016" s="344" t="s">
        <v>2114</v>
      </c>
      <c r="G1016" s="344"/>
      <c r="H1016" s="344" t="s">
        <v>2598</v>
      </c>
      <c r="I1016" s="334"/>
      <c r="J1016" s="261"/>
    </row>
    <row r="1017" spans="3:10" s="311" customFormat="1" x14ac:dyDescent="0.3">
      <c r="C1017" s="664"/>
      <c r="D1017" s="343" t="s">
        <v>2599</v>
      </c>
      <c r="E1017" s="344" t="s">
        <v>2600</v>
      </c>
      <c r="F1017" s="344" t="s">
        <v>516</v>
      </c>
      <c r="G1017" s="344"/>
      <c r="H1017" s="344" t="s">
        <v>2599</v>
      </c>
      <c r="I1017" s="334"/>
      <c r="J1017" s="261"/>
    </row>
    <row r="1018" spans="3:10" s="311" customFormat="1" x14ac:dyDescent="0.3">
      <c r="C1018" s="664"/>
      <c r="D1018" s="343" t="s">
        <v>2601</v>
      </c>
      <c r="E1018" s="344" t="s">
        <v>412</v>
      </c>
      <c r="F1018" s="344" t="s">
        <v>2601</v>
      </c>
      <c r="G1018" s="344"/>
      <c r="H1018" s="344" t="s">
        <v>2602</v>
      </c>
      <c r="I1018" s="334"/>
      <c r="J1018" s="261"/>
    </row>
    <row r="1019" spans="3:10" s="311" customFormat="1" x14ac:dyDescent="0.3">
      <c r="C1019" s="664"/>
      <c r="D1019" s="343" t="s">
        <v>2603</v>
      </c>
      <c r="E1019" s="344" t="s">
        <v>412</v>
      </c>
      <c r="F1019" s="344" t="s">
        <v>406</v>
      </c>
      <c r="G1019" s="344"/>
      <c r="H1019" s="344" t="s">
        <v>2603</v>
      </c>
      <c r="I1019" s="334"/>
      <c r="J1019" s="261"/>
    </row>
    <row r="1020" spans="3:10" s="311" customFormat="1" x14ac:dyDescent="0.3">
      <c r="C1020" s="664"/>
      <c r="D1020" s="343" t="s">
        <v>2604</v>
      </c>
      <c r="E1020" s="344" t="s">
        <v>412</v>
      </c>
      <c r="F1020" s="344" t="s">
        <v>504</v>
      </c>
      <c r="G1020" s="344"/>
      <c r="H1020" s="344" t="s">
        <v>2604</v>
      </c>
      <c r="I1020" s="334"/>
      <c r="J1020" s="261"/>
    </row>
    <row r="1021" spans="3:10" s="311" customFormat="1" x14ac:dyDescent="0.3">
      <c r="C1021" s="664"/>
      <c r="D1021" s="343" t="s">
        <v>2605</v>
      </c>
      <c r="E1021" s="344" t="s">
        <v>2606</v>
      </c>
      <c r="F1021" s="344" t="s">
        <v>423</v>
      </c>
      <c r="G1021" s="344"/>
      <c r="H1021" s="344" t="s">
        <v>2607</v>
      </c>
      <c r="I1021" s="334"/>
      <c r="J1021" s="261"/>
    </row>
    <row r="1022" spans="3:10" s="311" customFormat="1" x14ac:dyDescent="0.3">
      <c r="C1022" s="664"/>
      <c r="D1022" s="343" t="s">
        <v>2608</v>
      </c>
      <c r="E1022" s="344" t="s">
        <v>2609</v>
      </c>
      <c r="F1022" s="344" t="s">
        <v>2610</v>
      </c>
      <c r="G1022" s="344"/>
      <c r="H1022" s="344" t="s">
        <v>2611</v>
      </c>
      <c r="I1022" s="334"/>
      <c r="J1022" s="261"/>
    </row>
    <row r="1023" spans="3:10" s="311" customFormat="1" x14ac:dyDescent="0.3">
      <c r="C1023" s="664"/>
      <c r="D1023" s="343" t="s">
        <v>2612</v>
      </c>
      <c r="E1023" s="344" t="s">
        <v>2613</v>
      </c>
      <c r="F1023" s="344" t="s">
        <v>436</v>
      </c>
      <c r="G1023" s="344"/>
      <c r="H1023" s="344" t="s">
        <v>2612</v>
      </c>
      <c r="I1023" s="334"/>
      <c r="J1023" s="261"/>
    </row>
    <row r="1024" spans="3:10" s="311" customFormat="1" x14ac:dyDescent="0.3">
      <c r="C1024" s="664"/>
      <c r="D1024" s="343" t="s">
        <v>2612</v>
      </c>
      <c r="E1024" s="344" t="s">
        <v>2614</v>
      </c>
      <c r="F1024" s="344" t="s">
        <v>436</v>
      </c>
      <c r="G1024" s="344"/>
      <c r="H1024" s="344" t="s">
        <v>2612</v>
      </c>
      <c r="I1024" s="334"/>
      <c r="J1024" s="261"/>
    </row>
    <row r="1025" spans="3:10" s="311" customFormat="1" x14ac:dyDescent="0.3">
      <c r="C1025" s="664"/>
      <c r="D1025" s="343" t="s">
        <v>2615</v>
      </c>
      <c r="E1025" s="344" t="s">
        <v>2616</v>
      </c>
      <c r="F1025" s="344" t="s">
        <v>423</v>
      </c>
      <c r="G1025" s="344"/>
      <c r="H1025" s="344" t="s">
        <v>2617</v>
      </c>
      <c r="I1025" s="334"/>
      <c r="J1025" s="261"/>
    </row>
    <row r="1026" spans="3:10" s="311" customFormat="1" x14ac:dyDescent="0.3">
      <c r="C1026" s="664"/>
      <c r="D1026" s="343" t="s">
        <v>2618</v>
      </c>
      <c r="E1026" s="344" t="s">
        <v>2619</v>
      </c>
      <c r="F1026" s="344" t="s">
        <v>488</v>
      </c>
      <c r="G1026" s="344"/>
      <c r="H1026" s="344" t="s">
        <v>2620</v>
      </c>
      <c r="I1026" s="334"/>
      <c r="J1026" s="261"/>
    </row>
    <row r="1027" spans="3:10" s="311" customFormat="1" x14ac:dyDescent="0.3">
      <c r="C1027" s="664"/>
      <c r="D1027" s="343" t="s">
        <v>2621</v>
      </c>
      <c r="E1027" s="344" t="s">
        <v>412</v>
      </c>
      <c r="F1027" s="344" t="s">
        <v>504</v>
      </c>
      <c r="G1027" s="344"/>
      <c r="H1027" s="344" t="s">
        <v>2621</v>
      </c>
      <c r="I1027" s="334"/>
      <c r="J1027" s="261"/>
    </row>
    <row r="1028" spans="3:10" s="311" customFormat="1" x14ac:dyDescent="0.3">
      <c r="C1028" s="664"/>
      <c r="D1028" s="343" t="s">
        <v>2622</v>
      </c>
      <c r="E1028" s="344" t="s">
        <v>412</v>
      </c>
      <c r="F1028" s="344" t="s">
        <v>1194</v>
      </c>
      <c r="G1028" s="344"/>
      <c r="H1028" s="344" t="s">
        <v>2622</v>
      </c>
      <c r="I1028" s="334"/>
      <c r="J1028" s="261"/>
    </row>
    <row r="1029" spans="3:10" s="311" customFormat="1" x14ac:dyDescent="0.3">
      <c r="C1029" s="664"/>
      <c r="D1029" s="343" t="s">
        <v>2623</v>
      </c>
      <c r="E1029" s="344" t="s">
        <v>2624</v>
      </c>
      <c r="F1029" s="344" t="s">
        <v>484</v>
      </c>
      <c r="G1029" s="344"/>
      <c r="H1029" s="344" t="s">
        <v>2625</v>
      </c>
      <c r="I1029" s="334"/>
      <c r="J1029" s="261"/>
    </row>
    <row r="1030" spans="3:10" s="311" customFormat="1" x14ac:dyDescent="0.3">
      <c r="C1030" s="664"/>
      <c r="D1030" s="343" t="s">
        <v>2626</v>
      </c>
      <c r="E1030" s="344" t="s">
        <v>2627</v>
      </c>
      <c r="F1030" s="344" t="s">
        <v>498</v>
      </c>
      <c r="G1030" s="344"/>
      <c r="H1030" s="344" t="s">
        <v>2628</v>
      </c>
      <c r="I1030" s="334"/>
      <c r="J1030" s="261"/>
    </row>
    <row r="1031" spans="3:10" s="311" customFormat="1" x14ac:dyDescent="0.3">
      <c r="C1031" s="664"/>
      <c r="D1031" s="343" t="s">
        <v>2629</v>
      </c>
      <c r="E1031" s="344" t="s">
        <v>2630</v>
      </c>
      <c r="F1031" s="344" t="s">
        <v>1465</v>
      </c>
      <c r="G1031" s="344"/>
      <c r="H1031" s="344" t="s">
        <v>2631</v>
      </c>
      <c r="I1031" s="334"/>
      <c r="J1031" s="261"/>
    </row>
    <row r="1032" spans="3:10" s="311" customFormat="1" x14ac:dyDescent="0.3">
      <c r="C1032" s="664"/>
      <c r="D1032" s="343" t="s">
        <v>2632</v>
      </c>
      <c r="E1032" s="344" t="s">
        <v>2633</v>
      </c>
      <c r="F1032" s="344" t="s">
        <v>421</v>
      </c>
      <c r="G1032" s="344"/>
      <c r="H1032" s="344" t="s">
        <v>2634</v>
      </c>
      <c r="I1032" s="334"/>
      <c r="J1032" s="261"/>
    </row>
    <row r="1033" spans="3:10" s="311" customFormat="1" x14ac:dyDescent="0.3">
      <c r="C1033" s="664"/>
      <c r="D1033" s="343" t="s">
        <v>2635</v>
      </c>
      <c r="E1033" s="344" t="s">
        <v>2636</v>
      </c>
      <c r="F1033" s="344" t="s">
        <v>916</v>
      </c>
      <c r="G1033" s="344"/>
      <c r="H1033" s="344" t="s">
        <v>2635</v>
      </c>
      <c r="I1033" s="334"/>
      <c r="J1033" s="261"/>
    </row>
    <row r="1034" spans="3:10" s="311" customFormat="1" x14ac:dyDescent="0.3">
      <c r="C1034" s="664"/>
      <c r="D1034" s="343" t="s">
        <v>2637</v>
      </c>
      <c r="E1034" s="344" t="s">
        <v>2638</v>
      </c>
      <c r="F1034" s="344" t="s">
        <v>2639</v>
      </c>
      <c r="G1034" s="344"/>
      <c r="H1034" s="344" t="s">
        <v>2640</v>
      </c>
      <c r="I1034" s="334"/>
      <c r="J1034" s="261"/>
    </row>
    <row r="1035" spans="3:10" s="311" customFormat="1" x14ac:dyDescent="0.3">
      <c r="C1035" s="664"/>
      <c r="D1035" s="343" t="s">
        <v>2641</v>
      </c>
      <c r="E1035" s="344" t="s">
        <v>2642</v>
      </c>
      <c r="F1035" s="344" t="s">
        <v>423</v>
      </c>
      <c r="G1035" s="344"/>
      <c r="H1035" s="344" t="s">
        <v>2643</v>
      </c>
      <c r="I1035" s="334"/>
      <c r="J1035" s="261"/>
    </row>
    <row r="1036" spans="3:10" s="311" customFormat="1" x14ac:dyDescent="0.3">
      <c r="C1036" s="664"/>
      <c r="D1036" s="343" t="s">
        <v>2644</v>
      </c>
      <c r="E1036" s="344" t="s">
        <v>412</v>
      </c>
      <c r="F1036" s="344" t="s">
        <v>1055</v>
      </c>
      <c r="G1036" s="344"/>
      <c r="H1036" s="344" t="s">
        <v>2644</v>
      </c>
      <c r="I1036" s="334"/>
      <c r="J1036" s="261"/>
    </row>
    <row r="1037" spans="3:10" s="311" customFormat="1" x14ac:dyDescent="0.3">
      <c r="C1037" s="664"/>
      <c r="D1037" s="343" t="s">
        <v>1815</v>
      </c>
      <c r="E1037" s="344" t="s">
        <v>2645</v>
      </c>
      <c r="F1037" s="344" t="s">
        <v>1815</v>
      </c>
      <c r="G1037" s="344"/>
      <c r="H1037" s="344" t="s">
        <v>2646</v>
      </c>
      <c r="I1037" s="334"/>
      <c r="J1037" s="261"/>
    </row>
    <row r="1038" spans="3:10" s="311" customFormat="1" x14ac:dyDescent="0.3">
      <c r="C1038" s="664"/>
      <c r="D1038" s="343" t="s">
        <v>2647</v>
      </c>
      <c r="E1038" s="344" t="s">
        <v>2648</v>
      </c>
      <c r="F1038" s="344" t="s">
        <v>406</v>
      </c>
      <c r="G1038" s="344"/>
      <c r="H1038" s="344" t="s">
        <v>2649</v>
      </c>
      <c r="I1038" s="334"/>
      <c r="J1038" s="261"/>
    </row>
    <row r="1039" spans="3:10" s="311" customFormat="1" x14ac:dyDescent="0.3">
      <c r="C1039" s="664"/>
      <c r="D1039" s="343" t="s">
        <v>2650</v>
      </c>
      <c r="E1039" s="344" t="s">
        <v>412</v>
      </c>
      <c r="F1039" s="344" t="s">
        <v>1893</v>
      </c>
      <c r="G1039" s="344"/>
      <c r="H1039" s="344" t="s">
        <v>2650</v>
      </c>
      <c r="I1039" s="334"/>
      <c r="J1039" s="261"/>
    </row>
    <row r="1040" spans="3:10" s="311" customFormat="1" x14ac:dyDescent="0.3">
      <c r="C1040" s="664"/>
      <c r="D1040" s="343" t="s">
        <v>2651</v>
      </c>
      <c r="E1040" s="344" t="s">
        <v>2652</v>
      </c>
      <c r="F1040" s="344" t="s">
        <v>421</v>
      </c>
      <c r="G1040" s="344"/>
      <c r="H1040" s="344" t="s">
        <v>2651</v>
      </c>
      <c r="I1040" s="334"/>
      <c r="J1040" s="261"/>
    </row>
    <row r="1041" spans="3:10" s="311" customFormat="1" x14ac:dyDescent="0.3">
      <c r="C1041" s="664"/>
      <c r="D1041" s="343" t="s">
        <v>2653</v>
      </c>
      <c r="E1041" s="344" t="s">
        <v>2654</v>
      </c>
      <c r="F1041" s="344" t="s">
        <v>2482</v>
      </c>
      <c r="G1041" s="344"/>
      <c r="H1041" s="344" t="s">
        <v>2653</v>
      </c>
      <c r="I1041" s="334"/>
      <c r="J1041" s="261"/>
    </row>
    <row r="1042" spans="3:10" s="311" customFormat="1" x14ac:dyDescent="0.3">
      <c r="C1042" s="664"/>
      <c r="D1042" s="343" t="s">
        <v>2655</v>
      </c>
      <c r="E1042" s="344" t="s">
        <v>2656</v>
      </c>
      <c r="F1042" s="344" t="s">
        <v>406</v>
      </c>
      <c r="G1042" s="344"/>
      <c r="H1042" s="344" t="s">
        <v>2655</v>
      </c>
      <c r="I1042" s="334"/>
      <c r="J1042" s="261"/>
    </row>
    <row r="1043" spans="3:10" s="311" customFormat="1" x14ac:dyDescent="0.3">
      <c r="C1043" s="664"/>
      <c r="D1043" s="343" t="s">
        <v>2657</v>
      </c>
      <c r="E1043" s="344" t="s">
        <v>2658</v>
      </c>
      <c r="F1043" s="344" t="s">
        <v>436</v>
      </c>
      <c r="G1043" s="344"/>
      <c r="H1043" s="344" t="s">
        <v>2659</v>
      </c>
      <c r="I1043" s="334"/>
      <c r="J1043" s="261"/>
    </row>
    <row r="1044" spans="3:10" s="311" customFormat="1" x14ac:dyDescent="0.3">
      <c r="C1044" s="664"/>
      <c r="D1044" s="343" t="s">
        <v>2660</v>
      </c>
      <c r="E1044" s="344" t="s">
        <v>2661</v>
      </c>
      <c r="F1044" s="344" t="s">
        <v>1027</v>
      </c>
      <c r="G1044" s="344"/>
      <c r="H1044" s="344" t="s">
        <v>2660</v>
      </c>
      <c r="I1044" s="334"/>
      <c r="J1044" s="261"/>
    </row>
    <row r="1045" spans="3:10" s="311" customFormat="1" x14ac:dyDescent="0.3">
      <c r="C1045" s="664"/>
      <c r="D1045" s="343" t="s">
        <v>2662</v>
      </c>
      <c r="E1045" s="344" t="s">
        <v>2663</v>
      </c>
      <c r="F1045" s="344" t="s">
        <v>436</v>
      </c>
      <c r="G1045" s="344"/>
      <c r="H1045" s="344" t="s">
        <v>2664</v>
      </c>
      <c r="I1045" s="334"/>
      <c r="J1045" s="261"/>
    </row>
    <row r="1046" spans="3:10" s="311" customFormat="1" x14ac:dyDescent="0.3">
      <c r="C1046" s="664"/>
      <c r="D1046" s="343" t="s">
        <v>2665</v>
      </c>
      <c r="E1046" s="344" t="s">
        <v>2666</v>
      </c>
      <c r="F1046" s="344" t="s">
        <v>436</v>
      </c>
      <c r="G1046" s="344"/>
      <c r="H1046" s="344" t="s">
        <v>2667</v>
      </c>
      <c r="I1046" s="334"/>
      <c r="J1046" s="261"/>
    </row>
    <row r="1047" spans="3:10" s="311" customFormat="1" x14ac:dyDescent="0.3">
      <c r="C1047" s="664"/>
      <c r="D1047" s="343" t="s">
        <v>2668</v>
      </c>
      <c r="E1047" s="344" t="s">
        <v>412</v>
      </c>
      <c r="F1047" s="344" t="s">
        <v>748</v>
      </c>
      <c r="G1047" s="344"/>
      <c r="H1047" s="344" t="s">
        <v>2668</v>
      </c>
      <c r="I1047" s="334"/>
      <c r="J1047" s="261"/>
    </row>
    <row r="1048" spans="3:10" s="311" customFormat="1" x14ac:dyDescent="0.3">
      <c r="C1048" s="664"/>
      <c r="D1048" s="343" t="s">
        <v>2669</v>
      </c>
      <c r="E1048" s="344" t="s">
        <v>2670</v>
      </c>
      <c r="F1048" s="344" t="s">
        <v>406</v>
      </c>
      <c r="G1048" s="344"/>
      <c r="H1048" s="344" t="s">
        <v>2669</v>
      </c>
      <c r="I1048" s="334"/>
      <c r="J1048" s="261"/>
    </row>
    <row r="1049" spans="3:10" s="311" customFormat="1" x14ac:dyDescent="0.3">
      <c r="C1049" s="664"/>
      <c r="D1049" s="343" t="s">
        <v>2671</v>
      </c>
      <c r="E1049" s="344" t="s">
        <v>2672</v>
      </c>
      <c r="F1049" s="344" t="s">
        <v>426</v>
      </c>
      <c r="G1049" s="344"/>
      <c r="H1049" s="344" t="s">
        <v>2673</v>
      </c>
      <c r="I1049" s="334"/>
      <c r="J1049" s="261"/>
    </row>
    <row r="1050" spans="3:10" s="311" customFormat="1" x14ac:dyDescent="0.3">
      <c r="C1050" s="664"/>
      <c r="D1050" s="343" t="s">
        <v>2674</v>
      </c>
      <c r="E1050" s="344" t="s">
        <v>2675</v>
      </c>
      <c r="F1050" s="344" t="s">
        <v>453</v>
      </c>
      <c r="G1050" s="344"/>
      <c r="H1050" s="344" t="s">
        <v>2676</v>
      </c>
      <c r="I1050" s="334"/>
      <c r="J1050" s="261"/>
    </row>
    <row r="1051" spans="3:10" s="311" customFormat="1" x14ac:dyDescent="0.3">
      <c r="C1051" s="664"/>
      <c r="D1051" s="343" t="s">
        <v>2677</v>
      </c>
      <c r="E1051" s="344" t="s">
        <v>2600</v>
      </c>
      <c r="F1051" s="344" t="s">
        <v>493</v>
      </c>
      <c r="G1051" s="344"/>
      <c r="H1051" s="344" t="s">
        <v>2677</v>
      </c>
      <c r="I1051" s="334"/>
      <c r="J1051" s="261"/>
    </row>
    <row r="1052" spans="3:10" s="311" customFormat="1" x14ac:dyDescent="0.3">
      <c r="C1052" s="664"/>
      <c r="D1052" s="343" t="s">
        <v>2678</v>
      </c>
      <c r="E1052" s="344" t="s">
        <v>412</v>
      </c>
      <c r="F1052" s="344" t="s">
        <v>682</v>
      </c>
      <c r="G1052" s="344"/>
      <c r="H1052" s="344" t="s">
        <v>2678</v>
      </c>
      <c r="I1052" s="334"/>
      <c r="J1052" s="261"/>
    </row>
    <row r="1053" spans="3:10" s="311" customFormat="1" x14ac:dyDescent="0.3">
      <c r="C1053" s="664"/>
      <c r="D1053" s="343" t="s">
        <v>2679</v>
      </c>
      <c r="E1053" s="344" t="s">
        <v>2680</v>
      </c>
      <c r="F1053" s="344" t="s">
        <v>1893</v>
      </c>
      <c r="G1053" s="344"/>
      <c r="H1053" s="344" t="s">
        <v>2679</v>
      </c>
      <c r="I1053" s="334"/>
      <c r="J1053" s="261"/>
    </row>
    <row r="1054" spans="3:10" s="311" customFormat="1" x14ac:dyDescent="0.3">
      <c r="C1054" s="664"/>
      <c r="D1054" s="343" t="s">
        <v>2681</v>
      </c>
      <c r="E1054" s="344" t="s">
        <v>2682</v>
      </c>
      <c r="F1054" s="344" t="s">
        <v>1948</v>
      </c>
      <c r="G1054" s="344"/>
      <c r="H1054" s="344" t="s">
        <v>2681</v>
      </c>
      <c r="I1054" s="334"/>
      <c r="J1054" s="261"/>
    </row>
    <row r="1055" spans="3:10" s="311" customFormat="1" x14ac:dyDescent="0.3">
      <c r="C1055" s="664"/>
      <c r="D1055" s="343" t="s">
        <v>2683</v>
      </c>
      <c r="E1055" s="344" t="s">
        <v>2684</v>
      </c>
      <c r="F1055" s="344" t="s">
        <v>406</v>
      </c>
      <c r="G1055" s="344"/>
      <c r="H1055" s="344" t="s">
        <v>2685</v>
      </c>
      <c r="I1055" s="334"/>
      <c r="J1055" s="261"/>
    </row>
    <row r="1056" spans="3:10" s="311" customFormat="1" x14ac:dyDescent="0.3">
      <c r="C1056" s="664"/>
      <c r="D1056" s="343" t="s">
        <v>2686</v>
      </c>
      <c r="E1056" s="344" t="s">
        <v>2687</v>
      </c>
      <c r="F1056" s="344" t="s">
        <v>436</v>
      </c>
      <c r="G1056" s="344"/>
      <c r="H1056" s="344" t="s">
        <v>2688</v>
      </c>
      <c r="I1056" s="334"/>
      <c r="J1056" s="261"/>
    </row>
    <row r="1057" spans="3:10" s="311" customFormat="1" x14ac:dyDescent="0.3">
      <c r="C1057" s="664"/>
      <c r="D1057" s="343" t="s">
        <v>2689</v>
      </c>
      <c r="E1057" s="344" t="s">
        <v>2690</v>
      </c>
      <c r="F1057" s="344" t="s">
        <v>1018</v>
      </c>
      <c r="G1057" s="344"/>
      <c r="H1057" s="344" t="s">
        <v>2689</v>
      </c>
      <c r="I1057" s="334"/>
      <c r="J1057" s="261"/>
    </row>
    <row r="1058" spans="3:10" s="311" customFormat="1" x14ac:dyDescent="0.3">
      <c r="C1058" s="664"/>
      <c r="D1058" s="343" t="s">
        <v>2691</v>
      </c>
      <c r="E1058" s="344" t="s">
        <v>2692</v>
      </c>
      <c r="F1058" s="344" t="s">
        <v>726</v>
      </c>
      <c r="G1058" s="344"/>
      <c r="H1058" s="344" t="s">
        <v>2693</v>
      </c>
      <c r="I1058" s="334"/>
      <c r="J1058" s="261"/>
    </row>
    <row r="1059" spans="3:10" s="311" customFormat="1" x14ac:dyDescent="0.3">
      <c r="C1059" s="664"/>
      <c r="D1059" s="343" t="s">
        <v>2694</v>
      </c>
      <c r="E1059" s="344" t="s">
        <v>412</v>
      </c>
      <c r="F1059" s="344" t="s">
        <v>651</v>
      </c>
      <c r="G1059" s="344"/>
      <c r="H1059" s="344" t="s">
        <v>2694</v>
      </c>
      <c r="I1059" s="334"/>
      <c r="J1059" s="261"/>
    </row>
    <row r="1060" spans="3:10" s="311" customFormat="1" x14ac:dyDescent="0.3">
      <c r="C1060" s="664"/>
      <c r="D1060" s="343" t="s">
        <v>2695</v>
      </c>
      <c r="E1060" s="344" t="s">
        <v>2696</v>
      </c>
      <c r="F1060" s="344" t="s">
        <v>433</v>
      </c>
      <c r="G1060" s="344"/>
      <c r="H1060" s="344" t="s">
        <v>2695</v>
      </c>
      <c r="I1060" s="334"/>
      <c r="J1060" s="261"/>
    </row>
    <row r="1061" spans="3:10" s="311" customFormat="1" x14ac:dyDescent="0.3">
      <c r="C1061" s="664"/>
      <c r="D1061" s="343" t="s">
        <v>2695</v>
      </c>
      <c r="E1061" s="344" t="s">
        <v>412</v>
      </c>
      <c r="F1061" s="344" t="s">
        <v>525</v>
      </c>
      <c r="G1061" s="344"/>
      <c r="H1061" s="344" t="s">
        <v>2695</v>
      </c>
      <c r="I1061" s="334"/>
      <c r="J1061" s="261"/>
    </row>
    <row r="1062" spans="3:10" s="311" customFormat="1" x14ac:dyDescent="0.3">
      <c r="C1062" s="664"/>
      <c r="D1062" s="343" t="s">
        <v>2697</v>
      </c>
      <c r="E1062" s="344" t="s">
        <v>412</v>
      </c>
      <c r="F1062" s="344" t="s">
        <v>516</v>
      </c>
      <c r="G1062" s="344"/>
      <c r="H1062" s="344" t="s">
        <v>2697</v>
      </c>
      <c r="I1062" s="334"/>
      <c r="J1062" s="261"/>
    </row>
    <row r="1063" spans="3:10" s="311" customFormat="1" x14ac:dyDescent="0.3">
      <c r="C1063" s="664"/>
      <c r="D1063" s="343" t="s">
        <v>2698</v>
      </c>
      <c r="E1063" s="344" t="s">
        <v>2699</v>
      </c>
      <c r="F1063" s="344" t="s">
        <v>627</v>
      </c>
      <c r="G1063" s="344"/>
      <c r="H1063" s="344" t="s">
        <v>2698</v>
      </c>
      <c r="I1063" s="334"/>
      <c r="J1063" s="261"/>
    </row>
    <row r="1064" spans="3:10" s="311" customFormat="1" x14ac:dyDescent="0.3">
      <c r="C1064" s="664"/>
      <c r="D1064" s="343" t="s">
        <v>2700</v>
      </c>
      <c r="E1064" s="344" t="s">
        <v>2701</v>
      </c>
      <c r="F1064" s="344" t="s">
        <v>1291</v>
      </c>
      <c r="G1064" s="344"/>
      <c r="H1064" s="344" t="s">
        <v>2702</v>
      </c>
      <c r="I1064" s="334"/>
      <c r="J1064" s="261"/>
    </row>
    <row r="1065" spans="3:10" s="311" customFormat="1" x14ac:dyDescent="0.3">
      <c r="C1065" s="664"/>
      <c r="D1065" s="343" t="s">
        <v>2703</v>
      </c>
      <c r="E1065" s="344" t="s">
        <v>412</v>
      </c>
      <c r="F1065" s="344" t="s">
        <v>1194</v>
      </c>
      <c r="G1065" s="344"/>
      <c r="H1065" s="344" t="s">
        <v>2703</v>
      </c>
      <c r="I1065" s="334"/>
      <c r="J1065" s="261"/>
    </row>
    <row r="1066" spans="3:10" s="311" customFormat="1" x14ac:dyDescent="0.3">
      <c r="C1066" s="664"/>
      <c r="D1066" s="343" t="s">
        <v>2704</v>
      </c>
      <c r="E1066" s="344" t="s">
        <v>2705</v>
      </c>
      <c r="F1066" s="344" t="s">
        <v>469</v>
      </c>
      <c r="G1066" s="344"/>
      <c r="H1066" s="344" t="s">
        <v>2706</v>
      </c>
      <c r="I1066" s="334"/>
      <c r="J1066" s="261"/>
    </row>
    <row r="1067" spans="3:10" s="311" customFormat="1" x14ac:dyDescent="0.3">
      <c r="C1067" s="664"/>
      <c r="D1067" s="343" t="s">
        <v>2704</v>
      </c>
      <c r="E1067" s="344" t="s">
        <v>2707</v>
      </c>
      <c r="F1067" s="344" t="s">
        <v>436</v>
      </c>
      <c r="G1067" s="344"/>
      <c r="H1067" s="344" t="s">
        <v>2708</v>
      </c>
      <c r="I1067" s="334"/>
      <c r="J1067" s="261"/>
    </row>
    <row r="1068" spans="3:10" s="311" customFormat="1" x14ac:dyDescent="0.3">
      <c r="C1068" s="664"/>
      <c r="D1068" s="343" t="s">
        <v>2709</v>
      </c>
      <c r="E1068" s="344" t="s">
        <v>412</v>
      </c>
      <c r="F1068" s="344" t="s">
        <v>912</v>
      </c>
      <c r="G1068" s="344"/>
      <c r="H1068" s="344" t="s">
        <v>2710</v>
      </c>
      <c r="I1068" s="334"/>
      <c r="J1068" s="261"/>
    </row>
    <row r="1069" spans="3:10" s="311" customFormat="1" x14ac:dyDescent="0.3">
      <c r="C1069" s="664"/>
      <c r="D1069" s="343" t="s">
        <v>2711</v>
      </c>
      <c r="E1069" s="344" t="s">
        <v>2712</v>
      </c>
      <c r="F1069" s="344" t="s">
        <v>525</v>
      </c>
      <c r="G1069" s="344"/>
      <c r="H1069" s="344" t="s">
        <v>2713</v>
      </c>
      <c r="I1069" s="334"/>
      <c r="J1069" s="261"/>
    </row>
    <row r="1070" spans="3:10" s="311" customFormat="1" x14ac:dyDescent="0.3">
      <c r="C1070" s="664"/>
      <c r="D1070" s="343" t="s">
        <v>2711</v>
      </c>
      <c r="E1070" s="344" t="s">
        <v>2714</v>
      </c>
      <c r="F1070" s="344" t="s">
        <v>525</v>
      </c>
      <c r="G1070" s="344"/>
      <c r="H1070" s="344" t="s">
        <v>2715</v>
      </c>
      <c r="I1070" s="334"/>
      <c r="J1070" s="261"/>
    </row>
    <row r="1071" spans="3:10" s="311" customFormat="1" x14ac:dyDescent="0.3">
      <c r="C1071" s="664"/>
      <c r="D1071" s="343" t="s">
        <v>2716</v>
      </c>
      <c r="E1071" s="344" t="s">
        <v>2717</v>
      </c>
      <c r="F1071" s="344" t="s">
        <v>421</v>
      </c>
      <c r="G1071" s="344"/>
      <c r="H1071" s="344" t="s">
        <v>2716</v>
      </c>
      <c r="I1071" s="334"/>
      <c r="J1071" s="261"/>
    </row>
    <row r="1072" spans="3:10" s="311" customFormat="1" x14ac:dyDescent="0.3">
      <c r="C1072" s="664"/>
      <c r="D1072" s="343" t="s">
        <v>2718</v>
      </c>
      <c r="E1072" s="344" t="s">
        <v>412</v>
      </c>
      <c r="F1072" s="344" t="s">
        <v>525</v>
      </c>
      <c r="G1072" s="344"/>
      <c r="H1072" s="344" t="s">
        <v>2718</v>
      </c>
      <c r="I1072" s="334"/>
      <c r="J1072" s="261"/>
    </row>
    <row r="1073" spans="3:10" s="311" customFormat="1" x14ac:dyDescent="0.3">
      <c r="C1073" s="664"/>
      <c r="D1073" s="343" t="s">
        <v>2719</v>
      </c>
      <c r="E1073" s="344" t="s">
        <v>2720</v>
      </c>
      <c r="F1073" s="344" t="s">
        <v>2721</v>
      </c>
      <c r="G1073" s="344"/>
      <c r="H1073" s="344" t="s">
        <v>2722</v>
      </c>
      <c r="I1073" s="334"/>
      <c r="J1073" s="261"/>
    </row>
    <row r="1074" spans="3:10" s="311" customFormat="1" x14ac:dyDescent="0.3">
      <c r="C1074" s="664"/>
      <c r="D1074" s="343" t="s">
        <v>2723</v>
      </c>
      <c r="E1074" s="344" t="s">
        <v>2724</v>
      </c>
      <c r="F1074" s="344" t="s">
        <v>421</v>
      </c>
      <c r="G1074" s="344"/>
      <c r="H1074" s="344" t="s">
        <v>2725</v>
      </c>
      <c r="I1074" s="334"/>
      <c r="J1074" s="261"/>
    </row>
    <row r="1075" spans="3:10" s="311" customFormat="1" x14ac:dyDescent="0.3">
      <c r="C1075" s="664"/>
      <c r="D1075" s="343" t="s">
        <v>2726</v>
      </c>
      <c r="E1075" s="344" t="s">
        <v>2727</v>
      </c>
      <c r="F1075" s="344" t="s">
        <v>436</v>
      </c>
      <c r="G1075" s="344"/>
      <c r="H1075" s="344" t="s">
        <v>2728</v>
      </c>
      <c r="I1075" s="334"/>
      <c r="J1075" s="261"/>
    </row>
    <row r="1076" spans="3:10" s="311" customFormat="1" x14ac:dyDescent="0.3">
      <c r="C1076" s="664"/>
      <c r="D1076" s="343" t="s">
        <v>2729</v>
      </c>
      <c r="E1076" s="344" t="s">
        <v>2730</v>
      </c>
      <c r="F1076" s="344" t="s">
        <v>426</v>
      </c>
      <c r="G1076" s="344"/>
      <c r="H1076" s="344" t="s">
        <v>2731</v>
      </c>
      <c r="I1076" s="334"/>
      <c r="J1076" s="261"/>
    </row>
    <row r="1077" spans="3:10" s="311" customFormat="1" x14ac:dyDescent="0.3">
      <c r="C1077" s="664"/>
      <c r="D1077" s="343" t="s">
        <v>2732</v>
      </c>
      <c r="E1077" s="344" t="s">
        <v>2733</v>
      </c>
      <c r="F1077" s="344" t="s">
        <v>525</v>
      </c>
      <c r="G1077" s="344"/>
      <c r="H1077" s="344" t="s">
        <v>2732</v>
      </c>
      <c r="I1077" s="334"/>
      <c r="J1077" s="261"/>
    </row>
    <row r="1078" spans="3:10" s="311" customFormat="1" x14ac:dyDescent="0.3">
      <c r="C1078" s="664"/>
      <c r="D1078" s="343" t="s">
        <v>2734</v>
      </c>
      <c r="E1078" s="344" t="s">
        <v>2735</v>
      </c>
      <c r="F1078" s="344" t="s">
        <v>1194</v>
      </c>
      <c r="G1078" s="344"/>
      <c r="H1078" s="344" t="s">
        <v>2734</v>
      </c>
      <c r="I1078" s="334"/>
      <c r="J1078" s="261"/>
    </row>
    <row r="1079" spans="3:10" s="311" customFormat="1" x14ac:dyDescent="0.3">
      <c r="C1079" s="664"/>
      <c r="D1079" s="343" t="s">
        <v>2736</v>
      </c>
      <c r="E1079" s="344" t="s">
        <v>412</v>
      </c>
      <c r="F1079" s="344" t="s">
        <v>493</v>
      </c>
      <c r="G1079" s="344"/>
      <c r="H1079" s="344" t="s">
        <v>2736</v>
      </c>
      <c r="I1079" s="334"/>
      <c r="J1079" s="261"/>
    </row>
    <row r="1080" spans="3:10" s="311" customFormat="1" x14ac:dyDescent="0.3">
      <c r="C1080" s="664"/>
      <c r="D1080" s="343" t="s">
        <v>2737</v>
      </c>
      <c r="E1080" s="344" t="s">
        <v>2738</v>
      </c>
      <c r="F1080" s="344" t="s">
        <v>697</v>
      </c>
      <c r="G1080" s="344"/>
      <c r="H1080" s="344" t="s">
        <v>2739</v>
      </c>
      <c r="I1080" s="334"/>
      <c r="J1080" s="261"/>
    </row>
    <row r="1081" spans="3:10" s="311" customFormat="1" x14ac:dyDescent="0.3">
      <c r="C1081" s="664"/>
      <c r="D1081" s="343" t="s">
        <v>2740</v>
      </c>
      <c r="E1081" s="344" t="s">
        <v>2741</v>
      </c>
      <c r="F1081" s="344" t="s">
        <v>498</v>
      </c>
      <c r="G1081" s="344"/>
      <c r="H1081" s="344" t="s">
        <v>2742</v>
      </c>
      <c r="I1081" s="334"/>
      <c r="J1081" s="261"/>
    </row>
    <row r="1082" spans="3:10" s="311" customFormat="1" x14ac:dyDescent="0.3">
      <c r="C1082" s="664"/>
      <c r="D1082" s="343" t="s">
        <v>2743</v>
      </c>
      <c r="E1082" s="344" t="s">
        <v>2744</v>
      </c>
      <c r="F1082" s="344" t="s">
        <v>433</v>
      </c>
      <c r="G1082" s="344"/>
      <c r="H1082" s="344" t="s">
        <v>2743</v>
      </c>
      <c r="I1082" s="334"/>
      <c r="J1082" s="261"/>
    </row>
    <row r="1083" spans="3:10" s="311" customFormat="1" x14ac:dyDescent="0.3">
      <c r="C1083" s="664"/>
      <c r="D1083" s="343" t="s">
        <v>2743</v>
      </c>
      <c r="E1083" s="344" t="s">
        <v>412</v>
      </c>
      <c r="F1083" s="344" t="s">
        <v>493</v>
      </c>
      <c r="G1083" s="344"/>
      <c r="H1083" s="344" t="s">
        <v>2743</v>
      </c>
      <c r="I1083" s="334"/>
      <c r="J1083" s="261"/>
    </row>
    <row r="1084" spans="3:10" s="311" customFormat="1" x14ac:dyDescent="0.3">
      <c r="C1084" s="664"/>
      <c r="D1084" s="343" t="s">
        <v>2745</v>
      </c>
      <c r="E1084" s="344" t="s">
        <v>2746</v>
      </c>
      <c r="F1084" s="344" t="s">
        <v>426</v>
      </c>
      <c r="G1084" s="344"/>
      <c r="H1084" s="344" t="s">
        <v>2747</v>
      </c>
      <c r="I1084" s="334"/>
      <c r="J1084" s="261"/>
    </row>
    <row r="1085" spans="3:10" s="311" customFormat="1" x14ac:dyDescent="0.3">
      <c r="C1085" s="664"/>
      <c r="D1085" s="343" t="s">
        <v>2745</v>
      </c>
      <c r="E1085" s="344" t="s">
        <v>2748</v>
      </c>
      <c r="F1085" s="344" t="s">
        <v>426</v>
      </c>
      <c r="G1085" s="344"/>
      <c r="H1085" s="344" t="s">
        <v>2749</v>
      </c>
      <c r="I1085" s="334"/>
      <c r="J1085" s="261"/>
    </row>
    <row r="1086" spans="3:10" s="311" customFormat="1" x14ac:dyDescent="0.3">
      <c r="C1086" s="664"/>
      <c r="D1086" s="343" t="s">
        <v>2745</v>
      </c>
      <c r="E1086" s="344" t="s">
        <v>2750</v>
      </c>
      <c r="F1086" s="344" t="s">
        <v>426</v>
      </c>
      <c r="G1086" s="344"/>
      <c r="H1086" s="344" t="s">
        <v>2751</v>
      </c>
      <c r="I1086" s="334"/>
      <c r="J1086" s="261"/>
    </row>
    <row r="1087" spans="3:10" s="311" customFormat="1" x14ac:dyDescent="0.3">
      <c r="C1087" s="664"/>
      <c r="D1087" s="343" t="s">
        <v>2752</v>
      </c>
      <c r="E1087" s="344" t="s">
        <v>2753</v>
      </c>
      <c r="F1087" s="344" t="s">
        <v>426</v>
      </c>
      <c r="G1087" s="344"/>
      <c r="H1087" s="344" t="s">
        <v>2752</v>
      </c>
      <c r="I1087" s="334"/>
      <c r="J1087" s="261"/>
    </row>
    <row r="1088" spans="3:10" s="311" customFormat="1" x14ac:dyDescent="0.3">
      <c r="C1088" s="664"/>
      <c r="D1088" s="343" t="s">
        <v>2754</v>
      </c>
      <c r="E1088" s="344" t="s">
        <v>2755</v>
      </c>
      <c r="F1088" s="344" t="s">
        <v>436</v>
      </c>
      <c r="G1088" s="344"/>
      <c r="H1088" s="344" t="s">
        <v>2754</v>
      </c>
      <c r="I1088" s="334"/>
      <c r="J1088" s="261"/>
    </row>
    <row r="1089" spans="3:10" s="311" customFormat="1" x14ac:dyDescent="0.3">
      <c r="C1089" s="664"/>
      <c r="D1089" s="343" t="s">
        <v>2756</v>
      </c>
      <c r="E1089" s="344" t="s">
        <v>412</v>
      </c>
      <c r="F1089" s="344" t="s">
        <v>406</v>
      </c>
      <c r="G1089" s="344"/>
      <c r="H1089" s="344" t="s">
        <v>2756</v>
      </c>
      <c r="I1089" s="334"/>
      <c r="J1089" s="261"/>
    </row>
    <row r="1090" spans="3:10" s="311" customFormat="1" x14ac:dyDescent="0.3">
      <c r="C1090" s="664"/>
      <c r="D1090" s="343" t="s">
        <v>2757</v>
      </c>
      <c r="E1090" s="344" t="s">
        <v>412</v>
      </c>
      <c r="F1090" s="344" t="s">
        <v>406</v>
      </c>
      <c r="G1090" s="344"/>
      <c r="H1090" s="344" t="s">
        <v>2758</v>
      </c>
      <c r="I1090" s="334"/>
      <c r="J1090" s="261"/>
    </row>
    <row r="1091" spans="3:10" s="311" customFormat="1" x14ac:dyDescent="0.3">
      <c r="C1091" s="664"/>
      <c r="D1091" s="343" t="s">
        <v>2759</v>
      </c>
      <c r="E1091" s="344" t="s">
        <v>412</v>
      </c>
      <c r="F1091" s="344" t="s">
        <v>406</v>
      </c>
      <c r="G1091" s="344"/>
      <c r="H1091" s="344" t="s">
        <v>2759</v>
      </c>
      <c r="I1091" s="334"/>
      <c r="J1091" s="261"/>
    </row>
    <row r="1092" spans="3:10" s="311" customFormat="1" x14ac:dyDescent="0.3">
      <c r="C1092" s="664"/>
      <c r="D1092" s="343" t="s">
        <v>2760</v>
      </c>
      <c r="E1092" s="344" t="s">
        <v>2761</v>
      </c>
      <c r="F1092" s="344" t="s">
        <v>579</v>
      </c>
      <c r="G1092" s="344"/>
      <c r="H1092" s="344" t="s">
        <v>2760</v>
      </c>
      <c r="I1092" s="334"/>
      <c r="J1092" s="261"/>
    </row>
    <row r="1093" spans="3:10" s="311" customFormat="1" x14ac:dyDescent="0.3">
      <c r="C1093" s="664"/>
      <c r="D1093" s="343" t="s">
        <v>2762</v>
      </c>
      <c r="E1093" s="344" t="s">
        <v>2763</v>
      </c>
      <c r="F1093" s="344" t="s">
        <v>748</v>
      </c>
      <c r="G1093" s="344"/>
      <c r="H1093" s="344" t="s">
        <v>2762</v>
      </c>
      <c r="I1093" s="334"/>
      <c r="J1093" s="261"/>
    </row>
    <row r="1094" spans="3:10" s="311" customFormat="1" x14ac:dyDescent="0.3">
      <c r="C1094" s="664"/>
      <c r="D1094" s="343" t="s">
        <v>2764</v>
      </c>
      <c r="E1094" s="344" t="s">
        <v>412</v>
      </c>
      <c r="F1094" s="344" t="s">
        <v>406</v>
      </c>
      <c r="G1094" s="344"/>
      <c r="H1094" s="344" t="s">
        <v>2765</v>
      </c>
      <c r="I1094" s="334"/>
      <c r="J1094" s="261"/>
    </row>
    <row r="1095" spans="3:10" s="311" customFormat="1" x14ac:dyDescent="0.3">
      <c r="C1095" s="664"/>
      <c r="D1095" s="343" t="s">
        <v>2766</v>
      </c>
      <c r="E1095" s="344" t="s">
        <v>412</v>
      </c>
      <c r="F1095" s="344" t="s">
        <v>406</v>
      </c>
      <c r="G1095" s="344"/>
      <c r="H1095" s="344" t="s">
        <v>2767</v>
      </c>
      <c r="I1095" s="334"/>
      <c r="J1095" s="261"/>
    </row>
    <row r="1096" spans="3:10" s="311" customFormat="1" x14ac:dyDescent="0.3">
      <c r="C1096" s="664"/>
      <c r="D1096" s="343" t="s">
        <v>2768</v>
      </c>
      <c r="E1096" s="344" t="s">
        <v>412</v>
      </c>
      <c r="F1096" s="344" t="s">
        <v>460</v>
      </c>
      <c r="G1096" s="344"/>
      <c r="H1096" s="344" t="s">
        <v>2769</v>
      </c>
      <c r="I1096" s="334"/>
      <c r="J1096" s="261"/>
    </row>
    <row r="1097" spans="3:10" s="311" customFormat="1" x14ac:dyDescent="0.3">
      <c r="C1097" s="664"/>
      <c r="D1097" s="343" t="s">
        <v>2770</v>
      </c>
      <c r="E1097" s="344" t="s">
        <v>412</v>
      </c>
      <c r="F1097" s="344" t="s">
        <v>878</v>
      </c>
      <c r="G1097" s="344"/>
      <c r="H1097" s="344" t="s">
        <v>2771</v>
      </c>
      <c r="I1097" s="334"/>
      <c r="J1097" s="261"/>
    </row>
    <row r="1098" spans="3:10" s="311" customFormat="1" x14ac:dyDescent="0.3">
      <c r="C1098" s="664"/>
      <c r="D1098" s="343" t="s">
        <v>2772</v>
      </c>
      <c r="E1098" s="344" t="s">
        <v>412</v>
      </c>
      <c r="F1098" s="344" t="s">
        <v>1336</v>
      </c>
      <c r="G1098" s="344"/>
      <c r="H1098" s="344" t="s">
        <v>2772</v>
      </c>
      <c r="I1098" s="334"/>
      <c r="J1098" s="261"/>
    </row>
    <row r="1099" spans="3:10" s="311" customFormat="1" x14ac:dyDescent="0.3">
      <c r="C1099" s="664"/>
      <c r="D1099" s="343" t="s">
        <v>2773</v>
      </c>
      <c r="E1099" s="344" t="s">
        <v>2774</v>
      </c>
      <c r="F1099" s="344" t="s">
        <v>1055</v>
      </c>
      <c r="G1099" s="344"/>
      <c r="H1099" s="344" t="s">
        <v>2773</v>
      </c>
      <c r="I1099" s="334"/>
      <c r="J1099" s="261"/>
    </row>
    <row r="1100" spans="3:10" s="311" customFormat="1" x14ac:dyDescent="0.3">
      <c r="C1100" s="664"/>
      <c r="D1100" s="343" t="s">
        <v>2775</v>
      </c>
      <c r="E1100" s="344" t="s">
        <v>2776</v>
      </c>
      <c r="F1100" s="344" t="s">
        <v>1465</v>
      </c>
      <c r="G1100" s="344"/>
      <c r="H1100" s="344" t="s">
        <v>2775</v>
      </c>
      <c r="I1100" s="334"/>
      <c r="J1100" s="261"/>
    </row>
    <row r="1101" spans="3:10" s="311" customFormat="1" x14ac:dyDescent="0.3">
      <c r="C1101" s="664"/>
      <c r="D1101" s="343" t="s">
        <v>2777</v>
      </c>
      <c r="E1101" s="344" t="s">
        <v>412</v>
      </c>
      <c r="F1101" s="344" t="s">
        <v>1204</v>
      </c>
      <c r="G1101" s="344"/>
      <c r="H1101" s="344" t="s">
        <v>2777</v>
      </c>
      <c r="I1101" s="334"/>
      <c r="J1101" s="261"/>
    </row>
    <row r="1102" spans="3:10" s="311" customFormat="1" x14ac:dyDescent="0.3">
      <c r="C1102" s="664"/>
      <c r="D1102" s="343" t="s">
        <v>2778</v>
      </c>
      <c r="E1102" s="344" t="s">
        <v>2779</v>
      </c>
      <c r="F1102" s="344" t="s">
        <v>436</v>
      </c>
      <c r="G1102" s="344"/>
      <c r="H1102" s="344" t="s">
        <v>2780</v>
      </c>
      <c r="I1102" s="334"/>
      <c r="J1102" s="261"/>
    </row>
    <row r="1103" spans="3:10" s="311" customFormat="1" x14ac:dyDescent="0.3">
      <c r="C1103" s="664"/>
      <c r="D1103" s="343" t="s">
        <v>2781</v>
      </c>
      <c r="E1103" s="344" t="s">
        <v>2782</v>
      </c>
      <c r="F1103" s="344" t="s">
        <v>436</v>
      </c>
      <c r="G1103" s="344"/>
      <c r="H1103" s="344" t="s">
        <v>2783</v>
      </c>
      <c r="I1103" s="334"/>
      <c r="J1103" s="261"/>
    </row>
    <row r="1104" spans="3:10" s="311" customFormat="1" x14ac:dyDescent="0.3">
      <c r="C1104" s="664"/>
      <c r="D1104" s="343" t="s">
        <v>2781</v>
      </c>
      <c r="E1104" s="344" t="s">
        <v>412</v>
      </c>
      <c r="F1104" s="344" t="s">
        <v>473</v>
      </c>
      <c r="G1104" s="344"/>
      <c r="H1104" s="344" t="s">
        <v>2781</v>
      </c>
      <c r="I1104" s="334"/>
      <c r="J1104" s="261"/>
    </row>
    <row r="1105" spans="3:10" s="311" customFormat="1" x14ac:dyDescent="0.3">
      <c r="C1105" s="664"/>
      <c r="D1105" s="343" t="s">
        <v>2784</v>
      </c>
      <c r="E1105" s="344" t="s">
        <v>2785</v>
      </c>
      <c r="F1105" s="344" t="s">
        <v>2482</v>
      </c>
      <c r="G1105" s="344"/>
      <c r="H1105" s="344" t="s">
        <v>2784</v>
      </c>
      <c r="I1105" s="334"/>
      <c r="J1105" s="261"/>
    </row>
    <row r="1106" spans="3:10" s="311" customFormat="1" x14ac:dyDescent="0.3">
      <c r="C1106" s="664"/>
      <c r="D1106" s="343" t="s">
        <v>2786</v>
      </c>
      <c r="E1106" s="344" t="s">
        <v>2787</v>
      </c>
      <c r="F1106" s="344" t="s">
        <v>498</v>
      </c>
      <c r="G1106" s="344"/>
      <c r="H1106" s="344" t="s">
        <v>2786</v>
      </c>
      <c r="I1106" s="334"/>
      <c r="J1106" s="261"/>
    </row>
    <row r="1107" spans="3:10" s="311" customFormat="1" x14ac:dyDescent="0.3">
      <c r="C1107" s="664"/>
      <c r="D1107" s="343" t="s">
        <v>2788</v>
      </c>
      <c r="E1107" s="344" t="s">
        <v>2789</v>
      </c>
      <c r="F1107" s="344" t="s">
        <v>1055</v>
      </c>
      <c r="G1107" s="344"/>
      <c r="H1107" s="344" t="s">
        <v>2788</v>
      </c>
      <c r="I1107" s="334"/>
      <c r="J1107" s="261"/>
    </row>
    <row r="1108" spans="3:10" s="311" customFormat="1" x14ac:dyDescent="0.3">
      <c r="C1108" s="664"/>
      <c r="D1108" s="343" t="s">
        <v>2790</v>
      </c>
      <c r="E1108" s="344" t="s">
        <v>2791</v>
      </c>
      <c r="F1108" s="344" t="s">
        <v>2482</v>
      </c>
      <c r="G1108" s="344"/>
      <c r="H1108" s="344" t="s">
        <v>2790</v>
      </c>
      <c r="I1108" s="334"/>
      <c r="J1108" s="261"/>
    </row>
    <row r="1109" spans="3:10" s="311" customFormat="1" x14ac:dyDescent="0.3">
      <c r="C1109" s="664"/>
      <c r="D1109" s="343" t="s">
        <v>2792</v>
      </c>
      <c r="E1109" s="344" t="s">
        <v>412</v>
      </c>
      <c r="F1109" s="344" t="s">
        <v>1055</v>
      </c>
      <c r="G1109" s="344"/>
      <c r="H1109" s="344" t="s">
        <v>2792</v>
      </c>
      <c r="I1109" s="334"/>
      <c r="J1109" s="261"/>
    </row>
    <row r="1110" spans="3:10" s="311" customFormat="1" x14ac:dyDescent="0.3">
      <c r="C1110" s="664"/>
      <c r="D1110" s="343" t="s">
        <v>2793</v>
      </c>
      <c r="E1110" s="344" t="s">
        <v>2794</v>
      </c>
      <c r="F1110" s="344" t="s">
        <v>436</v>
      </c>
      <c r="G1110" s="344"/>
      <c r="H1110" s="344" t="s">
        <v>2795</v>
      </c>
      <c r="I1110" s="334"/>
      <c r="J1110" s="261"/>
    </row>
    <row r="1111" spans="3:10" s="311" customFormat="1" x14ac:dyDescent="0.3">
      <c r="C1111" s="664"/>
      <c r="D1111" s="343" t="s">
        <v>2793</v>
      </c>
      <c r="E1111" s="344" t="s">
        <v>2796</v>
      </c>
      <c r="F1111" s="344" t="s">
        <v>436</v>
      </c>
      <c r="G1111" s="344"/>
      <c r="H1111" s="344" t="s">
        <v>2797</v>
      </c>
      <c r="I1111" s="334"/>
      <c r="J1111" s="261"/>
    </row>
    <row r="1112" spans="3:10" s="311" customFormat="1" x14ac:dyDescent="0.3">
      <c r="C1112" s="664"/>
      <c r="D1112" s="343" t="s">
        <v>2798</v>
      </c>
      <c r="E1112" s="344" t="s">
        <v>2799</v>
      </c>
      <c r="F1112" s="344" t="s">
        <v>1287</v>
      </c>
      <c r="G1112" s="344"/>
      <c r="H1112" s="344" t="s">
        <v>2800</v>
      </c>
      <c r="I1112" s="334"/>
      <c r="J1112" s="261"/>
    </row>
    <row r="1113" spans="3:10" s="311" customFormat="1" x14ac:dyDescent="0.3">
      <c r="C1113" s="664"/>
      <c r="D1113" s="343" t="s">
        <v>2801</v>
      </c>
      <c r="E1113" s="344" t="s">
        <v>2802</v>
      </c>
      <c r="F1113" s="344" t="s">
        <v>484</v>
      </c>
      <c r="G1113" s="344"/>
      <c r="H1113" s="344" t="s">
        <v>2801</v>
      </c>
      <c r="I1113" s="334"/>
      <c r="J1113" s="261"/>
    </row>
    <row r="1114" spans="3:10" s="311" customFormat="1" x14ac:dyDescent="0.3">
      <c r="C1114" s="664"/>
      <c r="D1114" s="343" t="s">
        <v>2803</v>
      </c>
      <c r="E1114" s="344" t="s">
        <v>2804</v>
      </c>
      <c r="F1114" s="344" t="s">
        <v>440</v>
      </c>
      <c r="G1114" s="344"/>
      <c r="H1114" s="344" t="s">
        <v>2805</v>
      </c>
      <c r="I1114" s="334"/>
      <c r="J1114" s="261"/>
    </row>
    <row r="1115" spans="3:10" s="311" customFormat="1" x14ac:dyDescent="0.3">
      <c r="C1115" s="664"/>
      <c r="D1115" s="343" t="s">
        <v>2806</v>
      </c>
      <c r="E1115" s="344" t="s">
        <v>2807</v>
      </c>
      <c r="F1115" s="344" t="s">
        <v>2808</v>
      </c>
      <c r="G1115" s="344"/>
      <c r="H1115" s="344" t="s">
        <v>2809</v>
      </c>
      <c r="I1115" s="334"/>
      <c r="J1115" s="261"/>
    </row>
    <row r="1116" spans="3:10" s="311" customFormat="1" x14ac:dyDescent="0.3">
      <c r="C1116" s="664"/>
      <c r="D1116" s="343" t="s">
        <v>2810</v>
      </c>
      <c r="E1116" s="344" t="s">
        <v>412</v>
      </c>
      <c r="F1116" s="344" t="s">
        <v>531</v>
      </c>
      <c r="G1116" s="344"/>
      <c r="H1116" s="344" t="s">
        <v>2810</v>
      </c>
      <c r="I1116" s="334"/>
      <c r="J1116" s="261"/>
    </row>
    <row r="1117" spans="3:10" s="311" customFormat="1" x14ac:dyDescent="0.3">
      <c r="C1117" s="664"/>
      <c r="D1117" s="343" t="s">
        <v>2811</v>
      </c>
      <c r="E1117" s="344" t="s">
        <v>412</v>
      </c>
      <c r="F1117" s="344" t="s">
        <v>460</v>
      </c>
      <c r="G1117" s="344"/>
      <c r="H1117" s="344" t="s">
        <v>2812</v>
      </c>
      <c r="I1117" s="334"/>
      <c r="J1117" s="261"/>
    </row>
    <row r="1118" spans="3:10" s="311" customFormat="1" x14ac:dyDescent="0.3">
      <c r="C1118" s="664"/>
      <c r="D1118" s="343" t="s">
        <v>2813</v>
      </c>
      <c r="E1118" s="344" t="s">
        <v>2814</v>
      </c>
      <c r="F1118" s="344" t="s">
        <v>436</v>
      </c>
      <c r="G1118" s="344"/>
      <c r="H1118" s="344" t="s">
        <v>2815</v>
      </c>
      <c r="I1118" s="334"/>
      <c r="J1118" s="261"/>
    </row>
    <row r="1119" spans="3:10" s="311" customFormat="1" x14ac:dyDescent="0.3">
      <c r="C1119" s="664"/>
      <c r="D1119" s="343" t="s">
        <v>2816</v>
      </c>
      <c r="E1119" s="344" t="s">
        <v>2817</v>
      </c>
      <c r="F1119" s="344" t="s">
        <v>436</v>
      </c>
      <c r="G1119" s="344"/>
      <c r="H1119" s="344" t="s">
        <v>2818</v>
      </c>
      <c r="I1119" s="334"/>
      <c r="J1119" s="261"/>
    </row>
    <row r="1120" spans="3:10" s="311" customFormat="1" x14ac:dyDescent="0.3">
      <c r="C1120" s="664"/>
      <c r="D1120" s="343" t="s">
        <v>2819</v>
      </c>
      <c r="E1120" s="344" t="s">
        <v>2820</v>
      </c>
      <c r="F1120" s="344" t="s">
        <v>525</v>
      </c>
      <c r="G1120" s="344"/>
      <c r="H1120" s="344" t="s">
        <v>2819</v>
      </c>
      <c r="I1120" s="334"/>
      <c r="J1120" s="261"/>
    </row>
    <row r="1121" spans="3:10" s="311" customFormat="1" x14ac:dyDescent="0.3">
      <c r="C1121" s="664"/>
      <c r="D1121" s="343" t="s">
        <v>2821</v>
      </c>
      <c r="E1121" s="344" t="s">
        <v>412</v>
      </c>
      <c r="F1121" s="344" t="s">
        <v>473</v>
      </c>
      <c r="G1121" s="344"/>
      <c r="H1121" s="344" t="s">
        <v>2821</v>
      </c>
      <c r="I1121" s="334"/>
      <c r="J1121" s="261"/>
    </row>
    <row r="1122" spans="3:10" s="311" customFormat="1" x14ac:dyDescent="0.3">
      <c r="C1122" s="664"/>
      <c r="D1122" s="343" t="s">
        <v>2822</v>
      </c>
      <c r="E1122" s="344" t="s">
        <v>2823</v>
      </c>
      <c r="F1122" s="344" t="s">
        <v>460</v>
      </c>
      <c r="G1122" s="344"/>
      <c r="H1122" s="344" t="s">
        <v>2824</v>
      </c>
      <c r="I1122" s="334"/>
      <c r="J1122" s="261"/>
    </row>
    <row r="1123" spans="3:10" s="311" customFormat="1" x14ac:dyDescent="0.3">
      <c r="C1123" s="664"/>
      <c r="D1123" s="343" t="s">
        <v>2825</v>
      </c>
      <c r="E1123" s="344" t="s">
        <v>412</v>
      </c>
      <c r="F1123" s="344" t="s">
        <v>878</v>
      </c>
      <c r="G1123" s="344"/>
      <c r="H1123" s="344" t="s">
        <v>2826</v>
      </c>
      <c r="I1123" s="334"/>
      <c r="J1123" s="261"/>
    </row>
    <row r="1124" spans="3:10" s="311" customFormat="1" x14ac:dyDescent="0.3">
      <c r="C1124" s="664"/>
      <c r="D1124" s="343" t="s">
        <v>2827</v>
      </c>
      <c r="E1124" s="344" t="s">
        <v>412</v>
      </c>
      <c r="F1124" s="344" t="s">
        <v>418</v>
      </c>
      <c r="G1124" s="344"/>
      <c r="H1124" s="344" t="s">
        <v>2828</v>
      </c>
      <c r="I1124" s="334"/>
      <c r="J1124" s="261"/>
    </row>
    <row r="1125" spans="3:10" s="311" customFormat="1" x14ac:dyDescent="0.3">
      <c r="C1125" s="664"/>
      <c r="D1125" s="343" t="s">
        <v>2829</v>
      </c>
      <c r="E1125" s="344" t="s">
        <v>412</v>
      </c>
      <c r="F1125" s="344" t="s">
        <v>460</v>
      </c>
      <c r="G1125" s="344"/>
      <c r="H1125" s="344" t="s">
        <v>2829</v>
      </c>
      <c r="I1125" s="334"/>
      <c r="J1125" s="261"/>
    </row>
    <row r="1126" spans="3:10" s="311" customFormat="1" x14ac:dyDescent="0.3">
      <c r="C1126" s="664"/>
      <c r="D1126" s="343" t="s">
        <v>2830</v>
      </c>
      <c r="E1126" s="344" t="s">
        <v>2831</v>
      </c>
      <c r="F1126" s="344" t="s">
        <v>406</v>
      </c>
      <c r="G1126" s="344"/>
      <c r="H1126" s="344" t="s">
        <v>2830</v>
      </c>
      <c r="I1126" s="334"/>
      <c r="J1126" s="261"/>
    </row>
    <row r="1127" spans="3:10" s="311" customFormat="1" x14ac:dyDescent="0.3">
      <c r="C1127" s="664"/>
      <c r="D1127" s="343" t="s">
        <v>2832</v>
      </c>
      <c r="E1127" s="344" t="s">
        <v>412</v>
      </c>
      <c r="F1127" s="344" t="s">
        <v>745</v>
      </c>
      <c r="G1127" s="344"/>
      <c r="H1127" s="344" t="s">
        <v>2832</v>
      </c>
      <c r="I1127" s="334"/>
      <c r="J1127" s="261"/>
    </row>
    <row r="1128" spans="3:10" s="311" customFormat="1" x14ac:dyDescent="0.3">
      <c r="C1128" s="664"/>
      <c r="D1128" s="343" t="s">
        <v>2833</v>
      </c>
      <c r="E1128" s="344" t="s">
        <v>412</v>
      </c>
      <c r="F1128" s="344" t="s">
        <v>682</v>
      </c>
      <c r="G1128" s="344"/>
      <c r="H1128" s="344" t="s">
        <v>2833</v>
      </c>
      <c r="I1128" s="334"/>
      <c r="J1128" s="261"/>
    </row>
    <row r="1129" spans="3:10" s="311" customFormat="1" x14ac:dyDescent="0.3">
      <c r="C1129" s="664"/>
      <c r="D1129" s="343" t="s">
        <v>2834</v>
      </c>
      <c r="E1129" s="344" t="s">
        <v>2835</v>
      </c>
      <c r="F1129" s="344" t="s">
        <v>726</v>
      </c>
      <c r="G1129" s="344"/>
      <c r="H1129" s="344" t="s">
        <v>2836</v>
      </c>
      <c r="I1129" s="334"/>
      <c r="J1129" s="261"/>
    </row>
    <row r="1130" spans="3:10" s="311" customFormat="1" x14ac:dyDescent="0.3">
      <c r="C1130" s="664"/>
      <c r="D1130" s="343" t="s">
        <v>2837</v>
      </c>
      <c r="E1130" s="344" t="s">
        <v>2838</v>
      </c>
      <c r="F1130" s="344" t="s">
        <v>436</v>
      </c>
      <c r="G1130" s="344"/>
      <c r="H1130" s="344" t="s">
        <v>2839</v>
      </c>
      <c r="I1130" s="334"/>
      <c r="J1130" s="261"/>
    </row>
    <row r="1131" spans="3:10" s="311" customFormat="1" x14ac:dyDescent="0.3">
      <c r="C1131" s="664"/>
      <c r="D1131" s="343" t="s">
        <v>2840</v>
      </c>
      <c r="E1131" s="344" t="s">
        <v>2841</v>
      </c>
      <c r="F1131" s="344" t="s">
        <v>2842</v>
      </c>
      <c r="G1131" s="344"/>
      <c r="H1131" s="344" t="s">
        <v>2843</v>
      </c>
      <c r="I1131" s="334"/>
      <c r="J1131" s="261"/>
    </row>
    <row r="1132" spans="3:10" s="311" customFormat="1" x14ac:dyDescent="0.3">
      <c r="C1132" s="664"/>
      <c r="D1132" s="343" t="s">
        <v>2844</v>
      </c>
      <c r="E1132" s="344" t="s">
        <v>2845</v>
      </c>
      <c r="F1132" s="344" t="s">
        <v>1194</v>
      </c>
      <c r="G1132" s="344"/>
      <c r="H1132" s="344" t="s">
        <v>2846</v>
      </c>
      <c r="I1132" s="334"/>
      <c r="J1132" s="261"/>
    </row>
    <row r="1133" spans="3:10" s="311" customFormat="1" x14ac:dyDescent="0.3">
      <c r="C1133" s="664"/>
      <c r="D1133" s="343" t="s">
        <v>2847</v>
      </c>
      <c r="E1133" s="344" t="s">
        <v>2848</v>
      </c>
      <c r="F1133" s="344" t="s">
        <v>2849</v>
      </c>
      <c r="G1133" s="344"/>
      <c r="H1133" s="344" t="s">
        <v>2847</v>
      </c>
      <c r="I1133" s="334"/>
      <c r="J1133" s="261"/>
    </row>
    <row r="1134" spans="3:10" s="311" customFormat="1" x14ac:dyDescent="0.3">
      <c r="C1134" s="664"/>
      <c r="D1134" s="343" t="s">
        <v>2850</v>
      </c>
      <c r="E1134" s="344" t="s">
        <v>2851</v>
      </c>
      <c r="F1134" s="344" t="s">
        <v>748</v>
      </c>
      <c r="G1134" s="344"/>
      <c r="H1134" s="344" t="s">
        <v>2852</v>
      </c>
      <c r="I1134" s="334"/>
      <c r="J1134" s="261"/>
    </row>
    <row r="1135" spans="3:10" s="311" customFormat="1" x14ac:dyDescent="0.3">
      <c r="C1135" s="664"/>
      <c r="D1135" s="343" t="s">
        <v>2853</v>
      </c>
      <c r="E1135" s="344" t="s">
        <v>2854</v>
      </c>
      <c r="F1135" s="344" t="s">
        <v>469</v>
      </c>
      <c r="G1135" s="344"/>
      <c r="H1135" s="344" t="s">
        <v>2855</v>
      </c>
      <c r="I1135" s="334"/>
      <c r="J1135" s="261"/>
    </row>
    <row r="1136" spans="3:10" s="311" customFormat="1" x14ac:dyDescent="0.3">
      <c r="C1136" s="664"/>
      <c r="D1136" s="343" t="s">
        <v>2856</v>
      </c>
      <c r="E1136" s="344" t="s">
        <v>2857</v>
      </c>
      <c r="F1136" s="344" t="s">
        <v>2858</v>
      </c>
      <c r="G1136" s="344"/>
      <c r="H1136" s="344" t="s">
        <v>2859</v>
      </c>
      <c r="I1136" s="334"/>
      <c r="J1136" s="261"/>
    </row>
    <row r="1137" spans="3:10" s="311" customFormat="1" x14ac:dyDescent="0.3">
      <c r="C1137" s="664"/>
      <c r="D1137" s="343" t="s">
        <v>2860</v>
      </c>
      <c r="E1137" s="344" t="s">
        <v>2861</v>
      </c>
      <c r="F1137" s="344" t="s">
        <v>463</v>
      </c>
      <c r="G1137" s="344"/>
      <c r="H1137" s="344" t="s">
        <v>2860</v>
      </c>
      <c r="I1137" s="334"/>
      <c r="J1137" s="261"/>
    </row>
    <row r="1138" spans="3:10" s="311" customFormat="1" x14ac:dyDescent="0.3">
      <c r="C1138" s="664"/>
      <c r="D1138" s="343" t="s">
        <v>2862</v>
      </c>
      <c r="E1138" s="344" t="s">
        <v>2863</v>
      </c>
      <c r="F1138" s="344" t="s">
        <v>423</v>
      </c>
      <c r="G1138" s="344"/>
      <c r="H1138" s="344" t="s">
        <v>2864</v>
      </c>
      <c r="I1138" s="334"/>
      <c r="J1138" s="261"/>
    </row>
    <row r="1139" spans="3:10" s="311" customFormat="1" x14ac:dyDescent="0.3">
      <c r="C1139" s="664"/>
      <c r="D1139" s="343" t="s">
        <v>2865</v>
      </c>
      <c r="E1139" s="344" t="s">
        <v>412</v>
      </c>
      <c r="F1139" s="344" t="s">
        <v>406</v>
      </c>
      <c r="G1139" s="344"/>
      <c r="H1139" s="344" t="s">
        <v>2865</v>
      </c>
      <c r="I1139" s="334"/>
      <c r="J1139" s="261"/>
    </row>
    <row r="1140" spans="3:10" s="311" customFormat="1" x14ac:dyDescent="0.3">
      <c r="C1140" s="664"/>
      <c r="D1140" s="343" t="s">
        <v>2866</v>
      </c>
      <c r="E1140" s="344" t="s">
        <v>412</v>
      </c>
      <c r="F1140" s="344" t="s">
        <v>484</v>
      </c>
      <c r="G1140" s="344"/>
      <c r="H1140" s="344" t="s">
        <v>2867</v>
      </c>
      <c r="I1140" s="334"/>
      <c r="J1140" s="261"/>
    </row>
    <row r="1141" spans="3:10" s="311" customFormat="1" x14ac:dyDescent="0.3">
      <c r="C1141" s="664"/>
      <c r="D1141" s="343" t="s">
        <v>2868</v>
      </c>
      <c r="E1141" s="344" t="s">
        <v>2869</v>
      </c>
      <c r="F1141" s="344" t="s">
        <v>406</v>
      </c>
      <c r="G1141" s="344"/>
      <c r="H1141" s="344" t="s">
        <v>2868</v>
      </c>
      <c r="I1141" s="334"/>
      <c r="J1141" s="261"/>
    </row>
    <row r="1142" spans="3:10" s="311" customFormat="1" x14ac:dyDescent="0.3">
      <c r="C1142" s="664"/>
      <c r="D1142" s="343" t="s">
        <v>2870</v>
      </c>
      <c r="E1142" s="344" t="s">
        <v>412</v>
      </c>
      <c r="F1142" s="344" t="s">
        <v>525</v>
      </c>
      <c r="G1142" s="344"/>
      <c r="H1142" s="344" t="s">
        <v>2870</v>
      </c>
      <c r="I1142" s="334"/>
      <c r="J1142" s="261"/>
    </row>
    <row r="1143" spans="3:10" s="311" customFormat="1" x14ac:dyDescent="0.3">
      <c r="C1143" s="664"/>
      <c r="D1143" s="343" t="s">
        <v>2871</v>
      </c>
      <c r="E1143" s="344" t="s">
        <v>2872</v>
      </c>
      <c r="F1143" s="344" t="s">
        <v>508</v>
      </c>
      <c r="G1143" s="344"/>
      <c r="H1143" s="344" t="s">
        <v>2873</v>
      </c>
      <c r="I1143" s="334"/>
      <c r="J1143" s="261"/>
    </row>
    <row r="1144" spans="3:10" s="311" customFormat="1" x14ac:dyDescent="0.3">
      <c r="C1144" s="664"/>
      <c r="D1144" s="343" t="s">
        <v>2874</v>
      </c>
      <c r="E1144" s="344" t="s">
        <v>2875</v>
      </c>
      <c r="F1144" s="344" t="s">
        <v>484</v>
      </c>
      <c r="G1144" s="344"/>
      <c r="H1144" s="344" t="s">
        <v>2874</v>
      </c>
      <c r="I1144" s="334"/>
      <c r="J1144" s="261"/>
    </row>
    <row r="1145" spans="3:10" s="311" customFormat="1" x14ac:dyDescent="0.3">
      <c r="C1145" s="664"/>
      <c r="D1145" s="343" t="s">
        <v>2876</v>
      </c>
      <c r="E1145" s="344" t="s">
        <v>2877</v>
      </c>
      <c r="F1145" s="344" t="s">
        <v>484</v>
      </c>
      <c r="G1145" s="344"/>
      <c r="H1145" s="344" t="s">
        <v>2876</v>
      </c>
      <c r="I1145" s="334"/>
      <c r="J1145" s="261"/>
    </row>
    <row r="1146" spans="3:10" s="311" customFormat="1" x14ac:dyDescent="0.3">
      <c r="C1146" s="664"/>
      <c r="D1146" s="343" t="s">
        <v>2878</v>
      </c>
      <c r="E1146" s="344" t="s">
        <v>2879</v>
      </c>
      <c r="F1146" s="344" t="s">
        <v>410</v>
      </c>
      <c r="G1146" s="344"/>
      <c r="H1146" s="344" t="s">
        <v>2878</v>
      </c>
      <c r="I1146" s="334"/>
      <c r="J1146" s="261"/>
    </row>
    <row r="1147" spans="3:10" s="311" customFormat="1" x14ac:dyDescent="0.3">
      <c r="C1147" s="664"/>
      <c r="D1147" s="343" t="s">
        <v>2880</v>
      </c>
      <c r="E1147" s="344" t="s">
        <v>412</v>
      </c>
      <c r="F1147" s="344" t="s">
        <v>418</v>
      </c>
      <c r="G1147" s="344"/>
      <c r="H1147" s="344" t="s">
        <v>2881</v>
      </c>
      <c r="I1147" s="334"/>
      <c r="J1147" s="261"/>
    </row>
    <row r="1148" spans="3:10" s="311" customFormat="1" x14ac:dyDescent="0.3">
      <c r="C1148" s="664"/>
      <c r="D1148" s="343" t="s">
        <v>2880</v>
      </c>
      <c r="E1148" s="344" t="s">
        <v>412</v>
      </c>
      <c r="F1148" s="344" t="s">
        <v>418</v>
      </c>
      <c r="G1148" s="344"/>
      <c r="H1148" s="344" t="s">
        <v>2882</v>
      </c>
      <c r="I1148" s="334"/>
      <c r="J1148" s="261"/>
    </row>
    <row r="1149" spans="3:10" s="311" customFormat="1" x14ac:dyDescent="0.3">
      <c r="C1149" s="664"/>
      <c r="D1149" s="343" t="s">
        <v>2883</v>
      </c>
      <c r="E1149" s="344" t="s">
        <v>412</v>
      </c>
      <c r="F1149" s="344" t="s">
        <v>745</v>
      </c>
      <c r="G1149" s="344"/>
      <c r="H1149" s="344" t="s">
        <v>2883</v>
      </c>
      <c r="I1149" s="334"/>
      <c r="J1149" s="261"/>
    </row>
    <row r="1150" spans="3:10" s="311" customFormat="1" x14ac:dyDescent="0.3">
      <c r="C1150" s="664"/>
      <c r="D1150" s="343" t="s">
        <v>2884</v>
      </c>
      <c r="E1150" s="344" t="s">
        <v>2885</v>
      </c>
      <c r="F1150" s="344" t="s">
        <v>426</v>
      </c>
      <c r="G1150" s="344"/>
      <c r="H1150" s="344" t="s">
        <v>2886</v>
      </c>
      <c r="I1150" s="334"/>
      <c r="J1150" s="261"/>
    </row>
    <row r="1151" spans="3:10" s="311" customFormat="1" x14ac:dyDescent="0.3">
      <c r="C1151" s="664"/>
      <c r="D1151" s="343" t="s">
        <v>2887</v>
      </c>
      <c r="E1151" s="344" t="s">
        <v>2888</v>
      </c>
      <c r="F1151" s="344" t="s">
        <v>484</v>
      </c>
      <c r="G1151" s="344"/>
      <c r="H1151" s="344" t="s">
        <v>2887</v>
      </c>
      <c r="I1151" s="334"/>
      <c r="J1151" s="261"/>
    </row>
    <row r="1152" spans="3:10" s="311" customFormat="1" x14ac:dyDescent="0.3">
      <c r="C1152" s="664"/>
      <c r="D1152" s="343" t="s">
        <v>2889</v>
      </c>
      <c r="E1152" s="344" t="s">
        <v>412</v>
      </c>
      <c r="F1152" s="344" t="s">
        <v>484</v>
      </c>
      <c r="G1152" s="344"/>
      <c r="H1152" s="344" t="s">
        <v>2890</v>
      </c>
      <c r="I1152" s="334"/>
      <c r="J1152" s="261"/>
    </row>
    <row r="1153" spans="3:10" s="311" customFormat="1" x14ac:dyDescent="0.3">
      <c r="C1153" s="664"/>
      <c r="D1153" s="343" t="s">
        <v>2891</v>
      </c>
      <c r="E1153" s="344" t="s">
        <v>412</v>
      </c>
      <c r="F1153" s="344" t="s">
        <v>2892</v>
      </c>
      <c r="G1153" s="344"/>
      <c r="H1153" s="344" t="s">
        <v>2891</v>
      </c>
      <c r="I1153" s="334"/>
      <c r="J1153" s="261"/>
    </row>
    <row r="1154" spans="3:10" s="311" customFormat="1" x14ac:dyDescent="0.3">
      <c r="C1154" s="664"/>
      <c r="D1154" s="343" t="s">
        <v>2893</v>
      </c>
      <c r="E1154" s="344" t="s">
        <v>2894</v>
      </c>
      <c r="F1154" s="344" t="s">
        <v>1055</v>
      </c>
      <c r="G1154" s="344"/>
      <c r="H1154" s="344" t="s">
        <v>2893</v>
      </c>
      <c r="I1154" s="334"/>
      <c r="J1154" s="261"/>
    </row>
    <row r="1155" spans="3:10" s="311" customFormat="1" x14ac:dyDescent="0.3">
      <c r="C1155" s="664"/>
      <c r="D1155" s="343" t="s">
        <v>2895</v>
      </c>
      <c r="E1155" s="344" t="s">
        <v>412</v>
      </c>
      <c r="F1155" s="344" t="s">
        <v>508</v>
      </c>
      <c r="G1155" s="344"/>
      <c r="H1155" s="344" t="s">
        <v>2896</v>
      </c>
      <c r="I1155" s="334"/>
      <c r="J1155" s="261"/>
    </row>
    <row r="1156" spans="3:10" s="311" customFormat="1" x14ac:dyDescent="0.3">
      <c r="C1156" s="664"/>
      <c r="D1156" s="343" t="s">
        <v>2897</v>
      </c>
      <c r="E1156" s="344" t="s">
        <v>2898</v>
      </c>
      <c r="F1156" s="344" t="s">
        <v>406</v>
      </c>
      <c r="G1156" s="344"/>
      <c r="H1156" s="344" t="s">
        <v>2899</v>
      </c>
      <c r="I1156" s="334"/>
      <c r="J1156" s="261"/>
    </row>
    <row r="1157" spans="3:10" s="311" customFormat="1" x14ac:dyDescent="0.3">
      <c r="C1157" s="664"/>
      <c r="D1157" s="343" t="s">
        <v>2900</v>
      </c>
      <c r="E1157" s="344" t="s">
        <v>2901</v>
      </c>
      <c r="F1157" s="344" t="s">
        <v>426</v>
      </c>
      <c r="G1157" s="344"/>
      <c r="H1157" s="344" t="s">
        <v>2900</v>
      </c>
      <c r="I1157" s="334"/>
      <c r="J1157" s="261"/>
    </row>
    <row r="1158" spans="3:10" s="311" customFormat="1" x14ac:dyDescent="0.3">
      <c r="C1158" s="664"/>
      <c r="D1158" s="343" t="s">
        <v>2902</v>
      </c>
      <c r="E1158" s="344" t="s">
        <v>412</v>
      </c>
      <c r="F1158" s="344" t="s">
        <v>1295</v>
      </c>
      <c r="G1158" s="344"/>
      <c r="H1158" s="344" t="s">
        <v>2902</v>
      </c>
      <c r="I1158" s="334"/>
      <c r="J1158" s="261"/>
    </row>
    <row r="1159" spans="3:10" s="311" customFormat="1" x14ac:dyDescent="0.3">
      <c r="C1159" s="664"/>
      <c r="D1159" s="343" t="s">
        <v>2903</v>
      </c>
      <c r="E1159" s="344" t="s">
        <v>412</v>
      </c>
      <c r="F1159" s="344" t="s">
        <v>423</v>
      </c>
      <c r="G1159" s="344"/>
      <c r="H1159" s="344" t="s">
        <v>2904</v>
      </c>
      <c r="I1159" s="334"/>
      <c r="J1159" s="261"/>
    </row>
    <row r="1160" spans="3:10" s="311" customFormat="1" x14ac:dyDescent="0.3">
      <c r="C1160" s="664"/>
      <c r="D1160" s="343" t="s">
        <v>2905</v>
      </c>
      <c r="E1160" s="344" t="s">
        <v>412</v>
      </c>
      <c r="F1160" s="344" t="s">
        <v>2849</v>
      </c>
      <c r="G1160" s="344"/>
      <c r="H1160" s="344" t="s">
        <v>2905</v>
      </c>
      <c r="I1160" s="334"/>
      <c r="J1160" s="261"/>
    </row>
    <row r="1161" spans="3:10" s="311" customFormat="1" x14ac:dyDescent="0.3">
      <c r="C1161" s="664"/>
      <c r="D1161" s="343" t="s">
        <v>2906</v>
      </c>
      <c r="E1161" s="344" t="s">
        <v>2907</v>
      </c>
      <c r="F1161" s="344" t="s">
        <v>426</v>
      </c>
      <c r="G1161" s="344"/>
      <c r="H1161" s="344" t="s">
        <v>2906</v>
      </c>
      <c r="I1161" s="334"/>
      <c r="J1161" s="261"/>
    </row>
    <row r="1162" spans="3:10" s="311" customFormat="1" x14ac:dyDescent="0.3">
      <c r="C1162" s="664"/>
      <c r="D1162" s="343" t="s">
        <v>2908</v>
      </c>
      <c r="E1162" s="344" t="s">
        <v>2909</v>
      </c>
      <c r="F1162" s="344" t="s">
        <v>621</v>
      </c>
      <c r="G1162" s="344"/>
      <c r="H1162" s="344" t="s">
        <v>2908</v>
      </c>
      <c r="I1162" s="334"/>
      <c r="J1162" s="261"/>
    </row>
    <row r="1163" spans="3:10" s="311" customFormat="1" x14ac:dyDescent="0.3">
      <c r="C1163" s="664"/>
      <c r="D1163" s="343" t="s">
        <v>2910</v>
      </c>
      <c r="E1163" s="344" t="s">
        <v>2911</v>
      </c>
      <c r="F1163" s="344" t="s">
        <v>436</v>
      </c>
      <c r="G1163" s="344"/>
      <c r="H1163" s="344" t="s">
        <v>2912</v>
      </c>
      <c r="I1163" s="334"/>
      <c r="J1163" s="261"/>
    </row>
    <row r="1164" spans="3:10" s="311" customFormat="1" x14ac:dyDescent="0.3">
      <c r="C1164" s="664"/>
      <c r="D1164" s="343" t="s">
        <v>2913</v>
      </c>
      <c r="E1164" s="344" t="s">
        <v>412</v>
      </c>
      <c r="F1164" s="344" t="s">
        <v>705</v>
      </c>
      <c r="G1164" s="344"/>
      <c r="H1164" s="344" t="s">
        <v>2913</v>
      </c>
      <c r="I1164" s="334"/>
      <c r="J1164" s="261"/>
    </row>
    <row r="1165" spans="3:10" s="311" customFormat="1" x14ac:dyDescent="0.3">
      <c r="C1165" s="664"/>
      <c r="D1165" s="343" t="s">
        <v>2914</v>
      </c>
      <c r="E1165" s="344" t="s">
        <v>412</v>
      </c>
      <c r="F1165" s="344" t="s">
        <v>423</v>
      </c>
      <c r="G1165" s="344"/>
      <c r="H1165" s="344" t="s">
        <v>2915</v>
      </c>
      <c r="I1165" s="334"/>
      <c r="J1165" s="261"/>
    </row>
    <row r="1166" spans="3:10" s="311" customFormat="1" x14ac:dyDescent="0.3">
      <c r="C1166" s="664"/>
      <c r="D1166" s="343" t="s">
        <v>2916</v>
      </c>
      <c r="E1166" s="344" t="s">
        <v>2917</v>
      </c>
      <c r="F1166" s="344" t="s">
        <v>1194</v>
      </c>
      <c r="G1166" s="344"/>
      <c r="H1166" s="344" t="s">
        <v>2916</v>
      </c>
      <c r="I1166" s="334"/>
      <c r="J1166" s="261"/>
    </row>
    <row r="1167" spans="3:10" s="311" customFormat="1" x14ac:dyDescent="0.3">
      <c r="C1167" s="664"/>
      <c r="D1167" s="343" t="s">
        <v>2918</v>
      </c>
      <c r="E1167" s="344" t="s">
        <v>412</v>
      </c>
      <c r="F1167" s="344" t="s">
        <v>1287</v>
      </c>
      <c r="G1167" s="344"/>
      <c r="H1167" s="344" t="s">
        <v>2919</v>
      </c>
      <c r="I1167" s="334"/>
      <c r="J1167" s="261"/>
    </row>
    <row r="1168" spans="3:10" s="311" customFormat="1" x14ac:dyDescent="0.3">
      <c r="C1168" s="664"/>
      <c r="D1168" s="343" t="s">
        <v>2920</v>
      </c>
      <c r="E1168" s="344" t="s">
        <v>412</v>
      </c>
      <c r="F1168" s="344" t="s">
        <v>1287</v>
      </c>
      <c r="G1168" s="344"/>
      <c r="H1168" s="344" t="s">
        <v>2921</v>
      </c>
      <c r="I1168" s="334"/>
      <c r="J1168" s="261"/>
    </row>
    <row r="1169" spans="3:10" s="311" customFormat="1" x14ac:dyDescent="0.3">
      <c r="C1169" s="664"/>
      <c r="D1169" s="343" t="s">
        <v>2922</v>
      </c>
      <c r="E1169" s="344" t="s">
        <v>2923</v>
      </c>
      <c r="F1169" s="344" t="s">
        <v>621</v>
      </c>
      <c r="G1169" s="344"/>
      <c r="H1169" s="344" t="s">
        <v>2924</v>
      </c>
      <c r="I1169" s="334"/>
      <c r="J1169" s="261"/>
    </row>
    <row r="1170" spans="3:10" s="311" customFormat="1" x14ac:dyDescent="0.3">
      <c r="C1170" s="664"/>
      <c r="D1170" s="343" t="s">
        <v>2925</v>
      </c>
      <c r="E1170" s="344" t="s">
        <v>2926</v>
      </c>
      <c r="F1170" s="344" t="s">
        <v>436</v>
      </c>
      <c r="G1170" s="344"/>
      <c r="H1170" s="344" t="s">
        <v>2927</v>
      </c>
      <c r="I1170" s="334"/>
      <c r="J1170" s="261"/>
    </row>
    <row r="1171" spans="3:10" s="311" customFormat="1" x14ac:dyDescent="0.3">
      <c r="C1171" s="664"/>
      <c r="D1171" s="343" t="s">
        <v>2925</v>
      </c>
      <c r="E1171" s="344" t="s">
        <v>2928</v>
      </c>
      <c r="F1171" s="344" t="s">
        <v>436</v>
      </c>
      <c r="G1171" s="344"/>
      <c r="H1171" s="344" t="s">
        <v>2929</v>
      </c>
      <c r="I1171" s="334"/>
      <c r="J1171" s="261"/>
    </row>
    <row r="1172" spans="3:10" s="311" customFormat="1" x14ac:dyDescent="0.3">
      <c r="C1172" s="664"/>
      <c r="D1172" s="343" t="s">
        <v>2930</v>
      </c>
      <c r="E1172" s="344" t="s">
        <v>2931</v>
      </c>
      <c r="F1172" s="344" t="s">
        <v>436</v>
      </c>
      <c r="G1172" s="344"/>
      <c r="H1172" s="344" t="s">
        <v>2932</v>
      </c>
      <c r="I1172" s="334"/>
      <c r="J1172" s="261"/>
    </row>
    <row r="1173" spans="3:10" s="311" customFormat="1" x14ac:dyDescent="0.3">
      <c r="C1173" s="664"/>
      <c r="D1173" s="343" t="s">
        <v>2933</v>
      </c>
      <c r="E1173" s="344" t="s">
        <v>2934</v>
      </c>
      <c r="F1173" s="344" t="s">
        <v>1194</v>
      </c>
      <c r="G1173" s="344"/>
      <c r="H1173" s="344" t="s">
        <v>2933</v>
      </c>
      <c r="I1173" s="334"/>
      <c r="J1173" s="261"/>
    </row>
    <row r="1174" spans="3:10" s="311" customFormat="1" x14ac:dyDescent="0.3">
      <c r="C1174" s="664"/>
      <c r="D1174" s="343" t="s">
        <v>2935</v>
      </c>
      <c r="E1174" s="344" t="s">
        <v>2936</v>
      </c>
      <c r="F1174" s="344" t="s">
        <v>1051</v>
      </c>
      <c r="G1174" s="344"/>
      <c r="H1174" s="344" t="s">
        <v>2937</v>
      </c>
      <c r="I1174" s="334"/>
      <c r="J1174" s="261"/>
    </row>
    <row r="1175" spans="3:10" s="311" customFormat="1" x14ac:dyDescent="0.3">
      <c r="C1175" s="664"/>
      <c r="D1175" s="343" t="s">
        <v>2938</v>
      </c>
      <c r="E1175" s="344" t="s">
        <v>2939</v>
      </c>
      <c r="F1175" s="344" t="s">
        <v>534</v>
      </c>
      <c r="G1175" s="344"/>
      <c r="H1175" s="344" t="s">
        <v>2940</v>
      </c>
      <c r="I1175" s="334"/>
      <c r="J1175" s="261"/>
    </row>
    <row r="1176" spans="3:10" s="311" customFormat="1" x14ac:dyDescent="0.3">
      <c r="C1176" s="664"/>
      <c r="D1176" s="343" t="s">
        <v>2941</v>
      </c>
      <c r="E1176" s="344" t="s">
        <v>2942</v>
      </c>
      <c r="F1176" s="344" t="s">
        <v>752</v>
      </c>
      <c r="G1176" s="344"/>
      <c r="H1176" s="344" t="s">
        <v>2941</v>
      </c>
      <c r="I1176" s="334"/>
      <c r="J1176" s="261"/>
    </row>
    <row r="1177" spans="3:10" s="311" customFormat="1" x14ac:dyDescent="0.3">
      <c r="C1177" s="664"/>
      <c r="D1177" s="343" t="s">
        <v>2943</v>
      </c>
      <c r="E1177" s="344" t="s">
        <v>2944</v>
      </c>
      <c r="F1177" s="344" t="s">
        <v>2945</v>
      </c>
      <c r="G1177" s="344"/>
      <c r="H1177" s="344" t="s">
        <v>2946</v>
      </c>
      <c r="I1177" s="334"/>
      <c r="J1177" s="261"/>
    </row>
    <row r="1178" spans="3:10" s="311" customFormat="1" x14ac:dyDescent="0.3">
      <c r="C1178" s="664"/>
      <c r="D1178" s="343" t="s">
        <v>2947</v>
      </c>
      <c r="E1178" s="344" t="s">
        <v>412</v>
      </c>
      <c r="F1178" s="344" t="s">
        <v>745</v>
      </c>
      <c r="G1178" s="344"/>
      <c r="H1178" s="344" t="s">
        <v>2947</v>
      </c>
      <c r="I1178" s="334"/>
      <c r="J1178" s="261"/>
    </row>
    <row r="1179" spans="3:10" s="311" customFormat="1" x14ac:dyDescent="0.3">
      <c r="C1179" s="664"/>
      <c r="D1179" s="343" t="s">
        <v>2948</v>
      </c>
      <c r="E1179" s="344" t="s">
        <v>412</v>
      </c>
      <c r="F1179" s="344" t="s">
        <v>745</v>
      </c>
      <c r="G1179" s="344"/>
      <c r="H1179" s="344" t="s">
        <v>2948</v>
      </c>
      <c r="I1179" s="334"/>
      <c r="J1179" s="261"/>
    </row>
    <row r="1180" spans="3:10" s="311" customFormat="1" x14ac:dyDescent="0.3">
      <c r="C1180" s="664"/>
      <c r="D1180" s="343" t="s">
        <v>2949</v>
      </c>
      <c r="E1180" s="344" t="s">
        <v>2950</v>
      </c>
      <c r="F1180" s="344" t="s">
        <v>436</v>
      </c>
      <c r="G1180" s="344"/>
      <c r="H1180" s="344" t="s">
        <v>2951</v>
      </c>
      <c r="I1180" s="334"/>
      <c r="J1180" s="261"/>
    </row>
    <row r="1181" spans="3:10" s="311" customFormat="1" x14ac:dyDescent="0.3">
      <c r="C1181" s="664"/>
      <c r="D1181" s="343" t="s">
        <v>2952</v>
      </c>
      <c r="E1181" s="344" t="s">
        <v>2953</v>
      </c>
      <c r="F1181" s="344" t="s">
        <v>436</v>
      </c>
      <c r="G1181" s="344"/>
      <c r="H1181" s="344" t="s">
        <v>2954</v>
      </c>
      <c r="I1181" s="334"/>
      <c r="J1181" s="261"/>
    </row>
    <row r="1182" spans="3:10" s="311" customFormat="1" x14ac:dyDescent="0.3">
      <c r="C1182" s="664"/>
      <c r="D1182" s="343" t="s">
        <v>2955</v>
      </c>
      <c r="E1182" s="344" t="s">
        <v>412</v>
      </c>
      <c r="F1182" s="344" t="s">
        <v>752</v>
      </c>
      <c r="G1182" s="344"/>
      <c r="H1182" s="344" t="s">
        <v>2955</v>
      </c>
      <c r="I1182" s="334"/>
      <c r="J1182" s="261"/>
    </row>
    <row r="1183" spans="3:10" s="311" customFormat="1" x14ac:dyDescent="0.3">
      <c r="C1183" s="664"/>
      <c r="D1183" s="343" t="s">
        <v>2956</v>
      </c>
      <c r="E1183" s="344" t="s">
        <v>2957</v>
      </c>
      <c r="F1183" s="344" t="s">
        <v>722</v>
      </c>
      <c r="G1183" s="344"/>
      <c r="H1183" s="344" t="s">
        <v>2956</v>
      </c>
      <c r="I1183" s="334"/>
      <c r="J1183" s="261"/>
    </row>
    <row r="1184" spans="3:10" s="311" customFormat="1" x14ac:dyDescent="0.3">
      <c r="C1184" s="664"/>
      <c r="D1184" s="343" t="s">
        <v>2958</v>
      </c>
      <c r="E1184" s="344" t="s">
        <v>2959</v>
      </c>
      <c r="F1184" s="344" t="s">
        <v>2960</v>
      </c>
      <c r="G1184" s="344"/>
      <c r="H1184" s="344" t="s">
        <v>2958</v>
      </c>
      <c r="I1184" s="334"/>
      <c r="J1184" s="261"/>
    </row>
    <row r="1185" spans="3:10" s="311" customFormat="1" x14ac:dyDescent="0.3">
      <c r="C1185" s="664"/>
      <c r="D1185" s="343" t="s">
        <v>2961</v>
      </c>
      <c r="E1185" s="344" t="s">
        <v>412</v>
      </c>
      <c r="F1185" s="344" t="s">
        <v>745</v>
      </c>
      <c r="G1185" s="344"/>
      <c r="H1185" s="344" t="s">
        <v>2961</v>
      </c>
      <c r="I1185" s="334"/>
      <c r="J1185" s="261"/>
    </row>
    <row r="1186" spans="3:10" s="311" customFormat="1" x14ac:dyDescent="0.3">
      <c r="C1186" s="664"/>
      <c r="D1186" s="343" t="s">
        <v>2962</v>
      </c>
      <c r="E1186" s="344" t="s">
        <v>2963</v>
      </c>
      <c r="F1186" s="344" t="s">
        <v>436</v>
      </c>
      <c r="G1186" s="344"/>
      <c r="H1186" s="344" t="s">
        <v>2964</v>
      </c>
      <c r="I1186" s="334"/>
      <c r="J1186" s="261"/>
    </row>
    <row r="1187" spans="3:10" s="311" customFormat="1" x14ac:dyDescent="0.3">
      <c r="C1187" s="664"/>
      <c r="D1187" s="343" t="s">
        <v>2965</v>
      </c>
      <c r="E1187" s="344" t="s">
        <v>2966</v>
      </c>
      <c r="F1187" s="344" t="s">
        <v>1194</v>
      </c>
      <c r="G1187" s="344"/>
      <c r="H1187" s="344" t="s">
        <v>2965</v>
      </c>
      <c r="I1187" s="334"/>
      <c r="J1187" s="261"/>
    </row>
    <row r="1188" spans="3:10" s="311" customFormat="1" x14ac:dyDescent="0.3">
      <c r="C1188" s="664"/>
      <c r="D1188" s="343" t="s">
        <v>2967</v>
      </c>
      <c r="E1188" s="344" t="s">
        <v>2968</v>
      </c>
      <c r="F1188" s="344" t="s">
        <v>705</v>
      </c>
      <c r="G1188" s="344"/>
      <c r="H1188" s="344" t="s">
        <v>2967</v>
      </c>
      <c r="I1188" s="334"/>
      <c r="J1188" s="261"/>
    </row>
    <row r="1189" spans="3:10" s="311" customFormat="1" x14ac:dyDescent="0.3">
      <c r="C1189" s="664"/>
      <c r="D1189" s="343" t="s">
        <v>2967</v>
      </c>
      <c r="E1189" s="344" t="s">
        <v>2969</v>
      </c>
      <c r="F1189" s="344" t="s">
        <v>426</v>
      </c>
      <c r="G1189" s="344"/>
      <c r="H1189" s="344" t="s">
        <v>2967</v>
      </c>
      <c r="I1189" s="334"/>
      <c r="J1189" s="261"/>
    </row>
    <row r="1190" spans="3:10" s="311" customFormat="1" x14ac:dyDescent="0.3">
      <c r="C1190" s="664"/>
      <c r="D1190" s="343" t="s">
        <v>2970</v>
      </c>
      <c r="E1190" s="344" t="s">
        <v>412</v>
      </c>
      <c r="F1190" s="344" t="s">
        <v>678</v>
      </c>
      <c r="G1190" s="344"/>
      <c r="H1190" s="344" t="s">
        <v>2970</v>
      </c>
      <c r="I1190" s="334"/>
      <c r="J1190" s="261"/>
    </row>
    <row r="1191" spans="3:10" s="311" customFormat="1" x14ac:dyDescent="0.3">
      <c r="C1191" s="664"/>
      <c r="D1191" s="343" t="s">
        <v>2971</v>
      </c>
      <c r="E1191" s="344" t="s">
        <v>412</v>
      </c>
      <c r="F1191" s="344" t="s">
        <v>418</v>
      </c>
      <c r="G1191" s="344"/>
      <c r="H1191" s="344" t="s">
        <v>2971</v>
      </c>
      <c r="I1191" s="334"/>
      <c r="J1191" s="261"/>
    </row>
    <row r="1192" spans="3:10" s="311" customFormat="1" x14ac:dyDescent="0.3">
      <c r="C1192" s="664"/>
      <c r="D1192" s="343" t="s">
        <v>2972</v>
      </c>
      <c r="E1192" s="344" t="s">
        <v>412</v>
      </c>
      <c r="F1192" s="344" t="s">
        <v>406</v>
      </c>
      <c r="G1192" s="344"/>
      <c r="H1192" s="344" t="s">
        <v>2972</v>
      </c>
      <c r="I1192" s="334"/>
      <c r="J1192" s="261"/>
    </row>
    <row r="1193" spans="3:10" s="311" customFormat="1" x14ac:dyDescent="0.3">
      <c r="C1193" s="664"/>
      <c r="D1193" s="343" t="s">
        <v>2973</v>
      </c>
      <c r="E1193" s="344" t="s">
        <v>2974</v>
      </c>
      <c r="F1193" s="344" t="s">
        <v>430</v>
      </c>
      <c r="G1193" s="344"/>
      <c r="H1193" s="344" t="s">
        <v>2975</v>
      </c>
      <c r="I1193" s="334"/>
      <c r="J1193" s="261"/>
    </row>
    <row r="1194" spans="3:10" s="311" customFormat="1" x14ac:dyDescent="0.3">
      <c r="C1194" s="664"/>
      <c r="D1194" s="343" t="s">
        <v>2976</v>
      </c>
      <c r="E1194" s="344" t="s">
        <v>2977</v>
      </c>
      <c r="F1194" s="344" t="s">
        <v>436</v>
      </c>
      <c r="G1194" s="344"/>
      <c r="H1194" s="344" t="s">
        <v>2978</v>
      </c>
      <c r="I1194" s="334"/>
      <c r="J1194" s="261"/>
    </row>
    <row r="1195" spans="3:10" s="311" customFormat="1" x14ac:dyDescent="0.3">
      <c r="C1195" s="664"/>
      <c r="D1195" s="343" t="s">
        <v>2976</v>
      </c>
      <c r="E1195" s="344" t="s">
        <v>2979</v>
      </c>
      <c r="F1195" s="344" t="s">
        <v>436</v>
      </c>
      <c r="G1195" s="344"/>
      <c r="H1195" s="344" t="s">
        <v>2980</v>
      </c>
      <c r="I1195" s="334"/>
      <c r="J1195" s="261"/>
    </row>
    <row r="1196" spans="3:10" s="311" customFormat="1" x14ac:dyDescent="0.3">
      <c r="C1196" s="664"/>
      <c r="D1196" s="343" t="s">
        <v>2981</v>
      </c>
      <c r="E1196" s="344" t="s">
        <v>2982</v>
      </c>
      <c r="F1196" s="344" t="s">
        <v>2050</v>
      </c>
      <c r="G1196" s="344"/>
      <c r="H1196" s="344" t="s">
        <v>2981</v>
      </c>
      <c r="I1196" s="334"/>
      <c r="J1196" s="261"/>
    </row>
    <row r="1197" spans="3:10" s="311" customFormat="1" x14ac:dyDescent="0.3">
      <c r="C1197" s="664"/>
      <c r="D1197" s="343" t="s">
        <v>2983</v>
      </c>
      <c r="E1197" s="344" t="s">
        <v>2984</v>
      </c>
      <c r="F1197" s="344" t="s">
        <v>665</v>
      </c>
      <c r="G1197" s="344"/>
      <c r="H1197" s="344" t="s">
        <v>2985</v>
      </c>
      <c r="I1197" s="334"/>
      <c r="J1197" s="261"/>
    </row>
    <row r="1198" spans="3:10" s="311" customFormat="1" x14ac:dyDescent="0.3">
      <c r="C1198" s="664"/>
      <c r="D1198" s="343" t="s">
        <v>2986</v>
      </c>
      <c r="E1198" s="344" t="s">
        <v>2986</v>
      </c>
      <c r="F1198" s="344" t="s">
        <v>508</v>
      </c>
      <c r="G1198" s="344"/>
      <c r="H1198" s="344" t="s">
        <v>2987</v>
      </c>
      <c r="I1198" s="334"/>
      <c r="J1198" s="261"/>
    </row>
    <row r="1199" spans="3:10" s="311" customFormat="1" x14ac:dyDescent="0.3">
      <c r="C1199" s="664"/>
      <c r="D1199" s="343" t="s">
        <v>2988</v>
      </c>
      <c r="E1199" s="344" t="s">
        <v>2989</v>
      </c>
      <c r="F1199" s="344" t="s">
        <v>722</v>
      </c>
      <c r="G1199" s="344"/>
      <c r="H1199" s="344" t="s">
        <v>2988</v>
      </c>
      <c r="I1199" s="334"/>
      <c r="J1199" s="261"/>
    </row>
    <row r="1200" spans="3:10" s="311" customFormat="1" x14ac:dyDescent="0.3">
      <c r="C1200" s="664"/>
      <c r="D1200" s="343" t="s">
        <v>2990</v>
      </c>
      <c r="E1200" s="344" t="s">
        <v>412</v>
      </c>
      <c r="F1200" s="344" t="s">
        <v>525</v>
      </c>
      <c r="G1200" s="344"/>
      <c r="H1200" s="344" t="s">
        <v>2991</v>
      </c>
      <c r="I1200" s="334"/>
      <c r="J1200" s="261"/>
    </row>
    <row r="1201" spans="3:10" s="311" customFormat="1" x14ac:dyDescent="0.3">
      <c r="C1201" s="664"/>
      <c r="D1201" s="343" t="s">
        <v>2992</v>
      </c>
      <c r="E1201" s="344" t="s">
        <v>2993</v>
      </c>
      <c r="F1201" s="344" t="s">
        <v>560</v>
      </c>
      <c r="G1201" s="344"/>
      <c r="H1201" s="344" t="s">
        <v>2994</v>
      </c>
      <c r="I1201" s="334"/>
      <c r="J1201" s="261"/>
    </row>
    <row r="1202" spans="3:10" s="311" customFormat="1" x14ac:dyDescent="0.3">
      <c r="C1202" s="664"/>
      <c r="D1202" s="343" t="s">
        <v>2995</v>
      </c>
      <c r="E1202" s="344" t="s">
        <v>412</v>
      </c>
      <c r="F1202" s="344" t="s">
        <v>937</v>
      </c>
      <c r="G1202" s="344"/>
      <c r="H1202" s="344" t="s">
        <v>2995</v>
      </c>
      <c r="I1202" s="334"/>
      <c r="J1202" s="261"/>
    </row>
    <row r="1203" spans="3:10" s="311" customFormat="1" x14ac:dyDescent="0.3">
      <c r="C1203" s="664"/>
      <c r="D1203" s="343" t="s">
        <v>2996</v>
      </c>
      <c r="E1203" s="344" t="s">
        <v>412</v>
      </c>
      <c r="F1203" s="344" t="s">
        <v>1204</v>
      </c>
      <c r="G1203" s="344"/>
      <c r="H1203" s="344" t="s">
        <v>2997</v>
      </c>
      <c r="I1203" s="334"/>
      <c r="J1203" s="261"/>
    </row>
    <row r="1204" spans="3:10" s="311" customFormat="1" x14ac:dyDescent="0.3">
      <c r="C1204" s="664"/>
      <c r="D1204" s="343" t="s">
        <v>2998</v>
      </c>
      <c r="E1204" s="344" t="s">
        <v>412</v>
      </c>
      <c r="F1204" s="344" t="s">
        <v>1204</v>
      </c>
      <c r="G1204" s="344"/>
      <c r="H1204" s="344" t="s">
        <v>2998</v>
      </c>
      <c r="I1204" s="334"/>
      <c r="J1204" s="261"/>
    </row>
    <row r="1205" spans="3:10" s="311" customFormat="1" x14ac:dyDescent="0.3">
      <c r="C1205" s="664"/>
      <c r="D1205" s="343" t="s">
        <v>2999</v>
      </c>
      <c r="E1205" s="344" t="s">
        <v>3000</v>
      </c>
      <c r="F1205" s="344" t="s">
        <v>2960</v>
      </c>
      <c r="G1205" s="344"/>
      <c r="H1205" s="344" t="s">
        <v>3001</v>
      </c>
      <c r="I1205" s="334"/>
      <c r="J1205" s="261"/>
    </row>
    <row r="1206" spans="3:10" s="311" customFormat="1" x14ac:dyDescent="0.3">
      <c r="C1206" s="664"/>
      <c r="D1206" s="343" t="s">
        <v>3002</v>
      </c>
      <c r="E1206" s="344" t="s">
        <v>3003</v>
      </c>
      <c r="F1206" s="344" t="s">
        <v>600</v>
      </c>
      <c r="G1206" s="344"/>
      <c r="H1206" s="344" t="s">
        <v>3004</v>
      </c>
      <c r="I1206" s="334"/>
      <c r="J1206" s="261"/>
    </row>
    <row r="1207" spans="3:10" s="311" customFormat="1" x14ac:dyDescent="0.3">
      <c r="C1207" s="664"/>
      <c r="D1207" s="343" t="s">
        <v>3005</v>
      </c>
      <c r="E1207" s="344" t="s">
        <v>412</v>
      </c>
      <c r="F1207" s="344" t="s">
        <v>406</v>
      </c>
      <c r="G1207" s="344"/>
      <c r="H1207" s="344" t="s">
        <v>3006</v>
      </c>
      <c r="I1207" s="334"/>
      <c r="J1207" s="261"/>
    </row>
    <row r="1208" spans="3:10" s="311" customFormat="1" x14ac:dyDescent="0.3">
      <c r="C1208" s="664"/>
      <c r="D1208" s="343" t="s">
        <v>3007</v>
      </c>
      <c r="E1208" s="344" t="s">
        <v>3008</v>
      </c>
      <c r="F1208" s="344" t="s">
        <v>426</v>
      </c>
      <c r="G1208" s="344"/>
      <c r="H1208" s="344" t="s">
        <v>3007</v>
      </c>
      <c r="I1208" s="334"/>
      <c r="J1208" s="261"/>
    </row>
    <row r="1209" spans="3:10" s="311" customFormat="1" x14ac:dyDescent="0.3">
      <c r="C1209" s="664"/>
      <c r="D1209" s="343" t="s">
        <v>3009</v>
      </c>
      <c r="E1209" s="344" t="s">
        <v>3010</v>
      </c>
      <c r="F1209" s="344" t="s">
        <v>436</v>
      </c>
      <c r="G1209" s="344"/>
      <c r="H1209" s="344" t="s">
        <v>3011</v>
      </c>
      <c r="I1209" s="334"/>
      <c r="J1209" s="261"/>
    </row>
    <row r="1210" spans="3:10" s="311" customFormat="1" x14ac:dyDescent="0.3">
      <c r="C1210" s="664"/>
      <c r="D1210" s="343" t="s">
        <v>3012</v>
      </c>
      <c r="E1210" s="344" t="s">
        <v>3013</v>
      </c>
      <c r="F1210" s="344" t="s">
        <v>878</v>
      </c>
      <c r="G1210" s="344"/>
      <c r="H1210" s="344" t="s">
        <v>3014</v>
      </c>
      <c r="I1210" s="334"/>
      <c r="J1210" s="261"/>
    </row>
    <row r="1211" spans="3:10" s="311" customFormat="1" x14ac:dyDescent="0.3">
      <c r="C1211" s="664"/>
      <c r="D1211" s="343" t="s">
        <v>3015</v>
      </c>
      <c r="E1211" s="344" t="s">
        <v>412</v>
      </c>
      <c r="F1211" s="344" t="s">
        <v>847</v>
      </c>
      <c r="G1211" s="344"/>
      <c r="H1211" s="344" t="s">
        <v>3015</v>
      </c>
      <c r="I1211" s="334"/>
      <c r="J1211" s="261"/>
    </row>
    <row r="1212" spans="3:10" s="311" customFormat="1" x14ac:dyDescent="0.3">
      <c r="C1212" s="664"/>
      <c r="D1212" s="343" t="s">
        <v>3016</v>
      </c>
      <c r="E1212" s="344" t="s">
        <v>3017</v>
      </c>
      <c r="F1212" s="344" t="s">
        <v>705</v>
      </c>
      <c r="G1212" s="344"/>
      <c r="H1212" s="344" t="s">
        <v>3018</v>
      </c>
      <c r="I1212" s="334"/>
      <c r="J1212" s="261"/>
    </row>
    <row r="1213" spans="3:10" s="311" customFormat="1" x14ac:dyDescent="0.3">
      <c r="C1213" s="664"/>
      <c r="D1213" s="343" t="s">
        <v>3019</v>
      </c>
      <c r="E1213" s="344" t="s">
        <v>3020</v>
      </c>
      <c r="F1213" s="344" t="s">
        <v>665</v>
      </c>
      <c r="G1213" s="344"/>
      <c r="H1213" s="344" t="s">
        <v>3021</v>
      </c>
      <c r="I1213" s="334"/>
      <c r="J1213" s="261"/>
    </row>
    <row r="1214" spans="3:10" s="311" customFormat="1" x14ac:dyDescent="0.3">
      <c r="C1214" s="664"/>
      <c r="D1214" s="343" t="s">
        <v>3022</v>
      </c>
      <c r="E1214" s="344" t="s">
        <v>412</v>
      </c>
      <c r="F1214" s="344" t="s">
        <v>1169</v>
      </c>
      <c r="G1214" s="344"/>
      <c r="H1214" s="344" t="s">
        <v>3022</v>
      </c>
      <c r="I1214" s="334"/>
      <c r="J1214" s="261"/>
    </row>
    <row r="1215" spans="3:10" s="311" customFormat="1" x14ac:dyDescent="0.3">
      <c r="C1215" s="664"/>
      <c r="D1215" s="343" t="s">
        <v>3023</v>
      </c>
      <c r="E1215" s="344" t="s">
        <v>412</v>
      </c>
      <c r="F1215" s="344" t="s">
        <v>1018</v>
      </c>
      <c r="G1215" s="344"/>
      <c r="H1215" s="344" t="s">
        <v>3024</v>
      </c>
      <c r="I1215" s="334"/>
      <c r="J1215" s="261"/>
    </row>
    <row r="1216" spans="3:10" s="311" customFormat="1" x14ac:dyDescent="0.3">
      <c r="C1216" s="664"/>
      <c r="D1216" s="343" t="s">
        <v>3025</v>
      </c>
      <c r="E1216" s="344" t="s">
        <v>3026</v>
      </c>
      <c r="F1216" s="344" t="s">
        <v>621</v>
      </c>
      <c r="G1216" s="344"/>
      <c r="H1216" s="344" t="s">
        <v>3025</v>
      </c>
      <c r="I1216" s="334"/>
      <c r="J1216" s="261"/>
    </row>
    <row r="1217" spans="3:10" s="311" customFormat="1" x14ac:dyDescent="0.3">
      <c r="C1217" s="664"/>
      <c r="D1217" s="343" t="s">
        <v>3027</v>
      </c>
      <c r="E1217" s="344" t="s">
        <v>3028</v>
      </c>
      <c r="F1217" s="344" t="s">
        <v>600</v>
      </c>
      <c r="G1217" s="344"/>
      <c r="H1217" s="344" t="s">
        <v>3029</v>
      </c>
      <c r="I1217" s="334"/>
      <c r="J1217" s="261"/>
    </row>
    <row r="1218" spans="3:10" s="311" customFormat="1" x14ac:dyDescent="0.3">
      <c r="C1218" s="664"/>
      <c r="D1218" s="343" t="s">
        <v>3030</v>
      </c>
      <c r="E1218" s="344" t="s">
        <v>412</v>
      </c>
      <c r="F1218" s="344" t="s">
        <v>621</v>
      </c>
      <c r="G1218" s="344"/>
      <c r="H1218" s="344" t="s">
        <v>3031</v>
      </c>
      <c r="I1218" s="334"/>
      <c r="J1218" s="261"/>
    </row>
    <row r="1219" spans="3:10" s="311" customFormat="1" x14ac:dyDescent="0.3">
      <c r="C1219" s="664"/>
      <c r="D1219" s="343" t="s">
        <v>3032</v>
      </c>
      <c r="E1219" s="344" t="s">
        <v>412</v>
      </c>
      <c r="F1219" s="344" t="s">
        <v>426</v>
      </c>
      <c r="G1219" s="344"/>
      <c r="H1219" s="344" t="s">
        <v>3032</v>
      </c>
      <c r="I1219" s="334"/>
      <c r="J1219" s="261"/>
    </row>
    <row r="1220" spans="3:10" s="311" customFormat="1" x14ac:dyDescent="0.3">
      <c r="C1220" s="664"/>
      <c r="D1220" s="343" t="s">
        <v>3033</v>
      </c>
      <c r="E1220" s="344" t="s">
        <v>3034</v>
      </c>
      <c r="F1220" s="344" t="s">
        <v>600</v>
      </c>
      <c r="G1220" s="344"/>
      <c r="H1220" s="344" t="s">
        <v>3033</v>
      </c>
      <c r="I1220" s="334"/>
      <c r="J1220" s="261"/>
    </row>
    <row r="1221" spans="3:10" s="311" customFormat="1" x14ac:dyDescent="0.3">
      <c r="C1221" s="664"/>
      <c r="D1221" s="343" t="s">
        <v>3035</v>
      </c>
      <c r="E1221" s="344" t="s">
        <v>3036</v>
      </c>
      <c r="F1221" s="344" t="s">
        <v>1055</v>
      </c>
      <c r="G1221" s="344"/>
      <c r="H1221" s="344" t="s">
        <v>3035</v>
      </c>
      <c r="I1221" s="334"/>
      <c r="J1221" s="261"/>
    </row>
    <row r="1222" spans="3:10" s="311" customFormat="1" x14ac:dyDescent="0.3">
      <c r="C1222" s="664"/>
      <c r="D1222" s="343" t="s">
        <v>3037</v>
      </c>
      <c r="E1222" s="344" t="s">
        <v>3038</v>
      </c>
      <c r="F1222" s="344" t="s">
        <v>436</v>
      </c>
      <c r="G1222" s="344"/>
      <c r="H1222" s="344" t="s">
        <v>3039</v>
      </c>
      <c r="I1222" s="334"/>
      <c r="J1222" s="261"/>
    </row>
    <row r="1223" spans="3:10" s="311" customFormat="1" x14ac:dyDescent="0.3">
      <c r="C1223" s="664"/>
      <c r="D1223" s="343" t="s">
        <v>3040</v>
      </c>
      <c r="E1223" s="344" t="s">
        <v>3041</v>
      </c>
      <c r="F1223" s="344" t="s">
        <v>436</v>
      </c>
      <c r="G1223" s="344"/>
      <c r="H1223" s="344" t="s">
        <v>3042</v>
      </c>
      <c r="I1223" s="334"/>
      <c r="J1223" s="261"/>
    </row>
    <row r="1224" spans="3:10" s="311" customFormat="1" x14ac:dyDescent="0.3">
      <c r="C1224" s="664"/>
      <c r="D1224" s="343" t="s">
        <v>3043</v>
      </c>
      <c r="E1224" s="344" t="s">
        <v>3044</v>
      </c>
      <c r="F1224" s="344" t="s">
        <v>426</v>
      </c>
      <c r="G1224" s="344"/>
      <c r="H1224" s="344" t="s">
        <v>3043</v>
      </c>
      <c r="I1224" s="334"/>
      <c r="J1224" s="261"/>
    </row>
    <row r="1225" spans="3:10" s="311" customFormat="1" x14ac:dyDescent="0.3">
      <c r="C1225" s="664"/>
      <c r="D1225" s="343" t="s">
        <v>3045</v>
      </c>
      <c r="E1225" s="344" t="s">
        <v>3046</v>
      </c>
      <c r="F1225" s="344" t="s">
        <v>436</v>
      </c>
      <c r="G1225" s="344"/>
      <c r="H1225" s="344" t="s">
        <v>3047</v>
      </c>
      <c r="I1225" s="334"/>
      <c r="J1225" s="261"/>
    </row>
    <row r="1226" spans="3:10" s="311" customFormat="1" x14ac:dyDescent="0.3">
      <c r="C1226" s="664"/>
      <c r="D1226" s="343" t="s">
        <v>3048</v>
      </c>
      <c r="E1226" s="344" t="s">
        <v>3049</v>
      </c>
      <c r="F1226" s="344" t="s">
        <v>436</v>
      </c>
      <c r="G1226" s="344"/>
      <c r="H1226" s="344" t="s">
        <v>3050</v>
      </c>
      <c r="I1226" s="334"/>
      <c r="J1226" s="261"/>
    </row>
    <row r="1227" spans="3:10" s="311" customFormat="1" x14ac:dyDescent="0.3">
      <c r="C1227" s="664"/>
      <c r="D1227" s="343" t="s">
        <v>3051</v>
      </c>
      <c r="E1227" s="344" t="s">
        <v>3052</v>
      </c>
      <c r="F1227" s="344" t="s">
        <v>436</v>
      </c>
      <c r="G1227" s="344"/>
      <c r="H1227" s="344" t="s">
        <v>3053</v>
      </c>
      <c r="I1227" s="334"/>
      <c r="J1227" s="261"/>
    </row>
    <row r="1228" spans="3:10" s="311" customFormat="1" x14ac:dyDescent="0.3">
      <c r="C1228" s="664"/>
      <c r="D1228" s="343" t="s">
        <v>3054</v>
      </c>
      <c r="E1228" s="344" t="s">
        <v>3055</v>
      </c>
      <c r="F1228" s="344" t="s">
        <v>436</v>
      </c>
      <c r="G1228" s="344"/>
      <c r="H1228" s="344" t="s">
        <v>3056</v>
      </c>
      <c r="I1228" s="334"/>
      <c r="J1228" s="261"/>
    </row>
    <row r="1229" spans="3:10" s="311" customFormat="1" x14ac:dyDescent="0.3">
      <c r="C1229" s="664"/>
      <c r="D1229" s="343" t="s">
        <v>3057</v>
      </c>
      <c r="E1229" s="344" t="s">
        <v>3058</v>
      </c>
      <c r="F1229" s="344" t="s">
        <v>436</v>
      </c>
      <c r="G1229" s="344"/>
      <c r="H1229" s="344" t="s">
        <v>3059</v>
      </c>
      <c r="I1229" s="334"/>
      <c r="J1229" s="261"/>
    </row>
    <row r="1230" spans="3:10" s="311" customFormat="1" x14ac:dyDescent="0.3">
      <c r="C1230" s="664"/>
      <c r="D1230" s="343" t="s">
        <v>3060</v>
      </c>
      <c r="E1230" s="344" t="s">
        <v>3061</v>
      </c>
      <c r="F1230" s="344" t="s">
        <v>436</v>
      </c>
      <c r="G1230" s="344"/>
      <c r="H1230" s="344" t="s">
        <v>3062</v>
      </c>
      <c r="I1230" s="334"/>
      <c r="J1230" s="261"/>
    </row>
    <row r="1231" spans="3:10" s="311" customFormat="1" x14ac:dyDescent="0.3">
      <c r="C1231" s="664"/>
      <c r="D1231" s="343" t="s">
        <v>3063</v>
      </c>
      <c r="E1231" s="344" t="s">
        <v>3064</v>
      </c>
      <c r="F1231" s="344" t="s">
        <v>436</v>
      </c>
      <c r="G1231" s="344"/>
      <c r="H1231" s="344" t="s">
        <v>3065</v>
      </c>
      <c r="I1231" s="334"/>
      <c r="J1231" s="261"/>
    </row>
    <row r="1232" spans="3:10" s="311" customFormat="1" x14ac:dyDescent="0.3">
      <c r="C1232" s="664"/>
      <c r="D1232" s="343" t="s">
        <v>3066</v>
      </c>
      <c r="E1232" s="344" t="s">
        <v>3067</v>
      </c>
      <c r="F1232" s="344" t="s">
        <v>436</v>
      </c>
      <c r="G1232" s="344"/>
      <c r="H1232" s="344" t="s">
        <v>3068</v>
      </c>
      <c r="I1232" s="334"/>
      <c r="J1232" s="261"/>
    </row>
    <row r="1233" spans="3:10" s="311" customFormat="1" x14ac:dyDescent="0.3">
      <c r="C1233" s="664"/>
      <c r="D1233" s="343" t="s">
        <v>3066</v>
      </c>
      <c r="E1233" s="344" t="s">
        <v>3069</v>
      </c>
      <c r="F1233" s="344" t="s">
        <v>436</v>
      </c>
      <c r="G1233" s="344"/>
      <c r="H1233" s="344" t="s">
        <v>3070</v>
      </c>
      <c r="I1233" s="334"/>
      <c r="J1233" s="261"/>
    </row>
    <row r="1234" spans="3:10" s="311" customFormat="1" x14ac:dyDescent="0.3">
      <c r="C1234" s="664"/>
      <c r="D1234" s="343" t="s">
        <v>3071</v>
      </c>
      <c r="E1234" s="344" t="s">
        <v>3072</v>
      </c>
      <c r="F1234" s="344" t="s">
        <v>436</v>
      </c>
      <c r="G1234" s="344"/>
      <c r="H1234" s="344" t="s">
        <v>3073</v>
      </c>
      <c r="I1234" s="334"/>
      <c r="J1234" s="261"/>
    </row>
    <row r="1235" spans="3:10" s="311" customFormat="1" x14ac:dyDescent="0.3">
      <c r="C1235" s="664"/>
      <c r="D1235" s="343" t="s">
        <v>3074</v>
      </c>
      <c r="E1235" s="344" t="s">
        <v>3075</v>
      </c>
      <c r="F1235" s="344" t="s">
        <v>436</v>
      </c>
      <c r="G1235" s="344"/>
      <c r="H1235" s="344" t="s">
        <v>3076</v>
      </c>
      <c r="I1235" s="334"/>
      <c r="J1235" s="261"/>
    </row>
    <row r="1236" spans="3:10" s="311" customFormat="1" x14ac:dyDescent="0.3">
      <c r="C1236" s="664"/>
      <c r="D1236" s="343" t="s">
        <v>3077</v>
      </c>
      <c r="E1236" s="344" t="s">
        <v>3078</v>
      </c>
      <c r="F1236" s="344" t="s">
        <v>436</v>
      </c>
      <c r="G1236" s="344"/>
      <c r="H1236" s="344" t="s">
        <v>3079</v>
      </c>
      <c r="I1236" s="334"/>
      <c r="J1236" s="261"/>
    </row>
    <row r="1237" spans="3:10" s="311" customFormat="1" x14ac:dyDescent="0.3">
      <c r="C1237" s="664"/>
      <c r="D1237" s="343" t="s">
        <v>3080</v>
      </c>
      <c r="E1237" s="344" t="s">
        <v>3081</v>
      </c>
      <c r="F1237" s="344" t="s">
        <v>426</v>
      </c>
      <c r="G1237" s="344"/>
      <c r="H1237" s="344" t="s">
        <v>3080</v>
      </c>
      <c r="I1237" s="334"/>
      <c r="J1237" s="261"/>
    </row>
    <row r="1238" spans="3:10" s="311" customFormat="1" x14ac:dyDescent="0.3">
      <c r="C1238" s="664"/>
      <c r="D1238" s="343" t="s">
        <v>3082</v>
      </c>
      <c r="E1238" s="344" t="s">
        <v>3083</v>
      </c>
      <c r="F1238" s="344" t="s">
        <v>426</v>
      </c>
      <c r="G1238" s="344"/>
      <c r="H1238" s="344" t="s">
        <v>3082</v>
      </c>
      <c r="I1238" s="334"/>
      <c r="J1238" s="261"/>
    </row>
    <row r="1239" spans="3:10" s="311" customFormat="1" x14ac:dyDescent="0.3">
      <c r="C1239" s="664"/>
      <c r="D1239" s="343" t="s">
        <v>3084</v>
      </c>
      <c r="E1239" s="344" t="s">
        <v>412</v>
      </c>
      <c r="F1239" s="344" t="s">
        <v>436</v>
      </c>
      <c r="G1239" s="344"/>
      <c r="H1239" s="344" t="s">
        <v>3085</v>
      </c>
      <c r="I1239" s="334"/>
      <c r="J1239" s="261"/>
    </row>
    <row r="1240" spans="3:10" s="311" customFormat="1" x14ac:dyDescent="0.3">
      <c r="C1240" s="664"/>
      <c r="D1240" s="343" t="s">
        <v>3086</v>
      </c>
      <c r="E1240" s="344" t="s">
        <v>3087</v>
      </c>
      <c r="F1240" s="344" t="s">
        <v>436</v>
      </c>
      <c r="G1240" s="344"/>
      <c r="H1240" s="344" t="s">
        <v>3088</v>
      </c>
      <c r="I1240" s="334"/>
      <c r="J1240" s="261"/>
    </row>
    <row r="1241" spans="3:10" s="311" customFormat="1" x14ac:dyDescent="0.3">
      <c r="C1241" s="664"/>
      <c r="D1241" s="343" t="s">
        <v>3086</v>
      </c>
      <c r="E1241" s="344" t="s">
        <v>3089</v>
      </c>
      <c r="F1241" s="344" t="s">
        <v>436</v>
      </c>
      <c r="G1241" s="344"/>
      <c r="H1241" s="344" t="s">
        <v>3090</v>
      </c>
      <c r="I1241" s="334"/>
      <c r="J1241" s="261"/>
    </row>
    <row r="1242" spans="3:10" s="311" customFormat="1" x14ac:dyDescent="0.3">
      <c r="C1242" s="664"/>
      <c r="D1242" s="343" t="s">
        <v>3091</v>
      </c>
      <c r="E1242" s="344" t="s">
        <v>3092</v>
      </c>
      <c r="F1242" s="344" t="s">
        <v>426</v>
      </c>
      <c r="G1242" s="344"/>
      <c r="H1242" s="344" t="s">
        <v>3091</v>
      </c>
      <c r="I1242" s="334"/>
      <c r="J1242" s="261"/>
    </row>
    <row r="1243" spans="3:10" s="311" customFormat="1" x14ac:dyDescent="0.3">
      <c r="C1243" s="664"/>
      <c r="D1243" s="343" t="s">
        <v>3093</v>
      </c>
      <c r="E1243" s="344" t="s">
        <v>3094</v>
      </c>
      <c r="F1243" s="344" t="s">
        <v>436</v>
      </c>
      <c r="G1243" s="344"/>
      <c r="H1243" s="344" t="s">
        <v>3095</v>
      </c>
      <c r="I1243" s="334"/>
      <c r="J1243" s="261"/>
    </row>
    <row r="1244" spans="3:10" s="311" customFormat="1" x14ac:dyDescent="0.3">
      <c r="C1244" s="664"/>
      <c r="D1244" s="343" t="s">
        <v>3096</v>
      </c>
      <c r="E1244" s="344" t="s">
        <v>3097</v>
      </c>
      <c r="F1244" s="344" t="s">
        <v>426</v>
      </c>
      <c r="G1244" s="344"/>
      <c r="H1244" s="344" t="s">
        <v>3096</v>
      </c>
      <c r="I1244" s="334"/>
      <c r="J1244" s="261"/>
    </row>
    <row r="1245" spans="3:10" s="311" customFormat="1" x14ac:dyDescent="0.3">
      <c r="C1245" s="664"/>
      <c r="D1245" s="343" t="s">
        <v>3098</v>
      </c>
      <c r="E1245" s="344" t="s">
        <v>412</v>
      </c>
      <c r="F1245" s="344" t="s">
        <v>436</v>
      </c>
      <c r="G1245" s="344"/>
      <c r="H1245" s="344" t="s">
        <v>3099</v>
      </c>
      <c r="I1245" s="334"/>
      <c r="J1245" s="261"/>
    </row>
    <row r="1246" spans="3:10" s="311" customFormat="1" x14ac:dyDescent="0.3">
      <c r="C1246" s="664"/>
      <c r="D1246" s="343" t="s">
        <v>3100</v>
      </c>
      <c r="E1246" s="344" t="s">
        <v>3101</v>
      </c>
      <c r="F1246" s="344" t="s">
        <v>436</v>
      </c>
      <c r="G1246" s="344"/>
      <c r="H1246" s="344" t="s">
        <v>3102</v>
      </c>
      <c r="I1246" s="334"/>
      <c r="J1246" s="261"/>
    </row>
    <row r="1247" spans="3:10" s="311" customFormat="1" x14ac:dyDescent="0.3">
      <c r="C1247" s="664"/>
      <c r="D1247" s="343" t="s">
        <v>3103</v>
      </c>
      <c r="E1247" s="344" t="s">
        <v>3104</v>
      </c>
      <c r="F1247" s="344" t="s">
        <v>426</v>
      </c>
      <c r="G1247" s="344"/>
      <c r="H1247" s="344" t="s">
        <v>3105</v>
      </c>
      <c r="I1247" s="334"/>
      <c r="J1247" s="261"/>
    </row>
    <row r="1248" spans="3:10" s="311" customFormat="1" x14ac:dyDescent="0.3">
      <c r="C1248" s="664"/>
      <c r="D1248" s="343" t="s">
        <v>3106</v>
      </c>
      <c r="E1248" s="344" t="s">
        <v>3107</v>
      </c>
      <c r="F1248" s="344" t="s">
        <v>436</v>
      </c>
      <c r="G1248" s="344"/>
      <c r="H1248" s="344" t="s">
        <v>3108</v>
      </c>
      <c r="I1248" s="334"/>
      <c r="J1248" s="261"/>
    </row>
    <row r="1249" spans="3:10" s="311" customFormat="1" x14ac:dyDescent="0.3">
      <c r="C1249" s="664"/>
      <c r="D1249" s="343" t="s">
        <v>3109</v>
      </c>
      <c r="E1249" s="344" t="s">
        <v>3110</v>
      </c>
      <c r="F1249" s="344" t="s">
        <v>426</v>
      </c>
      <c r="G1249" s="344"/>
      <c r="H1249" s="344" t="s">
        <v>3109</v>
      </c>
      <c r="I1249" s="334"/>
      <c r="J1249" s="261"/>
    </row>
    <row r="1250" spans="3:10" s="311" customFormat="1" x14ac:dyDescent="0.3">
      <c r="C1250" s="664"/>
      <c r="D1250" s="343" t="s">
        <v>3111</v>
      </c>
      <c r="E1250" s="344" t="s">
        <v>3112</v>
      </c>
      <c r="F1250" s="344" t="s">
        <v>436</v>
      </c>
      <c r="G1250" s="344"/>
      <c r="H1250" s="344" t="s">
        <v>3113</v>
      </c>
      <c r="I1250" s="334"/>
      <c r="J1250" s="261"/>
    </row>
    <row r="1251" spans="3:10" s="311" customFormat="1" x14ac:dyDescent="0.3">
      <c r="C1251" s="664"/>
      <c r="D1251" s="343" t="s">
        <v>3111</v>
      </c>
      <c r="E1251" s="344" t="s">
        <v>3114</v>
      </c>
      <c r="F1251" s="344" t="s">
        <v>426</v>
      </c>
      <c r="G1251" s="344"/>
      <c r="H1251" s="344" t="s">
        <v>3111</v>
      </c>
      <c r="I1251" s="334"/>
      <c r="J1251" s="261"/>
    </row>
    <row r="1252" spans="3:10" s="311" customFormat="1" x14ac:dyDescent="0.3">
      <c r="C1252" s="664"/>
      <c r="D1252" s="343" t="s">
        <v>3115</v>
      </c>
      <c r="E1252" s="344" t="s">
        <v>3116</v>
      </c>
      <c r="F1252" s="344" t="s">
        <v>436</v>
      </c>
      <c r="G1252" s="344"/>
      <c r="H1252" s="344" t="s">
        <v>3117</v>
      </c>
      <c r="I1252" s="334"/>
      <c r="J1252" s="261"/>
    </row>
    <row r="1253" spans="3:10" s="311" customFormat="1" x14ac:dyDescent="0.3">
      <c r="C1253" s="664"/>
      <c r="D1253" s="343" t="s">
        <v>3115</v>
      </c>
      <c r="E1253" s="344" t="s">
        <v>3118</v>
      </c>
      <c r="F1253" s="344" t="s">
        <v>436</v>
      </c>
      <c r="G1253" s="344"/>
      <c r="H1253" s="344" t="s">
        <v>3119</v>
      </c>
      <c r="I1253" s="334"/>
      <c r="J1253" s="261"/>
    </row>
    <row r="1254" spans="3:10" s="311" customFormat="1" x14ac:dyDescent="0.3">
      <c r="C1254" s="664"/>
      <c r="D1254" s="343" t="s">
        <v>3120</v>
      </c>
      <c r="E1254" s="344" t="s">
        <v>3121</v>
      </c>
      <c r="F1254" s="344" t="s">
        <v>436</v>
      </c>
      <c r="G1254" s="344"/>
      <c r="H1254" s="344" t="s">
        <v>3122</v>
      </c>
      <c r="I1254" s="334"/>
      <c r="J1254" s="261"/>
    </row>
    <row r="1255" spans="3:10" s="311" customFormat="1" x14ac:dyDescent="0.3">
      <c r="C1255" s="664"/>
      <c r="D1255" s="343" t="s">
        <v>3123</v>
      </c>
      <c r="E1255" s="344" t="s">
        <v>3124</v>
      </c>
      <c r="F1255" s="344" t="s">
        <v>436</v>
      </c>
      <c r="G1255" s="344"/>
      <c r="H1255" s="344" t="s">
        <v>3123</v>
      </c>
      <c r="I1255" s="334"/>
      <c r="J1255" s="261"/>
    </row>
    <row r="1256" spans="3:10" s="311" customFormat="1" x14ac:dyDescent="0.3">
      <c r="C1256" s="664"/>
      <c r="D1256" s="343" t="s">
        <v>3125</v>
      </c>
      <c r="E1256" s="344" t="s">
        <v>3126</v>
      </c>
      <c r="F1256" s="344" t="s">
        <v>665</v>
      </c>
      <c r="G1256" s="344"/>
      <c r="H1256" s="344" t="s">
        <v>3127</v>
      </c>
      <c r="I1256" s="334"/>
      <c r="J1256" s="261"/>
    </row>
    <row r="1257" spans="3:10" s="311" customFormat="1" x14ac:dyDescent="0.3">
      <c r="C1257" s="664"/>
      <c r="D1257" s="343" t="s">
        <v>3128</v>
      </c>
      <c r="E1257" s="344" t="s">
        <v>3129</v>
      </c>
      <c r="F1257" s="344" t="s">
        <v>3130</v>
      </c>
      <c r="G1257" s="344"/>
      <c r="H1257" s="344" t="s">
        <v>3131</v>
      </c>
      <c r="I1257" s="334"/>
      <c r="J1257" s="261"/>
    </row>
    <row r="1258" spans="3:10" s="311" customFormat="1" x14ac:dyDescent="0.3">
      <c r="C1258" s="664"/>
      <c r="D1258" s="343" t="s">
        <v>3132</v>
      </c>
      <c r="E1258" s="344" t="s">
        <v>3133</v>
      </c>
      <c r="F1258" s="344" t="s">
        <v>1027</v>
      </c>
      <c r="G1258" s="344"/>
      <c r="H1258" s="344" t="s">
        <v>3134</v>
      </c>
      <c r="I1258" s="334"/>
      <c r="J1258" s="261"/>
    </row>
    <row r="1259" spans="3:10" s="311" customFormat="1" x14ac:dyDescent="0.3">
      <c r="C1259" s="664"/>
      <c r="D1259" s="343" t="s">
        <v>3135</v>
      </c>
      <c r="E1259" s="344" t="s">
        <v>412</v>
      </c>
      <c r="F1259" s="344" t="s">
        <v>1194</v>
      </c>
      <c r="G1259" s="344"/>
      <c r="H1259" s="344" t="s">
        <v>3136</v>
      </c>
      <c r="I1259" s="334"/>
      <c r="J1259" s="261"/>
    </row>
    <row r="1260" spans="3:10" s="311" customFormat="1" x14ac:dyDescent="0.3">
      <c r="C1260" s="664"/>
      <c r="D1260" s="343" t="s">
        <v>3137</v>
      </c>
      <c r="E1260" s="344" t="s">
        <v>3138</v>
      </c>
      <c r="F1260" s="344" t="s">
        <v>665</v>
      </c>
      <c r="G1260" s="344"/>
      <c r="H1260" s="344" t="s">
        <v>3139</v>
      </c>
      <c r="I1260" s="334"/>
      <c r="J1260" s="261"/>
    </row>
    <row r="1261" spans="3:10" s="311" customFormat="1" x14ac:dyDescent="0.3">
      <c r="C1261" s="664"/>
      <c r="D1261" s="343" t="s">
        <v>3140</v>
      </c>
      <c r="E1261" s="344" t="s">
        <v>3141</v>
      </c>
      <c r="F1261" s="344" t="s">
        <v>665</v>
      </c>
      <c r="G1261" s="344"/>
      <c r="H1261" s="344" t="s">
        <v>3140</v>
      </c>
      <c r="I1261" s="334"/>
      <c r="J1261" s="261"/>
    </row>
    <row r="1262" spans="3:10" s="311" customFormat="1" x14ac:dyDescent="0.3">
      <c r="C1262" s="664"/>
      <c r="D1262" s="343" t="s">
        <v>3142</v>
      </c>
      <c r="E1262" s="344" t="s">
        <v>3143</v>
      </c>
      <c r="F1262" s="344" t="s">
        <v>1463</v>
      </c>
      <c r="G1262" s="344"/>
      <c r="H1262" s="344" t="s">
        <v>3144</v>
      </c>
      <c r="I1262" s="334"/>
      <c r="J1262" s="261"/>
    </row>
    <row r="1263" spans="3:10" s="311" customFormat="1" x14ac:dyDescent="0.3">
      <c r="C1263" s="664"/>
      <c r="D1263" s="343" t="s">
        <v>3145</v>
      </c>
      <c r="E1263" s="344" t="s">
        <v>3146</v>
      </c>
      <c r="F1263" s="344" t="s">
        <v>733</v>
      </c>
      <c r="G1263" s="344"/>
      <c r="H1263" s="344" t="s">
        <v>3147</v>
      </c>
      <c r="I1263" s="334"/>
      <c r="J1263" s="261"/>
    </row>
    <row r="1264" spans="3:10" s="311" customFormat="1" x14ac:dyDescent="0.3">
      <c r="C1264" s="664"/>
      <c r="D1264" s="343" t="s">
        <v>3148</v>
      </c>
      <c r="E1264" s="344" t="s">
        <v>3149</v>
      </c>
      <c r="F1264" s="344" t="s">
        <v>3150</v>
      </c>
      <c r="G1264" s="344"/>
      <c r="H1264" s="344" t="s">
        <v>3148</v>
      </c>
      <c r="I1264" s="334"/>
      <c r="J1264" s="261"/>
    </row>
    <row r="1265" spans="3:10" s="311" customFormat="1" x14ac:dyDescent="0.3">
      <c r="C1265" s="664"/>
      <c r="D1265" s="343" t="s">
        <v>3151</v>
      </c>
      <c r="E1265" s="344" t="s">
        <v>3152</v>
      </c>
      <c r="F1265" s="344" t="s">
        <v>406</v>
      </c>
      <c r="G1265" s="344"/>
      <c r="H1265" s="344" t="s">
        <v>3153</v>
      </c>
      <c r="I1265" s="334"/>
      <c r="J1265" s="261"/>
    </row>
    <row r="1266" spans="3:10" s="311" customFormat="1" x14ac:dyDescent="0.3">
      <c r="C1266" s="664"/>
      <c r="D1266" s="343" t="s">
        <v>3154</v>
      </c>
      <c r="E1266" s="344" t="s">
        <v>3155</v>
      </c>
      <c r="F1266" s="344" t="s">
        <v>426</v>
      </c>
      <c r="G1266" s="344"/>
      <c r="H1266" s="344" t="s">
        <v>3154</v>
      </c>
      <c r="I1266" s="334"/>
      <c r="J1266" s="261"/>
    </row>
    <row r="1267" spans="3:10" s="311" customFormat="1" x14ac:dyDescent="0.3">
      <c r="C1267" s="664"/>
      <c r="D1267" s="343" t="s">
        <v>3156</v>
      </c>
      <c r="E1267" s="344" t="s">
        <v>3157</v>
      </c>
      <c r="F1267" s="344" t="s">
        <v>651</v>
      </c>
      <c r="G1267" s="344"/>
      <c r="H1267" s="344" t="s">
        <v>3158</v>
      </c>
      <c r="I1267" s="334"/>
      <c r="J1267" s="261"/>
    </row>
    <row r="1268" spans="3:10" s="311" customFormat="1" x14ac:dyDescent="0.3">
      <c r="C1268" s="664"/>
      <c r="D1268" s="343" t="s">
        <v>3159</v>
      </c>
      <c r="E1268" s="344" t="s">
        <v>3160</v>
      </c>
      <c r="F1268" s="344" t="s">
        <v>3161</v>
      </c>
      <c r="G1268" s="344"/>
      <c r="H1268" s="344" t="s">
        <v>3162</v>
      </c>
      <c r="I1268" s="334"/>
      <c r="J1268" s="261"/>
    </row>
    <row r="1269" spans="3:10" s="311" customFormat="1" x14ac:dyDescent="0.3">
      <c r="C1269" s="664"/>
      <c r="D1269" s="343" t="s">
        <v>3163</v>
      </c>
      <c r="E1269" s="344" t="s">
        <v>412</v>
      </c>
      <c r="F1269" s="344" t="s">
        <v>406</v>
      </c>
      <c r="G1269" s="344"/>
      <c r="H1269" s="344" t="s">
        <v>3163</v>
      </c>
      <c r="I1269" s="334"/>
      <c r="J1269" s="261"/>
    </row>
    <row r="1270" spans="3:10" s="311" customFormat="1" x14ac:dyDescent="0.3">
      <c r="C1270" s="664"/>
      <c r="D1270" s="343" t="s">
        <v>3164</v>
      </c>
      <c r="E1270" s="344" t="s">
        <v>3165</v>
      </c>
      <c r="F1270" s="344" t="s">
        <v>436</v>
      </c>
      <c r="G1270" s="344"/>
      <c r="H1270" s="344" t="s">
        <v>3166</v>
      </c>
      <c r="I1270" s="334"/>
      <c r="J1270" s="261"/>
    </row>
    <row r="1271" spans="3:10" s="311" customFormat="1" x14ac:dyDescent="0.3">
      <c r="C1271" s="664"/>
      <c r="D1271" s="343" t="s">
        <v>3167</v>
      </c>
      <c r="E1271" s="344" t="s">
        <v>3168</v>
      </c>
      <c r="F1271" s="344" t="s">
        <v>406</v>
      </c>
      <c r="G1271" s="344"/>
      <c r="H1271" s="344" t="s">
        <v>3167</v>
      </c>
      <c r="I1271" s="334"/>
      <c r="J1271" s="261"/>
    </row>
    <row r="1272" spans="3:10" s="311" customFormat="1" x14ac:dyDescent="0.3">
      <c r="C1272" s="664"/>
      <c r="D1272" s="343" t="s">
        <v>3169</v>
      </c>
      <c r="E1272" s="344" t="s">
        <v>412</v>
      </c>
      <c r="F1272" s="344" t="s">
        <v>406</v>
      </c>
      <c r="G1272" s="344"/>
      <c r="H1272" s="344" t="s">
        <v>3169</v>
      </c>
      <c r="I1272" s="334"/>
      <c r="J1272" s="261"/>
    </row>
    <row r="1273" spans="3:10" s="311" customFormat="1" x14ac:dyDescent="0.3">
      <c r="C1273" s="664"/>
      <c r="D1273" s="343" t="s">
        <v>3170</v>
      </c>
      <c r="E1273" s="344" t="s">
        <v>412</v>
      </c>
      <c r="F1273" s="344" t="s">
        <v>665</v>
      </c>
      <c r="G1273" s="344"/>
      <c r="H1273" s="344" t="s">
        <v>3170</v>
      </c>
      <c r="I1273" s="334"/>
      <c r="J1273" s="261"/>
    </row>
    <row r="1274" spans="3:10" s="311" customFormat="1" x14ac:dyDescent="0.3">
      <c r="C1274" s="664"/>
      <c r="D1274" s="343" t="s">
        <v>3171</v>
      </c>
      <c r="E1274" s="344" t="s">
        <v>3172</v>
      </c>
      <c r="F1274" s="344" t="s">
        <v>406</v>
      </c>
      <c r="G1274" s="344"/>
      <c r="H1274" s="344" t="s">
        <v>3173</v>
      </c>
      <c r="I1274" s="334"/>
      <c r="J1274" s="261"/>
    </row>
    <row r="1275" spans="3:10" s="311" customFormat="1" x14ac:dyDescent="0.3">
      <c r="C1275" s="664"/>
      <c r="D1275" s="343" t="s">
        <v>3174</v>
      </c>
      <c r="E1275" s="344" t="s">
        <v>412</v>
      </c>
      <c r="F1275" s="344" t="s">
        <v>1055</v>
      </c>
      <c r="G1275" s="344"/>
      <c r="H1275" s="344" t="s">
        <v>3175</v>
      </c>
      <c r="I1275" s="334"/>
      <c r="J1275" s="261"/>
    </row>
    <row r="1276" spans="3:10" s="311" customFormat="1" x14ac:dyDescent="0.3">
      <c r="C1276" s="664"/>
      <c r="D1276" s="343" t="s">
        <v>3176</v>
      </c>
      <c r="E1276" s="344" t="s">
        <v>3177</v>
      </c>
      <c r="F1276" s="344" t="s">
        <v>3178</v>
      </c>
      <c r="G1276" s="344"/>
      <c r="H1276" s="344" t="s">
        <v>3176</v>
      </c>
      <c r="I1276" s="334"/>
      <c r="J1276" s="261"/>
    </row>
    <row r="1277" spans="3:10" s="311" customFormat="1" x14ac:dyDescent="0.3">
      <c r="C1277" s="664"/>
      <c r="D1277" s="343" t="s">
        <v>3179</v>
      </c>
      <c r="E1277" s="344" t="s">
        <v>3180</v>
      </c>
      <c r="F1277" s="344" t="s">
        <v>453</v>
      </c>
      <c r="G1277" s="344"/>
      <c r="H1277" s="344" t="s">
        <v>3181</v>
      </c>
      <c r="I1277" s="334"/>
      <c r="J1277" s="261"/>
    </row>
    <row r="1278" spans="3:10" s="311" customFormat="1" x14ac:dyDescent="0.3">
      <c r="C1278" s="664"/>
      <c r="D1278" s="343" t="s">
        <v>3182</v>
      </c>
      <c r="E1278" s="344" t="s">
        <v>3183</v>
      </c>
      <c r="F1278" s="344" t="s">
        <v>565</v>
      </c>
      <c r="G1278" s="344"/>
      <c r="H1278" s="344" t="s">
        <v>3182</v>
      </c>
      <c r="I1278" s="334"/>
      <c r="J1278" s="261"/>
    </row>
    <row r="1279" spans="3:10" s="311" customFormat="1" x14ac:dyDescent="0.3">
      <c r="C1279" s="664"/>
      <c r="D1279" s="343" t="s">
        <v>3184</v>
      </c>
      <c r="E1279" s="344" t="s">
        <v>412</v>
      </c>
      <c r="F1279" s="344" t="s">
        <v>565</v>
      </c>
      <c r="G1279" s="344"/>
      <c r="H1279" s="344" t="s">
        <v>3184</v>
      </c>
      <c r="I1279" s="334"/>
      <c r="J1279" s="261"/>
    </row>
    <row r="1280" spans="3:10" s="311" customFormat="1" x14ac:dyDescent="0.3">
      <c r="C1280" s="664"/>
      <c r="D1280" s="343" t="s">
        <v>3185</v>
      </c>
      <c r="E1280" s="344" t="s">
        <v>3186</v>
      </c>
      <c r="F1280" s="344" t="s">
        <v>565</v>
      </c>
      <c r="G1280" s="344"/>
      <c r="H1280" s="344" t="s">
        <v>3185</v>
      </c>
      <c r="I1280" s="334"/>
      <c r="J1280" s="261"/>
    </row>
    <row r="1281" spans="3:10" s="311" customFormat="1" x14ac:dyDescent="0.3">
      <c r="C1281" s="664"/>
      <c r="D1281" s="343" t="s">
        <v>3187</v>
      </c>
      <c r="E1281" s="344" t="s">
        <v>3188</v>
      </c>
      <c r="F1281" s="344" t="s">
        <v>3189</v>
      </c>
      <c r="G1281" s="344"/>
      <c r="H1281" s="344" t="s">
        <v>3190</v>
      </c>
      <c r="I1281" s="334"/>
      <c r="J1281" s="261"/>
    </row>
    <row r="1282" spans="3:10" s="311" customFormat="1" x14ac:dyDescent="0.3">
      <c r="C1282" s="664"/>
      <c r="D1282" s="343" t="s">
        <v>3191</v>
      </c>
      <c r="E1282" s="344" t="s">
        <v>412</v>
      </c>
      <c r="F1282" s="344" t="s">
        <v>565</v>
      </c>
      <c r="G1282" s="344"/>
      <c r="H1282" s="344" t="s">
        <v>3192</v>
      </c>
      <c r="I1282" s="334"/>
      <c r="J1282" s="261"/>
    </row>
    <row r="1283" spans="3:10" s="311" customFormat="1" x14ac:dyDescent="0.3">
      <c r="C1283" s="664"/>
      <c r="D1283" s="343" t="s">
        <v>3193</v>
      </c>
      <c r="E1283" s="344" t="s">
        <v>3194</v>
      </c>
      <c r="F1283" s="344" t="s">
        <v>1291</v>
      </c>
      <c r="G1283" s="344"/>
      <c r="H1283" s="344" t="s">
        <v>3195</v>
      </c>
      <c r="I1283" s="334"/>
      <c r="J1283" s="261"/>
    </row>
    <row r="1284" spans="3:10" s="311" customFormat="1" x14ac:dyDescent="0.3">
      <c r="C1284" s="664"/>
      <c r="D1284" s="343" t="s">
        <v>3196</v>
      </c>
      <c r="E1284" s="344" t="s">
        <v>3197</v>
      </c>
      <c r="F1284" s="344" t="s">
        <v>3150</v>
      </c>
      <c r="G1284" s="344"/>
      <c r="H1284" s="344" t="s">
        <v>3198</v>
      </c>
      <c r="I1284" s="334"/>
      <c r="J1284" s="261"/>
    </row>
    <row r="1285" spans="3:10" s="311" customFormat="1" x14ac:dyDescent="0.3">
      <c r="C1285" s="664"/>
      <c r="D1285" s="343" t="s">
        <v>3199</v>
      </c>
      <c r="E1285" s="344" t="s">
        <v>3200</v>
      </c>
      <c r="F1285" s="344" t="s">
        <v>1465</v>
      </c>
      <c r="G1285" s="344"/>
      <c r="H1285" s="344" t="s">
        <v>3199</v>
      </c>
      <c r="I1285" s="334"/>
      <c r="J1285" s="261"/>
    </row>
    <row r="1286" spans="3:10" s="311" customFormat="1" x14ac:dyDescent="0.3">
      <c r="C1286" s="664"/>
      <c r="D1286" s="343" t="s">
        <v>3201</v>
      </c>
      <c r="E1286" s="344" t="s">
        <v>412</v>
      </c>
      <c r="F1286" s="344" t="s">
        <v>418</v>
      </c>
      <c r="G1286" s="344"/>
      <c r="H1286" s="344" t="s">
        <v>3201</v>
      </c>
      <c r="I1286" s="334"/>
      <c r="J1286" s="261"/>
    </row>
    <row r="1287" spans="3:10" s="311" customFormat="1" x14ac:dyDescent="0.3">
      <c r="C1287" s="664"/>
      <c r="D1287" s="343" t="s">
        <v>3202</v>
      </c>
      <c r="E1287" s="344" t="s">
        <v>3203</v>
      </c>
      <c r="F1287" s="344" t="s">
        <v>1465</v>
      </c>
      <c r="G1287" s="344"/>
      <c r="H1287" s="344" t="s">
        <v>3202</v>
      </c>
      <c r="I1287" s="334"/>
      <c r="J1287" s="261"/>
    </row>
    <row r="1288" spans="3:10" s="311" customFormat="1" x14ac:dyDescent="0.3">
      <c r="C1288" s="664"/>
      <c r="D1288" s="343" t="s">
        <v>3204</v>
      </c>
      <c r="E1288" s="344" t="s">
        <v>3205</v>
      </c>
      <c r="F1288" s="344" t="s">
        <v>436</v>
      </c>
      <c r="G1288" s="344"/>
      <c r="H1288" s="344" t="s">
        <v>3204</v>
      </c>
      <c r="I1288" s="334"/>
      <c r="J1288" s="261"/>
    </row>
    <row r="1289" spans="3:10" s="311" customFormat="1" x14ac:dyDescent="0.3">
      <c r="C1289" s="664"/>
      <c r="D1289" s="343" t="s">
        <v>3206</v>
      </c>
      <c r="E1289" s="344" t="s">
        <v>3207</v>
      </c>
      <c r="F1289" s="344" t="s">
        <v>436</v>
      </c>
      <c r="G1289" s="344"/>
      <c r="H1289" s="344" t="s">
        <v>3208</v>
      </c>
      <c r="I1289" s="334"/>
      <c r="J1289" s="261"/>
    </row>
    <row r="1290" spans="3:10" s="311" customFormat="1" x14ac:dyDescent="0.3">
      <c r="C1290" s="664"/>
      <c r="D1290" s="343" t="s">
        <v>3209</v>
      </c>
      <c r="E1290" s="344" t="s">
        <v>3210</v>
      </c>
      <c r="F1290" s="344" t="s">
        <v>3211</v>
      </c>
      <c r="G1290" s="344"/>
      <c r="H1290" s="344" t="s">
        <v>3212</v>
      </c>
      <c r="I1290" s="334"/>
      <c r="J1290" s="261"/>
    </row>
    <row r="1291" spans="3:10" s="311" customFormat="1" x14ac:dyDescent="0.3">
      <c r="C1291" s="664"/>
      <c r="D1291" s="343" t="s">
        <v>3213</v>
      </c>
      <c r="E1291" s="344" t="s">
        <v>3214</v>
      </c>
      <c r="F1291" s="344" t="s">
        <v>436</v>
      </c>
      <c r="G1291" s="344"/>
      <c r="H1291" s="344" t="s">
        <v>3215</v>
      </c>
      <c r="I1291" s="334"/>
      <c r="J1291" s="261"/>
    </row>
    <row r="1292" spans="3:10" s="311" customFormat="1" x14ac:dyDescent="0.3">
      <c r="C1292" s="664"/>
      <c r="D1292" s="343" t="s">
        <v>3216</v>
      </c>
      <c r="E1292" s="344" t="s">
        <v>3217</v>
      </c>
      <c r="F1292" s="344" t="s">
        <v>745</v>
      </c>
      <c r="G1292" s="344"/>
      <c r="H1292" s="344" t="s">
        <v>3216</v>
      </c>
      <c r="I1292" s="334"/>
      <c r="J1292" s="261"/>
    </row>
    <row r="1293" spans="3:10" s="311" customFormat="1" x14ac:dyDescent="0.3">
      <c r="C1293" s="664"/>
      <c r="D1293" s="343" t="s">
        <v>3218</v>
      </c>
      <c r="E1293" s="344" t="s">
        <v>3219</v>
      </c>
      <c r="F1293" s="344" t="s">
        <v>850</v>
      </c>
      <c r="G1293" s="344"/>
      <c r="H1293" s="344" t="s">
        <v>3220</v>
      </c>
      <c r="I1293" s="334"/>
      <c r="J1293" s="261"/>
    </row>
    <row r="1294" spans="3:10" s="311" customFormat="1" x14ac:dyDescent="0.3">
      <c r="C1294" s="664"/>
      <c r="D1294" s="343" t="s">
        <v>3221</v>
      </c>
      <c r="E1294" s="344" t="s">
        <v>3222</v>
      </c>
      <c r="F1294" s="344" t="s">
        <v>436</v>
      </c>
      <c r="G1294" s="344"/>
      <c r="H1294" s="344" t="s">
        <v>3223</v>
      </c>
      <c r="I1294" s="334"/>
      <c r="J1294" s="261"/>
    </row>
    <row r="1295" spans="3:10" s="311" customFormat="1" x14ac:dyDescent="0.3">
      <c r="C1295" s="664"/>
      <c r="D1295" s="343" t="s">
        <v>3224</v>
      </c>
      <c r="E1295" s="344" t="s">
        <v>3225</v>
      </c>
      <c r="F1295" s="344" t="s">
        <v>1893</v>
      </c>
      <c r="G1295" s="344"/>
      <c r="H1295" s="344" t="s">
        <v>3224</v>
      </c>
      <c r="I1295" s="334"/>
      <c r="J1295" s="261"/>
    </row>
    <row r="1296" spans="3:10" s="311" customFormat="1" x14ac:dyDescent="0.3">
      <c r="C1296" s="664"/>
      <c r="D1296" s="343" t="s">
        <v>3226</v>
      </c>
      <c r="E1296" s="344" t="s">
        <v>3227</v>
      </c>
      <c r="F1296" s="344" t="s">
        <v>488</v>
      </c>
      <c r="G1296" s="344"/>
      <c r="H1296" s="344" t="s">
        <v>3226</v>
      </c>
      <c r="I1296" s="334"/>
      <c r="J1296" s="261"/>
    </row>
    <row r="1297" spans="3:10" s="311" customFormat="1" x14ac:dyDescent="0.3">
      <c r="C1297" s="664"/>
      <c r="D1297" s="343" t="s">
        <v>3228</v>
      </c>
      <c r="E1297" s="344" t="s">
        <v>3229</v>
      </c>
      <c r="F1297" s="344" t="s">
        <v>426</v>
      </c>
      <c r="G1297" s="344"/>
      <c r="H1297" s="344" t="s">
        <v>3230</v>
      </c>
      <c r="I1297" s="334"/>
      <c r="J1297" s="261"/>
    </row>
    <row r="1298" spans="3:10" s="311" customFormat="1" x14ac:dyDescent="0.3">
      <c r="C1298" s="664"/>
      <c r="D1298" s="343" t="s">
        <v>3231</v>
      </c>
      <c r="E1298" s="344" t="s">
        <v>3232</v>
      </c>
      <c r="F1298" s="344" t="s">
        <v>1105</v>
      </c>
      <c r="G1298" s="344"/>
      <c r="H1298" s="344" t="s">
        <v>3231</v>
      </c>
      <c r="I1298" s="334"/>
      <c r="J1298" s="261"/>
    </row>
    <row r="1299" spans="3:10" s="311" customFormat="1" x14ac:dyDescent="0.3">
      <c r="C1299" s="664"/>
      <c r="D1299" s="343" t="s">
        <v>3233</v>
      </c>
      <c r="E1299" s="344" t="s">
        <v>3234</v>
      </c>
      <c r="F1299" s="344" t="s">
        <v>436</v>
      </c>
      <c r="G1299" s="344"/>
      <c r="H1299" s="344" t="s">
        <v>3235</v>
      </c>
      <c r="I1299" s="334"/>
      <c r="J1299" s="261"/>
    </row>
    <row r="1300" spans="3:10" s="311" customFormat="1" x14ac:dyDescent="0.3">
      <c r="C1300" s="664"/>
      <c r="D1300" s="343" t="s">
        <v>3236</v>
      </c>
      <c r="E1300" s="344" t="s">
        <v>3237</v>
      </c>
      <c r="F1300" s="344" t="s">
        <v>2808</v>
      </c>
      <c r="G1300" s="344"/>
      <c r="H1300" s="344" t="s">
        <v>3236</v>
      </c>
      <c r="I1300" s="334"/>
      <c r="J1300" s="261"/>
    </row>
    <row r="1301" spans="3:10" s="311" customFormat="1" x14ac:dyDescent="0.3">
      <c r="C1301" s="664"/>
      <c r="D1301" s="343" t="s">
        <v>3238</v>
      </c>
      <c r="E1301" s="344" t="s">
        <v>3239</v>
      </c>
      <c r="F1301" s="344" t="s">
        <v>1027</v>
      </c>
      <c r="G1301" s="344"/>
      <c r="H1301" s="344" t="s">
        <v>3238</v>
      </c>
      <c r="I1301" s="334"/>
      <c r="J1301" s="261"/>
    </row>
    <row r="1302" spans="3:10" s="311" customFormat="1" x14ac:dyDescent="0.3">
      <c r="C1302" s="664"/>
      <c r="D1302" s="343" t="s">
        <v>3240</v>
      </c>
      <c r="E1302" s="344" t="s">
        <v>3241</v>
      </c>
      <c r="F1302" s="344" t="s">
        <v>426</v>
      </c>
      <c r="G1302" s="344"/>
      <c r="H1302" s="344" t="s">
        <v>3240</v>
      </c>
      <c r="I1302" s="334"/>
      <c r="J1302" s="261"/>
    </row>
    <row r="1303" spans="3:10" s="311" customFormat="1" x14ac:dyDescent="0.3">
      <c r="C1303" s="664"/>
      <c r="D1303" s="343" t="s">
        <v>3242</v>
      </c>
      <c r="E1303" s="344" t="s">
        <v>3243</v>
      </c>
      <c r="F1303" s="344" t="s">
        <v>440</v>
      </c>
      <c r="G1303" s="344"/>
      <c r="H1303" s="344" t="s">
        <v>3242</v>
      </c>
      <c r="I1303" s="334"/>
      <c r="J1303" s="261"/>
    </row>
    <row r="1304" spans="3:10" s="311" customFormat="1" x14ac:dyDescent="0.3">
      <c r="C1304" s="664"/>
      <c r="D1304" s="343" t="s">
        <v>3244</v>
      </c>
      <c r="E1304" s="344" t="s">
        <v>3245</v>
      </c>
      <c r="F1304" s="344" t="s">
        <v>426</v>
      </c>
      <c r="G1304" s="344"/>
      <c r="H1304" s="344" t="s">
        <v>3244</v>
      </c>
      <c r="I1304" s="334"/>
      <c r="J1304" s="261"/>
    </row>
    <row r="1305" spans="3:10" s="311" customFormat="1" x14ac:dyDescent="0.3">
      <c r="C1305" s="664"/>
      <c r="D1305" s="343" t="s">
        <v>3246</v>
      </c>
      <c r="E1305" s="344" t="s">
        <v>412</v>
      </c>
      <c r="F1305" s="344" t="s">
        <v>516</v>
      </c>
      <c r="G1305" s="344"/>
      <c r="H1305" s="344" t="s">
        <v>3247</v>
      </c>
      <c r="I1305" s="334"/>
      <c r="J1305" s="261"/>
    </row>
    <row r="1306" spans="3:10" s="311" customFormat="1" x14ac:dyDescent="0.3">
      <c r="C1306" s="664"/>
      <c r="D1306" s="343" t="s">
        <v>3248</v>
      </c>
      <c r="E1306" s="344" t="s">
        <v>3249</v>
      </c>
      <c r="F1306" s="344" t="s">
        <v>745</v>
      </c>
      <c r="G1306" s="344"/>
      <c r="H1306" s="344" t="s">
        <v>3250</v>
      </c>
      <c r="I1306" s="334"/>
      <c r="J1306" s="261"/>
    </row>
    <row r="1307" spans="3:10" s="311" customFormat="1" x14ac:dyDescent="0.3">
      <c r="C1307" s="664"/>
      <c r="D1307" s="343" t="s">
        <v>3251</v>
      </c>
      <c r="E1307" s="344" t="s">
        <v>3252</v>
      </c>
      <c r="F1307" s="344" t="s">
        <v>516</v>
      </c>
      <c r="G1307" s="344"/>
      <c r="H1307" s="344" t="s">
        <v>3251</v>
      </c>
      <c r="I1307" s="334"/>
      <c r="J1307" s="261"/>
    </row>
    <row r="1308" spans="3:10" s="311" customFormat="1" x14ac:dyDescent="0.3">
      <c r="C1308" s="664"/>
      <c r="D1308" s="343" t="s">
        <v>3253</v>
      </c>
      <c r="E1308" s="344" t="s">
        <v>3254</v>
      </c>
      <c r="F1308" s="344" t="s">
        <v>484</v>
      </c>
      <c r="G1308" s="344"/>
      <c r="H1308" s="344" t="s">
        <v>3255</v>
      </c>
      <c r="I1308" s="334"/>
      <c r="J1308" s="261"/>
    </row>
    <row r="1309" spans="3:10" s="311" customFormat="1" x14ac:dyDescent="0.3">
      <c r="C1309" s="664"/>
      <c r="D1309" s="343" t="s">
        <v>3256</v>
      </c>
      <c r="E1309" s="344" t="s">
        <v>3257</v>
      </c>
      <c r="F1309" s="344" t="s">
        <v>1134</v>
      </c>
      <c r="G1309" s="344"/>
      <c r="H1309" s="344" t="s">
        <v>3256</v>
      </c>
      <c r="I1309" s="334"/>
      <c r="J1309" s="261"/>
    </row>
    <row r="1310" spans="3:10" s="311" customFormat="1" x14ac:dyDescent="0.3">
      <c r="C1310" s="664"/>
      <c r="D1310" s="343" t="s">
        <v>3258</v>
      </c>
      <c r="E1310" s="344" t="s">
        <v>3259</v>
      </c>
      <c r="F1310" s="344" t="s">
        <v>3260</v>
      </c>
      <c r="G1310" s="344"/>
      <c r="H1310" s="344" t="s">
        <v>3261</v>
      </c>
      <c r="I1310" s="334"/>
      <c r="J1310" s="261"/>
    </row>
    <row r="1311" spans="3:10" s="311" customFormat="1" x14ac:dyDescent="0.3">
      <c r="C1311" s="664"/>
      <c r="D1311" s="343" t="s">
        <v>3262</v>
      </c>
      <c r="E1311" s="344" t="s">
        <v>3263</v>
      </c>
      <c r="F1311" s="344" t="s">
        <v>406</v>
      </c>
      <c r="G1311" s="344"/>
      <c r="H1311" s="344" t="s">
        <v>3262</v>
      </c>
      <c r="I1311" s="334"/>
      <c r="J1311" s="261"/>
    </row>
    <row r="1312" spans="3:10" s="311" customFormat="1" x14ac:dyDescent="0.3">
      <c r="C1312" s="664"/>
      <c r="D1312" s="343" t="s">
        <v>3264</v>
      </c>
      <c r="E1312" s="344" t="s">
        <v>3265</v>
      </c>
      <c r="F1312" s="344" t="s">
        <v>1134</v>
      </c>
      <c r="G1312" s="344"/>
      <c r="H1312" s="344" t="s">
        <v>3264</v>
      </c>
      <c r="I1312" s="334"/>
      <c r="J1312" s="261"/>
    </row>
    <row r="1313" spans="3:10" s="311" customFormat="1" x14ac:dyDescent="0.3">
      <c r="C1313" s="664"/>
      <c r="D1313" s="343" t="s">
        <v>3266</v>
      </c>
      <c r="E1313" s="344" t="s">
        <v>412</v>
      </c>
      <c r="F1313" s="344" t="s">
        <v>1055</v>
      </c>
      <c r="G1313" s="344"/>
      <c r="H1313" s="344" t="s">
        <v>3266</v>
      </c>
      <c r="I1313" s="334"/>
      <c r="J1313" s="261"/>
    </row>
    <row r="1314" spans="3:10" s="311" customFormat="1" x14ac:dyDescent="0.3">
      <c r="C1314" s="664"/>
      <c r="D1314" s="343" t="s">
        <v>3267</v>
      </c>
      <c r="E1314" s="344" t="s">
        <v>3268</v>
      </c>
      <c r="F1314" s="344" t="s">
        <v>682</v>
      </c>
      <c r="G1314" s="344"/>
      <c r="H1314" s="344" t="s">
        <v>3269</v>
      </c>
      <c r="I1314" s="334"/>
      <c r="J1314" s="261"/>
    </row>
    <row r="1315" spans="3:10" s="311" customFormat="1" x14ac:dyDescent="0.3">
      <c r="C1315" s="664"/>
      <c r="D1315" s="343" t="s">
        <v>3270</v>
      </c>
      <c r="E1315" s="344" t="s">
        <v>3271</v>
      </c>
      <c r="F1315" s="344" t="s">
        <v>600</v>
      </c>
      <c r="G1315" s="344"/>
      <c r="H1315" s="344" t="s">
        <v>3272</v>
      </c>
      <c r="I1315" s="334"/>
      <c r="J1315" s="261"/>
    </row>
    <row r="1316" spans="3:10" s="311" customFormat="1" x14ac:dyDescent="0.3">
      <c r="C1316" s="664"/>
      <c r="D1316" s="343" t="s">
        <v>3273</v>
      </c>
      <c r="E1316" s="344" t="s">
        <v>3274</v>
      </c>
      <c r="F1316" s="344" t="s">
        <v>525</v>
      </c>
      <c r="G1316" s="344"/>
      <c r="H1316" s="344" t="s">
        <v>3273</v>
      </c>
      <c r="I1316" s="334"/>
      <c r="J1316" s="261"/>
    </row>
    <row r="1317" spans="3:10" s="311" customFormat="1" x14ac:dyDescent="0.3">
      <c r="C1317" s="664"/>
      <c r="D1317" s="343" t="s">
        <v>3275</v>
      </c>
      <c r="E1317" s="344" t="s">
        <v>3276</v>
      </c>
      <c r="F1317" s="344" t="s">
        <v>1930</v>
      </c>
      <c r="G1317" s="344"/>
      <c r="H1317" s="344" t="s">
        <v>3277</v>
      </c>
      <c r="I1317" s="334"/>
      <c r="J1317" s="261"/>
    </row>
    <row r="1318" spans="3:10" s="311" customFormat="1" x14ac:dyDescent="0.3">
      <c r="C1318" s="664"/>
      <c r="D1318" s="343" t="s">
        <v>3278</v>
      </c>
      <c r="E1318" s="344" t="s">
        <v>3279</v>
      </c>
      <c r="F1318" s="344" t="s">
        <v>426</v>
      </c>
      <c r="G1318" s="344"/>
      <c r="H1318" s="344" t="s">
        <v>3280</v>
      </c>
      <c r="I1318" s="334"/>
      <c r="J1318" s="261"/>
    </row>
    <row r="1319" spans="3:10" s="311" customFormat="1" x14ac:dyDescent="0.3">
      <c r="C1319" s="664"/>
      <c r="D1319" s="343" t="s">
        <v>3281</v>
      </c>
      <c r="E1319" s="344" t="s">
        <v>3282</v>
      </c>
      <c r="F1319" s="344" t="s">
        <v>594</v>
      </c>
      <c r="G1319" s="344"/>
      <c r="H1319" s="344" t="s">
        <v>3283</v>
      </c>
      <c r="I1319" s="334"/>
      <c r="J1319" s="261"/>
    </row>
    <row r="1320" spans="3:10" s="311" customFormat="1" x14ac:dyDescent="0.3">
      <c r="C1320" s="664"/>
      <c r="D1320" s="343" t="s">
        <v>3284</v>
      </c>
      <c r="E1320" s="344" t="s">
        <v>3285</v>
      </c>
      <c r="F1320" s="344" t="s">
        <v>1336</v>
      </c>
      <c r="G1320" s="344"/>
      <c r="H1320" s="344" t="s">
        <v>3286</v>
      </c>
      <c r="I1320" s="334"/>
      <c r="J1320" s="261"/>
    </row>
    <row r="1321" spans="3:10" s="311" customFormat="1" x14ac:dyDescent="0.3">
      <c r="C1321" s="664"/>
      <c r="D1321" s="343" t="s">
        <v>3287</v>
      </c>
      <c r="E1321" s="344" t="s">
        <v>3288</v>
      </c>
      <c r="F1321" s="344" t="s">
        <v>498</v>
      </c>
      <c r="G1321" s="344"/>
      <c r="H1321" s="344" t="s">
        <v>3289</v>
      </c>
      <c r="I1321" s="334"/>
      <c r="J1321" s="261"/>
    </row>
    <row r="1322" spans="3:10" s="311" customFormat="1" x14ac:dyDescent="0.3">
      <c r="C1322" s="664"/>
      <c r="D1322" s="343" t="s">
        <v>3290</v>
      </c>
      <c r="E1322" s="344" t="s">
        <v>3291</v>
      </c>
      <c r="F1322" s="344" t="s">
        <v>1336</v>
      </c>
      <c r="G1322" s="344"/>
      <c r="H1322" s="344" t="s">
        <v>3290</v>
      </c>
      <c r="I1322" s="334"/>
      <c r="J1322" s="261"/>
    </row>
    <row r="1323" spans="3:10" s="311" customFormat="1" x14ac:dyDescent="0.3">
      <c r="C1323" s="664"/>
      <c r="D1323" s="343" t="s">
        <v>3292</v>
      </c>
      <c r="E1323" s="344" t="s">
        <v>412</v>
      </c>
      <c r="F1323" s="344" t="s">
        <v>418</v>
      </c>
      <c r="G1323" s="344"/>
      <c r="H1323" s="344" t="s">
        <v>3292</v>
      </c>
      <c r="I1323" s="334"/>
      <c r="J1323" s="261"/>
    </row>
    <row r="1324" spans="3:10" s="311" customFormat="1" x14ac:dyDescent="0.3">
      <c r="C1324" s="664"/>
      <c r="D1324" s="343" t="s">
        <v>3293</v>
      </c>
      <c r="E1324" s="344" t="s">
        <v>412</v>
      </c>
      <c r="F1324" s="344" t="s">
        <v>600</v>
      </c>
      <c r="G1324" s="344"/>
      <c r="H1324" s="344" t="s">
        <v>3293</v>
      </c>
      <c r="I1324" s="334"/>
      <c r="J1324" s="261"/>
    </row>
    <row r="1325" spans="3:10" s="311" customFormat="1" x14ac:dyDescent="0.3">
      <c r="C1325" s="664"/>
      <c r="D1325" s="343" t="s">
        <v>3294</v>
      </c>
      <c r="E1325" s="344" t="s">
        <v>412</v>
      </c>
      <c r="F1325" s="344" t="s">
        <v>418</v>
      </c>
      <c r="G1325" s="344"/>
      <c r="H1325" s="344" t="s">
        <v>3295</v>
      </c>
      <c r="I1325" s="334"/>
      <c r="J1325" s="261"/>
    </row>
    <row r="1326" spans="3:10" s="311" customFormat="1" x14ac:dyDescent="0.3">
      <c r="C1326" s="664"/>
      <c r="D1326" s="343" t="s">
        <v>3296</v>
      </c>
      <c r="E1326" s="344" t="s">
        <v>3297</v>
      </c>
      <c r="F1326" s="344" t="s">
        <v>498</v>
      </c>
      <c r="G1326" s="344"/>
      <c r="H1326" s="344" t="s">
        <v>3296</v>
      </c>
      <c r="I1326" s="334"/>
      <c r="J1326" s="261"/>
    </row>
    <row r="1327" spans="3:10" s="311" customFormat="1" x14ac:dyDescent="0.3">
      <c r="C1327" s="664"/>
      <c r="D1327" s="343" t="s">
        <v>3298</v>
      </c>
      <c r="E1327" s="344" t="s">
        <v>412</v>
      </c>
      <c r="F1327" s="344" t="s">
        <v>1336</v>
      </c>
      <c r="G1327" s="344"/>
      <c r="H1327" s="344" t="s">
        <v>3299</v>
      </c>
      <c r="I1327" s="334"/>
      <c r="J1327" s="261"/>
    </row>
    <row r="1328" spans="3:10" s="311" customFormat="1" x14ac:dyDescent="0.3">
      <c r="C1328" s="664"/>
      <c r="D1328" s="343" t="s">
        <v>3300</v>
      </c>
      <c r="E1328" s="344" t="s">
        <v>3301</v>
      </c>
      <c r="F1328" s="344" t="s">
        <v>3300</v>
      </c>
      <c r="G1328" s="344"/>
      <c r="H1328" s="344" t="s">
        <v>3300</v>
      </c>
      <c r="I1328" s="334"/>
      <c r="J1328" s="261"/>
    </row>
    <row r="1329" spans="3:10" s="311" customFormat="1" x14ac:dyDescent="0.3">
      <c r="C1329" s="664"/>
      <c r="D1329" s="343" t="s">
        <v>3302</v>
      </c>
      <c r="E1329" s="344" t="s">
        <v>3303</v>
      </c>
      <c r="F1329" s="344" t="s">
        <v>406</v>
      </c>
      <c r="G1329" s="344"/>
      <c r="H1329" s="344" t="s">
        <v>3304</v>
      </c>
      <c r="I1329" s="334"/>
      <c r="J1329" s="261"/>
    </row>
    <row r="1330" spans="3:10" s="311" customFormat="1" x14ac:dyDescent="0.3">
      <c r="C1330" s="664"/>
      <c r="D1330" s="343" t="s">
        <v>3305</v>
      </c>
      <c r="E1330" s="344" t="s">
        <v>412</v>
      </c>
      <c r="F1330" s="344" t="s">
        <v>565</v>
      </c>
      <c r="G1330" s="344"/>
      <c r="H1330" s="344" t="s">
        <v>3305</v>
      </c>
      <c r="I1330" s="334"/>
      <c r="J1330" s="261"/>
    </row>
    <row r="1331" spans="3:10" s="311" customFormat="1" x14ac:dyDescent="0.3">
      <c r="C1331" s="664"/>
      <c r="D1331" s="343" t="s">
        <v>3306</v>
      </c>
      <c r="E1331" s="344" t="s">
        <v>3307</v>
      </c>
      <c r="F1331" s="344" t="s">
        <v>1051</v>
      </c>
      <c r="G1331" s="344"/>
      <c r="H1331" s="344" t="s">
        <v>3306</v>
      </c>
      <c r="I1331" s="334"/>
      <c r="J1331" s="261"/>
    </row>
    <row r="1332" spans="3:10" s="311" customFormat="1" x14ac:dyDescent="0.3">
      <c r="C1332" s="664"/>
      <c r="D1332" s="343" t="s">
        <v>3308</v>
      </c>
      <c r="E1332" s="344" t="s">
        <v>3309</v>
      </c>
      <c r="F1332" s="344" t="s">
        <v>426</v>
      </c>
      <c r="G1332" s="344"/>
      <c r="H1332" s="344" t="s">
        <v>3308</v>
      </c>
      <c r="I1332" s="334"/>
      <c r="J1332" s="261"/>
    </row>
    <row r="1333" spans="3:10" s="311" customFormat="1" x14ac:dyDescent="0.3">
      <c r="C1333" s="664"/>
      <c r="D1333" s="343" t="s">
        <v>3310</v>
      </c>
      <c r="E1333" s="344" t="s">
        <v>412</v>
      </c>
      <c r="F1333" s="344" t="s">
        <v>748</v>
      </c>
      <c r="G1333" s="344"/>
      <c r="H1333" s="344" t="s">
        <v>3311</v>
      </c>
      <c r="I1333" s="334"/>
      <c r="J1333" s="261"/>
    </row>
    <row r="1334" spans="3:10" s="311" customFormat="1" x14ac:dyDescent="0.3">
      <c r="C1334" s="664"/>
      <c r="D1334" s="343" t="s">
        <v>3312</v>
      </c>
      <c r="E1334" s="344" t="s">
        <v>412</v>
      </c>
      <c r="F1334" s="344" t="s">
        <v>745</v>
      </c>
      <c r="G1334" s="344"/>
      <c r="H1334" s="344" t="s">
        <v>3312</v>
      </c>
      <c r="I1334" s="334"/>
      <c r="J1334" s="261"/>
    </row>
    <row r="1335" spans="3:10" s="311" customFormat="1" x14ac:dyDescent="0.3">
      <c r="C1335" s="664"/>
      <c r="D1335" s="343" t="s">
        <v>3313</v>
      </c>
      <c r="E1335" s="344" t="s">
        <v>412</v>
      </c>
      <c r="F1335" s="344" t="s">
        <v>600</v>
      </c>
      <c r="G1335" s="344"/>
      <c r="H1335" s="344" t="s">
        <v>3313</v>
      </c>
      <c r="I1335" s="334"/>
      <c r="J1335" s="261"/>
    </row>
    <row r="1336" spans="3:10" s="311" customFormat="1" x14ac:dyDescent="0.3">
      <c r="C1336" s="664"/>
      <c r="D1336" s="343" t="s">
        <v>3314</v>
      </c>
      <c r="E1336" s="344" t="s">
        <v>412</v>
      </c>
      <c r="F1336" s="344" t="s">
        <v>878</v>
      </c>
      <c r="G1336" s="344"/>
      <c r="H1336" s="344" t="s">
        <v>3315</v>
      </c>
      <c r="I1336" s="334"/>
      <c r="J1336" s="261"/>
    </row>
    <row r="1337" spans="3:10" s="311" customFormat="1" x14ac:dyDescent="0.3">
      <c r="C1337" s="664"/>
      <c r="D1337" s="343" t="s">
        <v>3316</v>
      </c>
      <c r="E1337" s="344" t="s">
        <v>3317</v>
      </c>
      <c r="F1337" s="344" t="s">
        <v>627</v>
      </c>
      <c r="G1337" s="344"/>
      <c r="H1337" s="344" t="s">
        <v>3316</v>
      </c>
      <c r="I1337" s="334"/>
      <c r="J1337" s="261"/>
    </row>
    <row r="1338" spans="3:10" s="311" customFormat="1" x14ac:dyDescent="0.3">
      <c r="C1338" s="664"/>
      <c r="D1338" s="343" t="s">
        <v>3318</v>
      </c>
      <c r="E1338" s="344" t="s">
        <v>3319</v>
      </c>
      <c r="F1338" s="344" t="s">
        <v>3320</v>
      </c>
      <c r="G1338" s="344"/>
      <c r="H1338" s="344" t="s">
        <v>3318</v>
      </c>
      <c r="I1338" s="334"/>
      <c r="J1338" s="261"/>
    </row>
    <row r="1339" spans="3:10" s="311" customFormat="1" x14ac:dyDescent="0.3">
      <c r="C1339" s="664"/>
      <c r="D1339" s="343" t="s">
        <v>3321</v>
      </c>
      <c r="E1339" s="344" t="s">
        <v>412</v>
      </c>
      <c r="F1339" s="344" t="s">
        <v>525</v>
      </c>
      <c r="G1339" s="344"/>
      <c r="H1339" s="344" t="s">
        <v>3321</v>
      </c>
      <c r="I1339" s="334"/>
      <c r="J1339" s="261"/>
    </row>
    <row r="1340" spans="3:10" s="311" customFormat="1" x14ac:dyDescent="0.3">
      <c r="C1340" s="664"/>
      <c r="D1340" s="343" t="s">
        <v>3322</v>
      </c>
      <c r="E1340" s="344" t="s">
        <v>3323</v>
      </c>
      <c r="F1340" s="344" t="s">
        <v>440</v>
      </c>
      <c r="G1340" s="344"/>
      <c r="H1340" s="344" t="s">
        <v>3324</v>
      </c>
      <c r="I1340" s="334"/>
      <c r="J1340" s="261"/>
    </row>
    <row r="1341" spans="3:10" s="311" customFormat="1" x14ac:dyDescent="0.3">
      <c r="C1341" s="664"/>
      <c r="D1341" s="343" t="s">
        <v>3325</v>
      </c>
      <c r="E1341" s="344" t="s">
        <v>3326</v>
      </c>
      <c r="F1341" s="344" t="s">
        <v>426</v>
      </c>
      <c r="G1341" s="344"/>
      <c r="H1341" s="344" t="s">
        <v>3325</v>
      </c>
      <c r="I1341" s="334"/>
      <c r="J1341" s="261"/>
    </row>
    <row r="1342" spans="3:10" s="311" customFormat="1" x14ac:dyDescent="0.3">
      <c r="C1342" s="664"/>
      <c r="D1342" s="343" t="s">
        <v>3327</v>
      </c>
      <c r="E1342" s="344" t="s">
        <v>3328</v>
      </c>
      <c r="F1342" s="344" t="s">
        <v>433</v>
      </c>
      <c r="G1342" s="344"/>
      <c r="H1342" s="344" t="s">
        <v>3327</v>
      </c>
      <c r="I1342" s="334"/>
      <c r="J1342" s="261"/>
    </row>
    <row r="1343" spans="3:10" s="311" customFormat="1" x14ac:dyDescent="0.3">
      <c r="C1343" s="664"/>
      <c r="D1343" s="343" t="s">
        <v>3329</v>
      </c>
      <c r="E1343" s="344" t="s">
        <v>3330</v>
      </c>
      <c r="F1343" s="344" t="s">
        <v>627</v>
      </c>
      <c r="G1343" s="344"/>
      <c r="H1343" s="344" t="s">
        <v>3329</v>
      </c>
      <c r="I1343" s="334"/>
      <c r="J1343" s="261"/>
    </row>
    <row r="1344" spans="3:10" s="311" customFormat="1" x14ac:dyDescent="0.3">
      <c r="C1344" s="664"/>
      <c r="D1344" s="343" t="s">
        <v>3271</v>
      </c>
      <c r="E1344" s="344" t="s">
        <v>3331</v>
      </c>
      <c r="F1344" s="344" t="s">
        <v>516</v>
      </c>
      <c r="G1344" s="344"/>
      <c r="H1344" s="344" t="s">
        <v>3271</v>
      </c>
      <c r="I1344" s="334"/>
      <c r="J1344" s="261"/>
    </row>
    <row r="1345" spans="3:10" s="311" customFormat="1" x14ac:dyDescent="0.3">
      <c r="C1345" s="664"/>
      <c r="D1345" s="343" t="s">
        <v>3332</v>
      </c>
      <c r="E1345" s="344" t="s">
        <v>412</v>
      </c>
      <c r="F1345" s="344" t="s">
        <v>1055</v>
      </c>
      <c r="G1345" s="344"/>
      <c r="H1345" s="344" t="s">
        <v>3333</v>
      </c>
      <c r="I1345" s="334"/>
      <c r="J1345" s="261"/>
    </row>
    <row r="1346" spans="3:10" s="311" customFormat="1" x14ac:dyDescent="0.3">
      <c r="C1346" s="664"/>
      <c r="D1346" s="343" t="s">
        <v>3334</v>
      </c>
      <c r="E1346" s="344" t="s">
        <v>412</v>
      </c>
      <c r="F1346" s="344" t="s">
        <v>1009</v>
      </c>
      <c r="G1346" s="344"/>
      <c r="H1346" s="344" t="s">
        <v>3334</v>
      </c>
      <c r="I1346" s="334"/>
      <c r="J1346" s="261"/>
    </row>
    <row r="1347" spans="3:10" s="311" customFormat="1" x14ac:dyDescent="0.3">
      <c r="C1347" s="664"/>
      <c r="D1347" s="343" t="s">
        <v>3335</v>
      </c>
      <c r="E1347" s="344" t="s">
        <v>3336</v>
      </c>
      <c r="F1347" s="344" t="s">
        <v>3337</v>
      </c>
      <c r="G1347" s="344"/>
      <c r="H1347" s="344" t="s">
        <v>3338</v>
      </c>
      <c r="I1347" s="334"/>
      <c r="J1347" s="261"/>
    </row>
    <row r="1348" spans="3:10" s="311" customFormat="1" x14ac:dyDescent="0.3">
      <c r="C1348" s="664"/>
      <c r="D1348" s="343" t="s">
        <v>3339</v>
      </c>
      <c r="E1348" s="344" t="s">
        <v>3340</v>
      </c>
      <c r="F1348" s="344" t="s">
        <v>665</v>
      </c>
      <c r="G1348" s="344"/>
      <c r="H1348" s="344" t="s">
        <v>3341</v>
      </c>
      <c r="I1348" s="334"/>
      <c r="J1348" s="261"/>
    </row>
    <row r="1349" spans="3:10" s="311" customFormat="1" x14ac:dyDescent="0.3">
      <c r="C1349" s="664"/>
      <c r="D1349" s="343" t="s">
        <v>3342</v>
      </c>
      <c r="E1349" s="344" t="s">
        <v>412</v>
      </c>
      <c r="F1349" s="344" t="s">
        <v>418</v>
      </c>
      <c r="G1349" s="344"/>
      <c r="H1349" s="344" t="s">
        <v>3343</v>
      </c>
      <c r="I1349" s="334"/>
      <c r="J1349" s="261"/>
    </row>
    <row r="1350" spans="3:10" s="311" customFormat="1" x14ac:dyDescent="0.3">
      <c r="C1350" s="664"/>
      <c r="D1350" s="343" t="s">
        <v>3344</v>
      </c>
      <c r="E1350" s="344" t="s">
        <v>3345</v>
      </c>
      <c r="F1350" s="344" t="s">
        <v>436</v>
      </c>
      <c r="G1350" s="344"/>
      <c r="H1350" s="344" t="s">
        <v>3346</v>
      </c>
      <c r="I1350" s="334"/>
      <c r="J1350" s="261"/>
    </row>
    <row r="1351" spans="3:10" s="311" customFormat="1" x14ac:dyDescent="0.3">
      <c r="C1351" s="664"/>
      <c r="D1351" s="343" t="s">
        <v>3347</v>
      </c>
      <c r="E1351" s="344" t="s">
        <v>3348</v>
      </c>
      <c r="F1351" s="344" t="s">
        <v>1204</v>
      </c>
      <c r="G1351" s="344"/>
      <c r="H1351" s="344" t="s">
        <v>3347</v>
      </c>
      <c r="I1351" s="334"/>
      <c r="J1351" s="261"/>
    </row>
    <row r="1352" spans="3:10" s="311" customFormat="1" x14ac:dyDescent="0.3">
      <c r="C1352" s="664"/>
      <c r="D1352" s="343" t="s">
        <v>3349</v>
      </c>
      <c r="E1352" s="344" t="s">
        <v>3350</v>
      </c>
      <c r="F1352" s="344" t="s">
        <v>1194</v>
      </c>
      <c r="G1352" s="344"/>
      <c r="H1352" s="344" t="s">
        <v>3351</v>
      </c>
      <c r="I1352" s="334"/>
      <c r="J1352" s="261"/>
    </row>
    <row r="1353" spans="3:10" s="311" customFormat="1" x14ac:dyDescent="0.3">
      <c r="C1353" s="664"/>
      <c r="D1353" s="343" t="s">
        <v>3352</v>
      </c>
      <c r="E1353" s="344" t="s">
        <v>3353</v>
      </c>
      <c r="F1353" s="344" t="s">
        <v>1134</v>
      </c>
      <c r="G1353" s="344"/>
      <c r="H1353" s="344" t="s">
        <v>3352</v>
      </c>
      <c r="I1353" s="334"/>
      <c r="J1353" s="261"/>
    </row>
    <row r="1354" spans="3:10" s="311" customFormat="1" x14ac:dyDescent="0.3">
      <c r="C1354" s="664"/>
      <c r="D1354" s="343" t="s">
        <v>3354</v>
      </c>
      <c r="E1354" s="344" t="s">
        <v>3355</v>
      </c>
      <c r="F1354" s="344" t="s">
        <v>421</v>
      </c>
      <c r="G1354" s="344"/>
      <c r="H1354" s="344" t="s">
        <v>3354</v>
      </c>
      <c r="I1354" s="334"/>
      <c r="J1354" s="261"/>
    </row>
    <row r="1355" spans="3:10" s="311" customFormat="1" x14ac:dyDescent="0.3">
      <c r="C1355" s="664"/>
      <c r="D1355" s="343" t="s">
        <v>3356</v>
      </c>
      <c r="E1355" s="344" t="s">
        <v>3357</v>
      </c>
      <c r="F1355" s="344" t="s">
        <v>488</v>
      </c>
      <c r="G1355" s="344"/>
      <c r="H1355" s="344" t="s">
        <v>3358</v>
      </c>
      <c r="I1355" s="334"/>
      <c r="J1355" s="261"/>
    </row>
    <row r="1356" spans="3:10" s="311" customFormat="1" x14ac:dyDescent="0.3">
      <c r="C1356" s="664"/>
      <c r="D1356" s="343" t="s">
        <v>3359</v>
      </c>
      <c r="E1356" s="344" t="s">
        <v>3360</v>
      </c>
      <c r="F1356" s="344" t="s">
        <v>426</v>
      </c>
      <c r="G1356" s="344"/>
      <c r="H1356" s="344" t="s">
        <v>3359</v>
      </c>
      <c r="I1356" s="334"/>
      <c r="J1356" s="261"/>
    </row>
    <row r="1357" spans="3:10" s="311" customFormat="1" x14ac:dyDescent="0.3">
      <c r="C1357" s="664"/>
      <c r="D1357" s="343" t="s">
        <v>3361</v>
      </c>
      <c r="E1357" s="344" t="s">
        <v>3362</v>
      </c>
      <c r="F1357" s="344" t="s">
        <v>516</v>
      </c>
      <c r="G1357" s="344"/>
      <c r="H1357" s="344" t="s">
        <v>3361</v>
      </c>
      <c r="I1357" s="334"/>
      <c r="J1357" s="261"/>
    </row>
    <row r="1358" spans="3:10" s="311" customFormat="1" x14ac:dyDescent="0.3">
      <c r="C1358" s="664"/>
      <c r="D1358" s="343" t="s">
        <v>3363</v>
      </c>
      <c r="E1358" s="344" t="s">
        <v>3364</v>
      </c>
      <c r="F1358" s="344" t="s">
        <v>426</v>
      </c>
      <c r="G1358" s="344"/>
      <c r="H1358" s="344" t="s">
        <v>3365</v>
      </c>
      <c r="I1358" s="334"/>
      <c r="J1358" s="261"/>
    </row>
    <row r="1359" spans="3:10" s="311" customFormat="1" x14ac:dyDescent="0.3">
      <c r="C1359" s="664"/>
      <c r="D1359" s="343" t="s">
        <v>3366</v>
      </c>
      <c r="E1359" s="344" t="s">
        <v>412</v>
      </c>
      <c r="F1359" s="344" t="s">
        <v>418</v>
      </c>
      <c r="G1359" s="344"/>
      <c r="H1359" s="344" t="s">
        <v>3366</v>
      </c>
      <c r="I1359" s="334"/>
      <c r="J1359" s="261"/>
    </row>
    <row r="1360" spans="3:10" s="311" customFormat="1" x14ac:dyDescent="0.3">
      <c r="C1360" s="664"/>
      <c r="D1360" s="343" t="s">
        <v>3367</v>
      </c>
      <c r="E1360" s="344" t="s">
        <v>3368</v>
      </c>
      <c r="F1360" s="344" t="s">
        <v>1553</v>
      </c>
      <c r="G1360" s="344"/>
      <c r="H1360" s="344" t="s">
        <v>3369</v>
      </c>
      <c r="I1360" s="334"/>
      <c r="J1360" s="261"/>
    </row>
    <row r="1361" spans="3:10" s="311" customFormat="1" x14ac:dyDescent="0.3">
      <c r="C1361" s="664"/>
      <c r="D1361" s="343" t="s">
        <v>3370</v>
      </c>
      <c r="E1361" s="344" t="s">
        <v>3371</v>
      </c>
      <c r="F1361" s="344" t="s">
        <v>3372</v>
      </c>
      <c r="G1361" s="344"/>
      <c r="H1361" s="344" t="s">
        <v>3370</v>
      </c>
      <c r="I1361" s="334"/>
      <c r="J1361" s="261"/>
    </row>
    <row r="1362" spans="3:10" s="311" customFormat="1" x14ac:dyDescent="0.3">
      <c r="C1362" s="664"/>
      <c r="D1362" s="343" t="s">
        <v>3373</v>
      </c>
      <c r="E1362" s="344" t="s">
        <v>3374</v>
      </c>
      <c r="F1362" s="344" t="s">
        <v>726</v>
      </c>
      <c r="G1362" s="344"/>
      <c r="H1362" s="344" t="s">
        <v>3375</v>
      </c>
      <c r="I1362" s="334"/>
      <c r="J1362" s="261"/>
    </row>
    <row r="1363" spans="3:10" s="311" customFormat="1" x14ac:dyDescent="0.3">
      <c r="C1363" s="664"/>
      <c r="D1363" s="343" t="s">
        <v>3376</v>
      </c>
      <c r="E1363" s="344" t="s">
        <v>3377</v>
      </c>
      <c r="F1363" s="344" t="s">
        <v>406</v>
      </c>
      <c r="G1363" s="344"/>
      <c r="H1363" s="344" t="s">
        <v>3378</v>
      </c>
      <c r="I1363" s="334"/>
      <c r="J1363" s="261"/>
    </row>
    <row r="1364" spans="3:10" s="311" customFormat="1" x14ac:dyDescent="0.3">
      <c r="C1364" s="664"/>
      <c r="D1364" s="343" t="s">
        <v>3379</v>
      </c>
      <c r="E1364" s="344" t="s">
        <v>3380</v>
      </c>
      <c r="F1364" s="344" t="s">
        <v>745</v>
      </c>
      <c r="G1364" s="344"/>
      <c r="H1364" s="344" t="s">
        <v>3381</v>
      </c>
      <c r="I1364" s="334"/>
      <c r="J1364" s="261"/>
    </row>
    <row r="1365" spans="3:10" s="311" customFormat="1" x14ac:dyDescent="0.3">
      <c r="C1365" s="664"/>
      <c r="D1365" s="343" t="s">
        <v>3379</v>
      </c>
      <c r="E1365" s="344" t="s">
        <v>3382</v>
      </c>
      <c r="F1365" s="344" t="s">
        <v>745</v>
      </c>
      <c r="G1365" s="344"/>
      <c r="H1365" s="344" t="s">
        <v>3383</v>
      </c>
      <c r="I1365" s="334"/>
      <c r="J1365" s="261"/>
    </row>
    <row r="1366" spans="3:10" s="311" customFormat="1" x14ac:dyDescent="0.3">
      <c r="C1366" s="664"/>
      <c r="D1366" s="343" t="s">
        <v>3384</v>
      </c>
      <c r="E1366" s="344" t="s">
        <v>3385</v>
      </c>
      <c r="F1366" s="344" t="s">
        <v>651</v>
      </c>
      <c r="G1366" s="344"/>
      <c r="H1366" s="344" t="s">
        <v>3386</v>
      </c>
      <c r="I1366" s="334"/>
      <c r="J1366" s="261"/>
    </row>
    <row r="1367" spans="3:10" s="311" customFormat="1" x14ac:dyDescent="0.3">
      <c r="C1367" s="664"/>
      <c r="D1367" s="343" t="s">
        <v>3387</v>
      </c>
      <c r="E1367" s="344" t="s">
        <v>412</v>
      </c>
      <c r="F1367" s="344" t="s">
        <v>1055</v>
      </c>
      <c r="G1367" s="344"/>
      <c r="H1367" s="344" t="s">
        <v>3387</v>
      </c>
      <c r="I1367" s="334"/>
      <c r="J1367" s="261"/>
    </row>
    <row r="1368" spans="3:10" s="311" customFormat="1" x14ac:dyDescent="0.3">
      <c r="C1368" s="664"/>
      <c r="D1368" s="343" t="s">
        <v>3388</v>
      </c>
      <c r="E1368" s="344" t="s">
        <v>3389</v>
      </c>
      <c r="F1368" s="344" t="s">
        <v>705</v>
      </c>
      <c r="G1368" s="344"/>
      <c r="H1368" s="344" t="s">
        <v>3390</v>
      </c>
      <c r="I1368" s="334"/>
      <c r="J1368" s="261"/>
    </row>
    <row r="1369" spans="3:10" s="311" customFormat="1" x14ac:dyDescent="0.3">
      <c r="C1369" s="664"/>
      <c r="D1369" s="343" t="s">
        <v>3391</v>
      </c>
      <c r="E1369" s="344" t="s">
        <v>412</v>
      </c>
      <c r="F1369" s="344" t="s">
        <v>406</v>
      </c>
      <c r="G1369" s="344"/>
      <c r="H1369" s="344" t="s">
        <v>3392</v>
      </c>
      <c r="I1369" s="334"/>
      <c r="J1369" s="261"/>
    </row>
    <row r="1370" spans="3:10" s="311" customFormat="1" x14ac:dyDescent="0.3">
      <c r="C1370" s="664"/>
      <c r="D1370" s="343" t="s">
        <v>3393</v>
      </c>
      <c r="E1370" s="344" t="s">
        <v>412</v>
      </c>
      <c r="F1370" s="344" t="s">
        <v>525</v>
      </c>
      <c r="G1370" s="344"/>
      <c r="H1370" s="344" t="s">
        <v>3393</v>
      </c>
      <c r="I1370" s="334"/>
      <c r="J1370" s="261"/>
    </row>
    <row r="1371" spans="3:10" s="311" customFormat="1" x14ac:dyDescent="0.3">
      <c r="C1371" s="664"/>
      <c r="D1371" s="343" t="s">
        <v>3394</v>
      </c>
      <c r="E1371" s="344" t="s">
        <v>3395</v>
      </c>
      <c r="F1371" s="344" t="s">
        <v>3178</v>
      </c>
      <c r="G1371" s="344"/>
      <c r="H1371" s="344" t="s">
        <v>3394</v>
      </c>
      <c r="I1371" s="334"/>
      <c r="J1371" s="261"/>
    </row>
    <row r="1372" spans="3:10" s="311" customFormat="1" x14ac:dyDescent="0.3">
      <c r="C1372" s="664"/>
      <c r="D1372" s="343" t="s">
        <v>3396</v>
      </c>
      <c r="E1372" s="344" t="s">
        <v>3397</v>
      </c>
      <c r="F1372" s="344" t="s">
        <v>594</v>
      </c>
      <c r="G1372" s="344"/>
      <c r="H1372" s="344" t="s">
        <v>3398</v>
      </c>
      <c r="I1372" s="334"/>
      <c r="J1372" s="261"/>
    </row>
    <row r="1373" spans="3:10" s="311" customFormat="1" x14ac:dyDescent="0.3">
      <c r="C1373" s="664"/>
      <c r="D1373" s="343" t="s">
        <v>3396</v>
      </c>
      <c r="E1373" s="344" t="s">
        <v>3397</v>
      </c>
      <c r="F1373" s="344" t="s">
        <v>594</v>
      </c>
      <c r="G1373" s="344"/>
      <c r="H1373" s="344" t="s">
        <v>3396</v>
      </c>
      <c r="I1373" s="334"/>
      <c r="J1373" s="261"/>
    </row>
    <row r="1374" spans="3:10" s="311" customFormat="1" x14ac:dyDescent="0.3">
      <c r="C1374" s="664"/>
      <c r="D1374" s="343" t="s">
        <v>3399</v>
      </c>
      <c r="E1374" s="344" t="s">
        <v>3400</v>
      </c>
      <c r="F1374" s="344" t="s">
        <v>436</v>
      </c>
      <c r="G1374" s="344"/>
      <c r="H1374" s="344" t="s">
        <v>3401</v>
      </c>
      <c r="I1374" s="334"/>
      <c r="J1374" s="261"/>
    </row>
    <row r="1375" spans="3:10" s="311" customFormat="1" x14ac:dyDescent="0.3">
      <c r="C1375" s="664"/>
      <c r="D1375" s="343" t="s">
        <v>3402</v>
      </c>
      <c r="E1375" s="344" t="s">
        <v>3403</v>
      </c>
      <c r="F1375" s="344" t="s">
        <v>436</v>
      </c>
      <c r="G1375" s="344"/>
      <c r="H1375" s="344" t="s">
        <v>3404</v>
      </c>
      <c r="I1375" s="334"/>
      <c r="J1375" s="261"/>
    </row>
    <row r="1376" spans="3:10" s="311" customFormat="1" x14ac:dyDescent="0.3">
      <c r="C1376" s="664"/>
      <c r="D1376" s="343" t="s">
        <v>3405</v>
      </c>
      <c r="E1376" s="344" t="s">
        <v>412</v>
      </c>
      <c r="F1376" s="344" t="s">
        <v>3130</v>
      </c>
      <c r="G1376" s="344"/>
      <c r="H1376" s="344" t="s">
        <v>3406</v>
      </c>
      <c r="I1376" s="334"/>
      <c r="J1376" s="261"/>
    </row>
    <row r="1377" spans="3:10" s="311" customFormat="1" x14ac:dyDescent="0.3">
      <c r="C1377" s="664"/>
      <c r="D1377" s="343" t="s">
        <v>3407</v>
      </c>
      <c r="E1377" s="344" t="s">
        <v>3408</v>
      </c>
      <c r="F1377" s="344" t="s">
        <v>426</v>
      </c>
      <c r="G1377" s="344"/>
      <c r="H1377" s="344" t="s">
        <v>3407</v>
      </c>
      <c r="I1377" s="334"/>
      <c r="J1377" s="261"/>
    </row>
    <row r="1378" spans="3:10" s="311" customFormat="1" x14ac:dyDescent="0.3">
      <c r="C1378" s="664"/>
      <c r="D1378" s="343" t="s">
        <v>3409</v>
      </c>
      <c r="E1378" s="344" t="s">
        <v>3410</v>
      </c>
      <c r="F1378" s="344" t="s">
        <v>436</v>
      </c>
      <c r="G1378" s="344"/>
      <c r="H1378" s="344" t="s">
        <v>3411</v>
      </c>
      <c r="I1378" s="334"/>
      <c r="J1378" s="261"/>
    </row>
    <row r="1379" spans="3:10" s="311" customFormat="1" x14ac:dyDescent="0.3">
      <c r="C1379" s="664"/>
      <c r="D1379" s="343" t="s">
        <v>3412</v>
      </c>
      <c r="E1379" s="344" t="s">
        <v>3413</v>
      </c>
      <c r="F1379" s="344" t="s">
        <v>436</v>
      </c>
      <c r="G1379" s="344"/>
      <c r="H1379" s="344" t="s">
        <v>3414</v>
      </c>
      <c r="I1379" s="334"/>
      <c r="J1379" s="261"/>
    </row>
    <row r="1380" spans="3:10" s="311" customFormat="1" x14ac:dyDescent="0.3">
      <c r="C1380" s="664"/>
      <c r="D1380" s="343" t="s">
        <v>3415</v>
      </c>
      <c r="E1380" s="344" t="s">
        <v>3416</v>
      </c>
      <c r="F1380" s="344" t="s">
        <v>436</v>
      </c>
      <c r="G1380" s="344"/>
      <c r="H1380" s="344" t="s">
        <v>3417</v>
      </c>
      <c r="I1380" s="334"/>
      <c r="J1380" s="261"/>
    </row>
    <row r="1381" spans="3:10" s="311" customFormat="1" x14ac:dyDescent="0.3">
      <c r="C1381" s="664"/>
      <c r="D1381" s="343" t="s">
        <v>3418</v>
      </c>
      <c r="E1381" s="344" t="s">
        <v>412</v>
      </c>
      <c r="F1381" s="344" t="s">
        <v>423</v>
      </c>
      <c r="G1381" s="344"/>
      <c r="H1381" s="344" t="s">
        <v>3418</v>
      </c>
      <c r="I1381" s="334"/>
      <c r="J1381" s="261"/>
    </row>
    <row r="1382" spans="3:10" s="311" customFormat="1" x14ac:dyDescent="0.3">
      <c r="C1382" s="664"/>
      <c r="D1382" s="343" t="s">
        <v>3419</v>
      </c>
      <c r="E1382" s="344" t="s">
        <v>3420</v>
      </c>
      <c r="F1382" s="344" t="s">
        <v>3421</v>
      </c>
      <c r="G1382" s="344"/>
      <c r="H1382" s="344" t="s">
        <v>3422</v>
      </c>
      <c r="I1382" s="334"/>
      <c r="J1382" s="261"/>
    </row>
    <row r="1383" spans="3:10" s="311" customFormat="1" x14ac:dyDescent="0.3">
      <c r="C1383" s="664"/>
      <c r="D1383" s="343" t="s">
        <v>3419</v>
      </c>
      <c r="E1383" s="344" t="s">
        <v>412</v>
      </c>
      <c r="F1383" s="344" t="s">
        <v>3421</v>
      </c>
      <c r="G1383" s="344"/>
      <c r="H1383" s="344" t="s">
        <v>3419</v>
      </c>
      <c r="I1383" s="334"/>
      <c r="J1383" s="261"/>
    </row>
    <row r="1384" spans="3:10" s="311" customFormat="1" x14ac:dyDescent="0.3">
      <c r="C1384" s="664"/>
      <c r="D1384" s="343" t="s">
        <v>3423</v>
      </c>
      <c r="E1384" s="344" t="s">
        <v>412</v>
      </c>
      <c r="F1384" s="344" t="s">
        <v>600</v>
      </c>
      <c r="G1384" s="344"/>
      <c r="H1384" s="344" t="s">
        <v>3423</v>
      </c>
      <c r="I1384" s="334"/>
      <c r="J1384" s="261"/>
    </row>
    <row r="1385" spans="3:10" s="311" customFormat="1" x14ac:dyDescent="0.3">
      <c r="C1385" s="664"/>
      <c r="D1385" s="343" t="s">
        <v>3424</v>
      </c>
      <c r="E1385" s="344" t="s">
        <v>3425</v>
      </c>
      <c r="F1385" s="344" t="s">
        <v>651</v>
      </c>
      <c r="G1385" s="344"/>
      <c r="H1385" s="344" t="s">
        <v>3426</v>
      </c>
      <c r="I1385" s="334"/>
      <c r="J1385" s="261"/>
    </row>
    <row r="1386" spans="3:10" s="311" customFormat="1" x14ac:dyDescent="0.3">
      <c r="C1386" s="664"/>
      <c r="D1386" s="343" t="s">
        <v>3427</v>
      </c>
      <c r="E1386" s="344" t="s">
        <v>3428</v>
      </c>
      <c r="F1386" s="344" t="s">
        <v>436</v>
      </c>
      <c r="G1386" s="344"/>
      <c r="H1386" s="344" t="s">
        <v>3429</v>
      </c>
      <c r="I1386" s="334"/>
      <c r="J1386" s="261"/>
    </row>
    <row r="1387" spans="3:10" s="311" customFormat="1" x14ac:dyDescent="0.3">
      <c r="C1387" s="664"/>
      <c r="D1387" s="343" t="s">
        <v>3430</v>
      </c>
      <c r="E1387" s="344" t="s">
        <v>3431</v>
      </c>
      <c r="F1387" s="344" t="s">
        <v>436</v>
      </c>
      <c r="G1387" s="344"/>
      <c r="H1387" s="344" t="s">
        <v>3432</v>
      </c>
      <c r="I1387" s="334"/>
      <c r="J1387" s="261"/>
    </row>
    <row r="1388" spans="3:10" s="311" customFormat="1" x14ac:dyDescent="0.3">
      <c r="C1388" s="664"/>
      <c r="D1388" s="343" t="s">
        <v>3433</v>
      </c>
      <c r="E1388" s="344" t="s">
        <v>3434</v>
      </c>
      <c r="F1388" s="344" t="s">
        <v>2050</v>
      </c>
      <c r="G1388" s="344"/>
      <c r="H1388" s="344" t="s">
        <v>3433</v>
      </c>
      <c r="I1388" s="334"/>
      <c r="J1388" s="261"/>
    </row>
    <row r="1389" spans="3:10" s="311" customFormat="1" x14ac:dyDescent="0.3">
      <c r="C1389" s="664"/>
      <c r="D1389" s="343" t="s">
        <v>3435</v>
      </c>
      <c r="E1389" s="344" t="s">
        <v>3436</v>
      </c>
      <c r="F1389" s="344" t="s">
        <v>436</v>
      </c>
      <c r="G1389" s="344"/>
      <c r="H1389" s="344" t="s">
        <v>3437</v>
      </c>
      <c r="I1389" s="334"/>
      <c r="J1389" s="261"/>
    </row>
    <row r="1390" spans="3:10" s="311" customFormat="1" x14ac:dyDescent="0.3">
      <c r="C1390" s="664"/>
      <c r="D1390" s="343" t="s">
        <v>3438</v>
      </c>
      <c r="E1390" s="344" t="s">
        <v>3439</v>
      </c>
      <c r="F1390" s="344" t="s">
        <v>436</v>
      </c>
      <c r="G1390" s="344"/>
      <c r="H1390" s="344" t="s">
        <v>3440</v>
      </c>
      <c r="I1390" s="334"/>
      <c r="J1390" s="261"/>
    </row>
    <row r="1391" spans="3:10" s="311" customFormat="1" x14ac:dyDescent="0.3">
      <c r="C1391" s="664"/>
      <c r="D1391" s="343" t="s">
        <v>3438</v>
      </c>
      <c r="E1391" s="344" t="s">
        <v>3441</v>
      </c>
      <c r="F1391" s="344" t="s">
        <v>426</v>
      </c>
      <c r="G1391" s="344"/>
      <c r="H1391" s="344" t="s">
        <v>3438</v>
      </c>
      <c r="I1391" s="334"/>
      <c r="J1391" s="261"/>
    </row>
    <row r="1392" spans="3:10" s="311" customFormat="1" x14ac:dyDescent="0.3">
      <c r="C1392" s="664"/>
      <c r="D1392" s="343" t="s">
        <v>3442</v>
      </c>
      <c r="E1392" s="344" t="s">
        <v>412</v>
      </c>
      <c r="F1392" s="344" t="s">
        <v>682</v>
      </c>
      <c r="G1392" s="344"/>
      <c r="H1392" s="344" t="s">
        <v>3442</v>
      </c>
      <c r="I1392" s="334"/>
      <c r="J1392" s="261"/>
    </row>
    <row r="1393" spans="3:10" s="311" customFormat="1" x14ac:dyDescent="0.3">
      <c r="C1393" s="664"/>
      <c r="D1393" s="343" t="s">
        <v>3443</v>
      </c>
      <c r="E1393" s="344" t="s">
        <v>3444</v>
      </c>
      <c r="F1393" s="344" t="s">
        <v>423</v>
      </c>
      <c r="G1393" s="344"/>
      <c r="H1393" s="344" t="s">
        <v>3445</v>
      </c>
      <c r="I1393" s="334"/>
      <c r="J1393" s="261"/>
    </row>
    <row r="1394" spans="3:10" s="311" customFormat="1" x14ac:dyDescent="0.3">
      <c r="C1394" s="664"/>
      <c r="D1394" s="343" t="s">
        <v>3446</v>
      </c>
      <c r="E1394" s="344" t="s">
        <v>412</v>
      </c>
      <c r="F1394" s="344" t="s">
        <v>525</v>
      </c>
      <c r="G1394" s="344"/>
      <c r="H1394" s="344" t="s">
        <v>3446</v>
      </c>
      <c r="I1394" s="334"/>
      <c r="J1394" s="261"/>
    </row>
    <row r="1395" spans="3:10" s="311" customFormat="1" x14ac:dyDescent="0.3">
      <c r="C1395" s="664"/>
      <c r="D1395" s="343" t="s">
        <v>3447</v>
      </c>
      <c r="E1395" s="344" t="s">
        <v>412</v>
      </c>
      <c r="F1395" s="344" t="s">
        <v>1948</v>
      </c>
      <c r="G1395" s="344"/>
      <c r="H1395" s="344" t="s">
        <v>3448</v>
      </c>
      <c r="I1395" s="334"/>
      <c r="J1395" s="261"/>
    </row>
    <row r="1396" spans="3:10" s="311" customFormat="1" x14ac:dyDescent="0.3">
      <c r="C1396" s="664"/>
      <c r="D1396" s="343" t="s">
        <v>3449</v>
      </c>
      <c r="E1396" s="344" t="s">
        <v>412</v>
      </c>
      <c r="F1396" s="344" t="s">
        <v>410</v>
      </c>
      <c r="G1396" s="344"/>
      <c r="H1396" s="344" t="s">
        <v>3450</v>
      </c>
      <c r="I1396" s="334"/>
      <c r="J1396" s="261"/>
    </row>
    <row r="1397" spans="3:10" s="311" customFormat="1" x14ac:dyDescent="0.3">
      <c r="C1397" s="664"/>
      <c r="D1397" s="343" t="s">
        <v>3451</v>
      </c>
      <c r="E1397" s="344" t="s">
        <v>3452</v>
      </c>
      <c r="F1397" s="344" t="s">
        <v>748</v>
      </c>
      <c r="G1397" s="344"/>
      <c r="H1397" s="344" t="s">
        <v>3453</v>
      </c>
      <c r="I1397" s="334"/>
      <c r="J1397" s="261"/>
    </row>
    <row r="1398" spans="3:10" s="311" customFormat="1" x14ac:dyDescent="0.3">
      <c r="C1398" s="664"/>
      <c r="D1398" s="343" t="s">
        <v>3454</v>
      </c>
      <c r="E1398" s="344" t="s">
        <v>3455</v>
      </c>
      <c r="F1398" s="344" t="s">
        <v>600</v>
      </c>
      <c r="G1398" s="344"/>
      <c r="H1398" s="344" t="s">
        <v>3454</v>
      </c>
      <c r="I1398" s="334"/>
      <c r="J1398" s="261"/>
    </row>
    <row r="1399" spans="3:10" s="311" customFormat="1" x14ac:dyDescent="0.3">
      <c r="C1399" s="664"/>
      <c r="D1399" s="343" t="s">
        <v>3456</v>
      </c>
      <c r="E1399" s="344" t="s">
        <v>3457</v>
      </c>
      <c r="F1399" s="344" t="s">
        <v>600</v>
      </c>
      <c r="G1399" s="344"/>
      <c r="H1399" s="344" t="s">
        <v>3456</v>
      </c>
      <c r="I1399" s="334"/>
      <c r="J1399" s="261"/>
    </row>
    <row r="1400" spans="3:10" s="311" customFormat="1" x14ac:dyDescent="0.3">
      <c r="C1400" s="664"/>
      <c r="D1400" s="343" t="s">
        <v>3458</v>
      </c>
      <c r="E1400" s="344" t="s">
        <v>3459</v>
      </c>
      <c r="F1400" s="344" t="s">
        <v>469</v>
      </c>
      <c r="G1400" s="344"/>
      <c r="H1400" s="344" t="s">
        <v>3460</v>
      </c>
      <c r="I1400" s="334"/>
      <c r="J1400" s="261"/>
    </row>
    <row r="1401" spans="3:10" s="311" customFormat="1" x14ac:dyDescent="0.3">
      <c r="C1401" s="664"/>
      <c r="D1401" s="343" t="s">
        <v>3461</v>
      </c>
      <c r="E1401" s="344" t="s">
        <v>412</v>
      </c>
      <c r="F1401" s="344" t="s">
        <v>665</v>
      </c>
      <c r="G1401" s="344"/>
      <c r="H1401" s="344" t="s">
        <v>3462</v>
      </c>
      <c r="I1401" s="334"/>
      <c r="J1401" s="261"/>
    </row>
    <row r="1402" spans="3:10" s="311" customFormat="1" x14ac:dyDescent="0.3">
      <c r="C1402" s="664"/>
      <c r="D1402" s="343" t="s">
        <v>3463</v>
      </c>
      <c r="E1402" s="344" t="s">
        <v>412</v>
      </c>
      <c r="F1402" s="344" t="s">
        <v>714</v>
      </c>
      <c r="G1402" s="344"/>
      <c r="H1402" s="344" t="s">
        <v>3463</v>
      </c>
      <c r="I1402" s="334"/>
      <c r="J1402" s="261"/>
    </row>
    <row r="1403" spans="3:10" s="311" customFormat="1" x14ac:dyDescent="0.3">
      <c r="C1403" s="664"/>
      <c r="D1403" s="343" t="s">
        <v>3464</v>
      </c>
      <c r="E1403" s="344" t="s">
        <v>3465</v>
      </c>
      <c r="F1403" s="344" t="s">
        <v>1055</v>
      </c>
      <c r="G1403" s="344"/>
      <c r="H1403" s="344" t="s">
        <v>3464</v>
      </c>
      <c r="I1403" s="334"/>
      <c r="J1403" s="261"/>
    </row>
    <row r="1404" spans="3:10" s="311" customFormat="1" x14ac:dyDescent="0.3">
      <c r="C1404" s="664"/>
      <c r="D1404" s="343" t="s">
        <v>3466</v>
      </c>
      <c r="E1404" s="344" t="s">
        <v>3467</v>
      </c>
      <c r="F1404" s="344" t="s">
        <v>3468</v>
      </c>
      <c r="G1404" s="344"/>
      <c r="H1404" s="344" t="s">
        <v>3466</v>
      </c>
      <c r="I1404" s="334"/>
      <c r="J1404" s="261"/>
    </row>
    <row r="1405" spans="3:10" s="311" customFormat="1" x14ac:dyDescent="0.3">
      <c r="C1405" s="664"/>
      <c r="D1405" s="343" t="s">
        <v>3469</v>
      </c>
      <c r="E1405" s="344" t="s">
        <v>3470</v>
      </c>
      <c r="F1405" s="344" t="s">
        <v>473</v>
      </c>
      <c r="G1405" s="344"/>
      <c r="H1405" s="344" t="s">
        <v>3469</v>
      </c>
      <c r="I1405" s="334"/>
      <c r="J1405" s="261"/>
    </row>
    <row r="1406" spans="3:10" s="311" customFormat="1" x14ac:dyDescent="0.3">
      <c r="C1406" s="664"/>
      <c r="D1406" s="343" t="s">
        <v>3471</v>
      </c>
      <c r="E1406" s="344" t="s">
        <v>3472</v>
      </c>
      <c r="F1406" s="344" t="s">
        <v>1291</v>
      </c>
      <c r="G1406" s="344"/>
      <c r="H1406" s="344" t="s">
        <v>3473</v>
      </c>
      <c r="I1406" s="334"/>
      <c r="J1406" s="261"/>
    </row>
    <row r="1407" spans="3:10" s="311" customFormat="1" x14ac:dyDescent="0.3">
      <c r="C1407" s="664"/>
      <c r="D1407" s="343" t="s">
        <v>3474</v>
      </c>
      <c r="E1407" s="344" t="s">
        <v>3231</v>
      </c>
      <c r="F1407" s="344" t="s">
        <v>1169</v>
      </c>
      <c r="G1407" s="344"/>
      <c r="H1407" s="344" t="s">
        <v>3475</v>
      </c>
      <c r="I1407" s="334"/>
      <c r="J1407" s="261"/>
    </row>
    <row r="1408" spans="3:10" s="311" customFormat="1" x14ac:dyDescent="0.3">
      <c r="C1408" s="664"/>
      <c r="D1408" s="343" t="s">
        <v>3474</v>
      </c>
      <c r="E1408" s="344" t="s">
        <v>412</v>
      </c>
      <c r="F1408" s="344" t="s">
        <v>1169</v>
      </c>
      <c r="G1408" s="344"/>
      <c r="H1408" s="344" t="s">
        <v>3476</v>
      </c>
      <c r="I1408" s="334"/>
      <c r="J1408" s="261"/>
    </row>
    <row r="1409" spans="3:10" s="311" customFormat="1" x14ac:dyDescent="0.3">
      <c r="C1409" s="664"/>
      <c r="D1409" s="343" t="s">
        <v>3477</v>
      </c>
      <c r="E1409" s="344" t="s">
        <v>3478</v>
      </c>
      <c r="F1409" s="344" t="s">
        <v>878</v>
      </c>
      <c r="G1409" s="344"/>
      <c r="H1409" s="344" t="s">
        <v>3477</v>
      </c>
      <c r="I1409" s="334"/>
      <c r="J1409" s="261"/>
    </row>
    <row r="1410" spans="3:10" s="311" customFormat="1" x14ac:dyDescent="0.3">
      <c r="C1410" s="664"/>
      <c r="D1410" s="343" t="s">
        <v>3479</v>
      </c>
      <c r="E1410" s="344" t="s">
        <v>412</v>
      </c>
      <c r="F1410" s="344" t="s">
        <v>1204</v>
      </c>
      <c r="G1410" s="344"/>
      <c r="H1410" s="344" t="s">
        <v>3479</v>
      </c>
      <c r="I1410" s="334"/>
      <c r="J1410" s="261"/>
    </row>
    <row r="1411" spans="3:10" s="311" customFormat="1" x14ac:dyDescent="0.3">
      <c r="C1411" s="664"/>
      <c r="D1411" s="343" t="s">
        <v>3480</v>
      </c>
      <c r="E1411" s="344" t="s">
        <v>412</v>
      </c>
      <c r="F1411" s="344" t="s">
        <v>665</v>
      </c>
      <c r="G1411" s="344"/>
      <c r="H1411" s="344" t="s">
        <v>3480</v>
      </c>
      <c r="I1411" s="334"/>
      <c r="J1411" s="261"/>
    </row>
    <row r="1412" spans="3:10" s="311" customFormat="1" x14ac:dyDescent="0.3">
      <c r="C1412" s="664"/>
      <c r="D1412" s="343" t="s">
        <v>3481</v>
      </c>
      <c r="E1412" s="344" t="s">
        <v>412</v>
      </c>
      <c r="F1412" s="344" t="s">
        <v>473</v>
      </c>
      <c r="G1412" s="344"/>
      <c r="H1412" s="344" t="s">
        <v>3481</v>
      </c>
      <c r="I1412" s="334"/>
      <c r="J1412" s="261"/>
    </row>
    <row r="1413" spans="3:10" s="311" customFormat="1" x14ac:dyDescent="0.3">
      <c r="C1413" s="664"/>
      <c r="D1413" s="343" t="s">
        <v>3482</v>
      </c>
      <c r="E1413" s="344" t="s">
        <v>3483</v>
      </c>
      <c r="F1413" s="344" t="s">
        <v>1117</v>
      </c>
      <c r="G1413" s="344"/>
      <c r="H1413" s="344" t="s">
        <v>3484</v>
      </c>
      <c r="I1413" s="334"/>
      <c r="J1413" s="261"/>
    </row>
    <row r="1414" spans="3:10" s="311" customFormat="1" x14ac:dyDescent="0.3">
      <c r="C1414" s="664"/>
      <c r="D1414" s="343" t="s">
        <v>3485</v>
      </c>
      <c r="E1414" s="344" t="s">
        <v>3486</v>
      </c>
      <c r="F1414" s="344" t="s">
        <v>473</v>
      </c>
      <c r="G1414" s="344"/>
      <c r="H1414" s="344" t="s">
        <v>3487</v>
      </c>
      <c r="I1414" s="334"/>
      <c r="J1414" s="261"/>
    </row>
    <row r="1415" spans="3:10" s="311" customFormat="1" x14ac:dyDescent="0.3">
      <c r="C1415" s="664"/>
      <c r="D1415" s="343" t="s">
        <v>3488</v>
      </c>
      <c r="E1415" s="344" t="s">
        <v>3489</v>
      </c>
      <c r="F1415" s="344" t="s">
        <v>714</v>
      </c>
      <c r="G1415" s="344"/>
      <c r="H1415" s="344" t="s">
        <v>1846</v>
      </c>
      <c r="I1415" s="334"/>
      <c r="J1415" s="261"/>
    </row>
    <row r="1416" spans="3:10" s="311" customFormat="1" x14ac:dyDescent="0.3">
      <c r="C1416" s="664"/>
      <c r="D1416" s="343" t="s">
        <v>3490</v>
      </c>
      <c r="E1416" s="344" t="s">
        <v>3491</v>
      </c>
      <c r="F1416" s="344" t="s">
        <v>856</v>
      </c>
      <c r="G1416" s="344"/>
      <c r="H1416" s="344" t="s">
        <v>3492</v>
      </c>
      <c r="I1416" s="334"/>
      <c r="J1416" s="261"/>
    </row>
    <row r="1417" spans="3:10" s="311" customFormat="1" x14ac:dyDescent="0.3">
      <c r="C1417" s="664"/>
      <c r="D1417" s="343" t="s">
        <v>3493</v>
      </c>
      <c r="E1417" s="344" t="s">
        <v>412</v>
      </c>
      <c r="F1417" s="344" t="s">
        <v>878</v>
      </c>
      <c r="G1417" s="344"/>
      <c r="H1417" s="344" t="s">
        <v>3493</v>
      </c>
      <c r="I1417" s="334"/>
      <c r="J1417" s="261"/>
    </row>
    <row r="1418" spans="3:10" s="311" customFormat="1" x14ac:dyDescent="0.3">
      <c r="C1418" s="664"/>
      <c r="D1418" s="343" t="s">
        <v>3494</v>
      </c>
      <c r="E1418" s="344" t="s">
        <v>3495</v>
      </c>
      <c r="F1418" s="344" t="s">
        <v>469</v>
      </c>
      <c r="G1418" s="344"/>
      <c r="H1418" s="344" t="s">
        <v>3496</v>
      </c>
      <c r="I1418" s="334"/>
      <c r="J1418" s="261"/>
    </row>
    <row r="1419" spans="3:10" s="311" customFormat="1" x14ac:dyDescent="0.3">
      <c r="C1419" s="664"/>
      <c r="D1419" s="343" t="s">
        <v>3497</v>
      </c>
      <c r="E1419" s="344" t="s">
        <v>3498</v>
      </c>
      <c r="F1419" s="344" t="s">
        <v>3499</v>
      </c>
      <c r="G1419" s="344"/>
      <c r="H1419" s="344" t="s">
        <v>3497</v>
      </c>
      <c r="I1419" s="334"/>
      <c r="J1419" s="261"/>
    </row>
    <row r="1420" spans="3:10" s="311" customFormat="1" x14ac:dyDescent="0.3">
      <c r="C1420" s="664"/>
      <c r="D1420" s="343" t="s">
        <v>3500</v>
      </c>
      <c r="E1420" s="344" t="s">
        <v>3501</v>
      </c>
      <c r="F1420" s="344" t="s">
        <v>406</v>
      </c>
      <c r="G1420" s="344"/>
      <c r="H1420" s="344" t="s">
        <v>3502</v>
      </c>
      <c r="I1420" s="334"/>
      <c r="J1420" s="261"/>
    </row>
    <row r="1421" spans="3:10" s="311" customFormat="1" x14ac:dyDescent="0.3">
      <c r="C1421" s="664"/>
      <c r="D1421" s="343" t="s">
        <v>3503</v>
      </c>
      <c r="E1421" s="344" t="s">
        <v>412</v>
      </c>
      <c r="F1421" s="344" t="s">
        <v>600</v>
      </c>
      <c r="G1421" s="344"/>
      <c r="H1421" s="344" t="s">
        <v>3503</v>
      </c>
      <c r="I1421" s="334"/>
      <c r="J1421" s="261"/>
    </row>
    <row r="1422" spans="3:10" s="311" customFormat="1" x14ac:dyDescent="0.3">
      <c r="C1422" s="664"/>
      <c r="D1422" s="343" t="s">
        <v>3504</v>
      </c>
      <c r="E1422" s="344" t="s">
        <v>3505</v>
      </c>
      <c r="F1422" s="344" t="s">
        <v>1291</v>
      </c>
      <c r="G1422" s="344"/>
      <c r="H1422" s="344" t="s">
        <v>3506</v>
      </c>
      <c r="I1422" s="334"/>
      <c r="J1422" s="261"/>
    </row>
    <row r="1423" spans="3:10" s="311" customFormat="1" x14ac:dyDescent="0.3">
      <c r="C1423" s="664"/>
      <c r="D1423" s="343" t="s">
        <v>3507</v>
      </c>
      <c r="E1423" s="344" t="s">
        <v>3508</v>
      </c>
      <c r="F1423" s="344" t="s">
        <v>473</v>
      </c>
      <c r="G1423" s="344"/>
      <c r="H1423" s="344" t="s">
        <v>3507</v>
      </c>
      <c r="I1423" s="334"/>
      <c r="J1423" s="261"/>
    </row>
    <row r="1424" spans="3:10" s="311" customFormat="1" x14ac:dyDescent="0.3">
      <c r="C1424" s="664"/>
      <c r="D1424" s="343" t="s">
        <v>3509</v>
      </c>
      <c r="E1424" s="344" t="s">
        <v>412</v>
      </c>
      <c r="F1424" s="344" t="s">
        <v>423</v>
      </c>
      <c r="G1424" s="344"/>
      <c r="H1424" s="344" t="s">
        <v>3510</v>
      </c>
      <c r="I1424" s="334"/>
      <c r="J1424" s="261"/>
    </row>
    <row r="1425" spans="3:10" s="311" customFormat="1" x14ac:dyDescent="0.3">
      <c r="C1425" s="664"/>
      <c r="D1425" s="343" t="s">
        <v>3511</v>
      </c>
      <c r="E1425" s="344" t="s">
        <v>412</v>
      </c>
      <c r="F1425" s="344" t="s">
        <v>1018</v>
      </c>
      <c r="G1425" s="344"/>
      <c r="H1425" s="344" t="s">
        <v>3511</v>
      </c>
      <c r="I1425" s="334"/>
      <c r="J1425" s="261"/>
    </row>
    <row r="1426" spans="3:10" s="311" customFormat="1" x14ac:dyDescent="0.3">
      <c r="C1426" s="664"/>
      <c r="D1426" s="343" t="s">
        <v>3512</v>
      </c>
      <c r="E1426" s="344" t="s">
        <v>3513</v>
      </c>
      <c r="F1426" s="344" t="s">
        <v>436</v>
      </c>
      <c r="G1426" s="344"/>
      <c r="H1426" s="344" t="s">
        <v>3512</v>
      </c>
      <c r="I1426" s="334"/>
      <c r="J1426" s="261"/>
    </row>
    <row r="1427" spans="3:10" s="311" customFormat="1" x14ac:dyDescent="0.3">
      <c r="C1427" s="664"/>
      <c r="D1427" s="343" t="s">
        <v>3514</v>
      </c>
      <c r="E1427" s="344" t="s">
        <v>412</v>
      </c>
      <c r="F1427" s="344" t="s">
        <v>2858</v>
      </c>
      <c r="G1427" s="344"/>
      <c r="H1427" s="344" t="s">
        <v>3514</v>
      </c>
      <c r="I1427" s="334"/>
      <c r="J1427" s="261"/>
    </row>
    <row r="1428" spans="3:10" s="311" customFormat="1" x14ac:dyDescent="0.3">
      <c r="C1428" s="664"/>
      <c r="D1428" s="343" t="s">
        <v>3515</v>
      </c>
      <c r="E1428" s="344" t="s">
        <v>412</v>
      </c>
      <c r="F1428" s="344" t="s">
        <v>516</v>
      </c>
      <c r="G1428" s="344"/>
      <c r="H1428" s="344" t="s">
        <v>3515</v>
      </c>
      <c r="I1428" s="334"/>
      <c r="J1428" s="261"/>
    </row>
    <row r="1429" spans="3:10" s="311" customFormat="1" x14ac:dyDescent="0.3">
      <c r="C1429" s="664"/>
      <c r="D1429" s="343" t="s">
        <v>3516</v>
      </c>
      <c r="E1429" s="344" t="s">
        <v>3517</v>
      </c>
      <c r="F1429" s="344" t="s">
        <v>726</v>
      </c>
      <c r="G1429" s="344"/>
      <c r="H1429" s="344" t="s">
        <v>3518</v>
      </c>
      <c r="I1429" s="334"/>
      <c r="J1429" s="261"/>
    </row>
    <row r="1430" spans="3:10" s="311" customFormat="1" x14ac:dyDescent="0.3">
      <c r="C1430" s="664"/>
      <c r="D1430" s="343" t="s">
        <v>3519</v>
      </c>
      <c r="E1430" s="344" t="s">
        <v>3520</v>
      </c>
      <c r="F1430" s="344" t="s">
        <v>440</v>
      </c>
      <c r="G1430" s="344"/>
      <c r="H1430" s="344" t="s">
        <v>3519</v>
      </c>
      <c r="I1430" s="334"/>
      <c r="J1430" s="261"/>
    </row>
    <row r="1431" spans="3:10" s="311" customFormat="1" x14ac:dyDescent="0.3">
      <c r="C1431" s="664"/>
      <c r="D1431" s="343" t="s">
        <v>3521</v>
      </c>
      <c r="E1431" s="344" t="s">
        <v>3522</v>
      </c>
      <c r="F1431" s="344" t="s">
        <v>463</v>
      </c>
      <c r="G1431" s="344"/>
      <c r="H1431" s="344" t="s">
        <v>3521</v>
      </c>
      <c r="I1431" s="334"/>
      <c r="J1431" s="261"/>
    </row>
    <row r="1432" spans="3:10" s="311" customFormat="1" x14ac:dyDescent="0.3">
      <c r="C1432" s="664"/>
      <c r="D1432" s="343" t="s">
        <v>3523</v>
      </c>
      <c r="E1432" s="344" t="s">
        <v>3524</v>
      </c>
      <c r="F1432" s="344" t="s">
        <v>1051</v>
      </c>
      <c r="G1432" s="344"/>
      <c r="H1432" s="344" t="s">
        <v>3523</v>
      </c>
      <c r="I1432" s="334"/>
      <c r="J1432" s="261"/>
    </row>
    <row r="1433" spans="3:10" s="311" customFormat="1" x14ac:dyDescent="0.3">
      <c r="C1433" s="664"/>
      <c r="D1433" s="343" t="s">
        <v>3525</v>
      </c>
      <c r="E1433" s="344" t="s">
        <v>3526</v>
      </c>
      <c r="F1433" s="344" t="s">
        <v>516</v>
      </c>
      <c r="G1433" s="344"/>
      <c r="H1433" s="344" t="s">
        <v>3525</v>
      </c>
      <c r="I1433" s="334"/>
      <c r="J1433" s="261"/>
    </row>
    <row r="1434" spans="3:10" s="311" customFormat="1" x14ac:dyDescent="0.3">
      <c r="C1434" s="664"/>
      <c r="D1434" s="343" t="s">
        <v>3527</v>
      </c>
      <c r="E1434" s="344" t="s">
        <v>3528</v>
      </c>
      <c r="F1434" s="344" t="s">
        <v>1690</v>
      </c>
      <c r="G1434" s="344"/>
      <c r="H1434" s="344" t="s">
        <v>3529</v>
      </c>
      <c r="I1434" s="334"/>
      <c r="J1434" s="261"/>
    </row>
    <row r="1435" spans="3:10" s="311" customFormat="1" x14ac:dyDescent="0.3">
      <c r="C1435" s="664"/>
      <c r="D1435" s="343" t="s">
        <v>3530</v>
      </c>
      <c r="E1435" s="344" t="s">
        <v>412</v>
      </c>
      <c r="F1435" s="344" t="s">
        <v>436</v>
      </c>
      <c r="G1435" s="344"/>
      <c r="H1435" s="344" t="s">
        <v>3531</v>
      </c>
      <c r="I1435" s="334"/>
      <c r="J1435" s="261"/>
    </row>
    <row r="1436" spans="3:10" s="311" customFormat="1" x14ac:dyDescent="0.3">
      <c r="C1436" s="664"/>
      <c r="D1436" s="343" t="s">
        <v>3532</v>
      </c>
      <c r="E1436" s="344" t="s">
        <v>3533</v>
      </c>
      <c r="F1436" s="344" t="s">
        <v>3534</v>
      </c>
      <c r="G1436" s="344"/>
      <c r="H1436" s="344" t="s">
        <v>3535</v>
      </c>
      <c r="I1436" s="334"/>
      <c r="J1436" s="261"/>
    </row>
    <row r="1437" spans="3:10" s="311" customFormat="1" x14ac:dyDescent="0.3">
      <c r="C1437" s="664"/>
      <c r="D1437" s="343" t="s">
        <v>3536</v>
      </c>
      <c r="E1437" s="344" t="s">
        <v>3537</v>
      </c>
      <c r="F1437" s="344" t="s">
        <v>565</v>
      </c>
      <c r="G1437" s="344"/>
      <c r="H1437" s="344" t="s">
        <v>3536</v>
      </c>
      <c r="I1437" s="334"/>
      <c r="J1437" s="261"/>
    </row>
    <row r="1438" spans="3:10" s="311" customFormat="1" x14ac:dyDescent="0.3">
      <c r="C1438" s="664"/>
      <c r="D1438" s="343" t="s">
        <v>3538</v>
      </c>
      <c r="E1438" s="344" t="s">
        <v>412</v>
      </c>
      <c r="F1438" s="344" t="s">
        <v>565</v>
      </c>
      <c r="G1438" s="344"/>
      <c r="H1438" s="344" t="s">
        <v>3539</v>
      </c>
      <c r="I1438" s="334"/>
      <c r="J1438" s="261"/>
    </row>
    <row r="1439" spans="3:10" s="311" customFormat="1" x14ac:dyDescent="0.3">
      <c r="C1439" s="664"/>
      <c r="D1439" s="343" t="s">
        <v>3540</v>
      </c>
      <c r="E1439" s="344" t="s">
        <v>3541</v>
      </c>
      <c r="F1439" s="344" t="s">
        <v>440</v>
      </c>
      <c r="G1439" s="344"/>
      <c r="H1439" s="344" t="s">
        <v>3542</v>
      </c>
      <c r="I1439" s="334"/>
      <c r="J1439" s="261"/>
    </row>
    <row r="1440" spans="3:10" s="311" customFormat="1" x14ac:dyDescent="0.3">
      <c r="C1440" s="664"/>
      <c r="D1440" s="343" t="s">
        <v>3543</v>
      </c>
      <c r="E1440" s="344" t="s">
        <v>412</v>
      </c>
      <c r="F1440" s="344" t="s">
        <v>745</v>
      </c>
      <c r="G1440" s="344"/>
      <c r="H1440" s="344" t="s">
        <v>3543</v>
      </c>
      <c r="I1440" s="334"/>
      <c r="J1440" s="261"/>
    </row>
    <row r="1441" spans="3:10" s="311" customFormat="1" x14ac:dyDescent="0.3">
      <c r="C1441" s="664"/>
      <c r="D1441" s="343" t="s">
        <v>3544</v>
      </c>
      <c r="E1441" s="344" t="s">
        <v>412</v>
      </c>
      <c r="F1441" s="344" t="s">
        <v>745</v>
      </c>
      <c r="G1441" s="344"/>
      <c r="H1441" s="344" t="s">
        <v>3544</v>
      </c>
      <c r="I1441" s="334"/>
      <c r="J1441" s="261"/>
    </row>
    <row r="1442" spans="3:10" s="311" customFormat="1" x14ac:dyDescent="0.3">
      <c r="C1442" s="664"/>
      <c r="D1442" s="343" t="s">
        <v>3545</v>
      </c>
      <c r="E1442" s="344" t="s">
        <v>412</v>
      </c>
      <c r="F1442" s="344" t="s">
        <v>423</v>
      </c>
      <c r="G1442" s="344"/>
      <c r="H1442" s="344" t="s">
        <v>3545</v>
      </c>
      <c r="I1442" s="334"/>
      <c r="J1442" s="261"/>
    </row>
    <row r="1443" spans="3:10" s="311" customFormat="1" x14ac:dyDescent="0.3">
      <c r="C1443" s="664"/>
      <c r="D1443" s="343" t="s">
        <v>3546</v>
      </c>
      <c r="E1443" s="344" t="s">
        <v>3547</v>
      </c>
      <c r="F1443" s="344" t="s">
        <v>406</v>
      </c>
      <c r="G1443" s="344"/>
      <c r="H1443" s="344" t="s">
        <v>3548</v>
      </c>
      <c r="I1443" s="334"/>
      <c r="J1443" s="261"/>
    </row>
    <row r="1444" spans="3:10" s="311" customFormat="1" x14ac:dyDescent="0.3">
      <c r="C1444" s="664"/>
      <c r="D1444" s="343" t="s">
        <v>3549</v>
      </c>
      <c r="E1444" s="344" t="s">
        <v>3550</v>
      </c>
      <c r="F1444" s="344" t="s">
        <v>1287</v>
      </c>
      <c r="G1444" s="344"/>
      <c r="H1444" s="344" t="s">
        <v>3549</v>
      </c>
      <c r="I1444" s="334"/>
      <c r="J1444" s="261"/>
    </row>
    <row r="1445" spans="3:10" s="311" customFormat="1" x14ac:dyDescent="0.3">
      <c r="C1445" s="664"/>
      <c r="D1445" s="343" t="s">
        <v>3551</v>
      </c>
      <c r="E1445" s="344" t="s">
        <v>3552</v>
      </c>
      <c r="F1445" s="344" t="s">
        <v>440</v>
      </c>
      <c r="G1445" s="344"/>
      <c r="H1445" s="344" t="s">
        <v>3551</v>
      </c>
      <c r="I1445" s="334"/>
      <c r="J1445" s="261"/>
    </row>
    <row r="1446" spans="3:10" s="311" customFormat="1" x14ac:dyDescent="0.3">
      <c r="C1446" s="664"/>
      <c r="D1446" s="343" t="s">
        <v>3553</v>
      </c>
      <c r="E1446" s="344" t="s">
        <v>3554</v>
      </c>
      <c r="F1446" s="344" t="s">
        <v>1291</v>
      </c>
      <c r="G1446" s="344"/>
      <c r="H1446" s="344" t="s">
        <v>3555</v>
      </c>
      <c r="I1446" s="334"/>
      <c r="J1446" s="261"/>
    </row>
    <row r="1447" spans="3:10" s="311" customFormat="1" x14ac:dyDescent="0.3">
      <c r="C1447" s="664"/>
      <c r="D1447" s="343" t="s">
        <v>3556</v>
      </c>
      <c r="E1447" s="344" t="s">
        <v>3557</v>
      </c>
      <c r="F1447" s="344" t="s">
        <v>565</v>
      </c>
      <c r="G1447" s="344"/>
      <c r="H1447" s="344" t="s">
        <v>3556</v>
      </c>
      <c r="I1447" s="334"/>
      <c r="J1447" s="261"/>
    </row>
    <row r="1448" spans="3:10" s="311" customFormat="1" x14ac:dyDescent="0.3">
      <c r="C1448" s="664"/>
      <c r="D1448" s="343" t="s">
        <v>3558</v>
      </c>
      <c r="E1448" s="344" t="s">
        <v>412</v>
      </c>
      <c r="F1448" s="344" t="s">
        <v>1194</v>
      </c>
      <c r="G1448" s="344"/>
      <c r="H1448" s="344" t="s">
        <v>3559</v>
      </c>
      <c r="I1448" s="334"/>
      <c r="J1448" s="261"/>
    </row>
    <row r="1449" spans="3:10" s="311" customFormat="1" x14ac:dyDescent="0.3">
      <c r="C1449" s="664"/>
      <c r="D1449" s="343" t="s">
        <v>3560</v>
      </c>
      <c r="E1449" s="344" t="s">
        <v>3561</v>
      </c>
      <c r="F1449" s="344" t="s">
        <v>426</v>
      </c>
      <c r="G1449" s="344"/>
      <c r="H1449" s="344" t="s">
        <v>3562</v>
      </c>
      <c r="I1449" s="334"/>
      <c r="J1449" s="261"/>
    </row>
    <row r="1450" spans="3:10" s="311" customFormat="1" x14ac:dyDescent="0.3">
      <c r="C1450" s="664"/>
      <c r="D1450" s="343" t="s">
        <v>3560</v>
      </c>
      <c r="E1450" s="344" t="s">
        <v>3563</v>
      </c>
      <c r="F1450" s="344" t="s">
        <v>426</v>
      </c>
      <c r="G1450" s="344"/>
      <c r="H1450" s="344" t="s">
        <v>3564</v>
      </c>
      <c r="I1450" s="334"/>
      <c r="J1450" s="261"/>
    </row>
    <row r="1451" spans="3:10" s="311" customFormat="1" x14ac:dyDescent="0.3">
      <c r="C1451" s="664"/>
      <c r="D1451" s="343" t="s">
        <v>3565</v>
      </c>
      <c r="E1451" s="344" t="s">
        <v>3566</v>
      </c>
      <c r="F1451" s="344" t="s">
        <v>426</v>
      </c>
      <c r="G1451" s="344"/>
      <c r="H1451" s="344" t="s">
        <v>3565</v>
      </c>
      <c r="I1451" s="334"/>
      <c r="J1451" s="261"/>
    </row>
    <row r="1452" spans="3:10" s="311" customFormat="1" x14ac:dyDescent="0.3">
      <c r="C1452" s="664"/>
      <c r="D1452" s="343" t="s">
        <v>3567</v>
      </c>
      <c r="E1452" s="344" t="s">
        <v>412</v>
      </c>
      <c r="F1452" s="344" t="s">
        <v>406</v>
      </c>
      <c r="G1452" s="344"/>
      <c r="H1452" s="344" t="s">
        <v>3568</v>
      </c>
      <c r="I1452" s="334"/>
      <c r="J1452" s="261"/>
    </row>
    <row r="1453" spans="3:10" s="311" customFormat="1" x14ac:dyDescent="0.3">
      <c r="C1453" s="664"/>
      <c r="D1453" s="343" t="s">
        <v>3569</v>
      </c>
      <c r="E1453" s="344" t="s">
        <v>3570</v>
      </c>
      <c r="F1453" s="344" t="s">
        <v>2849</v>
      </c>
      <c r="G1453" s="344"/>
      <c r="H1453" s="344" t="s">
        <v>3569</v>
      </c>
      <c r="I1453" s="334"/>
      <c r="J1453" s="261"/>
    </row>
    <row r="1454" spans="3:10" s="311" customFormat="1" x14ac:dyDescent="0.3">
      <c r="C1454" s="664"/>
      <c r="D1454" s="343" t="s">
        <v>3571</v>
      </c>
      <c r="E1454" s="344" t="s">
        <v>412</v>
      </c>
      <c r="F1454" s="344" t="s">
        <v>745</v>
      </c>
      <c r="G1454" s="344"/>
      <c r="H1454" s="344" t="s">
        <v>3571</v>
      </c>
      <c r="I1454" s="334"/>
      <c r="J1454" s="261"/>
    </row>
    <row r="1455" spans="3:10" s="311" customFormat="1" x14ac:dyDescent="0.3">
      <c r="C1455" s="664"/>
      <c r="D1455" s="343" t="s">
        <v>3572</v>
      </c>
      <c r="E1455" s="344" t="s">
        <v>3573</v>
      </c>
      <c r="F1455" s="344" t="s">
        <v>745</v>
      </c>
      <c r="G1455" s="344"/>
      <c r="H1455" s="344" t="s">
        <v>3572</v>
      </c>
      <c r="I1455" s="334"/>
      <c r="J1455" s="261"/>
    </row>
    <row r="1456" spans="3:10" s="311" customFormat="1" x14ac:dyDescent="0.3">
      <c r="C1456" s="664"/>
      <c r="D1456" s="343" t="s">
        <v>3574</v>
      </c>
      <c r="E1456" s="344" t="s">
        <v>412</v>
      </c>
      <c r="F1456" s="344" t="s">
        <v>418</v>
      </c>
      <c r="G1456" s="344"/>
      <c r="H1456" s="344" t="s">
        <v>3574</v>
      </c>
      <c r="I1456" s="334"/>
      <c r="J1456" s="261"/>
    </row>
    <row r="1457" spans="3:10" s="311" customFormat="1" x14ac:dyDescent="0.3">
      <c r="C1457" s="664"/>
      <c r="D1457" s="343" t="s">
        <v>3575</v>
      </c>
      <c r="E1457" s="344" t="s">
        <v>412</v>
      </c>
      <c r="F1457" s="344" t="s">
        <v>565</v>
      </c>
      <c r="G1457" s="344"/>
      <c r="H1457" s="344" t="s">
        <v>3575</v>
      </c>
      <c r="I1457" s="334"/>
      <c r="J1457" s="261"/>
    </row>
    <row r="1458" spans="3:10" s="311" customFormat="1" x14ac:dyDescent="0.3">
      <c r="C1458" s="664"/>
      <c r="D1458" s="343" t="s">
        <v>3576</v>
      </c>
      <c r="E1458" s="344" t="s">
        <v>3577</v>
      </c>
      <c r="F1458" s="344" t="s">
        <v>621</v>
      </c>
      <c r="G1458" s="344"/>
      <c r="H1458" s="344" t="s">
        <v>3578</v>
      </c>
      <c r="I1458" s="334"/>
      <c r="J1458" s="261"/>
    </row>
    <row r="1459" spans="3:10" s="311" customFormat="1" x14ac:dyDescent="0.3">
      <c r="C1459" s="664"/>
      <c r="D1459" s="343" t="s">
        <v>3579</v>
      </c>
      <c r="E1459" s="344" t="s">
        <v>3580</v>
      </c>
      <c r="F1459" s="344" t="s">
        <v>406</v>
      </c>
      <c r="G1459" s="344"/>
      <c r="H1459" s="344" t="s">
        <v>3579</v>
      </c>
      <c r="I1459" s="334"/>
      <c r="J1459" s="261"/>
    </row>
    <row r="1460" spans="3:10" s="311" customFormat="1" x14ac:dyDescent="0.3">
      <c r="C1460" s="664"/>
      <c r="D1460" s="343" t="s">
        <v>3579</v>
      </c>
      <c r="E1460" s="344" t="s">
        <v>3581</v>
      </c>
      <c r="F1460" s="344" t="s">
        <v>406</v>
      </c>
      <c r="G1460" s="344"/>
      <c r="H1460" s="344" t="s">
        <v>3582</v>
      </c>
      <c r="I1460" s="334"/>
      <c r="J1460" s="261"/>
    </row>
    <row r="1461" spans="3:10" s="311" customFormat="1" x14ac:dyDescent="0.3">
      <c r="C1461" s="664"/>
      <c r="D1461" s="343" t="s">
        <v>3583</v>
      </c>
      <c r="E1461" s="344" t="s">
        <v>412</v>
      </c>
      <c r="F1461" s="344" t="s">
        <v>2849</v>
      </c>
      <c r="G1461" s="344"/>
      <c r="H1461" s="344" t="s">
        <v>3583</v>
      </c>
      <c r="I1461" s="334"/>
      <c r="J1461" s="261"/>
    </row>
    <row r="1462" spans="3:10" s="311" customFormat="1" x14ac:dyDescent="0.3">
      <c r="C1462" s="664"/>
      <c r="D1462" s="343" t="s">
        <v>3584</v>
      </c>
      <c r="E1462" s="344" t="s">
        <v>3585</v>
      </c>
      <c r="F1462" s="344" t="s">
        <v>627</v>
      </c>
      <c r="G1462" s="344"/>
      <c r="H1462" s="344" t="s">
        <v>3584</v>
      </c>
      <c r="I1462" s="334"/>
      <c r="J1462" s="261"/>
    </row>
    <row r="1463" spans="3:10" s="311" customFormat="1" x14ac:dyDescent="0.3">
      <c r="C1463" s="664"/>
      <c r="D1463" s="343" t="s">
        <v>3584</v>
      </c>
      <c r="E1463" s="344" t="s">
        <v>3586</v>
      </c>
      <c r="F1463" s="344" t="s">
        <v>426</v>
      </c>
      <c r="G1463" s="344"/>
      <c r="H1463" s="344" t="s">
        <v>3584</v>
      </c>
      <c r="I1463" s="334"/>
      <c r="J1463" s="261"/>
    </row>
    <row r="1464" spans="3:10" s="311" customFormat="1" x14ac:dyDescent="0.3">
      <c r="C1464" s="664"/>
      <c r="D1464" s="343" t="s">
        <v>3587</v>
      </c>
      <c r="E1464" s="344" t="s">
        <v>3588</v>
      </c>
      <c r="F1464" s="344" t="s">
        <v>436</v>
      </c>
      <c r="G1464" s="344"/>
      <c r="H1464" s="344" t="s">
        <v>3589</v>
      </c>
      <c r="I1464" s="334"/>
      <c r="J1464" s="261"/>
    </row>
    <row r="1465" spans="3:10" s="311" customFormat="1" x14ac:dyDescent="0.3">
      <c r="C1465" s="664"/>
      <c r="D1465" s="343" t="s">
        <v>3590</v>
      </c>
      <c r="E1465" s="344" t="s">
        <v>3591</v>
      </c>
      <c r="F1465" s="344" t="s">
        <v>436</v>
      </c>
      <c r="G1465" s="344"/>
      <c r="H1465" s="344" t="s">
        <v>3590</v>
      </c>
      <c r="I1465" s="334"/>
      <c r="J1465" s="261"/>
    </row>
    <row r="1466" spans="3:10" s="311" customFormat="1" x14ac:dyDescent="0.3">
      <c r="C1466" s="664"/>
      <c r="D1466" s="343" t="s">
        <v>3592</v>
      </c>
      <c r="E1466" s="344" t="s">
        <v>3593</v>
      </c>
      <c r="F1466" s="344" t="s">
        <v>565</v>
      </c>
      <c r="G1466" s="344"/>
      <c r="H1466" s="344" t="s">
        <v>3592</v>
      </c>
      <c r="I1466" s="334"/>
      <c r="J1466" s="261"/>
    </row>
    <row r="1467" spans="3:10" s="311" customFormat="1" x14ac:dyDescent="0.3">
      <c r="C1467" s="664"/>
      <c r="D1467" s="343" t="s">
        <v>3594</v>
      </c>
      <c r="E1467" s="344" t="s">
        <v>3595</v>
      </c>
      <c r="F1467" s="344" t="s">
        <v>406</v>
      </c>
      <c r="G1467" s="344"/>
      <c r="H1467" s="344" t="s">
        <v>3596</v>
      </c>
      <c r="I1467" s="334"/>
      <c r="J1467" s="261"/>
    </row>
    <row r="1468" spans="3:10" s="311" customFormat="1" x14ac:dyDescent="0.3">
      <c r="C1468" s="664"/>
      <c r="D1468" s="343" t="s">
        <v>3597</v>
      </c>
      <c r="E1468" s="344" t="s">
        <v>3598</v>
      </c>
      <c r="F1468" s="344" t="s">
        <v>1291</v>
      </c>
      <c r="G1468" s="344"/>
      <c r="H1468" s="344" t="s">
        <v>3599</v>
      </c>
      <c r="I1468" s="334"/>
      <c r="J1468" s="261"/>
    </row>
    <row r="1469" spans="3:10" s="311" customFormat="1" x14ac:dyDescent="0.3">
      <c r="C1469" s="664"/>
      <c r="D1469" s="343" t="s">
        <v>3600</v>
      </c>
      <c r="E1469" s="344" t="s">
        <v>412</v>
      </c>
      <c r="F1469" s="344" t="s">
        <v>2849</v>
      </c>
      <c r="G1469" s="344"/>
      <c r="H1469" s="344" t="s">
        <v>3600</v>
      </c>
      <c r="I1469" s="334"/>
      <c r="J1469" s="261"/>
    </row>
    <row r="1470" spans="3:10" s="311" customFormat="1" x14ac:dyDescent="0.3">
      <c r="C1470" s="664"/>
      <c r="D1470" s="343" t="s">
        <v>3601</v>
      </c>
      <c r="E1470" s="344" t="s">
        <v>3602</v>
      </c>
      <c r="F1470" s="344" t="s">
        <v>406</v>
      </c>
      <c r="G1470" s="344"/>
      <c r="H1470" s="344" t="s">
        <v>3601</v>
      </c>
      <c r="I1470" s="334"/>
      <c r="J1470" s="261"/>
    </row>
    <row r="1471" spans="3:10" s="311" customFormat="1" x14ac:dyDescent="0.3">
      <c r="C1471" s="664"/>
      <c r="D1471" s="343" t="s">
        <v>3603</v>
      </c>
      <c r="E1471" s="344" t="s">
        <v>3604</v>
      </c>
      <c r="F1471" s="344" t="s">
        <v>2489</v>
      </c>
      <c r="G1471" s="344"/>
      <c r="H1471" s="344" t="s">
        <v>3605</v>
      </c>
      <c r="I1471" s="334"/>
      <c r="J1471" s="261"/>
    </row>
    <row r="1472" spans="3:10" s="311" customFormat="1" x14ac:dyDescent="0.3">
      <c r="C1472" s="664"/>
      <c r="D1472" s="343" t="s">
        <v>3606</v>
      </c>
      <c r="E1472" s="344" t="s">
        <v>3607</v>
      </c>
      <c r="F1472" s="344" t="s">
        <v>919</v>
      </c>
      <c r="G1472" s="344"/>
      <c r="H1472" s="344" t="s">
        <v>3608</v>
      </c>
      <c r="I1472" s="334"/>
      <c r="J1472" s="261"/>
    </row>
    <row r="1473" spans="3:10" s="311" customFormat="1" x14ac:dyDescent="0.3">
      <c r="C1473" s="664"/>
      <c r="D1473" s="343" t="s">
        <v>3609</v>
      </c>
      <c r="E1473" s="344" t="s">
        <v>3610</v>
      </c>
      <c r="F1473" s="344" t="s">
        <v>1690</v>
      </c>
      <c r="G1473" s="344"/>
      <c r="H1473" s="344" t="s">
        <v>3611</v>
      </c>
      <c r="I1473" s="334"/>
      <c r="J1473" s="261"/>
    </row>
    <row r="1474" spans="3:10" s="311" customFormat="1" x14ac:dyDescent="0.3">
      <c r="C1474" s="664"/>
      <c r="D1474" s="343" t="s">
        <v>3609</v>
      </c>
      <c r="E1474" s="344" t="s">
        <v>412</v>
      </c>
      <c r="F1474" s="344" t="s">
        <v>1690</v>
      </c>
      <c r="G1474" s="344"/>
      <c r="H1474" s="344" t="s">
        <v>3612</v>
      </c>
      <c r="I1474" s="334"/>
      <c r="J1474" s="261"/>
    </row>
    <row r="1475" spans="3:10" s="311" customFormat="1" x14ac:dyDescent="0.3">
      <c r="C1475" s="664"/>
      <c r="D1475" s="343" t="s">
        <v>3613</v>
      </c>
      <c r="E1475" s="344" t="s">
        <v>3614</v>
      </c>
      <c r="F1475" s="344" t="s">
        <v>1291</v>
      </c>
      <c r="G1475" s="344"/>
      <c r="H1475" s="344" t="s">
        <v>3615</v>
      </c>
      <c r="I1475" s="334"/>
      <c r="J1475" s="261"/>
    </row>
    <row r="1476" spans="3:10" s="311" customFormat="1" x14ac:dyDescent="0.3">
      <c r="C1476" s="664"/>
      <c r="D1476" s="343" t="s">
        <v>3616</v>
      </c>
      <c r="E1476" s="344" t="s">
        <v>3617</v>
      </c>
      <c r="F1476" s="344" t="s">
        <v>1071</v>
      </c>
      <c r="G1476" s="344"/>
      <c r="H1476" s="344" t="s">
        <v>3616</v>
      </c>
      <c r="I1476" s="334"/>
      <c r="J1476" s="261"/>
    </row>
    <row r="1477" spans="3:10" s="311" customFormat="1" x14ac:dyDescent="0.3">
      <c r="C1477" s="664"/>
      <c r="D1477" s="343" t="s">
        <v>3618</v>
      </c>
      <c r="E1477" s="344" t="s">
        <v>3619</v>
      </c>
      <c r="F1477" s="344" t="s">
        <v>436</v>
      </c>
      <c r="G1477" s="344"/>
      <c r="H1477" s="344" t="s">
        <v>3620</v>
      </c>
      <c r="I1477" s="334"/>
      <c r="J1477" s="261"/>
    </row>
    <row r="1478" spans="3:10" s="311" customFormat="1" x14ac:dyDescent="0.3">
      <c r="C1478" s="664"/>
      <c r="D1478" s="343" t="s">
        <v>3621</v>
      </c>
      <c r="E1478" s="344" t="s">
        <v>412</v>
      </c>
      <c r="F1478" s="344" t="s">
        <v>525</v>
      </c>
      <c r="G1478" s="344"/>
      <c r="H1478" s="344" t="s">
        <v>3621</v>
      </c>
      <c r="I1478" s="334"/>
      <c r="J1478" s="261"/>
    </row>
    <row r="1479" spans="3:10" s="311" customFormat="1" x14ac:dyDescent="0.3">
      <c r="C1479" s="664"/>
      <c r="D1479" s="343" t="s">
        <v>3622</v>
      </c>
      <c r="E1479" s="344" t="s">
        <v>3623</v>
      </c>
      <c r="F1479" s="344" t="s">
        <v>436</v>
      </c>
      <c r="G1479" s="344"/>
      <c r="H1479" s="344" t="s">
        <v>3624</v>
      </c>
      <c r="I1479" s="334"/>
      <c r="J1479" s="261"/>
    </row>
    <row r="1480" spans="3:10" s="311" customFormat="1" x14ac:dyDescent="0.3">
      <c r="C1480" s="664"/>
      <c r="D1480" s="343" t="s">
        <v>3625</v>
      </c>
      <c r="E1480" s="344" t="s">
        <v>412</v>
      </c>
      <c r="F1480" s="344" t="s">
        <v>525</v>
      </c>
      <c r="G1480" s="344"/>
      <c r="H1480" s="344" t="s">
        <v>3625</v>
      </c>
      <c r="I1480" s="334"/>
      <c r="J1480" s="261"/>
    </row>
    <row r="1481" spans="3:10" s="311" customFormat="1" x14ac:dyDescent="0.3">
      <c r="C1481" s="664"/>
      <c r="D1481" s="343" t="s">
        <v>3626</v>
      </c>
      <c r="E1481" s="344" t="s">
        <v>3627</v>
      </c>
      <c r="F1481" s="344" t="s">
        <v>436</v>
      </c>
      <c r="G1481" s="344"/>
      <c r="H1481" s="344" t="s">
        <v>3628</v>
      </c>
      <c r="I1481" s="334"/>
      <c r="J1481" s="261"/>
    </row>
    <row r="1482" spans="3:10" s="311" customFormat="1" x14ac:dyDescent="0.3">
      <c r="C1482" s="664"/>
      <c r="D1482" s="343" t="s">
        <v>3629</v>
      </c>
      <c r="E1482" s="344" t="s">
        <v>3630</v>
      </c>
      <c r="F1482" s="344" t="s">
        <v>436</v>
      </c>
      <c r="G1482" s="344"/>
      <c r="H1482" s="344" t="s">
        <v>3631</v>
      </c>
      <c r="I1482" s="334"/>
      <c r="J1482" s="261"/>
    </row>
    <row r="1483" spans="3:10" s="311" customFormat="1" x14ac:dyDescent="0.3">
      <c r="C1483" s="664"/>
      <c r="D1483" s="343" t="s">
        <v>3632</v>
      </c>
      <c r="E1483" s="344" t="s">
        <v>412</v>
      </c>
      <c r="F1483" s="344" t="s">
        <v>406</v>
      </c>
      <c r="G1483" s="344"/>
      <c r="H1483" s="344" t="s">
        <v>3633</v>
      </c>
      <c r="I1483" s="334"/>
      <c r="J1483" s="261"/>
    </row>
    <row r="1484" spans="3:10" s="311" customFormat="1" x14ac:dyDescent="0.3">
      <c r="C1484" s="664"/>
      <c r="D1484" s="343" t="s">
        <v>3634</v>
      </c>
      <c r="E1484" s="344" t="s">
        <v>3635</v>
      </c>
      <c r="F1484" s="344" t="s">
        <v>498</v>
      </c>
      <c r="G1484" s="344"/>
      <c r="H1484" s="344" t="s">
        <v>3636</v>
      </c>
      <c r="I1484" s="334"/>
      <c r="J1484" s="261"/>
    </row>
    <row r="1485" spans="3:10" s="311" customFormat="1" x14ac:dyDescent="0.3">
      <c r="C1485" s="664"/>
      <c r="D1485" s="343" t="s">
        <v>3637</v>
      </c>
      <c r="E1485" s="344" t="s">
        <v>412</v>
      </c>
      <c r="F1485" s="344" t="s">
        <v>745</v>
      </c>
      <c r="G1485" s="344"/>
      <c r="H1485" s="344" t="s">
        <v>3637</v>
      </c>
      <c r="I1485" s="334"/>
      <c r="J1485" s="261"/>
    </row>
    <row r="1486" spans="3:10" s="311" customFormat="1" x14ac:dyDescent="0.3">
      <c r="C1486" s="664"/>
      <c r="D1486" s="343" t="s">
        <v>3638</v>
      </c>
      <c r="E1486" s="344" t="s">
        <v>3639</v>
      </c>
      <c r="F1486" s="344" t="s">
        <v>3161</v>
      </c>
      <c r="G1486" s="344"/>
      <c r="H1486" s="344" t="s">
        <v>3638</v>
      </c>
      <c r="I1486" s="334"/>
      <c r="J1486" s="261"/>
    </row>
    <row r="1487" spans="3:10" s="311" customFormat="1" x14ac:dyDescent="0.3">
      <c r="C1487" s="664"/>
      <c r="D1487" s="343" t="s">
        <v>3638</v>
      </c>
      <c r="E1487" s="344" t="s">
        <v>412</v>
      </c>
      <c r="F1487" s="344" t="s">
        <v>627</v>
      </c>
      <c r="G1487" s="344"/>
      <c r="H1487" s="344" t="s">
        <v>3638</v>
      </c>
      <c r="I1487" s="334"/>
      <c r="J1487" s="261"/>
    </row>
    <row r="1488" spans="3:10" s="311" customFormat="1" x14ac:dyDescent="0.3">
      <c r="C1488" s="664"/>
      <c r="D1488" s="343" t="s">
        <v>3640</v>
      </c>
      <c r="E1488" s="344" t="s">
        <v>3641</v>
      </c>
      <c r="F1488" s="344" t="s">
        <v>621</v>
      </c>
      <c r="G1488" s="344"/>
      <c r="H1488" s="344" t="s">
        <v>3640</v>
      </c>
      <c r="I1488" s="334"/>
      <c r="J1488" s="261"/>
    </row>
    <row r="1489" spans="3:10" s="311" customFormat="1" x14ac:dyDescent="0.3">
      <c r="C1489" s="664"/>
      <c r="D1489" s="343" t="s">
        <v>3642</v>
      </c>
      <c r="E1489" s="344" t="s">
        <v>3643</v>
      </c>
      <c r="F1489" s="344" t="s">
        <v>1194</v>
      </c>
      <c r="G1489" s="344"/>
      <c r="H1489" s="344" t="s">
        <v>3642</v>
      </c>
      <c r="I1489" s="334"/>
      <c r="J1489" s="261"/>
    </row>
    <row r="1490" spans="3:10" s="311" customFormat="1" x14ac:dyDescent="0.3">
      <c r="C1490" s="664"/>
      <c r="D1490" s="343" t="s">
        <v>3644</v>
      </c>
      <c r="E1490" s="344" t="s">
        <v>3645</v>
      </c>
      <c r="F1490" s="344" t="s">
        <v>621</v>
      </c>
      <c r="G1490" s="344"/>
      <c r="H1490" s="344" t="s">
        <v>3646</v>
      </c>
      <c r="I1490" s="334"/>
      <c r="J1490" s="261"/>
    </row>
    <row r="1491" spans="3:10" s="311" customFormat="1" x14ac:dyDescent="0.3">
      <c r="C1491" s="664"/>
      <c r="D1491" s="343" t="s">
        <v>3647</v>
      </c>
      <c r="E1491" s="344" t="s">
        <v>3648</v>
      </c>
      <c r="F1491" s="344" t="s">
        <v>1169</v>
      </c>
      <c r="G1491" s="344"/>
      <c r="H1491" s="344" t="s">
        <v>3649</v>
      </c>
      <c r="I1491" s="334"/>
      <c r="J1491" s="261"/>
    </row>
    <row r="1492" spans="3:10" s="311" customFormat="1" x14ac:dyDescent="0.3">
      <c r="C1492" s="664"/>
      <c r="D1492" s="343" t="s">
        <v>3650</v>
      </c>
      <c r="E1492" s="344" t="s">
        <v>412</v>
      </c>
      <c r="F1492" s="344" t="s">
        <v>1194</v>
      </c>
      <c r="G1492" s="344"/>
      <c r="H1492" s="344" t="s">
        <v>3650</v>
      </c>
      <c r="I1492" s="334"/>
      <c r="J1492" s="261"/>
    </row>
    <row r="1493" spans="3:10" s="311" customFormat="1" x14ac:dyDescent="0.3">
      <c r="C1493" s="664"/>
      <c r="D1493" s="343" t="s">
        <v>3651</v>
      </c>
      <c r="E1493" s="344" t="s">
        <v>3652</v>
      </c>
      <c r="F1493" s="344" t="s">
        <v>436</v>
      </c>
      <c r="G1493" s="344"/>
      <c r="H1493" s="344" t="s">
        <v>3653</v>
      </c>
      <c r="I1493" s="334"/>
      <c r="J1493" s="261"/>
    </row>
    <row r="1494" spans="3:10" s="311" customFormat="1" x14ac:dyDescent="0.3">
      <c r="C1494" s="664"/>
      <c r="D1494" s="343" t="s">
        <v>3654</v>
      </c>
      <c r="E1494" s="344" t="s">
        <v>3655</v>
      </c>
      <c r="F1494" s="344" t="s">
        <v>1194</v>
      </c>
      <c r="G1494" s="344"/>
      <c r="H1494" s="344" t="s">
        <v>3654</v>
      </c>
      <c r="I1494" s="334"/>
      <c r="J1494" s="261"/>
    </row>
    <row r="1495" spans="3:10" s="311" customFormat="1" x14ac:dyDescent="0.3">
      <c r="C1495" s="664"/>
      <c r="D1495" s="343" t="s">
        <v>3656</v>
      </c>
      <c r="E1495" s="344" t="s">
        <v>3657</v>
      </c>
      <c r="F1495" s="344" t="s">
        <v>436</v>
      </c>
      <c r="G1495" s="344"/>
      <c r="H1495" s="344" t="s">
        <v>3658</v>
      </c>
      <c r="I1495" s="334"/>
      <c r="J1495" s="261"/>
    </row>
    <row r="1496" spans="3:10" s="311" customFormat="1" x14ac:dyDescent="0.3">
      <c r="C1496" s="664"/>
      <c r="D1496" s="343" t="s">
        <v>3659</v>
      </c>
      <c r="E1496" s="344" t="s">
        <v>3660</v>
      </c>
      <c r="F1496" s="344" t="s">
        <v>426</v>
      </c>
      <c r="G1496" s="344"/>
      <c r="H1496" s="344" t="s">
        <v>3659</v>
      </c>
      <c r="I1496" s="334"/>
      <c r="J1496" s="261"/>
    </row>
    <row r="1497" spans="3:10" s="311" customFormat="1" x14ac:dyDescent="0.3">
      <c r="C1497" s="664"/>
      <c r="D1497" s="343" t="s">
        <v>3661</v>
      </c>
      <c r="E1497" s="344" t="s">
        <v>412</v>
      </c>
      <c r="F1497" s="344" t="s">
        <v>1287</v>
      </c>
      <c r="G1497" s="344"/>
      <c r="H1497" s="344" t="s">
        <v>3662</v>
      </c>
      <c r="I1497" s="334"/>
      <c r="J1497" s="261"/>
    </row>
    <row r="1498" spans="3:10" s="311" customFormat="1" x14ac:dyDescent="0.3">
      <c r="C1498" s="664"/>
      <c r="D1498" s="343" t="s">
        <v>3663</v>
      </c>
      <c r="E1498" s="344" t="s">
        <v>412</v>
      </c>
      <c r="F1498" s="344" t="s">
        <v>745</v>
      </c>
      <c r="G1498" s="344"/>
      <c r="H1498" s="344" t="s">
        <v>3664</v>
      </c>
      <c r="I1498" s="334"/>
      <c r="J1498" s="261"/>
    </row>
    <row r="1499" spans="3:10" s="311" customFormat="1" x14ac:dyDescent="0.3">
      <c r="C1499" s="664"/>
      <c r="D1499" s="343" t="s">
        <v>3665</v>
      </c>
      <c r="E1499" s="344" t="s">
        <v>412</v>
      </c>
      <c r="F1499" s="344" t="s">
        <v>745</v>
      </c>
      <c r="G1499" s="344"/>
      <c r="H1499" s="344" t="s">
        <v>3665</v>
      </c>
      <c r="I1499" s="334"/>
      <c r="J1499" s="261"/>
    </row>
    <row r="1500" spans="3:10" s="311" customFormat="1" x14ac:dyDescent="0.3">
      <c r="C1500" s="664"/>
      <c r="D1500" s="343" t="s">
        <v>3666</v>
      </c>
      <c r="E1500" s="344" t="s">
        <v>3667</v>
      </c>
      <c r="F1500" s="344" t="s">
        <v>1291</v>
      </c>
      <c r="G1500" s="344"/>
      <c r="H1500" s="344" t="s">
        <v>3668</v>
      </c>
      <c r="I1500" s="334"/>
      <c r="J1500" s="261"/>
    </row>
    <row r="1501" spans="3:10" s="311" customFormat="1" x14ac:dyDescent="0.3">
      <c r="C1501" s="664"/>
      <c r="D1501" s="343" t="s">
        <v>3669</v>
      </c>
      <c r="E1501" s="344" t="s">
        <v>3670</v>
      </c>
      <c r="F1501" s="344" t="s">
        <v>1030</v>
      </c>
      <c r="G1501" s="344"/>
      <c r="H1501" s="344" t="s">
        <v>3669</v>
      </c>
      <c r="I1501" s="334"/>
      <c r="J1501" s="261"/>
    </row>
    <row r="1502" spans="3:10" s="311" customFormat="1" x14ac:dyDescent="0.3">
      <c r="C1502" s="664"/>
      <c r="D1502" s="343" t="s">
        <v>3671</v>
      </c>
      <c r="E1502" s="344" t="s">
        <v>412</v>
      </c>
      <c r="F1502" s="344" t="s">
        <v>525</v>
      </c>
      <c r="G1502" s="344"/>
      <c r="H1502" s="344" t="s">
        <v>3672</v>
      </c>
      <c r="I1502" s="334"/>
      <c r="J1502" s="261"/>
    </row>
    <row r="1503" spans="3:10" s="311" customFormat="1" x14ac:dyDescent="0.3">
      <c r="C1503" s="664"/>
      <c r="D1503" s="343" t="s">
        <v>3673</v>
      </c>
      <c r="E1503" s="344" t="s">
        <v>3674</v>
      </c>
      <c r="F1503" s="344" t="s">
        <v>525</v>
      </c>
      <c r="G1503" s="344"/>
      <c r="H1503" s="344" t="s">
        <v>3673</v>
      </c>
      <c r="I1503" s="334"/>
      <c r="J1503" s="261"/>
    </row>
    <row r="1504" spans="3:10" s="311" customFormat="1" x14ac:dyDescent="0.3">
      <c r="C1504" s="664"/>
      <c r="D1504" s="343" t="s">
        <v>3673</v>
      </c>
      <c r="E1504" s="344" t="s">
        <v>3675</v>
      </c>
      <c r="F1504" s="344" t="s">
        <v>406</v>
      </c>
      <c r="G1504" s="344"/>
      <c r="H1504" s="344" t="s">
        <v>3676</v>
      </c>
      <c r="I1504" s="334"/>
      <c r="J1504" s="261"/>
    </row>
    <row r="1505" spans="3:10" s="311" customFormat="1" x14ac:dyDescent="0.3">
      <c r="C1505" s="664"/>
      <c r="D1505" s="343" t="s">
        <v>3677</v>
      </c>
      <c r="E1505" s="344" t="s">
        <v>3678</v>
      </c>
      <c r="F1505" s="344" t="s">
        <v>436</v>
      </c>
      <c r="G1505" s="344"/>
      <c r="H1505" s="344" t="s">
        <v>3679</v>
      </c>
      <c r="I1505" s="334"/>
      <c r="J1505" s="261"/>
    </row>
    <row r="1506" spans="3:10" s="311" customFormat="1" x14ac:dyDescent="0.3">
      <c r="C1506" s="664"/>
      <c r="D1506" s="343" t="s">
        <v>3680</v>
      </c>
      <c r="E1506" s="344" t="s">
        <v>3681</v>
      </c>
      <c r="F1506" s="344" t="s">
        <v>2849</v>
      </c>
      <c r="G1506" s="344"/>
      <c r="H1506" s="344" t="s">
        <v>3682</v>
      </c>
      <c r="I1506" s="334"/>
      <c r="J1506" s="261"/>
    </row>
    <row r="1507" spans="3:10" s="311" customFormat="1" x14ac:dyDescent="0.3">
      <c r="C1507" s="664"/>
      <c r="D1507" s="343" t="s">
        <v>3680</v>
      </c>
      <c r="E1507" s="344" t="s">
        <v>3683</v>
      </c>
      <c r="F1507" s="344" t="s">
        <v>2849</v>
      </c>
      <c r="G1507" s="344"/>
      <c r="H1507" s="344" t="s">
        <v>3684</v>
      </c>
      <c r="I1507" s="334"/>
      <c r="J1507" s="261"/>
    </row>
    <row r="1508" spans="3:10" s="311" customFormat="1" x14ac:dyDescent="0.3">
      <c r="C1508" s="664"/>
      <c r="D1508" s="343" t="s">
        <v>3685</v>
      </c>
      <c r="E1508" s="344" t="s">
        <v>412</v>
      </c>
      <c r="F1508" s="344" t="s">
        <v>745</v>
      </c>
      <c r="G1508" s="344"/>
      <c r="H1508" s="344" t="s">
        <v>3685</v>
      </c>
      <c r="I1508" s="334"/>
      <c r="J1508" s="261"/>
    </row>
    <row r="1509" spans="3:10" s="311" customFormat="1" x14ac:dyDescent="0.3">
      <c r="C1509" s="664"/>
      <c r="D1509" s="343" t="s">
        <v>3686</v>
      </c>
      <c r="E1509" s="344" t="s">
        <v>412</v>
      </c>
      <c r="F1509" s="344" t="s">
        <v>525</v>
      </c>
      <c r="G1509" s="344"/>
      <c r="H1509" s="344" t="s">
        <v>3687</v>
      </c>
      <c r="I1509" s="334"/>
      <c r="J1509" s="261"/>
    </row>
    <row r="1510" spans="3:10" s="311" customFormat="1" x14ac:dyDescent="0.3">
      <c r="C1510" s="664"/>
      <c r="D1510" s="343" t="s">
        <v>3688</v>
      </c>
      <c r="E1510" s="344" t="s">
        <v>3689</v>
      </c>
      <c r="F1510" s="344" t="s">
        <v>531</v>
      </c>
      <c r="G1510" s="344"/>
      <c r="H1510" s="344" t="s">
        <v>3690</v>
      </c>
      <c r="I1510" s="334"/>
      <c r="J1510" s="261"/>
    </row>
    <row r="1511" spans="3:10" s="311" customFormat="1" x14ac:dyDescent="0.3">
      <c r="C1511" s="664"/>
      <c r="D1511" s="343" t="s">
        <v>3691</v>
      </c>
      <c r="E1511" s="344" t="s">
        <v>3692</v>
      </c>
      <c r="F1511" s="344" t="s">
        <v>3693</v>
      </c>
      <c r="G1511" s="344"/>
      <c r="H1511" s="344" t="s">
        <v>3691</v>
      </c>
      <c r="I1511" s="334"/>
      <c r="J1511" s="261"/>
    </row>
    <row r="1512" spans="3:10" s="311" customFormat="1" x14ac:dyDescent="0.3">
      <c r="C1512" s="664"/>
      <c r="D1512" s="343" t="s">
        <v>3694</v>
      </c>
      <c r="E1512" s="344" t="s">
        <v>412</v>
      </c>
      <c r="F1512" s="344" t="s">
        <v>406</v>
      </c>
      <c r="G1512" s="344"/>
      <c r="H1512" s="344" t="s">
        <v>3694</v>
      </c>
      <c r="I1512" s="334"/>
      <c r="J1512" s="261"/>
    </row>
    <row r="1513" spans="3:10" s="311" customFormat="1" x14ac:dyDescent="0.3">
      <c r="C1513" s="664"/>
      <c r="D1513" s="343" t="s">
        <v>3695</v>
      </c>
      <c r="E1513" s="344" t="s">
        <v>3696</v>
      </c>
      <c r="F1513" s="344" t="s">
        <v>469</v>
      </c>
      <c r="G1513" s="344"/>
      <c r="H1513" s="344" t="s">
        <v>3697</v>
      </c>
      <c r="I1513" s="334"/>
      <c r="J1513" s="261"/>
    </row>
    <row r="1514" spans="3:10" s="311" customFormat="1" x14ac:dyDescent="0.3">
      <c r="C1514" s="664"/>
      <c r="D1514" s="343" t="s">
        <v>3698</v>
      </c>
      <c r="E1514" s="344" t="s">
        <v>3699</v>
      </c>
      <c r="F1514" s="344" t="s">
        <v>1910</v>
      </c>
      <c r="G1514" s="344"/>
      <c r="H1514" s="344" t="s">
        <v>3700</v>
      </c>
      <c r="I1514" s="334"/>
      <c r="J1514" s="261"/>
    </row>
    <row r="1515" spans="3:10" s="311" customFormat="1" x14ac:dyDescent="0.3">
      <c r="C1515" s="664"/>
      <c r="D1515" s="343" t="s">
        <v>3701</v>
      </c>
      <c r="E1515" s="344" t="s">
        <v>3702</v>
      </c>
      <c r="F1515" s="344" t="s">
        <v>436</v>
      </c>
      <c r="G1515" s="344"/>
      <c r="H1515" s="344" t="s">
        <v>3703</v>
      </c>
      <c r="I1515" s="334"/>
      <c r="J1515" s="261"/>
    </row>
    <row r="1516" spans="3:10" s="311" customFormat="1" x14ac:dyDescent="0.3">
      <c r="C1516" s="664"/>
      <c r="D1516" s="343" t="s">
        <v>3704</v>
      </c>
      <c r="E1516" s="344" t="s">
        <v>3705</v>
      </c>
      <c r="F1516" s="344" t="s">
        <v>436</v>
      </c>
      <c r="G1516" s="344"/>
      <c r="H1516" s="344" t="s">
        <v>3706</v>
      </c>
      <c r="I1516" s="334"/>
      <c r="J1516" s="261"/>
    </row>
    <row r="1517" spans="3:10" s="311" customFormat="1" x14ac:dyDescent="0.3">
      <c r="C1517" s="664"/>
      <c r="D1517" s="343" t="s">
        <v>3707</v>
      </c>
      <c r="E1517" s="344" t="s">
        <v>3708</v>
      </c>
      <c r="F1517" s="344" t="s">
        <v>3178</v>
      </c>
      <c r="G1517" s="344"/>
      <c r="H1517" s="344" t="s">
        <v>3707</v>
      </c>
      <c r="I1517" s="334"/>
      <c r="J1517" s="261"/>
    </row>
    <row r="1518" spans="3:10" s="311" customFormat="1" x14ac:dyDescent="0.3">
      <c r="C1518" s="664"/>
      <c r="D1518" s="343" t="s">
        <v>3709</v>
      </c>
      <c r="E1518" s="344" t="s">
        <v>3710</v>
      </c>
      <c r="F1518" s="344" t="s">
        <v>426</v>
      </c>
      <c r="G1518" s="344"/>
      <c r="H1518" s="344" t="s">
        <v>3709</v>
      </c>
      <c r="I1518" s="334"/>
      <c r="J1518" s="261"/>
    </row>
    <row r="1519" spans="3:10" s="311" customFormat="1" x14ac:dyDescent="0.3">
      <c r="C1519" s="664"/>
      <c r="D1519" s="343" t="s">
        <v>3711</v>
      </c>
      <c r="E1519" s="344" t="s">
        <v>412</v>
      </c>
      <c r="F1519" s="344" t="s">
        <v>473</v>
      </c>
      <c r="G1519" s="344"/>
      <c r="H1519" s="344" t="s">
        <v>3711</v>
      </c>
      <c r="I1519" s="334"/>
      <c r="J1519" s="261"/>
    </row>
    <row r="1520" spans="3:10" s="311" customFormat="1" x14ac:dyDescent="0.3">
      <c r="C1520" s="664"/>
      <c r="D1520" s="343" t="s">
        <v>3712</v>
      </c>
      <c r="E1520" s="344" t="s">
        <v>412</v>
      </c>
      <c r="F1520" s="344" t="s">
        <v>406</v>
      </c>
      <c r="G1520" s="344"/>
      <c r="H1520" s="344" t="s">
        <v>3712</v>
      </c>
      <c r="I1520" s="334"/>
      <c r="J1520" s="261"/>
    </row>
    <row r="1521" spans="3:10" s="311" customFormat="1" x14ac:dyDescent="0.3">
      <c r="C1521" s="664"/>
      <c r="D1521" s="343" t="s">
        <v>3713</v>
      </c>
      <c r="E1521" s="344" t="s">
        <v>3714</v>
      </c>
      <c r="F1521" s="344" t="s">
        <v>436</v>
      </c>
      <c r="G1521" s="344"/>
      <c r="H1521" s="344" t="s">
        <v>3715</v>
      </c>
      <c r="I1521" s="334"/>
      <c r="J1521" s="261"/>
    </row>
    <row r="1522" spans="3:10" s="311" customFormat="1" x14ac:dyDescent="0.3">
      <c r="C1522" s="664"/>
      <c r="D1522" s="343" t="s">
        <v>3716</v>
      </c>
      <c r="E1522" s="344" t="s">
        <v>412</v>
      </c>
      <c r="F1522" s="344" t="s">
        <v>516</v>
      </c>
      <c r="G1522" s="344"/>
      <c r="H1522" s="344" t="s">
        <v>3716</v>
      </c>
      <c r="I1522" s="334"/>
      <c r="J1522" s="261"/>
    </row>
    <row r="1523" spans="3:10" s="311" customFormat="1" x14ac:dyDescent="0.3">
      <c r="C1523" s="664"/>
      <c r="D1523" s="343" t="s">
        <v>3717</v>
      </c>
      <c r="E1523" s="344" t="s">
        <v>3718</v>
      </c>
      <c r="F1523" s="344" t="s">
        <v>565</v>
      </c>
      <c r="G1523" s="344"/>
      <c r="H1523" s="344" t="s">
        <v>3717</v>
      </c>
      <c r="I1523" s="334"/>
      <c r="J1523" s="261"/>
    </row>
    <row r="1524" spans="3:10" s="311" customFormat="1" x14ac:dyDescent="0.3">
      <c r="C1524" s="664"/>
      <c r="D1524" s="343" t="s">
        <v>3719</v>
      </c>
      <c r="E1524" s="344" t="s">
        <v>412</v>
      </c>
      <c r="F1524" s="344" t="s">
        <v>516</v>
      </c>
      <c r="G1524" s="344"/>
      <c r="H1524" s="344" t="s">
        <v>3719</v>
      </c>
      <c r="I1524" s="334"/>
      <c r="J1524" s="261"/>
    </row>
    <row r="1525" spans="3:10" s="311" customFormat="1" x14ac:dyDescent="0.3">
      <c r="C1525" s="664"/>
      <c r="D1525" s="343" t="s">
        <v>3720</v>
      </c>
      <c r="E1525" s="344" t="s">
        <v>412</v>
      </c>
      <c r="F1525" s="344" t="s">
        <v>752</v>
      </c>
      <c r="G1525" s="344"/>
      <c r="H1525" s="344" t="s">
        <v>3721</v>
      </c>
      <c r="I1525" s="334"/>
      <c r="J1525" s="261"/>
    </row>
    <row r="1526" spans="3:10" s="311" customFormat="1" x14ac:dyDescent="0.3">
      <c r="C1526" s="664"/>
      <c r="D1526" s="343" t="s">
        <v>3722</v>
      </c>
      <c r="E1526" s="344" t="s">
        <v>3723</v>
      </c>
      <c r="F1526" s="344" t="s">
        <v>2489</v>
      </c>
      <c r="G1526" s="344"/>
      <c r="H1526" s="344" t="s">
        <v>3724</v>
      </c>
      <c r="I1526" s="334"/>
      <c r="J1526" s="261"/>
    </row>
    <row r="1527" spans="3:10" s="311" customFormat="1" x14ac:dyDescent="0.3">
      <c r="C1527" s="664"/>
      <c r="D1527" s="343" t="s">
        <v>3725</v>
      </c>
      <c r="E1527" s="344" t="s">
        <v>3726</v>
      </c>
      <c r="F1527" s="344" t="s">
        <v>493</v>
      </c>
      <c r="G1527" s="344"/>
      <c r="H1527" s="344" t="s">
        <v>3725</v>
      </c>
      <c r="I1527" s="334"/>
      <c r="J1527" s="261"/>
    </row>
    <row r="1528" spans="3:10" s="311" customFormat="1" x14ac:dyDescent="0.3">
      <c r="C1528" s="664"/>
      <c r="D1528" s="343" t="s">
        <v>3725</v>
      </c>
      <c r="E1528" s="344" t="s">
        <v>3727</v>
      </c>
      <c r="F1528" s="344" t="s">
        <v>436</v>
      </c>
      <c r="G1528" s="344"/>
      <c r="H1528" s="344" t="s">
        <v>3728</v>
      </c>
      <c r="I1528" s="334"/>
      <c r="J1528" s="261"/>
    </row>
    <row r="1529" spans="3:10" s="311" customFormat="1" x14ac:dyDescent="0.3">
      <c r="C1529" s="664"/>
      <c r="D1529" s="343" t="s">
        <v>3729</v>
      </c>
      <c r="E1529" s="344" t="s">
        <v>3730</v>
      </c>
      <c r="F1529" s="344" t="s">
        <v>436</v>
      </c>
      <c r="G1529" s="344"/>
      <c r="H1529" s="344" t="s">
        <v>3731</v>
      </c>
      <c r="I1529" s="334"/>
      <c r="J1529" s="261"/>
    </row>
    <row r="1530" spans="3:10" s="311" customFormat="1" x14ac:dyDescent="0.3">
      <c r="C1530" s="664"/>
      <c r="D1530" s="343" t="s">
        <v>3732</v>
      </c>
      <c r="E1530" s="344" t="s">
        <v>3733</v>
      </c>
      <c r="F1530" s="344" t="s">
        <v>525</v>
      </c>
      <c r="G1530" s="344"/>
      <c r="H1530" s="344" t="s">
        <v>3734</v>
      </c>
      <c r="I1530" s="334"/>
      <c r="J1530" s="261"/>
    </row>
    <row r="1531" spans="3:10" s="311" customFormat="1" x14ac:dyDescent="0.3">
      <c r="C1531" s="664"/>
      <c r="D1531" s="343" t="s">
        <v>3735</v>
      </c>
      <c r="E1531" s="344" t="s">
        <v>3736</v>
      </c>
      <c r="F1531" s="344" t="s">
        <v>406</v>
      </c>
      <c r="G1531" s="344"/>
      <c r="H1531" s="344" t="s">
        <v>3737</v>
      </c>
      <c r="I1531" s="334"/>
      <c r="J1531" s="261"/>
    </row>
    <row r="1532" spans="3:10" s="311" customFormat="1" x14ac:dyDescent="0.3">
      <c r="C1532" s="664"/>
      <c r="D1532" s="343" t="s">
        <v>3738</v>
      </c>
      <c r="E1532" s="344" t="s">
        <v>3739</v>
      </c>
      <c r="F1532" s="344" t="s">
        <v>579</v>
      </c>
      <c r="G1532" s="344"/>
      <c r="H1532" s="344" t="s">
        <v>3740</v>
      </c>
      <c r="I1532" s="334"/>
      <c r="J1532" s="261"/>
    </row>
    <row r="1533" spans="3:10" s="311" customFormat="1" x14ac:dyDescent="0.3">
      <c r="C1533" s="664"/>
      <c r="D1533" s="343" t="s">
        <v>3741</v>
      </c>
      <c r="E1533" s="344" t="s">
        <v>412</v>
      </c>
      <c r="F1533" s="344" t="s">
        <v>565</v>
      </c>
      <c r="G1533" s="344"/>
      <c r="H1533" s="344" t="s">
        <v>3741</v>
      </c>
      <c r="I1533" s="334"/>
      <c r="J1533" s="261"/>
    </row>
    <row r="1534" spans="3:10" s="311" customFormat="1" x14ac:dyDescent="0.3">
      <c r="C1534" s="664"/>
      <c r="D1534" s="343" t="s">
        <v>3742</v>
      </c>
      <c r="E1534" s="344" t="s">
        <v>412</v>
      </c>
      <c r="F1534" s="344" t="s">
        <v>406</v>
      </c>
      <c r="G1534" s="344"/>
      <c r="H1534" s="344" t="s">
        <v>3743</v>
      </c>
      <c r="I1534" s="334"/>
      <c r="J1534" s="261"/>
    </row>
    <row r="1535" spans="3:10" s="311" customFormat="1" x14ac:dyDescent="0.3">
      <c r="C1535" s="664"/>
      <c r="D1535" s="343" t="s">
        <v>3744</v>
      </c>
      <c r="E1535" s="344" t="s">
        <v>412</v>
      </c>
      <c r="F1535" s="344" t="s">
        <v>406</v>
      </c>
      <c r="G1535" s="344"/>
      <c r="H1535" s="344" t="s">
        <v>3744</v>
      </c>
      <c r="I1535" s="334"/>
      <c r="J1535" s="261"/>
    </row>
    <row r="1536" spans="3:10" s="311" customFormat="1" x14ac:dyDescent="0.3">
      <c r="C1536" s="664"/>
      <c r="D1536" s="343" t="s">
        <v>3745</v>
      </c>
      <c r="E1536" s="344" t="s">
        <v>3746</v>
      </c>
      <c r="F1536" s="344" t="s">
        <v>627</v>
      </c>
      <c r="G1536" s="344"/>
      <c r="H1536" s="344" t="s">
        <v>3745</v>
      </c>
      <c r="I1536" s="334"/>
      <c r="J1536" s="261"/>
    </row>
    <row r="1537" spans="3:10" s="311" customFormat="1" x14ac:dyDescent="0.3">
      <c r="C1537" s="664"/>
      <c r="D1537" s="343" t="s">
        <v>3747</v>
      </c>
      <c r="E1537" s="344" t="s">
        <v>3748</v>
      </c>
      <c r="F1537" s="344" t="s">
        <v>1169</v>
      </c>
      <c r="G1537" s="344"/>
      <c r="H1537" s="344" t="s">
        <v>3749</v>
      </c>
      <c r="I1537" s="334"/>
      <c r="J1537" s="261"/>
    </row>
    <row r="1538" spans="3:10" s="311" customFormat="1" x14ac:dyDescent="0.3">
      <c r="C1538" s="664"/>
      <c r="D1538" s="343" t="s">
        <v>3750</v>
      </c>
      <c r="E1538" s="344" t="s">
        <v>3751</v>
      </c>
      <c r="F1538" s="344" t="s">
        <v>436</v>
      </c>
      <c r="G1538" s="344"/>
      <c r="H1538" s="344" t="s">
        <v>3752</v>
      </c>
      <c r="I1538" s="334"/>
      <c r="J1538" s="261"/>
    </row>
    <row r="1539" spans="3:10" s="311" customFormat="1" x14ac:dyDescent="0.3">
      <c r="C1539" s="664"/>
      <c r="D1539" s="343" t="s">
        <v>3753</v>
      </c>
      <c r="E1539" s="344" t="s">
        <v>3754</v>
      </c>
      <c r="F1539" s="344" t="s">
        <v>426</v>
      </c>
      <c r="G1539" s="344"/>
      <c r="H1539" s="344" t="s">
        <v>3755</v>
      </c>
      <c r="I1539" s="334"/>
      <c r="J1539" s="261"/>
    </row>
    <row r="1540" spans="3:10" s="311" customFormat="1" x14ac:dyDescent="0.3">
      <c r="C1540" s="664"/>
      <c r="D1540" s="343" t="s">
        <v>3756</v>
      </c>
      <c r="E1540" s="344" t="s">
        <v>412</v>
      </c>
      <c r="F1540" s="344" t="s">
        <v>406</v>
      </c>
      <c r="G1540" s="344"/>
      <c r="H1540" s="344" t="s">
        <v>3756</v>
      </c>
      <c r="I1540" s="334"/>
      <c r="J1540" s="261"/>
    </row>
    <row r="1541" spans="3:10" s="311" customFormat="1" x14ac:dyDescent="0.3">
      <c r="C1541" s="664"/>
      <c r="D1541" s="343" t="s">
        <v>3757</v>
      </c>
      <c r="E1541" s="344" t="s">
        <v>3758</v>
      </c>
      <c r="F1541" s="344" t="s">
        <v>436</v>
      </c>
      <c r="G1541" s="344"/>
      <c r="H1541" s="344" t="s">
        <v>3757</v>
      </c>
      <c r="I1541" s="334"/>
      <c r="J1541" s="261"/>
    </row>
    <row r="1542" spans="3:10" s="311" customFormat="1" x14ac:dyDescent="0.3">
      <c r="C1542" s="664"/>
      <c r="D1542" s="343" t="s">
        <v>3759</v>
      </c>
      <c r="E1542" s="344" t="s">
        <v>3760</v>
      </c>
      <c r="F1542" s="344" t="s">
        <v>436</v>
      </c>
      <c r="G1542" s="344"/>
      <c r="H1542" s="344" t="s">
        <v>3761</v>
      </c>
      <c r="I1542" s="334"/>
      <c r="J1542" s="261"/>
    </row>
    <row r="1543" spans="3:10" s="311" customFormat="1" x14ac:dyDescent="0.3">
      <c r="C1543" s="664"/>
      <c r="D1543" s="343" t="s">
        <v>3762</v>
      </c>
      <c r="E1543" s="344" t="s">
        <v>412</v>
      </c>
      <c r="F1543" s="344" t="s">
        <v>1336</v>
      </c>
      <c r="G1543" s="344"/>
      <c r="H1543" s="344" t="s">
        <v>3762</v>
      </c>
      <c r="I1543" s="334"/>
      <c r="J1543" s="261"/>
    </row>
    <row r="1544" spans="3:10" s="311" customFormat="1" x14ac:dyDescent="0.3">
      <c r="C1544" s="664"/>
      <c r="D1544" s="343" t="s">
        <v>3763</v>
      </c>
      <c r="E1544" s="344" t="s">
        <v>3764</v>
      </c>
      <c r="F1544" s="344" t="s">
        <v>3763</v>
      </c>
      <c r="G1544" s="344"/>
      <c r="H1544" s="344" t="s">
        <v>3765</v>
      </c>
      <c r="I1544" s="334"/>
      <c r="J1544" s="261"/>
    </row>
    <row r="1545" spans="3:10" s="311" customFormat="1" x14ac:dyDescent="0.3">
      <c r="C1545" s="664"/>
      <c r="D1545" s="343" t="s">
        <v>3766</v>
      </c>
      <c r="E1545" s="344" t="s">
        <v>3767</v>
      </c>
      <c r="F1545" s="344" t="s">
        <v>1194</v>
      </c>
      <c r="G1545" s="344"/>
      <c r="H1545" s="344" t="s">
        <v>3766</v>
      </c>
      <c r="I1545" s="334"/>
      <c r="J1545" s="261"/>
    </row>
    <row r="1546" spans="3:10" s="311" customFormat="1" x14ac:dyDescent="0.3">
      <c r="C1546" s="664"/>
      <c r="D1546" s="343" t="s">
        <v>3768</v>
      </c>
      <c r="E1546" s="344" t="s">
        <v>3769</v>
      </c>
      <c r="F1546" s="344" t="s">
        <v>436</v>
      </c>
      <c r="G1546" s="344"/>
      <c r="H1546" s="344" t="s">
        <v>3770</v>
      </c>
      <c r="I1546" s="334"/>
      <c r="J1546" s="261"/>
    </row>
    <row r="1547" spans="3:10" s="311" customFormat="1" x14ac:dyDescent="0.3">
      <c r="C1547" s="664"/>
      <c r="D1547" s="343" t="s">
        <v>3771</v>
      </c>
      <c r="E1547" s="344" t="s">
        <v>3772</v>
      </c>
      <c r="F1547" s="344" t="s">
        <v>436</v>
      </c>
      <c r="G1547" s="344"/>
      <c r="H1547" s="344" t="s">
        <v>3773</v>
      </c>
      <c r="I1547" s="334"/>
      <c r="J1547" s="261"/>
    </row>
    <row r="1548" spans="3:10" s="311" customFormat="1" x14ac:dyDescent="0.3">
      <c r="C1548" s="664"/>
      <c r="D1548" s="343" t="s">
        <v>3774</v>
      </c>
      <c r="E1548" s="344" t="s">
        <v>412</v>
      </c>
      <c r="F1548" s="344" t="s">
        <v>406</v>
      </c>
      <c r="G1548" s="344"/>
      <c r="H1548" s="344" t="s">
        <v>3774</v>
      </c>
      <c r="I1548" s="334"/>
      <c r="J1548" s="261"/>
    </row>
    <row r="1549" spans="3:10" s="311" customFormat="1" x14ac:dyDescent="0.3">
      <c r="C1549" s="664"/>
      <c r="D1549" s="343" t="s">
        <v>3775</v>
      </c>
      <c r="E1549" s="344" t="s">
        <v>3776</v>
      </c>
      <c r="F1549" s="344" t="s">
        <v>705</v>
      </c>
      <c r="G1549" s="344"/>
      <c r="H1549" s="344" t="s">
        <v>3775</v>
      </c>
      <c r="I1549" s="334"/>
      <c r="J1549" s="261"/>
    </row>
    <row r="1550" spans="3:10" s="311" customFormat="1" x14ac:dyDescent="0.3">
      <c r="C1550" s="664"/>
      <c r="D1550" s="343" t="s">
        <v>3777</v>
      </c>
      <c r="E1550" s="344" t="s">
        <v>3778</v>
      </c>
      <c r="F1550" s="344" t="s">
        <v>1291</v>
      </c>
      <c r="G1550" s="344"/>
      <c r="H1550" s="344" t="s">
        <v>3777</v>
      </c>
      <c r="I1550" s="334"/>
      <c r="J1550" s="261"/>
    </row>
    <row r="1551" spans="3:10" s="311" customFormat="1" x14ac:dyDescent="0.3">
      <c r="C1551" s="664"/>
      <c r="D1551" s="343" t="s">
        <v>3779</v>
      </c>
      <c r="E1551" s="344" t="s">
        <v>3780</v>
      </c>
      <c r="F1551" s="344" t="s">
        <v>436</v>
      </c>
      <c r="G1551" s="344"/>
      <c r="H1551" s="344" t="s">
        <v>3781</v>
      </c>
      <c r="I1551" s="334"/>
      <c r="J1551" s="261"/>
    </row>
    <row r="1552" spans="3:10" s="311" customFormat="1" x14ac:dyDescent="0.3">
      <c r="C1552" s="664"/>
      <c r="D1552" s="343" t="s">
        <v>3782</v>
      </c>
      <c r="E1552" s="344" t="s">
        <v>3783</v>
      </c>
      <c r="F1552" s="344" t="s">
        <v>436</v>
      </c>
      <c r="G1552" s="344"/>
      <c r="H1552" s="344" t="s">
        <v>3784</v>
      </c>
      <c r="I1552" s="334"/>
      <c r="J1552" s="261"/>
    </row>
    <row r="1553" spans="3:10" s="311" customFormat="1" x14ac:dyDescent="0.3">
      <c r="C1553" s="664"/>
      <c r="D1553" s="343" t="s">
        <v>3785</v>
      </c>
      <c r="E1553" s="344" t="s">
        <v>3786</v>
      </c>
      <c r="F1553" s="344" t="s">
        <v>436</v>
      </c>
      <c r="G1553" s="344"/>
      <c r="H1553" s="344" t="s">
        <v>3787</v>
      </c>
      <c r="I1553" s="334"/>
      <c r="J1553" s="261"/>
    </row>
    <row r="1554" spans="3:10" s="311" customFormat="1" x14ac:dyDescent="0.3">
      <c r="C1554" s="664"/>
      <c r="D1554" s="343" t="s">
        <v>3785</v>
      </c>
      <c r="E1554" s="344" t="s">
        <v>3788</v>
      </c>
      <c r="F1554" s="344" t="s">
        <v>436</v>
      </c>
      <c r="G1554" s="344"/>
      <c r="H1554" s="344" t="s">
        <v>3789</v>
      </c>
      <c r="I1554" s="334"/>
      <c r="J1554" s="261"/>
    </row>
    <row r="1555" spans="3:10" s="311" customFormat="1" x14ac:dyDescent="0.3">
      <c r="C1555" s="664"/>
      <c r="D1555" s="343" t="s">
        <v>3785</v>
      </c>
      <c r="E1555" s="344" t="s">
        <v>3790</v>
      </c>
      <c r="F1555" s="344" t="s">
        <v>436</v>
      </c>
      <c r="G1555" s="344"/>
      <c r="H1555" s="344" t="s">
        <v>3791</v>
      </c>
      <c r="I1555" s="334"/>
      <c r="J1555" s="261"/>
    </row>
    <row r="1556" spans="3:10" s="311" customFormat="1" x14ac:dyDescent="0.3">
      <c r="C1556" s="664"/>
      <c r="D1556" s="343" t="s">
        <v>3792</v>
      </c>
      <c r="E1556" s="344" t="s">
        <v>3793</v>
      </c>
      <c r="F1556" s="344" t="s">
        <v>1501</v>
      </c>
      <c r="G1556" s="344"/>
      <c r="H1556" s="344" t="s">
        <v>3794</v>
      </c>
      <c r="I1556" s="334"/>
      <c r="J1556" s="261"/>
    </row>
    <row r="1557" spans="3:10" s="311" customFormat="1" x14ac:dyDescent="0.3">
      <c r="C1557" s="664"/>
      <c r="D1557" s="343" t="s">
        <v>3795</v>
      </c>
      <c r="E1557" s="344" t="s">
        <v>412</v>
      </c>
      <c r="F1557" s="344" t="s">
        <v>1030</v>
      </c>
      <c r="G1557" s="344"/>
      <c r="H1557" s="344" t="s">
        <v>3796</v>
      </c>
      <c r="I1557" s="334"/>
      <c r="J1557" s="261"/>
    </row>
    <row r="1558" spans="3:10" s="311" customFormat="1" x14ac:dyDescent="0.3">
      <c r="C1558" s="664"/>
      <c r="D1558" s="343" t="s">
        <v>3797</v>
      </c>
      <c r="E1558" s="344" t="s">
        <v>412</v>
      </c>
      <c r="F1558" s="344" t="s">
        <v>1895</v>
      </c>
      <c r="G1558" s="344"/>
      <c r="H1558" s="344" t="s">
        <v>3797</v>
      </c>
      <c r="I1558" s="334"/>
      <c r="J1558" s="261"/>
    </row>
    <row r="1559" spans="3:10" s="311" customFormat="1" x14ac:dyDescent="0.3">
      <c r="C1559" s="664"/>
      <c r="D1559" s="343" t="s">
        <v>3798</v>
      </c>
      <c r="E1559" s="344" t="s">
        <v>412</v>
      </c>
      <c r="F1559" s="344" t="s">
        <v>2050</v>
      </c>
      <c r="G1559" s="344"/>
      <c r="H1559" s="344" t="s">
        <v>3798</v>
      </c>
      <c r="I1559" s="334"/>
      <c r="J1559" s="261"/>
    </row>
    <row r="1560" spans="3:10" s="311" customFormat="1" x14ac:dyDescent="0.3">
      <c r="C1560" s="664"/>
      <c r="D1560" s="343" t="s">
        <v>3799</v>
      </c>
      <c r="E1560" s="344" t="s">
        <v>3800</v>
      </c>
      <c r="F1560" s="344" t="s">
        <v>752</v>
      </c>
      <c r="G1560" s="344"/>
      <c r="H1560" s="344" t="s">
        <v>3801</v>
      </c>
      <c r="I1560" s="334"/>
      <c r="J1560" s="261"/>
    </row>
    <row r="1561" spans="3:10" s="311" customFormat="1" x14ac:dyDescent="0.3">
      <c r="C1561" s="664"/>
      <c r="D1561" s="343" t="s">
        <v>3802</v>
      </c>
      <c r="E1561" s="344" t="s">
        <v>3803</v>
      </c>
      <c r="F1561" s="344" t="s">
        <v>2050</v>
      </c>
      <c r="G1561" s="344"/>
      <c r="H1561" s="344" t="s">
        <v>3802</v>
      </c>
      <c r="I1561" s="334"/>
      <c r="J1561" s="261"/>
    </row>
    <row r="1562" spans="3:10" s="311" customFormat="1" x14ac:dyDescent="0.3">
      <c r="C1562" s="664"/>
      <c r="D1562" s="343" t="s">
        <v>3804</v>
      </c>
      <c r="E1562" s="344" t="s">
        <v>3805</v>
      </c>
      <c r="F1562" s="344" t="s">
        <v>1343</v>
      </c>
      <c r="G1562" s="344"/>
      <c r="H1562" s="344" t="s">
        <v>3804</v>
      </c>
      <c r="I1562" s="334"/>
      <c r="J1562" s="261"/>
    </row>
    <row r="1563" spans="3:10" s="311" customFormat="1" x14ac:dyDescent="0.3">
      <c r="C1563" s="664"/>
      <c r="D1563" s="343" t="s">
        <v>3806</v>
      </c>
      <c r="E1563" s="344" t="s">
        <v>412</v>
      </c>
      <c r="F1563" s="344" t="s">
        <v>772</v>
      </c>
      <c r="G1563" s="344"/>
      <c r="H1563" s="344" t="s">
        <v>3807</v>
      </c>
      <c r="I1563" s="334"/>
      <c r="J1563" s="261"/>
    </row>
    <row r="1564" spans="3:10" s="311" customFormat="1" x14ac:dyDescent="0.3">
      <c r="C1564" s="664"/>
      <c r="D1564" s="343" t="s">
        <v>3808</v>
      </c>
      <c r="E1564" s="344" t="s">
        <v>3809</v>
      </c>
      <c r="F1564" s="344" t="s">
        <v>745</v>
      </c>
      <c r="G1564" s="344"/>
      <c r="H1564" s="344" t="s">
        <v>3808</v>
      </c>
      <c r="I1564" s="334"/>
      <c r="J1564" s="261"/>
    </row>
    <row r="1565" spans="3:10" s="311" customFormat="1" x14ac:dyDescent="0.3">
      <c r="C1565" s="664"/>
      <c r="D1565" s="343" t="s">
        <v>3810</v>
      </c>
      <c r="E1565" s="344" t="s">
        <v>3811</v>
      </c>
      <c r="F1565" s="344" t="s">
        <v>426</v>
      </c>
      <c r="G1565" s="344"/>
      <c r="H1565" s="344" t="s">
        <v>3810</v>
      </c>
      <c r="I1565" s="334"/>
      <c r="J1565" s="261"/>
    </row>
    <row r="1566" spans="3:10" s="311" customFormat="1" x14ac:dyDescent="0.3">
      <c r="C1566" s="664"/>
      <c r="D1566" s="343" t="s">
        <v>3812</v>
      </c>
      <c r="E1566" s="344" t="s">
        <v>412</v>
      </c>
      <c r="F1566" s="344" t="s">
        <v>1291</v>
      </c>
      <c r="G1566" s="344"/>
      <c r="H1566" s="344" t="s">
        <v>3813</v>
      </c>
      <c r="I1566" s="334"/>
      <c r="J1566" s="261"/>
    </row>
    <row r="1567" spans="3:10" s="311" customFormat="1" x14ac:dyDescent="0.3">
      <c r="C1567" s="664"/>
      <c r="D1567" s="343" t="s">
        <v>3814</v>
      </c>
      <c r="E1567" s="344" t="s">
        <v>3815</v>
      </c>
      <c r="F1567" s="344" t="s">
        <v>745</v>
      </c>
      <c r="G1567" s="344"/>
      <c r="H1567" s="344" t="s">
        <v>3814</v>
      </c>
      <c r="I1567" s="334"/>
      <c r="J1567" s="261"/>
    </row>
    <row r="1568" spans="3:10" s="311" customFormat="1" x14ac:dyDescent="0.3">
      <c r="C1568" s="664"/>
      <c r="D1568" s="343" t="s">
        <v>3816</v>
      </c>
      <c r="E1568" s="344" t="s">
        <v>3817</v>
      </c>
      <c r="F1568" s="344" t="s">
        <v>1194</v>
      </c>
      <c r="G1568" s="344"/>
      <c r="H1568" s="344" t="s">
        <v>3816</v>
      </c>
      <c r="I1568" s="334"/>
      <c r="J1568" s="261"/>
    </row>
    <row r="1569" spans="3:10" s="311" customFormat="1" x14ac:dyDescent="0.3">
      <c r="C1569" s="664"/>
      <c r="D1569" s="343" t="s">
        <v>3818</v>
      </c>
      <c r="E1569" s="344" t="s">
        <v>3819</v>
      </c>
      <c r="F1569" s="344" t="s">
        <v>436</v>
      </c>
      <c r="G1569" s="344"/>
      <c r="H1569" s="344" t="s">
        <v>3818</v>
      </c>
      <c r="I1569" s="334"/>
      <c r="J1569" s="261"/>
    </row>
    <row r="1570" spans="3:10" s="311" customFormat="1" x14ac:dyDescent="0.3">
      <c r="C1570" s="664"/>
      <c r="D1570" s="343" t="s">
        <v>3820</v>
      </c>
      <c r="E1570" s="344" t="s">
        <v>3821</v>
      </c>
      <c r="F1570" s="344" t="s">
        <v>460</v>
      </c>
      <c r="G1570" s="344"/>
      <c r="H1570" s="344" t="s">
        <v>3822</v>
      </c>
      <c r="I1570" s="334"/>
      <c r="J1570" s="261"/>
    </row>
    <row r="1571" spans="3:10" s="311" customFormat="1" x14ac:dyDescent="0.3">
      <c r="C1571" s="664"/>
      <c r="D1571" s="343" t="s">
        <v>3823</v>
      </c>
      <c r="E1571" s="344" t="s">
        <v>3762</v>
      </c>
      <c r="F1571" s="344" t="s">
        <v>436</v>
      </c>
      <c r="G1571" s="344"/>
      <c r="H1571" s="344" t="s">
        <v>3824</v>
      </c>
      <c r="I1571" s="334"/>
      <c r="J1571" s="261"/>
    </row>
    <row r="1572" spans="3:10" s="311" customFormat="1" x14ac:dyDescent="0.3">
      <c r="C1572" s="664"/>
      <c r="D1572" s="343" t="s">
        <v>3825</v>
      </c>
      <c r="E1572" s="344" t="s">
        <v>3826</v>
      </c>
      <c r="F1572" s="344" t="s">
        <v>579</v>
      </c>
      <c r="G1572" s="344"/>
      <c r="H1572" s="344" t="s">
        <v>3825</v>
      </c>
      <c r="I1572" s="334"/>
      <c r="J1572" s="261"/>
    </row>
    <row r="1573" spans="3:10" s="311" customFormat="1" x14ac:dyDescent="0.3">
      <c r="C1573" s="664"/>
      <c r="D1573" s="343" t="s">
        <v>3827</v>
      </c>
      <c r="E1573" s="344" t="s">
        <v>3828</v>
      </c>
      <c r="F1573" s="344" t="s">
        <v>1690</v>
      </c>
      <c r="G1573" s="344"/>
      <c r="H1573" s="344" t="s">
        <v>3827</v>
      </c>
      <c r="I1573" s="334"/>
      <c r="J1573" s="261"/>
    </row>
    <row r="1574" spans="3:10" s="311" customFormat="1" x14ac:dyDescent="0.3">
      <c r="C1574" s="664"/>
      <c r="D1574" s="343" t="s">
        <v>3829</v>
      </c>
      <c r="E1574" s="344" t="s">
        <v>412</v>
      </c>
      <c r="F1574" s="344" t="s">
        <v>565</v>
      </c>
      <c r="G1574" s="344"/>
      <c r="H1574" s="344" t="s">
        <v>3829</v>
      </c>
      <c r="I1574" s="334"/>
      <c r="J1574" s="261"/>
    </row>
    <row r="1575" spans="3:10" s="311" customFormat="1" x14ac:dyDescent="0.3">
      <c r="C1575" s="664"/>
      <c r="D1575" s="343" t="s">
        <v>3830</v>
      </c>
      <c r="E1575" s="344" t="s">
        <v>3831</v>
      </c>
      <c r="F1575" s="344" t="s">
        <v>1051</v>
      </c>
      <c r="G1575" s="344"/>
      <c r="H1575" s="344" t="s">
        <v>3830</v>
      </c>
      <c r="I1575" s="334"/>
      <c r="J1575" s="261"/>
    </row>
    <row r="1576" spans="3:10" s="311" customFormat="1" x14ac:dyDescent="0.3">
      <c r="C1576" s="664"/>
      <c r="D1576" s="343" t="s">
        <v>3830</v>
      </c>
      <c r="E1576" s="344" t="s">
        <v>3832</v>
      </c>
      <c r="F1576" s="344" t="s">
        <v>516</v>
      </c>
      <c r="G1576" s="344"/>
      <c r="H1576" s="344" t="s">
        <v>3830</v>
      </c>
      <c r="I1576" s="334"/>
      <c r="J1576" s="261"/>
    </row>
    <row r="1577" spans="3:10" s="311" customFormat="1" x14ac:dyDescent="0.3">
      <c r="C1577" s="664"/>
      <c r="D1577" s="343" t="s">
        <v>3833</v>
      </c>
      <c r="E1577" s="344" t="s">
        <v>3834</v>
      </c>
      <c r="F1577" s="344" t="s">
        <v>423</v>
      </c>
      <c r="G1577" s="344"/>
      <c r="H1577" s="344" t="s">
        <v>3833</v>
      </c>
      <c r="I1577" s="334"/>
      <c r="J1577" s="261"/>
    </row>
    <row r="1578" spans="3:10" s="311" customFormat="1" x14ac:dyDescent="0.3">
      <c r="C1578" s="664"/>
      <c r="D1578" s="343" t="s">
        <v>3835</v>
      </c>
      <c r="E1578" s="344" t="s">
        <v>412</v>
      </c>
      <c r="F1578" s="344" t="s">
        <v>2849</v>
      </c>
      <c r="G1578" s="344"/>
      <c r="H1578" s="344" t="s">
        <v>3835</v>
      </c>
      <c r="I1578" s="334"/>
      <c r="J1578" s="261"/>
    </row>
    <row r="1579" spans="3:10" s="311" customFormat="1" x14ac:dyDescent="0.3">
      <c r="C1579" s="664"/>
      <c r="D1579" s="343" t="s">
        <v>3836</v>
      </c>
      <c r="E1579" s="344" t="s">
        <v>3837</v>
      </c>
      <c r="F1579" s="344" t="s">
        <v>869</v>
      </c>
      <c r="G1579" s="344"/>
      <c r="H1579" s="344" t="s">
        <v>3836</v>
      </c>
      <c r="I1579" s="334"/>
      <c r="J1579" s="261"/>
    </row>
    <row r="1580" spans="3:10" s="311" customFormat="1" x14ac:dyDescent="0.3">
      <c r="C1580" s="664"/>
      <c r="D1580" s="343" t="s">
        <v>3838</v>
      </c>
      <c r="E1580" s="344" t="s">
        <v>412</v>
      </c>
      <c r="F1580" s="344" t="s">
        <v>665</v>
      </c>
      <c r="G1580" s="344"/>
      <c r="H1580" s="344" t="s">
        <v>3838</v>
      </c>
      <c r="I1580" s="334"/>
      <c r="J1580" s="261"/>
    </row>
    <row r="1581" spans="3:10" s="311" customFormat="1" x14ac:dyDescent="0.3">
      <c r="C1581" s="664"/>
      <c r="D1581" s="343" t="s">
        <v>3839</v>
      </c>
      <c r="E1581" s="344" t="s">
        <v>412</v>
      </c>
      <c r="F1581" s="344" t="s">
        <v>1018</v>
      </c>
      <c r="G1581" s="344"/>
      <c r="H1581" s="344" t="s">
        <v>3839</v>
      </c>
      <c r="I1581" s="334"/>
      <c r="J1581" s="261"/>
    </row>
    <row r="1582" spans="3:10" s="311" customFormat="1" x14ac:dyDescent="0.3">
      <c r="C1582" s="664"/>
      <c r="D1582" s="343" t="s">
        <v>3840</v>
      </c>
      <c r="E1582" s="344" t="s">
        <v>3839</v>
      </c>
      <c r="F1582" s="344" t="s">
        <v>463</v>
      </c>
      <c r="G1582" s="344"/>
      <c r="H1582" s="344" t="s">
        <v>3840</v>
      </c>
      <c r="I1582" s="334"/>
      <c r="J1582" s="261"/>
    </row>
    <row r="1583" spans="3:10" s="311" customFormat="1" x14ac:dyDescent="0.3">
      <c r="C1583" s="664"/>
      <c r="D1583" s="343" t="s">
        <v>3841</v>
      </c>
      <c r="E1583" s="344" t="s">
        <v>3842</v>
      </c>
      <c r="F1583" s="344" t="s">
        <v>878</v>
      </c>
      <c r="G1583" s="344"/>
      <c r="H1583" s="344" t="s">
        <v>3843</v>
      </c>
      <c r="I1583" s="334"/>
      <c r="J1583" s="261"/>
    </row>
    <row r="1584" spans="3:10" s="311" customFormat="1" x14ac:dyDescent="0.3">
      <c r="C1584" s="664"/>
      <c r="D1584" s="343" t="s">
        <v>3844</v>
      </c>
      <c r="E1584" s="344" t="s">
        <v>412</v>
      </c>
      <c r="F1584" s="344" t="s">
        <v>714</v>
      </c>
      <c r="G1584" s="344"/>
      <c r="H1584" s="344" t="s">
        <v>3845</v>
      </c>
      <c r="I1584" s="334"/>
      <c r="J1584" s="261"/>
    </row>
    <row r="1585" spans="3:10" s="311" customFormat="1" x14ac:dyDescent="0.3">
      <c r="C1585" s="664"/>
      <c r="D1585" s="343" t="s">
        <v>3846</v>
      </c>
      <c r="E1585" s="344" t="s">
        <v>412</v>
      </c>
      <c r="F1585" s="344" t="s">
        <v>772</v>
      </c>
      <c r="G1585" s="344"/>
      <c r="H1585" s="344" t="s">
        <v>3846</v>
      </c>
      <c r="I1585" s="334"/>
      <c r="J1585" s="261"/>
    </row>
    <row r="1586" spans="3:10" s="311" customFormat="1" x14ac:dyDescent="0.3">
      <c r="C1586" s="664"/>
      <c r="D1586" s="343" t="s">
        <v>3847</v>
      </c>
      <c r="E1586" s="344" t="s">
        <v>3848</v>
      </c>
      <c r="F1586" s="344" t="s">
        <v>594</v>
      </c>
      <c r="G1586" s="344"/>
      <c r="H1586" s="344" t="s">
        <v>3847</v>
      </c>
      <c r="I1586" s="334"/>
      <c r="J1586" s="261"/>
    </row>
    <row r="1587" spans="3:10" s="311" customFormat="1" x14ac:dyDescent="0.3">
      <c r="C1587" s="664"/>
      <c r="D1587" s="343" t="s">
        <v>3849</v>
      </c>
      <c r="E1587" s="344" t="s">
        <v>412</v>
      </c>
      <c r="F1587" s="344" t="s">
        <v>745</v>
      </c>
      <c r="G1587" s="344"/>
      <c r="H1587" s="344" t="s">
        <v>3849</v>
      </c>
      <c r="I1587" s="334"/>
      <c r="J1587" s="261"/>
    </row>
    <row r="1588" spans="3:10" s="311" customFormat="1" x14ac:dyDescent="0.3">
      <c r="C1588" s="664"/>
      <c r="D1588" s="343" t="s">
        <v>3850</v>
      </c>
      <c r="E1588" s="344" t="s">
        <v>412</v>
      </c>
      <c r="F1588" s="344" t="s">
        <v>565</v>
      </c>
      <c r="G1588" s="344"/>
      <c r="H1588" s="344" t="s">
        <v>3851</v>
      </c>
      <c r="I1588" s="334"/>
      <c r="J1588" s="261"/>
    </row>
    <row r="1589" spans="3:10" s="311" customFormat="1" x14ac:dyDescent="0.3">
      <c r="C1589" s="664"/>
      <c r="D1589" s="343" t="s">
        <v>3852</v>
      </c>
      <c r="E1589" s="344" t="s">
        <v>412</v>
      </c>
      <c r="F1589" s="344" t="s">
        <v>508</v>
      </c>
      <c r="G1589" s="344"/>
      <c r="H1589" s="344" t="s">
        <v>3852</v>
      </c>
      <c r="I1589" s="334"/>
      <c r="J1589" s="261"/>
    </row>
    <row r="1590" spans="3:10" s="311" customFormat="1" x14ac:dyDescent="0.3">
      <c r="C1590" s="664"/>
      <c r="D1590" s="343" t="s">
        <v>3853</v>
      </c>
      <c r="E1590" s="344" t="s">
        <v>3854</v>
      </c>
      <c r="F1590" s="344" t="s">
        <v>1055</v>
      </c>
      <c r="G1590" s="344"/>
      <c r="H1590" s="344" t="s">
        <v>3855</v>
      </c>
      <c r="I1590" s="334"/>
      <c r="J1590" s="261"/>
    </row>
    <row r="1591" spans="3:10" s="311" customFormat="1" x14ac:dyDescent="0.3">
      <c r="C1591" s="664"/>
      <c r="D1591" s="343" t="s">
        <v>3856</v>
      </c>
      <c r="E1591" s="344" t="s">
        <v>3856</v>
      </c>
      <c r="F1591" s="344" t="s">
        <v>565</v>
      </c>
      <c r="G1591" s="344"/>
      <c r="H1591" s="344" t="s">
        <v>3856</v>
      </c>
      <c r="I1591" s="334"/>
      <c r="J1591" s="261"/>
    </row>
    <row r="1592" spans="3:10" s="311" customFormat="1" x14ac:dyDescent="0.3">
      <c r="C1592" s="664"/>
      <c r="D1592" s="343" t="s">
        <v>3857</v>
      </c>
      <c r="E1592" s="344" t="s">
        <v>412</v>
      </c>
      <c r="F1592" s="344" t="s">
        <v>418</v>
      </c>
      <c r="G1592" s="344"/>
      <c r="H1592" s="344" t="s">
        <v>3857</v>
      </c>
      <c r="I1592" s="334"/>
      <c r="J1592" s="261"/>
    </row>
    <row r="1593" spans="3:10" s="311" customFormat="1" x14ac:dyDescent="0.3">
      <c r="C1593" s="664"/>
      <c r="D1593" s="343" t="s">
        <v>3858</v>
      </c>
      <c r="E1593" s="344" t="s">
        <v>412</v>
      </c>
      <c r="F1593" s="344" t="s">
        <v>423</v>
      </c>
      <c r="G1593" s="344"/>
      <c r="H1593" s="344" t="s">
        <v>3859</v>
      </c>
      <c r="I1593" s="334"/>
      <c r="J1593" s="261"/>
    </row>
    <row r="1594" spans="3:10" s="311" customFormat="1" x14ac:dyDescent="0.3">
      <c r="C1594" s="664"/>
      <c r="D1594" s="343" t="s">
        <v>3860</v>
      </c>
      <c r="E1594" s="344" t="s">
        <v>3861</v>
      </c>
      <c r="F1594" s="344" t="s">
        <v>426</v>
      </c>
      <c r="G1594" s="344"/>
      <c r="H1594" s="344" t="s">
        <v>3860</v>
      </c>
      <c r="I1594" s="334"/>
      <c r="J1594" s="261"/>
    </row>
    <row r="1595" spans="3:10" s="311" customFormat="1" x14ac:dyDescent="0.3">
      <c r="C1595" s="664"/>
      <c r="D1595" s="343" t="s">
        <v>3862</v>
      </c>
      <c r="E1595" s="344" t="s">
        <v>3863</v>
      </c>
      <c r="F1595" s="344" t="s">
        <v>665</v>
      </c>
      <c r="G1595" s="344"/>
      <c r="H1595" s="344" t="s">
        <v>3862</v>
      </c>
      <c r="I1595" s="334"/>
      <c r="J1595" s="261"/>
    </row>
    <row r="1596" spans="3:10" s="311" customFormat="1" x14ac:dyDescent="0.3">
      <c r="C1596" s="664"/>
      <c r="D1596" s="343" t="s">
        <v>3864</v>
      </c>
      <c r="E1596" s="344" t="s">
        <v>3865</v>
      </c>
      <c r="F1596" s="344" t="s">
        <v>436</v>
      </c>
      <c r="G1596" s="344"/>
      <c r="H1596" s="344" t="s">
        <v>3864</v>
      </c>
      <c r="I1596" s="334"/>
      <c r="J1596" s="261"/>
    </row>
    <row r="1597" spans="3:10" s="311" customFormat="1" x14ac:dyDescent="0.3">
      <c r="C1597" s="664"/>
      <c r="D1597" s="343" t="s">
        <v>3866</v>
      </c>
      <c r="E1597" s="344" t="s">
        <v>3867</v>
      </c>
      <c r="F1597" s="344" t="s">
        <v>498</v>
      </c>
      <c r="G1597" s="344"/>
      <c r="H1597" s="344" t="s">
        <v>3866</v>
      </c>
      <c r="I1597" s="334"/>
      <c r="J1597" s="261"/>
    </row>
    <row r="1598" spans="3:10" s="311" customFormat="1" x14ac:dyDescent="0.3">
      <c r="C1598" s="664"/>
      <c r="D1598" s="343" t="s">
        <v>3868</v>
      </c>
      <c r="E1598" s="344" t="s">
        <v>412</v>
      </c>
      <c r="F1598" s="344" t="s">
        <v>772</v>
      </c>
      <c r="G1598" s="344"/>
      <c r="H1598" s="344" t="s">
        <v>3868</v>
      </c>
      <c r="I1598" s="334"/>
      <c r="J1598" s="261"/>
    </row>
    <row r="1599" spans="3:10" s="311" customFormat="1" x14ac:dyDescent="0.3">
      <c r="C1599" s="664"/>
      <c r="D1599" s="343" t="s">
        <v>3869</v>
      </c>
      <c r="E1599" s="344" t="s">
        <v>3868</v>
      </c>
      <c r="F1599" s="344" t="s">
        <v>1018</v>
      </c>
      <c r="G1599" s="344"/>
      <c r="H1599" s="344" t="s">
        <v>3869</v>
      </c>
      <c r="I1599" s="334"/>
      <c r="J1599" s="261"/>
    </row>
    <row r="1600" spans="3:10" s="311" customFormat="1" x14ac:dyDescent="0.3">
      <c r="C1600" s="664"/>
      <c r="D1600" s="343" t="s">
        <v>3870</v>
      </c>
      <c r="E1600" s="344" t="s">
        <v>3871</v>
      </c>
      <c r="F1600" s="344" t="s">
        <v>463</v>
      </c>
      <c r="G1600" s="344"/>
      <c r="H1600" s="344" t="s">
        <v>3870</v>
      </c>
      <c r="I1600" s="334"/>
      <c r="J1600" s="261"/>
    </row>
    <row r="1601" spans="3:10" s="311" customFormat="1" x14ac:dyDescent="0.3">
      <c r="C1601" s="664"/>
      <c r="D1601" s="343" t="s">
        <v>3872</v>
      </c>
      <c r="E1601" s="344" t="s">
        <v>412</v>
      </c>
      <c r="F1601" s="344" t="s">
        <v>2849</v>
      </c>
      <c r="G1601" s="344"/>
      <c r="H1601" s="344" t="s">
        <v>3872</v>
      </c>
      <c r="I1601" s="334"/>
      <c r="J1601" s="261"/>
    </row>
    <row r="1602" spans="3:10" s="311" customFormat="1" x14ac:dyDescent="0.3">
      <c r="C1602" s="664"/>
      <c r="D1602" s="343" t="s">
        <v>3873</v>
      </c>
      <c r="E1602" s="344" t="s">
        <v>3874</v>
      </c>
      <c r="F1602" s="344" t="s">
        <v>665</v>
      </c>
      <c r="G1602" s="344"/>
      <c r="H1602" s="344" t="s">
        <v>3873</v>
      </c>
      <c r="I1602" s="334"/>
      <c r="J1602" s="261"/>
    </row>
    <row r="1603" spans="3:10" s="311" customFormat="1" x14ac:dyDescent="0.3">
      <c r="C1603" s="664"/>
      <c r="D1603" s="343" t="s">
        <v>3875</v>
      </c>
      <c r="E1603" s="344" t="s">
        <v>3876</v>
      </c>
      <c r="F1603" s="344" t="s">
        <v>436</v>
      </c>
      <c r="G1603" s="344"/>
      <c r="H1603" s="344" t="s">
        <v>3877</v>
      </c>
      <c r="I1603" s="334"/>
      <c r="J1603" s="261"/>
    </row>
    <row r="1604" spans="3:10" s="311" customFormat="1" x14ac:dyDescent="0.3">
      <c r="C1604" s="664"/>
      <c r="D1604" s="343" t="s">
        <v>3878</v>
      </c>
      <c r="E1604" s="344" t="s">
        <v>3879</v>
      </c>
      <c r="F1604" s="344" t="s">
        <v>1586</v>
      </c>
      <c r="G1604" s="344"/>
      <c r="H1604" s="344" t="s">
        <v>3878</v>
      </c>
      <c r="I1604" s="334"/>
      <c r="J1604" s="261"/>
    </row>
    <row r="1605" spans="3:10" s="311" customFormat="1" x14ac:dyDescent="0.3">
      <c r="C1605" s="664"/>
      <c r="D1605" s="343" t="s">
        <v>3880</v>
      </c>
      <c r="E1605" s="344" t="s">
        <v>3881</v>
      </c>
      <c r="F1605" s="344" t="s">
        <v>516</v>
      </c>
      <c r="G1605" s="344"/>
      <c r="H1605" s="344" t="s">
        <v>3880</v>
      </c>
      <c r="I1605" s="334"/>
      <c r="J1605" s="261"/>
    </row>
    <row r="1606" spans="3:10" s="311" customFormat="1" x14ac:dyDescent="0.3">
      <c r="C1606" s="664"/>
      <c r="D1606" s="343" t="s">
        <v>3882</v>
      </c>
      <c r="E1606" s="344" t="s">
        <v>3883</v>
      </c>
      <c r="F1606" s="344" t="s">
        <v>498</v>
      </c>
      <c r="G1606" s="344"/>
      <c r="H1606" s="344" t="s">
        <v>3882</v>
      </c>
      <c r="I1606" s="334"/>
      <c r="J1606" s="261"/>
    </row>
    <row r="1607" spans="3:10" s="311" customFormat="1" x14ac:dyDescent="0.3">
      <c r="C1607" s="664"/>
      <c r="D1607" s="343" t="s">
        <v>3884</v>
      </c>
      <c r="E1607" s="344" t="s">
        <v>3885</v>
      </c>
      <c r="F1607" s="344" t="s">
        <v>436</v>
      </c>
      <c r="G1607" s="344"/>
      <c r="H1607" s="344" t="s">
        <v>3886</v>
      </c>
      <c r="I1607" s="334"/>
      <c r="J1607" s="261"/>
    </row>
    <row r="1608" spans="3:10" s="311" customFormat="1" x14ac:dyDescent="0.3">
      <c r="C1608" s="664"/>
      <c r="D1608" s="343" t="s">
        <v>3887</v>
      </c>
      <c r="E1608" s="344" t="s">
        <v>3888</v>
      </c>
      <c r="F1608" s="344" t="s">
        <v>436</v>
      </c>
      <c r="G1608" s="344"/>
      <c r="H1608" s="344" t="s">
        <v>3889</v>
      </c>
      <c r="I1608" s="334"/>
      <c r="J1608" s="261"/>
    </row>
    <row r="1609" spans="3:10" s="311" customFormat="1" x14ac:dyDescent="0.3">
      <c r="C1609" s="664"/>
      <c r="D1609" s="343" t="s">
        <v>3890</v>
      </c>
      <c r="E1609" s="344" t="s">
        <v>3891</v>
      </c>
      <c r="F1609" s="344" t="s">
        <v>436</v>
      </c>
      <c r="G1609" s="344"/>
      <c r="H1609" s="344" t="s">
        <v>3892</v>
      </c>
      <c r="I1609" s="334"/>
      <c r="J1609" s="261"/>
    </row>
    <row r="1610" spans="3:10" s="311" customFormat="1" x14ac:dyDescent="0.3">
      <c r="C1610" s="664"/>
      <c r="D1610" s="343" t="s">
        <v>3893</v>
      </c>
      <c r="E1610" s="344" t="s">
        <v>3894</v>
      </c>
      <c r="F1610" s="344" t="s">
        <v>516</v>
      </c>
      <c r="G1610" s="344"/>
      <c r="H1610" s="344" t="s">
        <v>3895</v>
      </c>
      <c r="I1610" s="334"/>
      <c r="J1610" s="261"/>
    </row>
    <row r="1611" spans="3:10" s="311" customFormat="1" x14ac:dyDescent="0.3">
      <c r="C1611" s="664"/>
      <c r="D1611" s="343" t="s">
        <v>3896</v>
      </c>
      <c r="E1611" s="344" t="s">
        <v>412</v>
      </c>
      <c r="F1611" s="344" t="s">
        <v>406</v>
      </c>
      <c r="G1611" s="344"/>
      <c r="H1611" s="344" t="s">
        <v>3897</v>
      </c>
      <c r="I1611" s="334"/>
      <c r="J1611" s="261"/>
    </row>
    <row r="1612" spans="3:10" s="311" customFormat="1" x14ac:dyDescent="0.3">
      <c r="C1612" s="664"/>
      <c r="D1612" s="343" t="s">
        <v>3898</v>
      </c>
      <c r="E1612" s="344" t="s">
        <v>3899</v>
      </c>
      <c r="F1612" s="344" t="s">
        <v>1295</v>
      </c>
      <c r="G1612" s="344"/>
      <c r="H1612" s="344" t="s">
        <v>3898</v>
      </c>
      <c r="I1612" s="334"/>
      <c r="J1612" s="261"/>
    </row>
    <row r="1613" spans="3:10" s="311" customFormat="1" x14ac:dyDescent="0.3">
      <c r="C1613" s="664"/>
      <c r="D1613" s="343" t="s">
        <v>3900</v>
      </c>
      <c r="E1613" s="344" t="s">
        <v>3901</v>
      </c>
      <c r="F1613" s="344" t="s">
        <v>3421</v>
      </c>
      <c r="G1613" s="344"/>
      <c r="H1613" s="344" t="s">
        <v>3900</v>
      </c>
      <c r="I1613" s="334"/>
      <c r="J1613" s="261"/>
    </row>
    <row r="1614" spans="3:10" s="311" customFormat="1" x14ac:dyDescent="0.3">
      <c r="C1614" s="664"/>
      <c r="D1614" s="343" t="s">
        <v>3902</v>
      </c>
      <c r="E1614" s="344" t="s">
        <v>412</v>
      </c>
      <c r="F1614" s="344" t="s">
        <v>682</v>
      </c>
      <c r="G1614" s="344"/>
      <c r="H1614" s="344" t="s">
        <v>3902</v>
      </c>
      <c r="I1614" s="334"/>
      <c r="J1614" s="261"/>
    </row>
    <row r="1615" spans="3:10" s="311" customFormat="1" x14ac:dyDescent="0.3">
      <c r="C1615" s="664"/>
      <c r="D1615" s="343" t="s">
        <v>3903</v>
      </c>
      <c r="E1615" s="344" t="s">
        <v>3904</v>
      </c>
      <c r="F1615" s="344" t="s">
        <v>436</v>
      </c>
      <c r="G1615" s="344"/>
      <c r="H1615" s="344" t="s">
        <v>3905</v>
      </c>
      <c r="I1615" s="334"/>
      <c r="J1615" s="261"/>
    </row>
    <row r="1616" spans="3:10" s="311" customFormat="1" x14ac:dyDescent="0.3">
      <c r="C1616" s="664"/>
      <c r="D1616" s="343" t="s">
        <v>3906</v>
      </c>
      <c r="E1616" s="344" t="s">
        <v>3907</v>
      </c>
      <c r="F1616" s="344" t="s">
        <v>426</v>
      </c>
      <c r="G1616" s="344"/>
      <c r="H1616" s="344" t="s">
        <v>3908</v>
      </c>
      <c r="I1616" s="334"/>
      <c r="J1616" s="261"/>
    </row>
    <row r="1617" spans="3:10" s="311" customFormat="1" x14ac:dyDescent="0.3">
      <c r="C1617" s="664"/>
      <c r="D1617" s="343" t="s">
        <v>3909</v>
      </c>
      <c r="E1617" s="344" t="s">
        <v>3910</v>
      </c>
      <c r="F1617" s="344" t="s">
        <v>627</v>
      </c>
      <c r="G1617" s="344"/>
      <c r="H1617" s="344" t="s">
        <v>3909</v>
      </c>
      <c r="I1617" s="334"/>
      <c r="J1617" s="261"/>
    </row>
    <row r="1618" spans="3:10" s="311" customFormat="1" x14ac:dyDescent="0.3">
      <c r="C1618" s="664"/>
      <c r="D1618" s="343" t="s">
        <v>3911</v>
      </c>
      <c r="E1618" s="344" t="s">
        <v>3912</v>
      </c>
      <c r="F1618" s="344" t="s">
        <v>433</v>
      </c>
      <c r="G1618" s="344"/>
      <c r="H1618" s="344" t="s">
        <v>3911</v>
      </c>
      <c r="I1618" s="334"/>
      <c r="J1618" s="261"/>
    </row>
    <row r="1619" spans="3:10" s="311" customFormat="1" x14ac:dyDescent="0.3">
      <c r="C1619" s="664"/>
      <c r="D1619" s="343" t="s">
        <v>3913</v>
      </c>
      <c r="E1619" s="344" t="s">
        <v>3914</v>
      </c>
      <c r="F1619" s="344" t="s">
        <v>531</v>
      </c>
      <c r="G1619" s="344"/>
      <c r="H1619" s="344" t="s">
        <v>3913</v>
      </c>
      <c r="I1619" s="334"/>
      <c r="J1619" s="261"/>
    </row>
    <row r="1620" spans="3:10" s="311" customFormat="1" x14ac:dyDescent="0.3">
      <c r="C1620" s="664"/>
      <c r="D1620" s="343" t="s">
        <v>3915</v>
      </c>
      <c r="E1620" s="344" t="s">
        <v>3916</v>
      </c>
      <c r="F1620" s="344" t="s">
        <v>665</v>
      </c>
      <c r="G1620" s="344"/>
      <c r="H1620" s="344" t="s">
        <v>3917</v>
      </c>
      <c r="I1620" s="334"/>
      <c r="J1620" s="261"/>
    </row>
    <row r="1621" spans="3:10" s="311" customFormat="1" x14ac:dyDescent="0.3">
      <c r="C1621" s="664"/>
      <c r="D1621" s="343" t="s">
        <v>3918</v>
      </c>
      <c r="E1621" s="344" t="s">
        <v>3919</v>
      </c>
      <c r="F1621" s="344" t="s">
        <v>878</v>
      </c>
      <c r="G1621" s="344"/>
      <c r="H1621" s="344" t="s">
        <v>3920</v>
      </c>
      <c r="I1621" s="334"/>
      <c r="J1621" s="261"/>
    </row>
    <row r="1622" spans="3:10" s="311" customFormat="1" x14ac:dyDescent="0.3">
      <c r="C1622" s="664"/>
      <c r="D1622" s="343" t="s">
        <v>3921</v>
      </c>
      <c r="E1622" s="344" t="s">
        <v>3922</v>
      </c>
      <c r="F1622" s="344" t="s">
        <v>675</v>
      </c>
      <c r="G1622" s="344"/>
      <c r="H1622" s="344" t="s">
        <v>3923</v>
      </c>
      <c r="I1622" s="334"/>
      <c r="J1622" s="261"/>
    </row>
    <row r="1623" spans="3:10" s="311" customFormat="1" x14ac:dyDescent="0.3">
      <c r="C1623" s="664"/>
      <c r="D1623" s="343" t="s">
        <v>3924</v>
      </c>
      <c r="E1623" s="344" t="s">
        <v>3925</v>
      </c>
      <c r="F1623" s="344" t="s">
        <v>426</v>
      </c>
      <c r="G1623" s="344"/>
      <c r="H1623" s="344" t="s">
        <v>3924</v>
      </c>
      <c r="I1623" s="334"/>
      <c r="J1623" s="261"/>
    </row>
    <row r="1624" spans="3:10" s="311" customFormat="1" x14ac:dyDescent="0.3">
      <c r="C1624" s="664"/>
      <c r="D1624" s="343" t="s">
        <v>3926</v>
      </c>
      <c r="E1624" s="344" t="s">
        <v>3927</v>
      </c>
      <c r="F1624" s="344" t="s">
        <v>697</v>
      </c>
      <c r="G1624" s="344"/>
      <c r="H1624" s="344" t="s">
        <v>3928</v>
      </c>
      <c r="I1624" s="334"/>
      <c r="J1624" s="261"/>
    </row>
    <row r="1625" spans="3:10" s="311" customFormat="1" x14ac:dyDescent="0.3">
      <c r="C1625" s="664"/>
      <c r="D1625" s="343" t="s">
        <v>3929</v>
      </c>
      <c r="E1625" s="344" t="s">
        <v>3930</v>
      </c>
      <c r="F1625" s="344" t="s">
        <v>772</v>
      </c>
      <c r="G1625" s="344"/>
      <c r="H1625" s="344" t="s">
        <v>3931</v>
      </c>
      <c r="I1625" s="334"/>
      <c r="J1625" s="261"/>
    </row>
    <row r="1626" spans="3:10" s="311" customFormat="1" x14ac:dyDescent="0.3">
      <c r="C1626" s="664"/>
      <c r="D1626" s="343" t="s">
        <v>3932</v>
      </c>
      <c r="E1626" s="344" t="s">
        <v>412</v>
      </c>
      <c r="F1626" s="344" t="s">
        <v>418</v>
      </c>
      <c r="G1626" s="344"/>
      <c r="H1626" s="344" t="s">
        <v>3932</v>
      </c>
      <c r="I1626" s="334"/>
      <c r="J1626" s="261"/>
    </row>
    <row r="1627" spans="3:10" s="311" customFormat="1" x14ac:dyDescent="0.3">
      <c r="C1627" s="664"/>
      <c r="D1627" s="343" t="s">
        <v>3933</v>
      </c>
      <c r="E1627" s="344" t="s">
        <v>3934</v>
      </c>
      <c r="F1627" s="344" t="s">
        <v>916</v>
      </c>
      <c r="G1627" s="344"/>
      <c r="H1627" s="344" t="s">
        <v>3933</v>
      </c>
      <c r="I1627" s="334"/>
      <c r="J1627" s="261"/>
    </row>
    <row r="1628" spans="3:10" s="311" customFormat="1" x14ac:dyDescent="0.3">
      <c r="C1628" s="664"/>
      <c r="D1628" s="343" t="s">
        <v>3935</v>
      </c>
      <c r="E1628" s="344" t="s">
        <v>3936</v>
      </c>
      <c r="F1628" s="344" t="s">
        <v>421</v>
      </c>
      <c r="G1628" s="344"/>
      <c r="H1628" s="344" t="s">
        <v>3935</v>
      </c>
      <c r="I1628" s="334"/>
      <c r="J1628" s="261"/>
    </row>
    <row r="1629" spans="3:10" s="311" customFormat="1" x14ac:dyDescent="0.3">
      <c r="C1629" s="664"/>
      <c r="D1629" s="343" t="s">
        <v>3937</v>
      </c>
      <c r="E1629" s="344" t="s">
        <v>412</v>
      </c>
      <c r="F1629" s="344" t="s">
        <v>565</v>
      </c>
      <c r="G1629" s="344"/>
      <c r="H1629" s="344" t="s">
        <v>3937</v>
      </c>
      <c r="I1629" s="334"/>
      <c r="J1629" s="261"/>
    </row>
    <row r="1630" spans="3:10" s="311" customFormat="1" x14ac:dyDescent="0.3">
      <c r="C1630" s="664"/>
      <c r="D1630" s="343" t="s">
        <v>3938</v>
      </c>
      <c r="E1630" s="344" t="s">
        <v>3939</v>
      </c>
      <c r="F1630" s="344" t="s">
        <v>579</v>
      </c>
      <c r="G1630" s="344"/>
      <c r="H1630" s="344" t="s">
        <v>3938</v>
      </c>
      <c r="I1630" s="334"/>
      <c r="J1630" s="261"/>
    </row>
    <row r="1631" spans="3:10" s="311" customFormat="1" x14ac:dyDescent="0.3">
      <c r="C1631" s="664"/>
      <c r="D1631" s="343" t="s">
        <v>3940</v>
      </c>
      <c r="E1631" s="344" t="s">
        <v>3941</v>
      </c>
      <c r="F1631" s="344" t="s">
        <v>565</v>
      </c>
      <c r="G1631" s="344"/>
      <c r="H1631" s="344" t="s">
        <v>3940</v>
      </c>
      <c r="I1631" s="334"/>
      <c r="J1631" s="261"/>
    </row>
    <row r="1632" spans="3:10" s="311" customFormat="1" x14ac:dyDescent="0.3">
      <c r="C1632" s="664"/>
      <c r="D1632" s="343" t="s">
        <v>3942</v>
      </c>
      <c r="E1632" s="344" t="s">
        <v>3943</v>
      </c>
      <c r="F1632" s="344" t="s">
        <v>2114</v>
      </c>
      <c r="G1632" s="344"/>
      <c r="H1632" s="344" t="s">
        <v>3942</v>
      </c>
      <c r="I1632" s="334"/>
      <c r="J1632" s="261"/>
    </row>
    <row r="1633" spans="3:10" s="311" customFormat="1" x14ac:dyDescent="0.3">
      <c r="C1633" s="664"/>
      <c r="D1633" s="343" t="s">
        <v>3944</v>
      </c>
      <c r="E1633" s="344" t="s">
        <v>412</v>
      </c>
      <c r="F1633" s="344" t="s">
        <v>2808</v>
      </c>
      <c r="G1633" s="344"/>
      <c r="H1633" s="344" t="s">
        <v>3944</v>
      </c>
      <c r="I1633" s="334"/>
      <c r="J1633" s="261"/>
    </row>
    <row r="1634" spans="3:10" s="311" customFormat="1" x14ac:dyDescent="0.3">
      <c r="C1634" s="664"/>
      <c r="D1634" s="343" t="s">
        <v>3945</v>
      </c>
      <c r="E1634" s="344" t="s">
        <v>3946</v>
      </c>
      <c r="F1634" s="344" t="s">
        <v>1134</v>
      </c>
      <c r="G1634" s="344"/>
      <c r="H1634" s="344" t="s">
        <v>3947</v>
      </c>
      <c r="I1634" s="334"/>
      <c r="J1634" s="261"/>
    </row>
    <row r="1635" spans="3:10" s="311" customFormat="1" x14ac:dyDescent="0.3">
      <c r="C1635" s="664"/>
      <c r="D1635" s="343" t="s">
        <v>3948</v>
      </c>
      <c r="E1635" s="344" t="s">
        <v>412</v>
      </c>
      <c r="F1635" s="344" t="s">
        <v>484</v>
      </c>
      <c r="G1635" s="344"/>
      <c r="H1635" s="344" t="s">
        <v>3948</v>
      </c>
      <c r="I1635" s="334"/>
      <c r="J1635" s="261"/>
    </row>
    <row r="1636" spans="3:10" s="311" customFormat="1" x14ac:dyDescent="0.3">
      <c r="C1636" s="664"/>
      <c r="D1636" s="343" t="s">
        <v>3949</v>
      </c>
      <c r="E1636" s="344" t="s">
        <v>412</v>
      </c>
      <c r="F1636" s="344" t="s">
        <v>473</v>
      </c>
      <c r="G1636" s="344"/>
      <c r="H1636" s="344" t="s">
        <v>3950</v>
      </c>
      <c r="I1636" s="334"/>
      <c r="J1636" s="261"/>
    </row>
    <row r="1637" spans="3:10" s="311" customFormat="1" x14ac:dyDescent="0.3">
      <c r="C1637" s="664"/>
      <c r="D1637" s="343" t="s">
        <v>3951</v>
      </c>
      <c r="E1637" s="344" t="s">
        <v>3952</v>
      </c>
      <c r="F1637" s="344" t="s">
        <v>469</v>
      </c>
      <c r="G1637" s="344"/>
      <c r="H1637" s="344" t="s">
        <v>3951</v>
      </c>
      <c r="I1637" s="334"/>
      <c r="J1637" s="261"/>
    </row>
    <row r="1638" spans="3:10" s="311" customFormat="1" x14ac:dyDescent="0.3">
      <c r="C1638" s="664"/>
      <c r="D1638" s="343" t="s">
        <v>3953</v>
      </c>
      <c r="E1638" s="344" t="s">
        <v>412</v>
      </c>
      <c r="F1638" s="344" t="s">
        <v>3954</v>
      </c>
      <c r="G1638" s="344"/>
      <c r="H1638" s="344" t="s">
        <v>3955</v>
      </c>
      <c r="I1638" s="334"/>
      <c r="J1638" s="261"/>
    </row>
    <row r="1639" spans="3:10" s="311" customFormat="1" x14ac:dyDescent="0.3">
      <c r="C1639" s="664"/>
      <c r="D1639" s="343" t="s">
        <v>3956</v>
      </c>
      <c r="E1639" s="344" t="s">
        <v>3957</v>
      </c>
      <c r="F1639" s="344" t="s">
        <v>1051</v>
      </c>
      <c r="G1639" s="344"/>
      <c r="H1639" s="344" t="s">
        <v>3958</v>
      </c>
      <c r="I1639" s="334"/>
      <c r="J1639" s="261"/>
    </row>
    <row r="1640" spans="3:10" s="311" customFormat="1" x14ac:dyDescent="0.3">
      <c r="C1640" s="664"/>
      <c r="D1640" s="343" t="s">
        <v>3959</v>
      </c>
      <c r="E1640" s="344" t="s">
        <v>412</v>
      </c>
      <c r="F1640" s="344" t="s">
        <v>3468</v>
      </c>
      <c r="G1640" s="344"/>
      <c r="H1640" s="344" t="s">
        <v>3959</v>
      </c>
      <c r="I1640" s="334"/>
      <c r="J1640" s="261"/>
    </row>
    <row r="1641" spans="3:10" s="311" customFormat="1" x14ac:dyDescent="0.3">
      <c r="C1641" s="664"/>
      <c r="D1641" s="343" t="s">
        <v>3960</v>
      </c>
      <c r="E1641" s="344" t="s">
        <v>3961</v>
      </c>
      <c r="F1641" s="344" t="s">
        <v>433</v>
      </c>
      <c r="G1641" s="344"/>
      <c r="H1641" s="344" t="s">
        <v>3960</v>
      </c>
      <c r="I1641" s="334"/>
      <c r="J1641" s="261"/>
    </row>
    <row r="1642" spans="3:10" s="311" customFormat="1" x14ac:dyDescent="0.3">
      <c r="C1642" s="664"/>
      <c r="D1642" s="343" t="s">
        <v>3962</v>
      </c>
      <c r="E1642" s="344" t="s">
        <v>3963</v>
      </c>
      <c r="F1642" s="344" t="s">
        <v>1194</v>
      </c>
      <c r="G1642" s="344"/>
      <c r="H1642" s="344" t="s">
        <v>3962</v>
      </c>
      <c r="I1642" s="334"/>
      <c r="J1642" s="261"/>
    </row>
    <row r="1643" spans="3:10" s="311" customFormat="1" x14ac:dyDescent="0.3">
      <c r="C1643" s="664"/>
      <c r="D1643" s="343" t="s">
        <v>3964</v>
      </c>
      <c r="E1643" s="344" t="s">
        <v>3965</v>
      </c>
      <c r="F1643" s="344" t="s">
        <v>436</v>
      </c>
      <c r="G1643" s="344"/>
      <c r="H1643" s="344" t="s">
        <v>3966</v>
      </c>
      <c r="I1643" s="334"/>
      <c r="J1643" s="261"/>
    </row>
    <row r="1644" spans="3:10" s="311" customFormat="1" x14ac:dyDescent="0.3">
      <c r="C1644" s="664"/>
      <c r="D1644" s="343" t="s">
        <v>3967</v>
      </c>
      <c r="E1644" s="344" t="s">
        <v>412</v>
      </c>
      <c r="F1644" s="344" t="s">
        <v>484</v>
      </c>
      <c r="G1644" s="344"/>
      <c r="H1644" s="344" t="s">
        <v>3967</v>
      </c>
      <c r="I1644" s="334"/>
      <c r="J1644" s="261"/>
    </row>
    <row r="1645" spans="3:10" s="311" customFormat="1" x14ac:dyDescent="0.3">
      <c r="C1645" s="664"/>
      <c r="D1645" s="343" t="s">
        <v>3968</v>
      </c>
      <c r="E1645" s="344" t="s">
        <v>3969</v>
      </c>
      <c r="F1645" s="344" t="s">
        <v>484</v>
      </c>
      <c r="G1645" s="344"/>
      <c r="H1645" s="344" t="s">
        <v>3970</v>
      </c>
      <c r="I1645" s="334"/>
      <c r="J1645" s="261"/>
    </row>
    <row r="1646" spans="3:10" s="311" customFormat="1" x14ac:dyDescent="0.3">
      <c r="C1646" s="664"/>
      <c r="D1646" s="343" t="s">
        <v>3968</v>
      </c>
      <c r="E1646" s="344" t="s">
        <v>412</v>
      </c>
      <c r="F1646" s="344" t="s">
        <v>484</v>
      </c>
      <c r="G1646" s="344"/>
      <c r="H1646" s="344" t="s">
        <v>3971</v>
      </c>
      <c r="I1646" s="334"/>
      <c r="J1646" s="261"/>
    </row>
    <row r="1647" spans="3:10" s="311" customFormat="1" x14ac:dyDescent="0.3">
      <c r="C1647" s="664"/>
      <c r="D1647" s="343" t="s">
        <v>3972</v>
      </c>
      <c r="E1647" s="344" t="s">
        <v>412</v>
      </c>
      <c r="F1647" s="344" t="s">
        <v>423</v>
      </c>
      <c r="G1647" s="344"/>
      <c r="H1647" s="344" t="s">
        <v>3973</v>
      </c>
      <c r="I1647" s="334"/>
      <c r="J1647" s="261"/>
    </row>
    <row r="1648" spans="3:10" s="311" customFormat="1" x14ac:dyDescent="0.3">
      <c r="C1648" s="664"/>
      <c r="D1648" s="343" t="s">
        <v>3974</v>
      </c>
      <c r="E1648" s="344" t="s">
        <v>412</v>
      </c>
      <c r="F1648" s="344" t="s">
        <v>937</v>
      </c>
      <c r="G1648" s="344"/>
      <c r="H1648" s="344" t="s">
        <v>3974</v>
      </c>
      <c r="I1648" s="334"/>
      <c r="J1648" s="261"/>
    </row>
    <row r="1649" spans="3:10" s="311" customFormat="1" x14ac:dyDescent="0.3">
      <c r="C1649" s="664"/>
      <c r="D1649" s="343" t="s">
        <v>3975</v>
      </c>
      <c r="E1649" s="344" t="s">
        <v>412</v>
      </c>
      <c r="F1649" s="344" t="s">
        <v>665</v>
      </c>
      <c r="G1649" s="344"/>
      <c r="H1649" s="344" t="s">
        <v>3976</v>
      </c>
      <c r="I1649" s="334"/>
      <c r="J1649" s="261"/>
    </row>
    <row r="1650" spans="3:10" s="311" customFormat="1" x14ac:dyDescent="0.3">
      <c r="C1650" s="664"/>
      <c r="D1650" s="343" t="s">
        <v>3975</v>
      </c>
      <c r="E1650" s="344" t="s">
        <v>412</v>
      </c>
      <c r="F1650" s="344" t="s">
        <v>665</v>
      </c>
      <c r="G1650" s="344"/>
      <c r="H1650" s="344" t="s">
        <v>3977</v>
      </c>
      <c r="I1650" s="334"/>
      <c r="J1650" s="261"/>
    </row>
    <row r="1651" spans="3:10" s="311" customFormat="1" x14ac:dyDescent="0.3">
      <c r="C1651" s="664"/>
      <c r="D1651" s="343" t="s">
        <v>3975</v>
      </c>
      <c r="E1651" s="344" t="s">
        <v>412</v>
      </c>
      <c r="F1651" s="344" t="s">
        <v>665</v>
      </c>
      <c r="G1651" s="344"/>
      <c r="H1651" s="344" t="s">
        <v>3975</v>
      </c>
      <c r="I1651" s="334"/>
      <c r="J1651" s="261"/>
    </row>
    <row r="1652" spans="3:10" s="311" customFormat="1" x14ac:dyDescent="0.3">
      <c r="C1652" s="664"/>
      <c r="D1652" s="343" t="s">
        <v>3978</v>
      </c>
      <c r="E1652" s="344" t="s">
        <v>412</v>
      </c>
      <c r="F1652" s="344" t="s">
        <v>665</v>
      </c>
      <c r="G1652" s="344"/>
      <c r="H1652" s="344" t="s">
        <v>3979</v>
      </c>
      <c r="I1652" s="334"/>
      <c r="J1652" s="261"/>
    </row>
    <row r="1653" spans="3:10" s="311" customFormat="1" x14ac:dyDescent="0.3">
      <c r="C1653" s="664"/>
      <c r="D1653" s="343" t="s">
        <v>3980</v>
      </c>
      <c r="E1653" s="344" t="s">
        <v>412</v>
      </c>
      <c r="F1653" s="344" t="s">
        <v>406</v>
      </c>
      <c r="G1653" s="344"/>
      <c r="H1653" s="344" t="s">
        <v>3981</v>
      </c>
      <c r="I1653" s="334"/>
      <c r="J1653" s="261"/>
    </row>
    <row r="1654" spans="3:10" s="311" customFormat="1" x14ac:dyDescent="0.3">
      <c r="C1654" s="664"/>
      <c r="D1654" s="343" t="s">
        <v>3982</v>
      </c>
      <c r="E1654" s="344" t="s">
        <v>3983</v>
      </c>
      <c r="F1654" s="344" t="s">
        <v>2849</v>
      </c>
      <c r="G1654" s="344"/>
      <c r="H1654" s="344" t="s">
        <v>3982</v>
      </c>
      <c r="I1654" s="334"/>
      <c r="J1654" s="261"/>
    </row>
    <row r="1655" spans="3:10" s="311" customFormat="1" x14ac:dyDescent="0.3">
      <c r="C1655" s="664"/>
      <c r="D1655" s="343" t="s">
        <v>3984</v>
      </c>
      <c r="E1655" s="344" t="s">
        <v>412</v>
      </c>
      <c r="F1655" s="344" t="s">
        <v>565</v>
      </c>
      <c r="G1655" s="344"/>
      <c r="H1655" s="344" t="s">
        <v>3985</v>
      </c>
      <c r="I1655" s="334"/>
      <c r="J1655" s="261"/>
    </row>
    <row r="1656" spans="3:10" s="311" customFormat="1" x14ac:dyDescent="0.3">
      <c r="C1656" s="664"/>
      <c r="D1656" s="343" t="s">
        <v>3986</v>
      </c>
      <c r="E1656" s="344" t="s">
        <v>3987</v>
      </c>
      <c r="F1656" s="344" t="s">
        <v>565</v>
      </c>
      <c r="G1656" s="344"/>
      <c r="H1656" s="344" t="s">
        <v>3988</v>
      </c>
      <c r="I1656" s="334"/>
      <c r="J1656" s="261"/>
    </row>
    <row r="1657" spans="3:10" s="311" customFormat="1" x14ac:dyDescent="0.3">
      <c r="C1657" s="664"/>
      <c r="D1657" s="343" t="s">
        <v>3989</v>
      </c>
      <c r="E1657" s="344" t="s">
        <v>3990</v>
      </c>
      <c r="F1657" s="344" t="s">
        <v>484</v>
      </c>
      <c r="G1657" s="344"/>
      <c r="H1657" s="344" t="s">
        <v>3991</v>
      </c>
      <c r="I1657" s="334"/>
      <c r="J1657" s="261"/>
    </row>
    <row r="1658" spans="3:10" s="311" customFormat="1" x14ac:dyDescent="0.3">
      <c r="C1658" s="664"/>
      <c r="D1658" s="343" t="s">
        <v>3989</v>
      </c>
      <c r="E1658" s="344" t="s">
        <v>3992</v>
      </c>
      <c r="F1658" s="344" t="s">
        <v>484</v>
      </c>
      <c r="G1658" s="344"/>
      <c r="H1658" s="344" t="s">
        <v>3993</v>
      </c>
      <c r="I1658" s="334"/>
      <c r="J1658" s="261"/>
    </row>
    <row r="1659" spans="3:10" s="311" customFormat="1" x14ac:dyDescent="0.3">
      <c r="C1659" s="664"/>
      <c r="D1659" s="343" t="s">
        <v>3989</v>
      </c>
      <c r="E1659" s="344" t="s">
        <v>412</v>
      </c>
      <c r="F1659" s="344" t="s">
        <v>484</v>
      </c>
      <c r="G1659" s="344"/>
      <c r="H1659" s="344" t="s">
        <v>3994</v>
      </c>
      <c r="I1659" s="334"/>
      <c r="J1659" s="261"/>
    </row>
    <row r="1660" spans="3:10" s="311" customFormat="1" x14ac:dyDescent="0.3">
      <c r="C1660" s="664"/>
      <c r="D1660" s="343" t="s">
        <v>3989</v>
      </c>
      <c r="E1660" s="344" t="s">
        <v>412</v>
      </c>
      <c r="F1660" s="344" t="s">
        <v>484</v>
      </c>
      <c r="G1660" s="344"/>
      <c r="H1660" s="344" t="s">
        <v>3995</v>
      </c>
      <c r="I1660" s="334"/>
      <c r="J1660" s="261"/>
    </row>
    <row r="1661" spans="3:10" s="311" customFormat="1" x14ac:dyDescent="0.3">
      <c r="C1661" s="664"/>
      <c r="D1661" s="343" t="s">
        <v>3989</v>
      </c>
      <c r="E1661" s="344" t="s">
        <v>412</v>
      </c>
      <c r="F1661" s="344" t="s">
        <v>484</v>
      </c>
      <c r="G1661" s="344"/>
      <c r="H1661" s="344" t="s">
        <v>3996</v>
      </c>
      <c r="I1661" s="334"/>
      <c r="J1661" s="261"/>
    </row>
    <row r="1662" spans="3:10" s="311" customFormat="1" x14ac:dyDescent="0.3">
      <c r="C1662" s="664"/>
      <c r="D1662" s="343" t="s">
        <v>3997</v>
      </c>
      <c r="E1662" s="344" t="s">
        <v>412</v>
      </c>
      <c r="F1662" s="344" t="s">
        <v>469</v>
      </c>
      <c r="G1662" s="344"/>
      <c r="H1662" s="344" t="s">
        <v>3998</v>
      </c>
      <c r="I1662" s="334"/>
      <c r="J1662" s="261"/>
    </row>
    <row r="1663" spans="3:10" s="311" customFormat="1" x14ac:dyDescent="0.3">
      <c r="C1663" s="664"/>
      <c r="D1663" s="343" t="s">
        <v>3999</v>
      </c>
      <c r="E1663" s="344" t="s">
        <v>4000</v>
      </c>
      <c r="F1663" s="344" t="s">
        <v>565</v>
      </c>
      <c r="G1663" s="344"/>
      <c r="H1663" s="344" t="s">
        <v>3999</v>
      </c>
      <c r="I1663" s="334"/>
      <c r="J1663" s="261"/>
    </row>
    <row r="1664" spans="3:10" s="311" customFormat="1" x14ac:dyDescent="0.3">
      <c r="C1664" s="664"/>
      <c r="D1664" s="343" t="s">
        <v>4001</v>
      </c>
      <c r="E1664" s="344" t="s">
        <v>4002</v>
      </c>
      <c r="F1664" s="344" t="s">
        <v>516</v>
      </c>
      <c r="G1664" s="344"/>
      <c r="H1664" s="344" t="s">
        <v>4001</v>
      </c>
      <c r="I1664" s="334"/>
      <c r="J1664" s="261"/>
    </row>
    <row r="1665" spans="3:10" s="311" customFormat="1" x14ac:dyDescent="0.3">
      <c r="C1665" s="664"/>
      <c r="D1665" s="343" t="s">
        <v>4003</v>
      </c>
      <c r="E1665" s="344" t="s">
        <v>412</v>
      </c>
      <c r="F1665" s="344" t="s">
        <v>665</v>
      </c>
      <c r="G1665" s="344"/>
      <c r="H1665" s="344" t="s">
        <v>4004</v>
      </c>
      <c r="I1665" s="334"/>
      <c r="J1665" s="261"/>
    </row>
    <row r="1666" spans="3:10" s="311" customFormat="1" x14ac:dyDescent="0.3">
      <c r="C1666" s="664"/>
      <c r="D1666" s="343" t="s">
        <v>4005</v>
      </c>
      <c r="E1666" s="344" t="s">
        <v>4006</v>
      </c>
      <c r="F1666" s="344" t="s">
        <v>436</v>
      </c>
      <c r="G1666" s="344"/>
      <c r="H1666" s="344" t="s">
        <v>4007</v>
      </c>
      <c r="I1666" s="334"/>
      <c r="J1666" s="261"/>
    </row>
    <row r="1667" spans="3:10" s="311" customFormat="1" x14ac:dyDescent="0.3">
      <c r="C1667" s="664"/>
      <c r="D1667" s="343" t="s">
        <v>4005</v>
      </c>
      <c r="E1667" s="344" t="s">
        <v>4008</v>
      </c>
      <c r="F1667" s="344" t="s">
        <v>436</v>
      </c>
      <c r="G1667" s="344"/>
      <c r="H1667" s="344" t="s">
        <v>4009</v>
      </c>
      <c r="I1667" s="334"/>
      <c r="J1667" s="261"/>
    </row>
    <row r="1668" spans="3:10" s="311" customFormat="1" x14ac:dyDescent="0.3">
      <c r="C1668" s="664"/>
      <c r="D1668" s="343" t="s">
        <v>4010</v>
      </c>
      <c r="E1668" s="344" t="s">
        <v>4011</v>
      </c>
      <c r="F1668" s="344" t="s">
        <v>436</v>
      </c>
      <c r="G1668" s="344"/>
      <c r="H1668" s="344" t="s">
        <v>4012</v>
      </c>
      <c r="I1668" s="334"/>
      <c r="J1668" s="261"/>
    </row>
    <row r="1669" spans="3:10" s="311" customFormat="1" x14ac:dyDescent="0.3">
      <c r="C1669" s="664"/>
      <c r="D1669" s="343" t="s">
        <v>4010</v>
      </c>
      <c r="E1669" s="344" t="s">
        <v>4013</v>
      </c>
      <c r="F1669" s="344" t="s">
        <v>436</v>
      </c>
      <c r="G1669" s="344"/>
      <c r="H1669" s="344" t="s">
        <v>4014</v>
      </c>
      <c r="I1669" s="334"/>
      <c r="J1669" s="261"/>
    </row>
    <row r="1670" spans="3:10" s="311" customFormat="1" x14ac:dyDescent="0.3">
      <c r="C1670" s="664"/>
      <c r="D1670" s="343" t="s">
        <v>4010</v>
      </c>
      <c r="E1670" s="344" t="s">
        <v>4015</v>
      </c>
      <c r="F1670" s="344" t="s">
        <v>436</v>
      </c>
      <c r="G1670" s="344"/>
      <c r="H1670" s="344" t="s">
        <v>4016</v>
      </c>
      <c r="I1670" s="334"/>
      <c r="J1670" s="261"/>
    </row>
    <row r="1671" spans="3:10" s="311" customFormat="1" x14ac:dyDescent="0.3">
      <c r="C1671" s="664"/>
      <c r="D1671" s="343" t="s">
        <v>4010</v>
      </c>
      <c r="E1671" s="344" t="s">
        <v>4017</v>
      </c>
      <c r="F1671" s="344" t="s">
        <v>436</v>
      </c>
      <c r="G1671" s="344"/>
      <c r="H1671" s="344" t="s">
        <v>4018</v>
      </c>
      <c r="I1671" s="334"/>
      <c r="J1671" s="261"/>
    </row>
    <row r="1672" spans="3:10" s="311" customFormat="1" x14ac:dyDescent="0.3">
      <c r="C1672" s="664"/>
      <c r="D1672" s="343" t="s">
        <v>4010</v>
      </c>
      <c r="E1672" s="344" t="s">
        <v>4019</v>
      </c>
      <c r="F1672" s="344" t="s">
        <v>436</v>
      </c>
      <c r="G1672" s="344"/>
      <c r="H1672" s="344" t="s">
        <v>4020</v>
      </c>
      <c r="I1672" s="334"/>
      <c r="J1672" s="261"/>
    </row>
    <row r="1673" spans="3:10" s="311" customFormat="1" x14ac:dyDescent="0.3">
      <c r="C1673" s="664"/>
      <c r="D1673" s="343" t="s">
        <v>4021</v>
      </c>
      <c r="E1673" s="344" t="s">
        <v>412</v>
      </c>
      <c r="F1673" s="344" t="s">
        <v>1051</v>
      </c>
      <c r="G1673" s="344"/>
      <c r="H1673" s="344" t="s">
        <v>4022</v>
      </c>
      <c r="I1673" s="334"/>
      <c r="J1673" s="261"/>
    </row>
    <row r="1674" spans="3:10" s="311" customFormat="1" x14ac:dyDescent="0.3">
      <c r="C1674" s="664"/>
      <c r="D1674" s="343" t="s">
        <v>4023</v>
      </c>
      <c r="E1674" s="344" t="s">
        <v>4024</v>
      </c>
      <c r="F1674" s="344" t="s">
        <v>850</v>
      </c>
      <c r="G1674" s="344"/>
      <c r="H1674" s="344" t="s">
        <v>4025</v>
      </c>
      <c r="I1674" s="334"/>
      <c r="J1674" s="261"/>
    </row>
    <row r="1675" spans="3:10" s="311" customFormat="1" x14ac:dyDescent="0.3">
      <c r="C1675" s="664"/>
      <c r="D1675" s="343" t="s">
        <v>4026</v>
      </c>
      <c r="E1675" s="344" t="s">
        <v>412</v>
      </c>
      <c r="F1675" s="344" t="s">
        <v>418</v>
      </c>
      <c r="G1675" s="344"/>
      <c r="H1675" s="344" t="s">
        <v>4026</v>
      </c>
      <c r="I1675" s="334"/>
      <c r="J1675" s="261"/>
    </row>
    <row r="1676" spans="3:10" s="311" customFormat="1" x14ac:dyDescent="0.3">
      <c r="C1676" s="664"/>
      <c r="D1676" s="343" t="s">
        <v>4027</v>
      </c>
      <c r="E1676" s="344" t="s">
        <v>4028</v>
      </c>
      <c r="F1676" s="344" t="s">
        <v>516</v>
      </c>
      <c r="G1676" s="344"/>
      <c r="H1676" s="344" t="s">
        <v>4027</v>
      </c>
      <c r="I1676" s="334"/>
      <c r="J1676" s="261"/>
    </row>
    <row r="1677" spans="3:10" s="311" customFormat="1" x14ac:dyDescent="0.3">
      <c r="C1677" s="664"/>
      <c r="D1677" s="343" t="s">
        <v>4029</v>
      </c>
      <c r="E1677" s="344" t="s">
        <v>4030</v>
      </c>
      <c r="F1677" s="344" t="s">
        <v>516</v>
      </c>
      <c r="G1677" s="344"/>
      <c r="H1677" s="344" t="s">
        <v>4029</v>
      </c>
      <c r="I1677" s="334"/>
      <c r="J1677" s="261"/>
    </row>
    <row r="1678" spans="3:10" s="311" customFormat="1" x14ac:dyDescent="0.3">
      <c r="C1678" s="664"/>
      <c r="D1678" s="343" t="s">
        <v>4031</v>
      </c>
      <c r="E1678" s="344" t="s">
        <v>4032</v>
      </c>
      <c r="F1678" s="344" t="s">
        <v>726</v>
      </c>
      <c r="G1678" s="344"/>
      <c r="H1678" s="344" t="s">
        <v>4033</v>
      </c>
      <c r="I1678" s="334"/>
      <c r="J1678" s="261"/>
    </row>
    <row r="1679" spans="3:10" s="311" customFormat="1" x14ac:dyDescent="0.3">
      <c r="C1679" s="664"/>
      <c r="D1679" s="343" t="s">
        <v>4031</v>
      </c>
      <c r="E1679" s="344" t="s">
        <v>4034</v>
      </c>
      <c r="F1679" s="344" t="s">
        <v>726</v>
      </c>
      <c r="G1679" s="344"/>
      <c r="H1679" s="344" t="s">
        <v>4035</v>
      </c>
      <c r="I1679" s="334"/>
      <c r="J1679" s="261"/>
    </row>
    <row r="1680" spans="3:10" s="311" customFormat="1" x14ac:dyDescent="0.3">
      <c r="C1680" s="664"/>
      <c r="D1680" s="343" t="s">
        <v>4031</v>
      </c>
      <c r="E1680" s="344" t="s">
        <v>4036</v>
      </c>
      <c r="F1680" s="344" t="s">
        <v>726</v>
      </c>
      <c r="G1680" s="344"/>
      <c r="H1680" s="344" t="s">
        <v>4037</v>
      </c>
      <c r="I1680" s="334"/>
      <c r="J1680" s="261"/>
    </row>
    <row r="1681" spans="3:10" s="311" customFormat="1" x14ac:dyDescent="0.3">
      <c r="C1681" s="664"/>
      <c r="D1681" s="343" t="s">
        <v>4038</v>
      </c>
      <c r="E1681" s="344" t="s">
        <v>4039</v>
      </c>
      <c r="F1681" s="344" t="s">
        <v>3337</v>
      </c>
      <c r="G1681" s="344"/>
      <c r="H1681" s="344" t="s">
        <v>4040</v>
      </c>
      <c r="I1681" s="334"/>
      <c r="J1681" s="261"/>
    </row>
    <row r="1682" spans="3:10" s="311" customFormat="1" x14ac:dyDescent="0.3">
      <c r="C1682" s="664"/>
      <c r="D1682" s="343" t="s">
        <v>4041</v>
      </c>
      <c r="E1682" s="344" t="s">
        <v>4042</v>
      </c>
      <c r="F1682" s="344" t="s">
        <v>3693</v>
      </c>
      <c r="G1682" s="344"/>
      <c r="H1682" s="344" t="s">
        <v>4041</v>
      </c>
      <c r="I1682" s="334"/>
      <c r="J1682" s="261"/>
    </row>
    <row r="1683" spans="3:10" s="311" customFormat="1" x14ac:dyDescent="0.3">
      <c r="C1683" s="664"/>
      <c r="D1683" s="343" t="s">
        <v>4043</v>
      </c>
      <c r="E1683" s="344" t="s">
        <v>412</v>
      </c>
      <c r="F1683" s="344" t="s">
        <v>469</v>
      </c>
      <c r="G1683" s="344"/>
      <c r="H1683" s="344" t="s">
        <v>4044</v>
      </c>
      <c r="I1683" s="334"/>
      <c r="J1683" s="261"/>
    </row>
    <row r="1684" spans="3:10" s="311" customFormat="1" x14ac:dyDescent="0.3">
      <c r="C1684" s="664"/>
      <c r="D1684" s="343" t="s">
        <v>4045</v>
      </c>
      <c r="E1684" s="344" t="s">
        <v>4046</v>
      </c>
      <c r="F1684" s="344" t="s">
        <v>726</v>
      </c>
      <c r="G1684" s="344"/>
      <c r="H1684" s="344" t="s">
        <v>4047</v>
      </c>
      <c r="I1684" s="334"/>
      <c r="J1684" s="261"/>
    </row>
    <row r="1685" spans="3:10" s="311" customFormat="1" x14ac:dyDescent="0.3">
      <c r="C1685" s="664"/>
      <c r="D1685" s="343" t="s">
        <v>4048</v>
      </c>
      <c r="E1685" s="344" t="s">
        <v>4049</v>
      </c>
      <c r="F1685" s="344" t="s">
        <v>516</v>
      </c>
      <c r="G1685" s="344"/>
      <c r="H1685" s="344" t="s">
        <v>4048</v>
      </c>
      <c r="I1685" s="334"/>
      <c r="J1685" s="261"/>
    </row>
    <row r="1686" spans="3:10" s="311" customFormat="1" x14ac:dyDescent="0.3">
      <c r="C1686" s="664"/>
      <c r="D1686" s="343" t="s">
        <v>4050</v>
      </c>
      <c r="E1686" s="344" t="s">
        <v>4051</v>
      </c>
      <c r="F1686" s="344" t="s">
        <v>516</v>
      </c>
      <c r="G1686" s="344"/>
      <c r="H1686" s="344" t="s">
        <v>4050</v>
      </c>
      <c r="I1686" s="334"/>
      <c r="J1686" s="261"/>
    </row>
    <row r="1687" spans="3:10" s="311" customFormat="1" x14ac:dyDescent="0.3">
      <c r="C1687" s="664"/>
      <c r="D1687" s="343" t="s">
        <v>4052</v>
      </c>
      <c r="E1687" s="344" t="s">
        <v>4053</v>
      </c>
      <c r="F1687" s="344" t="s">
        <v>516</v>
      </c>
      <c r="G1687" s="344"/>
      <c r="H1687" s="344" t="s">
        <v>4052</v>
      </c>
      <c r="I1687" s="334"/>
      <c r="J1687" s="261"/>
    </row>
    <row r="1688" spans="3:10" s="311" customFormat="1" x14ac:dyDescent="0.3">
      <c r="C1688" s="664"/>
      <c r="D1688" s="343" t="s">
        <v>4054</v>
      </c>
      <c r="E1688" s="344" t="s">
        <v>412</v>
      </c>
      <c r="F1688" s="344" t="s">
        <v>1394</v>
      </c>
      <c r="G1688" s="344"/>
      <c r="H1688" s="344" t="s">
        <v>4054</v>
      </c>
      <c r="I1688" s="334"/>
      <c r="J1688" s="261"/>
    </row>
    <row r="1689" spans="3:10" s="311" customFormat="1" x14ac:dyDescent="0.3">
      <c r="C1689" s="664"/>
      <c r="D1689" s="343" t="s">
        <v>4055</v>
      </c>
      <c r="E1689" s="344" t="s">
        <v>412</v>
      </c>
      <c r="F1689" s="344" t="s">
        <v>1501</v>
      </c>
      <c r="G1689" s="344"/>
      <c r="H1689" s="344" t="s">
        <v>4055</v>
      </c>
      <c r="I1689" s="334"/>
      <c r="J1689" s="261"/>
    </row>
    <row r="1690" spans="3:10" s="311" customFormat="1" x14ac:dyDescent="0.3">
      <c r="C1690" s="664"/>
      <c r="D1690" s="343" t="s">
        <v>4056</v>
      </c>
      <c r="E1690" s="344" t="s">
        <v>412</v>
      </c>
      <c r="F1690" s="344" t="s">
        <v>418</v>
      </c>
      <c r="G1690" s="344"/>
      <c r="H1690" s="344" t="s">
        <v>4056</v>
      </c>
      <c r="I1690" s="334"/>
      <c r="J1690" s="261"/>
    </row>
    <row r="1691" spans="3:10" s="311" customFormat="1" x14ac:dyDescent="0.3">
      <c r="C1691" s="664"/>
      <c r="D1691" s="343" t="s">
        <v>4057</v>
      </c>
      <c r="E1691" s="344" t="s">
        <v>412</v>
      </c>
      <c r="F1691" s="344" t="s">
        <v>772</v>
      </c>
      <c r="G1691" s="344"/>
      <c r="H1691" s="344" t="s">
        <v>4057</v>
      </c>
      <c r="I1691" s="334"/>
      <c r="J1691" s="261"/>
    </row>
    <row r="1692" spans="3:10" s="311" customFormat="1" x14ac:dyDescent="0.3">
      <c r="C1692" s="664"/>
      <c r="D1692" s="343" t="s">
        <v>4058</v>
      </c>
      <c r="E1692" s="344" t="s">
        <v>4059</v>
      </c>
      <c r="F1692" s="344" t="s">
        <v>726</v>
      </c>
      <c r="G1692" s="344"/>
      <c r="H1692" s="344" t="s">
        <v>4060</v>
      </c>
      <c r="I1692" s="334"/>
      <c r="J1692" s="261"/>
    </row>
    <row r="1693" spans="3:10" s="311" customFormat="1" x14ac:dyDescent="0.3">
      <c r="C1693" s="664"/>
      <c r="D1693" s="343" t="s">
        <v>4061</v>
      </c>
      <c r="E1693" s="344" t="s">
        <v>412</v>
      </c>
      <c r="F1693" s="344" t="s">
        <v>453</v>
      </c>
      <c r="G1693" s="344"/>
      <c r="H1693" s="344" t="s">
        <v>4061</v>
      </c>
      <c r="I1693" s="334"/>
      <c r="J1693" s="261"/>
    </row>
    <row r="1694" spans="3:10" s="311" customFormat="1" x14ac:dyDescent="0.3">
      <c r="C1694" s="664"/>
      <c r="D1694" s="343" t="s">
        <v>4062</v>
      </c>
      <c r="E1694" s="344" t="s">
        <v>4063</v>
      </c>
      <c r="F1694" s="344" t="s">
        <v>440</v>
      </c>
      <c r="G1694" s="344"/>
      <c r="H1694" s="344" t="s">
        <v>4064</v>
      </c>
      <c r="I1694" s="334"/>
      <c r="J1694" s="261"/>
    </row>
    <row r="1695" spans="3:10" s="311" customFormat="1" x14ac:dyDescent="0.3">
      <c r="C1695" s="664"/>
      <c r="D1695" s="343" t="s">
        <v>4062</v>
      </c>
      <c r="E1695" s="344" t="s">
        <v>412</v>
      </c>
      <c r="F1695" s="344" t="s">
        <v>440</v>
      </c>
      <c r="G1695" s="344"/>
      <c r="H1695" s="344" t="s">
        <v>4065</v>
      </c>
      <c r="I1695" s="334"/>
      <c r="J1695" s="261"/>
    </row>
    <row r="1696" spans="3:10" s="311" customFormat="1" x14ac:dyDescent="0.3">
      <c r="C1696" s="664"/>
      <c r="D1696" s="343" t="s">
        <v>4066</v>
      </c>
      <c r="E1696" s="344" t="s">
        <v>412</v>
      </c>
      <c r="F1696" s="344" t="s">
        <v>406</v>
      </c>
      <c r="G1696" s="344"/>
      <c r="H1696" s="344" t="s">
        <v>4067</v>
      </c>
      <c r="I1696" s="334"/>
      <c r="J1696" s="261"/>
    </row>
    <row r="1697" spans="3:10" s="311" customFormat="1" x14ac:dyDescent="0.3">
      <c r="C1697" s="664"/>
      <c r="D1697" s="343" t="s">
        <v>4068</v>
      </c>
      <c r="E1697" s="344" t="s">
        <v>4069</v>
      </c>
      <c r="F1697" s="344" t="s">
        <v>594</v>
      </c>
      <c r="G1697" s="344"/>
      <c r="H1697" s="344" t="s">
        <v>4068</v>
      </c>
      <c r="I1697" s="334"/>
      <c r="J1697" s="261"/>
    </row>
    <row r="1698" spans="3:10" s="311" customFormat="1" x14ac:dyDescent="0.3">
      <c r="C1698" s="664"/>
      <c r="D1698" s="343" t="s">
        <v>4070</v>
      </c>
      <c r="E1698" s="344" t="s">
        <v>4071</v>
      </c>
      <c r="F1698" s="344" t="s">
        <v>1194</v>
      </c>
      <c r="G1698" s="344"/>
      <c r="H1698" s="344" t="s">
        <v>4070</v>
      </c>
      <c r="I1698" s="334"/>
      <c r="J1698" s="261"/>
    </row>
    <row r="1699" spans="3:10" s="311" customFormat="1" x14ac:dyDescent="0.3">
      <c r="C1699" s="664"/>
      <c r="D1699" s="343" t="s">
        <v>4072</v>
      </c>
      <c r="E1699" s="344" t="s">
        <v>4073</v>
      </c>
      <c r="F1699" s="344" t="s">
        <v>1287</v>
      </c>
      <c r="G1699" s="344"/>
      <c r="H1699" s="344" t="s">
        <v>4074</v>
      </c>
      <c r="I1699" s="334"/>
      <c r="J1699" s="261"/>
    </row>
    <row r="1700" spans="3:10" s="311" customFormat="1" x14ac:dyDescent="0.3">
      <c r="C1700" s="664"/>
      <c r="D1700" s="343" t="s">
        <v>4072</v>
      </c>
      <c r="E1700" s="344" t="s">
        <v>412</v>
      </c>
      <c r="F1700" s="344" t="s">
        <v>737</v>
      </c>
      <c r="G1700" s="344"/>
      <c r="H1700" s="344" t="s">
        <v>4072</v>
      </c>
      <c r="I1700" s="334"/>
      <c r="J1700" s="261"/>
    </row>
    <row r="1701" spans="3:10" s="311" customFormat="1" x14ac:dyDescent="0.3">
      <c r="C1701" s="664"/>
      <c r="D1701" s="343" t="s">
        <v>4075</v>
      </c>
      <c r="E1701" s="344" t="s">
        <v>4076</v>
      </c>
      <c r="F1701" s="344" t="s">
        <v>2114</v>
      </c>
      <c r="G1701" s="344"/>
      <c r="H1701" s="344" t="s">
        <v>4075</v>
      </c>
      <c r="I1701" s="334"/>
      <c r="J1701" s="261"/>
    </row>
    <row r="1702" spans="3:10" s="311" customFormat="1" x14ac:dyDescent="0.3">
      <c r="C1702" s="664"/>
      <c r="D1702" s="343" t="s">
        <v>4077</v>
      </c>
      <c r="E1702" s="344" t="s">
        <v>412</v>
      </c>
      <c r="F1702" s="344" t="s">
        <v>406</v>
      </c>
      <c r="G1702" s="344"/>
      <c r="H1702" s="344" t="s">
        <v>4077</v>
      </c>
      <c r="I1702" s="334"/>
      <c r="J1702" s="261"/>
    </row>
    <row r="1703" spans="3:10" s="311" customFormat="1" x14ac:dyDescent="0.3">
      <c r="C1703" s="664"/>
      <c r="D1703" s="343" t="s">
        <v>4078</v>
      </c>
      <c r="E1703" s="344" t="s">
        <v>412</v>
      </c>
      <c r="F1703" s="344" t="s">
        <v>516</v>
      </c>
      <c r="G1703" s="344"/>
      <c r="H1703" s="344" t="s">
        <v>4078</v>
      </c>
      <c r="I1703" s="334"/>
      <c r="J1703" s="261"/>
    </row>
    <row r="1704" spans="3:10" s="311" customFormat="1" x14ac:dyDescent="0.3">
      <c r="C1704" s="664"/>
      <c r="D1704" s="343" t="s">
        <v>4079</v>
      </c>
      <c r="E1704" s="344" t="s">
        <v>412</v>
      </c>
      <c r="F1704" s="344" t="s">
        <v>516</v>
      </c>
      <c r="G1704" s="344"/>
      <c r="H1704" s="344" t="s">
        <v>4079</v>
      </c>
      <c r="I1704" s="334"/>
      <c r="J1704" s="261"/>
    </row>
    <row r="1705" spans="3:10" s="311" customFormat="1" x14ac:dyDescent="0.3">
      <c r="C1705" s="664"/>
      <c r="D1705" s="343" t="s">
        <v>4080</v>
      </c>
      <c r="E1705" s="344" t="s">
        <v>412</v>
      </c>
      <c r="F1705" s="344" t="s">
        <v>516</v>
      </c>
      <c r="G1705" s="344"/>
      <c r="H1705" s="344" t="s">
        <v>4080</v>
      </c>
      <c r="I1705" s="334"/>
      <c r="J1705" s="261"/>
    </row>
    <row r="1706" spans="3:10" s="311" customFormat="1" x14ac:dyDescent="0.3">
      <c r="C1706" s="664"/>
      <c r="D1706" s="343" t="s">
        <v>4081</v>
      </c>
      <c r="E1706" s="344" t="s">
        <v>412</v>
      </c>
      <c r="F1706" s="344" t="s">
        <v>1711</v>
      </c>
      <c r="G1706" s="344"/>
      <c r="H1706" s="344" t="s">
        <v>4082</v>
      </c>
      <c r="I1706" s="334"/>
      <c r="J1706" s="261"/>
    </row>
    <row r="1707" spans="3:10" s="311" customFormat="1" x14ac:dyDescent="0.3">
      <c r="C1707" s="664"/>
      <c r="D1707" s="343" t="s">
        <v>4083</v>
      </c>
      <c r="E1707" s="344" t="s">
        <v>412</v>
      </c>
      <c r="F1707" s="344" t="s">
        <v>1291</v>
      </c>
      <c r="G1707" s="344"/>
      <c r="H1707" s="344" t="s">
        <v>4083</v>
      </c>
      <c r="I1707" s="334"/>
      <c r="J1707" s="261"/>
    </row>
    <row r="1708" spans="3:10" s="311" customFormat="1" x14ac:dyDescent="0.3">
      <c r="C1708" s="664"/>
      <c r="D1708" s="343" t="s">
        <v>4084</v>
      </c>
      <c r="E1708" s="344" t="s">
        <v>4085</v>
      </c>
      <c r="F1708" s="344" t="s">
        <v>498</v>
      </c>
      <c r="G1708" s="344"/>
      <c r="H1708" s="344" t="s">
        <v>4084</v>
      </c>
      <c r="I1708" s="334"/>
      <c r="J1708" s="261"/>
    </row>
    <row r="1709" spans="3:10" s="311" customFormat="1" x14ac:dyDescent="0.3">
      <c r="C1709" s="664"/>
      <c r="D1709" s="343" t="s">
        <v>4086</v>
      </c>
      <c r="E1709" s="344" t="s">
        <v>4087</v>
      </c>
      <c r="F1709" s="344" t="s">
        <v>488</v>
      </c>
      <c r="G1709" s="344"/>
      <c r="H1709" s="344" t="s">
        <v>4088</v>
      </c>
      <c r="I1709" s="334"/>
      <c r="J1709" s="261"/>
    </row>
    <row r="1710" spans="3:10" s="311" customFormat="1" x14ac:dyDescent="0.3">
      <c r="C1710" s="664"/>
      <c r="D1710" s="343" t="s">
        <v>4089</v>
      </c>
      <c r="E1710" s="344" t="s">
        <v>4090</v>
      </c>
      <c r="F1710" s="344" t="s">
        <v>1291</v>
      </c>
      <c r="G1710" s="344"/>
      <c r="H1710" s="344" t="s">
        <v>4091</v>
      </c>
      <c r="I1710" s="334"/>
      <c r="J1710" s="261"/>
    </row>
    <row r="1711" spans="3:10" s="311" customFormat="1" x14ac:dyDescent="0.3">
      <c r="C1711" s="664"/>
      <c r="D1711" s="343" t="s">
        <v>4092</v>
      </c>
      <c r="E1711" s="344" t="s">
        <v>412</v>
      </c>
      <c r="F1711" s="344" t="s">
        <v>1291</v>
      </c>
      <c r="G1711" s="344"/>
      <c r="H1711" s="344" t="s">
        <v>4093</v>
      </c>
      <c r="I1711" s="334"/>
      <c r="J1711" s="261"/>
    </row>
    <row r="1712" spans="3:10" s="311" customFormat="1" x14ac:dyDescent="0.3">
      <c r="C1712" s="664"/>
      <c r="D1712" s="343" t="s">
        <v>4094</v>
      </c>
      <c r="E1712" s="344" t="s">
        <v>412</v>
      </c>
      <c r="F1712" s="344" t="s">
        <v>418</v>
      </c>
      <c r="G1712" s="344"/>
      <c r="H1712" s="344" t="s">
        <v>4094</v>
      </c>
      <c r="I1712" s="334"/>
      <c r="J1712" s="261"/>
    </row>
    <row r="1713" spans="3:10" s="311" customFormat="1" x14ac:dyDescent="0.3">
      <c r="C1713" s="664"/>
      <c r="D1713" s="343" t="s">
        <v>4095</v>
      </c>
      <c r="E1713" s="344" t="s">
        <v>412</v>
      </c>
      <c r="F1713" s="344" t="s">
        <v>1051</v>
      </c>
      <c r="G1713" s="344"/>
      <c r="H1713" s="344" t="s">
        <v>4095</v>
      </c>
      <c r="I1713" s="334"/>
      <c r="J1713" s="261"/>
    </row>
    <row r="1714" spans="3:10" s="311" customFormat="1" x14ac:dyDescent="0.3">
      <c r="C1714" s="664"/>
      <c r="D1714" s="343" t="s">
        <v>4096</v>
      </c>
      <c r="E1714" s="344" t="s">
        <v>4097</v>
      </c>
      <c r="F1714" s="344" t="s">
        <v>665</v>
      </c>
      <c r="G1714" s="344"/>
      <c r="H1714" s="344" t="s">
        <v>4098</v>
      </c>
      <c r="I1714" s="334"/>
      <c r="J1714" s="261"/>
    </row>
    <row r="1715" spans="3:10" s="311" customFormat="1" x14ac:dyDescent="0.3">
      <c r="C1715" s="664"/>
      <c r="D1715" s="343" t="s">
        <v>4099</v>
      </c>
      <c r="E1715" s="344" t="s">
        <v>4100</v>
      </c>
      <c r="F1715" s="344" t="s">
        <v>516</v>
      </c>
      <c r="G1715" s="344"/>
      <c r="H1715" s="344" t="s">
        <v>4099</v>
      </c>
      <c r="I1715" s="334"/>
      <c r="J1715" s="261"/>
    </row>
    <row r="1716" spans="3:10" s="311" customFormat="1" x14ac:dyDescent="0.3">
      <c r="C1716" s="664"/>
      <c r="D1716" s="343" t="s">
        <v>4101</v>
      </c>
      <c r="E1716" s="344" t="s">
        <v>4102</v>
      </c>
      <c r="F1716" s="344" t="s">
        <v>745</v>
      </c>
      <c r="G1716" s="344"/>
      <c r="H1716" s="344" t="s">
        <v>4103</v>
      </c>
      <c r="I1716" s="334"/>
      <c r="J1716" s="261"/>
    </row>
    <row r="1717" spans="3:10" s="311" customFormat="1" x14ac:dyDescent="0.3">
      <c r="C1717" s="664"/>
      <c r="D1717" s="343" t="s">
        <v>4104</v>
      </c>
      <c r="E1717" s="344" t="s">
        <v>4105</v>
      </c>
      <c r="F1717" s="344" t="s">
        <v>2849</v>
      </c>
      <c r="G1717" s="344"/>
      <c r="H1717" s="344" t="s">
        <v>4104</v>
      </c>
      <c r="I1717" s="334"/>
      <c r="J1717" s="261"/>
    </row>
    <row r="1718" spans="3:10" s="311" customFormat="1" x14ac:dyDescent="0.3">
      <c r="C1718" s="664"/>
      <c r="D1718" s="343" t="s">
        <v>4106</v>
      </c>
      <c r="E1718" s="344" t="s">
        <v>4107</v>
      </c>
      <c r="F1718" s="344" t="s">
        <v>525</v>
      </c>
      <c r="G1718" s="344"/>
      <c r="H1718" s="344" t="s">
        <v>4108</v>
      </c>
      <c r="I1718" s="334"/>
      <c r="J1718" s="261"/>
    </row>
    <row r="1719" spans="3:10" s="311" customFormat="1" x14ac:dyDescent="0.3">
      <c r="C1719" s="664"/>
      <c r="D1719" s="343" t="s">
        <v>4106</v>
      </c>
      <c r="E1719" s="344" t="s">
        <v>4109</v>
      </c>
      <c r="F1719" s="344" t="s">
        <v>525</v>
      </c>
      <c r="G1719" s="344"/>
      <c r="H1719" s="344" t="s">
        <v>4110</v>
      </c>
      <c r="I1719" s="334"/>
      <c r="J1719" s="261"/>
    </row>
    <row r="1720" spans="3:10" s="311" customFormat="1" x14ac:dyDescent="0.3">
      <c r="C1720" s="664"/>
      <c r="D1720" s="343" t="s">
        <v>4106</v>
      </c>
      <c r="E1720" s="344" t="s">
        <v>4111</v>
      </c>
      <c r="F1720" s="344" t="s">
        <v>525</v>
      </c>
      <c r="G1720" s="344"/>
      <c r="H1720" s="344" t="s">
        <v>4112</v>
      </c>
      <c r="I1720" s="334"/>
      <c r="J1720" s="261"/>
    </row>
    <row r="1721" spans="3:10" s="311" customFormat="1" x14ac:dyDescent="0.3">
      <c r="C1721" s="664"/>
      <c r="D1721" s="343" t="s">
        <v>4106</v>
      </c>
      <c r="E1721" s="344" t="s">
        <v>4113</v>
      </c>
      <c r="F1721" s="344" t="s">
        <v>525</v>
      </c>
      <c r="G1721" s="344"/>
      <c r="H1721" s="344" t="s">
        <v>4114</v>
      </c>
      <c r="I1721" s="334"/>
      <c r="J1721" s="261"/>
    </row>
    <row r="1722" spans="3:10" s="311" customFormat="1" x14ac:dyDescent="0.3">
      <c r="C1722" s="664"/>
      <c r="D1722" s="343" t="s">
        <v>4115</v>
      </c>
      <c r="E1722" s="344" t="s">
        <v>4116</v>
      </c>
      <c r="F1722" s="344" t="s">
        <v>4117</v>
      </c>
      <c r="G1722" s="344"/>
      <c r="H1722" s="344" t="s">
        <v>4117</v>
      </c>
      <c r="I1722" s="334"/>
      <c r="J1722" s="261"/>
    </row>
    <row r="1723" spans="3:10" s="311" customFormat="1" x14ac:dyDescent="0.3">
      <c r="C1723" s="664"/>
      <c r="D1723" s="343" t="s">
        <v>4118</v>
      </c>
      <c r="E1723" s="344" t="s">
        <v>4119</v>
      </c>
      <c r="F1723" s="344" t="s">
        <v>675</v>
      </c>
      <c r="G1723" s="344"/>
      <c r="H1723" s="344" t="s">
        <v>4120</v>
      </c>
      <c r="I1723" s="334"/>
      <c r="J1723" s="261"/>
    </row>
    <row r="1724" spans="3:10" s="311" customFormat="1" x14ac:dyDescent="0.3">
      <c r="C1724" s="664"/>
      <c r="D1724" s="343" t="s">
        <v>4121</v>
      </c>
      <c r="E1724" s="344" t="s">
        <v>412</v>
      </c>
      <c r="F1724" s="344" t="s">
        <v>423</v>
      </c>
      <c r="G1724" s="344"/>
      <c r="H1724" s="344" t="s">
        <v>4121</v>
      </c>
      <c r="I1724" s="334"/>
      <c r="J1724" s="261"/>
    </row>
    <row r="1725" spans="3:10" s="311" customFormat="1" x14ac:dyDescent="0.3">
      <c r="C1725" s="664"/>
      <c r="D1725" s="343" t="s">
        <v>4122</v>
      </c>
      <c r="E1725" s="344" t="s">
        <v>4123</v>
      </c>
      <c r="F1725" s="344" t="s">
        <v>665</v>
      </c>
      <c r="G1725" s="344"/>
      <c r="H1725" s="344" t="s">
        <v>4122</v>
      </c>
      <c r="I1725" s="334"/>
      <c r="J1725" s="261"/>
    </row>
    <row r="1726" spans="3:10" s="311" customFormat="1" x14ac:dyDescent="0.3">
      <c r="C1726" s="664"/>
      <c r="D1726" s="343" t="s">
        <v>4124</v>
      </c>
      <c r="E1726" s="344" t="s">
        <v>412</v>
      </c>
      <c r="F1726" s="344" t="s">
        <v>745</v>
      </c>
      <c r="G1726" s="344"/>
      <c r="H1726" s="344" t="s">
        <v>4124</v>
      </c>
      <c r="I1726" s="334"/>
      <c r="J1726" s="261"/>
    </row>
    <row r="1727" spans="3:10" s="311" customFormat="1" x14ac:dyDescent="0.3">
      <c r="C1727" s="664"/>
      <c r="D1727" s="343" t="s">
        <v>4125</v>
      </c>
      <c r="E1727" s="344" t="s">
        <v>4126</v>
      </c>
      <c r="F1727" s="344" t="s">
        <v>436</v>
      </c>
      <c r="G1727" s="344"/>
      <c r="H1727" s="344" t="s">
        <v>4127</v>
      </c>
      <c r="I1727" s="334"/>
      <c r="J1727" s="261"/>
    </row>
    <row r="1728" spans="3:10" s="311" customFormat="1" x14ac:dyDescent="0.3">
      <c r="C1728" s="664"/>
      <c r="D1728" s="343" t="s">
        <v>4128</v>
      </c>
      <c r="E1728" s="344" t="s">
        <v>4129</v>
      </c>
      <c r="F1728" s="344" t="s">
        <v>516</v>
      </c>
      <c r="G1728" s="344"/>
      <c r="H1728" s="344" t="s">
        <v>4128</v>
      </c>
      <c r="I1728" s="334"/>
      <c r="J1728" s="261"/>
    </row>
    <row r="1729" spans="3:10" s="311" customFormat="1" x14ac:dyDescent="0.3">
      <c r="C1729" s="664"/>
      <c r="D1729" s="343" t="s">
        <v>4130</v>
      </c>
      <c r="E1729" s="344" t="s">
        <v>4130</v>
      </c>
      <c r="F1729" s="344" t="s">
        <v>463</v>
      </c>
      <c r="G1729" s="344"/>
      <c r="H1729" s="344" t="s">
        <v>4130</v>
      </c>
      <c r="I1729" s="334"/>
      <c r="J1729" s="261"/>
    </row>
    <row r="1730" spans="3:10" s="311" customFormat="1" x14ac:dyDescent="0.3">
      <c r="C1730" s="664"/>
      <c r="D1730" s="343" t="s">
        <v>4131</v>
      </c>
      <c r="E1730" s="344" t="s">
        <v>412</v>
      </c>
      <c r="F1730" s="344" t="s">
        <v>1055</v>
      </c>
      <c r="G1730" s="344"/>
      <c r="H1730" s="344" t="s">
        <v>4132</v>
      </c>
      <c r="I1730" s="334"/>
      <c r="J1730" s="261"/>
    </row>
    <row r="1731" spans="3:10" s="311" customFormat="1" x14ac:dyDescent="0.3">
      <c r="C1731" s="664"/>
      <c r="D1731" s="343" t="s">
        <v>4133</v>
      </c>
      <c r="E1731" s="344" t="s">
        <v>4134</v>
      </c>
      <c r="F1731" s="344" t="s">
        <v>1055</v>
      </c>
      <c r="G1731" s="344"/>
      <c r="H1731" s="344" t="s">
        <v>4133</v>
      </c>
      <c r="I1731" s="334"/>
      <c r="J1731" s="261"/>
    </row>
    <row r="1732" spans="3:10" s="311" customFormat="1" x14ac:dyDescent="0.3">
      <c r="C1732" s="664"/>
      <c r="D1732" s="343" t="s">
        <v>4135</v>
      </c>
      <c r="E1732" s="344" t="s">
        <v>412</v>
      </c>
      <c r="F1732" s="344" t="s">
        <v>1018</v>
      </c>
      <c r="G1732" s="344"/>
      <c r="H1732" s="344" t="s">
        <v>4136</v>
      </c>
      <c r="I1732" s="334"/>
      <c r="J1732" s="261"/>
    </row>
    <row r="1733" spans="3:10" s="311" customFormat="1" x14ac:dyDescent="0.3">
      <c r="C1733" s="664"/>
      <c r="D1733" s="343" t="s">
        <v>4137</v>
      </c>
      <c r="E1733" s="344" t="s">
        <v>4138</v>
      </c>
      <c r="F1733" s="344" t="s">
        <v>772</v>
      </c>
      <c r="G1733" s="344"/>
      <c r="H1733" s="344" t="s">
        <v>4137</v>
      </c>
      <c r="I1733" s="334"/>
      <c r="J1733" s="261"/>
    </row>
    <row r="1734" spans="3:10" s="311" customFormat="1" x14ac:dyDescent="0.3">
      <c r="C1734" s="664"/>
      <c r="D1734" s="343" t="s">
        <v>4139</v>
      </c>
      <c r="E1734" s="344" t="s">
        <v>4140</v>
      </c>
      <c r="F1734" s="344" t="s">
        <v>2482</v>
      </c>
      <c r="G1734" s="344"/>
      <c r="H1734" s="344" t="s">
        <v>4139</v>
      </c>
      <c r="I1734" s="334"/>
      <c r="J1734" s="261"/>
    </row>
    <row r="1735" spans="3:10" s="311" customFormat="1" x14ac:dyDescent="0.3">
      <c r="C1735" s="664"/>
      <c r="D1735" s="343" t="s">
        <v>4141</v>
      </c>
      <c r="E1735" s="344" t="s">
        <v>412</v>
      </c>
      <c r="F1735" s="344" t="s">
        <v>440</v>
      </c>
      <c r="G1735" s="344"/>
      <c r="H1735" s="344" t="s">
        <v>4141</v>
      </c>
      <c r="I1735" s="334"/>
      <c r="J1735" s="261"/>
    </row>
    <row r="1736" spans="3:10" s="311" customFormat="1" x14ac:dyDescent="0.3">
      <c r="C1736" s="664"/>
      <c r="D1736" s="343" t="s">
        <v>4142</v>
      </c>
      <c r="E1736" s="344" t="s">
        <v>4143</v>
      </c>
      <c r="F1736" s="344" t="s">
        <v>665</v>
      </c>
      <c r="G1736" s="344"/>
      <c r="H1736" s="344" t="s">
        <v>4144</v>
      </c>
      <c r="I1736" s="334"/>
      <c r="J1736" s="261"/>
    </row>
    <row r="1737" spans="3:10" s="311" customFormat="1" x14ac:dyDescent="0.3">
      <c r="C1737" s="664"/>
      <c r="D1737" s="343" t="s">
        <v>4145</v>
      </c>
      <c r="E1737" s="344" t="s">
        <v>4146</v>
      </c>
      <c r="F1737" s="344" t="s">
        <v>1055</v>
      </c>
      <c r="G1737" s="344"/>
      <c r="H1737" s="344" t="s">
        <v>4145</v>
      </c>
      <c r="I1737" s="334"/>
      <c r="J1737" s="261"/>
    </row>
    <row r="1738" spans="3:10" s="311" customFormat="1" x14ac:dyDescent="0.3">
      <c r="C1738" s="664"/>
      <c r="D1738" s="343" t="s">
        <v>4147</v>
      </c>
      <c r="E1738" s="344" t="s">
        <v>4148</v>
      </c>
      <c r="F1738" s="344" t="s">
        <v>772</v>
      </c>
      <c r="G1738" s="344"/>
      <c r="H1738" s="344" t="s">
        <v>4147</v>
      </c>
      <c r="I1738" s="334"/>
      <c r="J1738" s="261"/>
    </row>
    <row r="1739" spans="3:10" s="311" customFormat="1" x14ac:dyDescent="0.3">
      <c r="C1739" s="664"/>
      <c r="D1739" s="343" t="s">
        <v>4149</v>
      </c>
      <c r="E1739" s="344" t="s">
        <v>4150</v>
      </c>
      <c r="F1739" s="344" t="s">
        <v>436</v>
      </c>
      <c r="G1739" s="344"/>
      <c r="H1739" s="344" t="s">
        <v>4151</v>
      </c>
      <c r="I1739" s="334"/>
      <c r="J1739" s="261"/>
    </row>
    <row r="1740" spans="3:10" s="311" customFormat="1" x14ac:dyDescent="0.3">
      <c r="C1740" s="664"/>
      <c r="D1740" s="343" t="s">
        <v>4152</v>
      </c>
      <c r="E1740" s="344" t="s">
        <v>412</v>
      </c>
      <c r="F1740" s="344" t="s">
        <v>1055</v>
      </c>
      <c r="G1740" s="344"/>
      <c r="H1740" s="344" t="s">
        <v>4152</v>
      </c>
      <c r="I1740" s="334"/>
      <c r="J1740" s="261"/>
    </row>
    <row r="1741" spans="3:10" s="311" customFormat="1" x14ac:dyDescent="0.3">
      <c r="C1741" s="664"/>
      <c r="D1741" s="343" t="s">
        <v>4153</v>
      </c>
      <c r="E1741" s="344" t="s">
        <v>4154</v>
      </c>
      <c r="F1741" s="344" t="s">
        <v>3150</v>
      </c>
      <c r="G1741" s="344"/>
      <c r="H1741" s="344" t="s">
        <v>4153</v>
      </c>
      <c r="I1741" s="334"/>
      <c r="J1741" s="261"/>
    </row>
    <row r="1742" spans="3:10" s="311" customFormat="1" x14ac:dyDescent="0.3">
      <c r="C1742" s="664"/>
      <c r="D1742" s="343" t="s">
        <v>4155</v>
      </c>
      <c r="E1742" s="344" t="s">
        <v>4156</v>
      </c>
      <c r="F1742" s="344" t="s">
        <v>2849</v>
      </c>
      <c r="G1742" s="344"/>
      <c r="H1742" s="344" t="s">
        <v>4155</v>
      </c>
      <c r="I1742" s="334"/>
      <c r="J1742" s="261"/>
    </row>
    <row r="1743" spans="3:10" s="311" customFormat="1" x14ac:dyDescent="0.3">
      <c r="C1743" s="664"/>
      <c r="D1743" s="343" t="s">
        <v>4157</v>
      </c>
      <c r="E1743" s="344" t="s">
        <v>4158</v>
      </c>
      <c r="F1743" s="344" t="s">
        <v>3693</v>
      </c>
      <c r="G1743" s="344"/>
      <c r="H1743" s="344" t="s">
        <v>4159</v>
      </c>
      <c r="I1743" s="334"/>
      <c r="J1743" s="261"/>
    </row>
    <row r="1744" spans="3:10" s="311" customFormat="1" x14ac:dyDescent="0.3">
      <c r="C1744" s="664"/>
      <c r="D1744" s="343" t="s">
        <v>4160</v>
      </c>
      <c r="E1744" s="344" t="s">
        <v>4161</v>
      </c>
      <c r="F1744" s="344" t="s">
        <v>565</v>
      </c>
      <c r="G1744" s="344"/>
      <c r="H1744" s="344" t="s">
        <v>4162</v>
      </c>
      <c r="I1744" s="334"/>
      <c r="J1744" s="261"/>
    </row>
    <row r="1745" spans="3:10" s="311" customFormat="1" x14ac:dyDescent="0.3">
      <c r="C1745" s="664"/>
      <c r="D1745" s="343" t="s">
        <v>4163</v>
      </c>
      <c r="E1745" s="344" t="s">
        <v>4164</v>
      </c>
      <c r="F1745" s="344" t="s">
        <v>463</v>
      </c>
      <c r="G1745" s="344"/>
      <c r="H1745" s="344" t="s">
        <v>4163</v>
      </c>
      <c r="I1745" s="334"/>
      <c r="J1745" s="261"/>
    </row>
    <row r="1746" spans="3:10" s="311" customFormat="1" x14ac:dyDescent="0.3">
      <c r="C1746" s="664"/>
      <c r="D1746" s="343" t="s">
        <v>4165</v>
      </c>
      <c r="E1746" s="344" t="s">
        <v>4166</v>
      </c>
      <c r="F1746" s="344" t="s">
        <v>546</v>
      </c>
      <c r="G1746" s="344"/>
      <c r="H1746" s="344" t="s">
        <v>4165</v>
      </c>
      <c r="I1746" s="334"/>
      <c r="J1746" s="261"/>
    </row>
    <row r="1747" spans="3:10" s="311" customFormat="1" x14ac:dyDescent="0.3">
      <c r="C1747" s="664"/>
      <c r="D1747" s="343" t="s">
        <v>4167</v>
      </c>
      <c r="E1747" s="344" t="s">
        <v>4168</v>
      </c>
      <c r="F1747" s="344" t="s">
        <v>565</v>
      </c>
      <c r="G1747" s="344"/>
      <c r="H1747" s="344" t="s">
        <v>4167</v>
      </c>
      <c r="I1747" s="334"/>
      <c r="J1747" s="261"/>
    </row>
    <row r="1748" spans="3:10" s="311" customFormat="1" x14ac:dyDescent="0.3">
      <c r="C1748" s="664"/>
      <c r="D1748" s="343" t="s">
        <v>4169</v>
      </c>
      <c r="E1748" s="344" t="s">
        <v>4170</v>
      </c>
      <c r="F1748" s="344" t="s">
        <v>436</v>
      </c>
      <c r="G1748" s="344"/>
      <c r="H1748" s="344" t="s">
        <v>4169</v>
      </c>
      <c r="I1748" s="334"/>
      <c r="J1748" s="261"/>
    </row>
    <row r="1749" spans="3:10" s="311" customFormat="1" x14ac:dyDescent="0.3">
      <c r="C1749" s="664"/>
      <c r="D1749" s="343" t="s">
        <v>4171</v>
      </c>
      <c r="E1749" s="344" t="s">
        <v>4172</v>
      </c>
      <c r="F1749" s="344" t="s">
        <v>516</v>
      </c>
      <c r="G1749" s="344"/>
      <c r="H1749" s="344" t="s">
        <v>4171</v>
      </c>
      <c r="I1749" s="334"/>
      <c r="J1749" s="261"/>
    </row>
    <row r="1750" spans="3:10" s="311" customFormat="1" x14ac:dyDescent="0.3">
      <c r="C1750" s="664"/>
      <c r="D1750" s="343" t="s">
        <v>4173</v>
      </c>
      <c r="E1750" s="344" t="s">
        <v>4174</v>
      </c>
      <c r="F1750" s="344" t="s">
        <v>726</v>
      </c>
      <c r="G1750" s="344"/>
      <c r="H1750" s="344" t="s">
        <v>4173</v>
      </c>
      <c r="I1750" s="334"/>
      <c r="J1750" s="261"/>
    </row>
    <row r="1751" spans="3:10" s="311" customFormat="1" x14ac:dyDescent="0.3">
      <c r="C1751" s="664"/>
      <c r="D1751" s="343" t="s">
        <v>4175</v>
      </c>
      <c r="E1751" s="344" t="s">
        <v>4176</v>
      </c>
      <c r="F1751" s="344" t="s">
        <v>627</v>
      </c>
      <c r="G1751" s="344"/>
      <c r="H1751" s="344" t="s">
        <v>4175</v>
      </c>
      <c r="I1751" s="334"/>
      <c r="J1751" s="261"/>
    </row>
    <row r="1752" spans="3:10" s="311" customFormat="1" x14ac:dyDescent="0.3">
      <c r="C1752" s="664"/>
      <c r="D1752" s="343" t="s">
        <v>4177</v>
      </c>
      <c r="E1752" s="344" t="s">
        <v>4178</v>
      </c>
      <c r="F1752" s="344" t="s">
        <v>2849</v>
      </c>
      <c r="G1752" s="344"/>
      <c r="H1752" s="344" t="s">
        <v>4177</v>
      </c>
      <c r="I1752" s="334"/>
      <c r="J1752" s="261"/>
    </row>
    <row r="1753" spans="3:10" s="311" customFormat="1" x14ac:dyDescent="0.3">
      <c r="C1753" s="664"/>
      <c r="D1753" s="343" t="s">
        <v>4179</v>
      </c>
      <c r="E1753" s="344" t="s">
        <v>412</v>
      </c>
      <c r="F1753" s="344" t="s">
        <v>2808</v>
      </c>
      <c r="G1753" s="344"/>
      <c r="H1753" s="344" t="s">
        <v>4179</v>
      </c>
      <c r="I1753" s="334"/>
      <c r="J1753" s="261"/>
    </row>
    <row r="1754" spans="3:10" s="311" customFormat="1" x14ac:dyDescent="0.3">
      <c r="C1754" s="664"/>
      <c r="D1754" s="343" t="s">
        <v>4180</v>
      </c>
      <c r="E1754" s="344" t="s">
        <v>412</v>
      </c>
      <c r="F1754" s="344" t="s">
        <v>4181</v>
      </c>
      <c r="G1754" s="344"/>
      <c r="H1754" s="344" t="s">
        <v>4180</v>
      </c>
      <c r="I1754" s="334"/>
      <c r="J1754" s="261"/>
    </row>
    <row r="1755" spans="3:10" s="311" customFormat="1" x14ac:dyDescent="0.3">
      <c r="C1755" s="664"/>
      <c r="D1755" s="343" t="s">
        <v>4182</v>
      </c>
      <c r="E1755" s="344" t="s">
        <v>412</v>
      </c>
      <c r="F1755" s="344" t="s">
        <v>418</v>
      </c>
      <c r="G1755" s="344"/>
      <c r="H1755" s="344" t="s">
        <v>4182</v>
      </c>
      <c r="I1755" s="334"/>
      <c r="J1755" s="261"/>
    </row>
    <row r="1756" spans="3:10" s="311" customFormat="1" x14ac:dyDescent="0.3">
      <c r="C1756" s="664"/>
      <c r="D1756" s="343" t="s">
        <v>4183</v>
      </c>
      <c r="E1756" s="344" t="s">
        <v>4184</v>
      </c>
      <c r="F1756" s="344" t="s">
        <v>531</v>
      </c>
      <c r="G1756" s="344"/>
      <c r="H1756" s="344" t="s">
        <v>4183</v>
      </c>
      <c r="I1756" s="334"/>
      <c r="J1756" s="261"/>
    </row>
    <row r="1757" spans="3:10" s="311" customFormat="1" x14ac:dyDescent="0.3">
      <c r="C1757" s="664"/>
      <c r="D1757" s="343" t="s">
        <v>4185</v>
      </c>
      <c r="E1757" s="344" t="s">
        <v>412</v>
      </c>
      <c r="F1757" s="344" t="s">
        <v>1030</v>
      </c>
      <c r="G1757" s="344"/>
      <c r="H1757" s="344" t="s">
        <v>4185</v>
      </c>
      <c r="I1757" s="334"/>
      <c r="J1757" s="261"/>
    </row>
    <row r="1758" spans="3:10" s="311" customFormat="1" x14ac:dyDescent="0.3">
      <c r="C1758" s="664"/>
      <c r="D1758" s="343" t="s">
        <v>4186</v>
      </c>
      <c r="E1758" s="344" t="s">
        <v>4187</v>
      </c>
      <c r="F1758" s="344" t="s">
        <v>1134</v>
      </c>
      <c r="G1758" s="344"/>
      <c r="H1758" s="344" t="s">
        <v>4186</v>
      </c>
      <c r="I1758" s="334"/>
      <c r="J1758" s="261"/>
    </row>
    <row r="1759" spans="3:10" s="311" customFormat="1" x14ac:dyDescent="0.3">
      <c r="C1759" s="664"/>
      <c r="D1759" s="343" t="s">
        <v>4188</v>
      </c>
      <c r="E1759" s="344" t="s">
        <v>4189</v>
      </c>
      <c r="F1759" s="344" t="s">
        <v>493</v>
      </c>
      <c r="G1759" s="344"/>
      <c r="H1759" s="344" t="s">
        <v>4190</v>
      </c>
      <c r="I1759" s="334"/>
      <c r="J1759" s="261"/>
    </row>
    <row r="1760" spans="3:10" s="311" customFormat="1" x14ac:dyDescent="0.3">
      <c r="C1760" s="664"/>
      <c r="D1760" s="343" t="s">
        <v>4191</v>
      </c>
      <c r="E1760" s="344" t="s">
        <v>4192</v>
      </c>
      <c r="F1760" s="344" t="s">
        <v>1018</v>
      </c>
      <c r="G1760" s="344"/>
      <c r="H1760" s="344" t="s">
        <v>4191</v>
      </c>
      <c r="I1760" s="334"/>
      <c r="J1760" s="261"/>
    </row>
    <row r="1761" spans="3:10" s="311" customFormat="1" x14ac:dyDescent="0.3">
      <c r="C1761" s="664"/>
      <c r="D1761" s="343" t="s">
        <v>4193</v>
      </c>
      <c r="E1761" s="344" t="s">
        <v>4194</v>
      </c>
      <c r="F1761" s="344" t="s">
        <v>421</v>
      </c>
      <c r="G1761" s="344"/>
      <c r="H1761" s="344" t="s">
        <v>4195</v>
      </c>
      <c r="I1761" s="334"/>
      <c r="J1761" s="261"/>
    </row>
    <row r="1762" spans="3:10" s="311" customFormat="1" x14ac:dyDescent="0.3">
      <c r="C1762" s="664"/>
      <c r="D1762" s="343" t="s">
        <v>4196</v>
      </c>
      <c r="E1762" s="344" t="s">
        <v>412</v>
      </c>
      <c r="F1762" s="344" t="s">
        <v>745</v>
      </c>
      <c r="G1762" s="344"/>
      <c r="H1762" s="344" t="s">
        <v>4196</v>
      </c>
      <c r="I1762" s="334"/>
      <c r="J1762" s="261"/>
    </row>
    <row r="1763" spans="3:10" s="311" customFormat="1" x14ac:dyDescent="0.3">
      <c r="C1763" s="664"/>
      <c r="D1763" s="343" t="s">
        <v>4197</v>
      </c>
      <c r="E1763" s="344" t="s">
        <v>4198</v>
      </c>
      <c r="F1763" s="344" t="s">
        <v>745</v>
      </c>
      <c r="G1763" s="344"/>
      <c r="H1763" s="344" t="s">
        <v>4199</v>
      </c>
      <c r="I1763" s="334"/>
      <c r="J1763" s="261"/>
    </row>
    <row r="1764" spans="3:10" s="311" customFormat="1" x14ac:dyDescent="0.3">
      <c r="C1764" s="664"/>
      <c r="D1764" s="343" t="s">
        <v>4200</v>
      </c>
      <c r="E1764" s="344" t="s">
        <v>412</v>
      </c>
      <c r="F1764" s="344" t="s">
        <v>516</v>
      </c>
      <c r="G1764" s="344"/>
      <c r="H1764" s="344" t="s">
        <v>4200</v>
      </c>
      <c r="I1764" s="334"/>
      <c r="J1764" s="261"/>
    </row>
    <row r="1765" spans="3:10" s="311" customFormat="1" x14ac:dyDescent="0.3">
      <c r="C1765" s="664"/>
      <c r="D1765" s="343" t="s">
        <v>4201</v>
      </c>
      <c r="E1765" s="344" t="s">
        <v>4202</v>
      </c>
      <c r="F1765" s="344" t="s">
        <v>4203</v>
      </c>
      <c r="G1765" s="344"/>
      <c r="H1765" s="344" t="s">
        <v>4201</v>
      </c>
      <c r="I1765" s="334"/>
      <c r="J1765" s="261"/>
    </row>
    <row r="1766" spans="3:10" s="311" customFormat="1" x14ac:dyDescent="0.3">
      <c r="C1766" s="664"/>
      <c r="D1766" s="343" t="s">
        <v>4204</v>
      </c>
      <c r="E1766" s="344" t="s">
        <v>4205</v>
      </c>
      <c r="F1766" s="344" t="s">
        <v>3320</v>
      </c>
      <c r="G1766" s="344"/>
      <c r="H1766" s="344" t="s">
        <v>4204</v>
      </c>
      <c r="I1766" s="334"/>
      <c r="J1766" s="261"/>
    </row>
    <row r="1767" spans="3:10" s="311" customFormat="1" x14ac:dyDescent="0.3">
      <c r="C1767" s="664"/>
      <c r="D1767" s="343" t="s">
        <v>4206</v>
      </c>
      <c r="E1767" s="344" t="s">
        <v>412</v>
      </c>
      <c r="F1767" s="344" t="s">
        <v>406</v>
      </c>
      <c r="G1767" s="344"/>
      <c r="H1767" s="344" t="s">
        <v>4206</v>
      </c>
      <c r="I1767" s="334"/>
      <c r="J1767" s="261"/>
    </row>
    <row r="1768" spans="3:10" s="311" customFormat="1" x14ac:dyDescent="0.3">
      <c r="C1768" s="664"/>
      <c r="D1768" s="343" t="s">
        <v>4207</v>
      </c>
      <c r="E1768" s="344" t="s">
        <v>4208</v>
      </c>
      <c r="F1768" s="344" t="s">
        <v>1134</v>
      </c>
      <c r="G1768" s="344"/>
      <c r="H1768" s="344" t="s">
        <v>4207</v>
      </c>
      <c r="I1768" s="334"/>
      <c r="J1768" s="261"/>
    </row>
    <row r="1769" spans="3:10" s="311" customFormat="1" x14ac:dyDescent="0.3">
      <c r="C1769" s="664"/>
      <c r="D1769" s="343" t="s">
        <v>4209</v>
      </c>
      <c r="E1769" s="344" t="s">
        <v>412</v>
      </c>
      <c r="F1769" s="344" t="s">
        <v>613</v>
      </c>
      <c r="G1769" s="344"/>
      <c r="H1769" s="344" t="s">
        <v>4210</v>
      </c>
      <c r="I1769" s="334"/>
      <c r="J1769" s="261"/>
    </row>
    <row r="1770" spans="3:10" s="311" customFormat="1" x14ac:dyDescent="0.3">
      <c r="C1770" s="664"/>
      <c r="D1770" s="343" t="s">
        <v>4211</v>
      </c>
      <c r="E1770" s="344" t="s">
        <v>4212</v>
      </c>
      <c r="F1770" s="344" t="s">
        <v>426</v>
      </c>
      <c r="G1770" s="344"/>
      <c r="H1770" s="344" t="s">
        <v>4211</v>
      </c>
      <c r="I1770" s="334"/>
      <c r="J1770" s="261"/>
    </row>
    <row r="1771" spans="3:10" s="311" customFormat="1" x14ac:dyDescent="0.3">
      <c r="C1771" s="664"/>
      <c r="D1771" s="343" t="s">
        <v>4213</v>
      </c>
      <c r="E1771" s="344" t="s">
        <v>412</v>
      </c>
      <c r="F1771" s="344" t="s">
        <v>406</v>
      </c>
      <c r="G1771" s="344"/>
      <c r="H1771" s="344" t="s">
        <v>4214</v>
      </c>
      <c r="I1771" s="334"/>
      <c r="J1771" s="261"/>
    </row>
    <row r="1772" spans="3:10" s="311" customFormat="1" x14ac:dyDescent="0.3">
      <c r="C1772" s="664"/>
      <c r="D1772" s="343" t="s">
        <v>4215</v>
      </c>
      <c r="E1772" s="344" t="s">
        <v>4216</v>
      </c>
      <c r="F1772" s="344" t="s">
        <v>436</v>
      </c>
      <c r="G1772" s="344"/>
      <c r="H1772" s="344" t="s">
        <v>4217</v>
      </c>
      <c r="I1772" s="334"/>
      <c r="J1772" s="261"/>
    </row>
    <row r="1773" spans="3:10" s="311" customFormat="1" x14ac:dyDescent="0.3">
      <c r="C1773" s="664"/>
      <c r="D1773" s="343" t="s">
        <v>4218</v>
      </c>
      <c r="E1773" s="344" t="s">
        <v>4219</v>
      </c>
      <c r="F1773" s="344" t="s">
        <v>1134</v>
      </c>
      <c r="G1773" s="344"/>
      <c r="H1773" s="344" t="s">
        <v>4218</v>
      </c>
      <c r="I1773" s="334"/>
      <c r="J1773" s="261"/>
    </row>
    <row r="1774" spans="3:10" s="311" customFormat="1" x14ac:dyDescent="0.3">
      <c r="C1774" s="664"/>
      <c r="D1774" s="343" t="s">
        <v>4220</v>
      </c>
      <c r="E1774" s="344" t="s">
        <v>4221</v>
      </c>
      <c r="F1774" s="344" t="s">
        <v>565</v>
      </c>
      <c r="G1774" s="344"/>
      <c r="H1774" s="344" t="s">
        <v>4222</v>
      </c>
      <c r="I1774" s="334"/>
      <c r="J1774" s="261"/>
    </row>
    <row r="1775" spans="3:10" s="311" customFormat="1" x14ac:dyDescent="0.3">
      <c r="C1775" s="664"/>
      <c r="D1775" s="343" t="s">
        <v>4223</v>
      </c>
      <c r="E1775" s="344" t="s">
        <v>4224</v>
      </c>
      <c r="F1775" s="344" t="s">
        <v>3693</v>
      </c>
      <c r="G1775" s="344"/>
      <c r="H1775" s="344" t="s">
        <v>4223</v>
      </c>
      <c r="I1775" s="334"/>
      <c r="J1775" s="261"/>
    </row>
    <row r="1776" spans="3:10" s="311" customFormat="1" x14ac:dyDescent="0.3">
      <c r="C1776" s="664"/>
      <c r="D1776" s="343" t="s">
        <v>4225</v>
      </c>
      <c r="E1776" s="344" t="s">
        <v>4226</v>
      </c>
      <c r="F1776" s="344" t="s">
        <v>516</v>
      </c>
      <c r="G1776" s="344"/>
      <c r="H1776" s="344" t="s">
        <v>4225</v>
      </c>
      <c r="I1776" s="334"/>
      <c r="J1776" s="261"/>
    </row>
    <row r="1777" spans="3:10" s="311" customFormat="1" x14ac:dyDescent="0.3">
      <c r="C1777" s="664"/>
      <c r="D1777" s="343" t="s">
        <v>4227</v>
      </c>
      <c r="E1777" s="344" t="s">
        <v>4228</v>
      </c>
      <c r="F1777" s="344" t="s">
        <v>436</v>
      </c>
      <c r="G1777" s="344"/>
      <c r="H1777" s="344" t="s">
        <v>4229</v>
      </c>
      <c r="I1777" s="334"/>
      <c r="J1777" s="261"/>
    </row>
    <row r="1778" spans="3:10" s="311" customFormat="1" x14ac:dyDescent="0.3">
      <c r="C1778" s="664"/>
      <c r="D1778" s="343" t="s">
        <v>4230</v>
      </c>
      <c r="E1778" s="344" t="s">
        <v>4231</v>
      </c>
      <c r="F1778" s="344" t="s">
        <v>1711</v>
      </c>
      <c r="G1778" s="344"/>
      <c r="H1778" s="344" t="s">
        <v>4232</v>
      </c>
      <c r="I1778" s="334"/>
      <c r="J1778" s="261"/>
    </row>
    <row r="1779" spans="3:10" s="311" customFormat="1" x14ac:dyDescent="0.3">
      <c r="C1779" s="664"/>
      <c r="D1779" s="343" t="s">
        <v>4233</v>
      </c>
      <c r="E1779" s="344" t="s">
        <v>4234</v>
      </c>
      <c r="F1779" s="344" t="s">
        <v>436</v>
      </c>
      <c r="G1779" s="344"/>
      <c r="H1779" s="344" t="s">
        <v>4235</v>
      </c>
      <c r="I1779" s="334"/>
      <c r="J1779" s="261"/>
    </row>
    <row r="1780" spans="3:10" s="311" customFormat="1" x14ac:dyDescent="0.3">
      <c r="C1780" s="664"/>
      <c r="D1780" s="343" t="s">
        <v>4236</v>
      </c>
      <c r="E1780" s="344" t="s">
        <v>4237</v>
      </c>
      <c r="F1780" s="344" t="s">
        <v>463</v>
      </c>
      <c r="G1780" s="344"/>
      <c r="H1780" s="344" t="s">
        <v>4238</v>
      </c>
      <c r="I1780" s="334"/>
      <c r="J1780" s="261"/>
    </row>
    <row r="1781" spans="3:10" s="311" customFormat="1" x14ac:dyDescent="0.3">
      <c r="C1781" s="664"/>
      <c r="D1781" s="343" t="s">
        <v>4239</v>
      </c>
      <c r="E1781" s="344" t="s">
        <v>412</v>
      </c>
      <c r="F1781" s="344" t="s">
        <v>565</v>
      </c>
      <c r="G1781" s="344"/>
      <c r="H1781" s="344" t="s">
        <v>4239</v>
      </c>
      <c r="I1781" s="334"/>
      <c r="J1781" s="261"/>
    </row>
    <row r="1782" spans="3:10" s="311" customFormat="1" x14ac:dyDescent="0.3">
      <c r="C1782" s="664"/>
      <c r="D1782" s="343" t="s">
        <v>4240</v>
      </c>
      <c r="E1782" s="344" t="s">
        <v>4241</v>
      </c>
      <c r="F1782" s="344" t="s">
        <v>516</v>
      </c>
      <c r="G1782" s="344"/>
      <c r="H1782" s="344" t="s">
        <v>4240</v>
      </c>
      <c r="I1782" s="334"/>
      <c r="J1782" s="261"/>
    </row>
    <row r="1783" spans="3:10" s="311" customFormat="1" x14ac:dyDescent="0.3">
      <c r="C1783" s="664"/>
      <c r="D1783" s="343" t="s">
        <v>4240</v>
      </c>
      <c r="E1783" s="344" t="s">
        <v>412</v>
      </c>
      <c r="F1783" s="344" t="s">
        <v>516</v>
      </c>
      <c r="G1783" s="344"/>
      <c r="H1783" s="344" t="s">
        <v>4242</v>
      </c>
      <c r="I1783" s="334"/>
      <c r="J1783" s="261"/>
    </row>
    <row r="1784" spans="3:10" s="311" customFormat="1" x14ac:dyDescent="0.3">
      <c r="C1784" s="664"/>
      <c r="D1784" s="343" t="s">
        <v>4243</v>
      </c>
      <c r="E1784" s="344" t="s">
        <v>4244</v>
      </c>
      <c r="F1784" s="344" t="s">
        <v>436</v>
      </c>
      <c r="G1784" s="344"/>
      <c r="H1784" s="344" t="s">
        <v>4245</v>
      </c>
      <c r="I1784" s="334"/>
      <c r="J1784" s="261"/>
    </row>
    <row r="1785" spans="3:10" s="311" customFormat="1" x14ac:dyDescent="0.3">
      <c r="C1785" s="664"/>
      <c r="D1785" s="343" t="s">
        <v>4246</v>
      </c>
      <c r="E1785" s="344" t="s">
        <v>4247</v>
      </c>
      <c r="F1785" s="344" t="s">
        <v>2050</v>
      </c>
      <c r="G1785" s="344"/>
      <c r="H1785" s="344" t="s">
        <v>4248</v>
      </c>
      <c r="I1785" s="334"/>
      <c r="J1785" s="261"/>
    </row>
    <row r="1786" spans="3:10" s="311" customFormat="1" x14ac:dyDescent="0.3">
      <c r="C1786" s="664"/>
      <c r="D1786" s="343" t="s">
        <v>4249</v>
      </c>
      <c r="E1786" s="344" t="s">
        <v>4250</v>
      </c>
      <c r="F1786" s="344" t="s">
        <v>1076</v>
      </c>
      <c r="G1786" s="344"/>
      <c r="H1786" s="344" t="s">
        <v>4249</v>
      </c>
      <c r="I1786" s="334"/>
      <c r="J1786" s="261"/>
    </row>
    <row r="1787" spans="3:10" s="311" customFormat="1" x14ac:dyDescent="0.3">
      <c r="C1787" s="664"/>
      <c r="D1787" s="343" t="s">
        <v>4251</v>
      </c>
      <c r="E1787" s="344" t="s">
        <v>412</v>
      </c>
      <c r="F1787" s="344" t="s">
        <v>1009</v>
      </c>
      <c r="G1787" s="344"/>
      <c r="H1787" s="344" t="s">
        <v>4251</v>
      </c>
      <c r="I1787" s="334"/>
      <c r="J1787" s="261"/>
    </row>
    <row r="1788" spans="3:10" s="311" customFormat="1" x14ac:dyDescent="0.3">
      <c r="C1788" s="664"/>
      <c r="D1788" s="343" t="s">
        <v>4252</v>
      </c>
      <c r="E1788" s="344" t="s">
        <v>4253</v>
      </c>
      <c r="F1788" s="344" t="s">
        <v>426</v>
      </c>
      <c r="G1788" s="344"/>
      <c r="H1788" s="344" t="s">
        <v>4252</v>
      </c>
      <c r="I1788" s="334"/>
      <c r="J1788" s="261"/>
    </row>
    <row r="1789" spans="3:10" s="311" customFormat="1" x14ac:dyDescent="0.3">
      <c r="C1789" s="664"/>
      <c r="D1789" s="343" t="s">
        <v>4254</v>
      </c>
      <c r="E1789" s="344" t="s">
        <v>4255</v>
      </c>
      <c r="F1789" s="344" t="s">
        <v>1051</v>
      </c>
      <c r="G1789" s="344"/>
      <c r="H1789" s="344" t="s">
        <v>4256</v>
      </c>
      <c r="I1789" s="334"/>
      <c r="J1789" s="261"/>
    </row>
    <row r="1790" spans="3:10" s="311" customFormat="1" x14ac:dyDescent="0.3">
      <c r="C1790" s="664"/>
      <c r="D1790" s="343" t="s">
        <v>4254</v>
      </c>
      <c r="E1790" s="344" t="s">
        <v>412</v>
      </c>
      <c r="F1790" s="344" t="s">
        <v>1051</v>
      </c>
      <c r="G1790" s="344"/>
      <c r="H1790" s="344" t="s">
        <v>4257</v>
      </c>
      <c r="I1790" s="334"/>
      <c r="J1790" s="261"/>
    </row>
    <row r="1791" spans="3:10" s="311" customFormat="1" x14ac:dyDescent="0.3">
      <c r="C1791" s="664"/>
      <c r="D1791" s="343" t="s">
        <v>4258</v>
      </c>
      <c r="E1791" s="344" t="s">
        <v>412</v>
      </c>
      <c r="F1791" s="344" t="s">
        <v>897</v>
      </c>
      <c r="G1791" s="344"/>
      <c r="H1791" s="344" t="s">
        <v>4258</v>
      </c>
      <c r="I1791" s="334"/>
      <c r="J1791" s="261"/>
    </row>
    <row r="1792" spans="3:10" s="311" customFormat="1" x14ac:dyDescent="0.3">
      <c r="C1792" s="664"/>
      <c r="D1792" s="343" t="s">
        <v>4259</v>
      </c>
      <c r="E1792" s="344" t="s">
        <v>4260</v>
      </c>
      <c r="F1792" s="344" t="s">
        <v>1690</v>
      </c>
      <c r="G1792" s="344"/>
      <c r="H1792" s="344" t="s">
        <v>4261</v>
      </c>
      <c r="I1792" s="334"/>
      <c r="J1792" s="261"/>
    </row>
    <row r="1793" spans="3:10" s="311" customFormat="1" x14ac:dyDescent="0.3">
      <c r="C1793" s="664"/>
      <c r="D1793" s="343" t="s">
        <v>4262</v>
      </c>
      <c r="E1793" s="344" t="s">
        <v>4263</v>
      </c>
      <c r="F1793" s="344" t="s">
        <v>1895</v>
      </c>
      <c r="G1793" s="344"/>
      <c r="H1793" s="344" t="s">
        <v>4262</v>
      </c>
      <c r="I1793" s="334"/>
      <c r="J1793" s="261"/>
    </row>
    <row r="1794" spans="3:10" s="311" customFormat="1" x14ac:dyDescent="0.3">
      <c r="C1794" s="664"/>
      <c r="D1794" s="343" t="s">
        <v>4264</v>
      </c>
      <c r="E1794" s="344" t="s">
        <v>412</v>
      </c>
      <c r="F1794" s="344" t="s">
        <v>745</v>
      </c>
      <c r="G1794" s="344"/>
      <c r="H1794" s="344" t="s">
        <v>4264</v>
      </c>
      <c r="I1794" s="334"/>
      <c r="J1794" s="261"/>
    </row>
    <row r="1795" spans="3:10" s="311" customFormat="1" x14ac:dyDescent="0.3">
      <c r="C1795" s="664"/>
      <c r="D1795" s="343" t="s">
        <v>4265</v>
      </c>
      <c r="E1795" s="344" t="s">
        <v>4266</v>
      </c>
      <c r="F1795" s="344" t="s">
        <v>745</v>
      </c>
      <c r="G1795" s="344"/>
      <c r="H1795" s="344" t="s">
        <v>4265</v>
      </c>
      <c r="I1795" s="334"/>
      <c r="J1795" s="261"/>
    </row>
    <row r="1796" spans="3:10" s="311" customFormat="1" x14ac:dyDescent="0.3">
      <c r="C1796" s="664"/>
      <c r="D1796" s="343" t="s">
        <v>4267</v>
      </c>
      <c r="E1796" s="344" t="s">
        <v>412</v>
      </c>
      <c r="F1796" s="344" t="s">
        <v>406</v>
      </c>
      <c r="G1796" s="344"/>
      <c r="H1796" s="344" t="s">
        <v>4268</v>
      </c>
      <c r="I1796" s="334"/>
      <c r="J1796" s="261"/>
    </row>
    <row r="1797" spans="3:10" s="311" customFormat="1" x14ac:dyDescent="0.3">
      <c r="C1797" s="664"/>
      <c r="D1797" s="343" t="s">
        <v>4269</v>
      </c>
      <c r="E1797" s="344" t="s">
        <v>4270</v>
      </c>
      <c r="F1797" s="344" t="s">
        <v>1477</v>
      </c>
      <c r="G1797" s="344"/>
      <c r="H1797" s="344" t="s">
        <v>4269</v>
      </c>
      <c r="I1797" s="334"/>
      <c r="J1797" s="261"/>
    </row>
    <row r="1798" spans="3:10" s="311" customFormat="1" x14ac:dyDescent="0.3">
      <c r="C1798" s="664"/>
      <c r="D1798" s="343" t="s">
        <v>4271</v>
      </c>
      <c r="E1798" s="344" t="s">
        <v>4272</v>
      </c>
      <c r="F1798" s="344" t="s">
        <v>531</v>
      </c>
      <c r="G1798" s="344"/>
      <c r="H1798" s="344" t="s">
        <v>4271</v>
      </c>
      <c r="I1798" s="334"/>
      <c r="J1798" s="261"/>
    </row>
    <row r="1799" spans="3:10" s="311" customFormat="1" x14ac:dyDescent="0.3">
      <c r="C1799" s="664"/>
      <c r="D1799" s="343" t="s">
        <v>4273</v>
      </c>
      <c r="E1799" s="344" t="s">
        <v>4274</v>
      </c>
      <c r="F1799" s="344" t="s">
        <v>493</v>
      </c>
      <c r="G1799" s="344"/>
      <c r="H1799" s="344" t="s">
        <v>4273</v>
      </c>
      <c r="I1799" s="334"/>
      <c r="J1799" s="261"/>
    </row>
    <row r="1800" spans="3:10" s="311" customFormat="1" x14ac:dyDescent="0.3">
      <c r="C1800" s="664"/>
      <c r="D1800" s="343" t="s">
        <v>4275</v>
      </c>
      <c r="E1800" s="344" t="s">
        <v>412</v>
      </c>
      <c r="F1800" s="344" t="s">
        <v>484</v>
      </c>
      <c r="G1800" s="344"/>
      <c r="H1800" s="344" t="s">
        <v>4275</v>
      </c>
      <c r="I1800" s="334"/>
      <c r="J1800" s="261"/>
    </row>
    <row r="1801" spans="3:10" s="311" customFormat="1" x14ac:dyDescent="0.3">
      <c r="C1801" s="664"/>
      <c r="D1801" s="343" t="s">
        <v>4276</v>
      </c>
      <c r="E1801" s="344" t="s">
        <v>4277</v>
      </c>
      <c r="F1801" s="344" t="s">
        <v>410</v>
      </c>
      <c r="G1801" s="344"/>
      <c r="H1801" s="344" t="s">
        <v>4276</v>
      </c>
      <c r="I1801" s="334"/>
      <c r="J1801" s="261"/>
    </row>
    <row r="1802" spans="3:10" s="311" customFormat="1" x14ac:dyDescent="0.3">
      <c r="C1802" s="664"/>
      <c r="D1802" s="343" t="s">
        <v>4278</v>
      </c>
      <c r="E1802" s="344" t="s">
        <v>4279</v>
      </c>
      <c r="F1802" s="344" t="s">
        <v>3150</v>
      </c>
      <c r="G1802" s="344"/>
      <c r="H1802" s="344" t="s">
        <v>4278</v>
      </c>
      <c r="I1802" s="334"/>
      <c r="J1802" s="261"/>
    </row>
    <row r="1803" spans="3:10" s="311" customFormat="1" x14ac:dyDescent="0.3">
      <c r="C1803" s="664"/>
      <c r="D1803" s="343" t="s">
        <v>4280</v>
      </c>
      <c r="E1803" s="344" t="s">
        <v>4281</v>
      </c>
      <c r="F1803" s="344" t="s">
        <v>1291</v>
      </c>
      <c r="G1803" s="344"/>
      <c r="H1803" s="344" t="s">
        <v>4280</v>
      </c>
      <c r="I1803" s="334"/>
      <c r="J1803" s="261"/>
    </row>
    <row r="1804" spans="3:10" s="311" customFormat="1" x14ac:dyDescent="0.3">
      <c r="C1804" s="664"/>
      <c r="D1804" s="343" t="s">
        <v>4282</v>
      </c>
      <c r="E1804" s="344" t="s">
        <v>412</v>
      </c>
      <c r="F1804" s="344" t="s">
        <v>4181</v>
      </c>
      <c r="G1804" s="344"/>
      <c r="H1804" s="344" t="s">
        <v>4282</v>
      </c>
      <c r="I1804" s="334"/>
      <c r="J1804" s="261"/>
    </row>
    <row r="1805" spans="3:10" s="311" customFormat="1" x14ac:dyDescent="0.3">
      <c r="C1805" s="664"/>
      <c r="D1805" s="343" t="s">
        <v>4283</v>
      </c>
      <c r="E1805" s="344" t="s">
        <v>4284</v>
      </c>
      <c r="F1805" s="344" t="s">
        <v>531</v>
      </c>
      <c r="G1805" s="344"/>
      <c r="H1805" s="344" t="s">
        <v>4283</v>
      </c>
      <c r="I1805" s="334"/>
      <c r="J1805" s="261"/>
    </row>
    <row r="1806" spans="3:10" s="311" customFormat="1" x14ac:dyDescent="0.3">
      <c r="C1806" s="664"/>
      <c r="D1806" s="343" t="s">
        <v>4285</v>
      </c>
      <c r="E1806" s="344" t="s">
        <v>4286</v>
      </c>
      <c r="F1806" s="344" t="s">
        <v>2482</v>
      </c>
      <c r="G1806" s="344"/>
      <c r="H1806" s="344" t="s">
        <v>4285</v>
      </c>
      <c r="I1806" s="334"/>
      <c r="J1806" s="261"/>
    </row>
    <row r="1807" spans="3:10" s="311" customFormat="1" x14ac:dyDescent="0.3">
      <c r="C1807" s="664"/>
      <c r="D1807" s="343" t="s">
        <v>4287</v>
      </c>
      <c r="E1807" s="344" t="s">
        <v>4288</v>
      </c>
      <c r="F1807" s="344" t="s">
        <v>406</v>
      </c>
      <c r="G1807" s="344"/>
      <c r="H1807" s="344" t="s">
        <v>4289</v>
      </c>
      <c r="I1807" s="334"/>
      <c r="J1807" s="261"/>
    </row>
    <row r="1808" spans="3:10" s="311" customFormat="1" x14ac:dyDescent="0.3">
      <c r="C1808" s="664"/>
      <c r="D1808" s="343" t="s">
        <v>4290</v>
      </c>
      <c r="E1808" s="344" t="s">
        <v>412</v>
      </c>
      <c r="F1808" s="344" t="s">
        <v>484</v>
      </c>
      <c r="G1808" s="344"/>
      <c r="H1808" s="344" t="s">
        <v>4290</v>
      </c>
      <c r="I1808" s="334"/>
      <c r="J1808" s="261"/>
    </row>
    <row r="1809" spans="3:10" s="311" customFormat="1" x14ac:dyDescent="0.3">
      <c r="C1809" s="664"/>
      <c r="D1809" s="343" t="s">
        <v>4291</v>
      </c>
      <c r="E1809" s="344" t="s">
        <v>412</v>
      </c>
      <c r="F1809" s="344" t="s">
        <v>531</v>
      </c>
      <c r="G1809" s="344"/>
      <c r="H1809" s="344" t="s">
        <v>4291</v>
      </c>
      <c r="I1809" s="334"/>
      <c r="J1809" s="261"/>
    </row>
    <row r="1810" spans="3:10" s="311" customFormat="1" x14ac:dyDescent="0.3">
      <c r="C1810" s="664"/>
      <c r="D1810" s="343" t="s">
        <v>4292</v>
      </c>
      <c r="E1810" s="344" t="s">
        <v>4293</v>
      </c>
      <c r="F1810" s="344" t="s">
        <v>531</v>
      </c>
      <c r="G1810" s="344"/>
      <c r="H1810" s="344" t="s">
        <v>4294</v>
      </c>
      <c r="I1810" s="334"/>
      <c r="J1810" s="261"/>
    </row>
    <row r="1811" spans="3:10" s="311" customFormat="1" x14ac:dyDescent="0.3">
      <c r="C1811" s="664"/>
      <c r="D1811" s="343" t="s">
        <v>4295</v>
      </c>
      <c r="E1811" s="344" t="s">
        <v>412</v>
      </c>
      <c r="F1811" s="344" t="s">
        <v>1477</v>
      </c>
      <c r="G1811" s="344"/>
      <c r="H1811" s="344" t="s">
        <v>4295</v>
      </c>
      <c r="I1811" s="334"/>
      <c r="J1811" s="261"/>
    </row>
    <row r="1812" spans="3:10" s="311" customFormat="1" x14ac:dyDescent="0.3">
      <c r="C1812" s="664"/>
      <c r="D1812" s="343" t="s">
        <v>4296</v>
      </c>
      <c r="E1812" s="344" t="s">
        <v>4297</v>
      </c>
      <c r="F1812" s="344" t="s">
        <v>1394</v>
      </c>
      <c r="G1812" s="344"/>
      <c r="H1812" s="344" t="s">
        <v>4298</v>
      </c>
      <c r="I1812" s="334"/>
      <c r="J1812" s="261"/>
    </row>
    <row r="1813" spans="3:10" s="311" customFormat="1" x14ac:dyDescent="0.3">
      <c r="C1813" s="664"/>
      <c r="D1813" s="343" t="s">
        <v>4299</v>
      </c>
      <c r="E1813" s="344" t="s">
        <v>4300</v>
      </c>
      <c r="F1813" s="344" t="s">
        <v>3260</v>
      </c>
      <c r="G1813" s="344"/>
      <c r="H1813" s="344" t="s">
        <v>4301</v>
      </c>
      <c r="I1813" s="334"/>
      <c r="J1813" s="261"/>
    </row>
    <row r="1814" spans="3:10" s="311" customFormat="1" x14ac:dyDescent="0.3">
      <c r="C1814" s="664"/>
      <c r="D1814" s="343" t="s">
        <v>4299</v>
      </c>
      <c r="E1814" s="344" t="s">
        <v>412</v>
      </c>
      <c r="F1814" s="344" t="s">
        <v>3260</v>
      </c>
      <c r="G1814" s="344"/>
      <c r="H1814" s="344" t="s">
        <v>4302</v>
      </c>
      <c r="I1814" s="334"/>
      <c r="J1814" s="261"/>
    </row>
    <row r="1815" spans="3:10" s="311" customFormat="1" x14ac:dyDescent="0.3">
      <c r="C1815" s="664"/>
      <c r="D1815" s="343" t="s">
        <v>4303</v>
      </c>
      <c r="E1815" s="344" t="s">
        <v>412</v>
      </c>
      <c r="F1815" s="344" t="s">
        <v>2849</v>
      </c>
      <c r="G1815" s="344"/>
      <c r="H1815" s="344" t="s">
        <v>4303</v>
      </c>
      <c r="I1815" s="334"/>
      <c r="J1815" s="261"/>
    </row>
    <row r="1816" spans="3:10" s="311" customFormat="1" x14ac:dyDescent="0.3">
      <c r="C1816" s="664"/>
      <c r="D1816" s="343" t="s">
        <v>4304</v>
      </c>
      <c r="E1816" s="344" t="s">
        <v>4305</v>
      </c>
      <c r="F1816" s="344" t="s">
        <v>2849</v>
      </c>
      <c r="G1816" s="344"/>
      <c r="H1816" s="344" t="s">
        <v>4304</v>
      </c>
      <c r="I1816" s="334"/>
      <c r="J1816" s="261"/>
    </row>
    <row r="1817" spans="3:10" s="311" customFormat="1" x14ac:dyDescent="0.3">
      <c r="C1817" s="664"/>
      <c r="D1817" s="343" t="s">
        <v>4306</v>
      </c>
      <c r="E1817" s="344" t="s">
        <v>4307</v>
      </c>
      <c r="F1817" s="344" t="s">
        <v>919</v>
      </c>
      <c r="G1817" s="344"/>
      <c r="H1817" s="344" t="s">
        <v>4308</v>
      </c>
      <c r="I1817" s="334"/>
      <c r="J1817" s="261"/>
    </row>
    <row r="1818" spans="3:10" s="311" customFormat="1" x14ac:dyDescent="0.3">
      <c r="C1818" s="664"/>
      <c r="D1818" s="343" t="s">
        <v>4309</v>
      </c>
      <c r="E1818" s="344" t="s">
        <v>4310</v>
      </c>
      <c r="F1818" s="344" t="s">
        <v>531</v>
      </c>
      <c r="G1818" s="344"/>
      <c r="H1818" s="344" t="s">
        <v>4311</v>
      </c>
      <c r="I1818" s="334"/>
      <c r="J1818" s="261"/>
    </row>
    <row r="1819" spans="3:10" s="311" customFormat="1" x14ac:dyDescent="0.3">
      <c r="C1819" s="664"/>
      <c r="D1819" s="343" t="s">
        <v>4309</v>
      </c>
      <c r="E1819" s="344" t="s">
        <v>412</v>
      </c>
      <c r="F1819" s="344" t="s">
        <v>531</v>
      </c>
      <c r="G1819" s="344"/>
      <c r="H1819" s="344" t="s">
        <v>4312</v>
      </c>
      <c r="I1819" s="334"/>
      <c r="J1819" s="261"/>
    </row>
    <row r="1820" spans="3:10" s="311" customFormat="1" x14ac:dyDescent="0.3">
      <c r="C1820" s="664"/>
      <c r="D1820" s="343" t="s">
        <v>4313</v>
      </c>
      <c r="E1820" s="344" t="s">
        <v>412</v>
      </c>
      <c r="F1820" s="344" t="s">
        <v>1030</v>
      </c>
      <c r="G1820" s="344"/>
      <c r="H1820" s="344" t="s">
        <v>4313</v>
      </c>
      <c r="I1820" s="334"/>
      <c r="J1820" s="261"/>
    </row>
    <row r="1821" spans="3:10" s="311" customFormat="1" x14ac:dyDescent="0.3">
      <c r="C1821" s="664"/>
      <c r="D1821" s="343" t="s">
        <v>4314</v>
      </c>
      <c r="E1821" s="344" t="s">
        <v>4315</v>
      </c>
      <c r="F1821" s="344" t="s">
        <v>1105</v>
      </c>
      <c r="G1821" s="344"/>
      <c r="H1821" s="344" t="s">
        <v>4314</v>
      </c>
      <c r="I1821" s="334"/>
      <c r="J1821" s="261"/>
    </row>
    <row r="1822" spans="3:10" s="311" customFormat="1" x14ac:dyDescent="0.3">
      <c r="C1822" s="664"/>
      <c r="D1822" s="343" t="s">
        <v>4316</v>
      </c>
      <c r="E1822" s="344" t="s">
        <v>4317</v>
      </c>
      <c r="F1822" s="344" t="s">
        <v>484</v>
      </c>
      <c r="G1822" s="344"/>
      <c r="H1822" s="344" t="s">
        <v>4318</v>
      </c>
      <c r="I1822" s="334"/>
      <c r="J1822" s="261"/>
    </row>
    <row r="1823" spans="3:10" s="311" customFormat="1" x14ac:dyDescent="0.3">
      <c r="C1823" s="664"/>
      <c r="D1823" s="343" t="s">
        <v>4319</v>
      </c>
      <c r="E1823" s="344" t="s">
        <v>4320</v>
      </c>
      <c r="F1823" s="344" t="s">
        <v>421</v>
      </c>
      <c r="G1823" s="344"/>
      <c r="H1823" s="344" t="s">
        <v>4319</v>
      </c>
      <c r="I1823" s="334"/>
      <c r="J1823" s="261"/>
    </row>
    <row r="1824" spans="3:10" s="311" customFormat="1" x14ac:dyDescent="0.3">
      <c r="C1824" s="664"/>
      <c r="D1824" s="343" t="s">
        <v>4321</v>
      </c>
      <c r="E1824" s="344" t="s">
        <v>412</v>
      </c>
      <c r="F1824" s="344" t="s">
        <v>1009</v>
      </c>
      <c r="G1824" s="344"/>
      <c r="H1824" s="344" t="s">
        <v>4321</v>
      </c>
      <c r="I1824" s="334"/>
      <c r="J1824" s="261"/>
    </row>
    <row r="1825" spans="3:10" s="311" customFormat="1" x14ac:dyDescent="0.3">
      <c r="C1825" s="664"/>
      <c r="D1825" s="343" t="s">
        <v>4322</v>
      </c>
      <c r="E1825" s="344" t="s">
        <v>4323</v>
      </c>
      <c r="F1825" s="344" t="s">
        <v>1076</v>
      </c>
      <c r="G1825" s="344"/>
      <c r="H1825" s="344" t="s">
        <v>4322</v>
      </c>
      <c r="I1825" s="334"/>
      <c r="J1825" s="261"/>
    </row>
    <row r="1826" spans="3:10" s="311" customFormat="1" x14ac:dyDescent="0.3">
      <c r="C1826" s="664"/>
      <c r="D1826" s="343" t="s">
        <v>4324</v>
      </c>
      <c r="E1826" s="344" t="s">
        <v>4325</v>
      </c>
      <c r="F1826" s="344" t="s">
        <v>531</v>
      </c>
      <c r="G1826" s="344"/>
      <c r="H1826" s="344" t="s">
        <v>4326</v>
      </c>
      <c r="I1826" s="334"/>
      <c r="J1826" s="261"/>
    </row>
    <row r="1827" spans="3:10" s="311" customFormat="1" x14ac:dyDescent="0.3">
      <c r="C1827" s="664"/>
      <c r="D1827" s="343" t="s">
        <v>4327</v>
      </c>
      <c r="E1827" s="344" t="s">
        <v>4328</v>
      </c>
      <c r="F1827" s="344" t="s">
        <v>579</v>
      </c>
      <c r="G1827" s="344"/>
      <c r="H1827" s="344" t="s">
        <v>4329</v>
      </c>
      <c r="I1827" s="334"/>
      <c r="J1827" s="261"/>
    </row>
    <row r="1828" spans="3:10" s="311" customFormat="1" x14ac:dyDescent="0.3">
      <c r="C1828" s="664"/>
      <c r="D1828" s="343" t="s">
        <v>4330</v>
      </c>
      <c r="E1828" s="344" t="s">
        <v>4331</v>
      </c>
      <c r="F1828" s="344" t="s">
        <v>426</v>
      </c>
      <c r="G1828" s="344"/>
      <c r="H1828" s="344" t="s">
        <v>4330</v>
      </c>
      <c r="I1828" s="334"/>
      <c r="J1828" s="261"/>
    </row>
    <row r="1829" spans="3:10" s="311" customFormat="1" x14ac:dyDescent="0.3">
      <c r="C1829" s="664"/>
      <c r="D1829" s="343" t="s">
        <v>4332</v>
      </c>
      <c r="E1829" s="344" t="s">
        <v>4333</v>
      </c>
      <c r="F1829" s="344" t="s">
        <v>2849</v>
      </c>
      <c r="G1829" s="344"/>
      <c r="H1829" s="344" t="s">
        <v>4334</v>
      </c>
      <c r="I1829" s="334"/>
      <c r="J1829" s="261"/>
    </row>
    <row r="1830" spans="3:10" s="311" customFormat="1" x14ac:dyDescent="0.3">
      <c r="C1830" s="664"/>
      <c r="D1830" s="343" t="s">
        <v>4335</v>
      </c>
      <c r="E1830" s="344" t="s">
        <v>412</v>
      </c>
      <c r="F1830" s="344" t="s">
        <v>2849</v>
      </c>
      <c r="G1830" s="344"/>
      <c r="H1830" s="344" t="s">
        <v>4335</v>
      </c>
      <c r="I1830" s="334"/>
      <c r="J1830" s="261"/>
    </row>
    <row r="1831" spans="3:10" s="311" customFormat="1" x14ac:dyDescent="0.3">
      <c r="C1831" s="664"/>
      <c r="D1831" s="343" t="s">
        <v>4336</v>
      </c>
      <c r="E1831" s="344" t="s">
        <v>4337</v>
      </c>
      <c r="F1831" s="344" t="s">
        <v>421</v>
      </c>
      <c r="G1831" s="344"/>
      <c r="H1831" s="344" t="s">
        <v>4338</v>
      </c>
      <c r="I1831" s="334"/>
      <c r="J1831" s="261"/>
    </row>
    <row r="1832" spans="3:10" s="311" customFormat="1" x14ac:dyDescent="0.3">
      <c r="C1832" s="664"/>
      <c r="D1832" s="343" t="s">
        <v>4339</v>
      </c>
      <c r="E1832" s="344" t="s">
        <v>4340</v>
      </c>
      <c r="F1832" s="344" t="s">
        <v>436</v>
      </c>
      <c r="G1832" s="344"/>
      <c r="H1832" s="344" t="s">
        <v>4341</v>
      </c>
      <c r="I1832" s="334"/>
      <c r="J1832" s="261"/>
    </row>
    <row r="1833" spans="3:10" s="311" customFormat="1" x14ac:dyDescent="0.3">
      <c r="C1833" s="664"/>
      <c r="D1833" s="343" t="s">
        <v>4342</v>
      </c>
      <c r="E1833" s="344" t="s">
        <v>4343</v>
      </c>
      <c r="F1833" s="344" t="s">
        <v>436</v>
      </c>
      <c r="G1833" s="344"/>
      <c r="H1833" s="344" t="s">
        <v>4344</v>
      </c>
      <c r="I1833" s="334"/>
      <c r="J1833" s="261"/>
    </row>
    <row r="1834" spans="3:10" s="311" customFormat="1" x14ac:dyDescent="0.3">
      <c r="C1834" s="664"/>
      <c r="D1834" s="343" t="s">
        <v>4345</v>
      </c>
      <c r="E1834" s="344" t="s">
        <v>4346</v>
      </c>
      <c r="F1834" s="344" t="s">
        <v>726</v>
      </c>
      <c r="G1834" s="344"/>
      <c r="H1834" s="344" t="s">
        <v>4347</v>
      </c>
      <c r="I1834" s="334"/>
      <c r="J1834" s="261"/>
    </row>
    <row r="1835" spans="3:10" s="311" customFormat="1" x14ac:dyDescent="0.3">
      <c r="C1835" s="664"/>
      <c r="D1835" s="343" t="s">
        <v>4348</v>
      </c>
      <c r="E1835" s="344" t="s">
        <v>4349</v>
      </c>
      <c r="F1835" s="344" t="s">
        <v>1030</v>
      </c>
      <c r="G1835" s="344"/>
      <c r="H1835" s="344" t="s">
        <v>4348</v>
      </c>
      <c r="I1835" s="334"/>
      <c r="J1835" s="261"/>
    </row>
    <row r="1836" spans="3:10" s="311" customFormat="1" x14ac:dyDescent="0.3">
      <c r="C1836" s="664"/>
      <c r="D1836" s="343" t="s">
        <v>4350</v>
      </c>
      <c r="E1836" s="344" t="s">
        <v>4351</v>
      </c>
      <c r="F1836" s="344" t="s">
        <v>426</v>
      </c>
      <c r="G1836" s="344"/>
      <c r="H1836" s="344" t="s">
        <v>4350</v>
      </c>
      <c r="I1836" s="334"/>
      <c r="J1836" s="261"/>
    </row>
    <row r="1837" spans="3:10" s="311" customFormat="1" x14ac:dyDescent="0.3">
      <c r="C1837" s="664"/>
      <c r="D1837" s="343" t="s">
        <v>4352</v>
      </c>
      <c r="E1837" s="344" t="s">
        <v>4353</v>
      </c>
      <c r="F1837" s="344" t="s">
        <v>508</v>
      </c>
      <c r="G1837" s="344"/>
      <c r="H1837" s="344" t="s">
        <v>4354</v>
      </c>
      <c r="I1837" s="334"/>
      <c r="J1837" s="261"/>
    </row>
    <row r="1838" spans="3:10" s="311" customFormat="1" x14ac:dyDescent="0.3">
      <c r="C1838" s="664"/>
      <c r="D1838" s="343" t="s">
        <v>4355</v>
      </c>
      <c r="E1838" s="344" t="s">
        <v>4356</v>
      </c>
      <c r="F1838" s="344" t="s">
        <v>627</v>
      </c>
      <c r="G1838" s="344"/>
      <c r="H1838" s="344" t="s">
        <v>4355</v>
      </c>
      <c r="I1838" s="334"/>
      <c r="J1838" s="261"/>
    </row>
    <row r="1839" spans="3:10" s="311" customFormat="1" x14ac:dyDescent="0.3">
      <c r="C1839" s="664"/>
      <c r="D1839" s="343" t="s">
        <v>4357</v>
      </c>
      <c r="E1839" s="344" t="s">
        <v>4358</v>
      </c>
      <c r="F1839" s="344" t="s">
        <v>531</v>
      </c>
      <c r="G1839" s="344"/>
      <c r="H1839" s="344" t="s">
        <v>4359</v>
      </c>
      <c r="I1839" s="334"/>
      <c r="J1839" s="261"/>
    </row>
    <row r="1840" spans="3:10" s="311" customFormat="1" x14ac:dyDescent="0.3">
      <c r="C1840" s="664"/>
      <c r="D1840" s="343" t="s">
        <v>4360</v>
      </c>
      <c r="E1840" s="344" t="s">
        <v>4361</v>
      </c>
      <c r="F1840" s="344" t="s">
        <v>418</v>
      </c>
      <c r="G1840" s="344"/>
      <c r="H1840" s="344" t="s">
        <v>4360</v>
      </c>
      <c r="I1840" s="334"/>
      <c r="J1840" s="261"/>
    </row>
    <row r="1841" spans="3:10" s="311" customFormat="1" x14ac:dyDescent="0.3">
      <c r="C1841" s="664"/>
      <c r="D1841" s="343" t="s">
        <v>4362</v>
      </c>
      <c r="E1841" s="344" t="s">
        <v>4363</v>
      </c>
      <c r="F1841" s="344" t="s">
        <v>1893</v>
      </c>
      <c r="G1841" s="344"/>
      <c r="H1841" s="344" t="s">
        <v>4362</v>
      </c>
      <c r="I1841" s="334"/>
      <c r="J1841" s="261"/>
    </row>
    <row r="1842" spans="3:10" s="311" customFormat="1" x14ac:dyDescent="0.3">
      <c r="C1842" s="664"/>
      <c r="D1842" s="343" t="s">
        <v>4364</v>
      </c>
      <c r="E1842" s="344" t="s">
        <v>4365</v>
      </c>
      <c r="F1842" s="344" t="s">
        <v>675</v>
      </c>
      <c r="G1842" s="344"/>
      <c r="H1842" s="344" t="s">
        <v>4364</v>
      </c>
      <c r="I1842" s="334"/>
      <c r="J1842" s="261"/>
    </row>
    <row r="1843" spans="3:10" s="311" customFormat="1" x14ac:dyDescent="0.3">
      <c r="C1843" s="664"/>
      <c r="D1843" s="343" t="s">
        <v>4366</v>
      </c>
      <c r="E1843" s="344" t="s">
        <v>4367</v>
      </c>
      <c r="F1843" s="344" t="s">
        <v>516</v>
      </c>
      <c r="G1843" s="344"/>
      <c r="H1843" s="344" t="s">
        <v>4366</v>
      </c>
      <c r="I1843" s="334"/>
      <c r="J1843" s="261"/>
    </row>
    <row r="1844" spans="3:10" s="311" customFormat="1" x14ac:dyDescent="0.3">
      <c r="C1844" s="664"/>
      <c r="D1844" s="343" t="s">
        <v>4368</v>
      </c>
      <c r="E1844" s="344" t="s">
        <v>4369</v>
      </c>
      <c r="F1844" s="344" t="s">
        <v>726</v>
      </c>
      <c r="G1844" s="344"/>
      <c r="H1844" s="344" t="s">
        <v>4370</v>
      </c>
      <c r="I1844" s="334"/>
      <c r="J1844" s="261"/>
    </row>
    <row r="1845" spans="3:10" s="311" customFormat="1" x14ac:dyDescent="0.3">
      <c r="C1845" s="664"/>
      <c r="D1845" s="343" t="s">
        <v>4371</v>
      </c>
      <c r="E1845" s="344" t="s">
        <v>4372</v>
      </c>
      <c r="F1845" s="344" t="s">
        <v>436</v>
      </c>
      <c r="G1845" s="344"/>
      <c r="H1845" s="344" t="s">
        <v>4373</v>
      </c>
      <c r="I1845" s="334"/>
      <c r="J1845" s="261"/>
    </row>
    <row r="1846" spans="3:10" s="311" customFormat="1" x14ac:dyDescent="0.3">
      <c r="C1846" s="664"/>
      <c r="D1846" s="343" t="s">
        <v>4374</v>
      </c>
      <c r="E1846" s="344" t="s">
        <v>4375</v>
      </c>
      <c r="F1846" s="344" t="s">
        <v>436</v>
      </c>
      <c r="G1846" s="344"/>
      <c r="H1846" s="344" t="s">
        <v>4376</v>
      </c>
      <c r="I1846" s="334"/>
      <c r="J1846" s="261"/>
    </row>
    <row r="1847" spans="3:10" s="311" customFormat="1" x14ac:dyDescent="0.3">
      <c r="C1847" s="664"/>
      <c r="D1847" s="343" t="s">
        <v>4374</v>
      </c>
      <c r="E1847" s="344" t="s">
        <v>4377</v>
      </c>
      <c r="F1847" s="344" t="s">
        <v>436</v>
      </c>
      <c r="G1847" s="344"/>
      <c r="H1847" s="344" t="s">
        <v>4378</v>
      </c>
      <c r="I1847" s="334"/>
      <c r="J1847" s="261"/>
    </row>
    <row r="1848" spans="3:10" s="311" customFormat="1" x14ac:dyDescent="0.3">
      <c r="C1848" s="664"/>
      <c r="D1848" s="343" t="s">
        <v>4379</v>
      </c>
      <c r="E1848" s="344" t="s">
        <v>4380</v>
      </c>
      <c r="F1848" s="344" t="s">
        <v>421</v>
      </c>
      <c r="G1848" s="344"/>
      <c r="H1848" s="344" t="s">
        <v>4381</v>
      </c>
      <c r="I1848" s="334"/>
      <c r="J1848" s="261"/>
    </row>
    <row r="1849" spans="3:10" s="311" customFormat="1" x14ac:dyDescent="0.3">
      <c r="C1849" s="664"/>
      <c r="D1849" s="343" t="s">
        <v>4382</v>
      </c>
      <c r="E1849" s="344" t="s">
        <v>4383</v>
      </c>
      <c r="F1849" s="344" t="s">
        <v>516</v>
      </c>
      <c r="G1849" s="344"/>
      <c r="H1849" s="344" t="s">
        <v>4382</v>
      </c>
      <c r="I1849" s="334"/>
      <c r="J1849" s="261"/>
    </row>
    <row r="1850" spans="3:10" s="311" customFormat="1" x14ac:dyDescent="0.3">
      <c r="C1850" s="664"/>
      <c r="D1850" s="343" t="s">
        <v>4384</v>
      </c>
      <c r="E1850" s="344" t="s">
        <v>412</v>
      </c>
      <c r="F1850" s="344" t="s">
        <v>1051</v>
      </c>
      <c r="G1850" s="344"/>
      <c r="H1850" s="344" t="s">
        <v>4384</v>
      </c>
      <c r="I1850" s="334"/>
      <c r="J1850" s="261"/>
    </row>
    <row r="1851" spans="3:10" s="311" customFormat="1" x14ac:dyDescent="0.3">
      <c r="C1851" s="664"/>
      <c r="D1851" s="343" t="s">
        <v>4385</v>
      </c>
      <c r="E1851" s="344" t="s">
        <v>412</v>
      </c>
      <c r="F1851" s="344" t="s">
        <v>418</v>
      </c>
      <c r="G1851" s="344"/>
      <c r="H1851" s="344" t="s">
        <v>4385</v>
      </c>
      <c r="I1851" s="334"/>
      <c r="J1851" s="261"/>
    </row>
    <row r="1852" spans="3:10" s="311" customFormat="1" x14ac:dyDescent="0.3">
      <c r="C1852" s="664"/>
      <c r="D1852" s="343" t="s">
        <v>4386</v>
      </c>
      <c r="E1852" s="344" t="s">
        <v>412</v>
      </c>
      <c r="F1852" s="344" t="s">
        <v>421</v>
      </c>
      <c r="G1852" s="344"/>
      <c r="H1852" s="344" t="s">
        <v>4387</v>
      </c>
      <c r="I1852" s="334"/>
      <c r="J1852" s="261"/>
    </row>
    <row r="1853" spans="3:10" s="311" customFormat="1" x14ac:dyDescent="0.3">
      <c r="C1853" s="664"/>
      <c r="D1853" s="343" t="s">
        <v>4388</v>
      </c>
      <c r="E1853" s="344" t="s">
        <v>4389</v>
      </c>
      <c r="F1853" s="344" t="s">
        <v>2482</v>
      </c>
      <c r="G1853" s="344"/>
      <c r="H1853" s="344" t="s">
        <v>4388</v>
      </c>
      <c r="I1853" s="334"/>
      <c r="J1853" s="261"/>
    </row>
    <row r="1854" spans="3:10" s="311" customFormat="1" x14ac:dyDescent="0.3">
      <c r="C1854" s="664"/>
      <c r="D1854" s="343" t="s">
        <v>4390</v>
      </c>
      <c r="E1854" s="344" t="s">
        <v>4391</v>
      </c>
      <c r="F1854" s="344" t="s">
        <v>4392</v>
      </c>
      <c r="G1854" s="344"/>
      <c r="H1854" s="344" t="s">
        <v>4390</v>
      </c>
      <c r="I1854" s="334"/>
      <c r="J1854" s="261"/>
    </row>
    <row r="1855" spans="3:10" s="311" customFormat="1" x14ac:dyDescent="0.3">
      <c r="C1855" s="664"/>
      <c r="D1855" s="343" t="s">
        <v>4393</v>
      </c>
      <c r="E1855" s="344" t="s">
        <v>412</v>
      </c>
      <c r="F1855" s="344" t="s">
        <v>418</v>
      </c>
      <c r="G1855" s="344"/>
      <c r="H1855" s="344" t="s">
        <v>4394</v>
      </c>
      <c r="I1855" s="334"/>
      <c r="J1855" s="261"/>
    </row>
    <row r="1856" spans="3:10" s="311" customFormat="1" x14ac:dyDescent="0.3">
      <c r="C1856" s="664"/>
      <c r="D1856" s="343" t="s">
        <v>4395</v>
      </c>
      <c r="E1856" s="344" t="s">
        <v>412</v>
      </c>
      <c r="F1856" s="344" t="s">
        <v>1051</v>
      </c>
      <c r="G1856" s="344"/>
      <c r="H1856" s="344" t="s">
        <v>4396</v>
      </c>
      <c r="I1856" s="334"/>
      <c r="J1856" s="261"/>
    </row>
    <row r="1857" spans="3:10" s="311" customFormat="1" x14ac:dyDescent="0.3">
      <c r="C1857" s="664"/>
      <c r="D1857" s="343" t="s">
        <v>4397</v>
      </c>
      <c r="E1857" s="344" t="s">
        <v>4398</v>
      </c>
      <c r="F1857" s="344" t="s">
        <v>4399</v>
      </c>
      <c r="G1857" s="344"/>
      <c r="H1857" s="344" t="s">
        <v>4400</v>
      </c>
      <c r="I1857" s="334"/>
      <c r="J1857" s="261"/>
    </row>
    <row r="1858" spans="3:10" s="311" customFormat="1" x14ac:dyDescent="0.3">
      <c r="C1858" s="664"/>
      <c r="D1858" s="343" t="s">
        <v>4401</v>
      </c>
      <c r="E1858" s="344" t="s">
        <v>4402</v>
      </c>
      <c r="F1858" s="344" t="s">
        <v>406</v>
      </c>
      <c r="G1858" s="344"/>
      <c r="H1858" s="344" t="s">
        <v>4403</v>
      </c>
      <c r="I1858" s="334"/>
      <c r="J1858" s="261"/>
    </row>
    <row r="1859" spans="3:10" s="311" customFormat="1" x14ac:dyDescent="0.3">
      <c r="C1859" s="664"/>
      <c r="D1859" s="343" t="s">
        <v>4404</v>
      </c>
      <c r="E1859" s="344" t="s">
        <v>4405</v>
      </c>
      <c r="F1859" s="344" t="s">
        <v>421</v>
      </c>
      <c r="G1859" s="344"/>
      <c r="H1859" s="344" t="s">
        <v>4406</v>
      </c>
      <c r="I1859" s="334"/>
      <c r="J1859" s="261"/>
    </row>
    <row r="1860" spans="3:10" s="311" customFormat="1" x14ac:dyDescent="0.3">
      <c r="C1860" s="664"/>
      <c r="D1860" s="343" t="s">
        <v>4404</v>
      </c>
      <c r="E1860" s="344" t="s">
        <v>4407</v>
      </c>
      <c r="F1860" s="344" t="s">
        <v>421</v>
      </c>
      <c r="G1860" s="344"/>
      <c r="H1860" s="344" t="s">
        <v>4408</v>
      </c>
      <c r="I1860" s="334"/>
      <c r="J1860" s="261"/>
    </row>
    <row r="1861" spans="3:10" s="311" customFormat="1" x14ac:dyDescent="0.3">
      <c r="C1861" s="664"/>
      <c r="D1861" s="343" t="s">
        <v>4409</v>
      </c>
      <c r="E1861" s="344" t="s">
        <v>4410</v>
      </c>
      <c r="F1861" s="344" t="s">
        <v>546</v>
      </c>
      <c r="G1861" s="344"/>
      <c r="H1861" s="344" t="s">
        <v>4409</v>
      </c>
      <c r="I1861" s="334"/>
      <c r="J1861" s="261"/>
    </row>
    <row r="1862" spans="3:10" s="311" customFormat="1" x14ac:dyDescent="0.3">
      <c r="C1862" s="664"/>
      <c r="D1862" s="343" t="s">
        <v>4411</v>
      </c>
      <c r="E1862" s="344" t="s">
        <v>4412</v>
      </c>
      <c r="F1862" s="344" t="s">
        <v>3320</v>
      </c>
      <c r="G1862" s="344"/>
      <c r="H1862" s="344" t="s">
        <v>4413</v>
      </c>
      <c r="I1862" s="334"/>
      <c r="J1862" s="261"/>
    </row>
    <row r="1863" spans="3:10" s="311" customFormat="1" x14ac:dyDescent="0.3">
      <c r="C1863" s="664"/>
      <c r="D1863" s="343" t="s">
        <v>4414</v>
      </c>
      <c r="E1863" s="344" t="s">
        <v>412</v>
      </c>
      <c r="F1863" s="344" t="s">
        <v>2849</v>
      </c>
      <c r="G1863" s="344"/>
      <c r="H1863" s="344" t="s">
        <v>4415</v>
      </c>
      <c r="I1863" s="334"/>
      <c r="J1863" s="261"/>
    </row>
    <row r="1864" spans="3:10" s="311" customFormat="1" x14ac:dyDescent="0.3">
      <c r="C1864" s="664"/>
      <c r="D1864" s="343" t="s">
        <v>4416</v>
      </c>
      <c r="E1864" s="344" t="s">
        <v>4417</v>
      </c>
      <c r="F1864" s="344" t="s">
        <v>1134</v>
      </c>
      <c r="G1864" s="344"/>
      <c r="H1864" s="344" t="s">
        <v>4416</v>
      </c>
      <c r="I1864" s="334"/>
      <c r="J1864" s="261"/>
    </row>
    <row r="1865" spans="3:10" s="311" customFormat="1" x14ac:dyDescent="0.3">
      <c r="C1865" s="664"/>
      <c r="D1865" s="343" t="s">
        <v>4418</v>
      </c>
      <c r="E1865" s="344" t="s">
        <v>4419</v>
      </c>
      <c r="F1865" s="344" t="s">
        <v>916</v>
      </c>
      <c r="G1865" s="344"/>
      <c r="H1865" s="344" t="s">
        <v>4420</v>
      </c>
      <c r="I1865" s="334"/>
      <c r="J1865" s="261"/>
    </row>
    <row r="1866" spans="3:10" s="311" customFormat="1" x14ac:dyDescent="0.3">
      <c r="C1866" s="664"/>
      <c r="D1866" s="343" t="s">
        <v>4421</v>
      </c>
      <c r="E1866" s="344" t="s">
        <v>4422</v>
      </c>
      <c r="F1866" s="344" t="s">
        <v>436</v>
      </c>
      <c r="G1866" s="344"/>
      <c r="H1866" s="344" t="s">
        <v>4423</v>
      </c>
      <c r="I1866" s="334"/>
      <c r="J1866" s="261"/>
    </row>
    <row r="1867" spans="3:10" s="311" customFormat="1" x14ac:dyDescent="0.3">
      <c r="C1867" s="664"/>
      <c r="D1867" s="343" t="s">
        <v>4424</v>
      </c>
      <c r="E1867" s="344" t="s">
        <v>4425</v>
      </c>
      <c r="F1867" s="344" t="s">
        <v>525</v>
      </c>
      <c r="G1867" s="344"/>
      <c r="H1867" s="344" t="s">
        <v>4424</v>
      </c>
      <c r="I1867" s="334"/>
      <c r="J1867" s="261"/>
    </row>
    <row r="1868" spans="3:10" s="311" customFormat="1" x14ac:dyDescent="0.3">
      <c r="C1868" s="664"/>
      <c r="D1868" s="343" t="s">
        <v>4426</v>
      </c>
      <c r="E1868" s="344" t="s">
        <v>4427</v>
      </c>
      <c r="F1868" s="344" t="s">
        <v>1711</v>
      </c>
      <c r="G1868" s="344"/>
      <c r="H1868" s="344" t="s">
        <v>4428</v>
      </c>
      <c r="I1868" s="334"/>
      <c r="J1868" s="261"/>
    </row>
    <row r="1869" spans="3:10" s="311" customFormat="1" x14ac:dyDescent="0.3">
      <c r="C1869" s="664"/>
      <c r="D1869" s="343" t="s">
        <v>4429</v>
      </c>
      <c r="E1869" s="344" t="s">
        <v>4430</v>
      </c>
      <c r="F1869" s="344" t="s">
        <v>426</v>
      </c>
      <c r="G1869" s="344"/>
      <c r="H1869" s="344" t="s">
        <v>4429</v>
      </c>
      <c r="I1869" s="334"/>
      <c r="J1869" s="261"/>
    </row>
    <row r="1870" spans="3:10" s="311" customFormat="1" x14ac:dyDescent="0.3">
      <c r="C1870" s="664"/>
      <c r="D1870" s="343" t="s">
        <v>4431</v>
      </c>
      <c r="E1870" s="344" t="s">
        <v>4432</v>
      </c>
      <c r="F1870" s="344" t="s">
        <v>1134</v>
      </c>
      <c r="G1870" s="344"/>
      <c r="H1870" s="344" t="s">
        <v>4431</v>
      </c>
      <c r="I1870" s="334"/>
      <c r="J1870" s="261"/>
    </row>
    <row r="1871" spans="3:10" s="311" customFormat="1" x14ac:dyDescent="0.3">
      <c r="C1871" s="664"/>
      <c r="D1871" s="343" t="s">
        <v>4433</v>
      </c>
      <c r="E1871" s="344" t="s">
        <v>4434</v>
      </c>
      <c r="F1871" s="344" t="s">
        <v>440</v>
      </c>
      <c r="G1871" s="344"/>
      <c r="H1871" s="344" t="s">
        <v>4435</v>
      </c>
      <c r="I1871" s="334"/>
      <c r="J1871" s="261"/>
    </row>
    <row r="1872" spans="3:10" s="311" customFormat="1" x14ac:dyDescent="0.3">
      <c r="C1872" s="664"/>
      <c r="D1872" s="343" t="s">
        <v>4436</v>
      </c>
      <c r="E1872" s="344" t="s">
        <v>4437</v>
      </c>
      <c r="F1872" s="344" t="s">
        <v>436</v>
      </c>
      <c r="G1872" s="344"/>
      <c r="H1872" s="344" t="s">
        <v>4436</v>
      </c>
      <c r="I1872" s="334"/>
      <c r="J1872" s="261"/>
    </row>
    <row r="1873" spans="3:10" s="311" customFormat="1" x14ac:dyDescent="0.3">
      <c r="C1873" s="664"/>
      <c r="D1873" s="343" t="s">
        <v>4438</v>
      </c>
      <c r="E1873" s="344" t="s">
        <v>4439</v>
      </c>
      <c r="F1873" s="344" t="s">
        <v>4440</v>
      </c>
      <c r="G1873" s="344"/>
      <c r="H1873" s="344" t="s">
        <v>4441</v>
      </c>
      <c r="I1873" s="334"/>
      <c r="J1873" s="261"/>
    </row>
    <row r="1874" spans="3:10" s="311" customFormat="1" x14ac:dyDescent="0.3">
      <c r="C1874" s="664"/>
      <c r="D1874" s="343" t="s">
        <v>4438</v>
      </c>
      <c r="E1874" s="344" t="s">
        <v>4442</v>
      </c>
      <c r="F1874" s="344" t="s">
        <v>4440</v>
      </c>
      <c r="G1874" s="344"/>
      <c r="H1874" s="344" t="s">
        <v>4443</v>
      </c>
      <c r="I1874" s="334"/>
      <c r="J1874" s="261"/>
    </row>
    <row r="1875" spans="3:10" s="311" customFormat="1" x14ac:dyDescent="0.3">
      <c r="C1875" s="664"/>
      <c r="D1875" s="343" t="s">
        <v>4438</v>
      </c>
      <c r="E1875" s="344" t="s">
        <v>4444</v>
      </c>
      <c r="F1875" s="344" t="s">
        <v>426</v>
      </c>
      <c r="G1875" s="344"/>
      <c r="H1875" s="344" t="s">
        <v>4438</v>
      </c>
      <c r="I1875" s="334"/>
      <c r="J1875" s="261"/>
    </row>
    <row r="1876" spans="3:10" s="311" customFormat="1" x14ac:dyDescent="0.3">
      <c r="C1876" s="664"/>
      <c r="D1876" s="343" t="s">
        <v>4445</v>
      </c>
      <c r="E1876" s="344" t="s">
        <v>4446</v>
      </c>
      <c r="F1876" s="344" t="s">
        <v>1351</v>
      </c>
      <c r="G1876" s="344"/>
      <c r="H1876" s="344" t="s">
        <v>4447</v>
      </c>
      <c r="I1876" s="334"/>
      <c r="J1876" s="261"/>
    </row>
    <row r="1877" spans="3:10" s="311" customFormat="1" x14ac:dyDescent="0.3">
      <c r="C1877" s="664"/>
      <c r="D1877" s="343" t="s">
        <v>4448</v>
      </c>
      <c r="E1877" s="344" t="s">
        <v>4449</v>
      </c>
      <c r="F1877" s="344" t="s">
        <v>436</v>
      </c>
      <c r="G1877" s="344"/>
      <c r="H1877" s="344" t="s">
        <v>4450</v>
      </c>
      <c r="I1877" s="334"/>
      <c r="J1877" s="261"/>
    </row>
    <row r="1878" spans="3:10" s="311" customFormat="1" x14ac:dyDescent="0.3">
      <c r="C1878" s="664"/>
      <c r="D1878" s="343" t="s">
        <v>4451</v>
      </c>
      <c r="E1878" s="344" t="s">
        <v>4452</v>
      </c>
      <c r="F1878" s="344" t="s">
        <v>1134</v>
      </c>
      <c r="G1878" s="344"/>
      <c r="H1878" s="344" t="s">
        <v>4453</v>
      </c>
      <c r="I1878" s="334"/>
      <c r="J1878" s="261"/>
    </row>
    <row r="1879" spans="3:10" s="311" customFormat="1" x14ac:dyDescent="0.3">
      <c r="C1879" s="664"/>
      <c r="D1879" s="343" t="s">
        <v>4451</v>
      </c>
      <c r="E1879" s="344" t="s">
        <v>4454</v>
      </c>
      <c r="F1879" s="344" t="s">
        <v>1134</v>
      </c>
      <c r="G1879" s="344"/>
      <c r="H1879" s="344" t="s">
        <v>4455</v>
      </c>
      <c r="I1879" s="334"/>
      <c r="J1879" s="261"/>
    </row>
    <row r="1880" spans="3:10" s="311" customFormat="1" x14ac:dyDescent="0.3">
      <c r="C1880" s="664"/>
      <c r="D1880" s="343" t="s">
        <v>4456</v>
      </c>
      <c r="E1880" s="344" t="s">
        <v>4457</v>
      </c>
      <c r="F1880" s="344" t="s">
        <v>4458</v>
      </c>
      <c r="G1880" s="344"/>
      <c r="H1880" s="344" t="s">
        <v>2131</v>
      </c>
      <c r="I1880" s="334"/>
      <c r="J1880" s="261"/>
    </row>
    <row r="1881" spans="3:10" s="311" customFormat="1" x14ac:dyDescent="0.3">
      <c r="C1881" s="664"/>
      <c r="D1881" s="343" t="s">
        <v>4459</v>
      </c>
      <c r="E1881" s="344" t="s">
        <v>4460</v>
      </c>
      <c r="F1881" s="344" t="s">
        <v>621</v>
      </c>
      <c r="G1881" s="344"/>
      <c r="H1881" s="344" t="s">
        <v>4461</v>
      </c>
      <c r="I1881" s="334"/>
      <c r="J1881" s="261"/>
    </row>
    <row r="1882" spans="3:10" s="311" customFormat="1" x14ac:dyDescent="0.3">
      <c r="C1882" s="664"/>
      <c r="D1882" s="343" t="s">
        <v>4462</v>
      </c>
      <c r="E1882" s="344" t="s">
        <v>4463</v>
      </c>
      <c r="F1882" s="344" t="s">
        <v>4464</v>
      </c>
      <c r="G1882" s="344"/>
      <c r="H1882" s="344" t="s">
        <v>4462</v>
      </c>
      <c r="I1882" s="334"/>
      <c r="J1882" s="261"/>
    </row>
    <row r="1883" spans="3:10" s="311" customFormat="1" x14ac:dyDescent="0.3">
      <c r="C1883" s="664"/>
      <c r="D1883" s="343" t="s">
        <v>4465</v>
      </c>
      <c r="E1883" s="344" t="s">
        <v>4466</v>
      </c>
      <c r="F1883" s="344" t="s">
        <v>421</v>
      </c>
      <c r="G1883" s="344"/>
      <c r="H1883" s="344" t="s">
        <v>4465</v>
      </c>
      <c r="I1883" s="334"/>
      <c r="J1883" s="261"/>
    </row>
    <row r="1884" spans="3:10" s="311" customFormat="1" x14ac:dyDescent="0.3">
      <c r="C1884" s="664"/>
      <c r="D1884" s="343" t="s">
        <v>4467</v>
      </c>
      <c r="E1884" s="344" t="s">
        <v>4468</v>
      </c>
      <c r="F1884" s="344" t="s">
        <v>436</v>
      </c>
      <c r="G1884" s="344"/>
      <c r="H1884" s="344" t="s">
        <v>4469</v>
      </c>
      <c r="I1884" s="334"/>
      <c r="J1884" s="261"/>
    </row>
    <row r="1885" spans="3:10" s="311" customFormat="1" x14ac:dyDescent="0.3">
      <c r="C1885" s="664"/>
      <c r="D1885" s="343" t="s">
        <v>4470</v>
      </c>
      <c r="E1885" s="344" t="s">
        <v>4471</v>
      </c>
      <c r="F1885" s="344" t="s">
        <v>745</v>
      </c>
      <c r="G1885" s="344"/>
      <c r="H1885" s="344" t="s">
        <v>4470</v>
      </c>
      <c r="I1885" s="334"/>
      <c r="J1885" s="261"/>
    </row>
    <row r="1886" spans="3:10" s="311" customFormat="1" x14ac:dyDescent="0.3">
      <c r="C1886" s="664"/>
      <c r="D1886" s="343" t="s">
        <v>4472</v>
      </c>
      <c r="E1886" s="344" t="s">
        <v>4473</v>
      </c>
      <c r="F1886" s="344" t="s">
        <v>1134</v>
      </c>
      <c r="G1886" s="344"/>
      <c r="H1886" s="344" t="s">
        <v>4474</v>
      </c>
      <c r="I1886" s="334"/>
      <c r="J1886" s="261"/>
    </row>
    <row r="1887" spans="3:10" s="311" customFormat="1" x14ac:dyDescent="0.3">
      <c r="C1887" s="664"/>
      <c r="D1887" s="343" t="s">
        <v>4475</v>
      </c>
      <c r="E1887" s="344" t="s">
        <v>412</v>
      </c>
      <c r="F1887" s="344" t="s">
        <v>565</v>
      </c>
      <c r="G1887" s="344"/>
      <c r="H1887" s="344" t="s">
        <v>4475</v>
      </c>
      <c r="I1887" s="334"/>
      <c r="J1887" s="261"/>
    </row>
    <row r="1888" spans="3:10" s="311" customFormat="1" x14ac:dyDescent="0.3">
      <c r="C1888" s="664"/>
      <c r="D1888" s="343" t="s">
        <v>4476</v>
      </c>
      <c r="E1888" s="344" t="s">
        <v>4477</v>
      </c>
      <c r="F1888" s="344" t="s">
        <v>418</v>
      </c>
      <c r="G1888" s="344"/>
      <c r="H1888" s="344" t="s">
        <v>4476</v>
      </c>
      <c r="I1888" s="334"/>
      <c r="J1888" s="261"/>
    </row>
    <row r="1889" spans="3:10" s="311" customFormat="1" x14ac:dyDescent="0.3">
      <c r="C1889" s="664"/>
      <c r="D1889" s="343" t="s">
        <v>4478</v>
      </c>
      <c r="E1889" s="344" t="s">
        <v>4479</v>
      </c>
      <c r="F1889" s="344" t="s">
        <v>1071</v>
      </c>
      <c r="G1889" s="344"/>
      <c r="H1889" s="344" t="s">
        <v>4480</v>
      </c>
      <c r="I1889" s="334"/>
      <c r="J1889" s="261"/>
    </row>
    <row r="1890" spans="3:10" s="311" customFormat="1" x14ac:dyDescent="0.3">
      <c r="C1890" s="664"/>
      <c r="D1890" s="343" t="s">
        <v>4481</v>
      </c>
      <c r="E1890" s="344" t="s">
        <v>4482</v>
      </c>
      <c r="F1890" s="344" t="s">
        <v>2808</v>
      </c>
      <c r="G1890" s="344"/>
      <c r="H1890" s="344" t="s">
        <v>4481</v>
      </c>
      <c r="I1890" s="334"/>
      <c r="J1890" s="261"/>
    </row>
    <row r="1891" spans="3:10" s="311" customFormat="1" x14ac:dyDescent="0.3">
      <c r="C1891" s="664"/>
      <c r="D1891" s="343" t="s">
        <v>4483</v>
      </c>
      <c r="E1891" s="344" t="s">
        <v>4484</v>
      </c>
      <c r="F1891" s="344" t="s">
        <v>565</v>
      </c>
      <c r="G1891" s="344"/>
      <c r="H1891" s="344" t="s">
        <v>4483</v>
      </c>
      <c r="I1891" s="334"/>
      <c r="J1891" s="261"/>
    </row>
    <row r="1892" spans="3:10" s="311" customFormat="1" x14ac:dyDescent="0.3">
      <c r="C1892" s="664"/>
      <c r="D1892" s="343" t="s">
        <v>4485</v>
      </c>
      <c r="E1892" s="344" t="s">
        <v>4486</v>
      </c>
      <c r="F1892" s="344" t="s">
        <v>565</v>
      </c>
      <c r="G1892" s="344"/>
      <c r="H1892" s="344" t="s">
        <v>4485</v>
      </c>
      <c r="I1892" s="334"/>
      <c r="J1892" s="261"/>
    </row>
    <row r="1893" spans="3:10" s="311" customFormat="1" x14ac:dyDescent="0.3">
      <c r="C1893" s="664"/>
      <c r="D1893" s="343" t="s">
        <v>4487</v>
      </c>
      <c r="E1893" s="344" t="s">
        <v>4488</v>
      </c>
      <c r="F1893" s="344" t="s">
        <v>2808</v>
      </c>
      <c r="G1893" s="344"/>
      <c r="H1893" s="344" t="s">
        <v>4487</v>
      </c>
      <c r="I1893" s="334"/>
      <c r="J1893" s="261"/>
    </row>
    <row r="1894" spans="3:10" s="311" customFormat="1" x14ac:dyDescent="0.3">
      <c r="C1894" s="664"/>
      <c r="D1894" s="343" t="s">
        <v>4489</v>
      </c>
      <c r="E1894" s="344" t="s">
        <v>412</v>
      </c>
      <c r="F1894" s="344" t="s">
        <v>2849</v>
      </c>
      <c r="G1894" s="344"/>
      <c r="H1894" s="344" t="s">
        <v>4489</v>
      </c>
      <c r="I1894" s="334"/>
      <c r="J1894" s="261"/>
    </row>
    <row r="1895" spans="3:10" s="311" customFormat="1" x14ac:dyDescent="0.3">
      <c r="C1895" s="664"/>
      <c r="D1895" s="343" t="s">
        <v>4490</v>
      </c>
      <c r="E1895" s="344" t="s">
        <v>4491</v>
      </c>
      <c r="F1895" s="344" t="s">
        <v>531</v>
      </c>
      <c r="G1895" s="344"/>
      <c r="H1895" s="344" t="s">
        <v>4490</v>
      </c>
      <c r="I1895" s="334"/>
      <c r="J1895" s="261"/>
    </row>
    <row r="1896" spans="3:10" s="311" customFormat="1" x14ac:dyDescent="0.3">
      <c r="C1896" s="664"/>
      <c r="D1896" s="343" t="s">
        <v>4492</v>
      </c>
      <c r="E1896" s="344" t="s">
        <v>412</v>
      </c>
      <c r="F1896" s="344" t="s">
        <v>1134</v>
      </c>
      <c r="G1896" s="344"/>
      <c r="H1896" s="344" t="s">
        <v>4492</v>
      </c>
      <c r="I1896" s="334"/>
      <c r="J1896" s="261"/>
    </row>
    <row r="1897" spans="3:10" s="311" customFormat="1" x14ac:dyDescent="0.3">
      <c r="C1897" s="664"/>
      <c r="D1897" s="343" t="s">
        <v>4493</v>
      </c>
      <c r="E1897" s="344" t="s">
        <v>4494</v>
      </c>
      <c r="F1897" s="344" t="s">
        <v>2849</v>
      </c>
      <c r="G1897" s="344"/>
      <c r="H1897" s="344" t="s">
        <v>4493</v>
      </c>
      <c r="I1897" s="334"/>
      <c r="J1897" s="261"/>
    </row>
    <row r="1898" spans="3:10" s="311" customFormat="1" x14ac:dyDescent="0.3">
      <c r="C1898" s="664"/>
      <c r="D1898" s="343" t="s">
        <v>4495</v>
      </c>
      <c r="E1898" s="344" t="s">
        <v>412</v>
      </c>
      <c r="F1898" s="344" t="s">
        <v>406</v>
      </c>
      <c r="G1898" s="344"/>
      <c r="H1898" s="344" t="s">
        <v>4496</v>
      </c>
      <c r="I1898" s="334"/>
      <c r="J1898" s="261"/>
    </row>
    <row r="1899" spans="3:10" s="311" customFormat="1" x14ac:dyDescent="0.3">
      <c r="C1899" s="664"/>
      <c r="D1899" s="343" t="s">
        <v>4497</v>
      </c>
      <c r="E1899" s="344" t="s">
        <v>412</v>
      </c>
      <c r="F1899" s="344" t="s">
        <v>621</v>
      </c>
      <c r="G1899" s="344"/>
      <c r="H1899" s="344" t="s">
        <v>4497</v>
      </c>
      <c r="I1899" s="334"/>
      <c r="J1899" s="261"/>
    </row>
    <row r="1900" spans="3:10" s="311" customFormat="1" x14ac:dyDescent="0.3">
      <c r="C1900" s="664"/>
      <c r="D1900" s="343" t="s">
        <v>4498</v>
      </c>
      <c r="E1900" s="344" t="s">
        <v>4499</v>
      </c>
      <c r="F1900" s="344" t="s">
        <v>3421</v>
      </c>
      <c r="G1900" s="344"/>
      <c r="H1900" s="344" t="s">
        <v>4500</v>
      </c>
      <c r="I1900" s="334"/>
      <c r="J1900" s="261"/>
    </row>
    <row r="1901" spans="3:10" s="311" customFormat="1" x14ac:dyDescent="0.3">
      <c r="C1901" s="664"/>
      <c r="D1901" s="343" t="s">
        <v>4498</v>
      </c>
      <c r="E1901" s="344" t="s">
        <v>412</v>
      </c>
      <c r="F1901" s="344" t="s">
        <v>3421</v>
      </c>
      <c r="G1901" s="344"/>
      <c r="H1901" s="344" t="s">
        <v>4498</v>
      </c>
      <c r="I1901" s="334"/>
      <c r="J1901" s="261"/>
    </row>
    <row r="1902" spans="3:10" s="311" customFormat="1" x14ac:dyDescent="0.3">
      <c r="C1902" s="664"/>
      <c r="D1902" s="343" t="s">
        <v>4501</v>
      </c>
      <c r="E1902" s="344" t="s">
        <v>412</v>
      </c>
      <c r="F1902" s="344" t="s">
        <v>1298</v>
      </c>
      <c r="G1902" s="344"/>
      <c r="H1902" s="344" t="s">
        <v>4502</v>
      </c>
      <c r="I1902" s="334"/>
      <c r="J1902" s="261"/>
    </row>
    <row r="1903" spans="3:10" s="311" customFormat="1" x14ac:dyDescent="0.3">
      <c r="C1903" s="664"/>
      <c r="D1903" s="343" t="s">
        <v>4503</v>
      </c>
      <c r="E1903" s="344" t="s">
        <v>412</v>
      </c>
      <c r="F1903" s="344" t="s">
        <v>847</v>
      </c>
      <c r="G1903" s="344"/>
      <c r="H1903" s="344" t="s">
        <v>4503</v>
      </c>
      <c r="I1903" s="334"/>
      <c r="J1903" s="261"/>
    </row>
    <row r="1904" spans="3:10" s="311" customFormat="1" x14ac:dyDescent="0.3">
      <c r="C1904" s="664"/>
      <c r="D1904" s="343" t="s">
        <v>4504</v>
      </c>
      <c r="E1904" s="344" t="s">
        <v>4505</v>
      </c>
      <c r="F1904" s="344" t="s">
        <v>525</v>
      </c>
      <c r="G1904" s="344"/>
      <c r="H1904" s="344" t="s">
        <v>4504</v>
      </c>
      <c r="I1904" s="334"/>
      <c r="J1904" s="261"/>
    </row>
    <row r="1905" spans="3:10" s="311" customFormat="1" x14ac:dyDescent="0.3">
      <c r="C1905" s="664"/>
      <c r="D1905" s="343" t="s">
        <v>4506</v>
      </c>
      <c r="E1905" s="344" t="s">
        <v>412</v>
      </c>
      <c r="F1905" s="344" t="s">
        <v>525</v>
      </c>
      <c r="G1905" s="344"/>
      <c r="H1905" s="344" t="s">
        <v>4506</v>
      </c>
      <c r="I1905" s="334"/>
      <c r="J1905" s="261"/>
    </row>
    <row r="1906" spans="3:10" s="311" customFormat="1" x14ac:dyDescent="0.3">
      <c r="C1906" s="664"/>
      <c r="D1906" s="343" t="s">
        <v>4507</v>
      </c>
      <c r="E1906" s="344" t="s">
        <v>412</v>
      </c>
      <c r="F1906" s="344" t="s">
        <v>675</v>
      </c>
      <c r="G1906" s="344"/>
      <c r="H1906" s="344" t="s">
        <v>4507</v>
      </c>
      <c r="I1906" s="334"/>
      <c r="J1906" s="261"/>
    </row>
    <row r="1907" spans="3:10" s="311" customFormat="1" x14ac:dyDescent="0.3">
      <c r="C1907" s="664"/>
      <c r="D1907" s="343" t="s">
        <v>4508</v>
      </c>
      <c r="E1907" s="344" t="s">
        <v>412</v>
      </c>
      <c r="F1907" s="344" t="s">
        <v>745</v>
      </c>
      <c r="G1907" s="344"/>
      <c r="H1907" s="344" t="s">
        <v>4508</v>
      </c>
      <c r="I1907" s="334"/>
      <c r="J1907" s="261"/>
    </row>
    <row r="1908" spans="3:10" s="311" customFormat="1" x14ac:dyDescent="0.3">
      <c r="C1908" s="664"/>
      <c r="D1908" s="343" t="s">
        <v>4509</v>
      </c>
      <c r="E1908" s="344" t="s">
        <v>4510</v>
      </c>
      <c r="F1908" s="344" t="s">
        <v>436</v>
      </c>
      <c r="G1908" s="344"/>
      <c r="H1908" s="344" t="s">
        <v>4511</v>
      </c>
      <c r="I1908" s="334"/>
      <c r="J1908" s="261"/>
    </row>
    <row r="1909" spans="3:10" s="311" customFormat="1" x14ac:dyDescent="0.3">
      <c r="C1909" s="664"/>
      <c r="D1909" s="343" t="s">
        <v>4512</v>
      </c>
      <c r="E1909" s="344" t="s">
        <v>4513</v>
      </c>
      <c r="F1909" s="344" t="s">
        <v>436</v>
      </c>
      <c r="G1909" s="344"/>
      <c r="H1909" s="344" t="s">
        <v>4514</v>
      </c>
      <c r="I1909" s="334"/>
      <c r="J1909" s="261"/>
    </row>
    <row r="1910" spans="3:10" s="311" customFormat="1" x14ac:dyDescent="0.3">
      <c r="C1910" s="664"/>
      <c r="D1910" s="343" t="s">
        <v>4515</v>
      </c>
      <c r="E1910" s="344" t="s">
        <v>4516</v>
      </c>
      <c r="F1910" s="344" t="s">
        <v>406</v>
      </c>
      <c r="G1910" s="344"/>
      <c r="H1910" s="344" t="s">
        <v>4517</v>
      </c>
      <c r="I1910" s="334"/>
      <c r="J1910" s="261"/>
    </row>
    <row r="1911" spans="3:10" s="311" customFormat="1" x14ac:dyDescent="0.3">
      <c r="C1911" s="664"/>
      <c r="D1911" s="343" t="s">
        <v>4518</v>
      </c>
      <c r="E1911" s="344" t="s">
        <v>4519</v>
      </c>
      <c r="F1911" s="344" t="s">
        <v>565</v>
      </c>
      <c r="G1911" s="344"/>
      <c r="H1911" s="344" t="s">
        <v>4518</v>
      </c>
      <c r="I1911" s="334"/>
      <c r="J1911" s="261"/>
    </row>
    <row r="1912" spans="3:10" s="311" customFormat="1" x14ac:dyDescent="0.3">
      <c r="C1912" s="664"/>
      <c r="D1912" s="343" t="s">
        <v>4520</v>
      </c>
      <c r="E1912" s="344" t="s">
        <v>4521</v>
      </c>
      <c r="F1912" s="344" t="s">
        <v>436</v>
      </c>
      <c r="G1912" s="344"/>
      <c r="H1912" s="344" t="s">
        <v>4520</v>
      </c>
      <c r="I1912" s="334"/>
      <c r="J1912" s="261"/>
    </row>
    <row r="1913" spans="3:10" s="311" customFormat="1" x14ac:dyDescent="0.3">
      <c r="C1913" s="664"/>
      <c r="D1913" s="343" t="s">
        <v>4522</v>
      </c>
      <c r="E1913" s="344" t="s">
        <v>412</v>
      </c>
      <c r="F1913" s="344" t="s">
        <v>406</v>
      </c>
      <c r="G1913" s="344"/>
      <c r="H1913" s="344" t="s">
        <v>4523</v>
      </c>
      <c r="I1913" s="334"/>
      <c r="J1913" s="261"/>
    </row>
    <row r="1914" spans="3:10" s="311" customFormat="1" x14ac:dyDescent="0.3">
      <c r="C1914" s="664"/>
      <c r="D1914" s="343" t="s">
        <v>4524</v>
      </c>
      <c r="E1914" s="344" t="s">
        <v>412</v>
      </c>
      <c r="F1914" s="344" t="s">
        <v>565</v>
      </c>
      <c r="G1914" s="344"/>
      <c r="H1914" s="344" t="s">
        <v>4524</v>
      </c>
      <c r="I1914" s="334"/>
      <c r="J1914" s="261"/>
    </row>
    <row r="1915" spans="3:10" s="311" customFormat="1" x14ac:dyDescent="0.3">
      <c r="C1915" s="664"/>
      <c r="D1915" s="343" t="s">
        <v>4525</v>
      </c>
      <c r="E1915" s="344" t="s">
        <v>412</v>
      </c>
      <c r="F1915" s="344" t="s">
        <v>847</v>
      </c>
      <c r="G1915" s="344"/>
      <c r="H1915" s="344" t="s">
        <v>4525</v>
      </c>
      <c r="I1915" s="334"/>
      <c r="J1915" s="261"/>
    </row>
    <row r="1916" spans="3:10" s="311" customFormat="1" x14ac:dyDescent="0.3">
      <c r="C1916" s="664"/>
      <c r="D1916" s="343" t="s">
        <v>4526</v>
      </c>
      <c r="E1916" s="344" t="s">
        <v>4527</v>
      </c>
      <c r="F1916" s="344" t="s">
        <v>1076</v>
      </c>
      <c r="G1916" s="344"/>
      <c r="H1916" s="344" t="s">
        <v>4526</v>
      </c>
      <c r="I1916" s="334"/>
      <c r="J1916" s="261"/>
    </row>
    <row r="1917" spans="3:10" s="311" customFormat="1" x14ac:dyDescent="0.3">
      <c r="C1917" s="664"/>
      <c r="D1917" s="343" t="s">
        <v>4528</v>
      </c>
      <c r="E1917" s="344" t="s">
        <v>412</v>
      </c>
      <c r="F1917" s="344" t="s">
        <v>410</v>
      </c>
      <c r="G1917" s="344"/>
      <c r="H1917" s="344" t="s">
        <v>4529</v>
      </c>
      <c r="I1917" s="334"/>
      <c r="J1917" s="261"/>
    </row>
    <row r="1918" spans="3:10" s="311" customFormat="1" x14ac:dyDescent="0.3">
      <c r="C1918" s="664"/>
      <c r="D1918" s="343" t="s">
        <v>4530</v>
      </c>
      <c r="E1918" s="344" t="s">
        <v>4531</v>
      </c>
      <c r="F1918" s="344" t="s">
        <v>516</v>
      </c>
      <c r="G1918" s="344"/>
      <c r="H1918" s="344" t="s">
        <v>4530</v>
      </c>
      <c r="I1918" s="334"/>
      <c r="J1918" s="261"/>
    </row>
    <row r="1919" spans="3:10" s="311" customFormat="1" x14ac:dyDescent="0.3">
      <c r="C1919" s="664"/>
      <c r="D1919" s="343" t="s">
        <v>4532</v>
      </c>
      <c r="E1919" s="344" t="s">
        <v>4533</v>
      </c>
      <c r="F1919" s="344" t="s">
        <v>1134</v>
      </c>
      <c r="G1919" s="344"/>
      <c r="H1919" s="344" t="s">
        <v>4532</v>
      </c>
      <c r="I1919" s="334"/>
      <c r="J1919" s="261"/>
    </row>
    <row r="1920" spans="3:10" s="311" customFormat="1" x14ac:dyDescent="0.3">
      <c r="C1920" s="664"/>
      <c r="D1920" s="343" t="s">
        <v>4534</v>
      </c>
      <c r="E1920" s="344" t="s">
        <v>412</v>
      </c>
      <c r="F1920" s="344" t="s">
        <v>525</v>
      </c>
      <c r="G1920" s="344"/>
      <c r="H1920" s="344" t="s">
        <v>4534</v>
      </c>
      <c r="I1920" s="334"/>
      <c r="J1920" s="261"/>
    </row>
    <row r="1921" spans="3:10" s="311" customFormat="1" x14ac:dyDescent="0.3">
      <c r="C1921" s="664"/>
      <c r="D1921" s="343" t="s">
        <v>4535</v>
      </c>
      <c r="E1921" s="344" t="s">
        <v>412</v>
      </c>
      <c r="F1921" s="344" t="s">
        <v>525</v>
      </c>
      <c r="G1921" s="344"/>
      <c r="H1921" s="344" t="s">
        <v>4535</v>
      </c>
      <c r="I1921" s="334"/>
      <c r="J1921" s="261"/>
    </row>
    <row r="1922" spans="3:10" s="311" customFormat="1" x14ac:dyDescent="0.3">
      <c r="C1922" s="664"/>
      <c r="D1922" s="343" t="s">
        <v>4536</v>
      </c>
      <c r="E1922" s="344" t="s">
        <v>412</v>
      </c>
      <c r="F1922" s="344" t="s">
        <v>1250</v>
      </c>
      <c r="G1922" s="344"/>
      <c r="H1922" s="344" t="s">
        <v>4537</v>
      </c>
      <c r="I1922" s="334"/>
      <c r="J1922" s="261"/>
    </row>
    <row r="1923" spans="3:10" s="311" customFormat="1" x14ac:dyDescent="0.3">
      <c r="C1923" s="664"/>
      <c r="D1923" s="343" t="s">
        <v>4538</v>
      </c>
      <c r="E1923" s="344" t="s">
        <v>4539</v>
      </c>
      <c r="F1923" s="344" t="s">
        <v>436</v>
      </c>
      <c r="G1923" s="344"/>
      <c r="H1923" s="344" t="s">
        <v>4540</v>
      </c>
      <c r="I1923" s="334"/>
      <c r="J1923" s="261"/>
    </row>
    <row r="1924" spans="3:10" s="311" customFormat="1" x14ac:dyDescent="0.3">
      <c r="C1924" s="664"/>
      <c r="D1924" s="343" t="s">
        <v>4541</v>
      </c>
      <c r="E1924" s="344" t="s">
        <v>4542</v>
      </c>
      <c r="F1924" s="344" t="s">
        <v>4543</v>
      </c>
      <c r="G1924" s="344"/>
      <c r="H1924" s="344" t="s">
        <v>4541</v>
      </c>
      <c r="I1924" s="334"/>
      <c r="J1924" s="261"/>
    </row>
    <row r="1925" spans="3:10" s="311" customFormat="1" x14ac:dyDescent="0.3">
      <c r="C1925" s="664"/>
      <c r="D1925" s="343" t="s">
        <v>4544</v>
      </c>
      <c r="E1925" s="344" t="s">
        <v>4545</v>
      </c>
      <c r="F1925" s="344" t="s">
        <v>484</v>
      </c>
      <c r="G1925" s="344"/>
      <c r="H1925" s="344" t="s">
        <v>4544</v>
      </c>
      <c r="I1925" s="334"/>
      <c r="J1925" s="261"/>
    </row>
    <row r="1926" spans="3:10" s="311" customFormat="1" x14ac:dyDescent="0.3">
      <c r="C1926" s="664"/>
      <c r="D1926" s="343" t="s">
        <v>4546</v>
      </c>
      <c r="E1926" s="344" t="s">
        <v>4547</v>
      </c>
      <c r="F1926" s="344" t="s">
        <v>579</v>
      </c>
      <c r="G1926" s="344"/>
      <c r="H1926" s="344" t="s">
        <v>4546</v>
      </c>
      <c r="I1926" s="334"/>
      <c r="J1926" s="261"/>
    </row>
    <row r="1927" spans="3:10" s="311" customFormat="1" x14ac:dyDescent="0.3">
      <c r="C1927" s="664"/>
      <c r="D1927" s="343" t="s">
        <v>4548</v>
      </c>
      <c r="E1927" s="344" t="s">
        <v>4549</v>
      </c>
      <c r="F1927" s="344" t="s">
        <v>443</v>
      </c>
      <c r="G1927" s="344"/>
      <c r="H1927" s="344" t="s">
        <v>4548</v>
      </c>
      <c r="I1927" s="334"/>
      <c r="J1927" s="261"/>
    </row>
    <row r="1928" spans="3:10" s="311" customFormat="1" x14ac:dyDescent="0.3">
      <c r="C1928" s="664"/>
      <c r="D1928" s="343" t="s">
        <v>4550</v>
      </c>
      <c r="E1928" s="344" t="s">
        <v>4551</v>
      </c>
      <c r="F1928" s="344" t="s">
        <v>847</v>
      </c>
      <c r="G1928" s="344"/>
      <c r="H1928" s="344" t="s">
        <v>4552</v>
      </c>
      <c r="I1928" s="334"/>
      <c r="J1928" s="261"/>
    </row>
    <row r="1929" spans="3:10" s="311" customFormat="1" x14ac:dyDescent="0.3">
      <c r="C1929" s="664"/>
      <c r="D1929" s="343" t="s">
        <v>4553</v>
      </c>
      <c r="E1929" s="344" t="s">
        <v>4554</v>
      </c>
      <c r="F1929" s="344" t="s">
        <v>531</v>
      </c>
      <c r="G1929" s="344"/>
      <c r="H1929" s="344" t="s">
        <v>4553</v>
      </c>
      <c r="I1929" s="334"/>
      <c r="J1929" s="261"/>
    </row>
    <row r="1930" spans="3:10" s="311" customFormat="1" x14ac:dyDescent="0.3">
      <c r="C1930" s="664"/>
      <c r="D1930" s="343" t="s">
        <v>4555</v>
      </c>
      <c r="E1930" s="344" t="s">
        <v>4556</v>
      </c>
      <c r="F1930" s="344" t="s">
        <v>1578</v>
      </c>
      <c r="G1930" s="344"/>
      <c r="H1930" s="344" t="s">
        <v>4555</v>
      </c>
      <c r="I1930" s="334"/>
      <c r="J1930" s="261"/>
    </row>
    <row r="1931" spans="3:10" s="311" customFormat="1" x14ac:dyDescent="0.3">
      <c r="C1931" s="664"/>
      <c r="D1931" s="343" t="s">
        <v>4557</v>
      </c>
      <c r="E1931" s="344" t="s">
        <v>4558</v>
      </c>
      <c r="F1931" s="344" t="s">
        <v>2144</v>
      </c>
      <c r="G1931" s="344"/>
      <c r="H1931" s="344" t="s">
        <v>4557</v>
      </c>
      <c r="I1931" s="334"/>
      <c r="J1931" s="261"/>
    </row>
    <row r="1932" spans="3:10" s="311" customFormat="1" x14ac:dyDescent="0.3">
      <c r="C1932" s="664"/>
      <c r="D1932" s="343" t="s">
        <v>4559</v>
      </c>
      <c r="E1932" s="344" t="s">
        <v>412</v>
      </c>
      <c r="F1932" s="344" t="s">
        <v>745</v>
      </c>
      <c r="G1932" s="344"/>
      <c r="H1932" s="344" t="s">
        <v>4559</v>
      </c>
      <c r="I1932" s="334"/>
      <c r="J1932" s="261"/>
    </row>
    <row r="1933" spans="3:10" s="311" customFormat="1" x14ac:dyDescent="0.3">
      <c r="C1933" s="664"/>
      <c r="D1933" s="343" t="s">
        <v>4560</v>
      </c>
      <c r="E1933" s="344" t="s">
        <v>412</v>
      </c>
      <c r="F1933" s="344" t="s">
        <v>3260</v>
      </c>
      <c r="G1933" s="344"/>
      <c r="H1933" s="344" t="s">
        <v>4561</v>
      </c>
      <c r="I1933" s="334"/>
      <c r="J1933" s="261"/>
    </row>
    <row r="1934" spans="3:10" s="311" customFormat="1" x14ac:dyDescent="0.3">
      <c r="C1934" s="664"/>
      <c r="D1934" s="343" t="s">
        <v>4562</v>
      </c>
      <c r="E1934" s="344" t="s">
        <v>4563</v>
      </c>
      <c r="F1934" s="344" t="s">
        <v>516</v>
      </c>
      <c r="G1934" s="344"/>
      <c r="H1934" s="344" t="s">
        <v>4562</v>
      </c>
      <c r="I1934" s="334"/>
      <c r="J1934" s="261"/>
    </row>
    <row r="1935" spans="3:10" s="311" customFormat="1" x14ac:dyDescent="0.3">
      <c r="C1935" s="664"/>
      <c r="D1935" s="343" t="s">
        <v>4564</v>
      </c>
      <c r="E1935" s="344" t="s">
        <v>4565</v>
      </c>
      <c r="F1935" s="344" t="s">
        <v>675</v>
      </c>
      <c r="G1935" s="344"/>
      <c r="H1935" s="344" t="s">
        <v>4566</v>
      </c>
      <c r="I1935" s="334"/>
      <c r="J1935" s="261"/>
    </row>
    <row r="1936" spans="3:10" s="311" customFormat="1" x14ac:dyDescent="0.3">
      <c r="C1936" s="664"/>
      <c r="D1936" s="343" t="s">
        <v>4567</v>
      </c>
      <c r="E1936" s="344" t="s">
        <v>4568</v>
      </c>
      <c r="F1936" s="344" t="s">
        <v>675</v>
      </c>
      <c r="G1936" s="344"/>
      <c r="H1936" s="344" t="s">
        <v>4569</v>
      </c>
      <c r="I1936" s="334"/>
      <c r="J1936" s="261"/>
    </row>
    <row r="1937" spans="3:10" s="311" customFormat="1" x14ac:dyDescent="0.3">
      <c r="C1937" s="664"/>
      <c r="D1937" s="343" t="s">
        <v>4570</v>
      </c>
      <c r="E1937" s="344" t="s">
        <v>412</v>
      </c>
      <c r="F1937" s="344" t="s">
        <v>1134</v>
      </c>
      <c r="G1937" s="344"/>
      <c r="H1937" s="344" t="s">
        <v>4570</v>
      </c>
      <c r="I1937" s="334"/>
      <c r="J1937" s="261"/>
    </row>
    <row r="1938" spans="3:10" s="311" customFormat="1" x14ac:dyDescent="0.3">
      <c r="C1938" s="664"/>
      <c r="D1938" s="343" t="s">
        <v>4571</v>
      </c>
      <c r="E1938" s="344" t="s">
        <v>4572</v>
      </c>
      <c r="F1938" s="344" t="s">
        <v>436</v>
      </c>
      <c r="G1938" s="344"/>
      <c r="H1938" s="344" t="s">
        <v>4573</v>
      </c>
      <c r="I1938" s="334"/>
      <c r="J1938" s="261"/>
    </row>
    <row r="1939" spans="3:10" s="311" customFormat="1" x14ac:dyDescent="0.3">
      <c r="C1939" s="664"/>
      <c r="D1939" s="343" t="s">
        <v>4574</v>
      </c>
      <c r="E1939" s="344" t="s">
        <v>4575</v>
      </c>
      <c r="F1939" s="344" t="s">
        <v>4543</v>
      </c>
      <c r="G1939" s="344"/>
      <c r="H1939" s="344" t="s">
        <v>4574</v>
      </c>
      <c r="I1939" s="334"/>
      <c r="J1939" s="261"/>
    </row>
    <row r="1940" spans="3:10" s="311" customFormat="1" x14ac:dyDescent="0.3">
      <c r="C1940" s="664"/>
      <c r="D1940" s="343" t="s">
        <v>4576</v>
      </c>
      <c r="E1940" s="344" t="s">
        <v>4577</v>
      </c>
      <c r="F1940" s="344" t="s">
        <v>531</v>
      </c>
      <c r="G1940" s="344"/>
      <c r="H1940" s="344" t="s">
        <v>4578</v>
      </c>
      <c r="I1940" s="334"/>
      <c r="J1940" s="261"/>
    </row>
    <row r="1941" spans="3:10" s="311" customFormat="1" x14ac:dyDescent="0.3">
      <c r="C1941" s="664"/>
      <c r="D1941" s="343" t="s">
        <v>4579</v>
      </c>
      <c r="E1941" s="344" t="s">
        <v>4580</v>
      </c>
      <c r="F1941" s="344" t="s">
        <v>3260</v>
      </c>
      <c r="G1941" s="344"/>
      <c r="H1941" s="344" t="s">
        <v>4581</v>
      </c>
      <c r="I1941" s="334"/>
      <c r="J1941" s="261"/>
    </row>
    <row r="1942" spans="3:10" s="311" customFormat="1" x14ac:dyDescent="0.3">
      <c r="C1942" s="664"/>
      <c r="D1942" s="343" t="s">
        <v>4582</v>
      </c>
      <c r="E1942" s="344" t="s">
        <v>4583</v>
      </c>
      <c r="F1942" s="344" t="s">
        <v>3130</v>
      </c>
      <c r="G1942" s="344"/>
      <c r="H1942" s="344" t="s">
        <v>4584</v>
      </c>
      <c r="I1942" s="334"/>
      <c r="J1942" s="261"/>
    </row>
    <row r="1943" spans="3:10" s="311" customFormat="1" x14ac:dyDescent="0.3">
      <c r="C1943" s="664"/>
      <c r="D1943" s="343" t="s">
        <v>4585</v>
      </c>
      <c r="E1943" s="344" t="s">
        <v>4586</v>
      </c>
      <c r="F1943" s="344" t="s">
        <v>745</v>
      </c>
      <c r="G1943" s="344"/>
      <c r="H1943" s="344" t="s">
        <v>4587</v>
      </c>
      <c r="I1943" s="334"/>
      <c r="J1943" s="261"/>
    </row>
    <row r="1944" spans="3:10" s="311" customFormat="1" x14ac:dyDescent="0.3">
      <c r="C1944" s="664"/>
      <c r="D1944" s="343" t="s">
        <v>4588</v>
      </c>
      <c r="E1944" s="344" t="s">
        <v>4589</v>
      </c>
      <c r="F1944" s="344" t="s">
        <v>421</v>
      </c>
      <c r="G1944" s="344"/>
      <c r="H1944" s="344" t="s">
        <v>4590</v>
      </c>
      <c r="I1944" s="334"/>
      <c r="J1944" s="261"/>
    </row>
    <row r="1945" spans="3:10" s="311" customFormat="1" x14ac:dyDescent="0.3">
      <c r="C1945" s="664"/>
      <c r="D1945" s="343" t="s">
        <v>4591</v>
      </c>
      <c r="E1945" s="344" t="s">
        <v>4592</v>
      </c>
      <c r="F1945" s="344" t="s">
        <v>421</v>
      </c>
      <c r="G1945" s="344"/>
      <c r="H1945" s="344" t="s">
        <v>4593</v>
      </c>
      <c r="I1945" s="334"/>
      <c r="J1945" s="261"/>
    </row>
    <row r="1946" spans="3:10" s="311" customFormat="1" x14ac:dyDescent="0.3">
      <c r="C1946" s="664"/>
      <c r="D1946" s="343" t="s">
        <v>4594</v>
      </c>
      <c r="E1946" s="344" t="s">
        <v>412</v>
      </c>
      <c r="F1946" s="344" t="s">
        <v>1148</v>
      </c>
      <c r="G1946" s="344"/>
      <c r="H1946" s="344" t="s">
        <v>4595</v>
      </c>
      <c r="I1946" s="334"/>
      <c r="J1946" s="261"/>
    </row>
    <row r="1947" spans="3:10" s="311" customFormat="1" x14ac:dyDescent="0.3">
      <c r="C1947" s="664"/>
      <c r="D1947" s="343" t="s">
        <v>4596</v>
      </c>
      <c r="E1947" s="344" t="s">
        <v>412</v>
      </c>
      <c r="F1947" s="344" t="s">
        <v>525</v>
      </c>
      <c r="G1947" s="344"/>
      <c r="H1947" s="344" t="s">
        <v>4596</v>
      </c>
      <c r="I1947" s="334"/>
      <c r="J1947" s="261"/>
    </row>
    <row r="1948" spans="3:10" s="311" customFormat="1" x14ac:dyDescent="0.3">
      <c r="C1948" s="664"/>
      <c r="D1948" s="343" t="s">
        <v>4597</v>
      </c>
      <c r="E1948" s="344" t="s">
        <v>4598</v>
      </c>
      <c r="F1948" s="344" t="s">
        <v>621</v>
      </c>
      <c r="G1948" s="344"/>
      <c r="H1948" s="344" t="s">
        <v>4599</v>
      </c>
      <c r="I1948" s="334"/>
      <c r="J1948" s="261"/>
    </row>
    <row r="1949" spans="3:10" s="311" customFormat="1" x14ac:dyDescent="0.3">
      <c r="C1949" s="664"/>
      <c r="D1949" s="343" t="s">
        <v>4600</v>
      </c>
      <c r="E1949" s="344" t="s">
        <v>4601</v>
      </c>
      <c r="F1949" s="344" t="s">
        <v>745</v>
      </c>
      <c r="G1949" s="344"/>
      <c r="H1949" s="344" t="s">
        <v>4600</v>
      </c>
      <c r="I1949" s="334"/>
      <c r="J1949" s="261"/>
    </row>
    <row r="1950" spans="3:10" s="311" customFormat="1" x14ac:dyDescent="0.3">
      <c r="C1950" s="664"/>
      <c r="D1950" s="343" t="s">
        <v>4602</v>
      </c>
      <c r="E1950" s="344" t="s">
        <v>4603</v>
      </c>
      <c r="F1950" s="344" t="s">
        <v>621</v>
      </c>
      <c r="G1950" s="344"/>
      <c r="H1950" s="344" t="s">
        <v>4604</v>
      </c>
      <c r="I1950" s="334"/>
      <c r="J1950" s="261"/>
    </row>
    <row r="1951" spans="3:10" s="311" customFormat="1" x14ac:dyDescent="0.3">
      <c r="C1951" s="664"/>
      <c r="D1951" s="343" t="s">
        <v>4605</v>
      </c>
      <c r="E1951" s="344" t="s">
        <v>412</v>
      </c>
      <c r="F1951" s="344" t="s">
        <v>525</v>
      </c>
      <c r="G1951" s="344"/>
      <c r="H1951" s="344" t="s">
        <v>4605</v>
      </c>
      <c r="I1951" s="334"/>
      <c r="J1951" s="261"/>
    </row>
    <row r="1952" spans="3:10" s="311" customFormat="1" x14ac:dyDescent="0.3">
      <c r="C1952" s="664"/>
      <c r="D1952" s="343" t="s">
        <v>4606</v>
      </c>
      <c r="E1952" s="344" t="s">
        <v>412</v>
      </c>
      <c r="F1952" s="344" t="s">
        <v>525</v>
      </c>
      <c r="G1952" s="344"/>
      <c r="H1952" s="344" t="s">
        <v>4606</v>
      </c>
      <c r="I1952" s="334"/>
      <c r="J1952" s="261"/>
    </row>
    <row r="1953" spans="3:10" s="311" customFormat="1" x14ac:dyDescent="0.3">
      <c r="C1953" s="664"/>
      <c r="D1953" s="343" t="s">
        <v>4607</v>
      </c>
      <c r="E1953" s="344" t="s">
        <v>412</v>
      </c>
      <c r="F1953" s="344" t="s">
        <v>410</v>
      </c>
      <c r="G1953" s="344"/>
      <c r="H1953" s="344" t="s">
        <v>4608</v>
      </c>
      <c r="I1953" s="334"/>
      <c r="J1953" s="261"/>
    </row>
    <row r="1954" spans="3:10" s="311" customFormat="1" x14ac:dyDescent="0.3">
      <c r="C1954" s="664"/>
      <c r="D1954" s="343" t="s">
        <v>4609</v>
      </c>
      <c r="E1954" s="344" t="s">
        <v>4610</v>
      </c>
      <c r="F1954" s="344" t="s">
        <v>2849</v>
      </c>
      <c r="G1954" s="344"/>
      <c r="H1954" s="344" t="s">
        <v>4609</v>
      </c>
      <c r="I1954" s="334"/>
      <c r="J1954" s="261"/>
    </row>
    <row r="1955" spans="3:10" s="311" customFormat="1" x14ac:dyDescent="0.3">
      <c r="C1955" s="664"/>
      <c r="D1955" s="343" t="s">
        <v>4611</v>
      </c>
      <c r="E1955" s="344" t="s">
        <v>4612</v>
      </c>
      <c r="F1955" s="344" t="s">
        <v>675</v>
      </c>
      <c r="G1955" s="344"/>
      <c r="H1955" s="344" t="s">
        <v>4613</v>
      </c>
      <c r="I1955" s="334"/>
      <c r="J1955" s="261"/>
    </row>
    <row r="1956" spans="3:10" s="311" customFormat="1" x14ac:dyDescent="0.3">
      <c r="C1956" s="664"/>
      <c r="D1956" s="343" t="s">
        <v>4614</v>
      </c>
      <c r="E1956" s="344" t="s">
        <v>4615</v>
      </c>
      <c r="F1956" s="344" t="s">
        <v>675</v>
      </c>
      <c r="G1956" s="344"/>
      <c r="H1956" s="344" t="s">
        <v>4616</v>
      </c>
      <c r="I1956" s="334"/>
      <c r="J1956" s="261"/>
    </row>
    <row r="1957" spans="3:10" s="311" customFormat="1" x14ac:dyDescent="0.3">
      <c r="C1957" s="664"/>
      <c r="D1957" s="343" t="s">
        <v>4617</v>
      </c>
      <c r="E1957" s="344" t="s">
        <v>4618</v>
      </c>
      <c r="F1957" s="344" t="s">
        <v>675</v>
      </c>
      <c r="G1957" s="344"/>
      <c r="H1957" s="344" t="s">
        <v>4617</v>
      </c>
      <c r="I1957" s="334"/>
      <c r="J1957" s="261"/>
    </row>
    <row r="1958" spans="3:10" s="311" customFormat="1" x14ac:dyDescent="0.3">
      <c r="C1958" s="664"/>
      <c r="D1958" s="343" t="s">
        <v>4619</v>
      </c>
      <c r="E1958" s="344" t="s">
        <v>412</v>
      </c>
      <c r="F1958" s="344" t="s">
        <v>745</v>
      </c>
      <c r="G1958" s="344"/>
      <c r="H1958" s="344" t="s">
        <v>4619</v>
      </c>
      <c r="I1958" s="334"/>
      <c r="J1958" s="261"/>
    </row>
    <row r="1959" spans="3:10" s="311" customFormat="1" x14ac:dyDescent="0.3">
      <c r="C1959" s="664"/>
      <c r="D1959" s="343" t="s">
        <v>4620</v>
      </c>
      <c r="E1959" s="344" t="s">
        <v>4621</v>
      </c>
      <c r="F1959" s="344" t="s">
        <v>675</v>
      </c>
      <c r="G1959" s="344"/>
      <c r="H1959" s="344" t="s">
        <v>4622</v>
      </c>
      <c r="I1959" s="334"/>
      <c r="J1959" s="261"/>
    </row>
    <row r="1960" spans="3:10" s="311" customFormat="1" x14ac:dyDescent="0.3">
      <c r="C1960" s="664"/>
      <c r="D1960" s="343" t="s">
        <v>4623</v>
      </c>
      <c r="E1960" s="344" t="s">
        <v>4624</v>
      </c>
      <c r="F1960" s="344" t="s">
        <v>1336</v>
      </c>
      <c r="G1960" s="344"/>
      <c r="H1960" s="344" t="s">
        <v>4623</v>
      </c>
      <c r="I1960" s="334"/>
      <c r="J1960" s="261"/>
    </row>
    <row r="1961" spans="3:10" s="311" customFormat="1" x14ac:dyDescent="0.3">
      <c r="C1961" s="664"/>
      <c r="D1961" s="343" t="s">
        <v>4625</v>
      </c>
      <c r="E1961" s="344" t="s">
        <v>4626</v>
      </c>
      <c r="F1961" s="344" t="s">
        <v>1343</v>
      </c>
      <c r="G1961" s="344"/>
      <c r="H1961" s="344" t="s">
        <v>4625</v>
      </c>
      <c r="I1961" s="334"/>
      <c r="J1961" s="261"/>
    </row>
    <row r="1962" spans="3:10" s="311" customFormat="1" x14ac:dyDescent="0.3">
      <c r="C1962" s="664"/>
      <c r="D1962" s="343" t="s">
        <v>4627</v>
      </c>
      <c r="E1962" s="344" t="s">
        <v>4628</v>
      </c>
      <c r="F1962" s="344" t="s">
        <v>516</v>
      </c>
      <c r="G1962" s="344"/>
      <c r="H1962" s="344" t="s">
        <v>4629</v>
      </c>
      <c r="I1962" s="334"/>
      <c r="J1962" s="261"/>
    </row>
    <row r="1963" spans="3:10" s="311" customFormat="1" x14ac:dyDescent="0.3">
      <c r="C1963" s="664"/>
      <c r="D1963" s="343" t="s">
        <v>4630</v>
      </c>
      <c r="E1963" s="344" t="s">
        <v>4631</v>
      </c>
      <c r="F1963" s="344" t="s">
        <v>3337</v>
      </c>
      <c r="G1963" s="344"/>
      <c r="H1963" s="344" t="s">
        <v>4630</v>
      </c>
      <c r="I1963" s="334"/>
      <c r="J1963" s="261"/>
    </row>
    <row r="1964" spans="3:10" s="311" customFormat="1" x14ac:dyDescent="0.3">
      <c r="C1964" s="664"/>
      <c r="D1964" s="343" t="s">
        <v>4632</v>
      </c>
      <c r="E1964" s="344" t="s">
        <v>4633</v>
      </c>
      <c r="F1964" s="344" t="s">
        <v>565</v>
      </c>
      <c r="G1964" s="344"/>
      <c r="H1964" s="344" t="s">
        <v>4632</v>
      </c>
      <c r="I1964" s="334"/>
      <c r="J1964" s="261"/>
    </row>
    <row r="1965" spans="3:10" s="311" customFormat="1" x14ac:dyDescent="0.3">
      <c r="C1965" s="664"/>
      <c r="D1965" s="343" t="s">
        <v>4634</v>
      </c>
      <c r="E1965" s="344" t="s">
        <v>4635</v>
      </c>
      <c r="F1965" s="344" t="s">
        <v>565</v>
      </c>
      <c r="G1965" s="344"/>
      <c r="H1965" s="344" t="s">
        <v>4634</v>
      </c>
      <c r="I1965" s="334"/>
      <c r="J1965" s="261"/>
    </row>
    <row r="1966" spans="3:10" s="311" customFormat="1" x14ac:dyDescent="0.3">
      <c r="C1966" s="664"/>
      <c r="D1966" s="343" t="s">
        <v>4636</v>
      </c>
      <c r="E1966" s="344" t="s">
        <v>4637</v>
      </c>
      <c r="F1966" s="344" t="s">
        <v>3693</v>
      </c>
      <c r="G1966" s="344"/>
      <c r="H1966" s="344" t="s">
        <v>4636</v>
      </c>
      <c r="I1966" s="334"/>
      <c r="J1966" s="261"/>
    </row>
    <row r="1967" spans="3:10" s="311" customFormat="1" x14ac:dyDescent="0.3">
      <c r="C1967" s="664"/>
      <c r="D1967" s="343" t="s">
        <v>4638</v>
      </c>
      <c r="E1967" s="344" t="s">
        <v>4639</v>
      </c>
      <c r="F1967" s="344" t="s">
        <v>1291</v>
      </c>
      <c r="G1967" s="344"/>
      <c r="H1967" s="344" t="s">
        <v>4640</v>
      </c>
      <c r="I1967" s="334"/>
      <c r="J1967" s="261"/>
    </row>
    <row r="1968" spans="3:10" s="311" customFormat="1" x14ac:dyDescent="0.3">
      <c r="C1968" s="664"/>
      <c r="D1968" s="343" t="s">
        <v>4641</v>
      </c>
      <c r="E1968" s="344" t="s">
        <v>412</v>
      </c>
      <c r="F1968" s="344" t="s">
        <v>1895</v>
      </c>
      <c r="G1968" s="344"/>
      <c r="H1968" s="344" t="s">
        <v>4641</v>
      </c>
      <c r="I1968" s="334"/>
      <c r="J1968" s="261"/>
    </row>
    <row r="1969" spans="3:10" s="311" customFormat="1" x14ac:dyDescent="0.3">
      <c r="C1969" s="664"/>
      <c r="D1969" s="343" t="s">
        <v>4642</v>
      </c>
      <c r="E1969" s="344" t="s">
        <v>4643</v>
      </c>
      <c r="F1969" s="344" t="s">
        <v>1711</v>
      </c>
      <c r="G1969" s="344"/>
      <c r="H1969" s="344" t="s">
        <v>4644</v>
      </c>
      <c r="I1969" s="334"/>
      <c r="J1969" s="261"/>
    </row>
    <row r="1970" spans="3:10" s="311" customFormat="1" x14ac:dyDescent="0.3">
      <c r="C1970" s="664"/>
      <c r="D1970" s="343" t="s">
        <v>4645</v>
      </c>
      <c r="E1970" s="344" t="s">
        <v>4646</v>
      </c>
      <c r="F1970" s="344" t="s">
        <v>493</v>
      </c>
      <c r="G1970" s="344"/>
      <c r="H1970" s="344" t="s">
        <v>4645</v>
      </c>
      <c r="I1970" s="334"/>
      <c r="J1970" s="261"/>
    </row>
    <row r="1971" spans="3:10" s="311" customFormat="1" x14ac:dyDescent="0.3">
      <c r="C1971" s="664"/>
      <c r="D1971" s="343" t="s">
        <v>4647</v>
      </c>
      <c r="E1971" s="344" t="s">
        <v>4648</v>
      </c>
      <c r="F1971" s="344" t="s">
        <v>2849</v>
      </c>
      <c r="G1971" s="344"/>
      <c r="H1971" s="344" t="s">
        <v>4647</v>
      </c>
      <c r="I1971" s="334"/>
      <c r="J1971" s="261"/>
    </row>
    <row r="1972" spans="3:10" s="311" customFormat="1" x14ac:dyDescent="0.3">
      <c r="C1972" s="664"/>
      <c r="D1972" s="343" t="s">
        <v>4649</v>
      </c>
      <c r="E1972" s="344" t="s">
        <v>4650</v>
      </c>
      <c r="F1972" s="344" t="s">
        <v>726</v>
      </c>
      <c r="G1972" s="344"/>
      <c r="H1972" s="344" t="s">
        <v>4651</v>
      </c>
      <c r="I1972" s="334"/>
      <c r="J1972" s="261"/>
    </row>
    <row r="1973" spans="3:10" s="311" customFormat="1" x14ac:dyDescent="0.3">
      <c r="C1973" s="664"/>
      <c r="D1973" s="343" t="s">
        <v>4652</v>
      </c>
      <c r="E1973" s="344" t="s">
        <v>412</v>
      </c>
      <c r="F1973" s="344" t="s">
        <v>897</v>
      </c>
      <c r="G1973" s="344"/>
      <c r="H1973" s="344" t="s">
        <v>4652</v>
      </c>
      <c r="I1973" s="334"/>
      <c r="J1973" s="261"/>
    </row>
    <row r="1974" spans="3:10" s="311" customFormat="1" x14ac:dyDescent="0.3">
      <c r="C1974" s="664"/>
      <c r="D1974" s="343" t="s">
        <v>4653</v>
      </c>
      <c r="E1974" s="344" t="s">
        <v>4654</v>
      </c>
      <c r="F1974" s="344" t="s">
        <v>421</v>
      </c>
      <c r="G1974" s="344"/>
      <c r="H1974" s="344" t="s">
        <v>4653</v>
      </c>
      <c r="I1974" s="334"/>
      <c r="J1974" s="261"/>
    </row>
    <row r="1975" spans="3:10" s="311" customFormat="1" x14ac:dyDescent="0.3">
      <c r="C1975" s="664"/>
      <c r="D1975" s="343" t="s">
        <v>4655</v>
      </c>
      <c r="E1975" s="344" t="s">
        <v>412</v>
      </c>
      <c r="F1975" s="344" t="s">
        <v>525</v>
      </c>
      <c r="G1975" s="344"/>
      <c r="H1975" s="344" t="s">
        <v>4656</v>
      </c>
      <c r="I1975" s="334"/>
      <c r="J1975" s="261"/>
    </row>
    <row r="1976" spans="3:10" s="311" customFormat="1" x14ac:dyDescent="0.3">
      <c r="C1976" s="664"/>
      <c r="D1976" s="343" t="s">
        <v>4657</v>
      </c>
      <c r="E1976" s="344" t="s">
        <v>4658</v>
      </c>
      <c r="F1976" s="344" t="s">
        <v>421</v>
      </c>
      <c r="G1976" s="344"/>
      <c r="H1976" s="344" t="s">
        <v>4659</v>
      </c>
      <c r="I1976" s="334"/>
      <c r="J1976" s="261"/>
    </row>
    <row r="1977" spans="3:10" s="311" customFormat="1" x14ac:dyDescent="0.3">
      <c r="C1977" s="664"/>
      <c r="D1977" s="343" t="s">
        <v>4660</v>
      </c>
      <c r="E1977" s="344" t="s">
        <v>412</v>
      </c>
      <c r="F1977" s="344" t="s">
        <v>484</v>
      </c>
      <c r="G1977" s="344"/>
      <c r="H1977" s="344" t="s">
        <v>4660</v>
      </c>
      <c r="I1977" s="334"/>
      <c r="J1977" s="261"/>
    </row>
    <row r="1978" spans="3:10" s="311" customFormat="1" x14ac:dyDescent="0.3">
      <c r="C1978" s="664"/>
      <c r="D1978" s="343" t="s">
        <v>4661</v>
      </c>
      <c r="E1978" s="344" t="s">
        <v>4662</v>
      </c>
      <c r="F1978" s="344" t="s">
        <v>426</v>
      </c>
      <c r="G1978" s="344"/>
      <c r="H1978" s="344" t="s">
        <v>4663</v>
      </c>
      <c r="I1978" s="334"/>
      <c r="J1978" s="261"/>
    </row>
    <row r="1979" spans="3:10" s="311" customFormat="1" x14ac:dyDescent="0.3">
      <c r="C1979" s="664"/>
      <c r="D1979" s="343" t="s">
        <v>4664</v>
      </c>
      <c r="E1979" s="344" t="s">
        <v>4665</v>
      </c>
      <c r="F1979" s="344" t="s">
        <v>2849</v>
      </c>
      <c r="G1979" s="344"/>
      <c r="H1979" s="344" t="s">
        <v>4664</v>
      </c>
      <c r="I1979" s="334"/>
      <c r="J1979" s="261"/>
    </row>
    <row r="1980" spans="3:10" s="311" customFormat="1" x14ac:dyDescent="0.3">
      <c r="C1980" s="664"/>
      <c r="D1980" s="343" t="s">
        <v>4666</v>
      </c>
      <c r="E1980" s="344" t="s">
        <v>4667</v>
      </c>
      <c r="F1980" s="344" t="s">
        <v>4666</v>
      </c>
      <c r="G1980" s="344"/>
      <c r="H1980" s="344" t="s">
        <v>4668</v>
      </c>
      <c r="I1980" s="334"/>
      <c r="J1980" s="261"/>
    </row>
    <row r="1981" spans="3:10" s="311" customFormat="1" x14ac:dyDescent="0.3">
      <c r="C1981" s="664"/>
      <c r="D1981" s="343" t="s">
        <v>4669</v>
      </c>
      <c r="E1981" s="344" t="s">
        <v>4670</v>
      </c>
      <c r="F1981" s="344" t="s">
        <v>2842</v>
      </c>
      <c r="G1981" s="344"/>
      <c r="H1981" s="344" t="s">
        <v>4671</v>
      </c>
      <c r="I1981" s="334"/>
      <c r="J1981" s="261"/>
    </row>
    <row r="1982" spans="3:10" s="311" customFormat="1" x14ac:dyDescent="0.3">
      <c r="C1982" s="664"/>
      <c r="D1982" s="343" t="s">
        <v>4669</v>
      </c>
      <c r="E1982" s="344" t="s">
        <v>412</v>
      </c>
      <c r="F1982" s="344" t="s">
        <v>2842</v>
      </c>
      <c r="G1982" s="344"/>
      <c r="H1982" s="344" t="s">
        <v>4672</v>
      </c>
      <c r="I1982" s="334"/>
      <c r="J1982" s="261"/>
    </row>
    <row r="1983" spans="3:10" s="311" customFormat="1" x14ac:dyDescent="0.3">
      <c r="C1983" s="664"/>
      <c r="D1983" s="343" t="s">
        <v>4673</v>
      </c>
      <c r="E1983" s="344" t="s">
        <v>4674</v>
      </c>
      <c r="F1983" s="344" t="s">
        <v>1711</v>
      </c>
      <c r="G1983" s="344"/>
      <c r="H1983" s="344" t="s">
        <v>4675</v>
      </c>
      <c r="I1983" s="334"/>
      <c r="J1983" s="261"/>
    </row>
    <row r="1984" spans="3:10" s="311" customFormat="1" x14ac:dyDescent="0.3">
      <c r="C1984" s="664"/>
      <c r="D1984" s="343" t="s">
        <v>4676</v>
      </c>
      <c r="E1984" s="344" t="s">
        <v>4677</v>
      </c>
      <c r="F1984" s="344" t="s">
        <v>1030</v>
      </c>
      <c r="G1984" s="344"/>
      <c r="H1984" s="344" t="s">
        <v>4676</v>
      </c>
      <c r="I1984" s="334"/>
      <c r="J1984" s="261"/>
    </row>
    <row r="1985" spans="3:10" s="311" customFormat="1" x14ac:dyDescent="0.3">
      <c r="C1985" s="664"/>
      <c r="D1985" s="343" t="s">
        <v>4678</v>
      </c>
      <c r="E1985" s="344" t="s">
        <v>412</v>
      </c>
      <c r="F1985" s="344" t="s">
        <v>406</v>
      </c>
      <c r="G1985" s="344"/>
      <c r="H1985" s="344" t="s">
        <v>4678</v>
      </c>
      <c r="I1985" s="334"/>
      <c r="J1985" s="261"/>
    </row>
    <row r="1986" spans="3:10" s="311" customFormat="1" x14ac:dyDescent="0.3">
      <c r="C1986" s="664"/>
      <c r="D1986" s="343" t="s">
        <v>4679</v>
      </c>
      <c r="E1986" s="344" t="s">
        <v>412</v>
      </c>
      <c r="F1986" s="344" t="s">
        <v>1711</v>
      </c>
      <c r="G1986" s="344"/>
      <c r="H1986" s="344" t="s">
        <v>4680</v>
      </c>
      <c r="I1986" s="334"/>
      <c r="J1986" s="261"/>
    </row>
    <row r="1987" spans="3:10" s="311" customFormat="1" x14ac:dyDescent="0.3">
      <c r="C1987" s="664"/>
      <c r="D1987" s="343" t="s">
        <v>4681</v>
      </c>
      <c r="E1987" s="344" t="s">
        <v>412</v>
      </c>
      <c r="F1987" s="344" t="s">
        <v>423</v>
      </c>
      <c r="G1987" s="344"/>
      <c r="H1987" s="344" t="s">
        <v>4682</v>
      </c>
      <c r="I1987" s="334"/>
      <c r="J1987" s="261"/>
    </row>
    <row r="1988" spans="3:10" s="311" customFormat="1" x14ac:dyDescent="0.3">
      <c r="C1988" s="664"/>
      <c r="D1988" s="343" t="s">
        <v>4683</v>
      </c>
      <c r="E1988" s="344" t="s">
        <v>4684</v>
      </c>
      <c r="F1988" s="344" t="s">
        <v>3468</v>
      </c>
      <c r="G1988" s="344"/>
      <c r="H1988" s="344" t="s">
        <v>4685</v>
      </c>
      <c r="I1988" s="334"/>
      <c r="J1988" s="261"/>
    </row>
    <row r="1989" spans="3:10" s="311" customFormat="1" x14ac:dyDescent="0.3">
      <c r="C1989" s="664"/>
      <c r="D1989" s="343" t="s">
        <v>4686</v>
      </c>
      <c r="E1989" s="344" t="s">
        <v>4687</v>
      </c>
      <c r="F1989" s="344" t="s">
        <v>1169</v>
      </c>
      <c r="G1989" s="344"/>
      <c r="H1989" s="344" t="s">
        <v>4686</v>
      </c>
      <c r="I1989" s="334"/>
      <c r="J1989" s="261"/>
    </row>
    <row r="1990" spans="3:10" s="311" customFormat="1" x14ac:dyDescent="0.3">
      <c r="C1990" s="664"/>
      <c r="D1990" s="343" t="s">
        <v>4688</v>
      </c>
      <c r="E1990" s="344" t="s">
        <v>4689</v>
      </c>
      <c r="F1990" s="344" t="s">
        <v>594</v>
      </c>
      <c r="G1990" s="344"/>
      <c r="H1990" s="344" t="s">
        <v>4690</v>
      </c>
      <c r="I1990" s="334"/>
      <c r="J1990" s="261"/>
    </row>
    <row r="1991" spans="3:10" s="311" customFormat="1" x14ac:dyDescent="0.3">
      <c r="C1991" s="664"/>
      <c r="D1991" s="343" t="s">
        <v>4691</v>
      </c>
      <c r="E1991" s="344" t="s">
        <v>412</v>
      </c>
      <c r="F1991" s="344" t="s">
        <v>1055</v>
      </c>
      <c r="G1991" s="344"/>
      <c r="H1991" s="344" t="s">
        <v>4691</v>
      </c>
      <c r="I1991" s="334"/>
      <c r="J1991" s="261"/>
    </row>
    <row r="1992" spans="3:10" s="311" customFormat="1" x14ac:dyDescent="0.3">
      <c r="C1992" s="664"/>
      <c r="D1992" s="343" t="s">
        <v>4692</v>
      </c>
      <c r="E1992" s="344" t="s">
        <v>4693</v>
      </c>
      <c r="F1992" s="344" t="s">
        <v>473</v>
      </c>
      <c r="G1992" s="344"/>
      <c r="H1992" s="344" t="s">
        <v>4692</v>
      </c>
      <c r="I1992" s="334"/>
      <c r="J1992" s="261"/>
    </row>
    <row r="1993" spans="3:10" s="311" customFormat="1" x14ac:dyDescent="0.3">
      <c r="C1993" s="664"/>
      <c r="D1993" s="343" t="s">
        <v>4694</v>
      </c>
      <c r="E1993" s="344" t="s">
        <v>4695</v>
      </c>
      <c r="F1993" s="344" t="s">
        <v>426</v>
      </c>
      <c r="G1993" s="344"/>
      <c r="H1993" s="344" t="s">
        <v>4694</v>
      </c>
      <c r="I1993" s="334"/>
      <c r="J1993" s="261"/>
    </row>
    <row r="1994" spans="3:10" s="311" customFormat="1" x14ac:dyDescent="0.3">
      <c r="C1994" s="664"/>
      <c r="D1994" s="343" t="s">
        <v>4696</v>
      </c>
      <c r="E1994" s="344" t="s">
        <v>412</v>
      </c>
      <c r="F1994" s="344" t="s">
        <v>714</v>
      </c>
      <c r="G1994" s="344"/>
      <c r="H1994" s="344" t="s">
        <v>4697</v>
      </c>
      <c r="I1994" s="334"/>
      <c r="J1994" s="261"/>
    </row>
    <row r="1995" spans="3:10" s="311" customFormat="1" x14ac:dyDescent="0.3">
      <c r="C1995" s="664"/>
      <c r="D1995" s="343" t="s">
        <v>4698</v>
      </c>
      <c r="E1995" s="344" t="s">
        <v>412</v>
      </c>
      <c r="F1995" s="344" t="s">
        <v>878</v>
      </c>
      <c r="G1995" s="344"/>
      <c r="H1995" s="344" t="s">
        <v>4698</v>
      </c>
      <c r="I1995" s="334"/>
      <c r="J1995" s="261"/>
    </row>
    <row r="1996" spans="3:10" s="311" customFormat="1" x14ac:dyDescent="0.3">
      <c r="C1996" s="664"/>
      <c r="D1996" s="343" t="s">
        <v>4699</v>
      </c>
      <c r="E1996" s="344" t="s">
        <v>412</v>
      </c>
      <c r="F1996" s="344" t="s">
        <v>473</v>
      </c>
      <c r="G1996" s="344"/>
      <c r="H1996" s="344" t="s">
        <v>4699</v>
      </c>
      <c r="I1996" s="334"/>
      <c r="J1996" s="261"/>
    </row>
    <row r="1997" spans="3:10" s="311" customFormat="1" x14ac:dyDescent="0.3">
      <c r="C1997" s="664"/>
      <c r="D1997" s="343" t="s">
        <v>4700</v>
      </c>
      <c r="E1997" s="344" t="s">
        <v>412</v>
      </c>
      <c r="F1997" s="344" t="s">
        <v>1501</v>
      </c>
      <c r="G1997" s="344"/>
      <c r="H1997" s="344" t="s">
        <v>4701</v>
      </c>
      <c r="I1997" s="334"/>
      <c r="J1997" s="261"/>
    </row>
    <row r="1998" spans="3:10" s="311" customFormat="1" x14ac:dyDescent="0.3">
      <c r="C1998" s="664"/>
      <c r="D1998" s="343" t="s">
        <v>4702</v>
      </c>
      <c r="E1998" s="344" t="s">
        <v>4703</v>
      </c>
      <c r="F1998" s="344" t="s">
        <v>469</v>
      </c>
      <c r="G1998" s="344"/>
      <c r="H1998" s="344" t="s">
        <v>4704</v>
      </c>
      <c r="I1998" s="334"/>
      <c r="J1998" s="261"/>
    </row>
    <row r="1999" spans="3:10" s="311" customFormat="1" x14ac:dyDescent="0.3">
      <c r="C1999" s="664"/>
      <c r="D1999" s="343" t="s">
        <v>4702</v>
      </c>
      <c r="E1999" s="344" t="s">
        <v>4705</v>
      </c>
      <c r="F1999" s="344" t="s">
        <v>856</v>
      </c>
      <c r="G1999" s="344"/>
      <c r="H1999" s="344" t="s">
        <v>4706</v>
      </c>
      <c r="I1999" s="334"/>
      <c r="J1999" s="261"/>
    </row>
    <row r="2000" spans="3:10" s="311" customFormat="1" x14ac:dyDescent="0.3">
      <c r="C2000" s="664"/>
      <c r="D2000" s="343" t="s">
        <v>4707</v>
      </c>
      <c r="E2000" s="344" t="s">
        <v>209</v>
      </c>
      <c r="F2000" s="344" t="s">
        <v>1055</v>
      </c>
      <c r="G2000" s="344"/>
      <c r="H2000" s="344" t="s">
        <v>4707</v>
      </c>
      <c r="I2000" s="334"/>
      <c r="J2000" s="261"/>
    </row>
    <row r="2001" spans="3:10" s="311" customFormat="1" x14ac:dyDescent="0.3">
      <c r="C2001" s="664"/>
      <c r="D2001" s="343" t="s">
        <v>4708</v>
      </c>
      <c r="E2001" s="344" t="s">
        <v>412</v>
      </c>
      <c r="F2001" s="344" t="s">
        <v>1055</v>
      </c>
      <c r="G2001" s="344"/>
      <c r="H2001" s="344" t="s">
        <v>4708</v>
      </c>
      <c r="I2001" s="334"/>
      <c r="J2001" s="261"/>
    </row>
    <row r="2002" spans="3:10" s="311" customFormat="1" x14ac:dyDescent="0.3">
      <c r="C2002" s="664"/>
      <c r="D2002" s="343" t="s">
        <v>4709</v>
      </c>
      <c r="E2002" s="344" t="s">
        <v>4710</v>
      </c>
      <c r="F2002" s="344" t="s">
        <v>1055</v>
      </c>
      <c r="G2002" s="344"/>
      <c r="H2002" s="344" t="s">
        <v>4709</v>
      </c>
      <c r="I2002" s="334"/>
      <c r="J2002" s="261"/>
    </row>
    <row r="2003" spans="3:10" s="311" customFormat="1" x14ac:dyDescent="0.3">
      <c r="C2003" s="664"/>
      <c r="D2003" s="343" t="s">
        <v>4711</v>
      </c>
      <c r="E2003" s="344" t="s">
        <v>4712</v>
      </c>
      <c r="F2003" s="344" t="s">
        <v>423</v>
      </c>
      <c r="G2003" s="344"/>
      <c r="H2003" s="344" t="s">
        <v>4713</v>
      </c>
      <c r="I2003" s="334"/>
      <c r="J2003" s="261"/>
    </row>
    <row r="2004" spans="3:10" s="311" customFormat="1" x14ac:dyDescent="0.3">
      <c r="C2004" s="664"/>
      <c r="D2004" s="343" t="s">
        <v>4714</v>
      </c>
      <c r="E2004" s="344" t="s">
        <v>4715</v>
      </c>
      <c r="F2004" s="344" t="s">
        <v>423</v>
      </c>
      <c r="G2004" s="344"/>
      <c r="H2004" s="344" t="s">
        <v>4716</v>
      </c>
      <c r="I2004" s="334"/>
      <c r="J2004" s="261"/>
    </row>
    <row r="2005" spans="3:10" s="311" customFormat="1" x14ac:dyDescent="0.3">
      <c r="C2005" s="664"/>
      <c r="D2005" s="343" t="s">
        <v>4717</v>
      </c>
      <c r="E2005" s="344" t="s">
        <v>4718</v>
      </c>
      <c r="F2005" s="344" t="s">
        <v>1174</v>
      </c>
      <c r="G2005" s="344"/>
      <c r="H2005" s="344" t="s">
        <v>4719</v>
      </c>
      <c r="I2005" s="334"/>
      <c r="J2005" s="261"/>
    </row>
    <row r="2006" spans="3:10" s="311" customFormat="1" x14ac:dyDescent="0.3">
      <c r="C2006" s="664"/>
      <c r="D2006" s="343" t="s">
        <v>4720</v>
      </c>
      <c r="E2006" s="344" t="s">
        <v>4721</v>
      </c>
      <c r="F2006" s="344" t="s">
        <v>426</v>
      </c>
      <c r="G2006" s="344"/>
      <c r="H2006" s="344" t="s">
        <v>4720</v>
      </c>
      <c r="I2006" s="334"/>
      <c r="J2006" s="261"/>
    </row>
    <row r="2007" spans="3:10" s="311" customFormat="1" x14ac:dyDescent="0.3">
      <c r="C2007" s="664"/>
      <c r="D2007" s="343" t="s">
        <v>4722</v>
      </c>
      <c r="E2007" s="344" t="s">
        <v>4723</v>
      </c>
      <c r="F2007" s="344" t="s">
        <v>697</v>
      </c>
      <c r="G2007" s="344"/>
      <c r="H2007" s="344" t="s">
        <v>4724</v>
      </c>
      <c r="I2007" s="334"/>
      <c r="J2007" s="261"/>
    </row>
    <row r="2008" spans="3:10" s="311" customFormat="1" x14ac:dyDescent="0.3">
      <c r="C2008" s="664"/>
      <c r="D2008" s="343" t="s">
        <v>4725</v>
      </c>
      <c r="E2008" s="344" t="s">
        <v>4726</v>
      </c>
      <c r="F2008" s="344" t="s">
        <v>406</v>
      </c>
      <c r="G2008" s="344"/>
      <c r="H2008" s="344" t="s">
        <v>4725</v>
      </c>
      <c r="I2008" s="334"/>
      <c r="J2008" s="261"/>
    </row>
    <row r="2009" spans="3:10" s="311" customFormat="1" x14ac:dyDescent="0.3">
      <c r="C2009" s="664"/>
      <c r="D2009" s="343" t="s">
        <v>4727</v>
      </c>
      <c r="E2009" s="344" t="s">
        <v>4728</v>
      </c>
      <c r="F2009" s="344" t="s">
        <v>406</v>
      </c>
      <c r="G2009" s="344"/>
      <c r="H2009" s="344" t="s">
        <v>4727</v>
      </c>
      <c r="I2009" s="334"/>
      <c r="J2009" s="261"/>
    </row>
    <row r="2010" spans="3:10" s="311" customFormat="1" x14ac:dyDescent="0.3">
      <c r="C2010" s="664"/>
      <c r="D2010" s="343" t="s">
        <v>4729</v>
      </c>
      <c r="E2010" s="344" t="s">
        <v>4730</v>
      </c>
      <c r="F2010" s="344" t="s">
        <v>2960</v>
      </c>
      <c r="G2010" s="344"/>
      <c r="H2010" s="344" t="s">
        <v>4729</v>
      </c>
      <c r="I2010" s="334"/>
      <c r="J2010" s="261"/>
    </row>
    <row r="2011" spans="3:10" s="311" customFormat="1" x14ac:dyDescent="0.3">
      <c r="C2011" s="664"/>
      <c r="D2011" s="343" t="s">
        <v>4731</v>
      </c>
      <c r="E2011" s="344" t="s">
        <v>412</v>
      </c>
      <c r="F2011" s="344" t="s">
        <v>1055</v>
      </c>
      <c r="G2011" s="344"/>
      <c r="H2011" s="344" t="s">
        <v>4731</v>
      </c>
      <c r="I2011" s="334"/>
      <c r="J2011" s="261"/>
    </row>
    <row r="2012" spans="3:10" s="311" customFormat="1" x14ac:dyDescent="0.3">
      <c r="C2012" s="664"/>
      <c r="D2012" s="343" t="s">
        <v>4732</v>
      </c>
      <c r="E2012" s="344" t="s">
        <v>4733</v>
      </c>
      <c r="F2012" s="344" t="s">
        <v>675</v>
      </c>
      <c r="G2012" s="344"/>
      <c r="H2012" s="344" t="s">
        <v>4732</v>
      </c>
      <c r="I2012" s="334"/>
      <c r="J2012" s="261"/>
    </row>
    <row r="2013" spans="3:10" s="311" customFormat="1" x14ac:dyDescent="0.3">
      <c r="C2013" s="664"/>
      <c r="D2013" s="343" t="s">
        <v>4734</v>
      </c>
      <c r="E2013" s="344" t="s">
        <v>4735</v>
      </c>
      <c r="F2013" s="344" t="s">
        <v>726</v>
      </c>
      <c r="G2013" s="344"/>
      <c r="H2013" s="344" t="s">
        <v>4736</v>
      </c>
      <c r="I2013" s="334"/>
      <c r="J2013" s="261"/>
    </row>
    <row r="2014" spans="3:10" s="311" customFormat="1" x14ac:dyDescent="0.3">
      <c r="C2014" s="664"/>
      <c r="D2014" s="343" t="s">
        <v>4737</v>
      </c>
      <c r="E2014" s="344" t="s">
        <v>4738</v>
      </c>
      <c r="F2014" s="344" t="s">
        <v>1018</v>
      </c>
      <c r="G2014" s="344"/>
      <c r="H2014" s="344" t="s">
        <v>4739</v>
      </c>
      <c r="I2014" s="334"/>
      <c r="J2014" s="261"/>
    </row>
    <row r="2015" spans="3:10" s="311" customFormat="1" x14ac:dyDescent="0.3">
      <c r="C2015" s="664"/>
      <c r="D2015" s="343" t="s">
        <v>4740</v>
      </c>
      <c r="E2015" s="344" t="s">
        <v>412</v>
      </c>
      <c r="F2015" s="344" t="s">
        <v>525</v>
      </c>
      <c r="G2015" s="344"/>
      <c r="H2015" s="344" t="s">
        <v>4740</v>
      </c>
      <c r="I2015" s="334"/>
      <c r="J2015" s="261"/>
    </row>
    <row r="2016" spans="3:10" s="311" customFormat="1" x14ac:dyDescent="0.3">
      <c r="C2016" s="664"/>
      <c r="D2016" s="343" t="s">
        <v>4741</v>
      </c>
      <c r="E2016" s="344" t="s">
        <v>4742</v>
      </c>
      <c r="F2016" s="344" t="s">
        <v>525</v>
      </c>
      <c r="G2016" s="344"/>
      <c r="H2016" s="344" t="s">
        <v>4741</v>
      </c>
      <c r="I2016" s="334"/>
      <c r="J2016" s="261"/>
    </row>
    <row r="2017" spans="3:10" s="311" customFormat="1" x14ac:dyDescent="0.3">
      <c r="C2017" s="664"/>
      <c r="D2017" s="343" t="s">
        <v>4743</v>
      </c>
      <c r="E2017" s="344" t="s">
        <v>412</v>
      </c>
      <c r="F2017" s="344" t="s">
        <v>410</v>
      </c>
      <c r="G2017" s="344"/>
      <c r="H2017" s="344" t="s">
        <v>4743</v>
      </c>
      <c r="I2017" s="334"/>
      <c r="J2017" s="261"/>
    </row>
    <row r="2018" spans="3:10" s="311" customFormat="1" x14ac:dyDescent="0.3">
      <c r="C2018" s="664"/>
      <c r="D2018" s="343" t="s">
        <v>4744</v>
      </c>
      <c r="E2018" s="344" t="s">
        <v>4745</v>
      </c>
      <c r="F2018" s="344" t="s">
        <v>436</v>
      </c>
      <c r="G2018" s="344"/>
      <c r="H2018" s="344" t="s">
        <v>4746</v>
      </c>
      <c r="I2018" s="334"/>
      <c r="J2018" s="261"/>
    </row>
    <row r="2019" spans="3:10" s="311" customFormat="1" x14ac:dyDescent="0.3">
      <c r="C2019" s="664"/>
      <c r="D2019" s="343" t="s">
        <v>4747</v>
      </c>
      <c r="E2019" s="344" t="s">
        <v>4748</v>
      </c>
      <c r="F2019" s="344" t="s">
        <v>498</v>
      </c>
      <c r="G2019" s="344"/>
      <c r="H2019" s="344" t="s">
        <v>4747</v>
      </c>
      <c r="I2019" s="334"/>
      <c r="J2019" s="261"/>
    </row>
    <row r="2020" spans="3:10" s="311" customFormat="1" x14ac:dyDescent="0.3">
      <c r="C2020" s="664"/>
      <c r="D2020" s="343" t="s">
        <v>4749</v>
      </c>
      <c r="E2020" s="344" t="s">
        <v>4750</v>
      </c>
      <c r="F2020" s="344" t="s">
        <v>714</v>
      </c>
      <c r="G2020" s="344"/>
      <c r="H2020" s="344" t="s">
        <v>4749</v>
      </c>
      <c r="I2020" s="334"/>
      <c r="J2020" s="261"/>
    </row>
    <row r="2021" spans="3:10" s="311" customFormat="1" x14ac:dyDescent="0.3">
      <c r="C2021" s="664"/>
      <c r="D2021" s="343" t="s">
        <v>4751</v>
      </c>
      <c r="E2021" s="344" t="s">
        <v>4752</v>
      </c>
      <c r="F2021" s="344" t="s">
        <v>1055</v>
      </c>
      <c r="G2021" s="344"/>
      <c r="H2021" s="344" t="s">
        <v>4751</v>
      </c>
      <c r="I2021" s="334"/>
      <c r="J2021" s="261"/>
    </row>
    <row r="2022" spans="3:10" s="311" customFormat="1" x14ac:dyDescent="0.3">
      <c r="C2022" s="664"/>
      <c r="D2022" s="343" t="s">
        <v>4753</v>
      </c>
      <c r="E2022" s="344" t="s">
        <v>412</v>
      </c>
      <c r="F2022" s="344" t="s">
        <v>665</v>
      </c>
      <c r="G2022" s="344"/>
      <c r="H2022" s="344" t="s">
        <v>4753</v>
      </c>
      <c r="I2022" s="334"/>
      <c r="J2022" s="261"/>
    </row>
    <row r="2023" spans="3:10" s="311" customFormat="1" x14ac:dyDescent="0.3">
      <c r="C2023" s="664"/>
      <c r="D2023" s="343" t="s">
        <v>4754</v>
      </c>
      <c r="E2023" s="344" t="s">
        <v>4755</v>
      </c>
      <c r="F2023" s="344" t="s">
        <v>463</v>
      </c>
      <c r="G2023" s="344"/>
      <c r="H2023" s="344" t="s">
        <v>4756</v>
      </c>
      <c r="I2023" s="334"/>
      <c r="J2023" s="261"/>
    </row>
    <row r="2024" spans="3:10" s="311" customFormat="1" x14ac:dyDescent="0.3">
      <c r="C2024" s="664"/>
      <c r="D2024" s="343" t="s">
        <v>4757</v>
      </c>
      <c r="E2024" s="344" t="s">
        <v>4758</v>
      </c>
      <c r="F2024" s="344" t="s">
        <v>675</v>
      </c>
      <c r="G2024" s="344"/>
      <c r="H2024" s="344" t="s">
        <v>4757</v>
      </c>
      <c r="I2024" s="334"/>
      <c r="J2024" s="261"/>
    </row>
    <row r="2025" spans="3:10" s="311" customFormat="1" x14ac:dyDescent="0.3">
      <c r="C2025" s="664"/>
      <c r="D2025" s="343" t="s">
        <v>4759</v>
      </c>
      <c r="E2025" s="344" t="s">
        <v>4760</v>
      </c>
      <c r="F2025" s="344" t="s">
        <v>436</v>
      </c>
      <c r="G2025" s="344"/>
      <c r="H2025" s="344" t="s">
        <v>4761</v>
      </c>
      <c r="I2025" s="334"/>
      <c r="J2025" s="261"/>
    </row>
    <row r="2026" spans="3:10" s="311" customFormat="1" x14ac:dyDescent="0.3">
      <c r="C2026" s="664"/>
      <c r="D2026" s="343" t="s">
        <v>4762</v>
      </c>
      <c r="E2026" s="344" t="s">
        <v>4763</v>
      </c>
      <c r="F2026" s="344" t="s">
        <v>1051</v>
      </c>
      <c r="G2026" s="344"/>
      <c r="H2026" s="344" t="s">
        <v>4764</v>
      </c>
      <c r="I2026" s="334"/>
      <c r="J2026" s="261"/>
    </row>
    <row r="2027" spans="3:10" s="311" customFormat="1" x14ac:dyDescent="0.3">
      <c r="C2027" s="664"/>
      <c r="D2027" s="343" t="s">
        <v>4762</v>
      </c>
      <c r="E2027" s="344" t="s">
        <v>412</v>
      </c>
      <c r="F2027" s="344" t="s">
        <v>1051</v>
      </c>
      <c r="G2027" s="344"/>
      <c r="H2027" s="344" t="s">
        <v>4765</v>
      </c>
      <c r="I2027" s="334"/>
      <c r="J2027" s="261"/>
    </row>
    <row r="2028" spans="3:10" s="311" customFormat="1" x14ac:dyDescent="0.3">
      <c r="C2028" s="664"/>
      <c r="D2028" s="343" t="s">
        <v>4766</v>
      </c>
      <c r="E2028" s="344" t="s">
        <v>412</v>
      </c>
      <c r="F2028" s="344" t="s">
        <v>665</v>
      </c>
      <c r="G2028" s="344"/>
      <c r="H2028" s="344" t="s">
        <v>4767</v>
      </c>
      <c r="I2028" s="334"/>
      <c r="J2028" s="261"/>
    </row>
    <row r="2029" spans="3:10" s="311" customFormat="1" x14ac:dyDescent="0.3">
      <c r="C2029" s="664"/>
      <c r="D2029" s="343" t="s">
        <v>4768</v>
      </c>
      <c r="E2029" s="344" t="s">
        <v>4769</v>
      </c>
      <c r="F2029" s="344" t="s">
        <v>705</v>
      </c>
      <c r="G2029" s="344"/>
      <c r="H2029" s="344" t="s">
        <v>4766</v>
      </c>
      <c r="I2029" s="334"/>
      <c r="J2029" s="261"/>
    </row>
    <row r="2030" spans="3:10" s="311" customFormat="1" x14ac:dyDescent="0.3">
      <c r="C2030" s="664"/>
      <c r="D2030" s="343" t="s">
        <v>4770</v>
      </c>
      <c r="E2030" s="344" t="s">
        <v>4771</v>
      </c>
      <c r="F2030" s="344" t="s">
        <v>436</v>
      </c>
      <c r="G2030" s="344"/>
      <c r="H2030" s="344" t="s">
        <v>4772</v>
      </c>
      <c r="I2030" s="334"/>
      <c r="J2030" s="261"/>
    </row>
    <row r="2031" spans="3:10" s="311" customFormat="1" x14ac:dyDescent="0.3">
      <c r="C2031" s="664"/>
      <c r="D2031" s="343" t="s">
        <v>4773</v>
      </c>
      <c r="E2031" s="344" t="s">
        <v>412</v>
      </c>
      <c r="F2031" s="344" t="s">
        <v>916</v>
      </c>
      <c r="G2031" s="344"/>
      <c r="H2031" s="344" t="s">
        <v>4773</v>
      </c>
      <c r="I2031" s="334"/>
      <c r="J2031" s="261"/>
    </row>
    <row r="2032" spans="3:10" s="311" customFormat="1" x14ac:dyDescent="0.3">
      <c r="C2032" s="664"/>
      <c r="D2032" s="343" t="s">
        <v>4774</v>
      </c>
      <c r="E2032" s="344" t="s">
        <v>4775</v>
      </c>
      <c r="F2032" s="344" t="s">
        <v>436</v>
      </c>
      <c r="G2032" s="344"/>
      <c r="H2032" s="344" t="s">
        <v>4776</v>
      </c>
      <c r="I2032" s="334"/>
      <c r="J2032" s="261"/>
    </row>
    <row r="2033" spans="3:10" s="311" customFormat="1" x14ac:dyDescent="0.3">
      <c r="C2033" s="664"/>
      <c r="D2033" s="343" t="s">
        <v>4777</v>
      </c>
      <c r="E2033" s="344" t="s">
        <v>412</v>
      </c>
      <c r="F2033" s="344" t="s">
        <v>1194</v>
      </c>
      <c r="G2033" s="344"/>
      <c r="H2033" s="344" t="s">
        <v>4777</v>
      </c>
      <c r="I2033" s="334"/>
      <c r="J2033" s="261"/>
    </row>
    <row r="2034" spans="3:10" s="311" customFormat="1" x14ac:dyDescent="0.3">
      <c r="C2034" s="664"/>
      <c r="D2034" s="343" t="s">
        <v>4778</v>
      </c>
      <c r="E2034" s="344" t="s">
        <v>4779</v>
      </c>
      <c r="F2034" s="344" t="s">
        <v>488</v>
      </c>
      <c r="G2034" s="344"/>
      <c r="H2034" s="344" t="s">
        <v>4778</v>
      </c>
      <c r="I2034" s="334"/>
      <c r="J2034" s="261"/>
    </row>
    <row r="2035" spans="3:10" s="311" customFormat="1" x14ac:dyDescent="0.3">
      <c r="C2035" s="664"/>
      <c r="D2035" s="343" t="s">
        <v>4780</v>
      </c>
      <c r="E2035" s="344" t="s">
        <v>4781</v>
      </c>
      <c r="F2035" s="344" t="s">
        <v>1463</v>
      </c>
      <c r="G2035" s="344"/>
      <c r="H2035" s="344" t="s">
        <v>4780</v>
      </c>
      <c r="I2035" s="334"/>
      <c r="J2035" s="261"/>
    </row>
    <row r="2036" spans="3:10" s="311" customFormat="1" x14ac:dyDescent="0.3">
      <c r="C2036" s="664"/>
      <c r="D2036" s="343" t="s">
        <v>4782</v>
      </c>
      <c r="E2036" s="344" t="s">
        <v>4783</v>
      </c>
      <c r="F2036" s="344" t="s">
        <v>4784</v>
      </c>
      <c r="G2036" s="344"/>
      <c r="H2036" s="344" t="s">
        <v>4785</v>
      </c>
      <c r="I2036" s="334"/>
      <c r="J2036" s="261"/>
    </row>
    <row r="2037" spans="3:10" s="311" customFormat="1" x14ac:dyDescent="0.3">
      <c r="C2037" s="664"/>
      <c r="D2037" s="343" t="s">
        <v>4786</v>
      </c>
      <c r="E2037" s="344" t="s">
        <v>412</v>
      </c>
      <c r="F2037" s="344" t="s">
        <v>418</v>
      </c>
      <c r="G2037" s="344"/>
      <c r="H2037" s="344" t="s">
        <v>4786</v>
      </c>
      <c r="I2037" s="334"/>
      <c r="J2037" s="261"/>
    </row>
    <row r="2038" spans="3:10" s="311" customFormat="1" x14ac:dyDescent="0.3">
      <c r="C2038" s="664"/>
      <c r="D2038" s="343" t="s">
        <v>4787</v>
      </c>
      <c r="E2038" s="344" t="s">
        <v>4788</v>
      </c>
      <c r="F2038" s="344" t="s">
        <v>600</v>
      </c>
      <c r="G2038" s="344"/>
      <c r="H2038" s="344" t="s">
        <v>4789</v>
      </c>
      <c r="I2038" s="334"/>
      <c r="J2038" s="261"/>
    </row>
    <row r="2039" spans="3:10" s="311" customFormat="1" x14ac:dyDescent="0.3">
      <c r="C2039" s="664"/>
      <c r="D2039" s="343" t="s">
        <v>4790</v>
      </c>
      <c r="E2039" s="344" t="s">
        <v>4791</v>
      </c>
      <c r="F2039" s="344" t="s">
        <v>1148</v>
      </c>
      <c r="G2039" s="344"/>
      <c r="H2039" s="344" t="s">
        <v>4790</v>
      </c>
      <c r="I2039" s="334"/>
      <c r="J2039" s="261"/>
    </row>
    <row r="2040" spans="3:10" s="311" customFormat="1" x14ac:dyDescent="0.3">
      <c r="C2040" s="664"/>
      <c r="D2040" s="343" t="s">
        <v>4792</v>
      </c>
      <c r="E2040" s="344" t="s">
        <v>4793</v>
      </c>
      <c r="F2040" s="344" t="s">
        <v>600</v>
      </c>
      <c r="G2040" s="344"/>
      <c r="H2040" s="344" t="s">
        <v>4792</v>
      </c>
      <c r="I2040" s="334"/>
      <c r="J2040" s="261"/>
    </row>
    <row r="2041" spans="3:10" s="311" customFormat="1" x14ac:dyDescent="0.3">
      <c r="C2041" s="664"/>
      <c r="D2041" s="343" t="s">
        <v>4794</v>
      </c>
      <c r="E2041" s="344" t="s">
        <v>4795</v>
      </c>
      <c r="F2041" s="344" t="s">
        <v>2808</v>
      </c>
      <c r="G2041" s="344"/>
      <c r="H2041" s="344" t="s">
        <v>4796</v>
      </c>
      <c r="I2041" s="334"/>
      <c r="J2041" s="261"/>
    </row>
    <row r="2042" spans="3:10" s="311" customFormat="1" x14ac:dyDescent="0.3">
      <c r="C2042" s="664"/>
      <c r="D2042" s="343" t="s">
        <v>4797</v>
      </c>
      <c r="E2042" s="344" t="s">
        <v>4798</v>
      </c>
      <c r="F2042" s="344" t="s">
        <v>436</v>
      </c>
      <c r="G2042" s="344"/>
      <c r="H2042" s="344" t="s">
        <v>4797</v>
      </c>
      <c r="I2042" s="334"/>
      <c r="J2042" s="261"/>
    </row>
    <row r="2043" spans="3:10" s="311" customFormat="1" x14ac:dyDescent="0.3">
      <c r="C2043" s="664"/>
      <c r="D2043" s="343" t="s">
        <v>4799</v>
      </c>
      <c r="E2043" s="344" t="s">
        <v>412</v>
      </c>
      <c r="F2043" s="344" t="s">
        <v>423</v>
      </c>
      <c r="G2043" s="344"/>
      <c r="H2043" s="344" t="s">
        <v>4799</v>
      </c>
      <c r="I2043" s="334"/>
      <c r="J2043" s="261"/>
    </row>
    <row r="2044" spans="3:10" s="311" customFormat="1" x14ac:dyDescent="0.3">
      <c r="C2044" s="664"/>
      <c r="D2044" s="343" t="s">
        <v>4800</v>
      </c>
      <c r="E2044" s="344" t="s">
        <v>412</v>
      </c>
      <c r="F2044" s="344" t="s">
        <v>406</v>
      </c>
      <c r="G2044" s="344"/>
      <c r="H2044" s="344" t="s">
        <v>4801</v>
      </c>
      <c r="I2044" s="334"/>
      <c r="J2044" s="261"/>
    </row>
    <row r="2045" spans="3:10" s="311" customFormat="1" x14ac:dyDescent="0.3">
      <c r="C2045" s="664"/>
      <c r="D2045" s="343" t="s">
        <v>4802</v>
      </c>
      <c r="E2045" s="344" t="s">
        <v>4803</v>
      </c>
      <c r="F2045" s="344" t="s">
        <v>745</v>
      </c>
      <c r="G2045" s="344"/>
      <c r="H2045" s="344" t="s">
        <v>4802</v>
      </c>
      <c r="I2045" s="334"/>
      <c r="J2045" s="261"/>
    </row>
    <row r="2046" spans="3:10" s="311" customFormat="1" x14ac:dyDescent="0.3">
      <c r="C2046" s="664"/>
      <c r="D2046" s="343" t="s">
        <v>4804</v>
      </c>
      <c r="E2046" s="344" t="s">
        <v>412</v>
      </c>
      <c r="F2046" s="344" t="s">
        <v>525</v>
      </c>
      <c r="G2046" s="344"/>
      <c r="H2046" s="344" t="s">
        <v>4804</v>
      </c>
      <c r="I2046" s="334"/>
      <c r="J2046" s="261"/>
    </row>
    <row r="2047" spans="3:10" s="311" customFormat="1" x14ac:dyDescent="0.3">
      <c r="C2047" s="664"/>
      <c r="D2047" s="343" t="s">
        <v>4805</v>
      </c>
      <c r="E2047" s="344" t="s">
        <v>412</v>
      </c>
      <c r="F2047" s="344" t="s">
        <v>3421</v>
      </c>
      <c r="G2047" s="344"/>
      <c r="H2047" s="344" t="s">
        <v>4806</v>
      </c>
      <c r="I2047" s="334"/>
      <c r="J2047" s="261"/>
    </row>
    <row r="2048" spans="3:10" s="311" customFormat="1" x14ac:dyDescent="0.3">
      <c r="C2048" s="664"/>
      <c r="D2048" s="343" t="s">
        <v>4807</v>
      </c>
      <c r="E2048" s="344" t="s">
        <v>412</v>
      </c>
      <c r="F2048" s="344" t="s">
        <v>726</v>
      </c>
      <c r="G2048" s="344"/>
      <c r="H2048" s="344" t="s">
        <v>4808</v>
      </c>
      <c r="I2048" s="334"/>
      <c r="J2048" s="261"/>
    </row>
    <row r="2049" spans="3:10" s="311" customFormat="1" x14ac:dyDescent="0.3">
      <c r="C2049" s="664"/>
      <c r="D2049" s="343" t="s">
        <v>4809</v>
      </c>
      <c r="E2049" s="344" t="s">
        <v>4810</v>
      </c>
      <c r="F2049" s="344" t="s">
        <v>423</v>
      </c>
      <c r="G2049" s="344"/>
      <c r="H2049" s="344" t="s">
        <v>4809</v>
      </c>
      <c r="I2049" s="334"/>
      <c r="J2049" s="261"/>
    </row>
    <row r="2050" spans="3:10" s="311" customFormat="1" x14ac:dyDescent="0.3">
      <c r="C2050" s="664"/>
      <c r="D2050" s="343" t="s">
        <v>4811</v>
      </c>
      <c r="E2050" s="344" t="s">
        <v>4812</v>
      </c>
      <c r="F2050" s="344" t="s">
        <v>436</v>
      </c>
      <c r="G2050" s="344"/>
      <c r="H2050" s="344" t="s">
        <v>4813</v>
      </c>
      <c r="I2050" s="334"/>
      <c r="J2050" s="261"/>
    </row>
    <row r="2051" spans="3:10" s="311" customFormat="1" x14ac:dyDescent="0.3">
      <c r="C2051" s="664"/>
      <c r="D2051" s="343" t="s">
        <v>4814</v>
      </c>
      <c r="E2051" s="344" t="s">
        <v>412</v>
      </c>
      <c r="F2051" s="344" t="s">
        <v>423</v>
      </c>
      <c r="G2051" s="344"/>
      <c r="H2051" s="344" t="s">
        <v>4815</v>
      </c>
      <c r="I2051" s="334"/>
      <c r="J2051" s="261"/>
    </row>
    <row r="2052" spans="3:10" s="311" customFormat="1" x14ac:dyDescent="0.3">
      <c r="C2052" s="664"/>
      <c r="D2052" s="343" t="s">
        <v>4816</v>
      </c>
      <c r="E2052" s="344" t="s">
        <v>4817</v>
      </c>
      <c r="F2052" s="344" t="s">
        <v>2050</v>
      </c>
      <c r="G2052" s="344"/>
      <c r="H2052" s="344" t="s">
        <v>4816</v>
      </c>
      <c r="I2052" s="334"/>
      <c r="J2052" s="261"/>
    </row>
    <row r="2053" spans="3:10" s="311" customFormat="1" x14ac:dyDescent="0.3">
      <c r="C2053" s="664"/>
      <c r="D2053" s="343" t="s">
        <v>4818</v>
      </c>
      <c r="E2053" s="344" t="s">
        <v>412</v>
      </c>
      <c r="F2053" s="344" t="s">
        <v>1030</v>
      </c>
      <c r="G2053" s="344"/>
      <c r="H2053" s="344" t="s">
        <v>4818</v>
      </c>
      <c r="I2053" s="334"/>
      <c r="J2053" s="261"/>
    </row>
    <row r="2054" spans="3:10" s="311" customFormat="1" x14ac:dyDescent="0.3">
      <c r="C2054" s="664"/>
      <c r="D2054" s="343" t="s">
        <v>4819</v>
      </c>
      <c r="E2054" s="344" t="s">
        <v>4820</v>
      </c>
      <c r="F2054" s="344" t="s">
        <v>3178</v>
      </c>
      <c r="G2054" s="344"/>
      <c r="H2054" s="344" t="s">
        <v>4821</v>
      </c>
      <c r="I2054" s="334"/>
      <c r="J2054" s="261"/>
    </row>
    <row r="2055" spans="3:10" s="311" customFormat="1" x14ac:dyDescent="0.3">
      <c r="C2055" s="664"/>
      <c r="D2055" s="343" t="s">
        <v>4822</v>
      </c>
      <c r="E2055" s="344" t="s">
        <v>4823</v>
      </c>
      <c r="F2055" s="344" t="s">
        <v>1291</v>
      </c>
      <c r="G2055" s="344"/>
      <c r="H2055" s="344" t="s">
        <v>4824</v>
      </c>
      <c r="I2055" s="334"/>
      <c r="J2055" s="261"/>
    </row>
    <row r="2056" spans="3:10" s="311" customFormat="1" x14ac:dyDescent="0.3">
      <c r="C2056" s="664"/>
      <c r="D2056" s="343" t="s">
        <v>4825</v>
      </c>
      <c r="E2056" s="344" t="s">
        <v>4826</v>
      </c>
      <c r="F2056" s="344" t="s">
        <v>2849</v>
      </c>
      <c r="G2056" s="344"/>
      <c r="H2056" s="344" t="s">
        <v>4825</v>
      </c>
      <c r="I2056" s="334"/>
      <c r="J2056" s="261"/>
    </row>
    <row r="2057" spans="3:10" s="311" customFormat="1" x14ac:dyDescent="0.3">
      <c r="C2057" s="664"/>
      <c r="D2057" s="343" t="s">
        <v>4827</v>
      </c>
      <c r="E2057" s="344" t="s">
        <v>412</v>
      </c>
      <c r="F2057" s="344" t="s">
        <v>418</v>
      </c>
      <c r="G2057" s="344"/>
      <c r="H2057" s="344" t="s">
        <v>4827</v>
      </c>
      <c r="I2057" s="334"/>
      <c r="J2057" s="261"/>
    </row>
    <row r="2058" spans="3:10" s="311" customFormat="1" x14ac:dyDescent="0.3">
      <c r="C2058" s="664"/>
      <c r="D2058" s="343" t="s">
        <v>4828</v>
      </c>
      <c r="E2058" s="344" t="s">
        <v>4829</v>
      </c>
      <c r="F2058" s="344" t="s">
        <v>436</v>
      </c>
      <c r="G2058" s="344"/>
      <c r="H2058" s="344" t="s">
        <v>4830</v>
      </c>
      <c r="I2058" s="334"/>
      <c r="J2058" s="261"/>
    </row>
    <row r="2059" spans="3:10" s="311" customFormat="1" x14ac:dyDescent="0.3">
      <c r="C2059" s="664"/>
      <c r="D2059" s="343" t="s">
        <v>4831</v>
      </c>
      <c r="E2059" s="344" t="s">
        <v>4832</v>
      </c>
      <c r="F2059" s="344" t="s">
        <v>531</v>
      </c>
      <c r="G2059" s="344"/>
      <c r="H2059" s="344" t="s">
        <v>4833</v>
      </c>
      <c r="I2059" s="334"/>
      <c r="J2059" s="261"/>
    </row>
    <row r="2060" spans="3:10" s="311" customFormat="1" x14ac:dyDescent="0.3">
      <c r="C2060" s="664"/>
      <c r="D2060" s="343" t="s">
        <v>4834</v>
      </c>
      <c r="E2060" s="344" t="s">
        <v>4835</v>
      </c>
      <c r="F2060" s="344" t="s">
        <v>573</v>
      </c>
      <c r="G2060" s="344"/>
      <c r="H2060" s="344" t="s">
        <v>4834</v>
      </c>
      <c r="I2060" s="334"/>
      <c r="J2060" s="261"/>
    </row>
    <row r="2061" spans="3:10" s="311" customFormat="1" x14ac:dyDescent="0.3">
      <c r="C2061" s="664"/>
      <c r="D2061" s="343" t="s">
        <v>4836</v>
      </c>
      <c r="E2061" s="344" t="s">
        <v>412</v>
      </c>
      <c r="F2061" s="344" t="s">
        <v>1055</v>
      </c>
      <c r="G2061" s="344"/>
      <c r="H2061" s="344" t="s">
        <v>4836</v>
      </c>
      <c r="I2061" s="334"/>
      <c r="J2061" s="261"/>
    </row>
    <row r="2062" spans="3:10" s="311" customFormat="1" x14ac:dyDescent="0.3">
      <c r="C2062" s="664"/>
      <c r="D2062" s="343" t="s">
        <v>4837</v>
      </c>
      <c r="E2062" s="344" t="s">
        <v>412</v>
      </c>
      <c r="F2062" s="344" t="s">
        <v>1055</v>
      </c>
      <c r="G2062" s="344"/>
      <c r="H2062" s="344" t="s">
        <v>4838</v>
      </c>
      <c r="I2062" s="334"/>
      <c r="J2062" s="261"/>
    </row>
    <row r="2063" spans="3:10" s="311" customFormat="1" x14ac:dyDescent="0.3">
      <c r="C2063" s="664"/>
      <c r="D2063" s="343" t="s">
        <v>4839</v>
      </c>
      <c r="E2063" s="344" t="s">
        <v>412</v>
      </c>
      <c r="F2063" s="344" t="s">
        <v>772</v>
      </c>
      <c r="G2063" s="344"/>
      <c r="H2063" s="344" t="s">
        <v>4839</v>
      </c>
      <c r="I2063" s="334"/>
      <c r="J2063" s="261"/>
    </row>
    <row r="2064" spans="3:10" s="311" customFormat="1" x14ac:dyDescent="0.3">
      <c r="C2064" s="664"/>
      <c r="D2064" s="343" t="s">
        <v>4840</v>
      </c>
      <c r="E2064" s="344" t="s">
        <v>4841</v>
      </c>
      <c r="F2064" s="344" t="s">
        <v>1169</v>
      </c>
      <c r="G2064" s="344"/>
      <c r="H2064" s="344" t="s">
        <v>4842</v>
      </c>
      <c r="I2064" s="334"/>
      <c r="J2064" s="261"/>
    </row>
    <row r="2065" spans="3:10" s="311" customFormat="1" x14ac:dyDescent="0.3">
      <c r="C2065" s="664"/>
      <c r="D2065" s="343" t="s">
        <v>4843</v>
      </c>
      <c r="E2065" s="344" t="s">
        <v>4844</v>
      </c>
      <c r="F2065" s="344" t="s">
        <v>436</v>
      </c>
      <c r="G2065" s="344"/>
      <c r="H2065" s="344" t="s">
        <v>4845</v>
      </c>
      <c r="I2065" s="334"/>
      <c r="J2065" s="261"/>
    </row>
    <row r="2066" spans="3:10" s="311" customFormat="1" x14ac:dyDescent="0.3">
      <c r="C2066" s="664"/>
      <c r="D2066" s="343" t="s">
        <v>4843</v>
      </c>
      <c r="E2066" s="344" t="s">
        <v>4846</v>
      </c>
      <c r="F2066" s="344" t="s">
        <v>436</v>
      </c>
      <c r="G2066" s="344"/>
      <c r="H2066" s="344" t="s">
        <v>4847</v>
      </c>
      <c r="I2066" s="334"/>
      <c r="J2066" s="261"/>
    </row>
    <row r="2067" spans="3:10" s="311" customFormat="1" x14ac:dyDescent="0.3">
      <c r="C2067" s="664"/>
      <c r="D2067" s="343" t="s">
        <v>4848</v>
      </c>
      <c r="E2067" s="344" t="s">
        <v>4849</v>
      </c>
      <c r="F2067" s="344" t="s">
        <v>1194</v>
      </c>
      <c r="G2067" s="344"/>
      <c r="H2067" s="344" t="s">
        <v>4848</v>
      </c>
      <c r="I2067" s="334"/>
      <c r="J2067" s="261"/>
    </row>
    <row r="2068" spans="3:10" s="311" customFormat="1" x14ac:dyDescent="0.3">
      <c r="C2068" s="664"/>
      <c r="D2068" s="343" t="s">
        <v>4850</v>
      </c>
      <c r="E2068" s="344" t="s">
        <v>4851</v>
      </c>
      <c r="F2068" s="344" t="s">
        <v>1030</v>
      </c>
      <c r="G2068" s="344"/>
      <c r="H2068" s="344" t="s">
        <v>4850</v>
      </c>
      <c r="I2068" s="334"/>
      <c r="J2068" s="261"/>
    </row>
    <row r="2069" spans="3:10" s="311" customFormat="1" x14ac:dyDescent="0.3">
      <c r="C2069" s="664"/>
      <c r="D2069" s="343" t="s">
        <v>4852</v>
      </c>
      <c r="E2069" s="344" t="s">
        <v>4853</v>
      </c>
      <c r="F2069" s="344" t="s">
        <v>1463</v>
      </c>
      <c r="G2069" s="344"/>
      <c r="H2069" s="344" t="s">
        <v>4852</v>
      </c>
      <c r="I2069" s="334"/>
      <c r="J2069" s="261"/>
    </row>
    <row r="2070" spans="3:10" s="311" customFormat="1" x14ac:dyDescent="0.3">
      <c r="C2070" s="664"/>
      <c r="D2070" s="343" t="s">
        <v>4854</v>
      </c>
      <c r="E2070" s="344" t="s">
        <v>412</v>
      </c>
      <c r="F2070" s="344" t="s">
        <v>714</v>
      </c>
      <c r="G2070" s="344"/>
      <c r="H2070" s="344" t="s">
        <v>4855</v>
      </c>
      <c r="I2070" s="334"/>
      <c r="J2070" s="261"/>
    </row>
    <row r="2071" spans="3:10" s="311" customFormat="1" x14ac:dyDescent="0.3">
      <c r="C2071" s="664"/>
      <c r="D2071" s="343" t="s">
        <v>4856</v>
      </c>
      <c r="E2071" s="344" t="s">
        <v>4857</v>
      </c>
      <c r="F2071" s="344" t="s">
        <v>613</v>
      </c>
      <c r="G2071" s="344"/>
      <c r="H2071" s="344" t="s">
        <v>4858</v>
      </c>
      <c r="I2071" s="334"/>
      <c r="J2071" s="261"/>
    </row>
    <row r="2072" spans="3:10" s="311" customFormat="1" x14ac:dyDescent="0.3">
      <c r="C2072" s="664"/>
      <c r="D2072" s="343" t="s">
        <v>4859</v>
      </c>
      <c r="E2072" s="344" t="s">
        <v>4860</v>
      </c>
      <c r="F2072" s="344" t="s">
        <v>600</v>
      </c>
      <c r="G2072" s="344"/>
      <c r="H2072" s="344" t="s">
        <v>4859</v>
      </c>
      <c r="I2072" s="334"/>
      <c r="J2072" s="261"/>
    </row>
    <row r="2073" spans="3:10" s="311" customFormat="1" x14ac:dyDescent="0.3">
      <c r="C2073" s="664"/>
      <c r="D2073" s="343" t="s">
        <v>4861</v>
      </c>
      <c r="E2073" s="344" t="s">
        <v>4862</v>
      </c>
      <c r="F2073" s="344" t="s">
        <v>493</v>
      </c>
      <c r="G2073" s="344"/>
      <c r="H2073" s="344" t="s">
        <v>4861</v>
      </c>
      <c r="I2073" s="334"/>
      <c r="J2073" s="261"/>
    </row>
    <row r="2074" spans="3:10" s="311" customFormat="1" x14ac:dyDescent="0.3">
      <c r="C2074" s="664"/>
      <c r="D2074" s="343" t="s">
        <v>4863</v>
      </c>
      <c r="E2074" s="344" t="s">
        <v>412</v>
      </c>
      <c r="F2074" s="344" t="s">
        <v>406</v>
      </c>
      <c r="G2074" s="344"/>
      <c r="H2074" s="344" t="s">
        <v>4863</v>
      </c>
      <c r="I2074" s="334"/>
      <c r="J2074" s="261"/>
    </row>
    <row r="2075" spans="3:10" s="311" customFormat="1" x14ac:dyDescent="0.3">
      <c r="C2075" s="664"/>
      <c r="D2075" s="343" t="s">
        <v>4864</v>
      </c>
      <c r="E2075" s="344" t="s">
        <v>4865</v>
      </c>
      <c r="F2075" s="344" t="s">
        <v>423</v>
      </c>
      <c r="G2075" s="344"/>
      <c r="H2075" s="344" t="s">
        <v>4866</v>
      </c>
      <c r="I2075" s="334"/>
      <c r="J2075" s="261"/>
    </row>
    <row r="2076" spans="3:10" s="311" customFormat="1" x14ac:dyDescent="0.3">
      <c r="C2076" s="664"/>
      <c r="D2076" s="343" t="s">
        <v>4867</v>
      </c>
      <c r="E2076" s="344" t="s">
        <v>412</v>
      </c>
      <c r="F2076" s="344" t="s">
        <v>418</v>
      </c>
      <c r="G2076" s="344"/>
      <c r="H2076" s="344" t="s">
        <v>4867</v>
      </c>
      <c r="I2076" s="334"/>
      <c r="J2076" s="261"/>
    </row>
    <row r="2077" spans="3:10" s="311" customFormat="1" x14ac:dyDescent="0.3">
      <c r="C2077" s="664"/>
      <c r="D2077" s="343" t="s">
        <v>4868</v>
      </c>
      <c r="E2077" s="344" t="s">
        <v>4869</v>
      </c>
      <c r="F2077" s="344" t="s">
        <v>469</v>
      </c>
      <c r="G2077" s="344"/>
      <c r="H2077" s="344" t="s">
        <v>4870</v>
      </c>
      <c r="I2077" s="334"/>
      <c r="J2077" s="261"/>
    </row>
    <row r="2078" spans="3:10" s="311" customFormat="1" x14ac:dyDescent="0.3">
      <c r="C2078" s="664"/>
      <c r="D2078" s="343" t="s">
        <v>4871</v>
      </c>
      <c r="E2078" s="344" t="s">
        <v>4872</v>
      </c>
      <c r="F2078" s="344" t="s">
        <v>423</v>
      </c>
      <c r="G2078" s="344"/>
      <c r="H2078" s="344" t="s">
        <v>4871</v>
      </c>
      <c r="I2078" s="334"/>
      <c r="J2078" s="261"/>
    </row>
    <row r="2079" spans="3:10" s="311" customFormat="1" x14ac:dyDescent="0.3">
      <c r="C2079" s="664"/>
      <c r="D2079" s="343" t="s">
        <v>4873</v>
      </c>
      <c r="E2079" s="344" t="s">
        <v>4874</v>
      </c>
      <c r="F2079" s="344" t="s">
        <v>423</v>
      </c>
      <c r="G2079" s="344"/>
      <c r="H2079" s="344" t="s">
        <v>4875</v>
      </c>
      <c r="I2079" s="334"/>
      <c r="J2079" s="261"/>
    </row>
    <row r="2080" spans="3:10" s="311" customFormat="1" x14ac:dyDescent="0.3">
      <c r="C2080" s="664"/>
      <c r="D2080" s="343" t="s">
        <v>4876</v>
      </c>
      <c r="E2080" s="344" t="s">
        <v>412</v>
      </c>
      <c r="F2080" s="344" t="s">
        <v>423</v>
      </c>
      <c r="G2080" s="344"/>
      <c r="H2080" s="344" t="s">
        <v>4877</v>
      </c>
      <c r="I2080" s="334"/>
      <c r="J2080" s="261"/>
    </row>
    <row r="2081" spans="3:10" s="311" customFormat="1" x14ac:dyDescent="0.3">
      <c r="C2081" s="664"/>
      <c r="D2081" s="343" t="s">
        <v>4878</v>
      </c>
      <c r="E2081" s="344" t="s">
        <v>4879</v>
      </c>
      <c r="F2081" s="344" t="s">
        <v>423</v>
      </c>
      <c r="G2081" s="344"/>
      <c r="H2081" s="344" t="s">
        <v>4880</v>
      </c>
      <c r="I2081" s="334"/>
      <c r="J2081" s="261"/>
    </row>
    <row r="2082" spans="3:10" s="311" customFormat="1" x14ac:dyDescent="0.3">
      <c r="C2082" s="664"/>
      <c r="D2082" s="343" t="s">
        <v>4881</v>
      </c>
      <c r="E2082" s="344" t="s">
        <v>4882</v>
      </c>
      <c r="F2082" s="344" t="s">
        <v>423</v>
      </c>
      <c r="G2082" s="344"/>
      <c r="H2082" s="344" t="s">
        <v>4883</v>
      </c>
      <c r="I2082" s="334"/>
      <c r="J2082" s="261"/>
    </row>
    <row r="2083" spans="3:10" s="311" customFormat="1" x14ac:dyDescent="0.3">
      <c r="C2083" s="664"/>
      <c r="D2083" s="343" t="s">
        <v>4884</v>
      </c>
      <c r="E2083" s="344" t="s">
        <v>4885</v>
      </c>
      <c r="F2083" s="344" t="s">
        <v>423</v>
      </c>
      <c r="G2083" s="344"/>
      <c r="H2083" s="344" t="s">
        <v>4886</v>
      </c>
      <c r="I2083" s="334"/>
      <c r="J2083" s="261"/>
    </row>
    <row r="2084" spans="3:10" s="311" customFormat="1" x14ac:dyDescent="0.3">
      <c r="C2084" s="664"/>
      <c r="D2084" s="343" t="s">
        <v>4887</v>
      </c>
      <c r="E2084" s="344" t="s">
        <v>588</v>
      </c>
      <c r="F2084" s="344" t="s">
        <v>493</v>
      </c>
      <c r="G2084" s="344"/>
      <c r="H2084" s="344" t="s">
        <v>4887</v>
      </c>
      <c r="I2084" s="334"/>
      <c r="J2084" s="261"/>
    </row>
    <row r="2085" spans="3:10" s="311" customFormat="1" x14ac:dyDescent="0.3">
      <c r="C2085" s="664"/>
      <c r="D2085" s="343" t="s">
        <v>4888</v>
      </c>
      <c r="E2085" s="344" t="s">
        <v>4889</v>
      </c>
      <c r="F2085" s="344" t="s">
        <v>600</v>
      </c>
      <c r="G2085" s="344"/>
      <c r="H2085" s="344" t="s">
        <v>4888</v>
      </c>
      <c r="I2085" s="334"/>
      <c r="J2085" s="261"/>
    </row>
    <row r="2086" spans="3:10" s="311" customFormat="1" x14ac:dyDescent="0.3">
      <c r="C2086" s="664"/>
      <c r="D2086" s="343" t="s">
        <v>4890</v>
      </c>
      <c r="E2086" s="344" t="s">
        <v>412</v>
      </c>
      <c r="F2086" s="344" t="s">
        <v>406</v>
      </c>
      <c r="G2086" s="344"/>
      <c r="H2086" s="344" t="s">
        <v>4890</v>
      </c>
      <c r="I2086" s="334"/>
      <c r="J2086" s="261"/>
    </row>
    <row r="2087" spans="3:10" s="311" customFormat="1" x14ac:dyDescent="0.3">
      <c r="C2087" s="664"/>
      <c r="D2087" s="343" t="s">
        <v>4891</v>
      </c>
      <c r="E2087" s="344" t="s">
        <v>4892</v>
      </c>
      <c r="F2087" s="344" t="s">
        <v>1194</v>
      </c>
      <c r="G2087" s="344"/>
      <c r="H2087" s="344" t="s">
        <v>4893</v>
      </c>
      <c r="I2087" s="334"/>
      <c r="J2087" s="261"/>
    </row>
    <row r="2088" spans="3:10" s="311" customFormat="1" x14ac:dyDescent="0.3">
      <c r="C2088" s="664"/>
      <c r="D2088" s="343" t="s">
        <v>4894</v>
      </c>
      <c r="E2088" s="344" t="s">
        <v>412</v>
      </c>
      <c r="F2088" s="344" t="s">
        <v>1194</v>
      </c>
      <c r="G2088" s="344"/>
      <c r="H2088" s="344" t="s">
        <v>4894</v>
      </c>
      <c r="I2088" s="334"/>
      <c r="J2088" s="261"/>
    </row>
    <row r="2089" spans="3:10" s="311" customFormat="1" x14ac:dyDescent="0.3">
      <c r="C2089" s="664"/>
      <c r="D2089" s="343" t="s">
        <v>4895</v>
      </c>
      <c r="E2089" s="344" t="s">
        <v>412</v>
      </c>
      <c r="F2089" s="344" t="s">
        <v>406</v>
      </c>
      <c r="G2089" s="344"/>
      <c r="H2089" s="344" t="s">
        <v>4896</v>
      </c>
      <c r="I2089" s="334"/>
      <c r="J2089" s="261"/>
    </row>
    <row r="2090" spans="3:10" s="311" customFormat="1" x14ac:dyDescent="0.3">
      <c r="C2090" s="664"/>
      <c r="D2090" s="343" t="s">
        <v>4897</v>
      </c>
      <c r="E2090" s="344" t="s">
        <v>4898</v>
      </c>
      <c r="F2090" s="344" t="s">
        <v>748</v>
      </c>
      <c r="G2090" s="344"/>
      <c r="H2090" s="344" t="s">
        <v>4897</v>
      </c>
      <c r="I2090" s="334"/>
      <c r="J2090" s="261"/>
    </row>
    <row r="2091" spans="3:10" s="311" customFormat="1" x14ac:dyDescent="0.3">
      <c r="C2091" s="664"/>
      <c r="D2091" s="343" t="s">
        <v>4899</v>
      </c>
      <c r="E2091" s="344" t="s">
        <v>4900</v>
      </c>
      <c r="F2091" s="344" t="s">
        <v>1018</v>
      </c>
      <c r="G2091" s="344"/>
      <c r="H2091" s="344" t="s">
        <v>4901</v>
      </c>
      <c r="I2091" s="334"/>
      <c r="J2091" s="261"/>
    </row>
    <row r="2092" spans="3:10" s="311" customFormat="1" x14ac:dyDescent="0.3">
      <c r="C2092" s="664"/>
      <c r="D2092" s="343" t="s">
        <v>4874</v>
      </c>
      <c r="E2092" s="344" t="s">
        <v>4902</v>
      </c>
      <c r="F2092" s="344" t="s">
        <v>516</v>
      </c>
      <c r="G2092" s="344"/>
      <c r="H2092" s="344" t="s">
        <v>4874</v>
      </c>
      <c r="I2092" s="334"/>
      <c r="J2092" s="261"/>
    </row>
    <row r="2093" spans="3:10" s="311" customFormat="1" x14ac:dyDescent="0.3">
      <c r="C2093" s="664"/>
      <c r="D2093" s="343" t="s">
        <v>4903</v>
      </c>
      <c r="E2093" s="344" t="s">
        <v>412</v>
      </c>
      <c r="F2093" s="344" t="s">
        <v>1194</v>
      </c>
      <c r="G2093" s="344"/>
      <c r="H2093" s="344" t="s">
        <v>4903</v>
      </c>
      <c r="I2093" s="334"/>
      <c r="J2093" s="261"/>
    </row>
    <row r="2094" spans="3:10" s="311" customFormat="1" x14ac:dyDescent="0.3">
      <c r="C2094" s="664"/>
      <c r="D2094" s="343" t="s">
        <v>4904</v>
      </c>
      <c r="E2094" s="344" t="s">
        <v>4905</v>
      </c>
      <c r="F2094" s="344" t="s">
        <v>406</v>
      </c>
      <c r="G2094" s="344"/>
      <c r="H2094" s="344" t="s">
        <v>4906</v>
      </c>
      <c r="I2094" s="334"/>
      <c r="J2094" s="261"/>
    </row>
    <row r="2095" spans="3:10" s="311" customFormat="1" x14ac:dyDescent="0.3">
      <c r="C2095" s="664"/>
      <c r="D2095" s="343" t="s">
        <v>4907</v>
      </c>
      <c r="E2095" s="344" t="s">
        <v>412</v>
      </c>
      <c r="F2095" s="344" t="s">
        <v>748</v>
      </c>
      <c r="G2095" s="344"/>
      <c r="H2095" s="344" t="s">
        <v>4907</v>
      </c>
      <c r="I2095" s="334"/>
      <c r="J2095" s="261"/>
    </row>
    <row r="2096" spans="3:10" s="311" customFormat="1" x14ac:dyDescent="0.3">
      <c r="C2096" s="664"/>
      <c r="D2096" s="343" t="s">
        <v>4908</v>
      </c>
      <c r="E2096" s="344" t="s">
        <v>4909</v>
      </c>
      <c r="F2096" s="344" t="s">
        <v>436</v>
      </c>
      <c r="G2096" s="344"/>
      <c r="H2096" s="344" t="s">
        <v>4910</v>
      </c>
      <c r="I2096" s="334"/>
      <c r="J2096" s="261"/>
    </row>
    <row r="2097" spans="3:10" s="311" customFormat="1" x14ac:dyDescent="0.3">
      <c r="C2097" s="664"/>
      <c r="D2097" s="343" t="s">
        <v>4911</v>
      </c>
      <c r="E2097" s="344" t="s">
        <v>4912</v>
      </c>
      <c r="F2097" s="344" t="s">
        <v>406</v>
      </c>
      <c r="G2097" s="344"/>
      <c r="H2097" s="344" t="s">
        <v>4911</v>
      </c>
      <c r="I2097" s="334"/>
      <c r="J2097" s="261"/>
    </row>
    <row r="2098" spans="3:10" s="311" customFormat="1" x14ac:dyDescent="0.3">
      <c r="C2098" s="664"/>
      <c r="D2098" s="343" t="s">
        <v>4913</v>
      </c>
      <c r="E2098" s="344" t="s">
        <v>412</v>
      </c>
      <c r="F2098" s="344" t="s">
        <v>1485</v>
      </c>
      <c r="G2098" s="344"/>
      <c r="H2098" s="344" t="s">
        <v>4914</v>
      </c>
      <c r="I2098" s="334"/>
      <c r="J2098" s="261"/>
    </row>
    <row r="2099" spans="3:10" s="311" customFormat="1" x14ac:dyDescent="0.3">
      <c r="C2099" s="664"/>
      <c r="D2099" s="343" t="s">
        <v>4913</v>
      </c>
      <c r="E2099" s="344" t="s">
        <v>412</v>
      </c>
      <c r="F2099" s="344" t="s">
        <v>594</v>
      </c>
      <c r="G2099" s="344"/>
      <c r="H2099" s="344" t="s">
        <v>4913</v>
      </c>
      <c r="I2099" s="334"/>
      <c r="J2099" s="261"/>
    </row>
    <row r="2100" spans="3:10" s="311" customFormat="1" x14ac:dyDescent="0.3">
      <c r="C2100" s="664"/>
      <c r="D2100" s="343" t="s">
        <v>4915</v>
      </c>
      <c r="E2100" s="344" t="s">
        <v>4916</v>
      </c>
      <c r="F2100" s="344" t="s">
        <v>531</v>
      </c>
      <c r="G2100" s="344"/>
      <c r="H2100" s="344" t="s">
        <v>4915</v>
      </c>
      <c r="I2100" s="334"/>
      <c r="J2100" s="261"/>
    </row>
    <row r="2101" spans="3:10" s="311" customFormat="1" x14ac:dyDescent="0.3">
      <c r="C2101" s="664"/>
      <c r="D2101" s="343" t="s">
        <v>4917</v>
      </c>
      <c r="E2101" s="344" t="s">
        <v>412</v>
      </c>
      <c r="F2101" s="344" t="s">
        <v>682</v>
      </c>
      <c r="G2101" s="344"/>
      <c r="H2101" s="344" t="s">
        <v>4917</v>
      </c>
      <c r="I2101" s="334"/>
      <c r="J2101" s="261"/>
    </row>
    <row r="2102" spans="3:10" s="311" customFormat="1" x14ac:dyDescent="0.3">
      <c r="C2102" s="664"/>
      <c r="D2102" s="343" t="s">
        <v>4918</v>
      </c>
      <c r="E2102" s="344" t="s">
        <v>4919</v>
      </c>
      <c r="F2102" s="344" t="s">
        <v>426</v>
      </c>
      <c r="G2102" s="344"/>
      <c r="H2102" s="344" t="s">
        <v>4918</v>
      </c>
      <c r="I2102" s="334"/>
      <c r="J2102" s="261"/>
    </row>
    <row r="2103" spans="3:10" s="311" customFormat="1" x14ac:dyDescent="0.3">
      <c r="C2103" s="664"/>
      <c r="D2103" s="343" t="s">
        <v>4920</v>
      </c>
      <c r="E2103" s="344" t="s">
        <v>4921</v>
      </c>
      <c r="F2103" s="344" t="s">
        <v>4203</v>
      </c>
      <c r="G2103" s="344"/>
      <c r="H2103" s="344" t="s">
        <v>4920</v>
      </c>
      <c r="I2103" s="334"/>
      <c r="J2103" s="261"/>
    </row>
    <row r="2104" spans="3:10" s="311" customFormat="1" x14ac:dyDescent="0.3">
      <c r="C2104" s="664"/>
      <c r="D2104" s="343" t="s">
        <v>4922</v>
      </c>
      <c r="E2104" s="344" t="s">
        <v>4923</v>
      </c>
      <c r="F2104" s="344" t="s">
        <v>878</v>
      </c>
      <c r="G2104" s="344"/>
      <c r="H2104" s="344" t="s">
        <v>4924</v>
      </c>
      <c r="I2104" s="334"/>
      <c r="J2104" s="261"/>
    </row>
    <row r="2105" spans="3:10" s="311" customFormat="1" x14ac:dyDescent="0.3">
      <c r="C2105" s="664"/>
      <c r="D2105" s="343" t="s">
        <v>4925</v>
      </c>
      <c r="E2105" s="344" t="s">
        <v>4926</v>
      </c>
      <c r="F2105" s="344" t="s">
        <v>433</v>
      </c>
      <c r="G2105" s="344"/>
      <c r="H2105" s="344" t="s">
        <v>4925</v>
      </c>
      <c r="I2105" s="334"/>
      <c r="J2105" s="261"/>
    </row>
    <row r="2106" spans="3:10" s="311" customFormat="1" x14ac:dyDescent="0.3">
      <c r="C2106" s="664"/>
      <c r="D2106" s="343" t="s">
        <v>4927</v>
      </c>
      <c r="E2106" s="344" t="s">
        <v>412</v>
      </c>
      <c r="F2106" s="344" t="s">
        <v>406</v>
      </c>
      <c r="G2106" s="344"/>
      <c r="H2106" s="344" t="s">
        <v>4928</v>
      </c>
      <c r="I2106" s="334"/>
      <c r="J2106" s="261"/>
    </row>
    <row r="2107" spans="3:10" s="311" customFormat="1" x14ac:dyDescent="0.3">
      <c r="C2107" s="664"/>
      <c r="D2107" s="343" t="s">
        <v>4929</v>
      </c>
      <c r="E2107" s="344" t="s">
        <v>4930</v>
      </c>
      <c r="F2107" s="344" t="s">
        <v>600</v>
      </c>
      <c r="G2107" s="344"/>
      <c r="H2107" s="344" t="s">
        <v>4929</v>
      </c>
      <c r="I2107" s="334"/>
      <c r="J2107" s="261"/>
    </row>
    <row r="2108" spans="3:10" s="311" customFormat="1" x14ac:dyDescent="0.3">
      <c r="C2108" s="664"/>
      <c r="D2108" s="343" t="s">
        <v>4931</v>
      </c>
      <c r="E2108" s="344" t="s">
        <v>412</v>
      </c>
      <c r="F2108" s="344" t="s">
        <v>423</v>
      </c>
      <c r="G2108" s="344"/>
      <c r="H2108" s="344" t="s">
        <v>4932</v>
      </c>
      <c r="I2108" s="334"/>
      <c r="J2108" s="261"/>
    </row>
    <row r="2109" spans="3:10" s="311" customFormat="1" x14ac:dyDescent="0.3">
      <c r="C2109" s="664"/>
      <c r="D2109" s="343" t="s">
        <v>4933</v>
      </c>
      <c r="E2109" s="344" t="s">
        <v>4934</v>
      </c>
      <c r="F2109" s="344" t="s">
        <v>1291</v>
      </c>
      <c r="G2109" s="344"/>
      <c r="H2109" s="344" t="s">
        <v>4935</v>
      </c>
      <c r="I2109" s="334"/>
      <c r="J2109" s="261"/>
    </row>
    <row r="2110" spans="3:10" s="311" customFormat="1" x14ac:dyDescent="0.3">
      <c r="C2110" s="664"/>
      <c r="D2110" s="343" t="s">
        <v>4936</v>
      </c>
      <c r="E2110" s="344" t="s">
        <v>412</v>
      </c>
      <c r="F2110" s="344" t="s">
        <v>726</v>
      </c>
      <c r="G2110" s="344"/>
      <c r="H2110" s="344" t="s">
        <v>4936</v>
      </c>
      <c r="I2110" s="334"/>
      <c r="J2110" s="261"/>
    </row>
    <row r="2111" spans="3:10" s="311" customFormat="1" x14ac:dyDescent="0.3">
      <c r="C2111" s="664"/>
      <c r="D2111" s="343" t="s">
        <v>4937</v>
      </c>
      <c r="E2111" s="344" t="s">
        <v>4938</v>
      </c>
      <c r="F2111" s="344" t="s">
        <v>1204</v>
      </c>
      <c r="G2111" s="344"/>
      <c r="H2111" s="344" t="s">
        <v>4939</v>
      </c>
      <c r="I2111" s="334"/>
      <c r="J2111" s="261"/>
    </row>
    <row r="2112" spans="3:10" s="311" customFormat="1" x14ac:dyDescent="0.3">
      <c r="C2112" s="664"/>
      <c r="D2112" s="343" t="s">
        <v>4940</v>
      </c>
      <c r="E2112" s="344" t="s">
        <v>412</v>
      </c>
      <c r="F2112" s="344" t="s">
        <v>423</v>
      </c>
      <c r="G2112" s="344"/>
      <c r="H2112" s="344" t="s">
        <v>4941</v>
      </c>
      <c r="I2112" s="334"/>
      <c r="J2112" s="261"/>
    </row>
    <row r="2113" spans="3:10" s="311" customFormat="1" x14ac:dyDescent="0.3">
      <c r="C2113" s="664"/>
      <c r="D2113" s="343" t="s">
        <v>4942</v>
      </c>
      <c r="E2113" s="344" t="s">
        <v>4943</v>
      </c>
      <c r="F2113" s="344" t="s">
        <v>1463</v>
      </c>
      <c r="G2113" s="344"/>
      <c r="H2113" s="344" t="s">
        <v>4944</v>
      </c>
      <c r="I2113" s="334"/>
      <c r="J2113" s="261"/>
    </row>
    <row r="2114" spans="3:10" s="311" customFormat="1" x14ac:dyDescent="0.3">
      <c r="C2114" s="664"/>
      <c r="D2114" s="343" t="s">
        <v>4945</v>
      </c>
      <c r="E2114" s="344" t="s">
        <v>4946</v>
      </c>
      <c r="F2114" s="344" t="s">
        <v>1295</v>
      </c>
      <c r="G2114" s="344"/>
      <c r="H2114" s="344" t="s">
        <v>4945</v>
      </c>
      <c r="I2114" s="334"/>
      <c r="J2114" s="261"/>
    </row>
    <row r="2115" spans="3:10" s="311" customFormat="1" x14ac:dyDescent="0.3">
      <c r="C2115" s="664"/>
      <c r="D2115" s="343" t="s">
        <v>4947</v>
      </c>
      <c r="E2115" s="344" t="s">
        <v>412</v>
      </c>
      <c r="F2115" s="344" t="s">
        <v>525</v>
      </c>
      <c r="G2115" s="344"/>
      <c r="H2115" s="344" t="s">
        <v>4947</v>
      </c>
      <c r="I2115" s="334"/>
      <c r="J2115" s="261"/>
    </row>
    <row r="2116" spans="3:10" s="311" customFormat="1" x14ac:dyDescent="0.3">
      <c r="C2116" s="664"/>
      <c r="D2116" s="343" t="s">
        <v>4948</v>
      </c>
      <c r="E2116" s="344" t="s">
        <v>4949</v>
      </c>
      <c r="F2116" s="344" t="s">
        <v>745</v>
      </c>
      <c r="G2116" s="344"/>
      <c r="H2116" s="344" t="s">
        <v>4948</v>
      </c>
      <c r="I2116" s="334"/>
      <c r="J2116" s="261"/>
    </row>
    <row r="2117" spans="3:10" s="311" customFormat="1" x14ac:dyDescent="0.3">
      <c r="C2117" s="664"/>
      <c r="D2117" s="343" t="s">
        <v>4950</v>
      </c>
      <c r="E2117" s="344" t="s">
        <v>4951</v>
      </c>
      <c r="F2117" s="344" t="s">
        <v>847</v>
      </c>
      <c r="G2117" s="344"/>
      <c r="H2117" s="344" t="s">
        <v>4950</v>
      </c>
      <c r="I2117" s="334"/>
      <c r="J2117" s="261"/>
    </row>
    <row r="2118" spans="3:10" s="311" customFormat="1" x14ac:dyDescent="0.3">
      <c r="C2118" s="664"/>
      <c r="D2118" s="343" t="s">
        <v>4952</v>
      </c>
      <c r="E2118" s="344" t="s">
        <v>4953</v>
      </c>
      <c r="F2118" s="344" t="s">
        <v>4543</v>
      </c>
      <c r="G2118" s="344"/>
      <c r="H2118" s="344" t="s">
        <v>4954</v>
      </c>
      <c r="I2118" s="334"/>
      <c r="J2118" s="261"/>
    </row>
    <row r="2119" spans="3:10" s="311" customFormat="1" x14ac:dyDescent="0.3">
      <c r="C2119" s="664"/>
      <c r="D2119" s="343" t="s">
        <v>4955</v>
      </c>
      <c r="E2119" s="344" t="s">
        <v>4956</v>
      </c>
      <c r="F2119" s="344" t="s">
        <v>436</v>
      </c>
      <c r="G2119" s="344"/>
      <c r="H2119" s="344" t="s">
        <v>4955</v>
      </c>
      <c r="I2119" s="334"/>
      <c r="J2119" s="261"/>
    </row>
    <row r="2120" spans="3:10" s="311" customFormat="1" x14ac:dyDescent="0.3">
      <c r="C2120" s="664"/>
      <c r="D2120" s="343" t="s">
        <v>4957</v>
      </c>
      <c r="E2120" s="344" t="s">
        <v>4958</v>
      </c>
      <c r="F2120" s="344" t="s">
        <v>516</v>
      </c>
      <c r="G2120" s="344"/>
      <c r="H2120" s="344" t="s">
        <v>4957</v>
      </c>
      <c r="I2120" s="334"/>
      <c r="J2120" s="261"/>
    </row>
    <row r="2121" spans="3:10" s="311" customFormat="1" x14ac:dyDescent="0.3">
      <c r="C2121" s="664"/>
      <c r="D2121" s="343" t="s">
        <v>4959</v>
      </c>
      <c r="E2121" s="344" t="s">
        <v>4960</v>
      </c>
      <c r="F2121" s="344" t="s">
        <v>423</v>
      </c>
      <c r="G2121" s="344"/>
      <c r="H2121" s="344" t="s">
        <v>4961</v>
      </c>
      <c r="I2121" s="334"/>
      <c r="J2121" s="261"/>
    </row>
    <row r="2122" spans="3:10" s="311" customFormat="1" x14ac:dyDescent="0.3">
      <c r="C2122" s="664"/>
      <c r="D2122" s="343" t="s">
        <v>4962</v>
      </c>
      <c r="E2122" s="344" t="s">
        <v>4963</v>
      </c>
      <c r="F2122" s="344" t="s">
        <v>772</v>
      </c>
      <c r="G2122" s="344"/>
      <c r="H2122" s="344" t="s">
        <v>4964</v>
      </c>
      <c r="I2122" s="334"/>
      <c r="J2122" s="261"/>
    </row>
    <row r="2123" spans="3:10" s="311" customFormat="1" x14ac:dyDescent="0.3">
      <c r="C2123" s="664"/>
      <c r="D2123" s="343" t="s">
        <v>4965</v>
      </c>
      <c r="E2123" s="344" t="s">
        <v>4966</v>
      </c>
      <c r="F2123" s="344" t="s">
        <v>531</v>
      </c>
      <c r="G2123" s="344"/>
      <c r="H2123" s="344" t="s">
        <v>4965</v>
      </c>
      <c r="I2123" s="334"/>
      <c r="J2123" s="261"/>
    </row>
    <row r="2124" spans="3:10" s="311" customFormat="1" x14ac:dyDescent="0.3">
      <c r="C2124" s="664"/>
      <c r="D2124" s="343" t="s">
        <v>4967</v>
      </c>
      <c r="E2124" s="344" t="s">
        <v>4968</v>
      </c>
      <c r="F2124" s="344" t="s">
        <v>423</v>
      </c>
      <c r="G2124" s="344"/>
      <c r="H2124" s="344" t="s">
        <v>4969</v>
      </c>
      <c r="I2124" s="334"/>
      <c r="J2124" s="261"/>
    </row>
    <row r="2125" spans="3:10" s="311" customFormat="1" x14ac:dyDescent="0.3">
      <c r="C2125" s="664"/>
      <c r="D2125" s="343" t="s">
        <v>4970</v>
      </c>
      <c r="E2125" s="344" t="s">
        <v>4971</v>
      </c>
      <c r="F2125" s="344" t="s">
        <v>1204</v>
      </c>
      <c r="G2125" s="344"/>
      <c r="H2125" s="344" t="s">
        <v>4972</v>
      </c>
      <c r="I2125" s="334"/>
      <c r="J2125" s="261"/>
    </row>
    <row r="2126" spans="3:10" s="311" customFormat="1" x14ac:dyDescent="0.3">
      <c r="C2126" s="664"/>
      <c r="D2126" s="343" t="s">
        <v>4973</v>
      </c>
      <c r="E2126" s="344" t="s">
        <v>4974</v>
      </c>
      <c r="F2126" s="344" t="s">
        <v>436</v>
      </c>
      <c r="G2126" s="344"/>
      <c r="H2126" s="344" t="s">
        <v>4975</v>
      </c>
      <c r="I2126" s="334"/>
      <c r="J2126" s="261"/>
    </row>
    <row r="2127" spans="3:10" s="311" customFormat="1" x14ac:dyDescent="0.3">
      <c r="C2127" s="664"/>
      <c r="D2127" s="343" t="s">
        <v>4976</v>
      </c>
      <c r="E2127" s="344" t="s">
        <v>412</v>
      </c>
      <c r="F2127" s="344" t="s">
        <v>4203</v>
      </c>
      <c r="G2127" s="344"/>
      <c r="H2127" s="344" t="s">
        <v>4976</v>
      </c>
      <c r="I2127" s="334"/>
      <c r="J2127" s="261"/>
    </row>
    <row r="2128" spans="3:10" s="311" customFormat="1" x14ac:dyDescent="0.3">
      <c r="C2128" s="664"/>
      <c r="D2128" s="343" t="s">
        <v>4977</v>
      </c>
      <c r="E2128" s="344" t="s">
        <v>412</v>
      </c>
      <c r="F2128" s="344" t="s">
        <v>410</v>
      </c>
      <c r="G2128" s="344"/>
      <c r="H2128" s="344" t="s">
        <v>4977</v>
      </c>
      <c r="I2128" s="334"/>
      <c r="J2128" s="261"/>
    </row>
    <row r="2129" spans="3:10" s="311" customFormat="1" x14ac:dyDescent="0.3">
      <c r="C2129" s="664"/>
      <c r="D2129" s="343" t="s">
        <v>4978</v>
      </c>
      <c r="E2129" s="344" t="s">
        <v>412</v>
      </c>
      <c r="F2129" s="344" t="s">
        <v>1895</v>
      </c>
      <c r="G2129" s="344"/>
      <c r="H2129" s="344" t="s">
        <v>4978</v>
      </c>
      <c r="I2129" s="334"/>
      <c r="J2129" s="261"/>
    </row>
    <row r="2130" spans="3:10" s="311" customFormat="1" x14ac:dyDescent="0.3">
      <c r="C2130" s="664"/>
      <c r="D2130" s="343" t="s">
        <v>4979</v>
      </c>
      <c r="E2130" s="344" t="s">
        <v>412</v>
      </c>
      <c r="F2130" s="344" t="s">
        <v>1018</v>
      </c>
      <c r="G2130" s="344"/>
      <c r="H2130" s="344" t="s">
        <v>4979</v>
      </c>
      <c r="I2130" s="334"/>
      <c r="J2130" s="261"/>
    </row>
    <row r="2131" spans="3:10" s="311" customFormat="1" x14ac:dyDescent="0.3">
      <c r="C2131" s="664"/>
      <c r="D2131" s="343" t="s">
        <v>4980</v>
      </c>
      <c r="E2131" s="344" t="s">
        <v>4981</v>
      </c>
      <c r="F2131" s="344" t="s">
        <v>745</v>
      </c>
      <c r="G2131" s="344"/>
      <c r="H2131" s="344" t="s">
        <v>4982</v>
      </c>
      <c r="I2131" s="334"/>
      <c r="J2131" s="261"/>
    </row>
    <row r="2132" spans="3:10" s="311" customFormat="1" x14ac:dyDescent="0.3">
      <c r="C2132" s="664"/>
      <c r="D2132" s="343" t="s">
        <v>4980</v>
      </c>
      <c r="E2132" s="344" t="s">
        <v>412</v>
      </c>
      <c r="F2132" s="344" t="s">
        <v>745</v>
      </c>
      <c r="G2132" s="344"/>
      <c r="H2132" s="344" t="s">
        <v>4983</v>
      </c>
      <c r="I2132" s="334"/>
      <c r="J2132" s="261"/>
    </row>
    <row r="2133" spans="3:10" s="311" customFormat="1" x14ac:dyDescent="0.3">
      <c r="C2133" s="664"/>
      <c r="D2133" s="343" t="s">
        <v>4984</v>
      </c>
      <c r="E2133" s="344" t="s">
        <v>4985</v>
      </c>
      <c r="F2133" s="344" t="s">
        <v>665</v>
      </c>
      <c r="G2133" s="344"/>
      <c r="H2133" s="344" t="s">
        <v>4984</v>
      </c>
      <c r="I2133" s="334"/>
      <c r="J2133" s="261"/>
    </row>
    <row r="2134" spans="3:10" s="311" customFormat="1" x14ac:dyDescent="0.3">
      <c r="C2134" s="664"/>
      <c r="D2134" s="343" t="s">
        <v>4986</v>
      </c>
      <c r="E2134" s="344" t="s">
        <v>412</v>
      </c>
      <c r="F2134" s="344" t="s">
        <v>1194</v>
      </c>
      <c r="G2134" s="344"/>
      <c r="H2134" s="344" t="s">
        <v>4987</v>
      </c>
      <c r="I2134" s="334"/>
      <c r="J2134" s="261"/>
    </row>
    <row r="2135" spans="3:10" s="311" customFormat="1" x14ac:dyDescent="0.3">
      <c r="C2135" s="664"/>
      <c r="D2135" s="343" t="s">
        <v>4988</v>
      </c>
      <c r="E2135" s="344" t="s">
        <v>4989</v>
      </c>
      <c r="F2135" s="344" t="s">
        <v>3421</v>
      </c>
      <c r="G2135" s="344"/>
      <c r="H2135" s="344" t="s">
        <v>4990</v>
      </c>
      <c r="I2135" s="334"/>
      <c r="J2135" s="261"/>
    </row>
    <row r="2136" spans="3:10" s="311" customFormat="1" x14ac:dyDescent="0.3">
      <c r="C2136" s="664"/>
      <c r="D2136" s="343" t="s">
        <v>4988</v>
      </c>
      <c r="E2136" s="344" t="s">
        <v>412</v>
      </c>
      <c r="F2136" s="344" t="s">
        <v>3421</v>
      </c>
      <c r="G2136" s="344"/>
      <c r="H2136" s="344" t="s">
        <v>4988</v>
      </c>
      <c r="I2136" s="334"/>
      <c r="J2136" s="261"/>
    </row>
    <row r="2137" spans="3:10" s="311" customFormat="1" x14ac:dyDescent="0.3">
      <c r="C2137" s="664"/>
      <c r="D2137" s="343" t="s">
        <v>4991</v>
      </c>
      <c r="E2137" s="344" t="s">
        <v>412</v>
      </c>
      <c r="F2137" s="344" t="s">
        <v>1018</v>
      </c>
      <c r="G2137" s="344"/>
      <c r="H2137" s="344" t="s">
        <v>4992</v>
      </c>
      <c r="I2137" s="334"/>
      <c r="J2137" s="261"/>
    </row>
    <row r="2138" spans="3:10" s="311" customFormat="1" x14ac:dyDescent="0.3">
      <c r="C2138" s="664"/>
      <c r="D2138" s="343" t="s">
        <v>4993</v>
      </c>
      <c r="E2138" s="344" t="s">
        <v>4994</v>
      </c>
      <c r="F2138" s="344" t="s">
        <v>1134</v>
      </c>
      <c r="G2138" s="344"/>
      <c r="H2138" s="344" t="s">
        <v>4993</v>
      </c>
      <c r="I2138" s="334"/>
      <c r="J2138" s="261"/>
    </row>
    <row r="2139" spans="3:10" s="311" customFormat="1" x14ac:dyDescent="0.3">
      <c r="C2139" s="664"/>
      <c r="D2139" s="343" t="s">
        <v>4995</v>
      </c>
      <c r="E2139" s="344" t="s">
        <v>4996</v>
      </c>
      <c r="F2139" s="344" t="s">
        <v>2892</v>
      </c>
      <c r="G2139" s="344"/>
      <c r="H2139" s="344" t="s">
        <v>4997</v>
      </c>
      <c r="I2139" s="334"/>
      <c r="J2139" s="261"/>
    </row>
    <row r="2140" spans="3:10" s="311" customFormat="1" x14ac:dyDescent="0.3">
      <c r="C2140" s="664"/>
      <c r="D2140" s="343" t="s">
        <v>4995</v>
      </c>
      <c r="E2140" s="344" t="s">
        <v>412</v>
      </c>
      <c r="F2140" s="344" t="s">
        <v>2892</v>
      </c>
      <c r="G2140" s="344"/>
      <c r="H2140" s="344" t="s">
        <v>4998</v>
      </c>
      <c r="I2140" s="334"/>
      <c r="J2140" s="261"/>
    </row>
    <row r="2141" spans="3:10" s="311" customFormat="1" x14ac:dyDescent="0.3">
      <c r="C2141" s="664"/>
      <c r="D2141" s="343" t="s">
        <v>4999</v>
      </c>
      <c r="E2141" s="344" t="s">
        <v>5000</v>
      </c>
      <c r="F2141" s="344" t="s">
        <v>621</v>
      </c>
      <c r="G2141" s="344"/>
      <c r="H2141" s="344" t="s">
        <v>4999</v>
      </c>
      <c r="I2141" s="334"/>
      <c r="J2141" s="261"/>
    </row>
    <row r="2142" spans="3:10" s="311" customFormat="1" x14ac:dyDescent="0.3">
      <c r="C2142" s="664"/>
      <c r="D2142" s="343" t="s">
        <v>5001</v>
      </c>
      <c r="E2142" s="344" t="s">
        <v>5002</v>
      </c>
      <c r="F2142" s="344" t="s">
        <v>436</v>
      </c>
      <c r="G2142" s="344"/>
      <c r="H2142" s="344" t="s">
        <v>5003</v>
      </c>
      <c r="I2142" s="334"/>
      <c r="J2142" s="261"/>
    </row>
    <row r="2143" spans="3:10" s="311" customFormat="1" x14ac:dyDescent="0.3">
      <c r="C2143" s="664"/>
      <c r="D2143" s="343" t="s">
        <v>5004</v>
      </c>
      <c r="E2143" s="344" t="s">
        <v>5005</v>
      </c>
      <c r="F2143" s="344" t="s">
        <v>1194</v>
      </c>
      <c r="G2143" s="344"/>
      <c r="H2143" s="344" t="s">
        <v>5004</v>
      </c>
      <c r="I2143" s="334"/>
      <c r="J2143" s="261"/>
    </row>
    <row r="2144" spans="3:10" s="311" customFormat="1" x14ac:dyDescent="0.3">
      <c r="C2144" s="664"/>
      <c r="D2144" s="343" t="s">
        <v>5006</v>
      </c>
      <c r="E2144" s="344" t="s">
        <v>5007</v>
      </c>
      <c r="F2144" s="344" t="s">
        <v>4181</v>
      </c>
      <c r="G2144" s="344"/>
      <c r="H2144" s="344" t="s">
        <v>5006</v>
      </c>
      <c r="I2144" s="334"/>
      <c r="J2144" s="261"/>
    </row>
    <row r="2145" spans="3:10" s="311" customFormat="1" x14ac:dyDescent="0.3">
      <c r="C2145" s="664"/>
      <c r="D2145" s="343" t="s">
        <v>5008</v>
      </c>
      <c r="E2145" s="344" t="s">
        <v>5009</v>
      </c>
      <c r="F2145" s="344" t="s">
        <v>1950</v>
      </c>
      <c r="G2145" s="344"/>
      <c r="H2145" s="344" t="s">
        <v>5010</v>
      </c>
      <c r="I2145" s="334"/>
      <c r="J2145" s="261"/>
    </row>
    <row r="2146" spans="3:10" s="311" customFormat="1" x14ac:dyDescent="0.3">
      <c r="C2146" s="664"/>
      <c r="D2146" s="343" t="s">
        <v>5011</v>
      </c>
      <c r="E2146" s="344" t="s">
        <v>412</v>
      </c>
      <c r="F2146" s="344" t="s">
        <v>745</v>
      </c>
      <c r="G2146" s="344"/>
      <c r="H2146" s="344" t="s">
        <v>5012</v>
      </c>
      <c r="I2146" s="334"/>
      <c r="J2146" s="261"/>
    </row>
    <row r="2147" spans="3:10" s="311" customFormat="1" x14ac:dyDescent="0.3">
      <c r="C2147" s="664"/>
      <c r="D2147" s="343" t="s">
        <v>5013</v>
      </c>
      <c r="E2147" s="344" t="s">
        <v>412</v>
      </c>
      <c r="F2147" s="344" t="s">
        <v>1194</v>
      </c>
      <c r="G2147" s="344"/>
      <c r="H2147" s="344" t="s">
        <v>5013</v>
      </c>
      <c r="I2147" s="334"/>
      <c r="J2147" s="261"/>
    </row>
    <row r="2148" spans="3:10" s="311" customFormat="1" x14ac:dyDescent="0.3">
      <c r="C2148" s="664"/>
      <c r="D2148" s="343" t="s">
        <v>5014</v>
      </c>
      <c r="E2148" s="344" t="s">
        <v>5015</v>
      </c>
      <c r="F2148" s="344" t="s">
        <v>426</v>
      </c>
      <c r="G2148" s="344"/>
      <c r="H2148" s="344" t="s">
        <v>5014</v>
      </c>
      <c r="I2148" s="334"/>
      <c r="J2148" s="261"/>
    </row>
    <row r="2149" spans="3:10" s="311" customFormat="1" x14ac:dyDescent="0.3">
      <c r="C2149" s="664"/>
      <c r="D2149" s="343" t="s">
        <v>5016</v>
      </c>
      <c r="E2149" s="344" t="s">
        <v>412</v>
      </c>
      <c r="F2149" s="344" t="s">
        <v>1343</v>
      </c>
      <c r="G2149" s="344"/>
      <c r="H2149" s="344" t="s">
        <v>5016</v>
      </c>
      <c r="I2149" s="334"/>
      <c r="J2149" s="261"/>
    </row>
    <row r="2150" spans="3:10" s="311" customFormat="1" x14ac:dyDescent="0.3">
      <c r="C2150" s="664"/>
      <c r="D2150" s="343" t="s">
        <v>5017</v>
      </c>
      <c r="E2150" s="344" t="s">
        <v>5018</v>
      </c>
      <c r="F2150" s="344" t="s">
        <v>2808</v>
      </c>
      <c r="G2150" s="344"/>
      <c r="H2150" s="344" t="s">
        <v>5017</v>
      </c>
      <c r="I2150" s="334"/>
      <c r="J2150" s="261"/>
    </row>
    <row r="2151" spans="3:10" s="311" customFormat="1" x14ac:dyDescent="0.3">
      <c r="C2151" s="664"/>
      <c r="D2151" s="343" t="s">
        <v>5019</v>
      </c>
      <c r="E2151" s="344" t="s">
        <v>412</v>
      </c>
      <c r="F2151" s="344" t="s">
        <v>3260</v>
      </c>
      <c r="G2151" s="344"/>
      <c r="H2151" s="344" t="s">
        <v>5020</v>
      </c>
      <c r="I2151" s="334"/>
      <c r="J2151" s="261"/>
    </row>
    <row r="2152" spans="3:10" s="311" customFormat="1" x14ac:dyDescent="0.3">
      <c r="C2152" s="664"/>
      <c r="D2152" s="343" t="s">
        <v>5021</v>
      </c>
      <c r="E2152" s="344" t="s">
        <v>5022</v>
      </c>
      <c r="F2152" s="344" t="s">
        <v>1148</v>
      </c>
      <c r="G2152" s="344"/>
      <c r="H2152" s="344" t="s">
        <v>5021</v>
      </c>
      <c r="I2152" s="334"/>
      <c r="J2152" s="261"/>
    </row>
    <row r="2153" spans="3:10" s="311" customFormat="1" x14ac:dyDescent="0.3">
      <c r="C2153" s="664"/>
      <c r="D2153" s="343" t="s">
        <v>5023</v>
      </c>
      <c r="E2153" s="344" t="s">
        <v>412</v>
      </c>
      <c r="F2153" s="344" t="s">
        <v>1030</v>
      </c>
      <c r="G2153" s="344"/>
      <c r="H2153" s="344" t="s">
        <v>5023</v>
      </c>
      <c r="I2153" s="334"/>
      <c r="J2153" s="261"/>
    </row>
    <row r="2154" spans="3:10" s="311" customFormat="1" x14ac:dyDescent="0.3">
      <c r="C2154" s="664"/>
      <c r="D2154" s="343" t="s">
        <v>5024</v>
      </c>
      <c r="E2154" s="344" t="s">
        <v>412</v>
      </c>
      <c r="F2154" s="344" t="s">
        <v>2808</v>
      </c>
      <c r="G2154" s="344"/>
      <c r="H2154" s="344" t="s">
        <v>5024</v>
      </c>
      <c r="I2154" s="334"/>
      <c r="J2154" s="261"/>
    </row>
    <row r="2155" spans="3:10" s="311" customFormat="1" x14ac:dyDescent="0.3">
      <c r="C2155" s="664"/>
      <c r="D2155" s="343" t="s">
        <v>5025</v>
      </c>
      <c r="E2155" s="344" t="s">
        <v>412</v>
      </c>
      <c r="F2155" s="344" t="s">
        <v>714</v>
      </c>
      <c r="G2155" s="344"/>
      <c r="H2155" s="344" t="s">
        <v>5025</v>
      </c>
      <c r="I2155" s="334"/>
      <c r="J2155" s="261"/>
    </row>
    <row r="2156" spans="3:10" s="311" customFormat="1" x14ac:dyDescent="0.3">
      <c r="C2156" s="664"/>
      <c r="D2156" s="343" t="s">
        <v>5026</v>
      </c>
      <c r="E2156" s="344" t="s">
        <v>5027</v>
      </c>
      <c r="F2156" s="344" t="s">
        <v>5028</v>
      </c>
      <c r="G2156" s="344"/>
      <c r="H2156" s="344" t="s">
        <v>5029</v>
      </c>
      <c r="I2156" s="334"/>
      <c r="J2156" s="261"/>
    </row>
    <row r="2157" spans="3:10" s="311" customFormat="1" x14ac:dyDescent="0.3">
      <c r="C2157" s="664"/>
      <c r="D2157" s="343" t="s">
        <v>5030</v>
      </c>
      <c r="E2157" s="344" t="s">
        <v>5031</v>
      </c>
      <c r="F2157" s="344" t="s">
        <v>436</v>
      </c>
      <c r="G2157" s="344"/>
      <c r="H2157" s="344" t="s">
        <v>5032</v>
      </c>
      <c r="I2157" s="334"/>
      <c r="J2157" s="261"/>
    </row>
    <row r="2158" spans="3:10" s="311" customFormat="1" x14ac:dyDescent="0.3">
      <c r="C2158" s="664"/>
      <c r="D2158" s="343" t="s">
        <v>5033</v>
      </c>
      <c r="E2158" s="344" t="s">
        <v>5034</v>
      </c>
      <c r="F2158" s="344" t="s">
        <v>1194</v>
      </c>
      <c r="G2158" s="344"/>
      <c r="H2158" s="344" t="s">
        <v>1314</v>
      </c>
      <c r="I2158" s="334"/>
      <c r="J2158" s="261"/>
    </row>
    <row r="2159" spans="3:10" s="311" customFormat="1" x14ac:dyDescent="0.3">
      <c r="C2159" s="664"/>
      <c r="D2159" s="343" t="s">
        <v>5033</v>
      </c>
      <c r="E2159" s="344" t="s">
        <v>5035</v>
      </c>
      <c r="F2159" s="344" t="s">
        <v>1194</v>
      </c>
      <c r="G2159" s="344"/>
      <c r="H2159" s="344" t="s">
        <v>5036</v>
      </c>
      <c r="I2159" s="334"/>
      <c r="J2159" s="261"/>
    </row>
    <row r="2160" spans="3:10" s="311" customFormat="1" x14ac:dyDescent="0.3">
      <c r="C2160" s="664"/>
      <c r="D2160" s="343" t="s">
        <v>5033</v>
      </c>
      <c r="E2160" s="344" t="s">
        <v>5037</v>
      </c>
      <c r="F2160" s="344" t="s">
        <v>5038</v>
      </c>
      <c r="G2160" s="344"/>
      <c r="H2160" s="344" t="s">
        <v>5039</v>
      </c>
      <c r="I2160" s="334"/>
      <c r="J2160" s="261"/>
    </row>
    <row r="2161" spans="3:10" s="311" customFormat="1" x14ac:dyDescent="0.3">
      <c r="C2161" s="664"/>
      <c r="D2161" s="343" t="s">
        <v>5033</v>
      </c>
      <c r="E2161" s="344" t="s">
        <v>5040</v>
      </c>
      <c r="F2161" s="344" t="s">
        <v>1194</v>
      </c>
      <c r="G2161" s="344"/>
      <c r="H2161" s="344" t="s">
        <v>5041</v>
      </c>
      <c r="I2161" s="334"/>
      <c r="J2161" s="261"/>
    </row>
    <row r="2162" spans="3:10" s="311" customFormat="1" x14ac:dyDescent="0.3">
      <c r="C2162" s="664"/>
      <c r="D2162" s="343" t="s">
        <v>5033</v>
      </c>
      <c r="E2162" s="344" t="s">
        <v>5042</v>
      </c>
      <c r="F2162" s="344" t="s">
        <v>1194</v>
      </c>
      <c r="G2162" s="344"/>
      <c r="H2162" s="344" t="s">
        <v>5043</v>
      </c>
      <c r="I2162" s="334"/>
      <c r="J2162" s="261"/>
    </row>
    <row r="2163" spans="3:10" s="311" customFormat="1" x14ac:dyDescent="0.3">
      <c r="C2163" s="664"/>
      <c r="D2163" s="343" t="s">
        <v>5033</v>
      </c>
      <c r="E2163" s="344" t="s">
        <v>5044</v>
      </c>
      <c r="F2163" s="344" t="s">
        <v>426</v>
      </c>
      <c r="G2163" s="344"/>
      <c r="H2163" s="344" t="s">
        <v>5033</v>
      </c>
      <c r="I2163" s="334"/>
      <c r="J2163" s="261"/>
    </row>
    <row r="2164" spans="3:10" s="311" customFormat="1" x14ac:dyDescent="0.3">
      <c r="C2164" s="664"/>
      <c r="D2164" s="343" t="s">
        <v>5045</v>
      </c>
      <c r="E2164" s="344" t="s">
        <v>5046</v>
      </c>
      <c r="F2164" s="344" t="s">
        <v>1311</v>
      </c>
      <c r="G2164" s="344"/>
      <c r="H2164" s="344" t="s">
        <v>5047</v>
      </c>
      <c r="I2164" s="334"/>
      <c r="J2164" s="261"/>
    </row>
    <row r="2165" spans="3:10" s="311" customFormat="1" x14ac:dyDescent="0.3">
      <c r="C2165" s="664"/>
      <c r="D2165" s="343" t="s">
        <v>5048</v>
      </c>
      <c r="E2165" s="344" t="s">
        <v>5049</v>
      </c>
      <c r="F2165" s="344" t="s">
        <v>665</v>
      </c>
      <c r="G2165" s="344"/>
      <c r="H2165" s="344" t="s">
        <v>5048</v>
      </c>
      <c r="I2165" s="334"/>
      <c r="J2165" s="261"/>
    </row>
    <row r="2166" spans="3:10" s="311" customFormat="1" x14ac:dyDescent="0.3">
      <c r="C2166" s="664"/>
      <c r="D2166" s="343" t="s">
        <v>5050</v>
      </c>
      <c r="E2166" s="344" t="s">
        <v>5051</v>
      </c>
      <c r="F2166" s="344" t="s">
        <v>436</v>
      </c>
      <c r="G2166" s="344"/>
      <c r="H2166" s="344" t="s">
        <v>5050</v>
      </c>
      <c r="I2166" s="334"/>
      <c r="J2166" s="261"/>
    </row>
    <row r="2167" spans="3:10" s="311" customFormat="1" x14ac:dyDescent="0.3">
      <c r="C2167" s="664"/>
      <c r="D2167" s="343" t="s">
        <v>5052</v>
      </c>
      <c r="E2167" s="344" t="s">
        <v>412</v>
      </c>
      <c r="F2167" s="344" t="s">
        <v>2050</v>
      </c>
      <c r="G2167" s="344"/>
      <c r="H2167" s="344" t="s">
        <v>5053</v>
      </c>
      <c r="I2167" s="334"/>
      <c r="J2167" s="261"/>
    </row>
    <row r="2168" spans="3:10" s="311" customFormat="1" x14ac:dyDescent="0.3">
      <c r="C2168" s="664"/>
      <c r="D2168" s="343" t="s">
        <v>5054</v>
      </c>
      <c r="E2168" s="344" t="s">
        <v>5055</v>
      </c>
      <c r="F2168" s="344" t="s">
        <v>436</v>
      </c>
      <c r="G2168" s="344"/>
      <c r="H2168" s="344" t="s">
        <v>5056</v>
      </c>
      <c r="I2168" s="334"/>
      <c r="J2168" s="261"/>
    </row>
    <row r="2169" spans="3:10" s="311" customFormat="1" x14ac:dyDescent="0.3">
      <c r="C2169" s="664"/>
      <c r="D2169" s="343" t="s">
        <v>5057</v>
      </c>
      <c r="E2169" s="344" t="s">
        <v>412</v>
      </c>
      <c r="F2169" s="344" t="s">
        <v>1148</v>
      </c>
      <c r="G2169" s="344"/>
      <c r="H2169" s="344" t="s">
        <v>5058</v>
      </c>
      <c r="I2169" s="334"/>
      <c r="J2169" s="261"/>
    </row>
    <row r="2170" spans="3:10" s="311" customFormat="1" x14ac:dyDescent="0.3">
      <c r="C2170" s="664"/>
      <c r="D2170" s="343" t="s">
        <v>5059</v>
      </c>
      <c r="E2170" s="344" t="s">
        <v>5060</v>
      </c>
      <c r="F2170" s="344" t="s">
        <v>469</v>
      </c>
      <c r="G2170" s="344"/>
      <c r="H2170" s="344" t="s">
        <v>5061</v>
      </c>
      <c r="I2170" s="334"/>
      <c r="J2170" s="261"/>
    </row>
    <row r="2171" spans="3:10" s="311" customFormat="1" x14ac:dyDescent="0.3">
      <c r="C2171" s="664"/>
      <c r="D2171" s="343" t="s">
        <v>5062</v>
      </c>
      <c r="E2171" s="344" t="s">
        <v>5063</v>
      </c>
      <c r="F2171" s="344" t="s">
        <v>423</v>
      </c>
      <c r="G2171" s="344"/>
      <c r="H2171" s="344" t="s">
        <v>5064</v>
      </c>
      <c r="I2171" s="334"/>
      <c r="J2171" s="261"/>
    </row>
    <row r="2172" spans="3:10" s="311" customFormat="1" x14ac:dyDescent="0.3">
      <c r="C2172" s="664"/>
      <c r="D2172" s="343" t="s">
        <v>5065</v>
      </c>
      <c r="E2172" s="344" t="s">
        <v>5066</v>
      </c>
      <c r="F2172" s="344" t="s">
        <v>436</v>
      </c>
      <c r="G2172" s="344"/>
      <c r="H2172" s="344" t="s">
        <v>5067</v>
      </c>
      <c r="I2172" s="334"/>
      <c r="J2172" s="261"/>
    </row>
    <row r="2173" spans="3:10" s="311" customFormat="1" x14ac:dyDescent="0.3">
      <c r="C2173" s="664"/>
      <c r="D2173" s="343" t="s">
        <v>5065</v>
      </c>
      <c r="E2173" s="344" t="s">
        <v>5068</v>
      </c>
      <c r="F2173" s="344" t="s">
        <v>697</v>
      </c>
      <c r="G2173" s="344"/>
      <c r="H2173" s="344" t="s">
        <v>5069</v>
      </c>
      <c r="I2173" s="334"/>
      <c r="J2173" s="261"/>
    </row>
    <row r="2174" spans="3:10" s="311" customFormat="1" x14ac:dyDescent="0.3">
      <c r="C2174" s="664"/>
      <c r="D2174" s="343" t="s">
        <v>5070</v>
      </c>
      <c r="E2174" s="344" t="s">
        <v>412</v>
      </c>
      <c r="F2174" s="344" t="s">
        <v>1485</v>
      </c>
      <c r="G2174" s="344"/>
      <c r="H2174" s="344" t="s">
        <v>5070</v>
      </c>
      <c r="I2174" s="334"/>
      <c r="J2174" s="261"/>
    </row>
    <row r="2175" spans="3:10" s="311" customFormat="1" x14ac:dyDescent="0.3">
      <c r="C2175" s="664"/>
      <c r="D2175" s="343" t="s">
        <v>5071</v>
      </c>
      <c r="E2175" s="344" t="s">
        <v>412</v>
      </c>
      <c r="F2175" s="344" t="s">
        <v>1204</v>
      </c>
      <c r="G2175" s="344"/>
      <c r="H2175" s="344" t="s">
        <v>5071</v>
      </c>
      <c r="I2175" s="334"/>
      <c r="J2175" s="261"/>
    </row>
    <row r="2176" spans="3:10" s="311" customFormat="1" x14ac:dyDescent="0.3">
      <c r="C2176" s="664"/>
      <c r="D2176" s="343" t="s">
        <v>5072</v>
      </c>
      <c r="E2176" s="344" t="s">
        <v>5073</v>
      </c>
      <c r="F2176" s="344" t="s">
        <v>469</v>
      </c>
      <c r="G2176" s="344"/>
      <c r="H2176" s="344" t="s">
        <v>5074</v>
      </c>
      <c r="I2176" s="334"/>
      <c r="J2176" s="261"/>
    </row>
    <row r="2177" spans="3:10" s="311" customFormat="1" x14ac:dyDescent="0.3">
      <c r="C2177" s="664"/>
      <c r="D2177" s="343" t="s">
        <v>5075</v>
      </c>
      <c r="E2177" s="344" t="s">
        <v>5076</v>
      </c>
      <c r="F2177" s="344" t="s">
        <v>433</v>
      </c>
      <c r="G2177" s="344"/>
      <c r="H2177" s="344" t="s">
        <v>5075</v>
      </c>
      <c r="I2177" s="334"/>
      <c r="J2177" s="261"/>
    </row>
    <row r="2178" spans="3:10" s="311" customFormat="1" x14ac:dyDescent="0.3">
      <c r="C2178" s="664"/>
      <c r="D2178" s="343" t="s">
        <v>5077</v>
      </c>
      <c r="E2178" s="344" t="s">
        <v>5078</v>
      </c>
      <c r="F2178" s="344" t="s">
        <v>1586</v>
      </c>
      <c r="G2178" s="344"/>
      <c r="H2178" s="344" t="s">
        <v>5079</v>
      </c>
      <c r="I2178" s="334"/>
      <c r="J2178" s="261"/>
    </row>
    <row r="2179" spans="3:10" s="311" customFormat="1" x14ac:dyDescent="0.3">
      <c r="C2179" s="664"/>
      <c r="D2179" s="343" t="s">
        <v>5080</v>
      </c>
      <c r="E2179" s="344" t="s">
        <v>5081</v>
      </c>
      <c r="F2179" s="344" t="s">
        <v>525</v>
      </c>
      <c r="G2179" s="344"/>
      <c r="H2179" s="344" t="s">
        <v>5082</v>
      </c>
      <c r="I2179" s="334"/>
      <c r="J2179" s="261"/>
    </row>
    <row r="2180" spans="3:10" s="311" customFormat="1" x14ac:dyDescent="0.3">
      <c r="C2180" s="664"/>
      <c r="D2180" s="343" t="s">
        <v>5083</v>
      </c>
      <c r="E2180" s="344" t="s">
        <v>5084</v>
      </c>
      <c r="F2180" s="344" t="s">
        <v>436</v>
      </c>
      <c r="G2180" s="344"/>
      <c r="H2180" s="344" t="s">
        <v>5085</v>
      </c>
      <c r="I2180" s="334"/>
      <c r="J2180" s="261"/>
    </row>
    <row r="2181" spans="3:10" s="311" customFormat="1" x14ac:dyDescent="0.3">
      <c r="C2181" s="664"/>
      <c r="D2181" s="343" t="s">
        <v>5086</v>
      </c>
      <c r="E2181" s="344" t="s">
        <v>5087</v>
      </c>
      <c r="F2181" s="344" t="s">
        <v>436</v>
      </c>
      <c r="G2181" s="344"/>
      <c r="H2181" s="344" t="s">
        <v>5088</v>
      </c>
      <c r="I2181" s="334"/>
      <c r="J2181" s="261"/>
    </row>
    <row r="2182" spans="3:10" s="311" customFormat="1" x14ac:dyDescent="0.3">
      <c r="C2182" s="664"/>
      <c r="D2182" s="343" t="s">
        <v>5089</v>
      </c>
      <c r="E2182" s="344" t="s">
        <v>5090</v>
      </c>
      <c r="F2182" s="344" t="s">
        <v>2808</v>
      </c>
      <c r="G2182" s="344"/>
      <c r="H2182" s="344" t="s">
        <v>5091</v>
      </c>
      <c r="I2182" s="334"/>
      <c r="J2182" s="261"/>
    </row>
    <row r="2183" spans="3:10" s="311" customFormat="1" x14ac:dyDescent="0.3">
      <c r="C2183" s="664"/>
      <c r="D2183" s="343" t="s">
        <v>5092</v>
      </c>
      <c r="E2183" s="344" t="s">
        <v>5093</v>
      </c>
      <c r="F2183" s="344" t="s">
        <v>1343</v>
      </c>
      <c r="G2183" s="344"/>
      <c r="H2183" s="344" t="s">
        <v>5094</v>
      </c>
      <c r="I2183" s="334"/>
      <c r="J2183" s="261"/>
    </row>
    <row r="2184" spans="3:10" s="311" customFormat="1" x14ac:dyDescent="0.3">
      <c r="C2184" s="664"/>
      <c r="D2184" s="343" t="s">
        <v>5095</v>
      </c>
      <c r="E2184" s="344" t="s">
        <v>5096</v>
      </c>
      <c r="F2184" s="344" t="s">
        <v>1140</v>
      </c>
      <c r="G2184" s="344"/>
      <c r="H2184" s="344" t="s">
        <v>5095</v>
      </c>
      <c r="I2184" s="334"/>
      <c r="J2184" s="261"/>
    </row>
    <row r="2185" spans="3:10" s="311" customFormat="1" x14ac:dyDescent="0.3">
      <c r="C2185" s="664"/>
      <c r="D2185" s="343" t="s">
        <v>5097</v>
      </c>
      <c r="E2185" s="344" t="s">
        <v>5098</v>
      </c>
      <c r="F2185" s="344" t="s">
        <v>436</v>
      </c>
      <c r="G2185" s="344"/>
      <c r="H2185" s="344" t="s">
        <v>5099</v>
      </c>
      <c r="I2185" s="334"/>
      <c r="J2185" s="261"/>
    </row>
    <row r="2186" spans="3:10" s="311" customFormat="1" x14ac:dyDescent="0.3">
      <c r="C2186" s="664"/>
      <c r="D2186" s="343" t="s">
        <v>5100</v>
      </c>
      <c r="E2186" s="344" t="s">
        <v>5101</v>
      </c>
      <c r="F2186" s="344" t="s">
        <v>1134</v>
      </c>
      <c r="G2186" s="344"/>
      <c r="H2186" s="344" t="s">
        <v>5102</v>
      </c>
      <c r="I2186" s="334"/>
      <c r="J2186" s="261"/>
    </row>
    <row r="2187" spans="3:10" s="311" customFormat="1" x14ac:dyDescent="0.3">
      <c r="C2187" s="664"/>
      <c r="D2187" s="343" t="s">
        <v>5103</v>
      </c>
      <c r="E2187" s="344" t="s">
        <v>5104</v>
      </c>
      <c r="F2187" s="344" t="s">
        <v>516</v>
      </c>
      <c r="G2187" s="344"/>
      <c r="H2187" s="344" t="s">
        <v>5103</v>
      </c>
      <c r="I2187" s="334"/>
      <c r="J2187" s="261"/>
    </row>
    <row r="2188" spans="3:10" s="311" customFormat="1" x14ac:dyDescent="0.3">
      <c r="C2188" s="664"/>
      <c r="D2188" s="343" t="s">
        <v>5105</v>
      </c>
      <c r="E2188" s="344" t="s">
        <v>5106</v>
      </c>
      <c r="F2188" s="344" t="s">
        <v>516</v>
      </c>
      <c r="G2188" s="344"/>
      <c r="H2188" s="344" t="s">
        <v>5107</v>
      </c>
      <c r="I2188" s="334"/>
      <c r="J2188" s="261"/>
    </row>
    <row r="2189" spans="3:10" s="311" customFormat="1" x14ac:dyDescent="0.3">
      <c r="C2189" s="664"/>
      <c r="D2189" s="343" t="s">
        <v>5108</v>
      </c>
      <c r="E2189" s="344" t="s">
        <v>5109</v>
      </c>
      <c r="F2189" s="344" t="s">
        <v>406</v>
      </c>
      <c r="G2189" s="344"/>
      <c r="H2189" s="344" t="s">
        <v>5110</v>
      </c>
      <c r="I2189" s="334"/>
      <c r="J2189" s="261"/>
    </row>
    <row r="2190" spans="3:10" s="311" customFormat="1" x14ac:dyDescent="0.3">
      <c r="C2190" s="664"/>
      <c r="D2190" s="343" t="s">
        <v>5111</v>
      </c>
      <c r="E2190" s="344" t="s">
        <v>5112</v>
      </c>
      <c r="F2190" s="344" t="s">
        <v>1343</v>
      </c>
      <c r="G2190" s="344"/>
      <c r="H2190" s="344" t="s">
        <v>5111</v>
      </c>
      <c r="I2190" s="334"/>
      <c r="J2190" s="261"/>
    </row>
    <row r="2191" spans="3:10" s="311" customFormat="1" x14ac:dyDescent="0.3">
      <c r="C2191" s="664"/>
      <c r="D2191" s="343" t="s">
        <v>5111</v>
      </c>
      <c r="E2191" s="344" t="s">
        <v>412</v>
      </c>
      <c r="F2191" s="344" t="s">
        <v>1134</v>
      </c>
      <c r="G2191" s="344"/>
      <c r="H2191" s="344" t="s">
        <v>5111</v>
      </c>
      <c r="I2191" s="334"/>
      <c r="J2191" s="261"/>
    </row>
    <row r="2192" spans="3:10" s="311" customFormat="1" x14ac:dyDescent="0.3">
      <c r="C2192" s="664"/>
      <c r="D2192" s="343" t="s">
        <v>5113</v>
      </c>
      <c r="E2192" s="344" t="s">
        <v>5114</v>
      </c>
      <c r="F2192" s="344" t="s">
        <v>436</v>
      </c>
      <c r="G2192" s="344"/>
      <c r="H2192" s="344" t="s">
        <v>5115</v>
      </c>
      <c r="I2192" s="334"/>
      <c r="J2192" s="261"/>
    </row>
    <row r="2193" spans="3:10" s="311" customFormat="1" x14ac:dyDescent="0.3">
      <c r="C2193" s="664"/>
      <c r="D2193" s="343" t="s">
        <v>5116</v>
      </c>
      <c r="E2193" s="344" t="s">
        <v>5117</v>
      </c>
      <c r="F2193" s="344" t="s">
        <v>682</v>
      </c>
      <c r="G2193" s="344"/>
      <c r="H2193" s="344" t="s">
        <v>5116</v>
      </c>
      <c r="I2193" s="334"/>
      <c r="J2193" s="261"/>
    </row>
    <row r="2194" spans="3:10" s="311" customFormat="1" x14ac:dyDescent="0.3">
      <c r="C2194" s="664"/>
      <c r="D2194" s="343" t="s">
        <v>5118</v>
      </c>
      <c r="E2194" s="344" t="s">
        <v>5119</v>
      </c>
      <c r="F2194" s="344" t="s">
        <v>745</v>
      </c>
      <c r="G2194" s="344"/>
      <c r="H2194" s="344" t="s">
        <v>5120</v>
      </c>
      <c r="I2194" s="334"/>
      <c r="J2194" s="261"/>
    </row>
    <row r="2195" spans="3:10" s="311" customFormat="1" x14ac:dyDescent="0.3">
      <c r="C2195" s="664"/>
      <c r="D2195" s="343" t="s">
        <v>5121</v>
      </c>
      <c r="E2195" s="344" t="s">
        <v>412</v>
      </c>
      <c r="F2195" s="344" t="s">
        <v>1295</v>
      </c>
      <c r="G2195" s="344"/>
      <c r="H2195" s="344" t="s">
        <v>5121</v>
      </c>
      <c r="I2195" s="334"/>
      <c r="J2195" s="261"/>
    </row>
    <row r="2196" spans="3:10" s="311" customFormat="1" x14ac:dyDescent="0.3">
      <c r="C2196" s="664"/>
      <c r="D2196" s="343" t="s">
        <v>5122</v>
      </c>
      <c r="E2196" s="344" t="s">
        <v>412</v>
      </c>
      <c r="F2196" s="344" t="s">
        <v>423</v>
      </c>
      <c r="G2196" s="344"/>
      <c r="H2196" s="344" t="s">
        <v>5123</v>
      </c>
      <c r="I2196" s="334"/>
      <c r="J2196" s="261"/>
    </row>
    <row r="2197" spans="3:10" s="311" customFormat="1" x14ac:dyDescent="0.3">
      <c r="C2197" s="664"/>
      <c r="D2197" s="343" t="s">
        <v>5124</v>
      </c>
      <c r="E2197" s="344" t="s">
        <v>412</v>
      </c>
      <c r="F2197" s="344" t="s">
        <v>423</v>
      </c>
      <c r="G2197" s="344"/>
      <c r="H2197" s="344" t="s">
        <v>5125</v>
      </c>
      <c r="I2197" s="334"/>
      <c r="J2197" s="261"/>
    </row>
    <row r="2198" spans="3:10" s="311" customFormat="1" x14ac:dyDescent="0.3">
      <c r="C2198" s="664"/>
      <c r="D2198" s="343" t="s">
        <v>5126</v>
      </c>
      <c r="E2198" s="344" t="s">
        <v>5127</v>
      </c>
      <c r="F2198" s="344" t="s">
        <v>4181</v>
      </c>
      <c r="G2198" s="344"/>
      <c r="H2198" s="344" t="s">
        <v>5128</v>
      </c>
      <c r="I2198" s="334"/>
      <c r="J2198" s="261"/>
    </row>
    <row r="2199" spans="3:10" s="311" customFormat="1" x14ac:dyDescent="0.3">
      <c r="C2199" s="664"/>
      <c r="D2199" s="343" t="s">
        <v>5129</v>
      </c>
      <c r="E2199" s="344" t="s">
        <v>5130</v>
      </c>
      <c r="F2199" s="344" t="s">
        <v>726</v>
      </c>
      <c r="G2199" s="344"/>
      <c r="H2199" s="344" t="s">
        <v>5131</v>
      </c>
      <c r="I2199" s="334"/>
      <c r="J2199" s="261"/>
    </row>
    <row r="2200" spans="3:10" s="311" customFormat="1" x14ac:dyDescent="0.3">
      <c r="C2200" s="664"/>
      <c r="D2200" s="343" t="s">
        <v>5132</v>
      </c>
      <c r="E2200" s="344" t="s">
        <v>5133</v>
      </c>
      <c r="F2200" s="344" t="s">
        <v>5132</v>
      </c>
      <c r="G2200" s="344"/>
      <c r="H2200" s="344" t="s">
        <v>5134</v>
      </c>
      <c r="I2200" s="334"/>
      <c r="J2200" s="261"/>
    </row>
    <row r="2201" spans="3:10" s="311" customFormat="1" x14ac:dyDescent="0.3">
      <c r="C2201" s="664"/>
      <c r="D2201" s="343" t="s">
        <v>5135</v>
      </c>
      <c r="E2201" s="344" t="s">
        <v>412</v>
      </c>
      <c r="F2201" s="344" t="s">
        <v>423</v>
      </c>
      <c r="G2201" s="344"/>
      <c r="H2201" s="344" t="s">
        <v>5136</v>
      </c>
      <c r="I2201" s="334"/>
      <c r="J2201" s="261"/>
    </row>
    <row r="2202" spans="3:10" s="311" customFormat="1" x14ac:dyDescent="0.3">
      <c r="C2202" s="664"/>
      <c r="D2202" s="343" t="s">
        <v>5137</v>
      </c>
      <c r="E2202" s="344" t="s">
        <v>5138</v>
      </c>
      <c r="F2202" s="344" t="s">
        <v>460</v>
      </c>
      <c r="G2202" s="344"/>
      <c r="H2202" s="344" t="s">
        <v>5139</v>
      </c>
      <c r="I2202" s="334"/>
      <c r="J2202" s="261"/>
    </row>
    <row r="2203" spans="3:10" s="311" customFormat="1" x14ac:dyDescent="0.3">
      <c r="C2203" s="664"/>
      <c r="D2203" s="343" t="s">
        <v>5140</v>
      </c>
      <c r="E2203" s="344" t="s">
        <v>5141</v>
      </c>
      <c r="F2203" s="344" t="s">
        <v>421</v>
      </c>
      <c r="G2203" s="344"/>
      <c r="H2203" s="344" t="s">
        <v>5142</v>
      </c>
      <c r="I2203" s="334"/>
      <c r="J2203" s="261"/>
    </row>
    <row r="2204" spans="3:10" s="311" customFormat="1" x14ac:dyDescent="0.3">
      <c r="C2204" s="664"/>
      <c r="D2204" s="343" t="s">
        <v>5143</v>
      </c>
      <c r="E2204" s="344" t="s">
        <v>5144</v>
      </c>
      <c r="F2204" s="344" t="s">
        <v>745</v>
      </c>
      <c r="G2204" s="344"/>
      <c r="H2204" s="344" t="s">
        <v>5143</v>
      </c>
      <c r="I2204" s="334"/>
      <c r="J2204" s="261"/>
    </row>
    <row r="2205" spans="3:10" s="311" customFormat="1" x14ac:dyDescent="0.3">
      <c r="C2205" s="664"/>
      <c r="D2205" s="343" t="s">
        <v>5145</v>
      </c>
      <c r="E2205" s="344" t="s">
        <v>5146</v>
      </c>
      <c r="F2205" s="344" t="s">
        <v>433</v>
      </c>
      <c r="G2205" s="344"/>
      <c r="H2205" s="344" t="s">
        <v>5145</v>
      </c>
      <c r="I2205" s="334"/>
      <c r="J2205" s="261"/>
    </row>
    <row r="2206" spans="3:10" s="311" customFormat="1" x14ac:dyDescent="0.3">
      <c r="C2206" s="664"/>
      <c r="D2206" s="343" t="s">
        <v>5147</v>
      </c>
      <c r="E2206" s="344" t="s">
        <v>5148</v>
      </c>
      <c r="F2206" s="344" t="s">
        <v>433</v>
      </c>
      <c r="G2206" s="344"/>
      <c r="H2206" s="344" t="s">
        <v>5147</v>
      </c>
      <c r="I2206" s="334"/>
      <c r="J2206" s="261"/>
    </row>
    <row r="2207" spans="3:10" s="311" customFormat="1" x14ac:dyDescent="0.3">
      <c r="C2207" s="664"/>
      <c r="D2207" s="343" t="s">
        <v>5149</v>
      </c>
      <c r="E2207" s="344" t="s">
        <v>5150</v>
      </c>
      <c r="F2207" s="344" t="s">
        <v>426</v>
      </c>
      <c r="G2207" s="344"/>
      <c r="H2207" s="344" t="s">
        <v>5149</v>
      </c>
      <c r="I2207" s="334"/>
      <c r="J2207" s="261"/>
    </row>
    <row r="2208" spans="3:10" s="311" customFormat="1" x14ac:dyDescent="0.3">
      <c r="C2208" s="664"/>
      <c r="D2208" s="343" t="s">
        <v>5151</v>
      </c>
      <c r="E2208" s="344" t="s">
        <v>5152</v>
      </c>
      <c r="F2208" s="344" t="s">
        <v>423</v>
      </c>
      <c r="G2208" s="344"/>
      <c r="H2208" s="344" t="s">
        <v>5153</v>
      </c>
      <c r="I2208" s="334"/>
      <c r="J2208" s="261"/>
    </row>
    <row r="2209" spans="3:10" s="311" customFormat="1" x14ac:dyDescent="0.3">
      <c r="C2209" s="664"/>
      <c r="D2209" s="343" t="s">
        <v>5151</v>
      </c>
      <c r="E2209" s="344" t="s">
        <v>5154</v>
      </c>
      <c r="F2209" s="344" t="s">
        <v>423</v>
      </c>
      <c r="G2209" s="344"/>
      <c r="H2209" s="344" t="s">
        <v>5155</v>
      </c>
      <c r="I2209" s="334"/>
      <c r="J2209" s="261"/>
    </row>
    <row r="2210" spans="3:10" s="311" customFormat="1" x14ac:dyDescent="0.3">
      <c r="C2210" s="664"/>
      <c r="D2210" s="343" t="s">
        <v>5156</v>
      </c>
      <c r="E2210" s="344" t="s">
        <v>5157</v>
      </c>
      <c r="F2210" s="344" t="s">
        <v>748</v>
      </c>
      <c r="G2210" s="344"/>
      <c r="H2210" s="344" t="s">
        <v>5156</v>
      </c>
      <c r="I2210" s="334"/>
      <c r="J2210" s="261"/>
    </row>
    <row r="2211" spans="3:10" s="311" customFormat="1" x14ac:dyDescent="0.3">
      <c r="C2211" s="664"/>
      <c r="D2211" s="343" t="s">
        <v>5158</v>
      </c>
      <c r="E2211" s="344" t="s">
        <v>5159</v>
      </c>
      <c r="F2211" s="344" t="s">
        <v>665</v>
      </c>
      <c r="G2211" s="344"/>
      <c r="H2211" s="344" t="s">
        <v>5158</v>
      </c>
      <c r="I2211" s="334"/>
      <c r="J2211" s="261"/>
    </row>
    <row r="2212" spans="3:10" s="311" customFormat="1" x14ac:dyDescent="0.3">
      <c r="C2212" s="664"/>
      <c r="D2212" s="343" t="s">
        <v>5160</v>
      </c>
      <c r="E2212" s="344" t="s">
        <v>412</v>
      </c>
      <c r="F2212" s="344" t="s">
        <v>714</v>
      </c>
      <c r="G2212" s="344"/>
      <c r="H2212" s="344" t="s">
        <v>5161</v>
      </c>
      <c r="I2212" s="334"/>
      <c r="J2212" s="261"/>
    </row>
    <row r="2213" spans="3:10" s="311" customFormat="1" x14ac:dyDescent="0.3">
      <c r="C2213" s="664"/>
      <c r="D2213" s="343" t="s">
        <v>5162</v>
      </c>
      <c r="E2213" s="344" t="s">
        <v>5163</v>
      </c>
      <c r="F2213" s="344" t="s">
        <v>714</v>
      </c>
      <c r="G2213" s="344"/>
      <c r="H2213" s="344" t="s">
        <v>5162</v>
      </c>
      <c r="I2213" s="334"/>
      <c r="J2213" s="261"/>
    </row>
    <row r="2214" spans="3:10" s="311" customFormat="1" x14ac:dyDescent="0.3">
      <c r="C2214" s="664"/>
      <c r="D2214" s="343" t="s">
        <v>5164</v>
      </c>
      <c r="E2214" s="344" t="s">
        <v>5165</v>
      </c>
      <c r="F2214" s="344" t="s">
        <v>5164</v>
      </c>
      <c r="G2214" s="344"/>
      <c r="H2214" s="344" t="s">
        <v>5166</v>
      </c>
      <c r="I2214" s="334"/>
      <c r="J2214" s="261"/>
    </row>
    <row r="2215" spans="3:10" s="311" customFormat="1" x14ac:dyDescent="0.3">
      <c r="C2215" s="664"/>
      <c r="D2215" s="343" t="s">
        <v>5167</v>
      </c>
      <c r="E2215" s="344" t="s">
        <v>5168</v>
      </c>
      <c r="F2215" s="344" t="s">
        <v>665</v>
      </c>
      <c r="G2215" s="344"/>
      <c r="H2215" s="344" t="s">
        <v>5169</v>
      </c>
      <c r="I2215" s="334"/>
      <c r="J2215" s="261"/>
    </row>
    <row r="2216" spans="3:10" s="311" customFormat="1" x14ac:dyDescent="0.3">
      <c r="C2216" s="664"/>
      <c r="D2216" s="343" t="s">
        <v>5170</v>
      </c>
      <c r="E2216" s="344" t="s">
        <v>5171</v>
      </c>
      <c r="F2216" s="344" t="s">
        <v>2960</v>
      </c>
      <c r="G2216" s="344"/>
      <c r="H2216" s="344" t="s">
        <v>5170</v>
      </c>
      <c r="I2216" s="334"/>
      <c r="J2216" s="261"/>
    </row>
    <row r="2217" spans="3:10" s="311" customFormat="1" x14ac:dyDescent="0.3">
      <c r="C2217" s="664"/>
      <c r="D2217" s="343" t="s">
        <v>5172</v>
      </c>
      <c r="E2217" s="344" t="s">
        <v>5173</v>
      </c>
      <c r="F2217" s="344" t="s">
        <v>714</v>
      </c>
      <c r="G2217" s="344"/>
      <c r="H2217" s="344" t="s">
        <v>5174</v>
      </c>
      <c r="I2217" s="334"/>
      <c r="J2217" s="261"/>
    </row>
    <row r="2218" spans="3:10" s="311" customFormat="1" x14ac:dyDescent="0.3">
      <c r="C2218" s="664"/>
      <c r="D2218" s="343" t="s">
        <v>5175</v>
      </c>
      <c r="E2218" s="344" t="s">
        <v>5176</v>
      </c>
      <c r="F2218" s="344" t="s">
        <v>493</v>
      </c>
      <c r="G2218" s="344"/>
      <c r="H2218" s="344" t="s">
        <v>5175</v>
      </c>
      <c r="I2218" s="334"/>
      <c r="J2218" s="261"/>
    </row>
    <row r="2219" spans="3:10" s="311" customFormat="1" x14ac:dyDescent="0.3">
      <c r="C2219" s="664"/>
      <c r="D2219" s="343" t="s">
        <v>5177</v>
      </c>
      <c r="E2219" s="344" t="s">
        <v>5178</v>
      </c>
      <c r="F2219" s="344" t="s">
        <v>436</v>
      </c>
      <c r="G2219" s="344"/>
      <c r="H2219" s="344" t="s">
        <v>5179</v>
      </c>
      <c r="I2219" s="334"/>
      <c r="J2219" s="261"/>
    </row>
    <row r="2220" spans="3:10" s="311" customFormat="1" x14ac:dyDescent="0.3">
      <c r="C2220" s="664"/>
      <c r="D2220" s="343" t="s">
        <v>5180</v>
      </c>
      <c r="E2220" s="344" t="s">
        <v>5181</v>
      </c>
      <c r="F2220" s="344" t="s">
        <v>436</v>
      </c>
      <c r="G2220" s="344"/>
      <c r="H2220" s="344" t="s">
        <v>5182</v>
      </c>
      <c r="I2220" s="334"/>
      <c r="J2220" s="261"/>
    </row>
    <row r="2221" spans="3:10" s="311" customFormat="1" x14ac:dyDescent="0.3">
      <c r="C2221" s="664"/>
      <c r="D2221" s="343" t="s">
        <v>5180</v>
      </c>
      <c r="E2221" s="344" t="s">
        <v>5183</v>
      </c>
      <c r="F2221" s="344" t="s">
        <v>436</v>
      </c>
      <c r="G2221" s="344"/>
      <c r="H2221" s="344" t="s">
        <v>5184</v>
      </c>
      <c r="I2221" s="334"/>
      <c r="J2221" s="261"/>
    </row>
    <row r="2222" spans="3:10" s="311" customFormat="1" x14ac:dyDescent="0.3">
      <c r="C2222" s="664"/>
      <c r="D2222" s="343" t="s">
        <v>5180</v>
      </c>
      <c r="E2222" s="344" t="s">
        <v>5185</v>
      </c>
      <c r="F2222" s="344" t="s">
        <v>423</v>
      </c>
      <c r="G2222" s="344"/>
      <c r="H2222" s="344" t="s">
        <v>5186</v>
      </c>
      <c r="I2222" s="334"/>
      <c r="J2222" s="261"/>
    </row>
    <row r="2223" spans="3:10" s="311" customFormat="1" x14ac:dyDescent="0.3">
      <c r="C2223" s="664"/>
      <c r="D2223" s="343" t="s">
        <v>5180</v>
      </c>
      <c r="E2223" s="344" t="s">
        <v>5187</v>
      </c>
      <c r="F2223" s="344" t="s">
        <v>436</v>
      </c>
      <c r="G2223" s="344"/>
      <c r="H2223" s="344" t="s">
        <v>5188</v>
      </c>
      <c r="I2223" s="334"/>
      <c r="J2223" s="261"/>
    </row>
    <row r="2224" spans="3:10" s="311" customFormat="1" x14ac:dyDescent="0.3">
      <c r="C2224" s="664"/>
      <c r="D2224" s="343" t="s">
        <v>5189</v>
      </c>
      <c r="E2224" s="344" t="s">
        <v>5190</v>
      </c>
      <c r="F2224" s="344" t="s">
        <v>3372</v>
      </c>
      <c r="G2224" s="344"/>
      <c r="H2224" s="344" t="s">
        <v>5189</v>
      </c>
      <c r="I2224" s="334"/>
      <c r="J2224" s="261"/>
    </row>
    <row r="2225" spans="3:10" s="311" customFormat="1" x14ac:dyDescent="0.3">
      <c r="C2225" s="664"/>
      <c r="D2225" s="343" t="s">
        <v>5191</v>
      </c>
      <c r="E2225" s="344" t="s">
        <v>5192</v>
      </c>
      <c r="F2225" s="344" t="s">
        <v>440</v>
      </c>
      <c r="G2225" s="344"/>
      <c r="H2225" s="344" t="s">
        <v>5193</v>
      </c>
      <c r="I2225" s="334"/>
      <c r="J2225" s="261"/>
    </row>
    <row r="2226" spans="3:10" s="311" customFormat="1" x14ac:dyDescent="0.3">
      <c r="C2226" s="664"/>
      <c r="D2226" s="343" t="s">
        <v>5194</v>
      </c>
      <c r="E2226" s="344" t="s">
        <v>5195</v>
      </c>
      <c r="F2226" s="344" t="s">
        <v>436</v>
      </c>
      <c r="G2226" s="344"/>
      <c r="H2226" s="344" t="s">
        <v>5196</v>
      </c>
      <c r="I2226" s="334"/>
      <c r="J2226" s="261"/>
    </row>
    <row r="2227" spans="3:10" s="311" customFormat="1" x14ac:dyDescent="0.3">
      <c r="C2227" s="664"/>
      <c r="D2227" s="343" t="s">
        <v>5197</v>
      </c>
      <c r="E2227" s="344" t="s">
        <v>412</v>
      </c>
      <c r="F2227" s="344" t="s">
        <v>726</v>
      </c>
      <c r="G2227" s="344"/>
      <c r="H2227" s="344" t="s">
        <v>5198</v>
      </c>
      <c r="I2227" s="334"/>
      <c r="J2227" s="261"/>
    </row>
    <row r="2228" spans="3:10" s="311" customFormat="1" x14ac:dyDescent="0.3">
      <c r="C2228" s="664"/>
      <c r="D2228" s="343" t="s">
        <v>5199</v>
      </c>
      <c r="E2228" s="344" t="s">
        <v>5200</v>
      </c>
      <c r="F2228" s="344" t="s">
        <v>516</v>
      </c>
      <c r="G2228" s="344"/>
      <c r="H2228" s="344" t="s">
        <v>5201</v>
      </c>
      <c r="I2228" s="334"/>
      <c r="J2228" s="261"/>
    </row>
    <row r="2229" spans="3:10" s="311" customFormat="1" x14ac:dyDescent="0.3">
      <c r="C2229" s="664"/>
      <c r="D2229" s="343" t="s">
        <v>5202</v>
      </c>
      <c r="E2229" s="344" t="s">
        <v>5203</v>
      </c>
      <c r="F2229" s="344" t="s">
        <v>594</v>
      </c>
      <c r="G2229" s="344"/>
      <c r="H2229" s="344" t="s">
        <v>5204</v>
      </c>
      <c r="I2229" s="334"/>
      <c r="J2229" s="261"/>
    </row>
    <row r="2230" spans="3:10" s="311" customFormat="1" x14ac:dyDescent="0.3">
      <c r="C2230" s="664"/>
      <c r="D2230" s="343" t="s">
        <v>5202</v>
      </c>
      <c r="E2230" s="344" t="s">
        <v>412</v>
      </c>
      <c r="F2230" s="344" t="s">
        <v>594</v>
      </c>
      <c r="G2230" s="344"/>
      <c r="H2230" s="344" t="s">
        <v>5205</v>
      </c>
      <c r="I2230" s="334"/>
      <c r="J2230" s="261"/>
    </row>
    <row r="2231" spans="3:10" s="311" customFormat="1" x14ac:dyDescent="0.3">
      <c r="C2231" s="664"/>
      <c r="D2231" s="343" t="s">
        <v>5202</v>
      </c>
      <c r="E2231" s="344" t="s">
        <v>412</v>
      </c>
      <c r="F2231" s="344" t="s">
        <v>594</v>
      </c>
      <c r="G2231" s="344"/>
      <c r="H2231" s="344" t="s">
        <v>5206</v>
      </c>
      <c r="I2231" s="334"/>
      <c r="J2231" s="261"/>
    </row>
    <row r="2232" spans="3:10" s="311" customFormat="1" x14ac:dyDescent="0.3">
      <c r="C2232" s="664"/>
      <c r="D2232" s="343" t="s">
        <v>5202</v>
      </c>
      <c r="E2232" s="344" t="s">
        <v>412</v>
      </c>
      <c r="F2232" s="344" t="s">
        <v>594</v>
      </c>
      <c r="G2232" s="344"/>
      <c r="H2232" s="344" t="s">
        <v>5207</v>
      </c>
      <c r="I2232" s="334"/>
      <c r="J2232" s="261"/>
    </row>
    <row r="2233" spans="3:10" s="311" customFormat="1" x14ac:dyDescent="0.3">
      <c r="C2233" s="664"/>
      <c r="D2233" s="343" t="s">
        <v>5202</v>
      </c>
      <c r="E2233" s="344" t="s">
        <v>5208</v>
      </c>
      <c r="F2233" s="344" t="s">
        <v>594</v>
      </c>
      <c r="G2233" s="344"/>
      <c r="H2233" s="344" t="s">
        <v>5209</v>
      </c>
      <c r="I2233" s="334"/>
      <c r="J2233" s="261"/>
    </row>
    <row r="2234" spans="3:10" s="311" customFormat="1" x14ac:dyDescent="0.3">
      <c r="C2234" s="664"/>
      <c r="D2234" s="343" t="s">
        <v>5210</v>
      </c>
      <c r="E2234" s="344" t="s">
        <v>5211</v>
      </c>
      <c r="F2234" s="344" t="s">
        <v>516</v>
      </c>
      <c r="G2234" s="344"/>
      <c r="H2234" s="344" t="s">
        <v>5210</v>
      </c>
      <c r="I2234" s="334"/>
      <c r="J2234" s="261"/>
    </row>
    <row r="2235" spans="3:10" s="311" customFormat="1" x14ac:dyDescent="0.3">
      <c r="C2235" s="664"/>
      <c r="D2235" s="343" t="s">
        <v>5212</v>
      </c>
      <c r="E2235" s="344" t="s">
        <v>5213</v>
      </c>
      <c r="F2235" s="344" t="s">
        <v>525</v>
      </c>
      <c r="G2235" s="344"/>
      <c r="H2235" s="344" t="s">
        <v>5214</v>
      </c>
      <c r="I2235" s="334"/>
      <c r="J2235" s="261"/>
    </row>
    <row r="2236" spans="3:10" s="311" customFormat="1" x14ac:dyDescent="0.3">
      <c r="C2236" s="664"/>
      <c r="D2236" s="343" t="s">
        <v>5215</v>
      </c>
      <c r="E2236" s="344" t="s">
        <v>5216</v>
      </c>
      <c r="F2236" s="344" t="s">
        <v>737</v>
      </c>
      <c r="G2236" s="344"/>
      <c r="H2236" s="344" t="s">
        <v>5217</v>
      </c>
      <c r="I2236" s="334"/>
      <c r="J2236" s="261"/>
    </row>
    <row r="2237" spans="3:10" s="311" customFormat="1" x14ac:dyDescent="0.3">
      <c r="C2237" s="664"/>
      <c r="D2237" s="343" t="s">
        <v>5218</v>
      </c>
      <c r="E2237" s="344" t="s">
        <v>5219</v>
      </c>
      <c r="F2237" s="344" t="s">
        <v>421</v>
      </c>
      <c r="G2237" s="344"/>
      <c r="H2237" s="344" t="s">
        <v>5220</v>
      </c>
      <c r="I2237" s="334"/>
      <c r="J2237" s="261"/>
    </row>
    <row r="2238" spans="3:10" s="311" customFormat="1" x14ac:dyDescent="0.3">
      <c r="C2238" s="664"/>
      <c r="D2238" s="343" t="s">
        <v>5221</v>
      </c>
      <c r="E2238" s="344" t="s">
        <v>5222</v>
      </c>
      <c r="F2238" s="344" t="s">
        <v>878</v>
      </c>
      <c r="G2238" s="344"/>
      <c r="H2238" s="344" t="s">
        <v>5223</v>
      </c>
      <c r="I2238" s="334"/>
      <c r="J2238" s="261"/>
    </row>
    <row r="2239" spans="3:10" s="311" customFormat="1" x14ac:dyDescent="0.3">
      <c r="C2239" s="664"/>
      <c r="D2239" s="343" t="s">
        <v>5224</v>
      </c>
      <c r="E2239" s="344" t="s">
        <v>5225</v>
      </c>
      <c r="F2239" s="344" t="s">
        <v>856</v>
      </c>
      <c r="G2239" s="344"/>
      <c r="H2239" s="344" t="s">
        <v>5224</v>
      </c>
      <c r="I2239" s="334"/>
      <c r="J2239" s="261"/>
    </row>
    <row r="2240" spans="3:10" s="311" customFormat="1" x14ac:dyDescent="0.3">
      <c r="C2240" s="664"/>
      <c r="D2240" s="343" t="s">
        <v>5226</v>
      </c>
      <c r="E2240" s="344" t="s">
        <v>412</v>
      </c>
      <c r="F2240" s="344" t="s">
        <v>406</v>
      </c>
      <c r="G2240" s="344"/>
      <c r="H2240" s="344" t="s">
        <v>5226</v>
      </c>
      <c r="I2240" s="334"/>
      <c r="J2240" s="261"/>
    </row>
    <row r="2241" spans="3:10" s="311" customFormat="1" x14ac:dyDescent="0.3">
      <c r="C2241" s="664"/>
      <c r="D2241" s="343" t="s">
        <v>5227</v>
      </c>
      <c r="E2241" s="344" t="s">
        <v>5228</v>
      </c>
      <c r="F2241" s="344" t="s">
        <v>421</v>
      </c>
      <c r="G2241" s="344"/>
      <c r="H2241" s="344" t="s">
        <v>5229</v>
      </c>
      <c r="I2241" s="334"/>
      <c r="J2241" s="261"/>
    </row>
    <row r="2242" spans="3:10" s="311" customFormat="1" x14ac:dyDescent="0.3">
      <c r="C2242" s="664"/>
      <c r="D2242" s="343" t="s">
        <v>5230</v>
      </c>
      <c r="E2242" s="344" t="s">
        <v>5231</v>
      </c>
      <c r="F2242" s="344" t="s">
        <v>722</v>
      </c>
      <c r="G2242" s="344"/>
      <c r="H2242" s="344" t="s">
        <v>5232</v>
      </c>
      <c r="I2242" s="334"/>
      <c r="J2242" s="261"/>
    </row>
    <row r="2243" spans="3:10" s="311" customFormat="1" x14ac:dyDescent="0.3">
      <c r="C2243" s="664"/>
      <c r="D2243" s="343" t="s">
        <v>5233</v>
      </c>
      <c r="E2243" s="344" t="s">
        <v>5234</v>
      </c>
      <c r="F2243" s="344" t="s">
        <v>678</v>
      </c>
      <c r="G2243" s="344"/>
      <c r="H2243" s="344" t="s">
        <v>5235</v>
      </c>
      <c r="I2243" s="334"/>
      <c r="J2243" s="261"/>
    </row>
    <row r="2244" spans="3:10" s="311" customFormat="1" x14ac:dyDescent="0.3">
      <c r="C2244" s="664"/>
      <c r="D2244" s="343" t="s">
        <v>5236</v>
      </c>
      <c r="E2244" s="344" t="s">
        <v>412</v>
      </c>
      <c r="F2244" s="344" t="s">
        <v>418</v>
      </c>
      <c r="G2244" s="344"/>
      <c r="H2244" s="344" t="s">
        <v>5237</v>
      </c>
      <c r="I2244" s="334"/>
      <c r="J2244" s="261"/>
    </row>
    <row r="2245" spans="3:10" s="311" customFormat="1" x14ac:dyDescent="0.3">
      <c r="C2245" s="664"/>
      <c r="D2245" s="343" t="s">
        <v>5238</v>
      </c>
      <c r="E2245" s="344" t="s">
        <v>5239</v>
      </c>
      <c r="F2245" s="344" t="s">
        <v>463</v>
      </c>
      <c r="G2245" s="344"/>
      <c r="H2245" s="344" t="s">
        <v>5238</v>
      </c>
      <c r="I2245" s="334"/>
      <c r="J2245" s="261"/>
    </row>
    <row r="2246" spans="3:10" s="311" customFormat="1" x14ac:dyDescent="0.3">
      <c r="C2246" s="664"/>
      <c r="D2246" s="343" t="s">
        <v>5240</v>
      </c>
      <c r="E2246" s="344" t="s">
        <v>5241</v>
      </c>
      <c r="F2246" s="344" t="s">
        <v>3693</v>
      </c>
      <c r="G2246" s="344"/>
      <c r="H2246" s="344" t="s">
        <v>5242</v>
      </c>
      <c r="I2246" s="334"/>
      <c r="J2246" s="261"/>
    </row>
    <row r="2247" spans="3:10" s="311" customFormat="1" x14ac:dyDescent="0.3">
      <c r="C2247" s="664"/>
      <c r="D2247" s="343" t="s">
        <v>5243</v>
      </c>
      <c r="E2247" s="344" t="s">
        <v>412</v>
      </c>
      <c r="F2247" s="344" t="s">
        <v>406</v>
      </c>
      <c r="G2247" s="344"/>
      <c r="H2247" s="344" t="s">
        <v>5244</v>
      </c>
      <c r="I2247" s="334"/>
      <c r="J2247" s="261"/>
    </row>
    <row r="2248" spans="3:10" s="311" customFormat="1" x14ac:dyDescent="0.3">
      <c r="C2248" s="664"/>
      <c r="D2248" s="343" t="s">
        <v>5245</v>
      </c>
      <c r="E2248" s="344" t="s">
        <v>5246</v>
      </c>
      <c r="F2248" s="344" t="s">
        <v>733</v>
      </c>
      <c r="G2248" s="344"/>
      <c r="H2248" s="344" t="s">
        <v>5245</v>
      </c>
      <c r="I2248" s="334"/>
      <c r="J2248" s="261"/>
    </row>
    <row r="2249" spans="3:10" s="311" customFormat="1" x14ac:dyDescent="0.3">
      <c r="C2249" s="664"/>
      <c r="D2249" s="343" t="s">
        <v>5247</v>
      </c>
      <c r="E2249" s="344" t="s">
        <v>412</v>
      </c>
      <c r="F2249" s="344" t="s">
        <v>525</v>
      </c>
      <c r="G2249" s="344"/>
      <c r="H2249" s="344" t="s">
        <v>5247</v>
      </c>
      <c r="I2249" s="334"/>
      <c r="J2249" s="261"/>
    </row>
    <row r="2250" spans="3:10" s="311" customFormat="1" x14ac:dyDescent="0.3">
      <c r="C2250" s="664"/>
      <c r="D2250" s="343" t="s">
        <v>5248</v>
      </c>
      <c r="E2250" s="344" t="s">
        <v>5249</v>
      </c>
      <c r="F2250" s="344" t="s">
        <v>2842</v>
      </c>
      <c r="G2250" s="344"/>
      <c r="H2250" s="344" t="s">
        <v>5250</v>
      </c>
      <c r="I2250" s="334"/>
      <c r="J2250" s="261"/>
    </row>
    <row r="2251" spans="3:10" s="311" customFormat="1" x14ac:dyDescent="0.3">
      <c r="C2251" s="664"/>
      <c r="D2251" s="343" t="s">
        <v>5251</v>
      </c>
      <c r="E2251" s="344" t="s">
        <v>5252</v>
      </c>
      <c r="F2251" s="344" t="s">
        <v>1586</v>
      </c>
      <c r="G2251" s="344"/>
      <c r="H2251" s="344" t="s">
        <v>5251</v>
      </c>
      <c r="I2251" s="334"/>
      <c r="J2251" s="261"/>
    </row>
    <row r="2252" spans="3:10" s="311" customFormat="1" x14ac:dyDescent="0.3">
      <c r="C2252" s="664"/>
      <c r="D2252" s="343" t="s">
        <v>5253</v>
      </c>
      <c r="E2252" s="344" t="s">
        <v>5254</v>
      </c>
      <c r="F2252" s="344" t="s">
        <v>488</v>
      </c>
      <c r="G2252" s="344"/>
      <c r="H2252" s="344" t="s">
        <v>5255</v>
      </c>
      <c r="I2252" s="334"/>
      <c r="J2252" s="261"/>
    </row>
    <row r="2253" spans="3:10" s="311" customFormat="1" x14ac:dyDescent="0.3">
      <c r="C2253" s="664"/>
      <c r="D2253" s="343" t="s">
        <v>5253</v>
      </c>
      <c r="E2253" s="344" t="s">
        <v>412</v>
      </c>
      <c r="F2253" s="344" t="s">
        <v>726</v>
      </c>
      <c r="G2253" s="344"/>
      <c r="H2253" s="344" t="s">
        <v>5256</v>
      </c>
      <c r="I2253" s="334"/>
      <c r="J2253" s="261"/>
    </row>
    <row r="2254" spans="3:10" s="311" customFormat="1" x14ac:dyDescent="0.3">
      <c r="C2254" s="664"/>
      <c r="D2254" s="343" t="s">
        <v>5257</v>
      </c>
      <c r="E2254" s="344" t="s">
        <v>5258</v>
      </c>
      <c r="F2254" s="344" t="s">
        <v>752</v>
      </c>
      <c r="G2254" s="344"/>
      <c r="H2254" s="344" t="s">
        <v>5257</v>
      </c>
      <c r="I2254" s="334"/>
      <c r="J2254" s="261"/>
    </row>
    <row r="2255" spans="3:10" s="311" customFormat="1" x14ac:dyDescent="0.3">
      <c r="C2255" s="664"/>
      <c r="D2255" s="343" t="s">
        <v>5259</v>
      </c>
      <c r="E2255" s="344" t="s">
        <v>5260</v>
      </c>
      <c r="F2255" s="344" t="s">
        <v>421</v>
      </c>
      <c r="G2255" s="344"/>
      <c r="H2255" s="344" t="s">
        <v>5261</v>
      </c>
      <c r="I2255" s="334"/>
      <c r="J2255" s="261"/>
    </row>
    <row r="2256" spans="3:10" s="311" customFormat="1" x14ac:dyDescent="0.3">
      <c r="C2256" s="664"/>
      <c r="D2256" s="343" t="s">
        <v>5262</v>
      </c>
      <c r="E2256" s="344" t="s">
        <v>5263</v>
      </c>
      <c r="F2256" s="344" t="s">
        <v>1463</v>
      </c>
      <c r="G2256" s="344"/>
      <c r="H2256" s="344" t="s">
        <v>5262</v>
      </c>
      <c r="I2256" s="334"/>
      <c r="J2256" s="261"/>
    </row>
    <row r="2257" spans="3:10" s="311" customFormat="1" x14ac:dyDescent="0.3">
      <c r="C2257" s="664"/>
      <c r="D2257" s="343" t="s">
        <v>5264</v>
      </c>
      <c r="E2257" s="344" t="s">
        <v>5265</v>
      </c>
      <c r="F2257" s="344" t="s">
        <v>1586</v>
      </c>
      <c r="G2257" s="344"/>
      <c r="H2257" s="344" t="s">
        <v>5264</v>
      </c>
      <c r="I2257" s="334"/>
      <c r="J2257" s="261"/>
    </row>
    <row r="2258" spans="3:10" s="311" customFormat="1" x14ac:dyDescent="0.3">
      <c r="C2258" s="664"/>
      <c r="D2258" s="343" t="s">
        <v>5266</v>
      </c>
      <c r="E2258" s="344" t="s">
        <v>5267</v>
      </c>
      <c r="F2258" s="344" t="s">
        <v>2050</v>
      </c>
      <c r="G2258" s="344"/>
      <c r="H2258" s="344" t="s">
        <v>5266</v>
      </c>
      <c r="I2258" s="334"/>
      <c r="J2258" s="261"/>
    </row>
    <row r="2259" spans="3:10" s="311" customFormat="1" x14ac:dyDescent="0.3">
      <c r="C2259" s="664"/>
      <c r="D2259" s="343" t="s">
        <v>5268</v>
      </c>
      <c r="E2259" s="344" t="s">
        <v>5269</v>
      </c>
      <c r="F2259" s="344" t="s">
        <v>463</v>
      </c>
      <c r="G2259" s="344"/>
      <c r="H2259" s="344" t="s">
        <v>5268</v>
      </c>
      <c r="I2259" s="334"/>
      <c r="J2259" s="261"/>
    </row>
    <row r="2260" spans="3:10" s="311" customFormat="1" x14ac:dyDescent="0.3">
      <c r="C2260" s="664"/>
      <c r="D2260" s="343" t="s">
        <v>5270</v>
      </c>
      <c r="E2260" s="344" t="s">
        <v>5271</v>
      </c>
      <c r="F2260" s="344" t="s">
        <v>1236</v>
      </c>
      <c r="G2260" s="344"/>
      <c r="H2260" s="344" t="s">
        <v>5270</v>
      </c>
      <c r="I2260" s="334"/>
      <c r="J2260" s="261"/>
    </row>
    <row r="2261" spans="3:10" s="311" customFormat="1" x14ac:dyDescent="0.3">
      <c r="C2261" s="664"/>
      <c r="D2261" s="343" t="s">
        <v>5272</v>
      </c>
      <c r="E2261" s="344" t="s">
        <v>5273</v>
      </c>
      <c r="F2261" s="344" t="s">
        <v>675</v>
      </c>
      <c r="G2261" s="344"/>
      <c r="H2261" s="344" t="s">
        <v>5272</v>
      </c>
      <c r="I2261" s="334"/>
      <c r="J2261" s="261"/>
    </row>
    <row r="2262" spans="3:10" s="311" customFormat="1" x14ac:dyDescent="0.3">
      <c r="C2262" s="664"/>
      <c r="D2262" s="343" t="s">
        <v>5274</v>
      </c>
      <c r="E2262" s="344" t="s">
        <v>412</v>
      </c>
      <c r="F2262" s="344" t="s">
        <v>1578</v>
      </c>
      <c r="G2262" s="344"/>
      <c r="H2262" s="344" t="s">
        <v>5274</v>
      </c>
      <c r="I2262" s="334"/>
      <c r="J2262" s="261"/>
    </row>
    <row r="2263" spans="3:10" s="311" customFormat="1" x14ac:dyDescent="0.3">
      <c r="C2263" s="664"/>
      <c r="D2263" s="343" t="s">
        <v>5275</v>
      </c>
      <c r="E2263" s="344" t="s">
        <v>5276</v>
      </c>
      <c r="F2263" s="344" t="s">
        <v>594</v>
      </c>
      <c r="G2263" s="344"/>
      <c r="H2263" s="344" t="s">
        <v>5275</v>
      </c>
      <c r="I2263" s="334"/>
      <c r="J2263" s="261"/>
    </row>
    <row r="2264" spans="3:10" s="311" customFormat="1" x14ac:dyDescent="0.3">
      <c r="C2264" s="664"/>
      <c r="D2264" s="343" t="s">
        <v>5277</v>
      </c>
      <c r="E2264" s="344" t="s">
        <v>5278</v>
      </c>
      <c r="F2264" s="344" t="s">
        <v>2482</v>
      </c>
      <c r="G2264" s="344"/>
      <c r="H2264" s="344" t="s">
        <v>5277</v>
      </c>
      <c r="I2264" s="334"/>
      <c r="J2264" s="261"/>
    </row>
    <row r="2265" spans="3:10" s="311" customFormat="1" x14ac:dyDescent="0.3">
      <c r="C2265" s="664"/>
      <c r="D2265" s="343" t="s">
        <v>5279</v>
      </c>
      <c r="E2265" s="344" t="s">
        <v>412</v>
      </c>
      <c r="F2265" s="344" t="s">
        <v>525</v>
      </c>
      <c r="G2265" s="344"/>
      <c r="H2265" s="344" t="s">
        <v>5280</v>
      </c>
      <c r="I2265" s="334"/>
      <c r="J2265" s="261"/>
    </row>
    <row r="2266" spans="3:10" s="311" customFormat="1" x14ac:dyDescent="0.3">
      <c r="C2266" s="664"/>
      <c r="D2266" s="343" t="s">
        <v>5281</v>
      </c>
      <c r="E2266" s="344" t="s">
        <v>5282</v>
      </c>
      <c r="F2266" s="344" t="s">
        <v>726</v>
      </c>
      <c r="G2266" s="344"/>
      <c r="H2266" s="344" t="s">
        <v>5283</v>
      </c>
      <c r="I2266" s="334"/>
      <c r="J2266" s="261"/>
    </row>
    <row r="2267" spans="3:10" s="311" customFormat="1" x14ac:dyDescent="0.3">
      <c r="C2267" s="664"/>
      <c r="D2267" s="343" t="s">
        <v>5284</v>
      </c>
      <c r="E2267" s="344" t="s">
        <v>5285</v>
      </c>
      <c r="F2267" s="344" t="s">
        <v>1343</v>
      </c>
      <c r="G2267" s="344"/>
      <c r="H2267" s="344" t="s">
        <v>5284</v>
      </c>
      <c r="I2267" s="334"/>
      <c r="J2267" s="261"/>
    </row>
    <row r="2268" spans="3:10" s="311" customFormat="1" x14ac:dyDescent="0.3">
      <c r="C2268" s="664"/>
      <c r="D2268" s="343" t="s">
        <v>5286</v>
      </c>
      <c r="E2268" s="344" t="s">
        <v>5287</v>
      </c>
      <c r="F2268" s="344" t="s">
        <v>1055</v>
      </c>
      <c r="G2268" s="344"/>
      <c r="H2268" s="344" t="s">
        <v>5286</v>
      </c>
      <c r="I2268" s="334"/>
      <c r="J2268" s="261"/>
    </row>
    <row r="2269" spans="3:10" s="311" customFormat="1" x14ac:dyDescent="0.3">
      <c r="C2269" s="664"/>
      <c r="D2269" s="343" t="s">
        <v>5288</v>
      </c>
      <c r="E2269" s="344" t="s">
        <v>5289</v>
      </c>
      <c r="F2269" s="344" t="s">
        <v>484</v>
      </c>
      <c r="G2269" s="344"/>
      <c r="H2269" s="344" t="s">
        <v>5290</v>
      </c>
      <c r="I2269" s="334"/>
      <c r="J2269" s="261"/>
    </row>
    <row r="2270" spans="3:10" s="311" customFormat="1" x14ac:dyDescent="0.3">
      <c r="C2270" s="664"/>
      <c r="D2270" s="343" t="s">
        <v>5291</v>
      </c>
      <c r="E2270" s="344" t="s">
        <v>412</v>
      </c>
      <c r="F2270" s="344" t="s">
        <v>912</v>
      </c>
      <c r="G2270" s="344"/>
      <c r="H2270" s="344" t="s">
        <v>5292</v>
      </c>
      <c r="I2270" s="334"/>
      <c r="J2270" s="261"/>
    </row>
    <row r="2271" spans="3:10" s="311" customFormat="1" x14ac:dyDescent="0.3">
      <c r="C2271" s="664"/>
      <c r="D2271" s="343" t="s">
        <v>5293</v>
      </c>
      <c r="E2271" s="344" t="s">
        <v>5294</v>
      </c>
      <c r="F2271" s="344" t="s">
        <v>5295</v>
      </c>
      <c r="G2271" s="344"/>
      <c r="H2271" s="344" t="s">
        <v>5296</v>
      </c>
      <c r="I2271" s="334"/>
      <c r="J2271" s="261"/>
    </row>
    <row r="2272" spans="3:10" s="311" customFormat="1" x14ac:dyDescent="0.3">
      <c r="C2272" s="664"/>
      <c r="D2272" s="343" t="s">
        <v>5297</v>
      </c>
      <c r="E2272" s="344" t="s">
        <v>5298</v>
      </c>
      <c r="F2272" s="344" t="s">
        <v>2808</v>
      </c>
      <c r="G2272" s="344"/>
      <c r="H2272" s="344" t="s">
        <v>5297</v>
      </c>
      <c r="I2272" s="334"/>
      <c r="J2272" s="261"/>
    </row>
    <row r="2273" spans="3:10" s="311" customFormat="1" x14ac:dyDescent="0.3">
      <c r="C2273" s="664"/>
      <c r="D2273" s="343" t="s">
        <v>5299</v>
      </c>
      <c r="E2273" s="344" t="s">
        <v>5300</v>
      </c>
      <c r="F2273" s="344" t="s">
        <v>745</v>
      </c>
      <c r="G2273" s="344"/>
      <c r="H2273" s="344" t="s">
        <v>5301</v>
      </c>
      <c r="I2273" s="334"/>
      <c r="J2273" s="261"/>
    </row>
    <row r="2274" spans="3:10" s="311" customFormat="1" x14ac:dyDescent="0.3">
      <c r="C2274" s="664"/>
      <c r="D2274" s="343" t="s">
        <v>5302</v>
      </c>
      <c r="E2274" s="344" t="s">
        <v>5303</v>
      </c>
      <c r="F2274" s="344" t="s">
        <v>5302</v>
      </c>
      <c r="G2274" s="344"/>
      <c r="H2274" s="344" t="s">
        <v>5304</v>
      </c>
      <c r="I2274" s="334"/>
      <c r="J2274" s="261"/>
    </row>
    <row r="2275" spans="3:10" s="311" customFormat="1" x14ac:dyDescent="0.3">
      <c r="C2275" s="664"/>
      <c r="D2275" s="343" t="s">
        <v>5305</v>
      </c>
      <c r="E2275" s="344" t="s">
        <v>412</v>
      </c>
      <c r="F2275" s="344" t="s">
        <v>5302</v>
      </c>
      <c r="G2275" s="344"/>
      <c r="H2275" s="344" t="s">
        <v>5305</v>
      </c>
      <c r="I2275" s="334"/>
      <c r="J2275" s="261"/>
    </row>
    <row r="2276" spans="3:10" s="311" customFormat="1" x14ac:dyDescent="0.3">
      <c r="C2276" s="664"/>
      <c r="D2276" s="343" t="s">
        <v>5306</v>
      </c>
      <c r="E2276" s="344" t="s">
        <v>412</v>
      </c>
      <c r="F2276" s="344" t="s">
        <v>1018</v>
      </c>
      <c r="G2276" s="344"/>
      <c r="H2276" s="344" t="s">
        <v>5306</v>
      </c>
      <c r="I2276" s="334"/>
      <c r="J2276" s="261"/>
    </row>
    <row r="2277" spans="3:10" s="311" customFormat="1" x14ac:dyDescent="0.3">
      <c r="C2277" s="664"/>
      <c r="D2277" s="343" t="s">
        <v>5307</v>
      </c>
      <c r="E2277" s="344" t="s">
        <v>5308</v>
      </c>
      <c r="F2277" s="344" t="s">
        <v>443</v>
      </c>
      <c r="G2277" s="344"/>
      <c r="H2277" s="344" t="s">
        <v>5307</v>
      </c>
      <c r="I2277" s="334"/>
      <c r="J2277" s="261"/>
    </row>
    <row r="2278" spans="3:10" s="311" customFormat="1" x14ac:dyDescent="0.3">
      <c r="C2278" s="664"/>
      <c r="D2278" s="343" t="s">
        <v>5309</v>
      </c>
      <c r="E2278" s="344" t="s">
        <v>5310</v>
      </c>
      <c r="F2278" s="344" t="s">
        <v>726</v>
      </c>
      <c r="G2278" s="344"/>
      <c r="H2278" s="344" t="s">
        <v>5311</v>
      </c>
      <c r="I2278" s="334"/>
      <c r="J2278" s="261"/>
    </row>
    <row r="2279" spans="3:10" s="311" customFormat="1" x14ac:dyDescent="0.3">
      <c r="C2279" s="664"/>
      <c r="D2279" s="343" t="s">
        <v>5312</v>
      </c>
      <c r="E2279" s="344" t="s">
        <v>5313</v>
      </c>
      <c r="F2279" s="344" t="s">
        <v>1485</v>
      </c>
      <c r="G2279" s="344"/>
      <c r="H2279" s="344" t="s">
        <v>5314</v>
      </c>
      <c r="I2279" s="334"/>
      <c r="J2279" s="261"/>
    </row>
    <row r="2280" spans="3:10" s="311" customFormat="1" x14ac:dyDescent="0.3">
      <c r="C2280" s="664"/>
      <c r="D2280" s="343" t="s">
        <v>5312</v>
      </c>
      <c r="E2280" s="344" t="s">
        <v>412</v>
      </c>
      <c r="F2280" s="344" t="s">
        <v>1169</v>
      </c>
      <c r="G2280" s="344"/>
      <c r="H2280" s="344" t="s">
        <v>5312</v>
      </c>
      <c r="I2280" s="334"/>
      <c r="J2280" s="261"/>
    </row>
    <row r="2281" spans="3:10" s="311" customFormat="1" x14ac:dyDescent="0.3">
      <c r="C2281" s="664"/>
      <c r="D2281" s="343" t="s">
        <v>5315</v>
      </c>
      <c r="E2281" s="344" t="s">
        <v>5316</v>
      </c>
      <c r="F2281" s="344" t="s">
        <v>722</v>
      </c>
      <c r="G2281" s="344"/>
      <c r="H2281" s="344" t="s">
        <v>5317</v>
      </c>
      <c r="I2281" s="334"/>
      <c r="J2281" s="261"/>
    </row>
    <row r="2282" spans="3:10" s="311" customFormat="1" x14ac:dyDescent="0.3">
      <c r="C2282" s="664"/>
      <c r="D2282" s="343" t="s">
        <v>5318</v>
      </c>
      <c r="E2282" s="344" t="s">
        <v>5319</v>
      </c>
      <c r="F2282" s="344" t="s">
        <v>722</v>
      </c>
      <c r="G2282" s="344"/>
      <c r="H2282" s="344" t="s">
        <v>5320</v>
      </c>
      <c r="I2282" s="334"/>
      <c r="J2282" s="261"/>
    </row>
    <row r="2283" spans="3:10" s="311" customFormat="1" x14ac:dyDescent="0.3">
      <c r="C2283" s="664"/>
      <c r="D2283" s="343" t="s">
        <v>5321</v>
      </c>
      <c r="E2283" s="344" t="s">
        <v>5322</v>
      </c>
      <c r="F2283" s="344" t="s">
        <v>722</v>
      </c>
      <c r="G2283" s="344"/>
      <c r="H2283" s="344" t="s">
        <v>5321</v>
      </c>
      <c r="I2283" s="334"/>
      <c r="J2283" s="261"/>
    </row>
    <row r="2284" spans="3:10" s="311" customFormat="1" x14ac:dyDescent="0.3">
      <c r="C2284" s="664"/>
      <c r="D2284" s="343" t="s">
        <v>5323</v>
      </c>
      <c r="E2284" s="344" t="s">
        <v>5324</v>
      </c>
      <c r="F2284" s="344" t="s">
        <v>627</v>
      </c>
      <c r="G2284" s="344"/>
      <c r="H2284" s="344" t="s">
        <v>5323</v>
      </c>
      <c r="I2284" s="334"/>
      <c r="J2284" s="261"/>
    </row>
    <row r="2285" spans="3:10" s="311" customFormat="1" x14ac:dyDescent="0.3">
      <c r="C2285" s="664"/>
      <c r="D2285" s="343" t="s">
        <v>5325</v>
      </c>
      <c r="E2285" s="344" t="s">
        <v>5326</v>
      </c>
      <c r="F2285" s="344" t="s">
        <v>665</v>
      </c>
      <c r="G2285" s="344"/>
      <c r="H2285" s="344" t="s">
        <v>5327</v>
      </c>
      <c r="I2285" s="334"/>
      <c r="J2285" s="261"/>
    </row>
    <row r="2286" spans="3:10" s="311" customFormat="1" x14ac:dyDescent="0.3">
      <c r="C2286" s="664"/>
      <c r="D2286" s="343" t="s">
        <v>5325</v>
      </c>
      <c r="E2286" s="344" t="s">
        <v>412</v>
      </c>
      <c r="F2286" s="344" t="s">
        <v>665</v>
      </c>
      <c r="G2286" s="344"/>
      <c r="H2286" s="344" t="s">
        <v>5328</v>
      </c>
      <c r="I2286" s="334"/>
      <c r="J2286" s="261"/>
    </row>
    <row r="2287" spans="3:10" s="311" customFormat="1" x14ac:dyDescent="0.3">
      <c r="C2287" s="664"/>
      <c r="D2287" s="343" t="s">
        <v>5329</v>
      </c>
      <c r="E2287" s="344" t="s">
        <v>5307</v>
      </c>
      <c r="F2287" s="344" t="s">
        <v>1194</v>
      </c>
      <c r="G2287" s="344"/>
      <c r="H2287" s="344" t="s">
        <v>5329</v>
      </c>
      <c r="I2287" s="334"/>
      <c r="J2287" s="261"/>
    </row>
    <row r="2288" spans="3:10" s="311" customFormat="1" x14ac:dyDescent="0.3">
      <c r="C2288" s="664"/>
      <c r="D2288" s="343" t="s">
        <v>5330</v>
      </c>
      <c r="E2288" s="344" t="s">
        <v>5331</v>
      </c>
      <c r="F2288" s="344" t="s">
        <v>1030</v>
      </c>
      <c r="G2288" s="344"/>
      <c r="H2288" s="344" t="s">
        <v>5332</v>
      </c>
      <c r="I2288" s="334"/>
      <c r="J2288" s="261"/>
    </row>
    <row r="2289" spans="3:10" s="311" customFormat="1" x14ac:dyDescent="0.3">
      <c r="C2289" s="664"/>
      <c r="D2289" s="343" t="s">
        <v>5333</v>
      </c>
      <c r="E2289" s="344" t="s">
        <v>5334</v>
      </c>
      <c r="F2289" s="344" t="s">
        <v>2808</v>
      </c>
      <c r="G2289" s="344"/>
      <c r="H2289" s="344" t="s">
        <v>5333</v>
      </c>
      <c r="I2289" s="334"/>
      <c r="J2289" s="261"/>
    </row>
    <row r="2290" spans="3:10" s="311" customFormat="1" x14ac:dyDescent="0.3">
      <c r="C2290" s="664"/>
      <c r="D2290" s="343" t="s">
        <v>5335</v>
      </c>
      <c r="E2290" s="344" t="s">
        <v>5336</v>
      </c>
      <c r="F2290" s="344" t="s">
        <v>516</v>
      </c>
      <c r="G2290" s="344"/>
      <c r="H2290" s="344" t="s">
        <v>5335</v>
      </c>
      <c r="I2290" s="334"/>
      <c r="J2290" s="261"/>
    </row>
    <row r="2291" spans="3:10" s="311" customFormat="1" x14ac:dyDescent="0.3">
      <c r="C2291" s="664"/>
      <c r="D2291" s="343" t="s">
        <v>5337</v>
      </c>
      <c r="E2291" s="344" t="s">
        <v>412</v>
      </c>
      <c r="F2291" s="344" t="s">
        <v>1051</v>
      </c>
      <c r="G2291" s="344"/>
      <c r="H2291" s="344" t="s">
        <v>5337</v>
      </c>
      <c r="I2291" s="334"/>
      <c r="J2291" s="261"/>
    </row>
    <row r="2292" spans="3:10" s="311" customFormat="1" x14ac:dyDescent="0.3">
      <c r="C2292" s="664"/>
      <c r="D2292" s="343" t="s">
        <v>5338</v>
      </c>
      <c r="E2292" s="344" t="s">
        <v>412</v>
      </c>
      <c r="F2292" s="344" t="s">
        <v>1477</v>
      </c>
      <c r="G2292" s="344"/>
      <c r="H2292" s="344" t="s">
        <v>5339</v>
      </c>
      <c r="I2292" s="334"/>
      <c r="J2292" s="261"/>
    </row>
    <row r="2293" spans="3:10" s="311" customFormat="1" x14ac:dyDescent="0.3">
      <c r="C2293" s="664"/>
      <c r="D2293" s="343" t="s">
        <v>5340</v>
      </c>
      <c r="E2293" s="344" t="s">
        <v>412</v>
      </c>
      <c r="F2293" s="344" t="s">
        <v>665</v>
      </c>
      <c r="G2293" s="344"/>
      <c r="H2293" s="344" t="s">
        <v>5340</v>
      </c>
      <c r="I2293" s="334"/>
      <c r="J2293" s="261"/>
    </row>
    <row r="2294" spans="3:10" s="311" customFormat="1" x14ac:dyDescent="0.3">
      <c r="C2294" s="664"/>
      <c r="D2294" s="343" t="s">
        <v>5341</v>
      </c>
      <c r="E2294" s="344" t="s">
        <v>5342</v>
      </c>
      <c r="F2294" s="344" t="s">
        <v>752</v>
      </c>
      <c r="G2294" s="344"/>
      <c r="H2294" s="344" t="s">
        <v>5341</v>
      </c>
      <c r="I2294" s="334"/>
      <c r="J2294" s="261"/>
    </row>
    <row r="2295" spans="3:10" s="311" customFormat="1" x14ac:dyDescent="0.3">
      <c r="C2295" s="664"/>
      <c r="D2295" s="343" t="s">
        <v>5343</v>
      </c>
      <c r="E2295" s="344" t="s">
        <v>5344</v>
      </c>
      <c r="F2295" s="344" t="s">
        <v>1018</v>
      </c>
      <c r="G2295" s="344"/>
      <c r="H2295" s="344" t="s">
        <v>5345</v>
      </c>
      <c r="I2295" s="334"/>
      <c r="J2295" s="261"/>
    </row>
    <row r="2296" spans="3:10" s="311" customFormat="1" x14ac:dyDescent="0.3">
      <c r="C2296" s="664"/>
      <c r="D2296" s="343" t="s">
        <v>5343</v>
      </c>
      <c r="E2296" s="344" t="s">
        <v>5344</v>
      </c>
      <c r="F2296" s="344" t="s">
        <v>1018</v>
      </c>
      <c r="G2296" s="344"/>
      <c r="H2296" s="344" t="s">
        <v>5346</v>
      </c>
      <c r="I2296" s="334"/>
      <c r="J2296" s="261"/>
    </row>
    <row r="2297" spans="3:10" s="311" customFormat="1" x14ac:dyDescent="0.3">
      <c r="C2297" s="664"/>
      <c r="D2297" s="343" t="s">
        <v>5347</v>
      </c>
      <c r="E2297" s="344" t="s">
        <v>5348</v>
      </c>
      <c r="F2297" s="344" t="s">
        <v>426</v>
      </c>
      <c r="G2297" s="344"/>
      <c r="H2297" s="344" t="s">
        <v>5347</v>
      </c>
      <c r="I2297" s="334"/>
      <c r="J2297" s="261"/>
    </row>
    <row r="2298" spans="3:10" s="311" customFormat="1" x14ac:dyDescent="0.3">
      <c r="C2298" s="664"/>
      <c r="D2298" s="343" t="s">
        <v>5349</v>
      </c>
      <c r="E2298" s="344" t="s">
        <v>5350</v>
      </c>
      <c r="F2298" s="344" t="s">
        <v>878</v>
      </c>
      <c r="G2298" s="344"/>
      <c r="H2298" s="344" t="s">
        <v>5351</v>
      </c>
      <c r="I2298" s="334"/>
      <c r="J2298" s="261"/>
    </row>
    <row r="2299" spans="3:10" s="311" customFormat="1" x14ac:dyDescent="0.3">
      <c r="C2299" s="664"/>
      <c r="D2299" s="343" t="s">
        <v>5352</v>
      </c>
      <c r="E2299" s="344" t="s">
        <v>5353</v>
      </c>
      <c r="F2299" s="344" t="s">
        <v>406</v>
      </c>
      <c r="G2299" s="344"/>
      <c r="H2299" s="344" t="s">
        <v>5354</v>
      </c>
      <c r="I2299" s="334"/>
      <c r="J2299" s="261"/>
    </row>
    <row r="2300" spans="3:10" s="311" customFormat="1" x14ac:dyDescent="0.3">
      <c r="C2300" s="664"/>
      <c r="D2300" s="343" t="s">
        <v>5355</v>
      </c>
      <c r="E2300" s="344" t="s">
        <v>5356</v>
      </c>
      <c r="F2300" s="344" t="s">
        <v>726</v>
      </c>
      <c r="G2300" s="344"/>
      <c r="H2300" s="344" t="s">
        <v>5357</v>
      </c>
      <c r="I2300" s="334"/>
      <c r="J2300" s="261"/>
    </row>
    <row r="2301" spans="3:10" s="311" customFormat="1" x14ac:dyDescent="0.3">
      <c r="C2301" s="664"/>
      <c r="D2301" s="343" t="s">
        <v>5358</v>
      </c>
      <c r="E2301" s="344" t="s">
        <v>412</v>
      </c>
      <c r="F2301" s="344" t="s">
        <v>4181</v>
      </c>
      <c r="G2301" s="344"/>
      <c r="H2301" s="344" t="s">
        <v>5358</v>
      </c>
      <c r="I2301" s="334"/>
      <c r="J2301" s="261"/>
    </row>
    <row r="2302" spans="3:10" s="311" customFormat="1" x14ac:dyDescent="0.3">
      <c r="C2302" s="664"/>
      <c r="D2302" s="343" t="s">
        <v>5359</v>
      </c>
      <c r="E2302" s="344" t="s">
        <v>5360</v>
      </c>
      <c r="F2302" s="344" t="s">
        <v>1194</v>
      </c>
      <c r="G2302" s="344"/>
      <c r="H2302" s="344" t="s">
        <v>5359</v>
      </c>
      <c r="I2302" s="334"/>
      <c r="J2302" s="261"/>
    </row>
    <row r="2303" spans="3:10" s="311" customFormat="1" x14ac:dyDescent="0.3">
      <c r="C2303" s="664"/>
      <c r="D2303" s="343" t="s">
        <v>5361</v>
      </c>
      <c r="E2303" s="344" t="s">
        <v>5362</v>
      </c>
      <c r="F2303" s="344" t="s">
        <v>714</v>
      </c>
      <c r="G2303" s="344"/>
      <c r="H2303" s="344" t="s">
        <v>5363</v>
      </c>
      <c r="I2303" s="334"/>
      <c r="J2303" s="261"/>
    </row>
    <row r="2304" spans="3:10" s="311" customFormat="1" x14ac:dyDescent="0.3">
      <c r="C2304" s="664"/>
      <c r="D2304" s="343" t="s">
        <v>5364</v>
      </c>
      <c r="E2304" s="344" t="s">
        <v>5365</v>
      </c>
      <c r="F2304" s="344" t="s">
        <v>1169</v>
      </c>
      <c r="G2304" s="344"/>
      <c r="H2304" s="344" t="s">
        <v>5366</v>
      </c>
      <c r="I2304" s="334"/>
      <c r="J2304" s="261"/>
    </row>
    <row r="2305" spans="3:10" s="311" customFormat="1" x14ac:dyDescent="0.3">
      <c r="C2305" s="664"/>
      <c r="D2305" s="343" t="s">
        <v>5364</v>
      </c>
      <c r="E2305" s="344" t="s">
        <v>5367</v>
      </c>
      <c r="F2305" s="344" t="s">
        <v>469</v>
      </c>
      <c r="G2305" s="344"/>
      <c r="H2305" s="344" t="s">
        <v>5368</v>
      </c>
      <c r="I2305" s="334"/>
      <c r="J2305" s="261"/>
    </row>
    <row r="2306" spans="3:10" s="311" customFormat="1" x14ac:dyDescent="0.3">
      <c r="C2306" s="664"/>
      <c r="D2306" s="343" t="s">
        <v>5369</v>
      </c>
      <c r="E2306" s="344" t="s">
        <v>5370</v>
      </c>
      <c r="F2306" s="344" t="s">
        <v>5371</v>
      </c>
      <c r="G2306" s="344"/>
      <c r="H2306" s="344" t="s">
        <v>5372</v>
      </c>
      <c r="I2306" s="334"/>
      <c r="J2306" s="261"/>
    </row>
    <row r="2307" spans="3:10" s="311" customFormat="1" x14ac:dyDescent="0.3">
      <c r="C2307" s="664"/>
      <c r="D2307" s="343" t="s">
        <v>5373</v>
      </c>
      <c r="E2307" s="344" t="s">
        <v>5374</v>
      </c>
      <c r="F2307" s="344" t="s">
        <v>1295</v>
      </c>
      <c r="G2307" s="344"/>
      <c r="H2307" s="344" t="s">
        <v>5373</v>
      </c>
      <c r="I2307" s="334"/>
      <c r="J2307" s="261"/>
    </row>
    <row r="2308" spans="3:10" s="311" customFormat="1" x14ac:dyDescent="0.3">
      <c r="C2308" s="664"/>
      <c r="D2308" s="343" t="s">
        <v>5375</v>
      </c>
      <c r="E2308" s="344" t="s">
        <v>5376</v>
      </c>
      <c r="F2308" s="344" t="s">
        <v>1055</v>
      </c>
      <c r="G2308" s="344"/>
      <c r="H2308" s="344" t="s">
        <v>5375</v>
      </c>
      <c r="I2308" s="334"/>
      <c r="J2308" s="261"/>
    </row>
    <row r="2309" spans="3:10" s="311" customFormat="1" x14ac:dyDescent="0.3">
      <c r="C2309" s="664"/>
      <c r="D2309" s="343" t="s">
        <v>5377</v>
      </c>
      <c r="E2309" s="344" t="s">
        <v>5378</v>
      </c>
      <c r="F2309" s="344" t="s">
        <v>665</v>
      </c>
      <c r="G2309" s="344"/>
      <c r="H2309" s="344" t="s">
        <v>5377</v>
      </c>
      <c r="I2309" s="334"/>
      <c r="J2309" s="261"/>
    </row>
    <row r="2310" spans="3:10" s="311" customFormat="1" x14ac:dyDescent="0.3">
      <c r="C2310" s="664"/>
      <c r="D2310" s="343" t="s">
        <v>5379</v>
      </c>
      <c r="E2310" s="344" t="s">
        <v>5380</v>
      </c>
      <c r="F2310" s="344" t="s">
        <v>473</v>
      </c>
      <c r="G2310" s="344"/>
      <c r="H2310" s="344" t="s">
        <v>5381</v>
      </c>
      <c r="I2310" s="334"/>
      <c r="J2310" s="261"/>
    </row>
    <row r="2311" spans="3:10" s="311" customFormat="1" x14ac:dyDescent="0.3">
      <c r="C2311" s="664"/>
      <c r="D2311" s="343" t="s">
        <v>5379</v>
      </c>
      <c r="E2311" s="344" t="s">
        <v>412</v>
      </c>
      <c r="F2311" s="344" t="s">
        <v>473</v>
      </c>
      <c r="G2311" s="344"/>
      <c r="H2311" s="344" t="s">
        <v>5382</v>
      </c>
      <c r="I2311" s="334"/>
      <c r="J2311" s="261"/>
    </row>
    <row r="2312" spans="3:10" s="311" customFormat="1" x14ac:dyDescent="0.3">
      <c r="C2312" s="664"/>
      <c r="D2312" s="343" t="s">
        <v>5383</v>
      </c>
      <c r="E2312" s="344" t="s">
        <v>412</v>
      </c>
      <c r="F2312" s="344" t="s">
        <v>473</v>
      </c>
      <c r="G2312" s="344"/>
      <c r="H2312" s="344" t="s">
        <v>5384</v>
      </c>
      <c r="I2312" s="334"/>
      <c r="J2312" s="261"/>
    </row>
    <row r="2313" spans="3:10" s="311" customFormat="1" x14ac:dyDescent="0.3">
      <c r="C2313" s="664"/>
      <c r="D2313" s="343" t="s">
        <v>5385</v>
      </c>
      <c r="E2313" s="344" t="s">
        <v>5386</v>
      </c>
      <c r="F2313" s="344" t="s">
        <v>504</v>
      </c>
      <c r="G2313" s="344"/>
      <c r="H2313" s="344" t="s">
        <v>5385</v>
      </c>
      <c r="I2313" s="334"/>
      <c r="J2313" s="261"/>
    </row>
    <row r="2314" spans="3:10" s="311" customFormat="1" x14ac:dyDescent="0.3">
      <c r="C2314" s="664"/>
      <c r="D2314" s="343" t="s">
        <v>5387</v>
      </c>
      <c r="E2314" s="344" t="s">
        <v>412</v>
      </c>
      <c r="F2314" s="344" t="s">
        <v>418</v>
      </c>
      <c r="G2314" s="344"/>
      <c r="H2314" s="344" t="s">
        <v>5388</v>
      </c>
      <c r="I2314" s="334"/>
      <c r="J2314" s="261"/>
    </row>
    <row r="2315" spans="3:10" s="311" customFormat="1" x14ac:dyDescent="0.3">
      <c r="C2315" s="664"/>
      <c r="D2315" s="343" t="s">
        <v>5389</v>
      </c>
      <c r="E2315" s="344" t="s">
        <v>412</v>
      </c>
      <c r="F2315" s="344" t="s">
        <v>714</v>
      </c>
      <c r="G2315" s="344"/>
      <c r="H2315" s="344" t="s">
        <v>5389</v>
      </c>
      <c r="I2315" s="334"/>
      <c r="J2315" s="261"/>
    </row>
    <row r="2316" spans="3:10" s="311" customFormat="1" x14ac:dyDescent="0.3">
      <c r="C2316" s="664"/>
      <c r="D2316" s="343" t="s">
        <v>5390</v>
      </c>
      <c r="E2316" s="344" t="s">
        <v>412</v>
      </c>
      <c r="F2316" s="344" t="s">
        <v>3954</v>
      </c>
      <c r="G2316" s="344"/>
      <c r="H2316" s="344" t="s">
        <v>5391</v>
      </c>
      <c r="I2316" s="334"/>
      <c r="J2316" s="261"/>
    </row>
    <row r="2317" spans="3:10" s="311" customFormat="1" x14ac:dyDescent="0.3">
      <c r="C2317" s="664"/>
      <c r="D2317" s="343" t="s">
        <v>5392</v>
      </c>
      <c r="E2317" s="344" t="s">
        <v>412</v>
      </c>
      <c r="F2317" s="344" t="s">
        <v>531</v>
      </c>
      <c r="G2317" s="344"/>
      <c r="H2317" s="344" t="s">
        <v>5392</v>
      </c>
      <c r="I2317" s="334"/>
      <c r="J2317" s="261"/>
    </row>
    <row r="2318" spans="3:10" s="311" customFormat="1" x14ac:dyDescent="0.3">
      <c r="C2318" s="664"/>
      <c r="D2318" s="343" t="s">
        <v>5393</v>
      </c>
      <c r="E2318" s="344" t="s">
        <v>412</v>
      </c>
      <c r="F2318" s="344" t="s">
        <v>525</v>
      </c>
      <c r="G2318" s="344"/>
      <c r="H2318" s="344" t="s">
        <v>5393</v>
      </c>
      <c r="I2318" s="334"/>
      <c r="J2318" s="261"/>
    </row>
    <row r="2319" spans="3:10" s="311" customFormat="1" x14ac:dyDescent="0.3">
      <c r="C2319" s="664"/>
      <c r="D2319" s="343" t="s">
        <v>5394</v>
      </c>
      <c r="E2319" s="344" t="s">
        <v>412</v>
      </c>
      <c r="F2319" s="344" t="s">
        <v>1055</v>
      </c>
      <c r="G2319" s="344"/>
      <c r="H2319" s="344" t="s">
        <v>5394</v>
      </c>
      <c r="I2319" s="334"/>
      <c r="J2319" s="261"/>
    </row>
    <row r="2320" spans="3:10" s="311" customFormat="1" x14ac:dyDescent="0.3">
      <c r="C2320" s="664"/>
      <c r="D2320" s="343" t="s">
        <v>5395</v>
      </c>
      <c r="E2320" s="344" t="s">
        <v>5396</v>
      </c>
      <c r="F2320" s="344" t="s">
        <v>4543</v>
      </c>
      <c r="G2320" s="344"/>
      <c r="H2320" s="344" t="s">
        <v>1618</v>
      </c>
      <c r="I2320" s="334"/>
      <c r="J2320" s="261"/>
    </row>
    <row r="2321" spans="3:10" s="311" customFormat="1" x14ac:dyDescent="0.3">
      <c r="C2321" s="664"/>
      <c r="D2321" s="343" t="s">
        <v>5397</v>
      </c>
      <c r="E2321" s="344" t="s">
        <v>5398</v>
      </c>
      <c r="F2321" s="344" t="s">
        <v>525</v>
      </c>
      <c r="G2321" s="344"/>
      <c r="H2321" s="344" t="s">
        <v>5397</v>
      </c>
      <c r="I2321" s="334"/>
      <c r="J2321" s="261"/>
    </row>
    <row r="2322" spans="3:10" s="311" customFormat="1" x14ac:dyDescent="0.3">
      <c r="C2322" s="664"/>
      <c r="D2322" s="343" t="s">
        <v>5399</v>
      </c>
      <c r="E2322" s="344" t="s">
        <v>5400</v>
      </c>
      <c r="F2322" s="344" t="s">
        <v>433</v>
      </c>
      <c r="G2322" s="344"/>
      <c r="H2322" s="344" t="s">
        <v>5399</v>
      </c>
      <c r="I2322" s="334"/>
      <c r="J2322" s="261"/>
    </row>
    <row r="2323" spans="3:10" s="311" customFormat="1" x14ac:dyDescent="0.3">
      <c r="C2323" s="664"/>
      <c r="D2323" s="343" t="s">
        <v>5401</v>
      </c>
      <c r="E2323" s="344" t="s">
        <v>412</v>
      </c>
      <c r="F2323" s="344" t="s">
        <v>410</v>
      </c>
      <c r="G2323" s="344"/>
      <c r="H2323" s="344" t="s">
        <v>5402</v>
      </c>
      <c r="I2323" s="334"/>
      <c r="J2323" s="261"/>
    </row>
    <row r="2324" spans="3:10" s="311" customFormat="1" x14ac:dyDescent="0.3">
      <c r="C2324" s="664"/>
      <c r="D2324" s="343" t="s">
        <v>5403</v>
      </c>
      <c r="E2324" s="344" t="s">
        <v>5404</v>
      </c>
      <c r="F2324" s="344" t="s">
        <v>1950</v>
      </c>
      <c r="G2324" s="344"/>
      <c r="H2324" s="344" t="s">
        <v>5403</v>
      </c>
      <c r="I2324" s="334"/>
      <c r="J2324" s="261"/>
    </row>
    <row r="2325" spans="3:10" s="311" customFormat="1" x14ac:dyDescent="0.3">
      <c r="C2325" s="664"/>
      <c r="D2325" s="343" t="s">
        <v>5405</v>
      </c>
      <c r="E2325" s="344" t="s">
        <v>5406</v>
      </c>
      <c r="F2325" s="344" t="s">
        <v>2849</v>
      </c>
      <c r="G2325" s="344"/>
      <c r="H2325" s="344" t="s">
        <v>5405</v>
      </c>
      <c r="I2325" s="334"/>
      <c r="J2325" s="261"/>
    </row>
    <row r="2326" spans="3:10" s="311" customFormat="1" x14ac:dyDescent="0.3">
      <c r="C2326" s="664"/>
      <c r="D2326" s="343" t="s">
        <v>5407</v>
      </c>
      <c r="E2326" s="344" t="s">
        <v>412</v>
      </c>
      <c r="F2326" s="344" t="s">
        <v>1169</v>
      </c>
      <c r="G2326" s="344"/>
      <c r="H2326" s="344" t="s">
        <v>5407</v>
      </c>
      <c r="I2326" s="334"/>
      <c r="J2326" s="261"/>
    </row>
    <row r="2327" spans="3:10" s="311" customFormat="1" x14ac:dyDescent="0.3">
      <c r="C2327" s="664"/>
      <c r="D2327" s="343" t="s">
        <v>5408</v>
      </c>
      <c r="E2327" s="344" t="s">
        <v>5409</v>
      </c>
      <c r="F2327" s="344" t="s">
        <v>436</v>
      </c>
      <c r="G2327" s="344"/>
      <c r="H2327" s="344" t="s">
        <v>5410</v>
      </c>
      <c r="I2327" s="334"/>
      <c r="J2327" s="261"/>
    </row>
    <row r="2328" spans="3:10" s="311" customFormat="1" x14ac:dyDescent="0.3">
      <c r="C2328" s="664"/>
      <c r="D2328" s="343" t="s">
        <v>5411</v>
      </c>
      <c r="E2328" s="344" t="s">
        <v>412</v>
      </c>
      <c r="F2328" s="344" t="s">
        <v>665</v>
      </c>
      <c r="G2328" s="344"/>
      <c r="H2328" s="344" t="s">
        <v>5411</v>
      </c>
      <c r="I2328" s="334"/>
      <c r="J2328" s="261"/>
    </row>
    <row r="2329" spans="3:10" s="311" customFormat="1" x14ac:dyDescent="0.3">
      <c r="C2329" s="664"/>
      <c r="D2329" s="343" t="s">
        <v>5412</v>
      </c>
      <c r="E2329" s="344" t="s">
        <v>5413</v>
      </c>
      <c r="F2329" s="344" t="s">
        <v>600</v>
      </c>
      <c r="G2329" s="344"/>
      <c r="H2329" s="344" t="s">
        <v>5412</v>
      </c>
      <c r="I2329" s="334"/>
      <c r="J2329" s="261"/>
    </row>
    <row r="2330" spans="3:10" s="311" customFormat="1" x14ac:dyDescent="0.3">
      <c r="C2330" s="664"/>
      <c r="D2330" s="343" t="s">
        <v>5414</v>
      </c>
      <c r="E2330" s="344" t="s">
        <v>412</v>
      </c>
      <c r="F2330" s="344" t="s">
        <v>1018</v>
      </c>
      <c r="G2330" s="344"/>
      <c r="H2330" s="344" t="s">
        <v>5414</v>
      </c>
      <c r="I2330" s="334"/>
      <c r="J2330" s="261"/>
    </row>
    <row r="2331" spans="3:10" s="311" customFormat="1" x14ac:dyDescent="0.3">
      <c r="C2331" s="664"/>
      <c r="D2331" s="343" t="s">
        <v>5415</v>
      </c>
      <c r="E2331" s="344" t="s">
        <v>5416</v>
      </c>
      <c r="F2331" s="344" t="s">
        <v>665</v>
      </c>
      <c r="G2331" s="344"/>
      <c r="H2331" s="344" t="s">
        <v>5415</v>
      </c>
      <c r="I2331" s="334"/>
      <c r="J2331" s="261"/>
    </row>
    <row r="2332" spans="3:10" s="311" customFormat="1" x14ac:dyDescent="0.3">
      <c r="C2332" s="664"/>
      <c r="D2332" s="343" t="s">
        <v>5417</v>
      </c>
      <c r="E2332" s="344" t="s">
        <v>412</v>
      </c>
      <c r="F2332" s="344" t="s">
        <v>878</v>
      </c>
      <c r="G2332" s="344"/>
      <c r="H2332" s="344" t="s">
        <v>5417</v>
      </c>
      <c r="I2332" s="334"/>
      <c r="J2332" s="261"/>
    </row>
    <row r="2333" spans="3:10" s="311" customFormat="1" x14ac:dyDescent="0.3">
      <c r="C2333" s="664"/>
      <c r="D2333" s="343" t="s">
        <v>5418</v>
      </c>
      <c r="E2333" s="344" t="s">
        <v>412</v>
      </c>
      <c r="F2333" s="344" t="s">
        <v>937</v>
      </c>
      <c r="G2333" s="344"/>
      <c r="H2333" s="344" t="s">
        <v>5419</v>
      </c>
      <c r="I2333" s="334"/>
      <c r="J2333" s="261"/>
    </row>
    <row r="2334" spans="3:10" s="311" customFormat="1" x14ac:dyDescent="0.3">
      <c r="C2334" s="664"/>
      <c r="D2334" s="343" t="s">
        <v>5420</v>
      </c>
      <c r="E2334" s="344" t="s">
        <v>412</v>
      </c>
      <c r="F2334" s="344" t="s">
        <v>423</v>
      </c>
      <c r="G2334" s="344"/>
      <c r="H2334" s="344" t="s">
        <v>5421</v>
      </c>
      <c r="I2334" s="334"/>
      <c r="J2334" s="261"/>
    </row>
    <row r="2335" spans="3:10" s="311" customFormat="1" x14ac:dyDescent="0.3">
      <c r="C2335" s="664"/>
      <c r="D2335" s="343" t="s">
        <v>5422</v>
      </c>
      <c r="E2335" s="344" t="s">
        <v>5423</v>
      </c>
      <c r="F2335" s="344" t="s">
        <v>722</v>
      </c>
      <c r="G2335" s="344"/>
      <c r="H2335" s="344" t="s">
        <v>5422</v>
      </c>
      <c r="I2335" s="334"/>
      <c r="J2335" s="261"/>
    </row>
    <row r="2336" spans="3:10" s="311" customFormat="1" x14ac:dyDescent="0.3">
      <c r="C2336" s="664"/>
      <c r="D2336" s="343" t="s">
        <v>5424</v>
      </c>
      <c r="E2336" s="344" t="s">
        <v>5425</v>
      </c>
      <c r="F2336" s="344" t="s">
        <v>493</v>
      </c>
      <c r="G2336" s="344"/>
      <c r="H2336" s="344" t="s">
        <v>5426</v>
      </c>
      <c r="I2336" s="334"/>
      <c r="J2336" s="261"/>
    </row>
    <row r="2337" spans="3:10" s="311" customFormat="1" x14ac:dyDescent="0.3">
      <c r="C2337" s="664"/>
      <c r="D2337" s="343" t="s">
        <v>5427</v>
      </c>
      <c r="E2337" s="344" t="s">
        <v>5428</v>
      </c>
      <c r="F2337" s="344" t="s">
        <v>1027</v>
      </c>
      <c r="G2337" s="344"/>
      <c r="H2337" s="344" t="s">
        <v>5429</v>
      </c>
      <c r="I2337" s="334"/>
      <c r="J2337" s="261"/>
    </row>
    <row r="2338" spans="3:10" s="311" customFormat="1" x14ac:dyDescent="0.3">
      <c r="C2338" s="664"/>
      <c r="D2338" s="343" t="s">
        <v>5430</v>
      </c>
      <c r="E2338" s="344" t="s">
        <v>5431</v>
      </c>
      <c r="F2338" s="344" t="s">
        <v>436</v>
      </c>
      <c r="G2338" s="344"/>
      <c r="H2338" s="344" t="s">
        <v>3531</v>
      </c>
      <c r="I2338" s="334"/>
      <c r="J2338" s="261"/>
    </row>
    <row r="2339" spans="3:10" s="311" customFormat="1" x14ac:dyDescent="0.3">
      <c r="C2339" s="664"/>
      <c r="D2339" s="343" t="s">
        <v>5432</v>
      </c>
      <c r="E2339" s="344" t="s">
        <v>5433</v>
      </c>
      <c r="F2339" s="344" t="s">
        <v>508</v>
      </c>
      <c r="G2339" s="344"/>
      <c r="H2339" s="344" t="s">
        <v>5434</v>
      </c>
      <c r="I2339" s="334"/>
      <c r="J2339" s="261"/>
    </row>
    <row r="2340" spans="3:10" s="311" customFormat="1" x14ac:dyDescent="0.3">
      <c r="C2340" s="664"/>
      <c r="D2340" s="343" t="s">
        <v>5435</v>
      </c>
      <c r="E2340" s="344" t="s">
        <v>412</v>
      </c>
      <c r="F2340" s="344" t="s">
        <v>1295</v>
      </c>
      <c r="G2340" s="344"/>
      <c r="H2340" s="344" t="s">
        <v>5435</v>
      </c>
      <c r="I2340" s="334"/>
      <c r="J2340" s="261"/>
    </row>
    <row r="2341" spans="3:10" s="311" customFormat="1" x14ac:dyDescent="0.3">
      <c r="C2341" s="664"/>
      <c r="D2341" s="343" t="s">
        <v>5436</v>
      </c>
      <c r="E2341" s="344" t="s">
        <v>412</v>
      </c>
      <c r="F2341" s="344" t="s">
        <v>1336</v>
      </c>
      <c r="G2341" s="344"/>
      <c r="H2341" s="344" t="s">
        <v>5436</v>
      </c>
      <c r="I2341" s="334"/>
      <c r="J2341" s="261"/>
    </row>
    <row r="2342" spans="3:10" s="311" customFormat="1" x14ac:dyDescent="0.3">
      <c r="C2342" s="664"/>
      <c r="D2342" s="343" t="s">
        <v>5437</v>
      </c>
      <c r="E2342" s="344" t="s">
        <v>5438</v>
      </c>
      <c r="F2342" s="344" t="s">
        <v>2808</v>
      </c>
      <c r="G2342" s="344"/>
      <c r="H2342" s="344" t="s">
        <v>5437</v>
      </c>
      <c r="I2342" s="334"/>
      <c r="J2342" s="261"/>
    </row>
    <row r="2343" spans="3:10" s="311" customFormat="1" x14ac:dyDescent="0.3">
      <c r="C2343" s="664"/>
      <c r="D2343" s="343" t="s">
        <v>5439</v>
      </c>
      <c r="E2343" s="344" t="s">
        <v>5440</v>
      </c>
      <c r="F2343" s="344" t="s">
        <v>423</v>
      </c>
      <c r="G2343" s="344"/>
      <c r="H2343" s="344" t="s">
        <v>5441</v>
      </c>
      <c r="I2343" s="334"/>
      <c r="J2343" s="261"/>
    </row>
    <row r="2344" spans="3:10" s="311" customFormat="1" x14ac:dyDescent="0.3">
      <c r="C2344" s="664"/>
      <c r="D2344" s="343" t="s">
        <v>5442</v>
      </c>
      <c r="E2344" s="344" t="s">
        <v>5443</v>
      </c>
      <c r="F2344" s="344" t="s">
        <v>651</v>
      </c>
      <c r="G2344" s="344"/>
      <c r="H2344" s="344" t="s">
        <v>5444</v>
      </c>
      <c r="I2344" s="334"/>
      <c r="J2344" s="261"/>
    </row>
    <row r="2345" spans="3:10" s="311" customFormat="1" x14ac:dyDescent="0.3">
      <c r="C2345" s="664"/>
      <c r="D2345" s="343" t="s">
        <v>5445</v>
      </c>
      <c r="E2345" s="344" t="s">
        <v>412</v>
      </c>
      <c r="F2345" s="344" t="s">
        <v>714</v>
      </c>
      <c r="G2345" s="344"/>
      <c r="H2345" s="344" t="s">
        <v>5445</v>
      </c>
      <c r="I2345" s="334"/>
      <c r="J2345" s="261"/>
    </row>
    <row r="2346" spans="3:10" s="311" customFormat="1" x14ac:dyDescent="0.3">
      <c r="C2346" s="664"/>
      <c r="D2346" s="343" t="s">
        <v>5446</v>
      </c>
      <c r="E2346" s="344" t="s">
        <v>5447</v>
      </c>
      <c r="F2346" s="344" t="s">
        <v>675</v>
      </c>
      <c r="G2346" s="344"/>
      <c r="H2346" s="344" t="s">
        <v>5446</v>
      </c>
      <c r="I2346" s="334"/>
      <c r="J2346" s="261"/>
    </row>
    <row r="2347" spans="3:10" s="311" customFormat="1" x14ac:dyDescent="0.3">
      <c r="C2347" s="664"/>
      <c r="D2347" s="343" t="s">
        <v>5448</v>
      </c>
      <c r="E2347" s="344" t="s">
        <v>5449</v>
      </c>
      <c r="F2347" s="344" t="s">
        <v>436</v>
      </c>
      <c r="G2347" s="344"/>
      <c r="H2347" s="344" t="s">
        <v>5450</v>
      </c>
      <c r="I2347" s="334"/>
      <c r="J2347" s="261"/>
    </row>
    <row r="2348" spans="3:10" s="311" customFormat="1" x14ac:dyDescent="0.3">
      <c r="C2348" s="664"/>
      <c r="D2348" s="343" t="s">
        <v>5451</v>
      </c>
      <c r="E2348" s="344" t="s">
        <v>5452</v>
      </c>
      <c r="F2348" s="344" t="s">
        <v>436</v>
      </c>
      <c r="G2348" s="344"/>
      <c r="H2348" s="344" t="s">
        <v>5453</v>
      </c>
      <c r="I2348" s="334"/>
      <c r="J2348" s="261"/>
    </row>
    <row r="2349" spans="3:10" s="311" customFormat="1" x14ac:dyDescent="0.3">
      <c r="C2349" s="664"/>
      <c r="D2349" s="343" t="s">
        <v>5454</v>
      </c>
      <c r="E2349" s="344" t="s">
        <v>412</v>
      </c>
      <c r="F2349" s="344" t="s">
        <v>726</v>
      </c>
      <c r="G2349" s="344"/>
      <c r="H2349" s="344" t="s">
        <v>5455</v>
      </c>
      <c r="I2349" s="334"/>
      <c r="J2349" s="261"/>
    </row>
    <row r="2350" spans="3:10" s="311" customFormat="1" x14ac:dyDescent="0.3">
      <c r="C2350" s="664"/>
      <c r="D2350" s="343" t="s">
        <v>5456</v>
      </c>
      <c r="E2350" s="344" t="s">
        <v>5457</v>
      </c>
      <c r="F2350" s="344" t="s">
        <v>1018</v>
      </c>
      <c r="G2350" s="344"/>
      <c r="H2350" s="344" t="s">
        <v>5458</v>
      </c>
      <c r="I2350" s="334"/>
      <c r="J2350" s="261"/>
    </row>
    <row r="2351" spans="3:10" s="311" customFormat="1" x14ac:dyDescent="0.3">
      <c r="C2351" s="664"/>
      <c r="D2351" s="343" t="s">
        <v>5459</v>
      </c>
      <c r="E2351" s="344" t="s">
        <v>5460</v>
      </c>
      <c r="F2351" s="344" t="s">
        <v>5461</v>
      </c>
      <c r="G2351" s="344"/>
      <c r="H2351" s="344" t="s">
        <v>5462</v>
      </c>
      <c r="I2351" s="334"/>
      <c r="J2351" s="261"/>
    </row>
    <row r="2352" spans="3:10" s="311" customFormat="1" x14ac:dyDescent="0.3">
      <c r="C2352" s="664"/>
      <c r="D2352" s="343" t="s">
        <v>5459</v>
      </c>
      <c r="E2352" s="344" t="s">
        <v>412</v>
      </c>
      <c r="F2352" s="344" t="s">
        <v>5461</v>
      </c>
      <c r="G2352" s="344"/>
      <c r="H2352" s="344" t="s">
        <v>5463</v>
      </c>
      <c r="I2352" s="334"/>
      <c r="J2352" s="261"/>
    </row>
    <row r="2353" spans="3:10" s="311" customFormat="1" x14ac:dyDescent="0.3">
      <c r="C2353" s="664"/>
      <c r="D2353" s="343" t="s">
        <v>5464</v>
      </c>
      <c r="E2353" s="344" t="s">
        <v>5465</v>
      </c>
      <c r="F2353" s="344" t="s">
        <v>4392</v>
      </c>
      <c r="G2353" s="344"/>
      <c r="H2353" s="344" t="s">
        <v>5464</v>
      </c>
      <c r="I2353" s="334"/>
      <c r="J2353" s="261"/>
    </row>
    <row r="2354" spans="3:10" s="311" customFormat="1" x14ac:dyDescent="0.3">
      <c r="C2354" s="664"/>
      <c r="D2354" s="343" t="s">
        <v>5466</v>
      </c>
      <c r="E2354" s="344" t="s">
        <v>5467</v>
      </c>
      <c r="F2354" s="344" t="s">
        <v>418</v>
      </c>
      <c r="G2354" s="344"/>
      <c r="H2354" s="344" t="s">
        <v>5468</v>
      </c>
      <c r="I2354" s="334"/>
      <c r="J2354" s="261"/>
    </row>
    <row r="2355" spans="3:10" s="311" customFormat="1" x14ac:dyDescent="0.3">
      <c r="C2355" s="664"/>
      <c r="D2355" s="343" t="s">
        <v>5469</v>
      </c>
      <c r="E2355" s="344" t="s">
        <v>5470</v>
      </c>
      <c r="F2355" s="344" t="s">
        <v>436</v>
      </c>
      <c r="G2355" s="344"/>
      <c r="H2355" s="344" t="s">
        <v>5471</v>
      </c>
      <c r="I2355" s="334"/>
      <c r="J2355" s="261"/>
    </row>
    <row r="2356" spans="3:10" s="311" customFormat="1" x14ac:dyDescent="0.3">
      <c r="C2356" s="664"/>
      <c r="D2356" s="343" t="s">
        <v>5472</v>
      </c>
      <c r="E2356" s="344" t="s">
        <v>5473</v>
      </c>
      <c r="F2356" s="344" t="s">
        <v>627</v>
      </c>
      <c r="G2356" s="344"/>
      <c r="H2356" s="344" t="s">
        <v>5472</v>
      </c>
      <c r="I2356" s="334"/>
      <c r="J2356" s="261"/>
    </row>
    <row r="2357" spans="3:10" s="311" customFormat="1" x14ac:dyDescent="0.3">
      <c r="C2357" s="664"/>
      <c r="D2357" s="343" t="s">
        <v>5474</v>
      </c>
      <c r="E2357" s="344" t="s">
        <v>5475</v>
      </c>
      <c r="F2357" s="344" t="s">
        <v>1690</v>
      </c>
      <c r="G2357" s="344"/>
      <c r="H2357" s="344" t="s">
        <v>5474</v>
      </c>
      <c r="I2357" s="334"/>
      <c r="J2357" s="261"/>
    </row>
    <row r="2358" spans="3:10" s="311" customFormat="1" x14ac:dyDescent="0.3">
      <c r="C2358" s="664"/>
      <c r="D2358" s="343" t="s">
        <v>5476</v>
      </c>
      <c r="E2358" s="344" t="s">
        <v>5477</v>
      </c>
      <c r="F2358" s="344" t="s">
        <v>1134</v>
      </c>
      <c r="G2358" s="344"/>
      <c r="H2358" s="344" t="s">
        <v>5478</v>
      </c>
      <c r="I2358" s="334"/>
      <c r="J2358" s="261"/>
    </row>
    <row r="2359" spans="3:10" s="311" customFormat="1" x14ac:dyDescent="0.3">
      <c r="C2359" s="664"/>
      <c r="D2359" s="343" t="s">
        <v>5479</v>
      </c>
      <c r="E2359" s="344" t="s">
        <v>5480</v>
      </c>
      <c r="F2359" s="344" t="s">
        <v>426</v>
      </c>
      <c r="G2359" s="344"/>
      <c r="H2359" s="344" t="s">
        <v>5479</v>
      </c>
      <c r="I2359" s="334"/>
      <c r="J2359" s="261"/>
    </row>
    <row r="2360" spans="3:10" s="311" customFormat="1" x14ac:dyDescent="0.3">
      <c r="C2360" s="664"/>
      <c r="D2360" s="343" t="s">
        <v>5481</v>
      </c>
      <c r="E2360" s="344" t="s">
        <v>5482</v>
      </c>
      <c r="F2360" s="344" t="s">
        <v>752</v>
      </c>
      <c r="G2360" s="344"/>
      <c r="H2360" s="344" t="s">
        <v>5481</v>
      </c>
      <c r="I2360" s="334"/>
      <c r="J2360" s="261"/>
    </row>
    <row r="2361" spans="3:10" s="311" customFormat="1" x14ac:dyDescent="0.3">
      <c r="C2361" s="664"/>
      <c r="D2361" s="343" t="s">
        <v>5483</v>
      </c>
      <c r="E2361" s="344" t="s">
        <v>5484</v>
      </c>
      <c r="F2361" s="344" t="s">
        <v>469</v>
      </c>
      <c r="G2361" s="344"/>
      <c r="H2361" s="344" t="s">
        <v>5485</v>
      </c>
      <c r="I2361" s="334"/>
      <c r="J2361" s="261"/>
    </row>
    <row r="2362" spans="3:10" s="311" customFormat="1" x14ac:dyDescent="0.3">
      <c r="C2362" s="664"/>
      <c r="D2362" s="343" t="s">
        <v>5486</v>
      </c>
      <c r="E2362" s="344" t="s">
        <v>5487</v>
      </c>
      <c r="F2362" s="344" t="s">
        <v>726</v>
      </c>
      <c r="G2362" s="344"/>
      <c r="H2362" s="344" t="s">
        <v>5488</v>
      </c>
      <c r="I2362" s="334"/>
      <c r="J2362" s="261"/>
    </row>
    <row r="2363" spans="3:10" s="311" customFormat="1" x14ac:dyDescent="0.3">
      <c r="C2363" s="664"/>
      <c r="D2363" s="343" t="s">
        <v>5489</v>
      </c>
      <c r="E2363" s="344" t="s">
        <v>5490</v>
      </c>
      <c r="F2363" s="344" t="s">
        <v>2050</v>
      </c>
      <c r="G2363" s="344"/>
      <c r="H2363" s="344" t="s">
        <v>5489</v>
      </c>
      <c r="I2363" s="334"/>
      <c r="J2363" s="261"/>
    </row>
    <row r="2364" spans="3:10" s="311" customFormat="1" x14ac:dyDescent="0.3">
      <c r="C2364" s="664"/>
      <c r="D2364" s="343" t="s">
        <v>5491</v>
      </c>
      <c r="E2364" s="344" t="s">
        <v>5492</v>
      </c>
      <c r="F2364" s="344" t="s">
        <v>565</v>
      </c>
      <c r="G2364" s="344"/>
      <c r="H2364" s="344" t="s">
        <v>5491</v>
      </c>
      <c r="I2364" s="334"/>
      <c r="J2364" s="261"/>
    </row>
    <row r="2365" spans="3:10" s="311" customFormat="1" x14ac:dyDescent="0.3">
      <c r="C2365" s="664"/>
      <c r="D2365" s="343" t="s">
        <v>5493</v>
      </c>
      <c r="E2365" s="344" t="s">
        <v>412</v>
      </c>
      <c r="F2365" s="344" t="s">
        <v>565</v>
      </c>
      <c r="G2365" s="344"/>
      <c r="H2365" s="344" t="s">
        <v>5493</v>
      </c>
      <c r="I2365" s="334"/>
      <c r="J2365" s="261"/>
    </row>
    <row r="2366" spans="3:10" s="311" customFormat="1" x14ac:dyDescent="0.3">
      <c r="C2366" s="664"/>
      <c r="D2366" s="343" t="s">
        <v>5494</v>
      </c>
      <c r="E2366" s="344" t="s">
        <v>5495</v>
      </c>
      <c r="F2366" s="344" t="s">
        <v>565</v>
      </c>
      <c r="G2366" s="344"/>
      <c r="H2366" s="344" t="s">
        <v>5494</v>
      </c>
      <c r="I2366" s="334"/>
      <c r="J2366" s="261"/>
    </row>
    <row r="2367" spans="3:10" s="311" customFormat="1" x14ac:dyDescent="0.3">
      <c r="C2367" s="664"/>
      <c r="D2367" s="343" t="s">
        <v>5496</v>
      </c>
      <c r="E2367" s="344" t="s">
        <v>5497</v>
      </c>
      <c r="F2367" s="344" t="s">
        <v>651</v>
      </c>
      <c r="G2367" s="344"/>
      <c r="H2367" s="344" t="s">
        <v>5496</v>
      </c>
      <c r="I2367" s="334"/>
      <c r="J2367" s="261"/>
    </row>
    <row r="2368" spans="3:10" s="311" customFormat="1" x14ac:dyDescent="0.3">
      <c r="C2368" s="664"/>
      <c r="D2368" s="343" t="s">
        <v>5498</v>
      </c>
      <c r="E2368" s="344" t="s">
        <v>5499</v>
      </c>
      <c r="F2368" s="344" t="s">
        <v>473</v>
      </c>
      <c r="G2368" s="344"/>
      <c r="H2368" s="344" t="s">
        <v>5498</v>
      </c>
      <c r="I2368" s="334"/>
      <c r="J2368" s="261"/>
    </row>
    <row r="2369" spans="3:10" s="311" customFormat="1" x14ac:dyDescent="0.3">
      <c r="C2369" s="664"/>
      <c r="D2369" s="343" t="s">
        <v>5500</v>
      </c>
      <c r="E2369" s="344" t="s">
        <v>412</v>
      </c>
      <c r="F2369" s="344" t="s">
        <v>423</v>
      </c>
      <c r="G2369" s="344"/>
      <c r="H2369" s="344" t="s">
        <v>5501</v>
      </c>
      <c r="I2369" s="334"/>
      <c r="J2369" s="261"/>
    </row>
    <row r="2370" spans="3:10" s="311" customFormat="1" x14ac:dyDescent="0.3">
      <c r="C2370" s="664"/>
      <c r="D2370" s="343" t="s">
        <v>5502</v>
      </c>
      <c r="E2370" s="344" t="s">
        <v>5503</v>
      </c>
      <c r="F2370" s="344" t="s">
        <v>726</v>
      </c>
      <c r="G2370" s="344"/>
      <c r="H2370" s="344" t="s">
        <v>5504</v>
      </c>
      <c r="I2370" s="334"/>
      <c r="J2370" s="261"/>
    </row>
    <row r="2371" spans="3:10" s="311" customFormat="1" x14ac:dyDescent="0.3">
      <c r="C2371" s="664"/>
      <c r="D2371" s="343" t="s">
        <v>5505</v>
      </c>
      <c r="E2371" s="344" t="s">
        <v>5506</v>
      </c>
      <c r="F2371" s="344" t="s">
        <v>3150</v>
      </c>
      <c r="G2371" s="344"/>
      <c r="H2371" s="344" t="s">
        <v>5505</v>
      </c>
      <c r="I2371" s="334"/>
      <c r="J2371" s="261"/>
    </row>
    <row r="2372" spans="3:10" s="311" customFormat="1" x14ac:dyDescent="0.3">
      <c r="C2372" s="664"/>
      <c r="D2372" s="343" t="s">
        <v>5507</v>
      </c>
      <c r="E2372" s="344" t="s">
        <v>5508</v>
      </c>
      <c r="F2372" s="344" t="s">
        <v>752</v>
      </c>
      <c r="G2372" s="344"/>
      <c r="H2372" s="344" t="s">
        <v>5507</v>
      </c>
      <c r="I2372" s="334"/>
      <c r="J2372" s="261"/>
    </row>
    <row r="2373" spans="3:10" s="311" customFormat="1" x14ac:dyDescent="0.3">
      <c r="C2373" s="664"/>
      <c r="D2373" s="343" t="s">
        <v>5509</v>
      </c>
      <c r="E2373" s="344" t="s">
        <v>412</v>
      </c>
      <c r="F2373" s="344" t="s">
        <v>1030</v>
      </c>
      <c r="G2373" s="344"/>
      <c r="H2373" s="344" t="s">
        <v>5509</v>
      </c>
      <c r="I2373" s="334"/>
      <c r="J2373" s="261"/>
    </row>
    <row r="2374" spans="3:10" s="311" customFormat="1" x14ac:dyDescent="0.3">
      <c r="C2374" s="664"/>
      <c r="D2374" s="343" t="s">
        <v>5510</v>
      </c>
      <c r="E2374" s="344" t="s">
        <v>5511</v>
      </c>
      <c r="F2374" s="344" t="s">
        <v>651</v>
      </c>
      <c r="G2374" s="344"/>
      <c r="H2374" s="344" t="s">
        <v>5510</v>
      </c>
      <c r="I2374" s="334"/>
      <c r="J2374" s="261"/>
    </row>
    <row r="2375" spans="3:10" s="311" customFormat="1" x14ac:dyDescent="0.3">
      <c r="C2375" s="664"/>
      <c r="D2375" s="343" t="s">
        <v>5512</v>
      </c>
      <c r="E2375" s="344" t="s">
        <v>5513</v>
      </c>
      <c r="F2375" s="344" t="s">
        <v>534</v>
      </c>
      <c r="G2375" s="344"/>
      <c r="H2375" s="344" t="s">
        <v>5514</v>
      </c>
      <c r="I2375" s="334"/>
      <c r="J2375" s="261"/>
    </row>
    <row r="2376" spans="3:10" s="311" customFormat="1" x14ac:dyDescent="0.3">
      <c r="C2376" s="664"/>
      <c r="D2376" s="343" t="s">
        <v>5515</v>
      </c>
      <c r="E2376" s="344" t="s">
        <v>5516</v>
      </c>
      <c r="F2376" s="344" t="s">
        <v>426</v>
      </c>
      <c r="G2376" s="344"/>
      <c r="H2376" s="344" t="s">
        <v>5515</v>
      </c>
      <c r="I2376" s="334"/>
      <c r="J2376" s="261"/>
    </row>
    <row r="2377" spans="3:10" s="311" customFormat="1" x14ac:dyDescent="0.3">
      <c r="C2377" s="664"/>
      <c r="D2377" s="343" t="s">
        <v>5517</v>
      </c>
      <c r="E2377" s="344" t="s">
        <v>5518</v>
      </c>
      <c r="F2377" s="344" t="s">
        <v>3693</v>
      </c>
      <c r="G2377" s="344"/>
      <c r="H2377" s="344" t="s">
        <v>5519</v>
      </c>
      <c r="I2377" s="334"/>
      <c r="J2377" s="261"/>
    </row>
    <row r="2378" spans="3:10" s="311" customFormat="1" x14ac:dyDescent="0.3">
      <c r="C2378" s="664"/>
      <c r="D2378" s="343" t="s">
        <v>5520</v>
      </c>
      <c r="E2378" s="344" t="s">
        <v>5521</v>
      </c>
      <c r="F2378" s="344" t="s">
        <v>469</v>
      </c>
      <c r="G2378" s="344"/>
      <c r="H2378" s="344" t="s">
        <v>5522</v>
      </c>
      <c r="I2378" s="334"/>
      <c r="J2378" s="261"/>
    </row>
    <row r="2379" spans="3:10" s="311" customFormat="1" x14ac:dyDescent="0.3">
      <c r="C2379" s="664"/>
      <c r="D2379" s="343" t="s">
        <v>5523</v>
      </c>
      <c r="E2379" s="344" t="s">
        <v>412</v>
      </c>
      <c r="F2379" s="344" t="s">
        <v>516</v>
      </c>
      <c r="G2379" s="344"/>
      <c r="H2379" s="344" t="s">
        <v>5524</v>
      </c>
      <c r="I2379" s="334"/>
      <c r="J2379" s="261"/>
    </row>
    <row r="2380" spans="3:10" s="311" customFormat="1" x14ac:dyDescent="0.3">
      <c r="C2380" s="664"/>
      <c r="D2380" s="343" t="s">
        <v>5525</v>
      </c>
      <c r="E2380" s="344" t="s">
        <v>5526</v>
      </c>
      <c r="F2380" s="344" t="s">
        <v>1134</v>
      </c>
      <c r="G2380" s="344"/>
      <c r="H2380" s="344" t="s">
        <v>5525</v>
      </c>
      <c r="I2380" s="334"/>
      <c r="J2380" s="261"/>
    </row>
    <row r="2381" spans="3:10" s="311" customFormat="1" x14ac:dyDescent="0.3">
      <c r="C2381" s="664"/>
      <c r="D2381" s="343" t="s">
        <v>5527</v>
      </c>
      <c r="E2381" s="344" t="s">
        <v>5528</v>
      </c>
      <c r="F2381" s="344" t="s">
        <v>1343</v>
      </c>
      <c r="G2381" s="344"/>
      <c r="H2381" s="344" t="s">
        <v>5529</v>
      </c>
      <c r="I2381" s="334"/>
      <c r="J2381" s="261"/>
    </row>
    <row r="2382" spans="3:10" s="311" customFormat="1" x14ac:dyDescent="0.3">
      <c r="C2382" s="664"/>
      <c r="D2382" s="343" t="s">
        <v>5530</v>
      </c>
      <c r="E2382" s="344" t="s">
        <v>5531</v>
      </c>
      <c r="F2382" s="344" t="s">
        <v>1134</v>
      </c>
      <c r="G2382" s="344"/>
      <c r="H2382" s="344" t="s">
        <v>5532</v>
      </c>
      <c r="I2382" s="334"/>
      <c r="J2382" s="261"/>
    </row>
    <row r="2383" spans="3:10" s="311" customFormat="1" x14ac:dyDescent="0.3">
      <c r="C2383" s="664"/>
      <c r="D2383" s="343" t="s">
        <v>5533</v>
      </c>
      <c r="E2383" s="344" t="s">
        <v>5534</v>
      </c>
      <c r="F2383" s="344" t="s">
        <v>436</v>
      </c>
      <c r="G2383" s="344"/>
      <c r="H2383" s="344" t="s">
        <v>5535</v>
      </c>
      <c r="I2383" s="334"/>
      <c r="J2383" s="261"/>
    </row>
    <row r="2384" spans="3:10" s="311" customFormat="1" x14ac:dyDescent="0.3">
      <c r="C2384" s="664"/>
      <c r="D2384" s="343" t="s">
        <v>5536</v>
      </c>
      <c r="E2384" s="344" t="s">
        <v>5537</v>
      </c>
      <c r="F2384" s="344" t="s">
        <v>436</v>
      </c>
      <c r="G2384" s="344"/>
      <c r="H2384" s="344" t="s">
        <v>5538</v>
      </c>
      <c r="I2384" s="334"/>
      <c r="J2384" s="261"/>
    </row>
    <row r="2385" spans="3:10" s="311" customFormat="1" x14ac:dyDescent="0.3">
      <c r="C2385" s="664"/>
      <c r="D2385" s="343" t="s">
        <v>5539</v>
      </c>
      <c r="E2385" s="344" t="s">
        <v>5540</v>
      </c>
      <c r="F2385" s="344" t="s">
        <v>436</v>
      </c>
      <c r="G2385" s="344"/>
      <c r="H2385" s="344" t="s">
        <v>5541</v>
      </c>
      <c r="I2385" s="334"/>
      <c r="J2385" s="261"/>
    </row>
    <row r="2386" spans="3:10" s="311" customFormat="1" x14ac:dyDescent="0.3">
      <c r="C2386" s="664"/>
      <c r="D2386" s="343" t="s">
        <v>5542</v>
      </c>
      <c r="E2386" s="344" t="s">
        <v>5543</v>
      </c>
      <c r="F2386" s="344" t="s">
        <v>426</v>
      </c>
      <c r="G2386" s="344"/>
      <c r="H2386" s="344" t="s">
        <v>5542</v>
      </c>
      <c r="I2386" s="334"/>
      <c r="J2386" s="261"/>
    </row>
    <row r="2387" spans="3:10" s="311" customFormat="1" x14ac:dyDescent="0.3">
      <c r="C2387" s="664"/>
      <c r="D2387" s="343" t="s">
        <v>5544</v>
      </c>
      <c r="E2387" s="344" t="s">
        <v>412</v>
      </c>
      <c r="F2387" s="344" t="s">
        <v>498</v>
      </c>
      <c r="G2387" s="344"/>
      <c r="H2387" s="344" t="s">
        <v>5544</v>
      </c>
      <c r="I2387" s="334"/>
      <c r="J2387" s="261"/>
    </row>
    <row r="2388" spans="3:10" s="311" customFormat="1" x14ac:dyDescent="0.3">
      <c r="C2388" s="664"/>
      <c r="D2388" s="343" t="s">
        <v>5545</v>
      </c>
      <c r="E2388" s="344" t="s">
        <v>5546</v>
      </c>
      <c r="F2388" s="344" t="s">
        <v>726</v>
      </c>
      <c r="G2388" s="344"/>
      <c r="H2388" s="344" t="s">
        <v>5547</v>
      </c>
      <c r="I2388" s="334"/>
      <c r="J2388" s="261"/>
    </row>
    <row r="2389" spans="3:10" s="311" customFormat="1" x14ac:dyDescent="0.3">
      <c r="C2389" s="664"/>
      <c r="D2389" s="343" t="s">
        <v>5548</v>
      </c>
      <c r="E2389" s="344" t="s">
        <v>5549</v>
      </c>
      <c r="F2389" s="344" t="s">
        <v>878</v>
      </c>
      <c r="G2389" s="344"/>
      <c r="H2389" s="344" t="s">
        <v>5550</v>
      </c>
      <c r="I2389" s="334"/>
      <c r="J2389" s="261"/>
    </row>
    <row r="2390" spans="3:10" s="311" customFormat="1" x14ac:dyDescent="0.3">
      <c r="C2390" s="664"/>
      <c r="D2390" s="343" t="s">
        <v>5551</v>
      </c>
      <c r="E2390" s="344" t="s">
        <v>5552</v>
      </c>
      <c r="F2390" s="344" t="s">
        <v>426</v>
      </c>
      <c r="G2390" s="344"/>
      <c r="H2390" s="344" t="s">
        <v>5551</v>
      </c>
      <c r="I2390" s="334"/>
      <c r="J2390" s="261"/>
    </row>
    <row r="2391" spans="3:10" s="311" customFormat="1" x14ac:dyDescent="0.3">
      <c r="C2391" s="664"/>
      <c r="D2391" s="343" t="s">
        <v>5553</v>
      </c>
      <c r="E2391" s="344" t="s">
        <v>412</v>
      </c>
      <c r="F2391" s="344" t="s">
        <v>531</v>
      </c>
      <c r="G2391" s="344"/>
      <c r="H2391" s="344" t="s">
        <v>5553</v>
      </c>
      <c r="I2391" s="334"/>
      <c r="J2391" s="261"/>
    </row>
    <row r="2392" spans="3:10" s="311" customFormat="1" x14ac:dyDescent="0.3">
      <c r="C2392" s="664"/>
      <c r="D2392" s="343" t="s">
        <v>5554</v>
      </c>
      <c r="E2392" s="344" t="s">
        <v>412</v>
      </c>
      <c r="F2392" s="344" t="s">
        <v>1287</v>
      </c>
      <c r="G2392" s="344"/>
      <c r="H2392" s="344" t="s">
        <v>5555</v>
      </c>
      <c r="I2392" s="334"/>
      <c r="J2392" s="261"/>
    </row>
    <row r="2393" spans="3:10" s="311" customFormat="1" x14ac:dyDescent="0.3">
      <c r="C2393" s="664"/>
      <c r="D2393" s="343" t="s">
        <v>5556</v>
      </c>
      <c r="E2393" s="344" t="s">
        <v>412</v>
      </c>
      <c r="F2393" s="344" t="s">
        <v>406</v>
      </c>
      <c r="G2393" s="344"/>
      <c r="H2393" s="344" t="s">
        <v>5556</v>
      </c>
      <c r="I2393" s="334"/>
      <c r="J2393" s="261"/>
    </row>
    <row r="2394" spans="3:10" s="311" customFormat="1" x14ac:dyDescent="0.3">
      <c r="C2394" s="664"/>
      <c r="D2394" s="343" t="s">
        <v>5557</v>
      </c>
      <c r="E2394" s="344" t="s">
        <v>412</v>
      </c>
      <c r="F2394" s="344" t="s">
        <v>682</v>
      </c>
      <c r="G2394" s="344"/>
      <c r="H2394" s="344" t="s">
        <v>5557</v>
      </c>
      <c r="I2394" s="334"/>
      <c r="J2394" s="261"/>
    </row>
    <row r="2395" spans="3:10" s="311" customFormat="1" x14ac:dyDescent="0.3">
      <c r="C2395" s="664"/>
      <c r="D2395" s="343" t="s">
        <v>5558</v>
      </c>
      <c r="E2395" s="344" t="s">
        <v>5559</v>
      </c>
      <c r="F2395" s="344" t="s">
        <v>508</v>
      </c>
      <c r="G2395" s="344"/>
      <c r="H2395" s="344" t="s">
        <v>5560</v>
      </c>
      <c r="I2395" s="334"/>
      <c r="J2395" s="261"/>
    </row>
    <row r="2396" spans="3:10" s="311" customFormat="1" x14ac:dyDescent="0.3">
      <c r="C2396" s="664"/>
      <c r="D2396" s="343" t="s">
        <v>5561</v>
      </c>
      <c r="E2396" s="344" t="s">
        <v>5562</v>
      </c>
      <c r="F2396" s="344" t="s">
        <v>493</v>
      </c>
      <c r="G2396" s="344"/>
      <c r="H2396" s="344" t="s">
        <v>5563</v>
      </c>
      <c r="I2396" s="334"/>
      <c r="J2396" s="261"/>
    </row>
    <row r="2397" spans="3:10" s="311" customFormat="1" x14ac:dyDescent="0.3">
      <c r="C2397" s="664"/>
      <c r="D2397" s="343" t="s">
        <v>5561</v>
      </c>
      <c r="E2397" s="344" t="s">
        <v>5564</v>
      </c>
      <c r="F2397" s="344" t="s">
        <v>493</v>
      </c>
      <c r="G2397" s="344"/>
      <c r="H2397" s="344" t="s">
        <v>5565</v>
      </c>
      <c r="I2397" s="334"/>
      <c r="J2397" s="261"/>
    </row>
    <row r="2398" spans="3:10" s="311" customFormat="1" x14ac:dyDescent="0.3">
      <c r="C2398" s="664"/>
      <c r="D2398" s="343" t="s">
        <v>5561</v>
      </c>
      <c r="E2398" s="344" t="s">
        <v>5566</v>
      </c>
      <c r="F2398" s="344" t="s">
        <v>493</v>
      </c>
      <c r="G2398" s="344"/>
      <c r="H2398" s="344" t="s">
        <v>5567</v>
      </c>
      <c r="I2398" s="334"/>
      <c r="J2398" s="261"/>
    </row>
    <row r="2399" spans="3:10" s="311" customFormat="1" x14ac:dyDescent="0.3">
      <c r="C2399" s="664"/>
      <c r="D2399" s="343" t="s">
        <v>5561</v>
      </c>
      <c r="E2399" s="344" t="s">
        <v>5568</v>
      </c>
      <c r="F2399" s="344" t="s">
        <v>436</v>
      </c>
      <c r="G2399" s="344"/>
      <c r="H2399" s="344" t="s">
        <v>5567</v>
      </c>
      <c r="I2399" s="334"/>
      <c r="J2399" s="261"/>
    </row>
    <row r="2400" spans="3:10" s="311" customFormat="1" x14ac:dyDescent="0.3">
      <c r="C2400" s="664"/>
      <c r="D2400" s="343" t="s">
        <v>5569</v>
      </c>
      <c r="E2400" s="344" t="s">
        <v>5570</v>
      </c>
      <c r="F2400" s="344" t="s">
        <v>5571</v>
      </c>
      <c r="G2400" s="344"/>
      <c r="H2400" s="344" t="s">
        <v>5569</v>
      </c>
      <c r="I2400" s="334"/>
      <c r="J2400" s="261"/>
    </row>
    <row r="2401" spans="3:10" s="311" customFormat="1" x14ac:dyDescent="0.3">
      <c r="C2401" s="664"/>
      <c r="D2401" s="343" t="s">
        <v>5572</v>
      </c>
      <c r="E2401" s="344" t="s">
        <v>5573</v>
      </c>
      <c r="F2401" s="344" t="s">
        <v>912</v>
      </c>
      <c r="G2401" s="344"/>
      <c r="H2401" s="344" t="s">
        <v>5574</v>
      </c>
      <c r="I2401" s="334"/>
      <c r="J2401" s="261"/>
    </row>
    <row r="2402" spans="3:10" s="311" customFormat="1" x14ac:dyDescent="0.3">
      <c r="C2402" s="664"/>
      <c r="D2402" s="343" t="s">
        <v>5575</v>
      </c>
      <c r="E2402" s="344" t="s">
        <v>412</v>
      </c>
      <c r="F2402" s="344" t="s">
        <v>423</v>
      </c>
      <c r="G2402" s="344"/>
      <c r="H2402" s="344" t="s">
        <v>5576</v>
      </c>
      <c r="I2402" s="334"/>
      <c r="J2402" s="261"/>
    </row>
    <row r="2403" spans="3:10" s="311" customFormat="1" x14ac:dyDescent="0.3">
      <c r="C2403" s="664"/>
      <c r="D2403" s="343" t="s">
        <v>5577</v>
      </c>
      <c r="E2403" s="344" t="s">
        <v>5578</v>
      </c>
      <c r="F2403" s="344" t="s">
        <v>565</v>
      </c>
      <c r="G2403" s="344"/>
      <c r="H2403" s="344" t="s">
        <v>5577</v>
      </c>
      <c r="I2403" s="334"/>
      <c r="J2403" s="261"/>
    </row>
    <row r="2404" spans="3:10" s="311" customFormat="1" x14ac:dyDescent="0.3">
      <c r="C2404" s="664"/>
      <c r="D2404" s="343" t="s">
        <v>5579</v>
      </c>
      <c r="E2404" s="344" t="s">
        <v>412</v>
      </c>
      <c r="F2404" s="344" t="s">
        <v>406</v>
      </c>
      <c r="G2404" s="344"/>
      <c r="H2404" s="344" t="s">
        <v>5579</v>
      </c>
      <c r="I2404" s="334"/>
      <c r="J2404" s="261"/>
    </row>
    <row r="2405" spans="3:10" s="311" customFormat="1" x14ac:dyDescent="0.3">
      <c r="C2405" s="664"/>
      <c r="D2405" s="343" t="s">
        <v>5580</v>
      </c>
      <c r="E2405" s="344" t="s">
        <v>5581</v>
      </c>
      <c r="F2405" s="344" t="s">
        <v>436</v>
      </c>
      <c r="G2405" s="344"/>
      <c r="H2405" s="344" t="s">
        <v>5582</v>
      </c>
      <c r="I2405" s="334"/>
      <c r="J2405" s="261"/>
    </row>
    <row r="2406" spans="3:10" s="311" customFormat="1" x14ac:dyDescent="0.3">
      <c r="C2406" s="664"/>
      <c r="D2406" s="343" t="s">
        <v>5583</v>
      </c>
      <c r="E2406" s="344" t="s">
        <v>5584</v>
      </c>
      <c r="F2406" s="344" t="s">
        <v>423</v>
      </c>
      <c r="G2406" s="344"/>
      <c r="H2406" s="344" t="s">
        <v>5585</v>
      </c>
      <c r="I2406" s="334"/>
      <c r="J2406" s="261"/>
    </row>
    <row r="2407" spans="3:10" s="311" customFormat="1" x14ac:dyDescent="0.3">
      <c r="C2407" s="664"/>
      <c r="D2407" s="343" t="s">
        <v>5586</v>
      </c>
      <c r="E2407" s="344" t="s">
        <v>412</v>
      </c>
      <c r="F2407" s="344" t="s">
        <v>406</v>
      </c>
      <c r="G2407" s="344"/>
      <c r="H2407" s="344" t="s">
        <v>5586</v>
      </c>
      <c r="I2407" s="334"/>
      <c r="J2407" s="261"/>
    </row>
    <row r="2408" spans="3:10" s="311" customFormat="1" x14ac:dyDescent="0.3">
      <c r="C2408" s="664"/>
      <c r="D2408" s="343" t="s">
        <v>5587</v>
      </c>
      <c r="E2408" s="344" t="s">
        <v>5588</v>
      </c>
      <c r="F2408" s="344" t="s">
        <v>1055</v>
      </c>
      <c r="G2408" s="344"/>
      <c r="H2408" s="344" t="s">
        <v>5589</v>
      </c>
      <c r="I2408" s="334"/>
      <c r="J2408" s="261"/>
    </row>
    <row r="2409" spans="3:10" s="311" customFormat="1" x14ac:dyDescent="0.3">
      <c r="C2409" s="664"/>
      <c r="D2409" s="343" t="s">
        <v>5587</v>
      </c>
      <c r="E2409" s="344" t="s">
        <v>412</v>
      </c>
      <c r="F2409" s="344" t="s">
        <v>1055</v>
      </c>
      <c r="G2409" s="344"/>
      <c r="H2409" s="344" t="s">
        <v>5590</v>
      </c>
      <c r="I2409" s="334"/>
      <c r="J2409" s="261"/>
    </row>
    <row r="2410" spans="3:10" s="311" customFormat="1" x14ac:dyDescent="0.3">
      <c r="C2410" s="664"/>
      <c r="D2410" s="343" t="s">
        <v>5591</v>
      </c>
      <c r="E2410" s="344" t="s">
        <v>412</v>
      </c>
      <c r="F2410" s="344" t="s">
        <v>406</v>
      </c>
      <c r="G2410" s="344"/>
      <c r="H2410" s="344" t="s">
        <v>5592</v>
      </c>
      <c r="I2410" s="334"/>
      <c r="J2410" s="261"/>
    </row>
    <row r="2411" spans="3:10" s="311" customFormat="1" x14ac:dyDescent="0.3">
      <c r="C2411" s="664"/>
      <c r="D2411" s="343" t="s">
        <v>5593</v>
      </c>
      <c r="E2411" s="344" t="s">
        <v>412</v>
      </c>
      <c r="F2411" s="344" t="s">
        <v>2849</v>
      </c>
      <c r="G2411" s="344"/>
      <c r="H2411" s="344" t="s">
        <v>5593</v>
      </c>
      <c r="I2411" s="334"/>
      <c r="J2411" s="261"/>
    </row>
    <row r="2412" spans="3:10" s="311" customFormat="1" x14ac:dyDescent="0.3">
      <c r="C2412" s="664"/>
      <c r="D2412" s="343" t="s">
        <v>5594</v>
      </c>
      <c r="E2412" s="344" t="s">
        <v>5595</v>
      </c>
      <c r="F2412" s="344" t="s">
        <v>1343</v>
      </c>
      <c r="G2412" s="344"/>
      <c r="H2412" s="344" t="s">
        <v>5594</v>
      </c>
      <c r="I2412" s="334"/>
      <c r="J2412" s="261"/>
    </row>
    <row r="2413" spans="3:10" s="311" customFormat="1" x14ac:dyDescent="0.3">
      <c r="C2413" s="664"/>
      <c r="D2413" s="343" t="s">
        <v>5596</v>
      </c>
      <c r="E2413" s="344" t="s">
        <v>5597</v>
      </c>
      <c r="F2413" s="344" t="s">
        <v>594</v>
      </c>
      <c r="G2413" s="344"/>
      <c r="H2413" s="344" t="s">
        <v>5596</v>
      </c>
      <c r="I2413" s="334"/>
      <c r="J2413" s="261"/>
    </row>
    <row r="2414" spans="3:10" s="311" customFormat="1" x14ac:dyDescent="0.3">
      <c r="C2414" s="664"/>
      <c r="D2414" s="343" t="s">
        <v>5598</v>
      </c>
      <c r="E2414" s="344" t="s">
        <v>5599</v>
      </c>
      <c r="F2414" s="344" t="s">
        <v>726</v>
      </c>
      <c r="G2414" s="344"/>
      <c r="H2414" s="344" t="s">
        <v>5600</v>
      </c>
      <c r="I2414" s="334"/>
      <c r="J2414" s="261"/>
    </row>
    <row r="2415" spans="3:10" s="311" customFormat="1" x14ac:dyDescent="0.3">
      <c r="C2415" s="664"/>
      <c r="D2415" s="343" t="s">
        <v>5601</v>
      </c>
      <c r="E2415" s="344" t="s">
        <v>5602</v>
      </c>
      <c r="F2415" s="344" t="s">
        <v>436</v>
      </c>
      <c r="G2415" s="344"/>
      <c r="H2415" s="344" t="s">
        <v>5603</v>
      </c>
      <c r="I2415" s="334"/>
      <c r="J2415" s="261"/>
    </row>
    <row r="2416" spans="3:10" s="311" customFormat="1" x14ac:dyDescent="0.3">
      <c r="C2416" s="664"/>
      <c r="D2416" s="343" t="s">
        <v>5604</v>
      </c>
      <c r="E2416" s="344" t="s">
        <v>412</v>
      </c>
      <c r="F2416" s="344" t="s">
        <v>1055</v>
      </c>
      <c r="G2416" s="344"/>
      <c r="H2416" s="344" t="s">
        <v>5604</v>
      </c>
      <c r="I2416" s="334"/>
      <c r="J2416" s="261"/>
    </row>
    <row r="2417" spans="3:10" s="311" customFormat="1" x14ac:dyDescent="0.3">
      <c r="C2417" s="664"/>
      <c r="D2417" s="343" t="s">
        <v>5605</v>
      </c>
      <c r="E2417" s="344" t="s">
        <v>5606</v>
      </c>
      <c r="F2417" s="344" t="s">
        <v>469</v>
      </c>
      <c r="G2417" s="344"/>
      <c r="H2417" s="344" t="s">
        <v>5607</v>
      </c>
      <c r="I2417" s="334"/>
      <c r="J2417" s="261"/>
    </row>
    <row r="2418" spans="3:10" s="311" customFormat="1" x14ac:dyDescent="0.3">
      <c r="C2418" s="664"/>
      <c r="D2418" s="343" t="s">
        <v>5605</v>
      </c>
      <c r="E2418" s="344" t="s">
        <v>5608</v>
      </c>
      <c r="F2418" s="344" t="s">
        <v>473</v>
      </c>
      <c r="G2418" s="344"/>
      <c r="H2418" s="344" t="s">
        <v>5609</v>
      </c>
      <c r="I2418" s="334"/>
      <c r="J2418" s="261"/>
    </row>
    <row r="2419" spans="3:10" s="311" customFormat="1" x14ac:dyDescent="0.3">
      <c r="C2419" s="664"/>
      <c r="D2419" s="343" t="s">
        <v>5605</v>
      </c>
      <c r="E2419" s="344" t="s">
        <v>412</v>
      </c>
      <c r="F2419" s="344" t="s">
        <v>473</v>
      </c>
      <c r="G2419" s="344"/>
      <c r="H2419" s="344" t="s">
        <v>5610</v>
      </c>
      <c r="I2419" s="334"/>
      <c r="J2419" s="261"/>
    </row>
    <row r="2420" spans="3:10" s="311" customFormat="1" x14ac:dyDescent="0.3">
      <c r="C2420" s="664"/>
      <c r="D2420" s="343" t="s">
        <v>5611</v>
      </c>
      <c r="E2420" s="344" t="s">
        <v>5612</v>
      </c>
      <c r="F2420" s="344" t="s">
        <v>436</v>
      </c>
      <c r="G2420" s="344"/>
      <c r="H2420" s="344" t="s">
        <v>5613</v>
      </c>
      <c r="I2420" s="334"/>
      <c r="J2420" s="261"/>
    </row>
    <row r="2421" spans="3:10" s="311" customFormat="1" x14ac:dyDescent="0.3">
      <c r="C2421" s="664"/>
      <c r="D2421" s="343" t="s">
        <v>5614</v>
      </c>
      <c r="E2421" s="344" t="s">
        <v>5615</v>
      </c>
      <c r="F2421" s="344" t="s">
        <v>460</v>
      </c>
      <c r="G2421" s="344"/>
      <c r="H2421" s="344" t="s">
        <v>5616</v>
      </c>
      <c r="I2421" s="334"/>
      <c r="J2421" s="261"/>
    </row>
    <row r="2422" spans="3:10" s="311" customFormat="1" x14ac:dyDescent="0.3">
      <c r="C2422" s="664"/>
      <c r="D2422" s="343" t="s">
        <v>5617</v>
      </c>
      <c r="E2422" s="344" t="s">
        <v>412</v>
      </c>
      <c r="F2422" s="344" t="s">
        <v>2808</v>
      </c>
      <c r="G2422" s="344"/>
      <c r="H2422" s="344" t="s">
        <v>5618</v>
      </c>
      <c r="I2422" s="334"/>
      <c r="J2422" s="261"/>
    </row>
    <row r="2423" spans="3:10" s="311" customFormat="1" x14ac:dyDescent="0.3">
      <c r="C2423" s="664"/>
      <c r="D2423" s="343" t="s">
        <v>5619</v>
      </c>
      <c r="E2423" s="344" t="s">
        <v>412</v>
      </c>
      <c r="F2423" s="344" t="s">
        <v>423</v>
      </c>
      <c r="G2423" s="344"/>
      <c r="H2423" s="344" t="s">
        <v>5620</v>
      </c>
      <c r="I2423" s="334"/>
      <c r="J2423" s="261"/>
    </row>
    <row r="2424" spans="3:10" s="311" customFormat="1" x14ac:dyDescent="0.3">
      <c r="C2424" s="664"/>
      <c r="D2424" s="343" t="s">
        <v>5621</v>
      </c>
      <c r="E2424" s="344" t="s">
        <v>5622</v>
      </c>
      <c r="F2424" s="344" t="s">
        <v>484</v>
      </c>
      <c r="G2424" s="344"/>
      <c r="H2424" s="344" t="s">
        <v>5621</v>
      </c>
      <c r="I2424" s="334"/>
      <c r="J2424" s="261"/>
    </row>
    <row r="2425" spans="3:10" s="311" customFormat="1" x14ac:dyDescent="0.3">
      <c r="C2425" s="664"/>
      <c r="D2425" s="343" t="s">
        <v>5623</v>
      </c>
      <c r="E2425" s="344" t="s">
        <v>5624</v>
      </c>
      <c r="F2425" s="344" t="s">
        <v>525</v>
      </c>
      <c r="G2425" s="344"/>
      <c r="H2425" s="344" t="s">
        <v>5623</v>
      </c>
      <c r="I2425" s="334"/>
      <c r="J2425" s="261"/>
    </row>
    <row r="2426" spans="3:10" s="311" customFormat="1" x14ac:dyDescent="0.3">
      <c r="C2426" s="664"/>
      <c r="D2426" s="343" t="s">
        <v>5625</v>
      </c>
      <c r="E2426" s="344" t="s">
        <v>5626</v>
      </c>
      <c r="F2426" s="344" t="s">
        <v>423</v>
      </c>
      <c r="G2426" s="344"/>
      <c r="H2426" s="344" t="s">
        <v>5627</v>
      </c>
      <c r="I2426" s="334"/>
      <c r="J2426" s="261"/>
    </row>
    <row r="2427" spans="3:10" s="311" customFormat="1" x14ac:dyDescent="0.3">
      <c r="C2427" s="664"/>
      <c r="D2427" s="343" t="s">
        <v>5625</v>
      </c>
      <c r="E2427" s="344" t="s">
        <v>5628</v>
      </c>
      <c r="F2427" s="344" t="s">
        <v>423</v>
      </c>
      <c r="G2427" s="344"/>
      <c r="H2427" s="344" t="s">
        <v>5629</v>
      </c>
      <c r="I2427" s="334"/>
      <c r="J2427" s="261"/>
    </row>
    <row r="2428" spans="3:10" s="311" customFormat="1" x14ac:dyDescent="0.3">
      <c r="C2428" s="664"/>
      <c r="D2428" s="343" t="s">
        <v>5630</v>
      </c>
      <c r="E2428" s="344" t="s">
        <v>5631</v>
      </c>
      <c r="F2428" s="344" t="s">
        <v>1287</v>
      </c>
      <c r="G2428" s="344"/>
      <c r="H2428" s="344" t="s">
        <v>5632</v>
      </c>
      <c r="I2428" s="334"/>
      <c r="J2428" s="261"/>
    </row>
    <row r="2429" spans="3:10" s="311" customFormat="1" x14ac:dyDescent="0.3">
      <c r="C2429" s="664"/>
      <c r="D2429" s="343" t="s">
        <v>5633</v>
      </c>
      <c r="E2429" s="344" t="s">
        <v>5634</v>
      </c>
      <c r="F2429" s="344" t="s">
        <v>469</v>
      </c>
      <c r="G2429" s="344"/>
      <c r="H2429" s="344" t="s">
        <v>5635</v>
      </c>
      <c r="I2429" s="334"/>
      <c r="J2429" s="261"/>
    </row>
    <row r="2430" spans="3:10" s="311" customFormat="1" x14ac:dyDescent="0.3">
      <c r="C2430" s="664"/>
      <c r="D2430" s="343" t="s">
        <v>5636</v>
      </c>
      <c r="E2430" s="344" t="s">
        <v>5637</v>
      </c>
      <c r="F2430" s="344" t="s">
        <v>469</v>
      </c>
      <c r="G2430" s="344"/>
      <c r="H2430" s="344" t="s">
        <v>5638</v>
      </c>
      <c r="I2430" s="334"/>
      <c r="J2430" s="261"/>
    </row>
    <row r="2431" spans="3:10" s="311" customFormat="1" x14ac:dyDescent="0.3">
      <c r="C2431" s="664"/>
      <c r="D2431" s="343" t="s">
        <v>5639</v>
      </c>
      <c r="E2431" s="344" t="s">
        <v>5640</v>
      </c>
      <c r="F2431" s="344" t="s">
        <v>4181</v>
      </c>
      <c r="G2431" s="344"/>
      <c r="H2431" s="344" t="s">
        <v>5639</v>
      </c>
      <c r="I2431" s="334"/>
      <c r="J2431" s="261"/>
    </row>
    <row r="2432" spans="3:10" s="311" customFormat="1" x14ac:dyDescent="0.3">
      <c r="C2432" s="664"/>
      <c r="D2432" s="343" t="s">
        <v>5641</v>
      </c>
      <c r="E2432" s="344" t="s">
        <v>5642</v>
      </c>
      <c r="F2432" s="344" t="s">
        <v>436</v>
      </c>
      <c r="G2432" s="344"/>
      <c r="H2432" s="344" t="s">
        <v>5643</v>
      </c>
      <c r="I2432" s="334"/>
      <c r="J2432" s="261"/>
    </row>
    <row r="2433" spans="3:10" s="311" customFormat="1" x14ac:dyDescent="0.3">
      <c r="C2433" s="664"/>
      <c r="D2433" s="343" t="s">
        <v>5641</v>
      </c>
      <c r="E2433" s="344" t="s">
        <v>5644</v>
      </c>
      <c r="F2433" s="344" t="s">
        <v>436</v>
      </c>
      <c r="G2433" s="344"/>
      <c r="H2433" s="344" t="s">
        <v>5645</v>
      </c>
      <c r="I2433" s="334"/>
      <c r="J2433" s="261"/>
    </row>
    <row r="2434" spans="3:10" s="311" customFormat="1" x14ac:dyDescent="0.3">
      <c r="C2434" s="664"/>
      <c r="D2434" s="343" t="s">
        <v>5641</v>
      </c>
      <c r="E2434" s="344" t="s">
        <v>5646</v>
      </c>
      <c r="F2434" s="344" t="s">
        <v>436</v>
      </c>
      <c r="G2434" s="344"/>
      <c r="H2434" s="344" t="s">
        <v>5647</v>
      </c>
      <c r="I2434" s="334"/>
      <c r="J2434" s="261"/>
    </row>
    <row r="2435" spans="3:10" s="311" customFormat="1" x14ac:dyDescent="0.3">
      <c r="C2435" s="664"/>
      <c r="D2435" s="343" t="s">
        <v>5648</v>
      </c>
      <c r="E2435" s="344" t="s">
        <v>5649</v>
      </c>
      <c r="F2435" s="344" t="s">
        <v>722</v>
      </c>
      <c r="G2435" s="344"/>
      <c r="H2435" s="344" t="s">
        <v>5648</v>
      </c>
      <c r="I2435" s="334"/>
      <c r="J2435" s="261"/>
    </row>
    <row r="2436" spans="3:10" s="311" customFormat="1" x14ac:dyDescent="0.3">
      <c r="C2436" s="664"/>
      <c r="D2436" s="343" t="s">
        <v>5650</v>
      </c>
      <c r="E2436" s="344" t="s">
        <v>412</v>
      </c>
      <c r="F2436" s="344" t="s">
        <v>1051</v>
      </c>
      <c r="G2436" s="344"/>
      <c r="H2436" s="344" t="s">
        <v>5650</v>
      </c>
      <c r="I2436" s="334"/>
      <c r="J2436" s="261"/>
    </row>
    <row r="2437" spans="3:10" s="311" customFormat="1" x14ac:dyDescent="0.3">
      <c r="C2437" s="664"/>
      <c r="D2437" s="343" t="s">
        <v>5651</v>
      </c>
      <c r="E2437" s="344" t="s">
        <v>412</v>
      </c>
      <c r="F2437" s="344" t="s">
        <v>525</v>
      </c>
      <c r="G2437" s="344"/>
      <c r="H2437" s="344" t="s">
        <v>5651</v>
      </c>
      <c r="I2437" s="334"/>
      <c r="J2437" s="261"/>
    </row>
    <row r="2438" spans="3:10" s="311" customFormat="1" x14ac:dyDescent="0.3">
      <c r="C2438" s="664"/>
      <c r="D2438" s="343" t="s">
        <v>5652</v>
      </c>
      <c r="E2438" s="344" t="s">
        <v>412</v>
      </c>
      <c r="F2438" s="344" t="s">
        <v>436</v>
      </c>
      <c r="G2438" s="344"/>
      <c r="H2438" s="344" t="s">
        <v>5652</v>
      </c>
      <c r="I2438" s="334"/>
      <c r="J2438" s="261"/>
    </row>
    <row r="2439" spans="3:10" s="311" customFormat="1" x14ac:dyDescent="0.3">
      <c r="C2439" s="664"/>
      <c r="D2439" s="343" t="s">
        <v>5653</v>
      </c>
      <c r="E2439" s="344" t="s">
        <v>5654</v>
      </c>
      <c r="F2439" s="344" t="s">
        <v>436</v>
      </c>
      <c r="G2439" s="344"/>
      <c r="H2439" s="344" t="s">
        <v>5655</v>
      </c>
      <c r="I2439" s="334"/>
      <c r="J2439" s="261"/>
    </row>
    <row r="2440" spans="3:10" s="311" customFormat="1" x14ac:dyDescent="0.3">
      <c r="C2440" s="664"/>
      <c r="D2440" s="343" t="s">
        <v>5656</v>
      </c>
      <c r="E2440" s="344" t="s">
        <v>5657</v>
      </c>
      <c r="F2440" s="344" t="s">
        <v>5658</v>
      </c>
      <c r="G2440" s="344"/>
      <c r="H2440" s="344" t="s">
        <v>5659</v>
      </c>
      <c r="I2440" s="334"/>
      <c r="J2440" s="261"/>
    </row>
    <row r="2441" spans="3:10" s="311" customFormat="1" x14ac:dyDescent="0.3">
      <c r="C2441" s="664"/>
      <c r="D2441" s="343" t="s">
        <v>5660</v>
      </c>
      <c r="E2441" s="344" t="s">
        <v>412</v>
      </c>
      <c r="F2441" s="344" t="s">
        <v>3260</v>
      </c>
      <c r="G2441" s="344"/>
      <c r="H2441" s="344" t="s">
        <v>5660</v>
      </c>
      <c r="I2441" s="334"/>
      <c r="J2441" s="261"/>
    </row>
    <row r="2442" spans="3:10" s="311" customFormat="1" x14ac:dyDescent="0.3">
      <c r="C2442" s="664"/>
      <c r="D2442" s="343" t="s">
        <v>5661</v>
      </c>
      <c r="E2442" s="344" t="s">
        <v>5662</v>
      </c>
      <c r="F2442" s="344" t="s">
        <v>565</v>
      </c>
      <c r="G2442" s="344"/>
      <c r="H2442" s="344" t="s">
        <v>5661</v>
      </c>
      <c r="I2442" s="334"/>
      <c r="J2442" s="261"/>
    </row>
    <row r="2443" spans="3:10" s="311" customFormat="1" x14ac:dyDescent="0.3">
      <c r="C2443" s="664"/>
      <c r="D2443" s="343" t="s">
        <v>5663</v>
      </c>
      <c r="E2443" s="344" t="s">
        <v>5664</v>
      </c>
      <c r="F2443" s="344" t="s">
        <v>2849</v>
      </c>
      <c r="G2443" s="344"/>
      <c r="H2443" s="344" t="s">
        <v>5663</v>
      </c>
      <c r="I2443" s="334"/>
      <c r="J2443" s="261"/>
    </row>
    <row r="2444" spans="3:10" s="311" customFormat="1" x14ac:dyDescent="0.3">
      <c r="C2444" s="664"/>
      <c r="D2444" s="343" t="s">
        <v>5665</v>
      </c>
      <c r="E2444" s="344" t="s">
        <v>5666</v>
      </c>
      <c r="F2444" s="344" t="s">
        <v>600</v>
      </c>
      <c r="G2444" s="344"/>
      <c r="H2444" s="344" t="s">
        <v>5667</v>
      </c>
      <c r="I2444" s="334"/>
      <c r="J2444" s="261"/>
    </row>
    <row r="2445" spans="3:10" s="311" customFormat="1" x14ac:dyDescent="0.3">
      <c r="C2445" s="664"/>
      <c r="D2445" s="343" t="s">
        <v>5668</v>
      </c>
      <c r="E2445" s="344" t="s">
        <v>5669</v>
      </c>
      <c r="F2445" s="344" t="s">
        <v>600</v>
      </c>
      <c r="G2445" s="344"/>
      <c r="H2445" s="344" t="s">
        <v>5670</v>
      </c>
      <c r="I2445" s="334"/>
      <c r="J2445" s="261"/>
    </row>
    <row r="2446" spans="3:10" s="311" customFormat="1" x14ac:dyDescent="0.3">
      <c r="C2446" s="664"/>
      <c r="D2446" s="343" t="s">
        <v>5668</v>
      </c>
      <c r="E2446" s="344" t="s">
        <v>412</v>
      </c>
      <c r="F2446" s="344" t="s">
        <v>600</v>
      </c>
      <c r="G2446" s="344"/>
      <c r="H2446" s="344" t="s">
        <v>5671</v>
      </c>
      <c r="I2446" s="334"/>
      <c r="J2446" s="261"/>
    </row>
    <row r="2447" spans="3:10" s="311" customFormat="1" x14ac:dyDescent="0.3">
      <c r="C2447" s="664"/>
      <c r="D2447" s="343" t="s">
        <v>5672</v>
      </c>
      <c r="E2447" s="344" t="s">
        <v>5673</v>
      </c>
      <c r="F2447" s="344" t="s">
        <v>1194</v>
      </c>
      <c r="G2447" s="344"/>
      <c r="H2447" s="344" t="s">
        <v>5672</v>
      </c>
      <c r="I2447" s="334"/>
      <c r="J2447" s="261"/>
    </row>
    <row r="2448" spans="3:10" s="311" customFormat="1" x14ac:dyDescent="0.3">
      <c r="C2448" s="664"/>
      <c r="D2448" s="343" t="s">
        <v>5674</v>
      </c>
      <c r="E2448" s="344" t="s">
        <v>412</v>
      </c>
      <c r="F2448" s="344" t="s">
        <v>423</v>
      </c>
      <c r="G2448" s="344"/>
      <c r="H2448" s="344" t="s">
        <v>5675</v>
      </c>
      <c r="I2448" s="334"/>
      <c r="J2448" s="261"/>
    </row>
    <row r="2449" spans="3:10" s="311" customFormat="1" x14ac:dyDescent="0.3">
      <c r="C2449" s="664"/>
      <c r="D2449" s="343" t="s">
        <v>5676</v>
      </c>
      <c r="E2449" s="344" t="s">
        <v>5677</v>
      </c>
      <c r="F2449" s="344" t="s">
        <v>436</v>
      </c>
      <c r="G2449" s="344"/>
      <c r="H2449" s="344" t="s">
        <v>5678</v>
      </c>
      <c r="I2449" s="334"/>
      <c r="J2449" s="261"/>
    </row>
    <row r="2450" spans="3:10" s="311" customFormat="1" x14ac:dyDescent="0.3">
      <c r="C2450" s="664"/>
      <c r="D2450" s="343" t="s">
        <v>5679</v>
      </c>
      <c r="E2450" s="344" t="s">
        <v>5680</v>
      </c>
      <c r="F2450" s="344" t="s">
        <v>436</v>
      </c>
      <c r="G2450" s="344"/>
      <c r="H2450" s="344" t="s">
        <v>5681</v>
      </c>
      <c r="I2450" s="334"/>
      <c r="J2450" s="261"/>
    </row>
    <row r="2451" spans="3:10" s="311" customFormat="1" x14ac:dyDescent="0.3">
      <c r="C2451" s="664"/>
      <c r="D2451" s="343" t="s">
        <v>5682</v>
      </c>
      <c r="E2451" s="344" t="s">
        <v>5683</v>
      </c>
      <c r="F2451" s="344" t="s">
        <v>436</v>
      </c>
      <c r="G2451" s="344"/>
      <c r="H2451" s="344" t="s">
        <v>5684</v>
      </c>
      <c r="I2451" s="334"/>
      <c r="J2451" s="261"/>
    </row>
    <row r="2452" spans="3:10" s="311" customFormat="1" x14ac:dyDescent="0.3">
      <c r="C2452" s="664"/>
      <c r="D2452" s="343" t="s">
        <v>5685</v>
      </c>
      <c r="E2452" s="344" t="s">
        <v>5686</v>
      </c>
      <c r="F2452" s="344" t="s">
        <v>436</v>
      </c>
      <c r="G2452" s="344"/>
      <c r="H2452" s="344" t="s">
        <v>5687</v>
      </c>
      <c r="I2452" s="334"/>
      <c r="J2452" s="261"/>
    </row>
    <row r="2453" spans="3:10" s="311" customFormat="1" x14ac:dyDescent="0.3">
      <c r="C2453" s="664"/>
      <c r="D2453" s="343" t="s">
        <v>5688</v>
      </c>
      <c r="E2453" s="344" t="s">
        <v>5689</v>
      </c>
      <c r="F2453" s="344" t="s">
        <v>436</v>
      </c>
      <c r="G2453" s="344"/>
      <c r="H2453" s="344" t="s">
        <v>5690</v>
      </c>
      <c r="I2453" s="334"/>
      <c r="J2453" s="261"/>
    </row>
    <row r="2454" spans="3:10" s="311" customFormat="1" x14ac:dyDescent="0.3">
      <c r="C2454" s="664"/>
      <c r="D2454" s="343" t="s">
        <v>5691</v>
      </c>
      <c r="E2454" s="344" t="s">
        <v>412</v>
      </c>
      <c r="F2454" s="344" t="s">
        <v>423</v>
      </c>
      <c r="G2454" s="344"/>
      <c r="H2454" s="344" t="s">
        <v>5691</v>
      </c>
      <c r="I2454" s="334"/>
      <c r="J2454" s="261"/>
    </row>
    <row r="2455" spans="3:10" s="311" customFormat="1" x14ac:dyDescent="0.3">
      <c r="C2455" s="664"/>
      <c r="D2455" s="343" t="s">
        <v>5692</v>
      </c>
      <c r="E2455" s="344" t="s">
        <v>5693</v>
      </c>
      <c r="F2455" s="344" t="s">
        <v>565</v>
      </c>
      <c r="G2455" s="344"/>
      <c r="H2455" s="344" t="s">
        <v>5692</v>
      </c>
      <c r="I2455" s="334"/>
      <c r="J2455" s="261"/>
    </row>
    <row r="2456" spans="3:10" s="311" customFormat="1" x14ac:dyDescent="0.3">
      <c r="C2456" s="664"/>
      <c r="D2456" s="343" t="s">
        <v>5694</v>
      </c>
      <c r="E2456" s="344" t="s">
        <v>412</v>
      </c>
      <c r="F2456" s="344" t="s">
        <v>565</v>
      </c>
      <c r="G2456" s="344"/>
      <c r="H2456" s="344" t="s">
        <v>5695</v>
      </c>
      <c r="I2456" s="334"/>
      <c r="J2456" s="261"/>
    </row>
    <row r="2457" spans="3:10" s="311" customFormat="1" x14ac:dyDescent="0.3">
      <c r="C2457" s="664"/>
      <c r="D2457" s="343" t="s">
        <v>5696</v>
      </c>
      <c r="E2457" s="344" t="s">
        <v>5697</v>
      </c>
      <c r="F2457" s="344" t="s">
        <v>469</v>
      </c>
      <c r="G2457" s="344"/>
      <c r="H2457" s="344" t="s">
        <v>5696</v>
      </c>
      <c r="I2457" s="334"/>
      <c r="J2457" s="261"/>
    </row>
    <row r="2458" spans="3:10" s="311" customFormat="1" x14ac:dyDescent="0.3">
      <c r="C2458" s="664"/>
      <c r="D2458" s="343" t="s">
        <v>5698</v>
      </c>
      <c r="E2458" s="344" t="s">
        <v>5699</v>
      </c>
      <c r="F2458" s="344" t="s">
        <v>436</v>
      </c>
      <c r="G2458" s="344"/>
      <c r="H2458" s="344" t="s">
        <v>5698</v>
      </c>
      <c r="I2458" s="334"/>
      <c r="J2458" s="261"/>
    </row>
    <row r="2459" spans="3:10" s="311" customFormat="1" x14ac:dyDescent="0.3">
      <c r="C2459" s="664"/>
      <c r="D2459" s="343" t="s">
        <v>5700</v>
      </c>
      <c r="E2459" s="344" t="s">
        <v>5701</v>
      </c>
      <c r="F2459" s="344" t="s">
        <v>421</v>
      </c>
      <c r="G2459" s="344"/>
      <c r="H2459" s="344" t="s">
        <v>5702</v>
      </c>
      <c r="I2459" s="334"/>
      <c r="J2459" s="261"/>
    </row>
    <row r="2460" spans="3:10" s="311" customFormat="1" x14ac:dyDescent="0.3">
      <c r="C2460" s="664"/>
      <c r="D2460" s="343" t="s">
        <v>5703</v>
      </c>
      <c r="E2460" s="344" t="s">
        <v>5704</v>
      </c>
      <c r="F2460" s="344" t="s">
        <v>463</v>
      </c>
      <c r="G2460" s="344"/>
      <c r="H2460" s="344" t="s">
        <v>5705</v>
      </c>
      <c r="I2460" s="334"/>
      <c r="J2460" s="261"/>
    </row>
    <row r="2461" spans="3:10" s="311" customFormat="1" x14ac:dyDescent="0.3">
      <c r="C2461" s="664"/>
      <c r="D2461" s="343" t="s">
        <v>5706</v>
      </c>
      <c r="E2461" s="344" t="s">
        <v>5707</v>
      </c>
      <c r="F2461" s="344" t="s">
        <v>436</v>
      </c>
      <c r="G2461" s="344"/>
      <c r="H2461" s="344" t="s">
        <v>5708</v>
      </c>
      <c r="I2461" s="334"/>
      <c r="J2461" s="261"/>
    </row>
    <row r="2462" spans="3:10" s="311" customFormat="1" x14ac:dyDescent="0.3">
      <c r="C2462" s="664"/>
      <c r="D2462" s="343" t="s">
        <v>5709</v>
      </c>
      <c r="E2462" s="344" t="s">
        <v>5710</v>
      </c>
      <c r="F2462" s="344" t="s">
        <v>436</v>
      </c>
      <c r="G2462" s="344"/>
      <c r="H2462" s="344" t="s">
        <v>5711</v>
      </c>
      <c r="I2462" s="334"/>
      <c r="J2462" s="261"/>
    </row>
    <row r="2463" spans="3:10" s="311" customFormat="1" x14ac:dyDescent="0.3">
      <c r="C2463" s="664"/>
      <c r="D2463" s="343" t="s">
        <v>5709</v>
      </c>
      <c r="E2463" s="344" t="s">
        <v>5712</v>
      </c>
      <c r="F2463" s="344" t="s">
        <v>436</v>
      </c>
      <c r="G2463" s="344"/>
      <c r="H2463" s="344" t="s">
        <v>5713</v>
      </c>
      <c r="I2463" s="334"/>
      <c r="J2463" s="261"/>
    </row>
    <row r="2464" spans="3:10" s="311" customFormat="1" x14ac:dyDescent="0.3">
      <c r="C2464" s="664"/>
      <c r="D2464" s="343" t="s">
        <v>5714</v>
      </c>
      <c r="E2464" s="344" t="s">
        <v>5715</v>
      </c>
      <c r="F2464" s="344" t="s">
        <v>421</v>
      </c>
      <c r="G2464" s="344"/>
      <c r="H2464" s="344" t="s">
        <v>5716</v>
      </c>
      <c r="I2464" s="334"/>
      <c r="J2464" s="261"/>
    </row>
    <row r="2465" spans="3:10" s="311" customFormat="1" x14ac:dyDescent="0.3">
      <c r="C2465" s="664"/>
      <c r="D2465" s="343" t="s">
        <v>5717</v>
      </c>
      <c r="E2465" s="344" t="s">
        <v>5718</v>
      </c>
      <c r="F2465" s="344" t="s">
        <v>421</v>
      </c>
      <c r="G2465" s="344"/>
      <c r="H2465" s="344" t="s">
        <v>5717</v>
      </c>
      <c r="I2465" s="334"/>
      <c r="J2465" s="261"/>
    </row>
    <row r="2466" spans="3:10" s="311" customFormat="1" x14ac:dyDescent="0.3">
      <c r="C2466" s="664"/>
      <c r="D2466" s="343" t="s">
        <v>5719</v>
      </c>
      <c r="E2466" s="344" t="s">
        <v>412</v>
      </c>
      <c r="F2466" s="344" t="s">
        <v>423</v>
      </c>
      <c r="G2466" s="344"/>
      <c r="H2466" s="344" t="s">
        <v>5719</v>
      </c>
      <c r="I2466" s="334"/>
      <c r="J2466" s="261"/>
    </row>
    <row r="2467" spans="3:10" s="311" customFormat="1" x14ac:dyDescent="0.3">
      <c r="C2467" s="664"/>
      <c r="D2467" s="343" t="s">
        <v>5720</v>
      </c>
      <c r="E2467" s="344" t="s">
        <v>412</v>
      </c>
      <c r="F2467" s="344" t="s">
        <v>1051</v>
      </c>
      <c r="G2467" s="344"/>
      <c r="H2467" s="344" t="s">
        <v>5721</v>
      </c>
      <c r="I2467" s="334"/>
      <c r="J2467" s="261"/>
    </row>
    <row r="2468" spans="3:10" s="311" customFormat="1" x14ac:dyDescent="0.3">
      <c r="C2468" s="664"/>
      <c r="D2468" s="343" t="s">
        <v>5722</v>
      </c>
      <c r="E2468" s="344" t="s">
        <v>5723</v>
      </c>
      <c r="F2468" s="344" t="s">
        <v>436</v>
      </c>
      <c r="G2468" s="344"/>
      <c r="H2468" s="344" t="s">
        <v>5724</v>
      </c>
      <c r="I2468" s="334"/>
      <c r="J2468" s="261"/>
    </row>
    <row r="2469" spans="3:10" s="311" customFormat="1" x14ac:dyDescent="0.3">
      <c r="C2469" s="664"/>
      <c r="D2469" s="343" t="s">
        <v>5725</v>
      </c>
      <c r="E2469" s="344" t="s">
        <v>412</v>
      </c>
      <c r="F2469" s="344" t="s">
        <v>1051</v>
      </c>
      <c r="G2469" s="344"/>
      <c r="H2469" s="344" t="s">
        <v>5726</v>
      </c>
      <c r="I2469" s="334"/>
      <c r="J2469" s="261"/>
    </row>
    <row r="2470" spans="3:10" s="311" customFormat="1" x14ac:dyDescent="0.3">
      <c r="C2470" s="664"/>
      <c r="D2470" s="343" t="s">
        <v>5727</v>
      </c>
      <c r="E2470" s="344" t="s">
        <v>5728</v>
      </c>
      <c r="F2470" s="344" t="s">
        <v>675</v>
      </c>
      <c r="G2470" s="344"/>
      <c r="H2470" s="344" t="s">
        <v>5727</v>
      </c>
      <c r="I2470" s="334"/>
      <c r="J2470" s="261"/>
    </row>
    <row r="2471" spans="3:10" s="311" customFormat="1" x14ac:dyDescent="0.3">
      <c r="C2471" s="664"/>
      <c r="D2471" s="343" t="s">
        <v>5729</v>
      </c>
      <c r="E2471" s="344" t="s">
        <v>5730</v>
      </c>
      <c r="F2471" s="344" t="s">
        <v>565</v>
      </c>
      <c r="G2471" s="344"/>
      <c r="H2471" s="344" t="s">
        <v>5731</v>
      </c>
      <c r="I2471" s="334"/>
      <c r="J2471" s="261"/>
    </row>
    <row r="2472" spans="3:10" s="311" customFormat="1" x14ac:dyDescent="0.3">
      <c r="C2472" s="664"/>
      <c r="D2472" s="343" t="s">
        <v>5732</v>
      </c>
      <c r="E2472" s="344" t="s">
        <v>5733</v>
      </c>
      <c r="F2472" s="344" t="s">
        <v>878</v>
      </c>
      <c r="G2472" s="344"/>
      <c r="H2472" s="344" t="s">
        <v>5734</v>
      </c>
      <c r="I2472" s="334"/>
      <c r="J2472" s="261"/>
    </row>
    <row r="2473" spans="3:10" s="311" customFormat="1" x14ac:dyDescent="0.3">
      <c r="C2473" s="664"/>
      <c r="D2473" s="343" t="s">
        <v>5735</v>
      </c>
      <c r="E2473" s="344" t="s">
        <v>5736</v>
      </c>
      <c r="F2473" s="344" t="s">
        <v>1463</v>
      </c>
      <c r="G2473" s="344"/>
      <c r="H2473" s="344" t="s">
        <v>5735</v>
      </c>
      <c r="I2473" s="334"/>
      <c r="J2473" s="261"/>
    </row>
    <row r="2474" spans="3:10" s="311" customFormat="1" x14ac:dyDescent="0.3">
      <c r="C2474" s="664"/>
      <c r="D2474" s="343" t="s">
        <v>5737</v>
      </c>
      <c r="E2474" s="344" t="s">
        <v>5738</v>
      </c>
      <c r="F2474" s="344" t="s">
        <v>565</v>
      </c>
      <c r="G2474" s="344"/>
      <c r="H2474" s="344" t="s">
        <v>5739</v>
      </c>
      <c r="I2474" s="334"/>
      <c r="J2474" s="261"/>
    </row>
    <row r="2475" spans="3:10" s="311" customFormat="1" x14ac:dyDescent="0.3">
      <c r="C2475" s="664"/>
      <c r="D2475" s="343" t="s">
        <v>5740</v>
      </c>
      <c r="E2475" s="344" t="s">
        <v>5738</v>
      </c>
      <c r="F2475" s="344" t="s">
        <v>565</v>
      </c>
      <c r="G2475" s="344"/>
      <c r="H2475" s="344" t="s">
        <v>5740</v>
      </c>
      <c r="I2475" s="334"/>
      <c r="J2475" s="261"/>
    </row>
    <row r="2476" spans="3:10" s="311" customFormat="1" x14ac:dyDescent="0.3">
      <c r="C2476" s="664"/>
      <c r="D2476" s="343" t="s">
        <v>5741</v>
      </c>
      <c r="E2476" s="344" t="s">
        <v>5742</v>
      </c>
      <c r="F2476" s="344" t="s">
        <v>565</v>
      </c>
      <c r="G2476" s="344"/>
      <c r="H2476" s="344" t="s">
        <v>5741</v>
      </c>
      <c r="I2476" s="334"/>
      <c r="J2476" s="261"/>
    </row>
    <row r="2477" spans="3:10" s="311" customFormat="1" x14ac:dyDescent="0.3">
      <c r="C2477" s="664"/>
      <c r="D2477" s="343" t="s">
        <v>5743</v>
      </c>
      <c r="E2477" s="344" t="s">
        <v>412</v>
      </c>
      <c r="F2477" s="344" t="s">
        <v>525</v>
      </c>
      <c r="G2477" s="344"/>
      <c r="H2477" s="344" t="s">
        <v>5744</v>
      </c>
      <c r="I2477" s="334"/>
      <c r="J2477" s="261"/>
    </row>
    <row r="2478" spans="3:10" s="311" customFormat="1" x14ac:dyDescent="0.3">
      <c r="C2478" s="664"/>
      <c r="D2478" s="343" t="s">
        <v>5745</v>
      </c>
      <c r="E2478" s="344" t="s">
        <v>5746</v>
      </c>
      <c r="F2478" s="344" t="s">
        <v>525</v>
      </c>
      <c r="G2478" s="344"/>
      <c r="H2478" s="344" t="s">
        <v>5212</v>
      </c>
      <c r="I2478" s="334"/>
      <c r="J2478" s="261"/>
    </row>
    <row r="2479" spans="3:10" s="311" customFormat="1" x14ac:dyDescent="0.3">
      <c r="C2479" s="664"/>
      <c r="D2479" s="343" t="s">
        <v>5747</v>
      </c>
      <c r="E2479" s="344" t="s">
        <v>412</v>
      </c>
      <c r="F2479" s="344" t="s">
        <v>1895</v>
      </c>
      <c r="G2479" s="344"/>
      <c r="H2479" s="344" t="s">
        <v>5747</v>
      </c>
      <c r="I2479" s="334"/>
      <c r="J2479" s="261"/>
    </row>
    <row r="2480" spans="3:10" s="311" customFormat="1" x14ac:dyDescent="0.3">
      <c r="C2480" s="664"/>
      <c r="D2480" s="343" t="s">
        <v>5748</v>
      </c>
      <c r="E2480" s="344" t="s">
        <v>5748</v>
      </c>
      <c r="F2480" s="344" t="s">
        <v>1169</v>
      </c>
      <c r="G2480" s="344"/>
      <c r="H2480" s="344" t="s">
        <v>5749</v>
      </c>
      <c r="I2480" s="334"/>
      <c r="J2480" s="261"/>
    </row>
    <row r="2481" spans="3:10" s="311" customFormat="1" x14ac:dyDescent="0.3">
      <c r="C2481" s="664"/>
      <c r="D2481" s="343" t="s">
        <v>5750</v>
      </c>
      <c r="E2481" s="344" t="s">
        <v>5751</v>
      </c>
      <c r="F2481" s="344" t="s">
        <v>1463</v>
      </c>
      <c r="G2481" s="344"/>
      <c r="H2481" s="344" t="s">
        <v>5750</v>
      </c>
      <c r="I2481" s="334"/>
      <c r="J2481" s="261"/>
    </row>
    <row r="2482" spans="3:10" s="311" customFormat="1" x14ac:dyDescent="0.3">
      <c r="C2482" s="664"/>
      <c r="D2482" s="343" t="s">
        <v>5752</v>
      </c>
      <c r="E2482" s="344" t="s">
        <v>5753</v>
      </c>
      <c r="F2482" s="344" t="s">
        <v>436</v>
      </c>
      <c r="G2482" s="344"/>
      <c r="H2482" s="344" t="s">
        <v>5754</v>
      </c>
      <c r="I2482" s="334"/>
      <c r="J2482" s="261"/>
    </row>
    <row r="2483" spans="3:10" s="311" customFormat="1" x14ac:dyDescent="0.3">
      <c r="C2483" s="664"/>
      <c r="D2483" s="343" t="s">
        <v>5752</v>
      </c>
      <c r="E2483" s="344" t="s">
        <v>5755</v>
      </c>
      <c r="F2483" s="344" t="s">
        <v>436</v>
      </c>
      <c r="G2483" s="344"/>
      <c r="H2483" s="344" t="s">
        <v>5756</v>
      </c>
      <c r="I2483" s="334"/>
      <c r="J2483" s="261"/>
    </row>
    <row r="2484" spans="3:10" s="311" customFormat="1" x14ac:dyDescent="0.3">
      <c r="C2484" s="664"/>
      <c r="D2484" s="343" t="s">
        <v>5757</v>
      </c>
      <c r="E2484" s="344" t="s">
        <v>412</v>
      </c>
      <c r="F2484" s="344" t="s">
        <v>1343</v>
      </c>
      <c r="G2484" s="344"/>
      <c r="H2484" s="344" t="s">
        <v>5758</v>
      </c>
      <c r="I2484" s="334"/>
      <c r="J2484" s="261"/>
    </row>
    <row r="2485" spans="3:10" s="311" customFormat="1" x14ac:dyDescent="0.3">
      <c r="C2485" s="664"/>
      <c r="D2485" s="343" t="s">
        <v>5759</v>
      </c>
      <c r="E2485" s="344" t="s">
        <v>5760</v>
      </c>
      <c r="F2485" s="344" t="s">
        <v>1295</v>
      </c>
      <c r="G2485" s="344"/>
      <c r="H2485" s="344" t="s">
        <v>5759</v>
      </c>
      <c r="I2485" s="334"/>
      <c r="J2485" s="261"/>
    </row>
    <row r="2486" spans="3:10" s="311" customFormat="1" x14ac:dyDescent="0.3">
      <c r="C2486" s="664"/>
      <c r="D2486" s="343" t="s">
        <v>5761</v>
      </c>
      <c r="E2486" s="344" t="s">
        <v>412</v>
      </c>
      <c r="F2486" s="344" t="s">
        <v>665</v>
      </c>
      <c r="G2486" s="344"/>
      <c r="H2486" s="344" t="s">
        <v>5762</v>
      </c>
      <c r="I2486" s="334"/>
      <c r="J2486" s="261"/>
    </row>
    <row r="2487" spans="3:10" s="311" customFormat="1" x14ac:dyDescent="0.3">
      <c r="C2487" s="664"/>
      <c r="D2487" s="343" t="s">
        <v>5763</v>
      </c>
      <c r="E2487" s="344" t="s">
        <v>5764</v>
      </c>
      <c r="F2487" s="344" t="s">
        <v>436</v>
      </c>
      <c r="G2487" s="344"/>
      <c r="H2487" s="344" t="s">
        <v>5765</v>
      </c>
      <c r="I2487" s="334"/>
      <c r="J2487" s="261"/>
    </row>
    <row r="2488" spans="3:10" s="311" customFormat="1" x14ac:dyDescent="0.3">
      <c r="C2488" s="664"/>
      <c r="D2488" s="343" t="s">
        <v>5766</v>
      </c>
      <c r="E2488" s="344" t="s">
        <v>5767</v>
      </c>
      <c r="F2488" s="344" t="s">
        <v>406</v>
      </c>
      <c r="G2488" s="344"/>
      <c r="H2488" s="344" t="s">
        <v>5768</v>
      </c>
      <c r="I2488" s="334"/>
      <c r="J2488" s="261"/>
    </row>
    <row r="2489" spans="3:10" s="311" customFormat="1" x14ac:dyDescent="0.3">
      <c r="C2489" s="664"/>
      <c r="D2489" s="343" t="s">
        <v>5769</v>
      </c>
      <c r="E2489" s="344" t="s">
        <v>5770</v>
      </c>
      <c r="F2489" s="344" t="s">
        <v>1051</v>
      </c>
      <c r="G2489" s="344"/>
      <c r="H2489" s="344" t="s">
        <v>5769</v>
      </c>
      <c r="I2489" s="334"/>
      <c r="J2489" s="261"/>
    </row>
    <row r="2490" spans="3:10" s="311" customFormat="1" x14ac:dyDescent="0.3">
      <c r="C2490" s="664"/>
      <c r="D2490" s="343" t="s">
        <v>5771</v>
      </c>
      <c r="E2490" s="344" t="s">
        <v>5772</v>
      </c>
      <c r="F2490" s="344" t="s">
        <v>1071</v>
      </c>
      <c r="G2490" s="344"/>
      <c r="H2490" s="344" t="s">
        <v>5771</v>
      </c>
      <c r="I2490" s="334"/>
      <c r="J2490" s="261"/>
    </row>
    <row r="2491" spans="3:10" s="311" customFormat="1" x14ac:dyDescent="0.3">
      <c r="C2491" s="664"/>
      <c r="D2491" s="343" t="s">
        <v>5773</v>
      </c>
      <c r="E2491" s="344" t="s">
        <v>5774</v>
      </c>
      <c r="F2491" s="344" t="s">
        <v>516</v>
      </c>
      <c r="G2491" s="344"/>
      <c r="H2491" s="344" t="s">
        <v>5775</v>
      </c>
      <c r="I2491" s="334"/>
      <c r="J2491" s="261"/>
    </row>
    <row r="2492" spans="3:10" s="311" customFormat="1" x14ac:dyDescent="0.3">
      <c r="C2492" s="664"/>
      <c r="D2492" s="343" t="s">
        <v>5776</v>
      </c>
      <c r="E2492" s="344" t="s">
        <v>412</v>
      </c>
      <c r="F2492" s="344" t="s">
        <v>745</v>
      </c>
      <c r="G2492" s="344"/>
      <c r="H2492" s="344" t="s">
        <v>5777</v>
      </c>
      <c r="I2492" s="334"/>
      <c r="J2492" s="261"/>
    </row>
    <row r="2493" spans="3:10" s="311" customFormat="1" x14ac:dyDescent="0.3">
      <c r="C2493" s="664"/>
      <c r="D2493" s="343" t="s">
        <v>5778</v>
      </c>
      <c r="E2493" s="344" t="s">
        <v>5779</v>
      </c>
      <c r="F2493" s="344" t="s">
        <v>797</v>
      </c>
      <c r="G2493" s="344"/>
      <c r="H2493" s="344" t="s">
        <v>5780</v>
      </c>
      <c r="I2493" s="334"/>
      <c r="J2493" s="261"/>
    </row>
    <row r="2494" spans="3:10" s="311" customFormat="1" x14ac:dyDescent="0.3">
      <c r="C2494" s="664"/>
      <c r="D2494" s="343" t="s">
        <v>5781</v>
      </c>
      <c r="E2494" s="344" t="s">
        <v>412</v>
      </c>
      <c r="F2494" s="344" t="s">
        <v>745</v>
      </c>
      <c r="G2494" s="344"/>
      <c r="H2494" s="344" t="s">
        <v>5781</v>
      </c>
      <c r="I2494" s="334"/>
      <c r="J2494" s="261"/>
    </row>
    <row r="2495" spans="3:10" s="311" customFormat="1" x14ac:dyDescent="0.3">
      <c r="C2495" s="664"/>
      <c r="D2495" s="343" t="s">
        <v>5782</v>
      </c>
      <c r="E2495" s="344" t="s">
        <v>412</v>
      </c>
      <c r="F2495" s="344" t="s">
        <v>1711</v>
      </c>
      <c r="G2495" s="344"/>
      <c r="H2495" s="344" t="s">
        <v>5782</v>
      </c>
      <c r="I2495" s="334"/>
      <c r="J2495" s="261"/>
    </row>
    <row r="2496" spans="3:10" s="311" customFormat="1" x14ac:dyDescent="0.3">
      <c r="C2496" s="664"/>
      <c r="D2496" s="343" t="s">
        <v>5783</v>
      </c>
      <c r="E2496" s="344" t="s">
        <v>5784</v>
      </c>
      <c r="F2496" s="344" t="s">
        <v>621</v>
      </c>
      <c r="G2496" s="344"/>
      <c r="H2496" s="344" t="s">
        <v>5785</v>
      </c>
      <c r="I2496" s="334"/>
      <c r="J2496" s="261"/>
    </row>
    <row r="2497" spans="3:10" s="311" customFormat="1" x14ac:dyDescent="0.3">
      <c r="C2497" s="664"/>
      <c r="D2497" s="343" t="s">
        <v>5786</v>
      </c>
      <c r="E2497" s="344" t="s">
        <v>412</v>
      </c>
      <c r="F2497" s="344" t="s">
        <v>682</v>
      </c>
      <c r="G2497" s="344"/>
      <c r="H2497" s="344" t="s">
        <v>5786</v>
      </c>
      <c r="I2497" s="334"/>
      <c r="J2497" s="261"/>
    </row>
    <row r="2498" spans="3:10" s="311" customFormat="1" x14ac:dyDescent="0.3">
      <c r="C2498" s="664"/>
      <c r="D2498" s="343" t="s">
        <v>5787</v>
      </c>
      <c r="E2498" s="344" t="s">
        <v>5788</v>
      </c>
      <c r="F2498" s="344" t="s">
        <v>436</v>
      </c>
      <c r="G2498" s="344"/>
      <c r="H2498" s="344" t="s">
        <v>5787</v>
      </c>
      <c r="I2498" s="334"/>
      <c r="J2498" s="261"/>
    </row>
    <row r="2499" spans="3:10" s="311" customFormat="1" x14ac:dyDescent="0.3">
      <c r="C2499" s="664"/>
      <c r="D2499" s="343" t="s">
        <v>5789</v>
      </c>
      <c r="E2499" s="344" t="s">
        <v>5790</v>
      </c>
      <c r="F2499" s="344" t="s">
        <v>2808</v>
      </c>
      <c r="G2499" s="344"/>
      <c r="H2499" s="344" t="s">
        <v>5791</v>
      </c>
      <c r="I2499" s="334"/>
      <c r="J2499" s="261"/>
    </row>
    <row r="2500" spans="3:10" s="311" customFormat="1" x14ac:dyDescent="0.3">
      <c r="C2500" s="664"/>
      <c r="D2500" s="343" t="s">
        <v>5792</v>
      </c>
      <c r="E2500" s="344" t="s">
        <v>412</v>
      </c>
      <c r="F2500" s="344" t="s">
        <v>1030</v>
      </c>
      <c r="G2500" s="344"/>
      <c r="H2500" s="344" t="s">
        <v>5792</v>
      </c>
      <c r="I2500" s="334"/>
      <c r="J2500" s="261"/>
    </row>
    <row r="2501" spans="3:10" s="311" customFormat="1" x14ac:dyDescent="0.3">
      <c r="C2501" s="664"/>
      <c r="D2501" s="343" t="s">
        <v>5793</v>
      </c>
      <c r="E2501" s="344" t="s">
        <v>412</v>
      </c>
      <c r="F2501" s="344" t="s">
        <v>433</v>
      </c>
      <c r="G2501" s="344"/>
      <c r="H2501" s="344" t="s">
        <v>5793</v>
      </c>
      <c r="I2501" s="334"/>
      <c r="J2501" s="261"/>
    </row>
    <row r="2502" spans="3:10" s="311" customFormat="1" x14ac:dyDescent="0.3">
      <c r="C2502" s="664"/>
      <c r="D2502" s="343" t="s">
        <v>5794</v>
      </c>
      <c r="E2502" s="344" t="s">
        <v>5795</v>
      </c>
      <c r="F2502" s="344" t="s">
        <v>1465</v>
      </c>
      <c r="G2502" s="344"/>
      <c r="H2502" s="344" t="s">
        <v>5796</v>
      </c>
      <c r="I2502" s="334"/>
      <c r="J2502" s="261"/>
    </row>
    <row r="2503" spans="3:10" s="311" customFormat="1" x14ac:dyDescent="0.3">
      <c r="C2503" s="664"/>
      <c r="D2503" s="343" t="s">
        <v>5797</v>
      </c>
      <c r="E2503" s="344" t="s">
        <v>5798</v>
      </c>
      <c r="F2503" s="344" t="s">
        <v>565</v>
      </c>
      <c r="G2503" s="344"/>
      <c r="H2503" s="344" t="s">
        <v>5797</v>
      </c>
      <c r="I2503" s="334"/>
      <c r="J2503" s="261"/>
    </row>
    <row r="2504" spans="3:10" s="311" customFormat="1" x14ac:dyDescent="0.3">
      <c r="C2504" s="664"/>
      <c r="D2504" s="343" t="s">
        <v>5799</v>
      </c>
      <c r="E2504" s="344" t="s">
        <v>5800</v>
      </c>
      <c r="F2504" s="344" t="s">
        <v>469</v>
      </c>
      <c r="G2504" s="344"/>
      <c r="H2504" s="344" t="s">
        <v>5801</v>
      </c>
      <c r="I2504" s="334"/>
      <c r="J2504" s="261"/>
    </row>
    <row r="2505" spans="3:10" s="311" customFormat="1" x14ac:dyDescent="0.3">
      <c r="C2505" s="664"/>
      <c r="D2505" s="343" t="s">
        <v>5802</v>
      </c>
      <c r="E2505" s="344" t="s">
        <v>5803</v>
      </c>
      <c r="F2505" s="344" t="s">
        <v>426</v>
      </c>
      <c r="G2505" s="344"/>
      <c r="H2505" s="344" t="s">
        <v>5804</v>
      </c>
      <c r="I2505" s="334"/>
      <c r="J2505" s="261"/>
    </row>
    <row r="2506" spans="3:10" s="311" customFormat="1" x14ac:dyDescent="0.3">
      <c r="C2506" s="664"/>
      <c r="D2506" s="343" t="s">
        <v>5805</v>
      </c>
      <c r="E2506" s="344" t="s">
        <v>5806</v>
      </c>
      <c r="F2506" s="344" t="s">
        <v>1030</v>
      </c>
      <c r="G2506" s="344"/>
      <c r="H2506" s="344" t="s">
        <v>5807</v>
      </c>
      <c r="I2506" s="334"/>
      <c r="J2506" s="261"/>
    </row>
    <row r="2507" spans="3:10" s="311" customFormat="1" x14ac:dyDescent="0.3">
      <c r="C2507" s="664"/>
      <c r="D2507" s="343" t="s">
        <v>5808</v>
      </c>
      <c r="E2507" s="344" t="s">
        <v>412</v>
      </c>
      <c r="F2507" s="344" t="s">
        <v>4181</v>
      </c>
      <c r="G2507" s="344"/>
      <c r="H2507" s="344" t="s">
        <v>5808</v>
      </c>
      <c r="I2507" s="334"/>
      <c r="J2507" s="261"/>
    </row>
    <row r="2508" spans="3:10" s="311" customFormat="1" x14ac:dyDescent="0.3">
      <c r="C2508" s="664"/>
      <c r="D2508" s="343" t="s">
        <v>5809</v>
      </c>
      <c r="E2508" s="344" t="s">
        <v>5810</v>
      </c>
      <c r="F2508" s="344" t="s">
        <v>436</v>
      </c>
      <c r="G2508" s="344"/>
      <c r="H2508" s="344" t="s">
        <v>5811</v>
      </c>
      <c r="I2508" s="334"/>
      <c r="J2508" s="261"/>
    </row>
    <row r="2509" spans="3:10" s="311" customFormat="1" x14ac:dyDescent="0.3">
      <c r="C2509" s="664"/>
      <c r="D2509" s="343" t="s">
        <v>5812</v>
      </c>
      <c r="E2509" s="344" t="s">
        <v>5813</v>
      </c>
      <c r="F2509" s="344" t="s">
        <v>4937</v>
      </c>
      <c r="G2509" s="344"/>
      <c r="H2509" s="344" t="s">
        <v>5814</v>
      </c>
      <c r="I2509" s="334"/>
      <c r="J2509" s="261"/>
    </row>
    <row r="2510" spans="3:10" s="311" customFormat="1" x14ac:dyDescent="0.3">
      <c r="C2510" s="664"/>
      <c r="D2510" s="343" t="s">
        <v>5812</v>
      </c>
      <c r="E2510" s="344" t="s">
        <v>5815</v>
      </c>
      <c r="F2510" s="344" t="s">
        <v>4937</v>
      </c>
      <c r="G2510" s="344"/>
      <c r="H2510" s="344" t="s">
        <v>5816</v>
      </c>
      <c r="I2510" s="334"/>
      <c r="J2510" s="261"/>
    </row>
    <row r="2511" spans="3:10" s="311" customFormat="1" x14ac:dyDescent="0.3">
      <c r="C2511" s="664"/>
      <c r="D2511" s="343" t="s">
        <v>5817</v>
      </c>
      <c r="E2511" s="344" t="s">
        <v>5818</v>
      </c>
      <c r="F2511" s="344" t="s">
        <v>426</v>
      </c>
      <c r="G2511" s="344"/>
      <c r="H2511" s="344" t="s">
        <v>5817</v>
      </c>
      <c r="I2511" s="334"/>
      <c r="J2511" s="261"/>
    </row>
    <row r="2512" spans="3:10" s="311" customFormat="1" x14ac:dyDescent="0.3">
      <c r="C2512" s="664"/>
      <c r="D2512" s="343" t="s">
        <v>5819</v>
      </c>
      <c r="E2512" s="344" t="s">
        <v>412</v>
      </c>
      <c r="F2512" s="344" t="s">
        <v>714</v>
      </c>
      <c r="G2512" s="344"/>
      <c r="H2512" s="344" t="s">
        <v>2777</v>
      </c>
      <c r="I2512" s="334"/>
      <c r="J2512" s="261"/>
    </row>
    <row r="2513" spans="3:10" s="311" customFormat="1" x14ac:dyDescent="0.3">
      <c r="C2513" s="664"/>
      <c r="D2513" s="343" t="s">
        <v>5820</v>
      </c>
      <c r="E2513" s="344" t="s">
        <v>412</v>
      </c>
      <c r="F2513" s="344" t="s">
        <v>423</v>
      </c>
      <c r="G2513" s="344"/>
      <c r="H2513" s="344" t="s">
        <v>5820</v>
      </c>
      <c r="I2513" s="334"/>
      <c r="J2513" s="261"/>
    </row>
    <row r="2514" spans="3:10" s="311" customFormat="1" x14ac:dyDescent="0.3">
      <c r="C2514" s="664"/>
      <c r="D2514" s="343" t="s">
        <v>5821</v>
      </c>
      <c r="E2514" s="344" t="s">
        <v>412</v>
      </c>
      <c r="F2514" s="344" t="s">
        <v>423</v>
      </c>
      <c r="G2514" s="344"/>
      <c r="H2514" s="344" t="s">
        <v>5822</v>
      </c>
      <c r="I2514" s="334"/>
      <c r="J2514" s="261"/>
    </row>
    <row r="2515" spans="3:10" s="311" customFormat="1" x14ac:dyDescent="0.3">
      <c r="C2515" s="664"/>
      <c r="D2515" s="343" t="s">
        <v>5823</v>
      </c>
      <c r="E2515" s="344" t="s">
        <v>412</v>
      </c>
      <c r="F2515" s="344" t="s">
        <v>423</v>
      </c>
      <c r="G2515" s="344"/>
      <c r="H2515" s="344" t="s">
        <v>5824</v>
      </c>
      <c r="I2515" s="334"/>
      <c r="J2515" s="261"/>
    </row>
    <row r="2516" spans="3:10" s="311" customFormat="1" x14ac:dyDescent="0.3">
      <c r="C2516" s="664"/>
      <c r="D2516" s="343" t="s">
        <v>5825</v>
      </c>
      <c r="E2516" s="344" t="s">
        <v>412</v>
      </c>
      <c r="F2516" s="344" t="s">
        <v>1055</v>
      </c>
      <c r="G2516" s="344"/>
      <c r="H2516" s="344" t="s">
        <v>5825</v>
      </c>
      <c r="I2516" s="334"/>
      <c r="J2516" s="261"/>
    </row>
    <row r="2517" spans="3:10" s="311" customFormat="1" x14ac:dyDescent="0.3">
      <c r="C2517" s="664"/>
      <c r="D2517" s="343" t="s">
        <v>5826</v>
      </c>
      <c r="E2517" s="344" t="s">
        <v>412</v>
      </c>
      <c r="F2517" s="344" t="s">
        <v>705</v>
      </c>
      <c r="G2517" s="344"/>
      <c r="H2517" s="344" t="s">
        <v>5826</v>
      </c>
      <c r="I2517" s="334"/>
      <c r="J2517" s="261"/>
    </row>
    <row r="2518" spans="3:10" s="311" customFormat="1" x14ac:dyDescent="0.3">
      <c r="C2518" s="664"/>
      <c r="D2518" s="343" t="s">
        <v>5827</v>
      </c>
      <c r="E2518" s="344" t="s">
        <v>5828</v>
      </c>
      <c r="F2518" s="344" t="s">
        <v>4440</v>
      </c>
      <c r="G2518" s="344"/>
      <c r="H2518" s="344" t="s">
        <v>5829</v>
      </c>
      <c r="I2518" s="334"/>
      <c r="J2518" s="261"/>
    </row>
    <row r="2519" spans="3:10" s="311" customFormat="1" x14ac:dyDescent="0.3">
      <c r="C2519" s="664"/>
      <c r="D2519" s="343" t="s">
        <v>5830</v>
      </c>
      <c r="E2519" s="344" t="s">
        <v>5831</v>
      </c>
      <c r="F2519" s="344" t="s">
        <v>878</v>
      </c>
      <c r="G2519" s="344"/>
      <c r="H2519" s="344" t="s">
        <v>5832</v>
      </c>
      <c r="I2519" s="334"/>
      <c r="J2519" s="261"/>
    </row>
    <row r="2520" spans="3:10" s="311" customFormat="1" x14ac:dyDescent="0.3">
      <c r="C2520" s="664"/>
      <c r="D2520" s="343" t="s">
        <v>5833</v>
      </c>
      <c r="E2520" s="344" t="s">
        <v>5834</v>
      </c>
      <c r="F2520" s="344" t="s">
        <v>469</v>
      </c>
      <c r="G2520" s="344"/>
      <c r="H2520" s="344" t="s">
        <v>5835</v>
      </c>
      <c r="I2520" s="334"/>
      <c r="J2520" s="261"/>
    </row>
    <row r="2521" spans="3:10" s="311" customFormat="1" x14ac:dyDescent="0.3">
      <c r="C2521" s="664"/>
      <c r="D2521" s="343" t="s">
        <v>5833</v>
      </c>
      <c r="E2521" s="344" t="s">
        <v>5836</v>
      </c>
      <c r="F2521" s="344" t="s">
        <v>469</v>
      </c>
      <c r="G2521" s="344"/>
      <c r="H2521" s="344" t="s">
        <v>5837</v>
      </c>
      <c r="I2521" s="334"/>
      <c r="J2521" s="261"/>
    </row>
    <row r="2522" spans="3:10" s="311" customFormat="1" x14ac:dyDescent="0.3">
      <c r="C2522" s="664"/>
      <c r="D2522" s="343" t="s">
        <v>5838</v>
      </c>
      <c r="E2522" s="344" t="s">
        <v>5839</v>
      </c>
      <c r="F2522" s="344" t="s">
        <v>665</v>
      </c>
      <c r="G2522" s="344"/>
      <c r="H2522" s="344" t="s">
        <v>5838</v>
      </c>
      <c r="I2522" s="334"/>
      <c r="J2522" s="261"/>
    </row>
    <row r="2523" spans="3:10" s="311" customFormat="1" x14ac:dyDescent="0.3">
      <c r="C2523" s="664"/>
      <c r="D2523" s="343" t="s">
        <v>5840</v>
      </c>
      <c r="E2523" s="344" t="s">
        <v>5841</v>
      </c>
      <c r="F2523" s="344" t="s">
        <v>912</v>
      </c>
      <c r="G2523" s="344"/>
      <c r="H2523" s="344" t="s">
        <v>5842</v>
      </c>
      <c r="I2523" s="334"/>
      <c r="J2523" s="261"/>
    </row>
    <row r="2524" spans="3:10" s="311" customFormat="1" x14ac:dyDescent="0.3">
      <c r="C2524" s="664"/>
      <c r="D2524" s="343" t="s">
        <v>5840</v>
      </c>
      <c r="E2524" s="344" t="s">
        <v>5841</v>
      </c>
      <c r="F2524" s="344" t="s">
        <v>912</v>
      </c>
      <c r="G2524" s="344"/>
      <c r="H2524" s="344" t="s">
        <v>5843</v>
      </c>
      <c r="I2524" s="334"/>
      <c r="J2524" s="261"/>
    </row>
    <row r="2525" spans="3:10" s="311" customFormat="1" x14ac:dyDescent="0.3">
      <c r="C2525" s="664"/>
      <c r="D2525" s="343" t="s">
        <v>5844</v>
      </c>
      <c r="E2525" s="344" t="s">
        <v>5845</v>
      </c>
      <c r="F2525" s="344" t="s">
        <v>436</v>
      </c>
      <c r="G2525" s="344"/>
      <c r="H2525" s="344" t="s">
        <v>5846</v>
      </c>
      <c r="I2525" s="334"/>
      <c r="J2525" s="261"/>
    </row>
    <row r="2526" spans="3:10" s="311" customFormat="1" x14ac:dyDescent="0.3">
      <c r="C2526" s="664"/>
      <c r="D2526" s="343" t="s">
        <v>5847</v>
      </c>
      <c r="E2526" s="344" t="s">
        <v>5848</v>
      </c>
      <c r="F2526" s="344" t="s">
        <v>600</v>
      </c>
      <c r="G2526" s="344"/>
      <c r="H2526" s="344" t="s">
        <v>5847</v>
      </c>
      <c r="I2526" s="334"/>
      <c r="J2526" s="261"/>
    </row>
    <row r="2527" spans="3:10" s="311" customFormat="1" x14ac:dyDescent="0.3">
      <c r="C2527" s="664"/>
      <c r="D2527" s="343" t="s">
        <v>5849</v>
      </c>
      <c r="E2527" s="344" t="s">
        <v>412</v>
      </c>
      <c r="F2527" s="344" t="s">
        <v>705</v>
      </c>
      <c r="G2527" s="344"/>
      <c r="H2527" s="344" t="s">
        <v>5849</v>
      </c>
      <c r="I2527" s="334"/>
      <c r="J2527" s="261"/>
    </row>
    <row r="2528" spans="3:10" s="311" customFormat="1" x14ac:dyDescent="0.3">
      <c r="C2528" s="664"/>
      <c r="D2528" s="343" t="s">
        <v>5850</v>
      </c>
      <c r="E2528" s="344" t="s">
        <v>5851</v>
      </c>
      <c r="F2528" s="344" t="s">
        <v>423</v>
      </c>
      <c r="G2528" s="344"/>
      <c r="H2528" s="344" t="s">
        <v>5852</v>
      </c>
      <c r="I2528" s="334"/>
      <c r="J2528" s="261"/>
    </row>
    <row r="2529" spans="3:10" s="311" customFormat="1" x14ac:dyDescent="0.3">
      <c r="C2529" s="664"/>
      <c r="D2529" s="343" t="s">
        <v>5853</v>
      </c>
      <c r="E2529" s="344" t="s">
        <v>5851</v>
      </c>
      <c r="F2529" s="344" t="s">
        <v>423</v>
      </c>
      <c r="G2529" s="344"/>
      <c r="H2529" s="344" t="s">
        <v>5854</v>
      </c>
      <c r="I2529" s="334"/>
      <c r="J2529" s="261"/>
    </row>
    <row r="2530" spans="3:10" s="311" customFormat="1" x14ac:dyDescent="0.3">
      <c r="C2530" s="664"/>
      <c r="D2530" s="343" t="s">
        <v>5855</v>
      </c>
      <c r="E2530" s="344" t="s">
        <v>5856</v>
      </c>
      <c r="F2530" s="344" t="s">
        <v>436</v>
      </c>
      <c r="G2530" s="344"/>
      <c r="H2530" s="344" t="s">
        <v>5857</v>
      </c>
      <c r="I2530" s="334"/>
      <c r="J2530" s="261"/>
    </row>
    <row r="2531" spans="3:10" s="311" customFormat="1" x14ac:dyDescent="0.3">
      <c r="C2531" s="664"/>
      <c r="D2531" s="343" t="s">
        <v>5858</v>
      </c>
      <c r="E2531" s="344" t="s">
        <v>5859</v>
      </c>
      <c r="F2531" s="344" t="s">
        <v>423</v>
      </c>
      <c r="G2531" s="344"/>
      <c r="H2531" s="344" t="s">
        <v>5860</v>
      </c>
      <c r="I2531" s="334"/>
      <c r="J2531" s="261"/>
    </row>
    <row r="2532" spans="3:10" s="311" customFormat="1" x14ac:dyDescent="0.3">
      <c r="C2532" s="664"/>
      <c r="D2532" s="343" t="s">
        <v>5861</v>
      </c>
      <c r="E2532" s="344" t="s">
        <v>5862</v>
      </c>
      <c r="F2532" s="344" t="s">
        <v>426</v>
      </c>
      <c r="G2532" s="344"/>
      <c r="H2532" s="344" t="s">
        <v>5863</v>
      </c>
      <c r="I2532" s="334"/>
      <c r="J2532" s="261"/>
    </row>
    <row r="2533" spans="3:10" s="311" customFormat="1" x14ac:dyDescent="0.3">
      <c r="C2533" s="664"/>
      <c r="D2533" s="343" t="s">
        <v>5861</v>
      </c>
      <c r="E2533" s="344" t="s">
        <v>5864</v>
      </c>
      <c r="F2533" s="344" t="s">
        <v>426</v>
      </c>
      <c r="G2533" s="344"/>
      <c r="H2533" s="344" t="s">
        <v>5865</v>
      </c>
      <c r="I2533" s="334"/>
      <c r="J2533" s="261"/>
    </row>
    <row r="2534" spans="3:10" s="311" customFormat="1" x14ac:dyDescent="0.3">
      <c r="C2534" s="664"/>
      <c r="D2534" s="343" t="s">
        <v>5861</v>
      </c>
      <c r="E2534" s="344" t="s">
        <v>5866</v>
      </c>
      <c r="F2534" s="344" t="s">
        <v>426</v>
      </c>
      <c r="G2534" s="344"/>
      <c r="H2534" s="344" t="s">
        <v>5867</v>
      </c>
      <c r="I2534" s="334"/>
      <c r="J2534" s="261"/>
    </row>
    <row r="2535" spans="3:10" s="311" customFormat="1" x14ac:dyDescent="0.3">
      <c r="C2535" s="664"/>
      <c r="D2535" s="343" t="s">
        <v>5868</v>
      </c>
      <c r="E2535" s="344" t="s">
        <v>5869</v>
      </c>
      <c r="F2535" s="344" t="s">
        <v>752</v>
      </c>
      <c r="G2535" s="344"/>
      <c r="H2535" s="344" t="s">
        <v>5870</v>
      </c>
      <c r="I2535" s="334"/>
      <c r="J2535" s="261"/>
    </row>
    <row r="2536" spans="3:10" s="311" customFormat="1" x14ac:dyDescent="0.3">
      <c r="C2536" s="664"/>
      <c r="D2536" s="343" t="s">
        <v>5871</v>
      </c>
      <c r="E2536" s="344" t="s">
        <v>5872</v>
      </c>
      <c r="F2536" s="344" t="s">
        <v>426</v>
      </c>
      <c r="G2536" s="344"/>
      <c r="H2536" s="344" t="s">
        <v>5871</v>
      </c>
      <c r="I2536" s="334"/>
      <c r="J2536" s="261"/>
    </row>
    <row r="2537" spans="3:10" s="311" customFormat="1" x14ac:dyDescent="0.3">
      <c r="C2537" s="664"/>
      <c r="D2537" s="343" t="s">
        <v>5873</v>
      </c>
      <c r="E2537" s="344" t="s">
        <v>5874</v>
      </c>
      <c r="F2537" s="344" t="s">
        <v>426</v>
      </c>
      <c r="G2537" s="344"/>
      <c r="H2537" s="344" t="s">
        <v>5873</v>
      </c>
      <c r="I2537" s="334"/>
      <c r="J2537" s="261"/>
    </row>
    <row r="2538" spans="3:10" s="311" customFormat="1" x14ac:dyDescent="0.3">
      <c r="C2538" s="664"/>
      <c r="D2538" s="343" t="s">
        <v>5875</v>
      </c>
      <c r="E2538" s="344" t="s">
        <v>5876</v>
      </c>
      <c r="F2538" s="344" t="s">
        <v>1105</v>
      </c>
      <c r="G2538" s="344"/>
      <c r="H2538" s="344" t="s">
        <v>5877</v>
      </c>
      <c r="I2538" s="334"/>
      <c r="J2538" s="261"/>
    </row>
    <row r="2539" spans="3:10" s="311" customFormat="1" x14ac:dyDescent="0.3">
      <c r="C2539" s="664"/>
      <c r="D2539" s="343" t="s">
        <v>5878</v>
      </c>
      <c r="E2539" s="344" t="s">
        <v>412</v>
      </c>
      <c r="F2539" s="344" t="s">
        <v>772</v>
      </c>
      <c r="G2539" s="344"/>
      <c r="H2539" s="344" t="s">
        <v>5879</v>
      </c>
      <c r="I2539" s="334"/>
      <c r="J2539" s="261"/>
    </row>
    <row r="2540" spans="3:10" s="311" customFormat="1" x14ac:dyDescent="0.3">
      <c r="C2540" s="664"/>
      <c r="D2540" s="343" t="s">
        <v>5880</v>
      </c>
      <c r="E2540" s="344" t="s">
        <v>5881</v>
      </c>
      <c r="F2540" s="344" t="s">
        <v>745</v>
      </c>
      <c r="G2540" s="344"/>
      <c r="H2540" s="344" t="s">
        <v>5880</v>
      </c>
      <c r="I2540" s="334"/>
      <c r="J2540" s="261"/>
    </row>
    <row r="2541" spans="3:10" s="311" customFormat="1" x14ac:dyDescent="0.3">
      <c r="C2541" s="664"/>
      <c r="D2541" s="343" t="s">
        <v>5882</v>
      </c>
      <c r="E2541" s="344" t="s">
        <v>5883</v>
      </c>
      <c r="F2541" s="344" t="s">
        <v>469</v>
      </c>
      <c r="G2541" s="344"/>
      <c r="H2541" s="344" t="s">
        <v>5884</v>
      </c>
      <c r="I2541" s="334"/>
      <c r="J2541" s="261"/>
    </row>
    <row r="2542" spans="3:10" s="311" customFormat="1" x14ac:dyDescent="0.3">
      <c r="C2542" s="664"/>
      <c r="D2542" s="343" t="s">
        <v>5885</v>
      </c>
      <c r="E2542" s="344" t="s">
        <v>5886</v>
      </c>
      <c r="F2542" s="344" t="s">
        <v>423</v>
      </c>
      <c r="G2542" s="344"/>
      <c r="H2542" s="344" t="s">
        <v>5887</v>
      </c>
      <c r="I2542" s="334"/>
      <c r="J2542" s="261"/>
    </row>
    <row r="2543" spans="3:10" s="311" customFormat="1" x14ac:dyDescent="0.3">
      <c r="C2543" s="664"/>
      <c r="D2543" s="343" t="s">
        <v>5888</v>
      </c>
      <c r="E2543" s="344" t="s">
        <v>5889</v>
      </c>
      <c r="F2543" s="344" t="s">
        <v>722</v>
      </c>
      <c r="G2543" s="344"/>
      <c r="H2543" s="344" t="s">
        <v>5888</v>
      </c>
      <c r="I2543" s="334"/>
      <c r="J2543" s="261"/>
    </row>
    <row r="2544" spans="3:10" s="311" customFormat="1" x14ac:dyDescent="0.3">
      <c r="C2544" s="664"/>
      <c r="D2544" s="343" t="s">
        <v>5890</v>
      </c>
      <c r="E2544" s="344" t="s">
        <v>412</v>
      </c>
      <c r="F2544" s="344" t="s">
        <v>1055</v>
      </c>
      <c r="G2544" s="344"/>
      <c r="H2544" s="344" t="s">
        <v>5890</v>
      </c>
      <c r="I2544" s="334"/>
      <c r="J2544" s="261"/>
    </row>
    <row r="2545" spans="3:10" s="311" customFormat="1" x14ac:dyDescent="0.3">
      <c r="C2545" s="664"/>
      <c r="D2545" s="343" t="s">
        <v>5891</v>
      </c>
      <c r="E2545" s="344" t="s">
        <v>5892</v>
      </c>
      <c r="F2545" s="344" t="s">
        <v>722</v>
      </c>
      <c r="G2545" s="344"/>
      <c r="H2545" s="344" t="s">
        <v>5891</v>
      </c>
      <c r="I2545" s="334"/>
      <c r="J2545" s="261"/>
    </row>
    <row r="2546" spans="3:10" s="311" customFormat="1" x14ac:dyDescent="0.3">
      <c r="C2546" s="664"/>
      <c r="D2546" s="343" t="s">
        <v>5893</v>
      </c>
      <c r="E2546" s="344" t="s">
        <v>5894</v>
      </c>
      <c r="F2546" s="344" t="s">
        <v>797</v>
      </c>
      <c r="G2546" s="344"/>
      <c r="H2546" s="344" t="s">
        <v>5895</v>
      </c>
      <c r="I2546" s="334"/>
      <c r="J2546" s="261"/>
    </row>
    <row r="2547" spans="3:10" s="311" customFormat="1" x14ac:dyDescent="0.3">
      <c r="C2547" s="664"/>
      <c r="D2547" s="343" t="s">
        <v>5893</v>
      </c>
      <c r="E2547" s="344" t="s">
        <v>5896</v>
      </c>
      <c r="F2547" s="344" t="s">
        <v>797</v>
      </c>
      <c r="G2547" s="344"/>
      <c r="H2547" s="344" t="s">
        <v>5897</v>
      </c>
      <c r="I2547" s="334"/>
      <c r="J2547" s="261"/>
    </row>
    <row r="2548" spans="3:10" s="311" customFormat="1" x14ac:dyDescent="0.3">
      <c r="C2548" s="664"/>
      <c r="D2548" s="343" t="s">
        <v>5898</v>
      </c>
      <c r="E2548" s="344" t="s">
        <v>5899</v>
      </c>
      <c r="F2548" s="344" t="s">
        <v>421</v>
      </c>
      <c r="G2548" s="344"/>
      <c r="H2548" s="344" t="s">
        <v>5900</v>
      </c>
      <c r="I2548" s="334"/>
      <c r="J2548" s="261"/>
    </row>
    <row r="2549" spans="3:10" s="311" customFormat="1" x14ac:dyDescent="0.3">
      <c r="C2549" s="664"/>
      <c r="D2549" s="343" t="s">
        <v>5898</v>
      </c>
      <c r="E2549" s="344" t="s">
        <v>5901</v>
      </c>
      <c r="F2549" s="344" t="s">
        <v>421</v>
      </c>
      <c r="G2549" s="344"/>
      <c r="H2549" s="344" t="s">
        <v>5902</v>
      </c>
      <c r="I2549" s="334"/>
      <c r="J2549" s="261"/>
    </row>
    <row r="2550" spans="3:10" s="311" customFormat="1" x14ac:dyDescent="0.3">
      <c r="C2550" s="664"/>
      <c r="D2550" s="343" t="s">
        <v>5903</v>
      </c>
      <c r="E2550" s="344" t="s">
        <v>5904</v>
      </c>
      <c r="F2550" s="344" t="s">
        <v>916</v>
      </c>
      <c r="G2550" s="344"/>
      <c r="H2550" s="344" t="s">
        <v>5903</v>
      </c>
      <c r="I2550" s="334"/>
      <c r="J2550" s="261"/>
    </row>
    <row r="2551" spans="3:10" s="311" customFormat="1" x14ac:dyDescent="0.3">
      <c r="C2551" s="664"/>
      <c r="D2551" s="343" t="s">
        <v>5905</v>
      </c>
      <c r="E2551" s="344" t="s">
        <v>5906</v>
      </c>
      <c r="F2551" s="344" t="s">
        <v>621</v>
      </c>
      <c r="G2551" s="344"/>
      <c r="H2551" s="344" t="s">
        <v>5907</v>
      </c>
      <c r="I2551" s="334"/>
      <c r="J2551" s="261"/>
    </row>
    <row r="2552" spans="3:10" s="311" customFormat="1" x14ac:dyDescent="0.3">
      <c r="C2552" s="664"/>
      <c r="D2552" s="343" t="s">
        <v>5908</v>
      </c>
      <c r="E2552" s="344" t="s">
        <v>5909</v>
      </c>
      <c r="F2552" s="344" t="s">
        <v>1157</v>
      </c>
      <c r="G2552" s="344"/>
      <c r="H2552" s="344" t="s">
        <v>5908</v>
      </c>
      <c r="I2552" s="334"/>
      <c r="J2552" s="261"/>
    </row>
    <row r="2553" spans="3:10" s="311" customFormat="1" x14ac:dyDescent="0.3">
      <c r="C2553" s="664"/>
      <c r="D2553" s="343" t="s">
        <v>5910</v>
      </c>
      <c r="E2553" s="344" t="s">
        <v>5911</v>
      </c>
      <c r="F2553" s="344" t="s">
        <v>423</v>
      </c>
      <c r="G2553" s="344"/>
      <c r="H2553" s="344" t="s">
        <v>5912</v>
      </c>
      <c r="I2553" s="334"/>
      <c r="J2553" s="261"/>
    </row>
    <row r="2554" spans="3:10" s="311" customFormat="1" x14ac:dyDescent="0.3">
      <c r="C2554" s="664"/>
      <c r="D2554" s="343" t="s">
        <v>5913</v>
      </c>
      <c r="E2554" s="344" t="s">
        <v>5914</v>
      </c>
      <c r="F2554" s="344" t="s">
        <v>430</v>
      </c>
      <c r="G2554" s="344"/>
      <c r="H2554" s="344" t="s">
        <v>5913</v>
      </c>
      <c r="I2554" s="334"/>
      <c r="J2554" s="261"/>
    </row>
    <row r="2555" spans="3:10" s="311" customFormat="1" x14ac:dyDescent="0.3">
      <c r="C2555" s="664"/>
      <c r="D2555" s="343" t="s">
        <v>5915</v>
      </c>
      <c r="E2555" s="344" t="s">
        <v>5916</v>
      </c>
      <c r="F2555" s="344" t="s">
        <v>436</v>
      </c>
      <c r="G2555" s="344"/>
      <c r="H2555" s="344" t="s">
        <v>5917</v>
      </c>
      <c r="I2555" s="334"/>
      <c r="J2555" s="261"/>
    </row>
    <row r="2556" spans="3:10" s="311" customFormat="1" x14ac:dyDescent="0.3">
      <c r="C2556" s="664"/>
      <c r="D2556" s="343" t="s">
        <v>5918</v>
      </c>
      <c r="E2556" s="344" t="s">
        <v>5919</v>
      </c>
      <c r="F2556" s="344" t="s">
        <v>627</v>
      </c>
      <c r="G2556" s="344"/>
      <c r="H2556" s="344" t="s">
        <v>5918</v>
      </c>
      <c r="I2556" s="334"/>
      <c r="J2556" s="261"/>
    </row>
    <row r="2557" spans="3:10" s="311" customFormat="1" x14ac:dyDescent="0.3">
      <c r="C2557" s="664"/>
      <c r="D2557" s="343" t="s">
        <v>5920</v>
      </c>
      <c r="E2557" s="344" t="s">
        <v>5921</v>
      </c>
      <c r="F2557" s="344" t="s">
        <v>3372</v>
      </c>
      <c r="G2557" s="344"/>
      <c r="H2557" s="344" t="s">
        <v>5920</v>
      </c>
      <c r="I2557" s="334"/>
      <c r="J2557" s="261"/>
    </row>
    <row r="2558" spans="3:10" s="311" customFormat="1" x14ac:dyDescent="0.3">
      <c r="C2558" s="664"/>
      <c r="D2558" s="343" t="s">
        <v>5922</v>
      </c>
      <c r="E2558" s="344" t="s">
        <v>5923</v>
      </c>
      <c r="F2558" s="344" t="s">
        <v>493</v>
      </c>
      <c r="G2558" s="344"/>
      <c r="H2558" s="344" t="s">
        <v>5922</v>
      </c>
      <c r="I2558" s="334"/>
      <c r="J2558" s="261"/>
    </row>
    <row r="2559" spans="3:10" s="311" customFormat="1" x14ac:dyDescent="0.3">
      <c r="C2559" s="664"/>
      <c r="D2559" s="343" t="s">
        <v>5924</v>
      </c>
      <c r="E2559" s="344" t="s">
        <v>5925</v>
      </c>
      <c r="F2559" s="344" t="s">
        <v>5926</v>
      </c>
      <c r="G2559" s="344"/>
      <c r="H2559" s="344" t="s">
        <v>5924</v>
      </c>
      <c r="I2559" s="334"/>
      <c r="J2559" s="261"/>
    </row>
    <row r="2560" spans="3:10" s="311" customFormat="1" x14ac:dyDescent="0.3">
      <c r="C2560" s="664"/>
      <c r="D2560" s="343" t="s">
        <v>5927</v>
      </c>
      <c r="E2560" s="344" t="s">
        <v>5928</v>
      </c>
      <c r="F2560" s="344" t="s">
        <v>436</v>
      </c>
      <c r="G2560" s="344"/>
      <c r="H2560" s="344" t="s">
        <v>5929</v>
      </c>
      <c r="I2560" s="334"/>
      <c r="J2560" s="261"/>
    </row>
    <row r="2561" spans="3:10" s="311" customFormat="1" x14ac:dyDescent="0.3">
      <c r="C2561" s="664"/>
      <c r="D2561" s="343" t="s">
        <v>5930</v>
      </c>
      <c r="E2561" s="344" t="s">
        <v>5931</v>
      </c>
      <c r="F2561" s="344" t="s">
        <v>436</v>
      </c>
      <c r="G2561" s="344"/>
      <c r="H2561" s="344" t="s">
        <v>5932</v>
      </c>
      <c r="I2561" s="334"/>
      <c r="J2561" s="261"/>
    </row>
    <row r="2562" spans="3:10" s="311" customFormat="1" x14ac:dyDescent="0.3">
      <c r="C2562" s="664"/>
      <c r="D2562" s="343" t="s">
        <v>5933</v>
      </c>
      <c r="E2562" s="344" t="s">
        <v>5934</v>
      </c>
      <c r="F2562" s="344" t="s">
        <v>2808</v>
      </c>
      <c r="G2562" s="344"/>
      <c r="H2562" s="344" t="s">
        <v>5933</v>
      </c>
      <c r="I2562" s="334"/>
      <c r="J2562" s="261"/>
    </row>
    <row r="2563" spans="3:10" s="311" customFormat="1" x14ac:dyDescent="0.3">
      <c r="C2563" s="664"/>
      <c r="D2563" s="343" t="s">
        <v>5935</v>
      </c>
      <c r="E2563" s="344" t="s">
        <v>412</v>
      </c>
      <c r="F2563" s="344" t="s">
        <v>772</v>
      </c>
      <c r="G2563" s="344"/>
      <c r="H2563" s="344" t="s">
        <v>5935</v>
      </c>
      <c r="I2563" s="334"/>
      <c r="J2563" s="261"/>
    </row>
    <row r="2564" spans="3:10" s="311" customFormat="1" x14ac:dyDescent="0.3">
      <c r="C2564" s="664"/>
      <c r="D2564" s="343" t="s">
        <v>5936</v>
      </c>
      <c r="E2564" s="344" t="s">
        <v>5937</v>
      </c>
      <c r="F2564" s="344" t="s">
        <v>916</v>
      </c>
      <c r="G2564" s="344"/>
      <c r="H2564" s="344" t="s">
        <v>5936</v>
      </c>
      <c r="I2564" s="334"/>
      <c r="J2564" s="261"/>
    </row>
    <row r="2565" spans="3:10" s="311" customFormat="1" x14ac:dyDescent="0.3">
      <c r="C2565" s="664"/>
      <c r="D2565" s="343" t="s">
        <v>5938</v>
      </c>
      <c r="E2565" s="344" t="s">
        <v>5939</v>
      </c>
      <c r="F2565" s="344" t="s">
        <v>1134</v>
      </c>
      <c r="G2565" s="344"/>
      <c r="H2565" s="344" t="s">
        <v>5938</v>
      </c>
      <c r="I2565" s="334"/>
      <c r="J2565" s="261"/>
    </row>
    <row r="2566" spans="3:10" s="311" customFormat="1" x14ac:dyDescent="0.3">
      <c r="C2566" s="664"/>
      <c r="D2566" s="343" t="s">
        <v>5940</v>
      </c>
      <c r="E2566" s="344" t="s">
        <v>412</v>
      </c>
      <c r="F2566" s="344" t="s">
        <v>1291</v>
      </c>
      <c r="G2566" s="344"/>
      <c r="H2566" s="344" t="s">
        <v>5941</v>
      </c>
      <c r="I2566" s="334"/>
      <c r="J2566" s="261"/>
    </row>
    <row r="2567" spans="3:10" s="311" customFormat="1" x14ac:dyDescent="0.3">
      <c r="C2567" s="664"/>
      <c r="D2567" s="343" t="s">
        <v>5942</v>
      </c>
      <c r="E2567" s="344" t="s">
        <v>412</v>
      </c>
      <c r="F2567" s="344" t="s">
        <v>1295</v>
      </c>
      <c r="G2567" s="344"/>
      <c r="H2567" s="344" t="s">
        <v>5942</v>
      </c>
      <c r="I2567" s="334"/>
      <c r="J2567" s="261"/>
    </row>
    <row r="2568" spans="3:10" s="311" customFormat="1" x14ac:dyDescent="0.3">
      <c r="C2568" s="664"/>
      <c r="D2568" s="343" t="s">
        <v>5943</v>
      </c>
      <c r="E2568" s="344" t="s">
        <v>412</v>
      </c>
      <c r="F2568" s="344" t="s">
        <v>406</v>
      </c>
      <c r="G2568" s="344"/>
      <c r="H2568" s="344" t="s">
        <v>5944</v>
      </c>
      <c r="I2568" s="334"/>
      <c r="J2568" s="261"/>
    </row>
    <row r="2569" spans="3:10" s="311" customFormat="1" x14ac:dyDescent="0.3">
      <c r="C2569" s="664"/>
      <c r="D2569" s="343" t="s">
        <v>5945</v>
      </c>
      <c r="E2569" s="344" t="s">
        <v>5946</v>
      </c>
      <c r="F2569" s="344" t="s">
        <v>406</v>
      </c>
      <c r="G2569" s="344"/>
      <c r="H2569" s="344" t="s">
        <v>5947</v>
      </c>
      <c r="I2569" s="334"/>
      <c r="J2569" s="261"/>
    </row>
    <row r="2570" spans="3:10" s="311" customFormat="1" x14ac:dyDescent="0.3">
      <c r="C2570" s="664"/>
      <c r="D2570" s="343" t="s">
        <v>5948</v>
      </c>
      <c r="E2570" s="344" t="s">
        <v>412</v>
      </c>
      <c r="F2570" s="344" t="s">
        <v>4181</v>
      </c>
      <c r="G2570" s="344"/>
      <c r="H2570" s="344" t="s">
        <v>5948</v>
      </c>
      <c r="I2570" s="334"/>
      <c r="J2570" s="261"/>
    </row>
    <row r="2571" spans="3:10" s="311" customFormat="1" x14ac:dyDescent="0.3">
      <c r="C2571" s="664"/>
      <c r="D2571" s="343" t="s">
        <v>5949</v>
      </c>
      <c r="E2571" s="344" t="s">
        <v>5950</v>
      </c>
      <c r="F2571" s="344" t="s">
        <v>436</v>
      </c>
      <c r="G2571" s="344"/>
      <c r="H2571" s="344" t="s">
        <v>5951</v>
      </c>
      <c r="I2571" s="334"/>
      <c r="J2571" s="261"/>
    </row>
    <row r="2572" spans="3:10" s="311" customFormat="1" x14ac:dyDescent="0.3">
      <c r="C2572" s="664"/>
      <c r="D2572" s="343" t="s">
        <v>5952</v>
      </c>
      <c r="E2572" s="344" t="s">
        <v>412</v>
      </c>
      <c r="F2572" s="344" t="s">
        <v>726</v>
      </c>
      <c r="G2572" s="344"/>
      <c r="H2572" s="344" t="s">
        <v>5952</v>
      </c>
      <c r="I2572" s="334"/>
      <c r="J2572" s="261"/>
    </row>
    <row r="2573" spans="3:10" s="311" customFormat="1" x14ac:dyDescent="0.3">
      <c r="C2573" s="664"/>
      <c r="D2573" s="343" t="s">
        <v>5953</v>
      </c>
      <c r="E2573" s="344" t="s">
        <v>5954</v>
      </c>
      <c r="F2573" s="344" t="s">
        <v>423</v>
      </c>
      <c r="G2573" s="344"/>
      <c r="H2573" s="344" t="s">
        <v>5955</v>
      </c>
      <c r="I2573" s="334"/>
      <c r="J2573" s="261"/>
    </row>
    <row r="2574" spans="3:10" s="311" customFormat="1" x14ac:dyDescent="0.3">
      <c r="C2574" s="664"/>
      <c r="D2574" s="343" t="s">
        <v>5956</v>
      </c>
      <c r="E2574" s="344" t="s">
        <v>5957</v>
      </c>
      <c r="F2574" s="344" t="s">
        <v>1051</v>
      </c>
      <c r="G2574" s="344"/>
      <c r="H2574" s="344" t="s">
        <v>5958</v>
      </c>
      <c r="I2574" s="334"/>
      <c r="J2574" s="261"/>
    </row>
    <row r="2575" spans="3:10" s="311" customFormat="1" x14ac:dyDescent="0.3">
      <c r="C2575" s="664"/>
      <c r="D2575" s="343" t="s">
        <v>5959</v>
      </c>
      <c r="E2575" s="344" t="s">
        <v>5960</v>
      </c>
      <c r="F2575" s="344" t="s">
        <v>406</v>
      </c>
      <c r="G2575" s="344"/>
      <c r="H2575" s="344" t="s">
        <v>5959</v>
      </c>
      <c r="I2575" s="334"/>
      <c r="J2575" s="261"/>
    </row>
    <row r="2576" spans="3:10" s="311" customFormat="1" x14ac:dyDescent="0.3">
      <c r="C2576" s="664"/>
      <c r="D2576" s="343" t="s">
        <v>5961</v>
      </c>
      <c r="E2576" s="344" t="s">
        <v>5962</v>
      </c>
      <c r="F2576" s="344" t="s">
        <v>594</v>
      </c>
      <c r="G2576" s="344"/>
      <c r="H2576" s="344" t="s">
        <v>5963</v>
      </c>
      <c r="I2576" s="334"/>
      <c r="J2576" s="261"/>
    </row>
    <row r="2577" spans="3:10" s="311" customFormat="1" x14ac:dyDescent="0.3">
      <c r="C2577" s="664"/>
      <c r="D2577" s="343" t="s">
        <v>5961</v>
      </c>
      <c r="E2577" s="344" t="s">
        <v>412</v>
      </c>
      <c r="F2577" s="344" t="s">
        <v>594</v>
      </c>
      <c r="G2577" s="344"/>
      <c r="H2577" s="344" t="s">
        <v>5964</v>
      </c>
      <c r="I2577" s="334"/>
      <c r="J2577" s="261"/>
    </row>
    <row r="2578" spans="3:10" s="311" customFormat="1" x14ac:dyDescent="0.3">
      <c r="C2578" s="664"/>
      <c r="D2578" s="343" t="s">
        <v>5965</v>
      </c>
      <c r="E2578" s="344" t="s">
        <v>5966</v>
      </c>
      <c r="F2578" s="344" t="s">
        <v>421</v>
      </c>
      <c r="G2578" s="344"/>
      <c r="H2578" s="344" t="s">
        <v>5965</v>
      </c>
      <c r="I2578" s="334"/>
      <c r="J2578" s="261"/>
    </row>
    <row r="2579" spans="3:10" s="311" customFormat="1" x14ac:dyDescent="0.3">
      <c r="C2579" s="664"/>
      <c r="D2579" s="343" t="s">
        <v>5967</v>
      </c>
      <c r="E2579" s="344" t="s">
        <v>412</v>
      </c>
      <c r="F2579" s="344" t="s">
        <v>752</v>
      </c>
      <c r="G2579" s="344"/>
      <c r="H2579" s="344" t="s">
        <v>5968</v>
      </c>
      <c r="I2579" s="334"/>
      <c r="J2579" s="261"/>
    </row>
    <row r="2580" spans="3:10" s="311" customFormat="1" x14ac:dyDescent="0.3">
      <c r="C2580" s="664"/>
      <c r="D2580" s="343" t="s">
        <v>5969</v>
      </c>
      <c r="E2580" s="344" t="s">
        <v>412</v>
      </c>
      <c r="F2580" s="344" t="s">
        <v>484</v>
      </c>
      <c r="G2580" s="344"/>
      <c r="H2580" s="344" t="s">
        <v>5969</v>
      </c>
      <c r="I2580" s="334"/>
      <c r="J2580" s="261"/>
    </row>
    <row r="2581" spans="3:10" s="311" customFormat="1" x14ac:dyDescent="0.3">
      <c r="C2581" s="664"/>
      <c r="D2581" s="343" t="s">
        <v>5970</v>
      </c>
      <c r="E2581" s="344" t="s">
        <v>5971</v>
      </c>
      <c r="F2581" s="344" t="s">
        <v>4392</v>
      </c>
      <c r="G2581" s="344"/>
      <c r="H2581" s="344" t="s">
        <v>5972</v>
      </c>
      <c r="I2581" s="334"/>
      <c r="J2581" s="261"/>
    </row>
    <row r="2582" spans="3:10" s="311" customFormat="1" x14ac:dyDescent="0.3">
      <c r="C2582" s="664"/>
      <c r="D2582" s="343" t="s">
        <v>5973</v>
      </c>
      <c r="E2582" s="344" t="s">
        <v>5974</v>
      </c>
      <c r="F2582" s="344" t="s">
        <v>436</v>
      </c>
      <c r="G2582" s="344"/>
      <c r="H2582" s="344" t="s">
        <v>5975</v>
      </c>
      <c r="I2582" s="334"/>
      <c r="J2582" s="261"/>
    </row>
    <row r="2583" spans="3:10" s="311" customFormat="1" x14ac:dyDescent="0.3">
      <c r="C2583" s="664"/>
      <c r="D2583" s="343" t="s">
        <v>5976</v>
      </c>
      <c r="E2583" s="344" t="s">
        <v>5977</v>
      </c>
      <c r="F2583" s="344" t="s">
        <v>426</v>
      </c>
      <c r="G2583" s="344"/>
      <c r="H2583" s="344" t="s">
        <v>5976</v>
      </c>
      <c r="I2583" s="334"/>
      <c r="J2583" s="261"/>
    </row>
    <row r="2584" spans="3:10" s="311" customFormat="1" x14ac:dyDescent="0.3">
      <c r="C2584" s="664"/>
      <c r="D2584" s="343" t="s">
        <v>5978</v>
      </c>
      <c r="E2584" s="344" t="s">
        <v>5979</v>
      </c>
      <c r="F2584" s="344" t="s">
        <v>1351</v>
      </c>
      <c r="G2584" s="344"/>
      <c r="H2584" s="344" t="s">
        <v>5978</v>
      </c>
      <c r="I2584" s="334"/>
      <c r="J2584" s="261"/>
    </row>
    <row r="2585" spans="3:10" s="311" customFormat="1" x14ac:dyDescent="0.3">
      <c r="C2585" s="664"/>
      <c r="D2585" s="343" t="s">
        <v>5980</v>
      </c>
      <c r="E2585" s="344" t="s">
        <v>412</v>
      </c>
      <c r="F2585" s="344" t="s">
        <v>1690</v>
      </c>
      <c r="G2585" s="344"/>
      <c r="H2585" s="344" t="s">
        <v>5980</v>
      </c>
      <c r="I2585" s="334"/>
      <c r="J2585" s="261"/>
    </row>
    <row r="2586" spans="3:10" s="311" customFormat="1" x14ac:dyDescent="0.3">
      <c r="C2586" s="664"/>
      <c r="D2586" s="343" t="s">
        <v>5980</v>
      </c>
      <c r="E2586" s="344" t="s">
        <v>5981</v>
      </c>
      <c r="F2586" s="344" t="s">
        <v>1690</v>
      </c>
      <c r="G2586" s="344"/>
      <c r="H2586" s="344" t="s">
        <v>5982</v>
      </c>
      <c r="I2586" s="334"/>
      <c r="J2586" s="261"/>
    </row>
    <row r="2587" spans="3:10" s="311" customFormat="1" x14ac:dyDescent="0.3">
      <c r="C2587" s="664"/>
      <c r="D2587" s="343" t="s">
        <v>5983</v>
      </c>
      <c r="E2587" s="344" t="s">
        <v>412</v>
      </c>
      <c r="F2587" s="344" t="s">
        <v>1690</v>
      </c>
      <c r="G2587" s="344"/>
      <c r="H2587" s="344" t="s">
        <v>5983</v>
      </c>
      <c r="I2587" s="334"/>
      <c r="J2587" s="261"/>
    </row>
    <row r="2588" spans="3:10" s="311" customFormat="1" x14ac:dyDescent="0.3">
      <c r="C2588" s="664"/>
      <c r="D2588" s="343" t="s">
        <v>5984</v>
      </c>
      <c r="E2588" s="344" t="s">
        <v>5386</v>
      </c>
      <c r="F2588" s="344" t="s">
        <v>1051</v>
      </c>
      <c r="G2588" s="344"/>
      <c r="H2588" s="344" t="s">
        <v>5984</v>
      </c>
      <c r="I2588" s="334"/>
      <c r="J2588" s="261"/>
    </row>
    <row r="2589" spans="3:10" s="311" customFormat="1" x14ac:dyDescent="0.3">
      <c r="C2589" s="664"/>
      <c r="D2589" s="343" t="s">
        <v>5985</v>
      </c>
      <c r="E2589" s="344" t="s">
        <v>412</v>
      </c>
      <c r="F2589" s="344" t="s">
        <v>916</v>
      </c>
      <c r="G2589" s="344"/>
      <c r="H2589" s="344" t="s">
        <v>5985</v>
      </c>
      <c r="I2589" s="334"/>
      <c r="J2589" s="261"/>
    </row>
    <row r="2590" spans="3:10" s="311" customFormat="1" x14ac:dyDescent="0.3">
      <c r="C2590" s="664"/>
      <c r="D2590" s="343" t="s">
        <v>5986</v>
      </c>
      <c r="E2590" s="344" t="s">
        <v>5987</v>
      </c>
      <c r="F2590" s="344" t="s">
        <v>916</v>
      </c>
      <c r="G2590" s="344"/>
      <c r="H2590" s="344" t="s">
        <v>5986</v>
      </c>
      <c r="I2590" s="334"/>
      <c r="J2590" s="261"/>
    </row>
    <row r="2591" spans="3:10" s="311" customFormat="1" x14ac:dyDescent="0.3">
      <c r="C2591" s="664"/>
      <c r="D2591" s="343" t="s">
        <v>5988</v>
      </c>
      <c r="E2591" s="344" t="s">
        <v>5989</v>
      </c>
      <c r="F2591" s="344" t="s">
        <v>1030</v>
      </c>
      <c r="G2591" s="344"/>
      <c r="H2591" s="344" t="s">
        <v>5988</v>
      </c>
      <c r="I2591" s="334"/>
      <c r="J2591" s="261"/>
    </row>
    <row r="2592" spans="3:10" s="311" customFormat="1" x14ac:dyDescent="0.3">
      <c r="C2592" s="664"/>
      <c r="D2592" s="343" t="s">
        <v>5990</v>
      </c>
      <c r="E2592" s="344" t="s">
        <v>5991</v>
      </c>
      <c r="F2592" s="344" t="s">
        <v>1030</v>
      </c>
      <c r="G2592" s="344"/>
      <c r="H2592" s="344" t="s">
        <v>5990</v>
      </c>
      <c r="I2592" s="334"/>
      <c r="J2592" s="261"/>
    </row>
    <row r="2593" spans="3:10" s="311" customFormat="1" x14ac:dyDescent="0.3">
      <c r="C2593" s="664"/>
      <c r="D2593" s="343" t="s">
        <v>5992</v>
      </c>
      <c r="E2593" s="344" t="s">
        <v>5993</v>
      </c>
      <c r="F2593" s="344" t="s">
        <v>531</v>
      </c>
      <c r="G2593" s="344"/>
      <c r="H2593" s="344" t="s">
        <v>5994</v>
      </c>
      <c r="I2593" s="334"/>
      <c r="J2593" s="261"/>
    </row>
    <row r="2594" spans="3:10" s="311" customFormat="1" x14ac:dyDescent="0.3">
      <c r="C2594" s="664"/>
      <c r="D2594" s="343" t="s">
        <v>5995</v>
      </c>
      <c r="E2594" s="344" t="s">
        <v>5996</v>
      </c>
      <c r="F2594" s="344" t="s">
        <v>436</v>
      </c>
      <c r="G2594" s="344"/>
      <c r="H2594" s="344" t="s">
        <v>5997</v>
      </c>
      <c r="I2594" s="334"/>
      <c r="J2594" s="261"/>
    </row>
    <row r="2595" spans="3:10" s="311" customFormat="1" x14ac:dyDescent="0.3">
      <c r="C2595" s="664"/>
      <c r="D2595" s="343" t="s">
        <v>5998</v>
      </c>
      <c r="E2595" s="344" t="s">
        <v>5999</v>
      </c>
      <c r="F2595" s="344" t="s">
        <v>531</v>
      </c>
      <c r="G2595" s="344"/>
      <c r="H2595" s="344" t="s">
        <v>6000</v>
      </c>
      <c r="I2595" s="334"/>
      <c r="J2595" s="261"/>
    </row>
    <row r="2596" spans="3:10" s="311" customFormat="1" x14ac:dyDescent="0.3">
      <c r="C2596" s="664"/>
      <c r="D2596" s="343" t="s">
        <v>6001</v>
      </c>
      <c r="E2596" s="344" t="s">
        <v>6002</v>
      </c>
      <c r="F2596" s="344" t="s">
        <v>1477</v>
      </c>
      <c r="G2596" s="344"/>
      <c r="H2596" s="344" t="s">
        <v>6001</v>
      </c>
      <c r="I2596" s="334"/>
      <c r="J2596" s="261"/>
    </row>
    <row r="2597" spans="3:10" s="311" customFormat="1" x14ac:dyDescent="0.3">
      <c r="C2597" s="664"/>
      <c r="D2597" s="343" t="s">
        <v>6003</v>
      </c>
      <c r="E2597" s="344" t="s">
        <v>6004</v>
      </c>
      <c r="F2597" s="344" t="s">
        <v>726</v>
      </c>
      <c r="G2597" s="344"/>
      <c r="H2597" s="344" t="s">
        <v>6003</v>
      </c>
      <c r="I2597" s="334"/>
      <c r="J2597" s="261"/>
    </row>
    <row r="2598" spans="3:10" s="311" customFormat="1" x14ac:dyDescent="0.3">
      <c r="C2598" s="664"/>
      <c r="D2598" s="343" t="s">
        <v>6005</v>
      </c>
      <c r="E2598" s="344" t="s">
        <v>6006</v>
      </c>
      <c r="F2598" s="344" t="s">
        <v>1295</v>
      </c>
      <c r="G2598" s="344"/>
      <c r="H2598" s="344" t="s">
        <v>6005</v>
      </c>
      <c r="I2598" s="334"/>
      <c r="J2598" s="261"/>
    </row>
    <row r="2599" spans="3:10" s="311" customFormat="1" x14ac:dyDescent="0.3">
      <c r="C2599" s="664"/>
      <c r="D2599" s="343" t="s">
        <v>6007</v>
      </c>
      <c r="E2599" s="344" t="s">
        <v>412</v>
      </c>
      <c r="F2599" s="344" t="s">
        <v>508</v>
      </c>
      <c r="G2599" s="344"/>
      <c r="H2599" s="344" t="s">
        <v>6008</v>
      </c>
      <c r="I2599" s="334"/>
      <c r="J2599" s="261"/>
    </row>
    <row r="2600" spans="3:10" s="311" customFormat="1" x14ac:dyDescent="0.3">
      <c r="C2600" s="664"/>
      <c r="D2600" s="343" t="s">
        <v>6009</v>
      </c>
      <c r="E2600" s="344" t="s">
        <v>6010</v>
      </c>
      <c r="F2600" s="344" t="s">
        <v>3372</v>
      </c>
      <c r="G2600" s="344"/>
      <c r="H2600" s="344" t="s">
        <v>6009</v>
      </c>
      <c r="I2600" s="334"/>
      <c r="J2600" s="261"/>
    </row>
    <row r="2601" spans="3:10" s="311" customFormat="1" x14ac:dyDescent="0.3">
      <c r="C2601" s="664"/>
      <c r="D2601" s="343" t="s">
        <v>6011</v>
      </c>
      <c r="E2601" s="344" t="s">
        <v>412</v>
      </c>
      <c r="F2601" s="344" t="s">
        <v>1018</v>
      </c>
      <c r="G2601" s="344"/>
      <c r="H2601" s="344" t="s">
        <v>6011</v>
      </c>
      <c r="I2601" s="334"/>
      <c r="J2601" s="261"/>
    </row>
    <row r="2602" spans="3:10" s="311" customFormat="1" x14ac:dyDescent="0.3">
      <c r="C2602" s="664"/>
      <c r="D2602" s="343" t="s">
        <v>6012</v>
      </c>
      <c r="E2602" s="344" t="s">
        <v>412</v>
      </c>
      <c r="F2602" s="344" t="s">
        <v>516</v>
      </c>
      <c r="G2602" s="344"/>
      <c r="H2602" s="344" t="s">
        <v>6013</v>
      </c>
      <c r="I2602" s="334"/>
      <c r="J2602" s="261"/>
    </row>
    <row r="2603" spans="3:10" s="311" customFormat="1" x14ac:dyDescent="0.3">
      <c r="C2603" s="664"/>
      <c r="D2603" s="343" t="s">
        <v>6014</v>
      </c>
      <c r="E2603" s="344" t="s">
        <v>6015</v>
      </c>
      <c r="F2603" s="344" t="s">
        <v>565</v>
      </c>
      <c r="G2603" s="344"/>
      <c r="H2603" s="344" t="s">
        <v>6014</v>
      </c>
      <c r="I2603" s="334"/>
      <c r="J2603" s="261"/>
    </row>
    <row r="2604" spans="3:10" s="311" customFormat="1" x14ac:dyDescent="0.3">
      <c r="C2604" s="664"/>
      <c r="D2604" s="343" t="s">
        <v>6016</v>
      </c>
      <c r="E2604" s="344" t="s">
        <v>6017</v>
      </c>
      <c r="F2604" s="344" t="s">
        <v>565</v>
      </c>
      <c r="G2604" s="344"/>
      <c r="H2604" s="344" t="s">
        <v>6016</v>
      </c>
      <c r="I2604" s="334"/>
      <c r="J2604" s="261"/>
    </row>
    <row r="2605" spans="3:10" s="311" customFormat="1" x14ac:dyDescent="0.3">
      <c r="C2605" s="664"/>
      <c r="D2605" s="343" t="s">
        <v>6018</v>
      </c>
      <c r="E2605" s="344" t="s">
        <v>6019</v>
      </c>
      <c r="F2605" s="344" t="s">
        <v>516</v>
      </c>
      <c r="G2605" s="344"/>
      <c r="H2605" s="344" t="s">
        <v>6018</v>
      </c>
      <c r="I2605" s="334"/>
      <c r="J2605" s="261"/>
    </row>
    <row r="2606" spans="3:10" s="311" customFormat="1" x14ac:dyDescent="0.3">
      <c r="C2606" s="664"/>
      <c r="D2606" s="343" t="s">
        <v>6020</v>
      </c>
      <c r="E2606" s="344" t="s">
        <v>6021</v>
      </c>
      <c r="F2606" s="344" t="s">
        <v>565</v>
      </c>
      <c r="G2606" s="344"/>
      <c r="H2606" s="344" t="s">
        <v>6020</v>
      </c>
      <c r="I2606" s="334"/>
      <c r="J2606" s="261"/>
    </row>
    <row r="2607" spans="3:10" s="311" customFormat="1" x14ac:dyDescent="0.3">
      <c r="C2607" s="664"/>
      <c r="D2607" s="343" t="s">
        <v>6022</v>
      </c>
      <c r="E2607" s="344" t="s">
        <v>6023</v>
      </c>
      <c r="F2607" s="344" t="s">
        <v>516</v>
      </c>
      <c r="G2607" s="344"/>
      <c r="H2607" s="344" t="s">
        <v>6024</v>
      </c>
      <c r="I2607" s="334"/>
      <c r="J2607" s="261"/>
    </row>
    <row r="2608" spans="3:10" s="311" customFormat="1" x14ac:dyDescent="0.3">
      <c r="C2608" s="664"/>
      <c r="D2608" s="343" t="s">
        <v>6025</v>
      </c>
      <c r="E2608" s="344" t="s">
        <v>412</v>
      </c>
      <c r="F2608" s="344" t="s">
        <v>2808</v>
      </c>
      <c r="G2608" s="344"/>
      <c r="H2608" s="344" t="s">
        <v>6026</v>
      </c>
      <c r="I2608" s="334"/>
      <c r="J2608" s="261"/>
    </row>
    <row r="2609" spans="3:10" s="311" customFormat="1" x14ac:dyDescent="0.3">
      <c r="C2609" s="664"/>
      <c r="D2609" s="343" t="s">
        <v>6025</v>
      </c>
      <c r="E2609" s="344" t="s">
        <v>6027</v>
      </c>
      <c r="F2609" s="344" t="s">
        <v>2808</v>
      </c>
      <c r="G2609" s="344"/>
      <c r="H2609" s="344" t="s">
        <v>6028</v>
      </c>
      <c r="I2609" s="334"/>
      <c r="J2609" s="261"/>
    </row>
    <row r="2610" spans="3:10" s="311" customFormat="1" x14ac:dyDescent="0.3">
      <c r="C2610" s="664"/>
      <c r="D2610" s="343" t="s">
        <v>6029</v>
      </c>
      <c r="E2610" s="344" t="s">
        <v>412</v>
      </c>
      <c r="F2610" s="344" t="s">
        <v>2808</v>
      </c>
      <c r="G2610" s="344"/>
      <c r="H2610" s="344" t="s">
        <v>6029</v>
      </c>
      <c r="I2610" s="334"/>
      <c r="J2610" s="261"/>
    </row>
    <row r="2611" spans="3:10" s="311" customFormat="1" x14ac:dyDescent="0.3">
      <c r="C2611" s="664"/>
      <c r="D2611" s="343" t="s">
        <v>6030</v>
      </c>
      <c r="E2611" s="344" t="s">
        <v>6031</v>
      </c>
      <c r="F2611" s="344" t="s">
        <v>565</v>
      </c>
      <c r="G2611" s="344"/>
      <c r="H2611" s="344" t="s">
        <v>6030</v>
      </c>
      <c r="I2611" s="334"/>
      <c r="J2611" s="261"/>
    </row>
    <row r="2612" spans="3:10" s="311" customFormat="1" x14ac:dyDescent="0.3">
      <c r="C2612" s="664"/>
      <c r="D2612" s="343" t="s">
        <v>6032</v>
      </c>
      <c r="E2612" s="344" t="s">
        <v>412</v>
      </c>
      <c r="F2612" s="344" t="s">
        <v>1148</v>
      </c>
      <c r="G2612" s="344"/>
      <c r="H2612" s="344" t="s">
        <v>6033</v>
      </c>
      <c r="I2612" s="334"/>
      <c r="J2612" s="261"/>
    </row>
    <row r="2613" spans="3:10" s="311" customFormat="1" x14ac:dyDescent="0.3">
      <c r="C2613" s="664"/>
      <c r="D2613" s="343" t="s">
        <v>6034</v>
      </c>
      <c r="E2613" s="344" t="s">
        <v>6035</v>
      </c>
      <c r="F2613" s="344" t="s">
        <v>1148</v>
      </c>
      <c r="G2613" s="344"/>
      <c r="H2613" s="344" t="s">
        <v>6034</v>
      </c>
      <c r="I2613" s="334"/>
      <c r="J2613" s="261"/>
    </row>
    <row r="2614" spans="3:10" s="311" customFormat="1" x14ac:dyDescent="0.3">
      <c r="C2614" s="664"/>
      <c r="D2614" s="343" t="s">
        <v>6034</v>
      </c>
      <c r="E2614" s="344" t="s">
        <v>412</v>
      </c>
      <c r="F2614" s="344" t="s">
        <v>1148</v>
      </c>
      <c r="G2614" s="344"/>
      <c r="H2614" s="344" t="s">
        <v>6034</v>
      </c>
      <c r="I2614" s="334"/>
      <c r="J2614" s="261"/>
    </row>
    <row r="2615" spans="3:10" s="311" customFormat="1" x14ac:dyDescent="0.3">
      <c r="C2615" s="664"/>
      <c r="D2615" s="343" t="s">
        <v>6036</v>
      </c>
      <c r="E2615" s="344" t="s">
        <v>6037</v>
      </c>
      <c r="F2615" s="344" t="s">
        <v>1148</v>
      </c>
      <c r="G2615" s="344"/>
      <c r="H2615" s="344" t="s">
        <v>6038</v>
      </c>
      <c r="I2615" s="334"/>
      <c r="J2615" s="261"/>
    </row>
    <row r="2616" spans="3:10" s="311" customFormat="1" x14ac:dyDescent="0.3">
      <c r="C2616" s="664"/>
      <c r="D2616" s="343" t="s">
        <v>6039</v>
      </c>
      <c r="E2616" s="344" t="s">
        <v>412</v>
      </c>
      <c r="F2616" s="344" t="s">
        <v>1148</v>
      </c>
      <c r="G2616" s="344"/>
      <c r="H2616" s="344" t="s">
        <v>6039</v>
      </c>
      <c r="I2616" s="334"/>
      <c r="J2616" s="261"/>
    </row>
    <row r="2617" spans="3:10" s="311" customFormat="1" x14ac:dyDescent="0.3">
      <c r="C2617" s="664"/>
      <c r="D2617" s="343" t="s">
        <v>6039</v>
      </c>
      <c r="E2617" s="344" t="s">
        <v>412</v>
      </c>
      <c r="F2617" s="344" t="s">
        <v>1148</v>
      </c>
      <c r="G2617" s="344"/>
      <c r="H2617" s="344" t="s">
        <v>6040</v>
      </c>
      <c r="I2617" s="334"/>
      <c r="J2617" s="261"/>
    </row>
    <row r="2618" spans="3:10" s="311" customFormat="1" x14ac:dyDescent="0.3">
      <c r="C2618" s="664"/>
      <c r="D2618" s="343" t="s">
        <v>6041</v>
      </c>
      <c r="E2618" s="344" t="s">
        <v>6042</v>
      </c>
      <c r="F2618" s="344" t="s">
        <v>1148</v>
      </c>
      <c r="G2618" s="344"/>
      <c r="H2618" s="344" t="s">
        <v>6043</v>
      </c>
      <c r="I2618" s="334"/>
      <c r="J2618" s="261"/>
    </row>
    <row r="2619" spans="3:10" s="311" customFormat="1" x14ac:dyDescent="0.3">
      <c r="C2619" s="664"/>
      <c r="D2619" s="343" t="s">
        <v>6044</v>
      </c>
      <c r="E2619" s="344" t="s">
        <v>412</v>
      </c>
      <c r="F2619" s="344" t="s">
        <v>426</v>
      </c>
      <c r="G2619" s="344"/>
      <c r="H2619" s="344" t="s">
        <v>6044</v>
      </c>
      <c r="I2619" s="334"/>
      <c r="J2619" s="261"/>
    </row>
    <row r="2620" spans="3:10" s="311" customFormat="1" x14ac:dyDescent="0.3">
      <c r="C2620" s="664"/>
      <c r="D2620" s="343" t="s">
        <v>6045</v>
      </c>
      <c r="E2620" s="344" t="s">
        <v>412</v>
      </c>
      <c r="F2620" s="344" t="s">
        <v>1895</v>
      </c>
      <c r="G2620" s="344"/>
      <c r="H2620" s="344" t="s">
        <v>6045</v>
      </c>
      <c r="I2620" s="334"/>
      <c r="J2620" s="261"/>
    </row>
    <row r="2621" spans="3:10" s="311" customFormat="1" x14ac:dyDescent="0.3">
      <c r="C2621" s="664"/>
      <c r="D2621" s="343" t="s">
        <v>6046</v>
      </c>
      <c r="E2621" s="344" t="s">
        <v>412</v>
      </c>
      <c r="F2621" s="344" t="s">
        <v>1030</v>
      </c>
      <c r="G2621" s="344"/>
      <c r="H2621" s="344" t="s">
        <v>6046</v>
      </c>
      <c r="I2621" s="334"/>
      <c r="J2621" s="261"/>
    </row>
    <row r="2622" spans="3:10" s="311" customFormat="1" x14ac:dyDescent="0.3">
      <c r="C2622" s="664"/>
      <c r="D2622" s="343" t="s">
        <v>6047</v>
      </c>
      <c r="E2622" s="344" t="s">
        <v>6048</v>
      </c>
      <c r="F2622" s="344" t="s">
        <v>1295</v>
      </c>
      <c r="G2622" s="344"/>
      <c r="H2622" s="344" t="s">
        <v>6047</v>
      </c>
      <c r="I2622" s="334"/>
      <c r="J2622" s="261"/>
    </row>
    <row r="2623" spans="3:10" s="311" customFormat="1" x14ac:dyDescent="0.3">
      <c r="C2623" s="664"/>
      <c r="D2623" s="343" t="s">
        <v>6049</v>
      </c>
      <c r="E2623" s="344" t="s">
        <v>412</v>
      </c>
      <c r="F2623" s="344" t="s">
        <v>1030</v>
      </c>
      <c r="G2623" s="344"/>
      <c r="H2623" s="344" t="s">
        <v>6049</v>
      </c>
      <c r="I2623" s="334"/>
      <c r="J2623" s="261"/>
    </row>
    <row r="2624" spans="3:10" s="311" customFormat="1" x14ac:dyDescent="0.3">
      <c r="C2624" s="664"/>
      <c r="D2624" s="343" t="s">
        <v>6050</v>
      </c>
      <c r="E2624" s="344" t="s">
        <v>6051</v>
      </c>
      <c r="F2624" s="344" t="s">
        <v>426</v>
      </c>
      <c r="G2624" s="344"/>
      <c r="H2624" s="344" t="s">
        <v>6050</v>
      </c>
      <c r="I2624" s="334"/>
      <c r="J2624" s="261"/>
    </row>
    <row r="2625" spans="3:10" s="311" customFormat="1" x14ac:dyDescent="0.3">
      <c r="C2625" s="664"/>
      <c r="D2625" s="343" t="s">
        <v>6052</v>
      </c>
      <c r="E2625" s="344" t="s">
        <v>6053</v>
      </c>
      <c r="F2625" s="344" t="s">
        <v>1291</v>
      </c>
      <c r="G2625" s="344"/>
      <c r="H2625" s="344" t="s">
        <v>6054</v>
      </c>
      <c r="I2625" s="334"/>
      <c r="J2625" s="261"/>
    </row>
    <row r="2626" spans="3:10" s="311" customFormat="1" x14ac:dyDescent="0.3">
      <c r="C2626" s="664"/>
      <c r="D2626" s="343" t="s">
        <v>6055</v>
      </c>
      <c r="E2626" s="344" t="s">
        <v>6056</v>
      </c>
      <c r="F2626" s="344" t="s">
        <v>423</v>
      </c>
      <c r="G2626" s="344"/>
      <c r="H2626" s="344" t="s">
        <v>6057</v>
      </c>
      <c r="I2626" s="334"/>
      <c r="J2626" s="261"/>
    </row>
    <row r="2627" spans="3:10" s="311" customFormat="1" x14ac:dyDescent="0.3">
      <c r="C2627" s="664"/>
      <c r="D2627" s="343" t="s">
        <v>6055</v>
      </c>
      <c r="E2627" s="344" t="s">
        <v>412</v>
      </c>
      <c r="F2627" s="344" t="s">
        <v>423</v>
      </c>
      <c r="G2627" s="344"/>
      <c r="H2627" s="344" t="s">
        <v>6058</v>
      </c>
      <c r="I2627" s="334"/>
      <c r="J2627" s="261"/>
    </row>
    <row r="2628" spans="3:10" s="311" customFormat="1" x14ac:dyDescent="0.3">
      <c r="C2628" s="664"/>
      <c r="D2628" s="343" t="s">
        <v>6059</v>
      </c>
      <c r="E2628" s="344" t="s">
        <v>6060</v>
      </c>
      <c r="F2628" s="344" t="s">
        <v>4784</v>
      </c>
      <c r="G2628" s="344"/>
      <c r="H2628" s="344" t="s">
        <v>6061</v>
      </c>
      <c r="I2628" s="334"/>
      <c r="J2628" s="261"/>
    </row>
    <row r="2629" spans="3:10" s="311" customFormat="1" x14ac:dyDescent="0.3">
      <c r="C2629" s="664"/>
      <c r="D2629" s="343" t="s">
        <v>6062</v>
      </c>
      <c r="E2629" s="344" t="s">
        <v>412</v>
      </c>
      <c r="F2629" s="344" t="s">
        <v>726</v>
      </c>
      <c r="G2629" s="344"/>
      <c r="H2629" s="344" t="s">
        <v>6063</v>
      </c>
      <c r="I2629" s="334"/>
      <c r="J2629" s="261"/>
    </row>
    <row r="2630" spans="3:10" s="311" customFormat="1" x14ac:dyDescent="0.3">
      <c r="C2630" s="664"/>
      <c r="D2630" s="343" t="s">
        <v>6064</v>
      </c>
      <c r="E2630" s="344" t="s">
        <v>412</v>
      </c>
      <c r="F2630" s="344" t="s">
        <v>423</v>
      </c>
      <c r="G2630" s="344"/>
      <c r="H2630" s="344" t="s">
        <v>6065</v>
      </c>
      <c r="I2630" s="334"/>
      <c r="J2630" s="261"/>
    </row>
    <row r="2631" spans="3:10" s="311" customFormat="1" x14ac:dyDescent="0.3">
      <c r="C2631" s="664"/>
      <c r="D2631" s="343" t="s">
        <v>6066</v>
      </c>
      <c r="E2631" s="344" t="s">
        <v>6067</v>
      </c>
      <c r="F2631" s="344" t="s">
        <v>426</v>
      </c>
      <c r="G2631" s="344"/>
      <c r="H2631" s="344" t="s">
        <v>6066</v>
      </c>
      <c r="I2631" s="334"/>
      <c r="J2631" s="261"/>
    </row>
    <row r="2632" spans="3:10" s="311" customFormat="1" x14ac:dyDescent="0.3">
      <c r="C2632" s="664"/>
      <c r="D2632" s="343" t="s">
        <v>6068</v>
      </c>
      <c r="E2632" s="344" t="s">
        <v>6069</v>
      </c>
      <c r="F2632" s="344" t="s">
        <v>1291</v>
      </c>
      <c r="G2632" s="344"/>
      <c r="H2632" s="344" t="s">
        <v>6070</v>
      </c>
      <c r="I2632" s="334"/>
      <c r="J2632" s="261"/>
    </row>
    <row r="2633" spans="3:10" s="311" customFormat="1" x14ac:dyDescent="0.3">
      <c r="C2633" s="664"/>
      <c r="D2633" s="343" t="s">
        <v>6071</v>
      </c>
      <c r="E2633" s="344" t="s">
        <v>6072</v>
      </c>
      <c r="F2633" s="344" t="s">
        <v>565</v>
      </c>
      <c r="G2633" s="344"/>
      <c r="H2633" s="344" t="s">
        <v>6073</v>
      </c>
      <c r="I2633" s="334"/>
      <c r="J2633" s="261"/>
    </row>
    <row r="2634" spans="3:10" s="311" customFormat="1" x14ac:dyDescent="0.3">
      <c r="C2634" s="664"/>
      <c r="D2634" s="343" t="s">
        <v>6074</v>
      </c>
      <c r="E2634" s="344" t="s">
        <v>6075</v>
      </c>
      <c r="F2634" s="344" t="s">
        <v>1291</v>
      </c>
      <c r="G2634" s="344"/>
      <c r="H2634" s="344" t="s">
        <v>6076</v>
      </c>
      <c r="I2634" s="334"/>
      <c r="J2634" s="261"/>
    </row>
    <row r="2635" spans="3:10" s="311" customFormat="1" x14ac:dyDescent="0.3">
      <c r="C2635" s="664"/>
      <c r="D2635" s="343" t="s">
        <v>6077</v>
      </c>
      <c r="E2635" s="344" t="s">
        <v>6078</v>
      </c>
      <c r="F2635" s="344" t="s">
        <v>423</v>
      </c>
      <c r="G2635" s="344"/>
      <c r="H2635" s="344" t="s">
        <v>6079</v>
      </c>
      <c r="I2635" s="334"/>
      <c r="J2635" s="261"/>
    </row>
    <row r="2636" spans="3:10" s="311" customFormat="1" x14ac:dyDescent="0.3">
      <c r="C2636" s="664"/>
      <c r="D2636" s="343" t="s">
        <v>6080</v>
      </c>
      <c r="E2636" s="344" t="s">
        <v>6081</v>
      </c>
      <c r="F2636" s="344" t="s">
        <v>436</v>
      </c>
      <c r="G2636" s="344"/>
      <c r="H2636" s="344" t="s">
        <v>6082</v>
      </c>
      <c r="I2636" s="334"/>
      <c r="J2636" s="261"/>
    </row>
    <row r="2637" spans="3:10" s="311" customFormat="1" x14ac:dyDescent="0.3">
      <c r="C2637" s="664"/>
      <c r="D2637" s="343" t="s">
        <v>6083</v>
      </c>
      <c r="E2637" s="344" t="s">
        <v>6084</v>
      </c>
      <c r="F2637" s="344" t="s">
        <v>2808</v>
      </c>
      <c r="G2637" s="344"/>
      <c r="H2637" s="344" t="s">
        <v>6083</v>
      </c>
      <c r="I2637" s="334"/>
      <c r="J2637" s="261"/>
    </row>
    <row r="2638" spans="3:10" s="311" customFormat="1" x14ac:dyDescent="0.3">
      <c r="C2638" s="664"/>
      <c r="D2638" s="343" t="s">
        <v>6085</v>
      </c>
      <c r="E2638" s="344" t="s">
        <v>6086</v>
      </c>
      <c r="F2638" s="344" t="s">
        <v>600</v>
      </c>
      <c r="G2638" s="344"/>
      <c r="H2638" s="344" t="s">
        <v>6087</v>
      </c>
      <c r="I2638" s="334"/>
      <c r="J2638" s="261"/>
    </row>
    <row r="2639" spans="3:10" s="311" customFormat="1" x14ac:dyDescent="0.3">
      <c r="C2639" s="664"/>
      <c r="D2639" s="343" t="s">
        <v>6088</v>
      </c>
      <c r="E2639" s="344" t="s">
        <v>6089</v>
      </c>
      <c r="F2639" s="344" t="s">
        <v>752</v>
      </c>
      <c r="G2639" s="344"/>
      <c r="H2639" s="344" t="s">
        <v>6090</v>
      </c>
      <c r="I2639" s="334"/>
      <c r="J2639" s="261"/>
    </row>
    <row r="2640" spans="3:10" s="311" customFormat="1" x14ac:dyDescent="0.3">
      <c r="C2640" s="664"/>
      <c r="D2640" s="343" t="s">
        <v>6091</v>
      </c>
      <c r="E2640" s="344" t="s">
        <v>6092</v>
      </c>
      <c r="F2640" s="344" t="s">
        <v>1148</v>
      </c>
      <c r="G2640" s="344"/>
      <c r="H2640" s="344" t="s">
        <v>6091</v>
      </c>
      <c r="I2640" s="334"/>
      <c r="J2640" s="261"/>
    </row>
    <row r="2641" spans="3:10" s="311" customFormat="1" x14ac:dyDescent="0.3">
      <c r="C2641" s="664"/>
      <c r="D2641" s="343" t="s">
        <v>6093</v>
      </c>
      <c r="E2641" s="344" t="s">
        <v>6094</v>
      </c>
      <c r="F2641" s="344" t="s">
        <v>3337</v>
      </c>
      <c r="G2641" s="344"/>
      <c r="H2641" s="344" t="s">
        <v>6095</v>
      </c>
      <c r="I2641" s="334"/>
      <c r="J2641" s="261"/>
    </row>
    <row r="2642" spans="3:10" s="311" customFormat="1" x14ac:dyDescent="0.3">
      <c r="C2642" s="664"/>
      <c r="D2642" s="343" t="s">
        <v>6096</v>
      </c>
      <c r="E2642" s="344" t="s">
        <v>6097</v>
      </c>
      <c r="F2642" s="344" t="s">
        <v>436</v>
      </c>
      <c r="G2642" s="344"/>
      <c r="H2642" s="344" t="s">
        <v>6098</v>
      </c>
      <c r="I2642" s="334"/>
      <c r="J2642" s="261"/>
    </row>
    <row r="2643" spans="3:10" s="311" customFormat="1" x14ac:dyDescent="0.3">
      <c r="C2643" s="664"/>
      <c r="D2643" s="343" t="s">
        <v>6099</v>
      </c>
      <c r="E2643" s="344" t="s">
        <v>6100</v>
      </c>
      <c r="F2643" s="344" t="s">
        <v>516</v>
      </c>
      <c r="G2643" s="344"/>
      <c r="H2643" s="344" t="s">
        <v>6099</v>
      </c>
      <c r="I2643" s="334"/>
      <c r="J2643" s="261"/>
    </row>
    <row r="2644" spans="3:10" s="311" customFormat="1" x14ac:dyDescent="0.3">
      <c r="C2644" s="664"/>
      <c r="D2644" s="343" t="s">
        <v>6101</v>
      </c>
      <c r="E2644" s="344" t="s">
        <v>6102</v>
      </c>
      <c r="F2644" s="344" t="s">
        <v>651</v>
      </c>
      <c r="G2644" s="344"/>
      <c r="H2644" s="344" t="s">
        <v>6103</v>
      </c>
      <c r="I2644" s="334"/>
      <c r="J2644" s="261"/>
    </row>
    <row r="2645" spans="3:10" s="311" customFormat="1" x14ac:dyDescent="0.3">
      <c r="C2645" s="664"/>
      <c r="D2645" s="343" t="s">
        <v>6104</v>
      </c>
      <c r="E2645" s="344" t="s">
        <v>6105</v>
      </c>
      <c r="F2645" s="344" t="s">
        <v>665</v>
      </c>
      <c r="G2645" s="344"/>
      <c r="H2645" s="344" t="s">
        <v>6106</v>
      </c>
      <c r="I2645" s="334"/>
      <c r="J2645" s="261"/>
    </row>
    <row r="2646" spans="3:10" s="311" customFormat="1" x14ac:dyDescent="0.3">
      <c r="C2646" s="664"/>
      <c r="D2646" s="343" t="s">
        <v>6107</v>
      </c>
      <c r="E2646" s="344" t="s">
        <v>6108</v>
      </c>
      <c r="F2646" s="344" t="s">
        <v>426</v>
      </c>
      <c r="G2646" s="344"/>
      <c r="H2646" s="344" t="s">
        <v>6107</v>
      </c>
      <c r="I2646" s="334"/>
      <c r="J2646" s="261"/>
    </row>
    <row r="2647" spans="3:10" s="311" customFormat="1" x14ac:dyDescent="0.3">
      <c r="C2647" s="664"/>
      <c r="D2647" s="343" t="s">
        <v>6109</v>
      </c>
      <c r="E2647" s="344" t="s">
        <v>412</v>
      </c>
      <c r="F2647" s="344" t="s">
        <v>726</v>
      </c>
      <c r="G2647" s="344"/>
      <c r="H2647" s="344" t="s">
        <v>6110</v>
      </c>
      <c r="I2647" s="334"/>
      <c r="J2647" s="261"/>
    </row>
    <row r="2648" spans="3:10" s="311" customFormat="1" x14ac:dyDescent="0.3">
      <c r="C2648" s="664"/>
      <c r="D2648" s="343" t="s">
        <v>6111</v>
      </c>
      <c r="E2648" s="344" t="s">
        <v>412</v>
      </c>
      <c r="F2648" s="344" t="s">
        <v>1051</v>
      </c>
      <c r="G2648" s="344"/>
      <c r="H2648" s="344" t="s">
        <v>6112</v>
      </c>
      <c r="I2648" s="334"/>
      <c r="J2648" s="261"/>
    </row>
    <row r="2649" spans="3:10" s="311" customFormat="1" x14ac:dyDescent="0.3">
      <c r="C2649" s="664"/>
      <c r="D2649" s="343" t="s">
        <v>6113</v>
      </c>
      <c r="E2649" s="344" t="s">
        <v>6114</v>
      </c>
      <c r="F2649" s="344" t="s">
        <v>4784</v>
      </c>
      <c r="G2649" s="344"/>
      <c r="H2649" s="344" t="s">
        <v>6115</v>
      </c>
      <c r="I2649" s="334"/>
      <c r="J2649" s="261"/>
    </row>
    <row r="2650" spans="3:10" s="311" customFormat="1" x14ac:dyDescent="0.3">
      <c r="C2650" s="664"/>
      <c r="D2650" s="343" t="s">
        <v>6116</v>
      </c>
      <c r="E2650" s="344" t="s">
        <v>6117</v>
      </c>
      <c r="F2650" s="344" t="s">
        <v>665</v>
      </c>
      <c r="G2650" s="344"/>
      <c r="H2650" s="344" t="s">
        <v>6118</v>
      </c>
      <c r="I2650" s="334"/>
      <c r="J2650" s="261"/>
    </row>
    <row r="2651" spans="3:10" s="311" customFormat="1" x14ac:dyDescent="0.3">
      <c r="C2651" s="664"/>
      <c r="D2651" s="343" t="s">
        <v>6119</v>
      </c>
      <c r="E2651" s="344" t="s">
        <v>6120</v>
      </c>
      <c r="F2651" s="344" t="s">
        <v>1051</v>
      </c>
      <c r="G2651" s="344"/>
      <c r="H2651" s="344" t="s">
        <v>6119</v>
      </c>
      <c r="I2651" s="334"/>
      <c r="J2651" s="261"/>
    </row>
    <row r="2652" spans="3:10" s="311" customFormat="1" x14ac:dyDescent="0.3">
      <c r="C2652" s="664"/>
      <c r="D2652" s="343" t="s">
        <v>6121</v>
      </c>
      <c r="E2652" s="344" t="s">
        <v>412</v>
      </c>
      <c r="F2652" s="344" t="s">
        <v>516</v>
      </c>
      <c r="G2652" s="344"/>
      <c r="H2652" s="344" t="s">
        <v>6121</v>
      </c>
      <c r="I2652" s="334"/>
      <c r="J2652" s="261"/>
    </row>
    <row r="2653" spans="3:10" s="311" customFormat="1" x14ac:dyDescent="0.3">
      <c r="C2653" s="664"/>
      <c r="D2653" s="343" t="s">
        <v>6122</v>
      </c>
      <c r="E2653" s="344" t="s">
        <v>412</v>
      </c>
      <c r="F2653" s="344" t="s">
        <v>772</v>
      </c>
      <c r="G2653" s="344"/>
      <c r="H2653" s="344" t="s">
        <v>6123</v>
      </c>
      <c r="I2653" s="334"/>
      <c r="J2653" s="261"/>
    </row>
    <row r="2654" spans="3:10" s="311" customFormat="1" x14ac:dyDescent="0.3">
      <c r="C2654" s="664"/>
      <c r="D2654" s="343" t="s">
        <v>6124</v>
      </c>
      <c r="E2654" s="344" t="s">
        <v>6125</v>
      </c>
      <c r="F2654" s="344" t="s">
        <v>1109</v>
      </c>
      <c r="G2654" s="344"/>
      <c r="H2654" s="344" t="s">
        <v>6126</v>
      </c>
      <c r="I2654" s="334"/>
      <c r="J2654" s="261"/>
    </row>
    <row r="2655" spans="3:10" s="311" customFormat="1" x14ac:dyDescent="0.3">
      <c r="C2655" s="664"/>
      <c r="D2655" s="343" t="s">
        <v>6127</v>
      </c>
      <c r="E2655" s="344" t="s">
        <v>6128</v>
      </c>
      <c r="F2655" s="344" t="s">
        <v>430</v>
      </c>
      <c r="G2655" s="344"/>
      <c r="H2655" s="344" t="s">
        <v>6129</v>
      </c>
      <c r="I2655" s="334"/>
      <c r="J2655" s="261"/>
    </row>
    <row r="2656" spans="3:10" s="311" customFormat="1" x14ac:dyDescent="0.3">
      <c r="C2656" s="664"/>
      <c r="D2656" s="343" t="s">
        <v>6130</v>
      </c>
      <c r="E2656" s="344" t="s">
        <v>6131</v>
      </c>
      <c r="F2656" s="344" t="s">
        <v>4181</v>
      </c>
      <c r="G2656" s="344"/>
      <c r="H2656" s="344" t="s">
        <v>6130</v>
      </c>
      <c r="I2656" s="334"/>
      <c r="J2656" s="261"/>
    </row>
    <row r="2657" spans="3:10" s="311" customFormat="1" x14ac:dyDescent="0.3">
      <c r="C2657" s="664"/>
      <c r="D2657" s="343" t="s">
        <v>6132</v>
      </c>
      <c r="E2657" s="344" t="s">
        <v>6133</v>
      </c>
      <c r="F2657" s="344" t="s">
        <v>531</v>
      </c>
      <c r="G2657" s="344"/>
      <c r="H2657" s="344" t="s">
        <v>6134</v>
      </c>
      <c r="I2657" s="334"/>
      <c r="J2657" s="261"/>
    </row>
    <row r="2658" spans="3:10" s="311" customFormat="1" x14ac:dyDescent="0.3">
      <c r="C2658" s="664"/>
      <c r="D2658" s="343" t="s">
        <v>6135</v>
      </c>
      <c r="E2658" s="344" t="s">
        <v>412</v>
      </c>
      <c r="F2658" s="344" t="s">
        <v>1055</v>
      </c>
      <c r="G2658" s="344"/>
      <c r="H2658" s="344" t="s">
        <v>6135</v>
      </c>
      <c r="I2658" s="334"/>
      <c r="J2658" s="261"/>
    </row>
    <row r="2659" spans="3:10" s="311" customFormat="1" x14ac:dyDescent="0.3">
      <c r="C2659" s="664"/>
      <c r="D2659" s="343" t="s">
        <v>6136</v>
      </c>
      <c r="E2659" s="344" t="s">
        <v>6137</v>
      </c>
      <c r="F2659" s="344" t="s">
        <v>1343</v>
      </c>
      <c r="G2659" s="344"/>
      <c r="H2659" s="344" t="s">
        <v>6136</v>
      </c>
      <c r="I2659" s="334"/>
      <c r="J2659" s="261"/>
    </row>
    <row r="2660" spans="3:10" s="311" customFormat="1" x14ac:dyDescent="0.3">
      <c r="C2660" s="664"/>
      <c r="D2660" s="343" t="s">
        <v>6138</v>
      </c>
      <c r="E2660" s="344" t="s">
        <v>6139</v>
      </c>
      <c r="F2660" s="344" t="s">
        <v>878</v>
      </c>
      <c r="G2660" s="344"/>
      <c r="H2660" s="344" t="s">
        <v>6140</v>
      </c>
      <c r="I2660" s="334"/>
      <c r="J2660" s="261"/>
    </row>
    <row r="2661" spans="3:10" s="311" customFormat="1" x14ac:dyDescent="0.3">
      <c r="C2661" s="664"/>
      <c r="D2661" s="343" t="s">
        <v>6141</v>
      </c>
      <c r="E2661" s="344" t="s">
        <v>6142</v>
      </c>
      <c r="F2661" s="344" t="s">
        <v>440</v>
      </c>
      <c r="G2661" s="344"/>
      <c r="H2661" s="344" t="s">
        <v>6141</v>
      </c>
      <c r="I2661" s="334"/>
      <c r="J2661" s="261"/>
    </row>
    <row r="2662" spans="3:10" s="311" customFormat="1" x14ac:dyDescent="0.3">
      <c r="C2662" s="664"/>
      <c r="D2662" s="343" t="s">
        <v>6143</v>
      </c>
      <c r="E2662" s="344" t="s">
        <v>6144</v>
      </c>
      <c r="F2662" s="344" t="s">
        <v>627</v>
      </c>
      <c r="G2662" s="344"/>
      <c r="H2662" s="344" t="s">
        <v>6143</v>
      </c>
      <c r="I2662" s="334"/>
      <c r="J2662" s="261"/>
    </row>
    <row r="2663" spans="3:10" s="311" customFormat="1" x14ac:dyDescent="0.3">
      <c r="C2663" s="664"/>
      <c r="D2663" s="343" t="s">
        <v>6145</v>
      </c>
      <c r="E2663" s="344" t="s">
        <v>6146</v>
      </c>
      <c r="F2663" s="344" t="s">
        <v>525</v>
      </c>
      <c r="G2663" s="344"/>
      <c r="H2663" s="344" t="s">
        <v>6145</v>
      </c>
      <c r="I2663" s="334"/>
      <c r="J2663" s="261"/>
    </row>
    <row r="2664" spans="3:10" s="311" customFormat="1" x14ac:dyDescent="0.3">
      <c r="C2664" s="664"/>
      <c r="D2664" s="343" t="s">
        <v>6147</v>
      </c>
      <c r="E2664" s="344" t="s">
        <v>6148</v>
      </c>
      <c r="F2664" s="344" t="s">
        <v>546</v>
      </c>
      <c r="G2664" s="344"/>
      <c r="H2664" s="344" t="s">
        <v>6147</v>
      </c>
      <c r="I2664" s="334"/>
      <c r="J2664" s="261"/>
    </row>
    <row r="2665" spans="3:10" s="311" customFormat="1" x14ac:dyDescent="0.3">
      <c r="C2665" s="664"/>
      <c r="D2665" s="343" t="s">
        <v>6149</v>
      </c>
      <c r="E2665" s="344" t="s">
        <v>412</v>
      </c>
      <c r="F2665" s="344" t="s">
        <v>1394</v>
      </c>
      <c r="G2665" s="344"/>
      <c r="H2665" s="344" t="s">
        <v>6149</v>
      </c>
      <c r="I2665" s="334"/>
      <c r="J2665" s="261"/>
    </row>
    <row r="2666" spans="3:10" s="311" customFormat="1" x14ac:dyDescent="0.3">
      <c r="C2666" s="664"/>
      <c r="D2666" s="343" t="s">
        <v>6150</v>
      </c>
      <c r="E2666" s="344" t="s">
        <v>412</v>
      </c>
      <c r="F2666" s="344" t="s">
        <v>3337</v>
      </c>
      <c r="G2666" s="344"/>
      <c r="H2666" s="344" t="s">
        <v>6151</v>
      </c>
      <c r="I2666" s="334"/>
      <c r="J2666" s="261"/>
    </row>
    <row r="2667" spans="3:10" s="311" customFormat="1" x14ac:dyDescent="0.3">
      <c r="C2667" s="664"/>
      <c r="D2667" s="343" t="s">
        <v>6152</v>
      </c>
      <c r="E2667" s="344" t="s">
        <v>412</v>
      </c>
      <c r="F2667" s="344" t="s">
        <v>406</v>
      </c>
      <c r="G2667" s="344"/>
      <c r="H2667" s="344" t="s">
        <v>6153</v>
      </c>
      <c r="I2667" s="334"/>
      <c r="J2667" s="261"/>
    </row>
    <row r="2668" spans="3:10" s="311" customFormat="1" x14ac:dyDescent="0.3">
      <c r="C2668" s="664"/>
      <c r="D2668" s="343" t="s">
        <v>6152</v>
      </c>
      <c r="E2668" s="344" t="s">
        <v>412</v>
      </c>
      <c r="F2668" s="344" t="s">
        <v>406</v>
      </c>
      <c r="G2668" s="344"/>
      <c r="H2668" s="344" t="s">
        <v>6152</v>
      </c>
      <c r="I2668" s="334"/>
      <c r="J2668" s="261"/>
    </row>
    <row r="2669" spans="3:10" s="311" customFormat="1" x14ac:dyDescent="0.3">
      <c r="C2669" s="664"/>
      <c r="D2669" s="343" t="s">
        <v>6154</v>
      </c>
      <c r="E2669" s="344" t="s">
        <v>412</v>
      </c>
      <c r="F2669" s="344" t="s">
        <v>406</v>
      </c>
      <c r="G2669" s="344"/>
      <c r="H2669" s="344" t="s">
        <v>6154</v>
      </c>
      <c r="I2669" s="334"/>
      <c r="J2669" s="261"/>
    </row>
    <row r="2670" spans="3:10" s="311" customFormat="1" x14ac:dyDescent="0.3">
      <c r="C2670" s="664"/>
      <c r="D2670" s="343" t="s">
        <v>6155</v>
      </c>
      <c r="E2670" s="344" t="s">
        <v>6156</v>
      </c>
      <c r="F2670" s="344" t="s">
        <v>1055</v>
      </c>
      <c r="G2670" s="344"/>
      <c r="H2670" s="344" t="s">
        <v>6157</v>
      </c>
      <c r="I2670" s="334"/>
      <c r="J2670" s="261"/>
    </row>
    <row r="2671" spans="3:10" s="311" customFormat="1" x14ac:dyDescent="0.3">
      <c r="C2671" s="664"/>
      <c r="D2671" s="343" t="s">
        <v>6158</v>
      </c>
      <c r="E2671" s="344" t="s">
        <v>412</v>
      </c>
      <c r="F2671" s="344" t="s">
        <v>1287</v>
      </c>
      <c r="G2671" s="344"/>
      <c r="H2671" s="344" t="s">
        <v>6159</v>
      </c>
      <c r="I2671" s="334"/>
      <c r="J2671" s="261"/>
    </row>
    <row r="2672" spans="3:10" s="311" customFormat="1" x14ac:dyDescent="0.3">
      <c r="C2672" s="664"/>
      <c r="D2672" s="343" t="s">
        <v>6160</v>
      </c>
      <c r="E2672" s="344" t="s">
        <v>6161</v>
      </c>
      <c r="F2672" s="344" t="s">
        <v>423</v>
      </c>
      <c r="G2672" s="344"/>
      <c r="H2672" s="344" t="s">
        <v>6162</v>
      </c>
      <c r="I2672" s="334"/>
      <c r="J2672" s="261"/>
    </row>
    <row r="2673" spans="3:10" s="311" customFormat="1" x14ac:dyDescent="0.3">
      <c r="C2673" s="664"/>
      <c r="D2673" s="343" t="s">
        <v>6163</v>
      </c>
      <c r="E2673" s="344" t="s">
        <v>412</v>
      </c>
      <c r="F2673" s="344" t="s">
        <v>484</v>
      </c>
      <c r="G2673" s="344"/>
      <c r="H2673" s="344" t="s">
        <v>6164</v>
      </c>
      <c r="I2673" s="334"/>
      <c r="J2673" s="261"/>
    </row>
    <row r="2674" spans="3:10" s="311" customFormat="1" x14ac:dyDescent="0.3">
      <c r="C2674" s="664"/>
      <c r="D2674" s="343" t="s">
        <v>6165</v>
      </c>
      <c r="E2674" s="344" t="s">
        <v>6166</v>
      </c>
      <c r="F2674" s="344" t="s">
        <v>436</v>
      </c>
      <c r="G2674" s="344"/>
      <c r="H2674" s="344" t="s">
        <v>6167</v>
      </c>
      <c r="I2674" s="334"/>
      <c r="J2674" s="261"/>
    </row>
    <row r="2675" spans="3:10" s="311" customFormat="1" x14ac:dyDescent="0.3">
      <c r="C2675" s="664"/>
      <c r="D2675" s="343" t="s">
        <v>6168</v>
      </c>
      <c r="E2675" s="344" t="s">
        <v>412</v>
      </c>
      <c r="F2675" s="344" t="s">
        <v>651</v>
      </c>
      <c r="G2675" s="344"/>
      <c r="H2675" s="344" t="s">
        <v>6168</v>
      </c>
      <c r="I2675" s="334"/>
      <c r="J2675" s="261"/>
    </row>
    <row r="2676" spans="3:10" s="311" customFormat="1" x14ac:dyDescent="0.3">
      <c r="C2676" s="664"/>
      <c r="D2676" s="343" t="s">
        <v>6169</v>
      </c>
      <c r="E2676" s="344" t="s">
        <v>6170</v>
      </c>
      <c r="F2676" s="344" t="s">
        <v>436</v>
      </c>
      <c r="G2676" s="344"/>
      <c r="H2676" s="344" t="s">
        <v>6171</v>
      </c>
      <c r="I2676" s="334"/>
      <c r="J2676" s="261"/>
    </row>
    <row r="2677" spans="3:10" s="311" customFormat="1" x14ac:dyDescent="0.3">
      <c r="C2677" s="664"/>
      <c r="D2677" s="343" t="s">
        <v>6169</v>
      </c>
      <c r="E2677" s="344" t="s">
        <v>6172</v>
      </c>
      <c r="F2677" s="344" t="s">
        <v>436</v>
      </c>
      <c r="G2677" s="344"/>
      <c r="H2677" s="344" t="s">
        <v>6173</v>
      </c>
      <c r="I2677" s="334"/>
      <c r="J2677" s="261"/>
    </row>
    <row r="2678" spans="3:10" s="311" customFormat="1" x14ac:dyDescent="0.3">
      <c r="C2678" s="664"/>
      <c r="D2678" s="343" t="s">
        <v>6174</v>
      </c>
      <c r="E2678" s="344" t="s">
        <v>6175</v>
      </c>
      <c r="F2678" s="344" t="s">
        <v>627</v>
      </c>
      <c r="G2678" s="344"/>
      <c r="H2678" s="344" t="s">
        <v>6174</v>
      </c>
      <c r="I2678" s="334"/>
      <c r="J2678" s="261"/>
    </row>
    <row r="2679" spans="3:10" s="311" customFormat="1" x14ac:dyDescent="0.3">
      <c r="C2679" s="664"/>
      <c r="D2679" s="343" t="s">
        <v>6176</v>
      </c>
      <c r="E2679" s="344" t="s">
        <v>6177</v>
      </c>
      <c r="F2679" s="344" t="s">
        <v>436</v>
      </c>
      <c r="G2679" s="344"/>
      <c r="H2679" s="344" t="s">
        <v>6178</v>
      </c>
      <c r="I2679" s="334"/>
      <c r="J2679" s="261"/>
    </row>
    <row r="2680" spans="3:10" s="311" customFormat="1" x14ac:dyDescent="0.3">
      <c r="C2680" s="664"/>
      <c r="D2680" s="343" t="s">
        <v>6176</v>
      </c>
      <c r="E2680" s="344" t="s">
        <v>6179</v>
      </c>
      <c r="F2680" s="344" t="s">
        <v>436</v>
      </c>
      <c r="G2680" s="344"/>
      <c r="H2680" s="344" t="s">
        <v>6180</v>
      </c>
      <c r="I2680" s="334"/>
      <c r="J2680" s="261"/>
    </row>
    <row r="2681" spans="3:10" s="311" customFormat="1" x14ac:dyDescent="0.3">
      <c r="C2681" s="664"/>
      <c r="D2681" s="343" t="s">
        <v>6181</v>
      </c>
      <c r="E2681" s="344" t="s">
        <v>6182</v>
      </c>
      <c r="F2681" s="344" t="s">
        <v>436</v>
      </c>
      <c r="G2681" s="344"/>
      <c r="H2681" s="344" t="s">
        <v>6183</v>
      </c>
      <c r="I2681" s="334"/>
      <c r="J2681" s="261"/>
    </row>
    <row r="2682" spans="3:10" s="311" customFormat="1" x14ac:dyDescent="0.3">
      <c r="C2682" s="664"/>
      <c r="D2682" s="343" t="s">
        <v>6184</v>
      </c>
      <c r="E2682" s="344" t="s">
        <v>6185</v>
      </c>
      <c r="F2682" s="344" t="s">
        <v>436</v>
      </c>
      <c r="G2682" s="344"/>
      <c r="H2682" s="344" t="s">
        <v>6186</v>
      </c>
      <c r="I2682" s="334"/>
      <c r="J2682" s="261"/>
    </row>
    <row r="2683" spans="3:10" s="311" customFormat="1" x14ac:dyDescent="0.3">
      <c r="C2683" s="664"/>
      <c r="D2683" s="343" t="s">
        <v>6187</v>
      </c>
      <c r="E2683" s="344" t="s">
        <v>6188</v>
      </c>
      <c r="F2683" s="344" t="s">
        <v>1194</v>
      </c>
      <c r="G2683" s="344"/>
      <c r="H2683" s="344" t="s">
        <v>6187</v>
      </c>
      <c r="I2683" s="334"/>
      <c r="J2683" s="261"/>
    </row>
    <row r="2684" spans="3:10" s="311" customFormat="1" x14ac:dyDescent="0.3">
      <c r="C2684" s="664"/>
      <c r="D2684" s="343" t="s">
        <v>6187</v>
      </c>
      <c r="E2684" s="344" t="s">
        <v>6189</v>
      </c>
      <c r="F2684" s="344" t="s">
        <v>525</v>
      </c>
      <c r="G2684" s="344"/>
      <c r="H2684" s="344" t="s">
        <v>6187</v>
      </c>
      <c r="I2684" s="334"/>
      <c r="J2684" s="261"/>
    </row>
    <row r="2685" spans="3:10" s="311" customFormat="1" x14ac:dyDescent="0.3">
      <c r="C2685" s="664"/>
      <c r="D2685" s="343" t="s">
        <v>6190</v>
      </c>
      <c r="E2685" s="344" t="s">
        <v>6191</v>
      </c>
      <c r="F2685" s="344" t="s">
        <v>436</v>
      </c>
      <c r="G2685" s="344"/>
      <c r="H2685" s="344" t="s">
        <v>6192</v>
      </c>
      <c r="I2685" s="334"/>
      <c r="J2685" s="261"/>
    </row>
    <row r="2686" spans="3:10" s="311" customFormat="1" x14ac:dyDescent="0.3">
      <c r="C2686" s="664"/>
      <c r="D2686" s="343" t="s">
        <v>6193</v>
      </c>
      <c r="E2686" s="344" t="s">
        <v>6194</v>
      </c>
      <c r="F2686" s="344" t="s">
        <v>1194</v>
      </c>
      <c r="G2686" s="344"/>
      <c r="H2686" s="344" t="s">
        <v>6195</v>
      </c>
      <c r="I2686" s="334"/>
      <c r="J2686" s="261"/>
    </row>
    <row r="2687" spans="3:10" s="311" customFormat="1" x14ac:dyDescent="0.3">
      <c r="C2687" s="664"/>
      <c r="D2687" s="343" t="s">
        <v>6196</v>
      </c>
      <c r="E2687" s="344" t="s">
        <v>6197</v>
      </c>
      <c r="F2687" s="344" t="s">
        <v>1027</v>
      </c>
      <c r="G2687" s="344"/>
      <c r="H2687" s="344" t="s">
        <v>6198</v>
      </c>
      <c r="I2687" s="334"/>
      <c r="J2687" s="261"/>
    </row>
    <row r="2688" spans="3:10" s="311" customFormat="1" x14ac:dyDescent="0.3">
      <c r="C2688" s="664"/>
      <c r="D2688" s="343" t="s">
        <v>6199</v>
      </c>
      <c r="E2688" s="344" t="s">
        <v>412</v>
      </c>
      <c r="F2688" s="344" t="s">
        <v>916</v>
      </c>
      <c r="G2688" s="344"/>
      <c r="H2688" s="344" t="s">
        <v>6199</v>
      </c>
      <c r="I2688" s="334"/>
      <c r="J2688" s="261"/>
    </row>
    <row r="2689" spans="3:10" s="311" customFormat="1" x14ac:dyDescent="0.3">
      <c r="C2689" s="664"/>
      <c r="D2689" s="343" t="s">
        <v>6200</v>
      </c>
      <c r="E2689" s="344" t="s">
        <v>6201</v>
      </c>
      <c r="F2689" s="344" t="s">
        <v>1343</v>
      </c>
      <c r="G2689" s="344"/>
      <c r="H2689" s="344" t="s">
        <v>6202</v>
      </c>
      <c r="I2689" s="334"/>
      <c r="J2689" s="261"/>
    </row>
    <row r="2690" spans="3:10" s="311" customFormat="1" x14ac:dyDescent="0.3">
      <c r="C2690" s="664"/>
      <c r="D2690" s="343" t="s">
        <v>6203</v>
      </c>
      <c r="E2690" s="344" t="s">
        <v>6204</v>
      </c>
      <c r="F2690" s="344" t="s">
        <v>2489</v>
      </c>
      <c r="G2690" s="344"/>
      <c r="H2690" s="344" t="s">
        <v>6205</v>
      </c>
      <c r="I2690" s="334"/>
      <c r="J2690" s="261"/>
    </row>
    <row r="2691" spans="3:10" s="311" customFormat="1" x14ac:dyDescent="0.3">
      <c r="C2691" s="664"/>
      <c r="D2691" s="343" t="s">
        <v>6206</v>
      </c>
      <c r="E2691" s="344" t="s">
        <v>6207</v>
      </c>
      <c r="F2691" s="344" t="s">
        <v>436</v>
      </c>
      <c r="G2691" s="344"/>
      <c r="H2691" s="344" t="s">
        <v>6208</v>
      </c>
      <c r="I2691" s="334"/>
      <c r="J2691" s="261"/>
    </row>
    <row r="2692" spans="3:10" s="311" customFormat="1" x14ac:dyDescent="0.3">
      <c r="C2692" s="664"/>
      <c r="D2692" s="343" t="s">
        <v>6209</v>
      </c>
      <c r="E2692" s="344" t="s">
        <v>6210</v>
      </c>
      <c r="F2692" s="344" t="s">
        <v>504</v>
      </c>
      <c r="G2692" s="344"/>
      <c r="H2692" s="344" t="s">
        <v>6211</v>
      </c>
      <c r="I2692" s="334"/>
      <c r="J2692" s="261"/>
    </row>
    <row r="2693" spans="3:10" s="311" customFormat="1" x14ac:dyDescent="0.3">
      <c r="C2693" s="664"/>
      <c r="D2693" s="343" t="s">
        <v>6212</v>
      </c>
      <c r="E2693" s="344" t="s">
        <v>6213</v>
      </c>
      <c r="F2693" s="344" t="s">
        <v>5028</v>
      </c>
      <c r="G2693" s="344"/>
      <c r="H2693" s="344" t="s">
        <v>6214</v>
      </c>
      <c r="I2693" s="334"/>
      <c r="J2693" s="261"/>
    </row>
    <row r="2694" spans="3:10" s="311" customFormat="1" x14ac:dyDescent="0.3">
      <c r="C2694" s="664"/>
      <c r="D2694" s="343" t="s">
        <v>6215</v>
      </c>
      <c r="E2694" s="344" t="s">
        <v>412</v>
      </c>
      <c r="F2694" s="344" t="s">
        <v>1169</v>
      </c>
      <c r="G2694" s="344"/>
      <c r="H2694" s="344" t="s">
        <v>6215</v>
      </c>
      <c r="I2694" s="334"/>
      <c r="J2694" s="261"/>
    </row>
    <row r="2695" spans="3:10" s="311" customFormat="1" x14ac:dyDescent="0.3">
      <c r="C2695" s="664"/>
      <c r="D2695" s="343" t="s">
        <v>6216</v>
      </c>
      <c r="E2695" s="344" t="s">
        <v>6217</v>
      </c>
      <c r="F2695" s="344" t="s">
        <v>423</v>
      </c>
      <c r="G2695" s="344"/>
      <c r="H2695" s="344" t="s">
        <v>6218</v>
      </c>
      <c r="I2695" s="334"/>
      <c r="J2695" s="261"/>
    </row>
    <row r="2696" spans="3:10" s="311" customFormat="1" x14ac:dyDescent="0.3">
      <c r="C2696" s="664"/>
      <c r="D2696" s="343" t="s">
        <v>6219</v>
      </c>
      <c r="E2696" s="344" t="s">
        <v>412</v>
      </c>
      <c r="F2696" s="344" t="s">
        <v>406</v>
      </c>
      <c r="G2696" s="344"/>
      <c r="H2696" s="344" t="s">
        <v>6219</v>
      </c>
      <c r="I2696" s="334"/>
      <c r="J2696" s="261"/>
    </row>
    <row r="2697" spans="3:10" s="311" customFormat="1" x14ac:dyDescent="0.3">
      <c r="C2697" s="664"/>
      <c r="D2697" s="343" t="s">
        <v>6220</v>
      </c>
      <c r="E2697" s="344" t="s">
        <v>412</v>
      </c>
      <c r="F2697" s="344" t="s">
        <v>421</v>
      </c>
      <c r="G2697" s="344"/>
      <c r="H2697" s="344" t="s">
        <v>6221</v>
      </c>
      <c r="I2697" s="334"/>
      <c r="J2697" s="261"/>
    </row>
    <row r="2698" spans="3:10" s="311" customFormat="1" x14ac:dyDescent="0.3">
      <c r="C2698" s="664"/>
      <c r="D2698" s="343" t="s">
        <v>6222</v>
      </c>
      <c r="E2698" s="344" t="s">
        <v>6223</v>
      </c>
      <c r="F2698" s="344" t="s">
        <v>423</v>
      </c>
      <c r="G2698" s="344"/>
      <c r="H2698" s="344" t="s">
        <v>6224</v>
      </c>
      <c r="I2698" s="334"/>
      <c r="J2698" s="261"/>
    </row>
    <row r="2699" spans="3:10" s="311" customFormat="1" x14ac:dyDescent="0.3">
      <c r="C2699" s="664"/>
      <c r="D2699" s="343" t="s">
        <v>6225</v>
      </c>
      <c r="E2699" s="344" t="s">
        <v>6226</v>
      </c>
      <c r="F2699" s="344" t="s">
        <v>1291</v>
      </c>
      <c r="G2699" s="344"/>
      <c r="H2699" s="344" t="s">
        <v>6227</v>
      </c>
      <c r="I2699" s="334"/>
      <c r="J2699" s="261"/>
    </row>
    <row r="2700" spans="3:10" s="311" customFormat="1" x14ac:dyDescent="0.3">
      <c r="C2700" s="664"/>
      <c r="D2700" s="343" t="s">
        <v>6228</v>
      </c>
      <c r="E2700" s="344" t="s">
        <v>412</v>
      </c>
      <c r="F2700" s="344" t="s">
        <v>484</v>
      </c>
      <c r="G2700" s="344"/>
      <c r="H2700" s="344" t="s">
        <v>6229</v>
      </c>
      <c r="I2700" s="334"/>
      <c r="J2700" s="261"/>
    </row>
    <row r="2701" spans="3:10" s="311" customFormat="1" x14ac:dyDescent="0.3">
      <c r="C2701" s="664"/>
      <c r="D2701" s="343" t="s">
        <v>6230</v>
      </c>
      <c r="E2701" s="344" t="s">
        <v>6231</v>
      </c>
      <c r="F2701" s="344" t="s">
        <v>1105</v>
      </c>
      <c r="G2701" s="344"/>
      <c r="H2701" s="344" t="s">
        <v>6230</v>
      </c>
      <c r="I2701" s="334"/>
      <c r="J2701" s="261"/>
    </row>
    <row r="2702" spans="3:10" s="311" customFormat="1" x14ac:dyDescent="0.3">
      <c r="C2702" s="664"/>
      <c r="D2702" s="343" t="s">
        <v>6232</v>
      </c>
      <c r="E2702" s="344" t="s">
        <v>6233</v>
      </c>
      <c r="F2702" s="344" t="s">
        <v>423</v>
      </c>
      <c r="G2702" s="344"/>
      <c r="H2702" s="344" t="s">
        <v>6234</v>
      </c>
      <c r="I2702" s="334"/>
      <c r="J2702" s="261"/>
    </row>
    <row r="2703" spans="3:10" s="311" customFormat="1" x14ac:dyDescent="0.3">
      <c r="C2703" s="664"/>
      <c r="D2703" s="343" t="s">
        <v>6235</v>
      </c>
      <c r="E2703" s="344" t="s">
        <v>6236</v>
      </c>
      <c r="F2703" s="344" t="s">
        <v>421</v>
      </c>
      <c r="G2703" s="344"/>
      <c r="H2703" s="344" t="s">
        <v>6235</v>
      </c>
      <c r="I2703" s="334"/>
      <c r="J2703" s="261"/>
    </row>
    <row r="2704" spans="3:10" s="311" customFormat="1" x14ac:dyDescent="0.3">
      <c r="C2704" s="664"/>
      <c r="D2704" s="343" t="s">
        <v>6237</v>
      </c>
      <c r="E2704" s="344" t="s">
        <v>412</v>
      </c>
      <c r="F2704" s="344" t="s">
        <v>406</v>
      </c>
      <c r="G2704" s="344"/>
      <c r="H2704" s="344" t="s">
        <v>6238</v>
      </c>
      <c r="I2704" s="334"/>
      <c r="J2704" s="261"/>
    </row>
    <row r="2705" spans="3:10" s="311" customFormat="1" x14ac:dyDescent="0.3">
      <c r="C2705" s="664"/>
      <c r="D2705" s="343" t="s">
        <v>6239</v>
      </c>
      <c r="E2705" s="344" t="s">
        <v>6240</v>
      </c>
      <c r="F2705" s="344" t="s">
        <v>469</v>
      </c>
      <c r="G2705" s="344"/>
      <c r="H2705" s="344" t="s">
        <v>6241</v>
      </c>
      <c r="I2705" s="334"/>
      <c r="J2705" s="261"/>
    </row>
    <row r="2706" spans="3:10" s="311" customFormat="1" x14ac:dyDescent="0.3">
      <c r="C2706" s="664"/>
      <c r="D2706" s="343" t="s">
        <v>6239</v>
      </c>
      <c r="E2706" s="344" t="s">
        <v>6242</v>
      </c>
      <c r="F2706" s="344" t="s">
        <v>436</v>
      </c>
      <c r="G2706" s="344"/>
      <c r="H2706" s="344" t="s">
        <v>6241</v>
      </c>
      <c r="I2706" s="334"/>
      <c r="J2706" s="261"/>
    </row>
    <row r="2707" spans="3:10" s="311" customFormat="1" x14ac:dyDescent="0.3">
      <c r="C2707" s="664"/>
      <c r="D2707" s="343" t="s">
        <v>6243</v>
      </c>
      <c r="E2707" s="344" t="s">
        <v>6244</v>
      </c>
      <c r="F2707" s="344" t="s">
        <v>436</v>
      </c>
      <c r="G2707" s="344"/>
      <c r="H2707" s="344" t="s">
        <v>6243</v>
      </c>
      <c r="I2707" s="334"/>
      <c r="J2707" s="261"/>
    </row>
    <row r="2708" spans="3:10" s="311" customFormat="1" x14ac:dyDescent="0.3">
      <c r="C2708" s="664"/>
      <c r="D2708" s="343" t="s">
        <v>6245</v>
      </c>
      <c r="E2708" s="344" t="s">
        <v>6246</v>
      </c>
      <c r="F2708" s="344" t="s">
        <v>406</v>
      </c>
      <c r="G2708" s="344"/>
      <c r="H2708" s="344" t="s">
        <v>6245</v>
      </c>
      <c r="I2708" s="334"/>
      <c r="J2708" s="261"/>
    </row>
    <row r="2709" spans="3:10" s="311" customFormat="1" x14ac:dyDescent="0.3">
      <c r="C2709" s="664"/>
      <c r="D2709" s="343" t="s">
        <v>6247</v>
      </c>
      <c r="E2709" s="344" t="s">
        <v>412</v>
      </c>
      <c r="F2709" s="344" t="s">
        <v>406</v>
      </c>
      <c r="G2709" s="344"/>
      <c r="H2709" s="344" t="s">
        <v>6247</v>
      </c>
      <c r="I2709" s="334"/>
      <c r="J2709" s="261"/>
    </row>
    <row r="2710" spans="3:10" s="311" customFormat="1" x14ac:dyDescent="0.3">
      <c r="C2710" s="664"/>
      <c r="D2710" s="343" t="s">
        <v>6248</v>
      </c>
      <c r="E2710" s="344" t="s">
        <v>6249</v>
      </c>
      <c r="F2710" s="344" t="s">
        <v>436</v>
      </c>
      <c r="G2710" s="344"/>
      <c r="H2710" s="344" t="s">
        <v>6250</v>
      </c>
      <c r="I2710" s="334"/>
      <c r="J2710" s="261"/>
    </row>
    <row r="2711" spans="3:10" s="311" customFormat="1" x14ac:dyDescent="0.3">
      <c r="C2711" s="664"/>
      <c r="D2711" s="343" t="s">
        <v>6248</v>
      </c>
      <c r="E2711" s="344" t="s">
        <v>6251</v>
      </c>
      <c r="F2711" s="344" t="s">
        <v>436</v>
      </c>
      <c r="G2711" s="344"/>
      <c r="H2711" s="344" t="s">
        <v>6252</v>
      </c>
      <c r="I2711" s="334"/>
      <c r="J2711" s="261"/>
    </row>
    <row r="2712" spans="3:10" s="311" customFormat="1" x14ac:dyDescent="0.3">
      <c r="C2712" s="664"/>
      <c r="D2712" s="343" t="s">
        <v>6253</v>
      </c>
      <c r="E2712" s="344" t="s">
        <v>6254</v>
      </c>
      <c r="F2712" s="344" t="s">
        <v>493</v>
      </c>
      <c r="G2712" s="344"/>
      <c r="H2712" s="344" t="s">
        <v>6255</v>
      </c>
      <c r="I2712" s="334"/>
      <c r="J2712" s="261"/>
    </row>
    <row r="2713" spans="3:10" s="311" customFormat="1" x14ac:dyDescent="0.3">
      <c r="C2713" s="664"/>
      <c r="D2713" s="343" t="s">
        <v>6256</v>
      </c>
      <c r="E2713" s="344" t="s">
        <v>6257</v>
      </c>
      <c r="F2713" s="344" t="s">
        <v>426</v>
      </c>
      <c r="G2713" s="344"/>
      <c r="H2713" s="344" t="s">
        <v>6256</v>
      </c>
      <c r="I2713" s="334"/>
      <c r="J2713" s="261"/>
    </row>
    <row r="2714" spans="3:10" s="311" customFormat="1" x14ac:dyDescent="0.3">
      <c r="C2714" s="664"/>
      <c r="D2714" s="343" t="s">
        <v>6258</v>
      </c>
      <c r="E2714" s="344" t="s">
        <v>412</v>
      </c>
      <c r="F2714" s="344" t="s">
        <v>651</v>
      </c>
      <c r="G2714" s="344"/>
      <c r="H2714" s="344" t="s">
        <v>6259</v>
      </c>
      <c r="I2714" s="334"/>
      <c r="J2714" s="261"/>
    </row>
    <row r="2715" spans="3:10" s="311" customFormat="1" x14ac:dyDescent="0.3">
      <c r="C2715" s="664"/>
      <c r="D2715" s="343" t="s">
        <v>6260</v>
      </c>
      <c r="E2715" s="344" t="s">
        <v>412</v>
      </c>
      <c r="F2715" s="344" t="s">
        <v>745</v>
      </c>
      <c r="G2715" s="344"/>
      <c r="H2715" s="344" t="s">
        <v>6261</v>
      </c>
      <c r="I2715" s="334"/>
      <c r="J2715" s="261"/>
    </row>
    <row r="2716" spans="3:10" s="311" customFormat="1" x14ac:dyDescent="0.3">
      <c r="C2716" s="664"/>
      <c r="D2716" s="343" t="s">
        <v>6260</v>
      </c>
      <c r="E2716" s="344" t="s">
        <v>6262</v>
      </c>
      <c r="F2716" s="344" t="s">
        <v>745</v>
      </c>
      <c r="G2716" s="344"/>
      <c r="H2716" s="344" t="s">
        <v>6263</v>
      </c>
      <c r="I2716" s="334"/>
      <c r="J2716" s="261"/>
    </row>
    <row r="2717" spans="3:10" s="311" customFormat="1" x14ac:dyDescent="0.3">
      <c r="C2717" s="664"/>
      <c r="D2717" s="343" t="s">
        <v>6264</v>
      </c>
      <c r="E2717" s="344" t="s">
        <v>6265</v>
      </c>
      <c r="F2717" s="344" t="s">
        <v>426</v>
      </c>
      <c r="G2717" s="344"/>
      <c r="H2717" s="344" t="s">
        <v>6264</v>
      </c>
      <c r="I2717" s="334"/>
      <c r="J2717" s="261"/>
    </row>
    <row r="2718" spans="3:10" s="311" customFormat="1" x14ac:dyDescent="0.3">
      <c r="C2718" s="664"/>
      <c r="D2718" s="343" t="s">
        <v>6266</v>
      </c>
      <c r="E2718" s="344" t="s">
        <v>6267</v>
      </c>
      <c r="F2718" s="344" t="s">
        <v>426</v>
      </c>
      <c r="G2718" s="344"/>
      <c r="H2718" s="344" t="s">
        <v>6266</v>
      </c>
      <c r="I2718" s="334"/>
      <c r="J2718" s="261"/>
    </row>
    <row r="2719" spans="3:10" s="311" customFormat="1" x14ac:dyDescent="0.3">
      <c r="C2719" s="664"/>
      <c r="D2719" s="343" t="s">
        <v>6268</v>
      </c>
      <c r="E2719" s="344" t="s">
        <v>4015</v>
      </c>
      <c r="F2719" s="344" t="s">
        <v>6269</v>
      </c>
      <c r="G2719" s="344"/>
      <c r="H2719" s="344" t="s">
        <v>6268</v>
      </c>
      <c r="I2719" s="334"/>
      <c r="J2719" s="261"/>
    </row>
    <row r="2720" spans="3:10" s="311" customFormat="1" x14ac:dyDescent="0.3">
      <c r="C2720" s="664"/>
      <c r="D2720" s="343" t="s">
        <v>6270</v>
      </c>
      <c r="E2720" s="344" t="s">
        <v>6271</v>
      </c>
      <c r="F2720" s="344" t="s">
        <v>651</v>
      </c>
      <c r="G2720" s="344"/>
      <c r="H2720" s="344" t="s">
        <v>6270</v>
      </c>
      <c r="I2720" s="334"/>
      <c r="J2720" s="261"/>
    </row>
    <row r="2721" spans="3:10" s="311" customFormat="1" x14ac:dyDescent="0.3">
      <c r="C2721" s="664"/>
      <c r="D2721" s="343" t="s">
        <v>6272</v>
      </c>
      <c r="E2721" s="344" t="s">
        <v>412</v>
      </c>
      <c r="F2721" s="344" t="s">
        <v>433</v>
      </c>
      <c r="G2721" s="344"/>
      <c r="H2721" s="344" t="s">
        <v>6272</v>
      </c>
      <c r="I2721" s="334"/>
      <c r="J2721" s="261"/>
    </row>
    <row r="2722" spans="3:10" s="311" customFormat="1" x14ac:dyDescent="0.3">
      <c r="C2722" s="664"/>
      <c r="D2722" s="343" t="s">
        <v>6273</v>
      </c>
      <c r="E2722" s="344" t="s">
        <v>6274</v>
      </c>
      <c r="F2722" s="344" t="s">
        <v>433</v>
      </c>
      <c r="G2722" s="344"/>
      <c r="H2722" s="344" t="s">
        <v>6275</v>
      </c>
      <c r="I2722" s="334"/>
      <c r="J2722" s="261"/>
    </row>
    <row r="2723" spans="3:10" s="311" customFormat="1" x14ac:dyDescent="0.3">
      <c r="C2723" s="664"/>
      <c r="D2723" s="343" t="s">
        <v>6276</v>
      </c>
      <c r="E2723" s="344" t="s">
        <v>6277</v>
      </c>
      <c r="F2723" s="344" t="s">
        <v>436</v>
      </c>
      <c r="G2723" s="344"/>
      <c r="H2723" s="344" t="s">
        <v>6276</v>
      </c>
      <c r="I2723" s="334"/>
      <c r="J2723" s="261"/>
    </row>
    <row r="2724" spans="3:10" s="311" customFormat="1" x14ac:dyDescent="0.3">
      <c r="C2724" s="664"/>
      <c r="D2724" s="343" t="s">
        <v>6278</v>
      </c>
      <c r="E2724" s="344" t="s">
        <v>6279</v>
      </c>
      <c r="F2724" s="344" t="s">
        <v>1194</v>
      </c>
      <c r="G2724" s="344"/>
      <c r="H2724" s="344" t="s">
        <v>6278</v>
      </c>
      <c r="I2724" s="334"/>
      <c r="J2724" s="261"/>
    </row>
    <row r="2725" spans="3:10" s="311" customFormat="1" x14ac:dyDescent="0.3">
      <c r="C2725" s="664"/>
      <c r="D2725" s="343" t="s">
        <v>6280</v>
      </c>
      <c r="E2725" s="344" t="s">
        <v>6281</v>
      </c>
      <c r="F2725" s="344" t="s">
        <v>1204</v>
      </c>
      <c r="G2725" s="344"/>
      <c r="H2725" s="344" t="s">
        <v>6282</v>
      </c>
      <c r="I2725" s="334"/>
      <c r="J2725" s="261"/>
    </row>
    <row r="2726" spans="3:10" s="311" customFormat="1" x14ac:dyDescent="0.3">
      <c r="C2726" s="664"/>
      <c r="D2726" s="343" t="s">
        <v>6283</v>
      </c>
      <c r="E2726" s="344" t="s">
        <v>412</v>
      </c>
      <c r="F2726" s="344" t="s">
        <v>418</v>
      </c>
      <c r="G2726" s="344"/>
      <c r="H2726" s="344" t="s">
        <v>6283</v>
      </c>
      <c r="I2726" s="334"/>
      <c r="J2726" s="261"/>
    </row>
    <row r="2727" spans="3:10" s="311" customFormat="1" x14ac:dyDescent="0.3">
      <c r="C2727" s="664"/>
      <c r="D2727" s="343" t="s">
        <v>6284</v>
      </c>
      <c r="E2727" s="344" t="s">
        <v>6285</v>
      </c>
      <c r="F2727" s="344" t="s">
        <v>722</v>
      </c>
      <c r="G2727" s="344"/>
      <c r="H2727" s="344" t="s">
        <v>6286</v>
      </c>
      <c r="I2727" s="334"/>
      <c r="J2727" s="261"/>
    </row>
    <row r="2728" spans="3:10" s="311" customFormat="1" x14ac:dyDescent="0.3">
      <c r="C2728" s="664"/>
      <c r="D2728" s="343" t="s">
        <v>6287</v>
      </c>
      <c r="E2728" s="344" t="s">
        <v>412</v>
      </c>
      <c r="F2728" s="344" t="s">
        <v>621</v>
      </c>
      <c r="G2728" s="344"/>
      <c r="H2728" s="344" t="s">
        <v>6287</v>
      </c>
      <c r="I2728" s="334"/>
      <c r="J2728" s="261"/>
    </row>
    <row r="2729" spans="3:10" s="311" customFormat="1" x14ac:dyDescent="0.3">
      <c r="C2729" s="664"/>
      <c r="D2729" s="343" t="s">
        <v>6288</v>
      </c>
      <c r="E2729" s="344" t="s">
        <v>412</v>
      </c>
      <c r="F2729" s="344" t="s">
        <v>1194</v>
      </c>
      <c r="G2729" s="344"/>
      <c r="H2729" s="344" t="s">
        <v>6288</v>
      </c>
      <c r="I2729" s="334"/>
      <c r="J2729" s="261"/>
    </row>
    <row r="2730" spans="3:10" s="311" customFormat="1" x14ac:dyDescent="0.3">
      <c r="C2730" s="664"/>
      <c r="D2730" s="343" t="s">
        <v>6289</v>
      </c>
      <c r="E2730" s="344" t="s">
        <v>6290</v>
      </c>
      <c r="F2730" s="344" t="s">
        <v>546</v>
      </c>
      <c r="G2730" s="344"/>
      <c r="H2730" s="344" t="s">
        <v>6289</v>
      </c>
      <c r="I2730" s="334"/>
      <c r="J2730" s="261"/>
    </row>
    <row r="2731" spans="3:10" s="311" customFormat="1" x14ac:dyDescent="0.3">
      <c r="C2731" s="664"/>
      <c r="D2731" s="343" t="s">
        <v>6291</v>
      </c>
      <c r="E2731" s="344" t="s">
        <v>6292</v>
      </c>
      <c r="F2731" s="344" t="s">
        <v>546</v>
      </c>
      <c r="G2731" s="344"/>
      <c r="H2731" s="344" t="s">
        <v>6293</v>
      </c>
      <c r="I2731" s="334"/>
      <c r="J2731" s="261"/>
    </row>
    <row r="2732" spans="3:10" s="311" customFormat="1" x14ac:dyDescent="0.3">
      <c r="C2732" s="664"/>
      <c r="D2732" s="343" t="s">
        <v>6294</v>
      </c>
      <c r="E2732" s="344" t="s">
        <v>6295</v>
      </c>
      <c r="F2732" s="344" t="s">
        <v>4543</v>
      </c>
      <c r="G2732" s="344"/>
      <c r="H2732" s="344" t="s">
        <v>6296</v>
      </c>
      <c r="I2732" s="334"/>
      <c r="J2732" s="261"/>
    </row>
    <row r="2733" spans="3:10" s="311" customFormat="1" x14ac:dyDescent="0.3">
      <c r="C2733" s="664"/>
      <c r="D2733" s="343" t="s">
        <v>6294</v>
      </c>
      <c r="E2733" s="344" t="s">
        <v>6297</v>
      </c>
      <c r="F2733" s="344" t="s">
        <v>4543</v>
      </c>
      <c r="G2733" s="344"/>
      <c r="H2733" s="344" t="s">
        <v>6298</v>
      </c>
      <c r="I2733" s="334"/>
      <c r="J2733" s="261"/>
    </row>
    <row r="2734" spans="3:10" s="311" customFormat="1" x14ac:dyDescent="0.3">
      <c r="C2734" s="664"/>
      <c r="D2734" s="343" t="s">
        <v>6299</v>
      </c>
      <c r="E2734" s="344" t="s">
        <v>6300</v>
      </c>
      <c r="F2734" s="344" t="s">
        <v>406</v>
      </c>
      <c r="G2734" s="344"/>
      <c r="H2734" s="344" t="s">
        <v>6301</v>
      </c>
      <c r="I2734" s="334"/>
      <c r="J2734" s="261"/>
    </row>
    <row r="2735" spans="3:10" s="311" customFormat="1" x14ac:dyDescent="0.3">
      <c r="C2735" s="664"/>
      <c r="D2735" s="343" t="s">
        <v>6302</v>
      </c>
      <c r="E2735" s="344" t="s">
        <v>6303</v>
      </c>
      <c r="F2735" s="344" t="s">
        <v>1169</v>
      </c>
      <c r="G2735" s="344"/>
      <c r="H2735" s="344" t="s">
        <v>6304</v>
      </c>
      <c r="I2735" s="334"/>
      <c r="J2735" s="261"/>
    </row>
    <row r="2736" spans="3:10" s="311" customFormat="1" x14ac:dyDescent="0.3">
      <c r="C2736" s="664"/>
      <c r="D2736" s="343" t="s">
        <v>6305</v>
      </c>
      <c r="E2736" s="344" t="s">
        <v>412</v>
      </c>
      <c r="F2736" s="344" t="s">
        <v>469</v>
      </c>
      <c r="G2736" s="344"/>
      <c r="H2736" s="344" t="s">
        <v>6305</v>
      </c>
      <c r="I2736" s="334"/>
      <c r="J2736" s="261"/>
    </row>
    <row r="2737" spans="3:10" s="311" customFormat="1" x14ac:dyDescent="0.3">
      <c r="C2737" s="664"/>
      <c r="D2737" s="343" t="s">
        <v>6306</v>
      </c>
      <c r="E2737" s="344" t="s">
        <v>6307</v>
      </c>
      <c r="F2737" s="344" t="s">
        <v>469</v>
      </c>
      <c r="G2737" s="344"/>
      <c r="H2737" s="344" t="s">
        <v>6308</v>
      </c>
      <c r="I2737" s="334"/>
      <c r="J2737" s="261"/>
    </row>
    <row r="2738" spans="3:10" s="311" customFormat="1" x14ac:dyDescent="0.3">
      <c r="C2738" s="664"/>
      <c r="D2738" s="343" t="s">
        <v>6309</v>
      </c>
      <c r="E2738" s="344" t="s">
        <v>6310</v>
      </c>
      <c r="F2738" s="344" t="s">
        <v>752</v>
      </c>
      <c r="G2738" s="344"/>
      <c r="H2738" s="344" t="s">
        <v>6309</v>
      </c>
      <c r="I2738" s="334"/>
      <c r="J2738" s="261"/>
    </row>
    <row r="2739" spans="3:10" s="311" customFormat="1" x14ac:dyDescent="0.3">
      <c r="C2739" s="664"/>
      <c r="D2739" s="343" t="s">
        <v>6311</v>
      </c>
      <c r="E2739" s="344" t="s">
        <v>6312</v>
      </c>
      <c r="F2739" s="344" t="s">
        <v>421</v>
      </c>
      <c r="G2739" s="344"/>
      <c r="H2739" s="344" t="s">
        <v>6311</v>
      </c>
      <c r="I2739" s="334"/>
      <c r="J2739" s="261"/>
    </row>
    <row r="2740" spans="3:10" s="311" customFormat="1" x14ac:dyDescent="0.3">
      <c r="C2740" s="664"/>
      <c r="D2740" s="343" t="s">
        <v>6313</v>
      </c>
      <c r="E2740" s="344" t="s">
        <v>412</v>
      </c>
      <c r="F2740" s="344" t="s">
        <v>2849</v>
      </c>
      <c r="G2740" s="344"/>
      <c r="H2740" s="344" t="s">
        <v>6313</v>
      </c>
      <c r="I2740" s="334"/>
      <c r="J2740" s="261"/>
    </row>
    <row r="2741" spans="3:10" s="311" customFormat="1" x14ac:dyDescent="0.3">
      <c r="C2741" s="664"/>
      <c r="D2741" s="343" t="s">
        <v>6314</v>
      </c>
      <c r="E2741" s="344" t="s">
        <v>6315</v>
      </c>
      <c r="F2741" s="344" t="s">
        <v>2482</v>
      </c>
      <c r="G2741" s="344"/>
      <c r="H2741" s="344" t="s">
        <v>6314</v>
      </c>
      <c r="I2741" s="334"/>
      <c r="J2741" s="261"/>
    </row>
    <row r="2742" spans="3:10" s="311" customFormat="1" x14ac:dyDescent="0.3">
      <c r="C2742" s="664"/>
      <c r="D2742" s="343" t="s">
        <v>6316</v>
      </c>
      <c r="E2742" s="344" t="s">
        <v>6317</v>
      </c>
      <c r="F2742" s="344" t="s">
        <v>2808</v>
      </c>
      <c r="G2742" s="344"/>
      <c r="H2742" s="344" t="s">
        <v>6316</v>
      </c>
      <c r="I2742" s="334"/>
      <c r="J2742" s="261"/>
    </row>
    <row r="2743" spans="3:10" s="311" customFormat="1" x14ac:dyDescent="0.3">
      <c r="C2743" s="664"/>
      <c r="D2743" s="343" t="s">
        <v>6318</v>
      </c>
      <c r="E2743" s="344" t="s">
        <v>412</v>
      </c>
      <c r="F2743" s="344" t="s">
        <v>1009</v>
      </c>
      <c r="G2743" s="344"/>
      <c r="H2743" s="344" t="s">
        <v>6319</v>
      </c>
      <c r="I2743" s="334"/>
      <c r="J2743" s="261"/>
    </row>
    <row r="2744" spans="3:10" s="311" customFormat="1" x14ac:dyDescent="0.3">
      <c r="C2744" s="664"/>
      <c r="D2744" s="343" t="s">
        <v>6320</v>
      </c>
      <c r="E2744" s="344" t="s">
        <v>412</v>
      </c>
      <c r="F2744" s="344" t="s">
        <v>525</v>
      </c>
      <c r="G2744" s="344"/>
      <c r="H2744" s="344" t="s">
        <v>6320</v>
      </c>
      <c r="I2744" s="334"/>
      <c r="J2744" s="261"/>
    </row>
    <row r="2745" spans="3:10" s="311" customFormat="1" x14ac:dyDescent="0.3">
      <c r="C2745" s="664"/>
      <c r="D2745" s="343" t="s">
        <v>6321</v>
      </c>
      <c r="E2745" s="344" t="s">
        <v>412</v>
      </c>
      <c r="F2745" s="344" t="s">
        <v>565</v>
      </c>
      <c r="G2745" s="344"/>
      <c r="H2745" s="344" t="s">
        <v>6321</v>
      </c>
      <c r="I2745" s="334"/>
      <c r="J2745" s="261"/>
    </row>
    <row r="2746" spans="3:10" s="311" customFormat="1" x14ac:dyDescent="0.3">
      <c r="C2746" s="664"/>
      <c r="D2746" s="343" t="s">
        <v>6322</v>
      </c>
      <c r="E2746" s="344" t="s">
        <v>6323</v>
      </c>
      <c r="F2746" s="344" t="s">
        <v>2960</v>
      </c>
      <c r="G2746" s="344"/>
      <c r="H2746" s="344" t="s">
        <v>6324</v>
      </c>
      <c r="I2746" s="334"/>
      <c r="J2746" s="261"/>
    </row>
    <row r="2747" spans="3:10" s="311" customFormat="1" x14ac:dyDescent="0.3">
      <c r="C2747" s="664"/>
      <c r="D2747" s="343" t="s">
        <v>6325</v>
      </c>
      <c r="E2747" s="344" t="s">
        <v>412</v>
      </c>
      <c r="F2747" s="344" t="s">
        <v>493</v>
      </c>
      <c r="G2747" s="344"/>
      <c r="H2747" s="344" t="s">
        <v>6325</v>
      </c>
      <c r="I2747" s="334"/>
      <c r="J2747" s="261"/>
    </row>
    <row r="2748" spans="3:10" s="311" customFormat="1" x14ac:dyDescent="0.3">
      <c r="C2748" s="664"/>
      <c r="D2748" s="343" t="s">
        <v>6326</v>
      </c>
      <c r="E2748" s="344" t="s">
        <v>6327</v>
      </c>
      <c r="F2748" s="344" t="s">
        <v>436</v>
      </c>
      <c r="G2748" s="344"/>
      <c r="H2748" s="344" t="s">
        <v>6328</v>
      </c>
      <c r="I2748" s="334"/>
      <c r="J2748" s="261"/>
    </row>
    <row r="2749" spans="3:10" s="311" customFormat="1" x14ac:dyDescent="0.3">
      <c r="C2749" s="664"/>
      <c r="D2749" s="343" t="s">
        <v>6329</v>
      </c>
      <c r="E2749" s="344" t="s">
        <v>6330</v>
      </c>
      <c r="F2749" s="344" t="s">
        <v>627</v>
      </c>
      <c r="G2749" s="344"/>
      <c r="H2749" s="344" t="s">
        <v>6329</v>
      </c>
      <c r="I2749" s="334"/>
      <c r="J2749" s="261"/>
    </row>
    <row r="2750" spans="3:10" s="311" customFormat="1" x14ac:dyDescent="0.3">
      <c r="C2750" s="664"/>
      <c r="D2750" s="343" t="s">
        <v>6331</v>
      </c>
      <c r="E2750" s="344" t="s">
        <v>6332</v>
      </c>
      <c r="F2750" s="344" t="s">
        <v>469</v>
      </c>
      <c r="G2750" s="344"/>
      <c r="H2750" s="344" t="s">
        <v>6333</v>
      </c>
      <c r="I2750" s="334"/>
      <c r="J2750" s="261"/>
    </row>
    <row r="2751" spans="3:10" s="311" customFormat="1" x14ac:dyDescent="0.3">
      <c r="C2751" s="664"/>
      <c r="D2751" s="343" t="s">
        <v>6334</v>
      </c>
      <c r="E2751" s="344" t="s">
        <v>412</v>
      </c>
      <c r="F2751" s="344" t="s">
        <v>1055</v>
      </c>
      <c r="G2751" s="344"/>
      <c r="H2751" s="344" t="s">
        <v>6334</v>
      </c>
      <c r="I2751" s="334"/>
      <c r="J2751" s="261"/>
    </row>
    <row r="2752" spans="3:10" s="311" customFormat="1" x14ac:dyDescent="0.3">
      <c r="C2752" s="664"/>
      <c r="D2752" s="343" t="s">
        <v>6335</v>
      </c>
      <c r="E2752" s="344" t="s">
        <v>6336</v>
      </c>
      <c r="F2752" s="344" t="s">
        <v>406</v>
      </c>
      <c r="G2752" s="344"/>
      <c r="H2752" s="344" t="s">
        <v>6335</v>
      </c>
      <c r="I2752" s="334"/>
      <c r="J2752" s="261"/>
    </row>
    <row r="2753" spans="3:10" s="311" customFormat="1" x14ac:dyDescent="0.3">
      <c r="C2753" s="664"/>
      <c r="D2753" s="343" t="s">
        <v>6337</v>
      </c>
      <c r="E2753" s="344" t="s">
        <v>412</v>
      </c>
      <c r="F2753" s="344" t="s">
        <v>665</v>
      </c>
      <c r="G2753" s="344"/>
      <c r="H2753" s="344" t="s">
        <v>6338</v>
      </c>
      <c r="I2753" s="334"/>
      <c r="J2753" s="261"/>
    </row>
    <row r="2754" spans="3:10" s="311" customFormat="1" x14ac:dyDescent="0.3">
      <c r="C2754" s="664"/>
      <c r="D2754" s="343" t="s">
        <v>6339</v>
      </c>
      <c r="E2754" s="344" t="s">
        <v>6340</v>
      </c>
      <c r="F2754" s="344" t="s">
        <v>565</v>
      </c>
      <c r="G2754" s="344"/>
      <c r="H2754" s="344" t="s">
        <v>6339</v>
      </c>
      <c r="I2754" s="334"/>
      <c r="J2754" s="261"/>
    </row>
    <row r="2755" spans="3:10" s="311" customFormat="1" x14ac:dyDescent="0.3">
      <c r="C2755" s="664"/>
      <c r="D2755" s="343" t="s">
        <v>6341</v>
      </c>
      <c r="E2755" s="344" t="s">
        <v>412</v>
      </c>
      <c r="F2755" s="344" t="s">
        <v>594</v>
      </c>
      <c r="G2755" s="344"/>
      <c r="H2755" s="344" t="s">
        <v>6341</v>
      </c>
      <c r="I2755" s="334"/>
      <c r="J2755" s="261"/>
    </row>
    <row r="2756" spans="3:10" s="311" customFormat="1" x14ac:dyDescent="0.3">
      <c r="C2756" s="664"/>
      <c r="D2756" s="343" t="s">
        <v>6341</v>
      </c>
      <c r="E2756" s="344" t="s">
        <v>6342</v>
      </c>
      <c r="F2756" s="344" t="s">
        <v>878</v>
      </c>
      <c r="G2756" s="344"/>
      <c r="H2756" s="344" t="s">
        <v>6343</v>
      </c>
      <c r="I2756" s="334"/>
      <c r="J2756" s="261"/>
    </row>
    <row r="2757" spans="3:10" s="311" customFormat="1" x14ac:dyDescent="0.3">
      <c r="C2757" s="664"/>
      <c r="D2757" s="343" t="s">
        <v>6344</v>
      </c>
      <c r="E2757" s="344" t="s">
        <v>6345</v>
      </c>
      <c r="F2757" s="344" t="s">
        <v>436</v>
      </c>
      <c r="G2757" s="344"/>
      <c r="H2757" s="344" t="s">
        <v>6346</v>
      </c>
      <c r="I2757" s="334"/>
      <c r="J2757" s="261"/>
    </row>
    <row r="2758" spans="3:10" s="311" customFormat="1" x14ac:dyDescent="0.3">
      <c r="C2758" s="664"/>
      <c r="D2758" s="343" t="s">
        <v>6347</v>
      </c>
      <c r="E2758" s="344" t="s">
        <v>6348</v>
      </c>
      <c r="F2758" s="344" t="s">
        <v>4440</v>
      </c>
      <c r="G2758" s="344"/>
      <c r="H2758" s="344" t="s">
        <v>6349</v>
      </c>
      <c r="I2758" s="334"/>
      <c r="J2758" s="261"/>
    </row>
    <row r="2759" spans="3:10" s="311" customFormat="1" x14ac:dyDescent="0.3">
      <c r="C2759" s="664"/>
      <c r="D2759" s="343" t="s">
        <v>6350</v>
      </c>
      <c r="E2759" s="344" t="s">
        <v>412</v>
      </c>
      <c r="F2759" s="344" t="s">
        <v>1009</v>
      </c>
      <c r="G2759" s="344"/>
      <c r="H2759" s="344" t="s">
        <v>6350</v>
      </c>
      <c r="I2759" s="334"/>
      <c r="J2759" s="261"/>
    </row>
    <row r="2760" spans="3:10" s="311" customFormat="1" x14ac:dyDescent="0.3">
      <c r="C2760" s="664"/>
      <c r="D2760" s="343" t="s">
        <v>6351</v>
      </c>
      <c r="E2760" s="344" t="s">
        <v>6352</v>
      </c>
      <c r="F2760" s="344" t="s">
        <v>410</v>
      </c>
      <c r="G2760" s="344"/>
      <c r="H2760" s="344" t="s">
        <v>6351</v>
      </c>
      <c r="I2760" s="334"/>
      <c r="J2760" s="261"/>
    </row>
    <row r="2761" spans="3:10" s="311" customFormat="1" x14ac:dyDescent="0.3">
      <c r="C2761" s="664"/>
      <c r="D2761" s="343" t="s">
        <v>6353</v>
      </c>
      <c r="E2761" s="344" t="s">
        <v>6354</v>
      </c>
      <c r="F2761" s="344" t="s">
        <v>421</v>
      </c>
      <c r="G2761" s="344"/>
      <c r="H2761" s="344" t="s">
        <v>6355</v>
      </c>
      <c r="I2761" s="334"/>
      <c r="J2761" s="261"/>
    </row>
    <row r="2762" spans="3:10" s="311" customFormat="1" x14ac:dyDescent="0.3">
      <c r="C2762" s="664"/>
      <c r="D2762" s="343" t="s">
        <v>6356</v>
      </c>
      <c r="E2762" s="344" t="s">
        <v>6357</v>
      </c>
      <c r="F2762" s="344" t="s">
        <v>433</v>
      </c>
      <c r="G2762" s="344"/>
      <c r="H2762" s="344" t="s">
        <v>6356</v>
      </c>
      <c r="I2762" s="334"/>
      <c r="J2762" s="261"/>
    </row>
    <row r="2763" spans="3:10" s="311" customFormat="1" x14ac:dyDescent="0.3">
      <c r="C2763" s="664"/>
      <c r="D2763" s="343" t="s">
        <v>6358</v>
      </c>
      <c r="E2763" s="344" t="s">
        <v>6359</v>
      </c>
      <c r="F2763" s="344" t="s">
        <v>436</v>
      </c>
      <c r="G2763" s="344"/>
      <c r="H2763" s="344" t="s">
        <v>6360</v>
      </c>
      <c r="I2763" s="334"/>
      <c r="J2763" s="261"/>
    </row>
    <row r="2764" spans="3:10" s="311" customFormat="1" x14ac:dyDescent="0.3">
      <c r="C2764" s="664"/>
      <c r="D2764" s="343" t="s">
        <v>6361</v>
      </c>
      <c r="E2764" s="344" t="s">
        <v>6362</v>
      </c>
      <c r="F2764" s="344" t="s">
        <v>436</v>
      </c>
      <c r="G2764" s="344"/>
      <c r="H2764" s="344" t="s">
        <v>6363</v>
      </c>
      <c r="I2764" s="334"/>
      <c r="J2764" s="261"/>
    </row>
    <row r="2765" spans="3:10" s="311" customFormat="1" x14ac:dyDescent="0.3">
      <c r="C2765" s="664"/>
      <c r="D2765" s="343" t="s">
        <v>6364</v>
      </c>
      <c r="E2765" s="344" t="s">
        <v>412</v>
      </c>
      <c r="F2765" s="344" t="s">
        <v>627</v>
      </c>
      <c r="G2765" s="344"/>
      <c r="H2765" s="344" t="s">
        <v>6364</v>
      </c>
      <c r="I2765" s="334"/>
      <c r="J2765" s="261"/>
    </row>
    <row r="2766" spans="3:10" s="311" customFormat="1" x14ac:dyDescent="0.3">
      <c r="C2766" s="664"/>
      <c r="D2766" s="343" t="s">
        <v>6365</v>
      </c>
      <c r="E2766" s="344" t="s">
        <v>6366</v>
      </c>
      <c r="F2766" s="344" t="s">
        <v>6367</v>
      </c>
      <c r="G2766" s="344"/>
      <c r="H2766" s="344" t="s">
        <v>6365</v>
      </c>
      <c r="I2766" s="334"/>
      <c r="J2766" s="261"/>
    </row>
    <row r="2767" spans="3:10" s="311" customFormat="1" x14ac:dyDescent="0.3">
      <c r="C2767" s="664"/>
      <c r="D2767" s="343" t="s">
        <v>6368</v>
      </c>
      <c r="E2767" s="344" t="s">
        <v>412</v>
      </c>
      <c r="F2767" s="344" t="s">
        <v>665</v>
      </c>
      <c r="G2767" s="344"/>
      <c r="H2767" s="344" t="s">
        <v>6369</v>
      </c>
      <c r="I2767" s="334"/>
      <c r="J2767" s="261"/>
    </row>
    <row r="2768" spans="3:10" s="311" customFormat="1" x14ac:dyDescent="0.3">
      <c r="C2768" s="664"/>
      <c r="D2768" s="343" t="s">
        <v>6370</v>
      </c>
      <c r="E2768" s="344" t="s">
        <v>6371</v>
      </c>
      <c r="F2768" s="344" t="s">
        <v>565</v>
      </c>
      <c r="G2768" s="344"/>
      <c r="H2768" s="344" t="s">
        <v>6370</v>
      </c>
      <c r="I2768" s="334"/>
      <c r="J2768" s="261"/>
    </row>
    <row r="2769" spans="3:10" s="311" customFormat="1" x14ac:dyDescent="0.3">
      <c r="C2769" s="664"/>
      <c r="D2769" s="343" t="s">
        <v>6372</v>
      </c>
      <c r="E2769" s="344" t="s">
        <v>412</v>
      </c>
      <c r="F2769" s="344" t="s">
        <v>1051</v>
      </c>
      <c r="G2769" s="344"/>
      <c r="H2769" s="344" t="s">
        <v>6372</v>
      </c>
      <c r="I2769" s="334"/>
      <c r="J2769" s="261"/>
    </row>
    <row r="2770" spans="3:10" s="311" customFormat="1" x14ac:dyDescent="0.3">
      <c r="C2770" s="664"/>
      <c r="D2770" s="343" t="s">
        <v>6373</v>
      </c>
      <c r="E2770" s="344" t="s">
        <v>6374</v>
      </c>
      <c r="F2770" s="344" t="s">
        <v>565</v>
      </c>
      <c r="G2770" s="344"/>
      <c r="H2770" s="344" t="s">
        <v>6373</v>
      </c>
      <c r="I2770" s="334"/>
      <c r="J2770" s="261"/>
    </row>
    <row r="2771" spans="3:10" s="311" customFormat="1" x14ac:dyDescent="0.3">
      <c r="C2771" s="664"/>
      <c r="D2771" s="343" t="s">
        <v>6375</v>
      </c>
      <c r="E2771" s="344" t="s">
        <v>412</v>
      </c>
      <c r="F2771" s="344" t="s">
        <v>421</v>
      </c>
      <c r="G2771" s="344"/>
      <c r="H2771" s="344" t="s">
        <v>6375</v>
      </c>
      <c r="I2771" s="334"/>
      <c r="J2771" s="261"/>
    </row>
    <row r="2772" spans="3:10" s="311" customFormat="1" x14ac:dyDescent="0.3">
      <c r="C2772" s="664"/>
      <c r="D2772" s="343" t="s">
        <v>6376</v>
      </c>
      <c r="E2772" s="344" t="s">
        <v>6377</v>
      </c>
      <c r="F2772" s="344" t="s">
        <v>565</v>
      </c>
      <c r="G2772" s="344"/>
      <c r="H2772" s="344" t="s">
        <v>6377</v>
      </c>
      <c r="I2772" s="334"/>
      <c r="J2772" s="261"/>
    </row>
    <row r="2773" spans="3:10" s="311" customFormat="1" x14ac:dyDescent="0.3">
      <c r="C2773" s="664"/>
      <c r="D2773" s="343" t="s">
        <v>6378</v>
      </c>
      <c r="E2773" s="344" t="s">
        <v>412</v>
      </c>
      <c r="F2773" s="344" t="s">
        <v>565</v>
      </c>
      <c r="G2773" s="344"/>
      <c r="H2773" s="344" t="s">
        <v>6378</v>
      </c>
      <c r="I2773" s="334"/>
      <c r="J2773" s="261"/>
    </row>
    <row r="2774" spans="3:10" s="311" customFormat="1" x14ac:dyDescent="0.3">
      <c r="C2774" s="664"/>
      <c r="D2774" s="343" t="s">
        <v>6379</v>
      </c>
      <c r="E2774" s="344" t="s">
        <v>6380</v>
      </c>
      <c r="F2774" s="344" t="s">
        <v>436</v>
      </c>
      <c r="G2774" s="344"/>
      <c r="H2774" s="344" t="s">
        <v>6381</v>
      </c>
      <c r="I2774" s="334"/>
      <c r="J2774" s="261"/>
    </row>
    <row r="2775" spans="3:10" s="311" customFormat="1" x14ac:dyDescent="0.3">
      <c r="C2775" s="664"/>
      <c r="D2775" s="343" t="s">
        <v>6379</v>
      </c>
      <c r="E2775" s="344" t="s">
        <v>6382</v>
      </c>
      <c r="F2775" s="344" t="s">
        <v>436</v>
      </c>
      <c r="G2775" s="344"/>
      <c r="H2775" s="344" t="s">
        <v>6383</v>
      </c>
      <c r="I2775" s="334"/>
      <c r="J2775" s="261"/>
    </row>
    <row r="2776" spans="3:10" s="311" customFormat="1" x14ac:dyDescent="0.3">
      <c r="C2776" s="664"/>
      <c r="D2776" s="343" t="s">
        <v>6384</v>
      </c>
      <c r="E2776" s="344" t="s">
        <v>6385</v>
      </c>
      <c r="F2776" s="344" t="s">
        <v>1463</v>
      </c>
      <c r="G2776" s="344"/>
      <c r="H2776" s="344" t="s">
        <v>6384</v>
      </c>
      <c r="I2776" s="334"/>
      <c r="J2776" s="261"/>
    </row>
    <row r="2777" spans="3:10" s="311" customFormat="1" x14ac:dyDescent="0.3">
      <c r="C2777" s="664"/>
      <c r="D2777" s="343" t="s">
        <v>6386</v>
      </c>
      <c r="E2777" s="344" t="s">
        <v>412</v>
      </c>
      <c r="F2777" s="344" t="s">
        <v>1055</v>
      </c>
      <c r="G2777" s="344"/>
      <c r="H2777" s="344" t="s">
        <v>6386</v>
      </c>
      <c r="I2777" s="334"/>
      <c r="J2777" s="261"/>
    </row>
    <row r="2778" spans="3:10" s="311" customFormat="1" x14ac:dyDescent="0.3">
      <c r="C2778" s="664"/>
      <c r="D2778" s="343" t="s">
        <v>6387</v>
      </c>
      <c r="E2778" s="344" t="s">
        <v>6388</v>
      </c>
      <c r="F2778" s="344" t="s">
        <v>600</v>
      </c>
      <c r="G2778" s="344"/>
      <c r="H2778" s="344" t="s">
        <v>6389</v>
      </c>
      <c r="I2778" s="334"/>
      <c r="J2778" s="261"/>
    </row>
    <row r="2779" spans="3:10" s="311" customFormat="1" x14ac:dyDescent="0.3">
      <c r="C2779" s="664"/>
      <c r="D2779" s="343" t="s">
        <v>6390</v>
      </c>
      <c r="E2779" s="344" t="s">
        <v>6391</v>
      </c>
      <c r="F2779" s="344" t="s">
        <v>426</v>
      </c>
      <c r="G2779" s="344"/>
      <c r="H2779" s="344" t="s">
        <v>6390</v>
      </c>
      <c r="I2779" s="334"/>
      <c r="J2779" s="261"/>
    </row>
    <row r="2780" spans="3:10" s="311" customFormat="1" x14ac:dyDescent="0.3">
      <c r="C2780" s="664"/>
      <c r="D2780" s="343" t="s">
        <v>6392</v>
      </c>
      <c r="E2780" s="344" t="s">
        <v>6393</v>
      </c>
      <c r="F2780" s="344" t="s">
        <v>436</v>
      </c>
      <c r="G2780" s="344"/>
      <c r="H2780" s="344" t="s">
        <v>6394</v>
      </c>
      <c r="I2780" s="334"/>
      <c r="J2780" s="261"/>
    </row>
    <row r="2781" spans="3:10" s="311" customFormat="1" x14ac:dyDescent="0.3">
      <c r="C2781" s="664"/>
      <c r="D2781" s="343" t="s">
        <v>6395</v>
      </c>
      <c r="E2781" s="344" t="s">
        <v>6396</v>
      </c>
      <c r="F2781" s="344" t="s">
        <v>436</v>
      </c>
      <c r="G2781" s="344"/>
      <c r="H2781" s="344" t="s">
        <v>6397</v>
      </c>
      <c r="I2781" s="334"/>
      <c r="J2781" s="261"/>
    </row>
    <row r="2782" spans="3:10" s="311" customFormat="1" x14ac:dyDescent="0.3">
      <c r="C2782" s="664"/>
      <c r="D2782" s="343" t="s">
        <v>6395</v>
      </c>
      <c r="E2782" s="344" t="s">
        <v>6398</v>
      </c>
      <c r="F2782" s="344" t="s">
        <v>436</v>
      </c>
      <c r="G2782" s="344"/>
      <c r="H2782" s="344" t="s">
        <v>6399</v>
      </c>
      <c r="I2782" s="334"/>
      <c r="J2782" s="261"/>
    </row>
    <row r="2783" spans="3:10" s="311" customFormat="1" x14ac:dyDescent="0.3">
      <c r="C2783" s="664"/>
      <c r="D2783" s="343" t="s">
        <v>6400</v>
      </c>
      <c r="E2783" s="344" t="s">
        <v>6401</v>
      </c>
      <c r="F2783" s="344" t="s">
        <v>1463</v>
      </c>
      <c r="G2783" s="344"/>
      <c r="H2783" s="344" t="s">
        <v>6402</v>
      </c>
      <c r="I2783" s="334"/>
      <c r="J2783" s="261"/>
    </row>
    <row r="2784" spans="3:10" s="311" customFormat="1" x14ac:dyDescent="0.3">
      <c r="C2784" s="664"/>
      <c r="D2784" s="343" t="s">
        <v>6403</v>
      </c>
      <c r="E2784" s="344" t="s">
        <v>412</v>
      </c>
      <c r="F2784" s="344" t="s">
        <v>418</v>
      </c>
      <c r="G2784" s="344"/>
      <c r="H2784" s="344" t="s">
        <v>6404</v>
      </c>
      <c r="I2784" s="334"/>
      <c r="J2784" s="261"/>
    </row>
    <row r="2785" spans="3:10" s="311" customFormat="1" x14ac:dyDescent="0.3">
      <c r="C2785" s="664"/>
      <c r="D2785" s="343" t="s">
        <v>6405</v>
      </c>
      <c r="E2785" s="344" t="s">
        <v>6406</v>
      </c>
      <c r="F2785" s="344" t="s">
        <v>421</v>
      </c>
      <c r="G2785" s="344"/>
      <c r="H2785" s="344" t="s">
        <v>6407</v>
      </c>
      <c r="I2785" s="334"/>
      <c r="J2785" s="261"/>
    </row>
    <row r="2786" spans="3:10" s="311" customFormat="1" x14ac:dyDescent="0.3">
      <c r="C2786" s="664"/>
      <c r="D2786" s="343" t="s">
        <v>6408</v>
      </c>
      <c r="E2786" s="344" t="s">
        <v>6409</v>
      </c>
      <c r="F2786" s="344" t="s">
        <v>436</v>
      </c>
      <c r="G2786" s="344"/>
      <c r="H2786" s="344" t="s">
        <v>6410</v>
      </c>
      <c r="I2786" s="334"/>
      <c r="J2786" s="261"/>
    </row>
    <row r="2787" spans="3:10" s="311" customFormat="1" x14ac:dyDescent="0.3">
      <c r="C2787" s="664"/>
      <c r="D2787" s="343" t="s">
        <v>6411</v>
      </c>
      <c r="E2787" s="344" t="s">
        <v>6412</v>
      </c>
      <c r="F2787" s="344" t="s">
        <v>436</v>
      </c>
      <c r="G2787" s="344"/>
      <c r="H2787" s="344" t="s">
        <v>6413</v>
      </c>
      <c r="I2787" s="334"/>
      <c r="J2787" s="261"/>
    </row>
    <row r="2788" spans="3:10" s="311" customFormat="1" x14ac:dyDescent="0.3">
      <c r="C2788" s="664"/>
      <c r="D2788" s="343" t="s">
        <v>6414</v>
      </c>
      <c r="E2788" s="344" t="s">
        <v>412</v>
      </c>
      <c r="F2788" s="344" t="s">
        <v>745</v>
      </c>
      <c r="G2788" s="344"/>
      <c r="H2788" s="344" t="s">
        <v>6414</v>
      </c>
      <c r="I2788" s="334"/>
      <c r="J2788" s="261"/>
    </row>
    <row r="2789" spans="3:10" s="311" customFormat="1" x14ac:dyDescent="0.3">
      <c r="C2789" s="664"/>
      <c r="D2789" s="343" t="s">
        <v>6415</v>
      </c>
      <c r="E2789" s="344" t="s">
        <v>6416</v>
      </c>
      <c r="F2789" s="344" t="s">
        <v>869</v>
      </c>
      <c r="G2789" s="344"/>
      <c r="H2789" s="344" t="s">
        <v>6415</v>
      </c>
      <c r="I2789" s="334"/>
      <c r="J2789" s="261"/>
    </row>
    <row r="2790" spans="3:10" s="311" customFormat="1" x14ac:dyDescent="0.3">
      <c r="C2790" s="664"/>
      <c r="D2790" s="343" t="s">
        <v>6417</v>
      </c>
      <c r="E2790" s="344" t="s">
        <v>6418</v>
      </c>
      <c r="F2790" s="344" t="s">
        <v>1055</v>
      </c>
      <c r="G2790" s="344"/>
      <c r="H2790" s="344" t="s">
        <v>6417</v>
      </c>
      <c r="I2790" s="334"/>
      <c r="J2790" s="261"/>
    </row>
    <row r="2791" spans="3:10" s="311" customFormat="1" x14ac:dyDescent="0.3">
      <c r="C2791" s="664"/>
      <c r="D2791" s="343" t="s">
        <v>6417</v>
      </c>
      <c r="E2791" s="344" t="s">
        <v>6419</v>
      </c>
      <c r="F2791" s="344" t="s">
        <v>498</v>
      </c>
      <c r="G2791" s="344"/>
      <c r="H2791" s="344" t="s">
        <v>6420</v>
      </c>
      <c r="I2791" s="334"/>
      <c r="J2791" s="261"/>
    </row>
    <row r="2792" spans="3:10" s="311" customFormat="1" x14ac:dyDescent="0.3">
      <c r="C2792" s="664"/>
      <c r="D2792" s="343" t="s">
        <v>6417</v>
      </c>
      <c r="E2792" s="344" t="s">
        <v>6421</v>
      </c>
      <c r="F2792" s="344" t="s">
        <v>498</v>
      </c>
      <c r="G2792" s="344"/>
      <c r="H2792" s="344" t="s">
        <v>6422</v>
      </c>
      <c r="I2792" s="334"/>
      <c r="J2792" s="261"/>
    </row>
    <row r="2793" spans="3:10" s="311" customFormat="1" x14ac:dyDescent="0.3">
      <c r="C2793" s="664"/>
      <c r="D2793" s="343" t="s">
        <v>6423</v>
      </c>
      <c r="E2793" s="344" t="s">
        <v>412</v>
      </c>
      <c r="F2793" s="344" t="s">
        <v>423</v>
      </c>
      <c r="G2793" s="344"/>
      <c r="H2793" s="344" t="s">
        <v>6424</v>
      </c>
      <c r="I2793" s="334"/>
      <c r="J2793" s="261"/>
    </row>
    <row r="2794" spans="3:10" s="311" customFormat="1" x14ac:dyDescent="0.3">
      <c r="C2794" s="664"/>
      <c r="D2794" s="343" t="s">
        <v>6425</v>
      </c>
      <c r="E2794" s="344" t="s">
        <v>6426</v>
      </c>
      <c r="F2794" s="344" t="s">
        <v>6427</v>
      </c>
      <c r="G2794" s="344"/>
      <c r="H2794" s="344" t="s">
        <v>6428</v>
      </c>
      <c r="I2794" s="334"/>
      <c r="J2794" s="261"/>
    </row>
    <row r="2795" spans="3:10" s="311" customFormat="1" x14ac:dyDescent="0.3">
      <c r="C2795" s="664"/>
      <c r="D2795" s="343" t="s">
        <v>6425</v>
      </c>
      <c r="E2795" s="344" t="s">
        <v>6429</v>
      </c>
      <c r="F2795" s="344" t="s">
        <v>3130</v>
      </c>
      <c r="G2795" s="344"/>
      <c r="H2795" s="344" t="s">
        <v>6430</v>
      </c>
      <c r="I2795" s="334"/>
      <c r="J2795" s="261"/>
    </row>
    <row r="2796" spans="3:10" s="311" customFormat="1" x14ac:dyDescent="0.3">
      <c r="C2796" s="664"/>
      <c r="D2796" s="343" t="s">
        <v>6431</v>
      </c>
      <c r="E2796" s="344" t="s">
        <v>6432</v>
      </c>
      <c r="F2796" s="344" t="s">
        <v>3150</v>
      </c>
      <c r="G2796" s="344"/>
      <c r="H2796" s="344" t="s">
        <v>6431</v>
      </c>
      <c r="I2796" s="334"/>
      <c r="J2796" s="261"/>
    </row>
    <row r="2797" spans="3:10" s="311" customFormat="1" x14ac:dyDescent="0.3">
      <c r="C2797" s="664"/>
      <c r="D2797" s="343" t="s">
        <v>6433</v>
      </c>
      <c r="E2797" s="344" t="s">
        <v>6434</v>
      </c>
      <c r="F2797" s="344" t="s">
        <v>745</v>
      </c>
      <c r="G2797" s="344"/>
      <c r="H2797" s="344" t="s">
        <v>6433</v>
      </c>
      <c r="I2797" s="334"/>
      <c r="J2797" s="261"/>
    </row>
    <row r="2798" spans="3:10" s="311" customFormat="1" x14ac:dyDescent="0.3">
      <c r="C2798" s="664"/>
      <c r="D2798" s="343" t="s">
        <v>6435</v>
      </c>
      <c r="E2798" s="344" t="s">
        <v>6436</v>
      </c>
      <c r="F2798" s="344" t="s">
        <v>421</v>
      </c>
      <c r="G2798" s="344"/>
      <c r="H2798" s="344" t="s">
        <v>6435</v>
      </c>
      <c r="I2798" s="334"/>
      <c r="J2798" s="261"/>
    </row>
    <row r="2799" spans="3:10" s="311" customFormat="1" x14ac:dyDescent="0.3">
      <c r="C2799" s="664"/>
      <c r="D2799" s="343" t="s">
        <v>6437</v>
      </c>
      <c r="E2799" s="344" t="s">
        <v>412</v>
      </c>
      <c r="F2799" s="344" t="s">
        <v>665</v>
      </c>
      <c r="G2799" s="344"/>
      <c r="H2799" s="344" t="s">
        <v>6438</v>
      </c>
      <c r="I2799" s="334"/>
      <c r="J2799" s="261"/>
    </row>
    <row r="2800" spans="3:10" s="311" customFormat="1" x14ac:dyDescent="0.3">
      <c r="C2800" s="664"/>
      <c r="D2800" s="343" t="s">
        <v>6439</v>
      </c>
      <c r="E2800" s="344" t="s">
        <v>6440</v>
      </c>
      <c r="F2800" s="344" t="s">
        <v>621</v>
      </c>
      <c r="G2800" s="344"/>
      <c r="H2800" s="344" t="s">
        <v>6439</v>
      </c>
      <c r="I2800" s="334"/>
      <c r="J2800" s="261"/>
    </row>
    <row r="2801" spans="3:10" s="311" customFormat="1" x14ac:dyDescent="0.3">
      <c r="C2801" s="664"/>
      <c r="D2801" s="343" t="s">
        <v>6441</v>
      </c>
      <c r="E2801" s="344" t="s">
        <v>6442</v>
      </c>
      <c r="F2801" s="344" t="s">
        <v>436</v>
      </c>
      <c r="G2801" s="344"/>
      <c r="H2801" s="344" t="s">
        <v>6443</v>
      </c>
      <c r="I2801" s="334"/>
      <c r="J2801" s="261"/>
    </row>
    <row r="2802" spans="3:10" s="311" customFormat="1" x14ac:dyDescent="0.3">
      <c r="C2802" s="664"/>
      <c r="D2802" s="343" t="s">
        <v>6441</v>
      </c>
      <c r="E2802" s="344" t="s">
        <v>6444</v>
      </c>
      <c r="F2802" s="344" t="s">
        <v>436</v>
      </c>
      <c r="G2802" s="344"/>
      <c r="H2802" s="344" t="s">
        <v>6445</v>
      </c>
      <c r="I2802" s="334"/>
      <c r="J2802" s="261"/>
    </row>
    <row r="2803" spans="3:10" s="311" customFormat="1" x14ac:dyDescent="0.3">
      <c r="C2803" s="664"/>
      <c r="D2803" s="343" t="s">
        <v>6446</v>
      </c>
      <c r="E2803" s="344" t="s">
        <v>412</v>
      </c>
      <c r="F2803" s="344" t="s">
        <v>423</v>
      </c>
      <c r="G2803" s="344"/>
      <c r="H2803" s="344" t="s">
        <v>6447</v>
      </c>
      <c r="I2803" s="334"/>
      <c r="J2803" s="261"/>
    </row>
    <row r="2804" spans="3:10" s="311" customFormat="1" x14ac:dyDescent="0.3">
      <c r="C2804" s="664"/>
      <c r="D2804" s="343" t="s">
        <v>6446</v>
      </c>
      <c r="E2804" s="344" t="s">
        <v>6448</v>
      </c>
      <c r="F2804" s="344" t="s">
        <v>423</v>
      </c>
      <c r="G2804" s="344"/>
      <c r="H2804" s="344" t="s">
        <v>6449</v>
      </c>
      <c r="I2804" s="334"/>
      <c r="J2804" s="261"/>
    </row>
    <row r="2805" spans="3:10" s="311" customFormat="1" x14ac:dyDescent="0.3">
      <c r="C2805" s="664"/>
      <c r="D2805" s="343" t="s">
        <v>6450</v>
      </c>
      <c r="E2805" s="344" t="s">
        <v>6451</v>
      </c>
      <c r="F2805" s="344" t="s">
        <v>1051</v>
      </c>
      <c r="G2805" s="344"/>
      <c r="H2805" s="344" t="s">
        <v>6450</v>
      </c>
      <c r="I2805" s="334"/>
      <c r="J2805" s="261"/>
    </row>
    <row r="2806" spans="3:10" s="311" customFormat="1" x14ac:dyDescent="0.3">
      <c r="C2806" s="664"/>
      <c r="D2806" s="343" t="s">
        <v>6452</v>
      </c>
      <c r="E2806" s="344" t="s">
        <v>412</v>
      </c>
      <c r="F2806" s="344" t="s">
        <v>1018</v>
      </c>
      <c r="G2806" s="344"/>
      <c r="H2806" s="344" t="s">
        <v>6452</v>
      </c>
      <c r="I2806" s="334"/>
      <c r="J2806" s="261"/>
    </row>
    <row r="2807" spans="3:10" s="311" customFormat="1" x14ac:dyDescent="0.3">
      <c r="C2807" s="664"/>
      <c r="D2807" s="343" t="s">
        <v>6453</v>
      </c>
      <c r="E2807" s="344" t="s">
        <v>6454</v>
      </c>
      <c r="F2807" s="344" t="s">
        <v>745</v>
      </c>
      <c r="G2807" s="344"/>
      <c r="H2807" s="344" t="s">
        <v>6453</v>
      </c>
      <c r="I2807" s="334"/>
      <c r="J2807" s="261"/>
    </row>
    <row r="2808" spans="3:10" s="311" customFormat="1" x14ac:dyDescent="0.3">
      <c r="C2808" s="664"/>
      <c r="D2808" s="343" t="s">
        <v>6455</v>
      </c>
      <c r="E2808" s="344" t="s">
        <v>412</v>
      </c>
      <c r="F2808" s="344" t="s">
        <v>745</v>
      </c>
      <c r="G2808" s="344"/>
      <c r="H2808" s="344" t="s">
        <v>6455</v>
      </c>
      <c r="I2808" s="334"/>
      <c r="J2808" s="261"/>
    </row>
    <row r="2809" spans="3:10" s="311" customFormat="1" x14ac:dyDescent="0.3">
      <c r="C2809" s="664"/>
      <c r="D2809" s="343" t="s">
        <v>6456</v>
      </c>
      <c r="E2809" s="344" t="s">
        <v>412</v>
      </c>
      <c r="F2809" s="344" t="s">
        <v>856</v>
      </c>
      <c r="G2809" s="344"/>
      <c r="H2809" s="344" t="s">
        <v>6457</v>
      </c>
      <c r="I2809" s="334"/>
      <c r="J2809" s="261"/>
    </row>
    <row r="2810" spans="3:10" s="311" customFormat="1" x14ac:dyDescent="0.3">
      <c r="C2810" s="664"/>
      <c r="D2810" s="343" t="s">
        <v>6458</v>
      </c>
      <c r="E2810" s="344" t="s">
        <v>6459</v>
      </c>
      <c r="F2810" s="344" t="s">
        <v>565</v>
      </c>
      <c r="G2810" s="344"/>
      <c r="H2810" s="344" t="s">
        <v>6460</v>
      </c>
      <c r="I2810" s="334"/>
      <c r="J2810" s="261"/>
    </row>
    <row r="2811" spans="3:10" s="311" customFormat="1" x14ac:dyDescent="0.3">
      <c r="C2811" s="664"/>
      <c r="D2811" s="343" t="s">
        <v>6458</v>
      </c>
      <c r="E2811" s="344" t="s">
        <v>412</v>
      </c>
      <c r="F2811" s="344" t="s">
        <v>565</v>
      </c>
      <c r="G2811" s="344"/>
      <c r="H2811" s="344" t="s">
        <v>6461</v>
      </c>
      <c r="I2811" s="334"/>
      <c r="J2811" s="261"/>
    </row>
    <row r="2812" spans="3:10" s="311" customFormat="1" x14ac:dyDescent="0.3">
      <c r="C2812" s="664"/>
      <c r="D2812" s="343" t="s">
        <v>6462</v>
      </c>
      <c r="E2812" s="344" t="s">
        <v>6463</v>
      </c>
      <c r="F2812" s="344" t="s">
        <v>1711</v>
      </c>
      <c r="G2812" s="344"/>
      <c r="H2812" s="344" t="s">
        <v>6464</v>
      </c>
      <c r="I2812" s="334"/>
      <c r="J2812" s="261"/>
    </row>
    <row r="2813" spans="3:10" s="311" customFormat="1" x14ac:dyDescent="0.3">
      <c r="C2813" s="664"/>
      <c r="D2813" s="343" t="s">
        <v>6465</v>
      </c>
      <c r="E2813" s="344" t="s">
        <v>412</v>
      </c>
      <c r="F2813" s="344" t="s">
        <v>436</v>
      </c>
      <c r="G2813" s="344"/>
      <c r="H2813" s="344" t="s">
        <v>6466</v>
      </c>
      <c r="I2813" s="334"/>
      <c r="J2813" s="261"/>
    </row>
    <row r="2814" spans="3:10" s="311" customFormat="1" x14ac:dyDescent="0.3">
      <c r="C2814" s="664"/>
      <c r="D2814" s="343" t="s">
        <v>6467</v>
      </c>
      <c r="E2814" s="344" t="s">
        <v>6468</v>
      </c>
      <c r="F2814" s="344" t="s">
        <v>421</v>
      </c>
      <c r="G2814" s="344"/>
      <c r="H2814" s="344" t="s">
        <v>6467</v>
      </c>
      <c r="I2814" s="334"/>
      <c r="J2814" s="261"/>
    </row>
    <row r="2815" spans="3:10" s="311" customFormat="1" x14ac:dyDescent="0.3">
      <c r="C2815" s="664"/>
      <c r="D2815" s="343" t="s">
        <v>6469</v>
      </c>
      <c r="E2815" s="344" t="s">
        <v>6470</v>
      </c>
      <c r="F2815" s="344" t="s">
        <v>565</v>
      </c>
      <c r="G2815" s="344"/>
      <c r="H2815" s="344" t="s">
        <v>6469</v>
      </c>
      <c r="I2815" s="334"/>
      <c r="J2815" s="261"/>
    </row>
    <row r="2816" spans="3:10" s="311" customFormat="1" x14ac:dyDescent="0.3">
      <c r="C2816" s="664"/>
      <c r="D2816" s="343" t="s">
        <v>6471</v>
      </c>
      <c r="E2816" s="344" t="s">
        <v>6472</v>
      </c>
      <c r="F2816" s="344" t="s">
        <v>1948</v>
      </c>
      <c r="G2816" s="344"/>
      <c r="H2816" s="344" t="s">
        <v>6471</v>
      </c>
      <c r="I2816" s="334"/>
      <c r="J2816" s="261"/>
    </row>
    <row r="2817" spans="3:10" s="311" customFormat="1" x14ac:dyDescent="0.3">
      <c r="C2817" s="664"/>
      <c r="D2817" s="343" t="s">
        <v>6473</v>
      </c>
      <c r="E2817" s="344" t="s">
        <v>6474</v>
      </c>
      <c r="F2817" s="344" t="s">
        <v>745</v>
      </c>
      <c r="G2817" s="344"/>
      <c r="H2817" s="344" t="s">
        <v>6473</v>
      </c>
      <c r="I2817" s="334"/>
      <c r="J2817" s="261"/>
    </row>
    <row r="2818" spans="3:10" s="311" customFormat="1" x14ac:dyDescent="0.3">
      <c r="C2818" s="664"/>
      <c r="D2818" s="343" t="s">
        <v>6475</v>
      </c>
      <c r="E2818" s="344" t="s">
        <v>6476</v>
      </c>
      <c r="F2818" s="344" t="s">
        <v>621</v>
      </c>
      <c r="G2818" s="344"/>
      <c r="H2818" s="344" t="s">
        <v>6477</v>
      </c>
      <c r="I2818" s="334"/>
      <c r="J2818" s="261"/>
    </row>
    <row r="2819" spans="3:10" s="311" customFormat="1" x14ac:dyDescent="0.3">
      <c r="C2819" s="664"/>
      <c r="D2819" s="343" t="s">
        <v>6475</v>
      </c>
      <c r="E2819" s="344" t="s">
        <v>6478</v>
      </c>
      <c r="F2819" s="344" t="s">
        <v>621</v>
      </c>
      <c r="G2819" s="344"/>
      <c r="H2819" s="344" t="s">
        <v>6479</v>
      </c>
      <c r="I2819" s="334"/>
      <c r="J2819" s="261"/>
    </row>
    <row r="2820" spans="3:10" s="311" customFormat="1" x14ac:dyDescent="0.3">
      <c r="C2820" s="664"/>
      <c r="D2820" s="343" t="s">
        <v>6480</v>
      </c>
      <c r="E2820" s="344" t="s">
        <v>6481</v>
      </c>
      <c r="F2820" s="344" t="s">
        <v>697</v>
      </c>
      <c r="G2820" s="344"/>
      <c r="H2820" s="344" t="s">
        <v>6482</v>
      </c>
      <c r="I2820" s="334"/>
      <c r="J2820" s="261"/>
    </row>
    <row r="2821" spans="3:10" s="311" customFormat="1" x14ac:dyDescent="0.3">
      <c r="C2821" s="664"/>
      <c r="D2821" s="343" t="s">
        <v>6483</v>
      </c>
      <c r="E2821" s="344" t="s">
        <v>6484</v>
      </c>
      <c r="F2821" s="344" t="s">
        <v>847</v>
      </c>
      <c r="G2821" s="344"/>
      <c r="H2821" s="344" t="s">
        <v>6485</v>
      </c>
      <c r="I2821" s="334"/>
      <c r="J2821" s="261"/>
    </row>
    <row r="2822" spans="3:10" s="311" customFormat="1" x14ac:dyDescent="0.3">
      <c r="C2822" s="664"/>
      <c r="D2822" s="343" t="s">
        <v>6486</v>
      </c>
      <c r="E2822" s="344" t="s">
        <v>6487</v>
      </c>
      <c r="F2822" s="344" t="s">
        <v>745</v>
      </c>
      <c r="G2822" s="344"/>
      <c r="H2822" s="344" t="s">
        <v>6488</v>
      </c>
      <c r="I2822" s="334"/>
      <c r="J2822" s="261"/>
    </row>
    <row r="2823" spans="3:10" s="311" customFormat="1" x14ac:dyDescent="0.3">
      <c r="C2823" s="664"/>
      <c r="D2823" s="343" t="s">
        <v>6489</v>
      </c>
      <c r="E2823" s="344" t="s">
        <v>6490</v>
      </c>
      <c r="F2823" s="344" t="s">
        <v>1895</v>
      </c>
      <c r="G2823" s="344"/>
      <c r="H2823" s="344" t="s">
        <v>6491</v>
      </c>
      <c r="I2823" s="334"/>
      <c r="J2823" s="261"/>
    </row>
    <row r="2824" spans="3:10" s="311" customFormat="1" x14ac:dyDescent="0.3">
      <c r="C2824" s="664"/>
      <c r="D2824" s="343" t="s">
        <v>6492</v>
      </c>
      <c r="E2824" s="344" t="s">
        <v>6493</v>
      </c>
      <c r="F2824" s="344" t="s">
        <v>426</v>
      </c>
      <c r="G2824" s="344"/>
      <c r="H2824" s="344" t="s">
        <v>6494</v>
      </c>
      <c r="I2824" s="334"/>
      <c r="J2824" s="261"/>
    </row>
    <row r="2825" spans="3:10" s="311" customFormat="1" x14ac:dyDescent="0.3">
      <c r="C2825" s="664"/>
      <c r="D2825" s="343" t="s">
        <v>6495</v>
      </c>
      <c r="E2825" s="344" t="s">
        <v>6495</v>
      </c>
      <c r="F2825" s="344" t="s">
        <v>878</v>
      </c>
      <c r="G2825" s="344"/>
      <c r="H2825" s="344" t="s">
        <v>6495</v>
      </c>
      <c r="I2825" s="334"/>
      <c r="J2825" s="261"/>
    </row>
    <row r="2826" spans="3:10" s="311" customFormat="1" x14ac:dyDescent="0.3">
      <c r="C2826" s="664"/>
      <c r="D2826" s="343" t="s">
        <v>6496</v>
      </c>
      <c r="E2826" s="344" t="s">
        <v>6497</v>
      </c>
      <c r="F2826" s="344" t="s">
        <v>1495</v>
      </c>
      <c r="G2826" s="344"/>
      <c r="H2826" s="344" t="s">
        <v>6496</v>
      </c>
      <c r="I2826" s="334"/>
      <c r="J2826" s="261"/>
    </row>
    <row r="2827" spans="3:10" s="311" customFormat="1" x14ac:dyDescent="0.3">
      <c r="C2827" s="664"/>
      <c r="D2827" s="343" t="s">
        <v>6498</v>
      </c>
      <c r="E2827" s="344" t="s">
        <v>6499</v>
      </c>
      <c r="F2827" s="344" t="s">
        <v>498</v>
      </c>
      <c r="G2827" s="344"/>
      <c r="H2827" s="344" t="s">
        <v>6498</v>
      </c>
      <c r="I2827" s="334"/>
      <c r="J2827" s="261"/>
    </row>
    <row r="2828" spans="3:10" s="311" customFormat="1" x14ac:dyDescent="0.3">
      <c r="C2828" s="664"/>
      <c r="D2828" s="343" t="s">
        <v>6500</v>
      </c>
      <c r="E2828" s="344" t="s">
        <v>6501</v>
      </c>
      <c r="F2828" s="344" t="s">
        <v>508</v>
      </c>
      <c r="G2828" s="344"/>
      <c r="H2828" s="344" t="s">
        <v>6500</v>
      </c>
      <c r="I2828" s="334"/>
      <c r="J2828" s="261"/>
    </row>
    <row r="2829" spans="3:10" s="311" customFormat="1" x14ac:dyDescent="0.3">
      <c r="C2829" s="664"/>
      <c r="D2829" s="343" t="s">
        <v>6502</v>
      </c>
      <c r="E2829" s="344" t="s">
        <v>6503</v>
      </c>
      <c r="F2829" s="344" t="s">
        <v>525</v>
      </c>
      <c r="G2829" s="344"/>
      <c r="H2829" s="344" t="s">
        <v>6502</v>
      </c>
      <c r="I2829" s="334"/>
      <c r="J2829" s="261"/>
    </row>
    <row r="2830" spans="3:10" s="311" customFormat="1" x14ac:dyDescent="0.3">
      <c r="C2830" s="664"/>
      <c r="D2830" s="343" t="s">
        <v>6504</v>
      </c>
      <c r="E2830" s="344" t="s">
        <v>412</v>
      </c>
      <c r="F2830" s="344" t="s">
        <v>423</v>
      </c>
      <c r="G2830" s="344"/>
      <c r="H2830" s="344" t="s">
        <v>6504</v>
      </c>
      <c r="I2830" s="334"/>
      <c r="J2830" s="261"/>
    </row>
    <row r="2831" spans="3:10" s="311" customFormat="1" x14ac:dyDescent="0.3">
      <c r="C2831" s="664"/>
      <c r="D2831" s="343" t="s">
        <v>6505</v>
      </c>
      <c r="E2831" s="344" t="s">
        <v>6506</v>
      </c>
      <c r="F2831" s="344" t="s">
        <v>1586</v>
      </c>
      <c r="G2831" s="344"/>
      <c r="H2831" s="344" t="s">
        <v>6505</v>
      </c>
      <c r="I2831" s="334"/>
      <c r="J2831" s="261"/>
    </row>
    <row r="2832" spans="3:10" s="311" customFormat="1" x14ac:dyDescent="0.3">
      <c r="C2832" s="664"/>
      <c r="D2832" s="343" t="s">
        <v>6507</v>
      </c>
      <c r="E2832" s="344" t="s">
        <v>6508</v>
      </c>
      <c r="F2832" s="344" t="s">
        <v>508</v>
      </c>
      <c r="G2832" s="344"/>
      <c r="H2832" s="344" t="s">
        <v>6509</v>
      </c>
      <c r="I2832" s="334"/>
      <c r="J2832" s="261"/>
    </row>
    <row r="2833" spans="3:10" s="311" customFormat="1" x14ac:dyDescent="0.3">
      <c r="C2833" s="664"/>
      <c r="D2833" s="343" t="s">
        <v>6510</v>
      </c>
      <c r="E2833" s="344" t="s">
        <v>6511</v>
      </c>
      <c r="F2833" s="344" t="s">
        <v>2849</v>
      </c>
      <c r="G2833" s="344"/>
      <c r="H2833" s="344" t="s">
        <v>6510</v>
      </c>
      <c r="I2833" s="334"/>
      <c r="J2833" s="261"/>
    </row>
    <row r="2834" spans="3:10" s="311" customFormat="1" x14ac:dyDescent="0.3">
      <c r="C2834" s="664"/>
      <c r="D2834" s="343" t="s">
        <v>6512</v>
      </c>
      <c r="E2834" s="344" t="s">
        <v>6513</v>
      </c>
      <c r="F2834" s="344" t="s">
        <v>4543</v>
      </c>
      <c r="G2834" s="344"/>
      <c r="H2834" s="344" t="s">
        <v>6514</v>
      </c>
      <c r="I2834" s="334"/>
      <c r="J2834" s="261"/>
    </row>
    <row r="2835" spans="3:10" s="311" customFormat="1" x14ac:dyDescent="0.3">
      <c r="C2835" s="664"/>
      <c r="D2835" s="343" t="s">
        <v>6515</v>
      </c>
      <c r="E2835" s="344" t="s">
        <v>412</v>
      </c>
      <c r="F2835" s="344" t="s">
        <v>2892</v>
      </c>
      <c r="G2835" s="344"/>
      <c r="H2835" s="344" t="s">
        <v>6515</v>
      </c>
      <c r="I2835" s="334"/>
      <c r="J2835" s="261"/>
    </row>
    <row r="2836" spans="3:10" s="311" customFormat="1" x14ac:dyDescent="0.3">
      <c r="C2836" s="664"/>
      <c r="D2836" s="343" t="s">
        <v>6516</v>
      </c>
      <c r="E2836" s="344" t="s">
        <v>6517</v>
      </c>
      <c r="F2836" s="344" t="s">
        <v>1287</v>
      </c>
      <c r="G2836" s="344"/>
      <c r="H2836" s="344" t="s">
        <v>6516</v>
      </c>
      <c r="I2836" s="334"/>
      <c r="J2836" s="261"/>
    </row>
    <row r="2837" spans="3:10" s="311" customFormat="1" x14ac:dyDescent="0.3">
      <c r="C2837" s="664"/>
      <c r="D2837" s="343" t="s">
        <v>6518</v>
      </c>
      <c r="E2837" s="344" t="s">
        <v>412</v>
      </c>
      <c r="F2837" s="344" t="s">
        <v>525</v>
      </c>
      <c r="G2837" s="344"/>
      <c r="H2837" s="344" t="s">
        <v>6518</v>
      </c>
      <c r="I2837" s="334"/>
      <c r="J2837" s="261"/>
    </row>
    <row r="2838" spans="3:10" s="311" customFormat="1" x14ac:dyDescent="0.3">
      <c r="C2838" s="664"/>
      <c r="D2838" s="343" t="s">
        <v>6519</v>
      </c>
      <c r="E2838" s="344" t="s">
        <v>6520</v>
      </c>
      <c r="F2838" s="344" t="s">
        <v>1586</v>
      </c>
      <c r="G2838" s="344"/>
      <c r="H2838" s="344" t="s">
        <v>6519</v>
      </c>
      <c r="I2838" s="334"/>
      <c r="J2838" s="261"/>
    </row>
    <row r="2839" spans="3:10" s="311" customFormat="1" x14ac:dyDescent="0.3">
      <c r="C2839" s="664"/>
      <c r="D2839" s="343" t="s">
        <v>6521</v>
      </c>
      <c r="E2839" s="344" t="s">
        <v>6522</v>
      </c>
      <c r="F2839" s="344" t="s">
        <v>1194</v>
      </c>
      <c r="G2839" s="344"/>
      <c r="H2839" s="344" t="s">
        <v>6523</v>
      </c>
      <c r="I2839" s="334"/>
      <c r="J2839" s="261"/>
    </row>
    <row r="2840" spans="3:10" s="311" customFormat="1" x14ac:dyDescent="0.3">
      <c r="C2840" s="664"/>
      <c r="D2840" s="343" t="s">
        <v>6524</v>
      </c>
      <c r="E2840" s="344" t="s">
        <v>6525</v>
      </c>
      <c r="F2840" s="344" t="s">
        <v>1463</v>
      </c>
      <c r="G2840" s="344"/>
      <c r="H2840" s="344" t="s">
        <v>6524</v>
      </c>
      <c r="I2840" s="334"/>
      <c r="J2840" s="261"/>
    </row>
    <row r="2841" spans="3:10" s="311" customFormat="1" x14ac:dyDescent="0.3">
      <c r="C2841" s="664"/>
      <c r="D2841" s="343" t="s">
        <v>6526</v>
      </c>
      <c r="E2841" s="344" t="s">
        <v>412</v>
      </c>
      <c r="F2841" s="344" t="s">
        <v>565</v>
      </c>
      <c r="G2841" s="344"/>
      <c r="H2841" s="344" t="s">
        <v>6526</v>
      </c>
      <c r="I2841" s="334"/>
      <c r="J2841" s="261"/>
    </row>
    <row r="2842" spans="3:10" s="311" customFormat="1" x14ac:dyDescent="0.3">
      <c r="C2842" s="664"/>
      <c r="D2842" s="343" t="s">
        <v>6527</v>
      </c>
      <c r="E2842" s="344" t="s">
        <v>6528</v>
      </c>
      <c r="F2842" s="344" t="s">
        <v>469</v>
      </c>
      <c r="G2842" s="344"/>
      <c r="H2842" s="344" t="s">
        <v>6529</v>
      </c>
      <c r="I2842" s="334"/>
      <c r="J2842" s="261"/>
    </row>
    <row r="2843" spans="3:10" s="311" customFormat="1" x14ac:dyDescent="0.3">
      <c r="C2843" s="664"/>
      <c r="D2843" s="343" t="s">
        <v>6530</v>
      </c>
      <c r="E2843" s="344" t="s">
        <v>6531</v>
      </c>
      <c r="F2843" s="344" t="s">
        <v>726</v>
      </c>
      <c r="G2843" s="344"/>
      <c r="H2843" s="344" t="s">
        <v>6532</v>
      </c>
      <c r="I2843" s="334"/>
      <c r="J2843" s="261"/>
    </row>
    <row r="2844" spans="3:10" s="311" customFormat="1" x14ac:dyDescent="0.3">
      <c r="C2844" s="664"/>
      <c r="D2844" s="343" t="s">
        <v>6533</v>
      </c>
      <c r="E2844" s="344" t="s">
        <v>412</v>
      </c>
      <c r="F2844" s="344" t="s">
        <v>726</v>
      </c>
      <c r="G2844" s="344"/>
      <c r="H2844" s="344" t="s">
        <v>6534</v>
      </c>
      <c r="I2844" s="334"/>
      <c r="J2844" s="261"/>
    </row>
    <row r="2845" spans="3:10" s="311" customFormat="1" x14ac:dyDescent="0.3">
      <c r="C2845" s="664"/>
      <c r="D2845" s="343" t="s">
        <v>6535</v>
      </c>
      <c r="E2845" s="344" t="s">
        <v>6536</v>
      </c>
      <c r="F2845" s="344" t="s">
        <v>406</v>
      </c>
      <c r="G2845" s="344"/>
      <c r="H2845" s="344" t="s">
        <v>6537</v>
      </c>
      <c r="I2845" s="334"/>
      <c r="J2845" s="261"/>
    </row>
    <row r="2846" spans="3:10" s="311" customFormat="1" x14ac:dyDescent="0.3">
      <c r="C2846" s="664"/>
      <c r="D2846" s="343" t="s">
        <v>6538</v>
      </c>
      <c r="E2846" s="344" t="s">
        <v>6539</v>
      </c>
      <c r="F2846" s="344" t="s">
        <v>600</v>
      </c>
      <c r="G2846" s="344"/>
      <c r="H2846" s="344" t="s">
        <v>6538</v>
      </c>
      <c r="I2846" s="334"/>
      <c r="J2846" s="261"/>
    </row>
    <row r="2847" spans="3:10" s="311" customFormat="1" x14ac:dyDescent="0.3">
      <c r="C2847" s="664"/>
      <c r="D2847" s="343" t="s">
        <v>6540</v>
      </c>
      <c r="E2847" s="344" t="s">
        <v>6541</v>
      </c>
      <c r="F2847" s="344" t="s">
        <v>2945</v>
      </c>
      <c r="G2847" s="344"/>
      <c r="H2847" s="344" t="s">
        <v>6542</v>
      </c>
      <c r="I2847" s="334"/>
      <c r="J2847" s="261"/>
    </row>
    <row r="2848" spans="3:10" s="311" customFormat="1" x14ac:dyDescent="0.3">
      <c r="C2848" s="664"/>
      <c r="D2848" s="343" t="s">
        <v>6543</v>
      </c>
      <c r="E2848" s="344" t="s">
        <v>412</v>
      </c>
      <c r="F2848" s="344" t="s">
        <v>433</v>
      </c>
      <c r="G2848" s="344"/>
      <c r="H2848" s="344" t="s">
        <v>6544</v>
      </c>
      <c r="I2848" s="334"/>
      <c r="J2848" s="261"/>
    </row>
    <row r="2849" spans="3:10" s="311" customFormat="1" x14ac:dyDescent="0.3">
      <c r="C2849" s="664"/>
      <c r="D2849" s="343" t="s">
        <v>6545</v>
      </c>
      <c r="E2849" s="344" t="s">
        <v>6546</v>
      </c>
      <c r="F2849" s="344" t="s">
        <v>1140</v>
      </c>
      <c r="G2849" s="344"/>
      <c r="H2849" s="344" t="s">
        <v>6545</v>
      </c>
      <c r="I2849" s="334"/>
      <c r="J2849" s="261"/>
    </row>
    <row r="2850" spans="3:10" s="311" customFormat="1" x14ac:dyDescent="0.3">
      <c r="C2850" s="664"/>
      <c r="D2850" s="343" t="s">
        <v>6547</v>
      </c>
      <c r="E2850" s="344" t="s">
        <v>6548</v>
      </c>
      <c r="F2850" s="344" t="s">
        <v>430</v>
      </c>
      <c r="G2850" s="344"/>
      <c r="H2850" s="344" t="s">
        <v>6547</v>
      </c>
      <c r="I2850" s="334"/>
      <c r="J2850" s="261"/>
    </row>
    <row r="2851" spans="3:10" s="311" customFormat="1" x14ac:dyDescent="0.3">
      <c r="C2851" s="664"/>
      <c r="D2851" s="343" t="s">
        <v>6549</v>
      </c>
      <c r="E2851" s="344" t="s">
        <v>6550</v>
      </c>
      <c r="F2851" s="344" t="s">
        <v>436</v>
      </c>
      <c r="G2851" s="344"/>
      <c r="H2851" s="344" t="s">
        <v>6551</v>
      </c>
      <c r="I2851" s="334"/>
      <c r="J2851" s="261"/>
    </row>
    <row r="2852" spans="3:10" s="311" customFormat="1" x14ac:dyDescent="0.3">
      <c r="C2852" s="664"/>
      <c r="D2852" s="343" t="s">
        <v>6552</v>
      </c>
      <c r="E2852" s="344" t="s">
        <v>6553</v>
      </c>
      <c r="F2852" s="344" t="s">
        <v>726</v>
      </c>
      <c r="G2852" s="344"/>
      <c r="H2852" s="344" t="s">
        <v>6554</v>
      </c>
      <c r="I2852" s="334"/>
      <c r="J2852" s="261"/>
    </row>
    <row r="2853" spans="3:10" s="311" customFormat="1" x14ac:dyDescent="0.3">
      <c r="C2853" s="664"/>
      <c r="D2853" s="343" t="s">
        <v>6555</v>
      </c>
      <c r="E2853" s="344" t="s">
        <v>6556</v>
      </c>
      <c r="F2853" s="344" t="s">
        <v>726</v>
      </c>
      <c r="G2853" s="344"/>
      <c r="H2853" s="344" t="s">
        <v>6557</v>
      </c>
      <c r="I2853" s="334"/>
      <c r="J2853" s="261"/>
    </row>
    <row r="2854" spans="3:10" s="311" customFormat="1" x14ac:dyDescent="0.3">
      <c r="C2854" s="664"/>
      <c r="D2854" s="343" t="s">
        <v>6558</v>
      </c>
      <c r="E2854" s="344" t="s">
        <v>6559</v>
      </c>
      <c r="F2854" s="344" t="s">
        <v>600</v>
      </c>
      <c r="G2854" s="344"/>
      <c r="H2854" s="344" t="s">
        <v>6560</v>
      </c>
      <c r="I2854" s="334"/>
      <c r="J2854" s="261"/>
    </row>
    <row r="2855" spans="3:10" s="311" customFormat="1" x14ac:dyDescent="0.3">
      <c r="C2855" s="664"/>
      <c r="D2855" s="343" t="s">
        <v>6558</v>
      </c>
      <c r="E2855" s="344" t="s">
        <v>6559</v>
      </c>
      <c r="F2855" s="344" t="s">
        <v>600</v>
      </c>
      <c r="G2855" s="344"/>
      <c r="H2855" s="344" t="s">
        <v>6558</v>
      </c>
      <c r="I2855" s="334"/>
      <c r="J2855" s="261"/>
    </row>
    <row r="2856" spans="3:10" s="311" customFormat="1" x14ac:dyDescent="0.3">
      <c r="C2856" s="664"/>
      <c r="D2856" s="343" t="s">
        <v>6561</v>
      </c>
      <c r="E2856" s="344" t="s">
        <v>6562</v>
      </c>
      <c r="F2856" s="344" t="s">
        <v>436</v>
      </c>
      <c r="G2856" s="344"/>
      <c r="H2856" s="344" t="s">
        <v>6563</v>
      </c>
      <c r="I2856" s="334"/>
      <c r="J2856" s="261"/>
    </row>
    <row r="2857" spans="3:10" s="311" customFormat="1" x14ac:dyDescent="0.3">
      <c r="C2857" s="664"/>
      <c r="D2857" s="343" t="s">
        <v>6564</v>
      </c>
      <c r="E2857" s="344" t="s">
        <v>412</v>
      </c>
      <c r="F2857" s="344" t="s">
        <v>594</v>
      </c>
      <c r="G2857" s="344"/>
      <c r="H2857" s="344" t="s">
        <v>6564</v>
      </c>
      <c r="I2857" s="334"/>
      <c r="J2857" s="261"/>
    </row>
    <row r="2858" spans="3:10" s="311" customFormat="1" x14ac:dyDescent="0.3">
      <c r="C2858" s="664"/>
      <c r="D2858" s="343" t="s">
        <v>6564</v>
      </c>
      <c r="E2858" s="344" t="s">
        <v>6565</v>
      </c>
      <c r="F2858" s="344" t="s">
        <v>594</v>
      </c>
      <c r="G2858" s="344"/>
      <c r="H2858" s="344" t="s">
        <v>6564</v>
      </c>
      <c r="I2858" s="334"/>
      <c r="J2858" s="261"/>
    </row>
    <row r="2859" spans="3:10" s="311" customFormat="1" x14ac:dyDescent="0.3">
      <c r="C2859" s="664"/>
      <c r="D2859" s="343" t="s">
        <v>6566</v>
      </c>
      <c r="E2859" s="344" t="s">
        <v>6567</v>
      </c>
      <c r="F2859" s="344" t="s">
        <v>1204</v>
      </c>
      <c r="G2859" s="344"/>
      <c r="H2859" s="344" t="s">
        <v>6566</v>
      </c>
      <c r="I2859" s="334"/>
      <c r="J2859" s="261"/>
    </row>
    <row r="2860" spans="3:10" s="311" customFormat="1" x14ac:dyDescent="0.3">
      <c r="C2860" s="664"/>
      <c r="D2860" s="343" t="s">
        <v>6568</v>
      </c>
      <c r="E2860" s="344" t="s">
        <v>412</v>
      </c>
      <c r="F2860" s="344" t="s">
        <v>473</v>
      </c>
      <c r="G2860" s="344"/>
      <c r="H2860" s="344" t="s">
        <v>6568</v>
      </c>
      <c r="I2860" s="334"/>
      <c r="J2860" s="261"/>
    </row>
    <row r="2861" spans="3:10" s="311" customFormat="1" x14ac:dyDescent="0.3">
      <c r="C2861" s="664"/>
      <c r="D2861" s="343" t="s">
        <v>6569</v>
      </c>
      <c r="E2861" s="344" t="s">
        <v>6570</v>
      </c>
      <c r="F2861" s="344" t="s">
        <v>436</v>
      </c>
      <c r="G2861" s="344"/>
      <c r="H2861" s="344" t="s">
        <v>6571</v>
      </c>
      <c r="I2861" s="334"/>
      <c r="J2861" s="261"/>
    </row>
    <row r="2862" spans="3:10" s="311" customFormat="1" x14ac:dyDescent="0.3">
      <c r="C2862" s="664"/>
      <c r="D2862" s="343" t="s">
        <v>6572</v>
      </c>
      <c r="E2862" s="344" t="s">
        <v>6573</v>
      </c>
      <c r="F2862" s="344" t="s">
        <v>436</v>
      </c>
      <c r="G2862" s="344"/>
      <c r="H2862" s="344" t="s">
        <v>6574</v>
      </c>
      <c r="I2862" s="334"/>
      <c r="J2862" s="261"/>
    </row>
    <row r="2863" spans="3:10" s="311" customFormat="1" x14ac:dyDescent="0.3">
      <c r="C2863" s="664"/>
      <c r="D2863" s="343" t="s">
        <v>6575</v>
      </c>
      <c r="E2863" s="344" t="s">
        <v>6576</v>
      </c>
      <c r="F2863" s="344" t="s">
        <v>627</v>
      </c>
      <c r="G2863" s="344"/>
      <c r="H2863" s="344" t="s">
        <v>6575</v>
      </c>
      <c r="I2863" s="334"/>
      <c r="J2863" s="261"/>
    </row>
    <row r="2864" spans="3:10" s="311" customFormat="1" x14ac:dyDescent="0.3">
      <c r="C2864" s="664"/>
      <c r="D2864" s="343" t="s">
        <v>6577</v>
      </c>
      <c r="E2864" s="344" t="s">
        <v>6578</v>
      </c>
      <c r="F2864" s="344" t="s">
        <v>613</v>
      </c>
      <c r="G2864" s="344"/>
      <c r="H2864" s="344" t="s">
        <v>6577</v>
      </c>
      <c r="I2864" s="334"/>
      <c r="J2864" s="261"/>
    </row>
    <row r="2865" spans="3:10" s="311" customFormat="1" x14ac:dyDescent="0.3">
      <c r="C2865" s="664"/>
      <c r="D2865" s="343" t="s">
        <v>6579</v>
      </c>
      <c r="E2865" s="344" t="s">
        <v>6580</v>
      </c>
      <c r="F2865" s="344" t="s">
        <v>726</v>
      </c>
      <c r="G2865" s="344"/>
      <c r="H2865" s="344" t="s">
        <v>6581</v>
      </c>
      <c r="I2865" s="334"/>
      <c r="J2865" s="261"/>
    </row>
    <row r="2866" spans="3:10" s="311" customFormat="1" x14ac:dyDescent="0.3">
      <c r="C2866" s="664"/>
      <c r="D2866" s="343" t="s">
        <v>6582</v>
      </c>
      <c r="E2866" s="344" t="s">
        <v>412</v>
      </c>
      <c r="F2866" s="344" t="s">
        <v>423</v>
      </c>
      <c r="G2866" s="344"/>
      <c r="H2866" s="344" t="s">
        <v>6583</v>
      </c>
      <c r="I2866" s="334"/>
      <c r="J2866" s="261"/>
    </row>
    <row r="2867" spans="3:10" s="311" customFormat="1" x14ac:dyDescent="0.3">
      <c r="C2867" s="664"/>
      <c r="D2867" s="343" t="s">
        <v>6584</v>
      </c>
      <c r="E2867" s="344" t="s">
        <v>6585</v>
      </c>
      <c r="F2867" s="344" t="s">
        <v>594</v>
      </c>
      <c r="G2867" s="344"/>
      <c r="H2867" s="344" t="s">
        <v>6584</v>
      </c>
      <c r="I2867" s="334"/>
      <c r="J2867" s="261"/>
    </row>
    <row r="2868" spans="3:10" s="311" customFormat="1" x14ac:dyDescent="0.3">
      <c r="C2868" s="664"/>
      <c r="D2868" s="343" t="s">
        <v>6586</v>
      </c>
      <c r="E2868" s="344" t="s">
        <v>412</v>
      </c>
      <c r="F2868" s="344" t="s">
        <v>516</v>
      </c>
      <c r="G2868" s="344"/>
      <c r="H2868" s="344" t="s">
        <v>6586</v>
      </c>
      <c r="I2868" s="334"/>
      <c r="J2868" s="261"/>
    </row>
    <row r="2869" spans="3:10" s="311" customFormat="1" x14ac:dyDescent="0.3">
      <c r="C2869" s="664"/>
      <c r="D2869" s="343" t="s">
        <v>1501</v>
      </c>
      <c r="E2869" s="344" t="s">
        <v>6587</v>
      </c>
      <c r="F2869" s="344" t="s">
        <v>1501</v>
      </c>
      <c r="G2869" s="344"/>
      <c r="H2869" s="344" t="s">
        <v>6588</v>
      </c>
      <c r="I2869" s="334"/>
      <c r="J2869" s="261"/>
    </row>
    <row r="2870" spans="3:10" s="311" customFormat="1" x14ac:dyDescent="0.3">
      <c r="C2870" s="664"/>
      <c r="D2870" s="343" t="s">
        <v>6589</v>
      </c>
      <c r="E2870" s="344" t="s">
        <v>6590</v>
      </c>
      <c r="F2870" s="344" t="s">
        <v>436</v>
      </c>
      <c r="G2870" s="344"/>
      <c r="H2870" s="344" t="s">
        <v>6591</v>
      </c>
      <c r="I2870" s="334"/>
      <c r="J2870" s="261"/>
    </row>
    <row r="2871" spans="3:10" s="311" customFormat="1" x14ac:dyDescent="0.3">
      <c r="C2871" s="664"/>
      <c r="D2871" s="343" t="s">
        <v>6589</v>
      </c>
      <c r="E2871" s="344" t="s">
        <v>6592</v>
      </c>
      <c r="F2871" s="344" t="s">
        <v>1501</v>
      </c>
      <c r="G2871" s="344"/>
      <c r="H2871" s="344" t="s">
        <v>6593</v>
      </c>
      <c r="I2871" s="334"/>
      <c r="J2871" s="261"/>
    </row>
    <row r="2872" spans="3:10" s="311" customFormat="1" x14ac:dyDescent="0.3">
      <c r="C2872" s="664"/>
      <c r="D2872" s="343" t="s">
        <v>6594</v>
      </c>
      <c r="E2872" s="344" t="s">
        <v>412</v>
      </c>
      <c r="F2872" s="344" t="s">
        <v>1204</v>
      </c>
      <c r="G2872" s="344"/>
      <c r="H2872" s="344" t="s">
        <v>6594</v>
      </c>
      <c r="I2872" s="334"/>
      <c r="J2872" s="261"/>
    </row>
    <row r="2873" spans="3:10" s="311" customFormat="1" x14ac:dyDescent="0.3">
      <c r="C2873" s="664"/>
      <c r="D2873" s="343" t="s">
        <v>6595</v>
      </c>
      <c r="E2873" s="344" t="s">
        <v>6596</v>
      </c>
      <c r="F2873" s="344" t="s">
        <v>726</v>
      </c>
      <c r="G2873" s="344"/>
      <c r="H2873" s="344" t="s">
        <v>6597</v>
      </c>
      <c r="I2873" s="334"/>
      <c r="J2873" s="261"/>
    </row>
    <row r="2874" spans="3:10" s="311" customFormat="1" x14ac:dyDescent="0.3">
      <c r="C2874" s="664"/>
      <c r="D2874" s="343" t="s">
        <v>6598</v>
      </c>
      <c r="E2874" s="344" t="s">
        <v>6599</v>
      </c>
      <c r="F2874" s="344" t="s">
        <v>726</v>
      </c>
      <c r="G2874" s="344"/>
      <c r="H2874" s="344" t="s">
        <v>6600</v>
      </c>
      <c r="I2874" s="334"/>
      <c r="J2874" s="261"/>
    </row>
    <row r="2875" spans="3:10" s="311" customFormat="1" x14ac:dyDescent="0.3">
      <c r="C2875" s="664"/>
      <c r="D2875" s="343" t="s">
        <v>6601</v>
      </c>
      <c r="E2875" s="344" t="s">
        <v>6602</v>
      </c>
      <c r="F2875" s="344" t="s">
        <v>426</v>
      </c>
      <c r="G2875" s="344"/>
      <c r="H2875" s="344" t="s">
        <v>6601</v>
      </c>
      <c r="I2875" s="334"/>
      <c r="J2875" s="261"/>
    </row>
    <row r="2876" spans="3:10" s="311" customFormat="1" x14ac:dyDescent="0.3">
      <c r="C2876" s="664"/>
      <c r="D2876" s="343" t="s">
        <v>6603</v>
      </c>
      <c r="E2876" s="344" t="s">
        <v>6604</v>
      </c>
      <c r="F2876" s="344" t="s">
        <v>1051</v>
      </c>
      <c r="G2876" s="344"/>
      <c r="H2876" s="344" t="s">
        <v>6603</v>
      </c>
      <c r="I2876" s="334"/>
      <c r="J2876" s="261"/>
    </row>
    <row r="2877" spans="3:10" s="311" customFormat="1" x14ac:dyDescent="0.3">
      <c r="C2877" s="664"/>
      <c r="D2877" s="343" t="s">
        <v>6605</v>
      </c>
      <c r="E2877" s="344" t="s">
        <v>6606</v>
      </c>
      <c r="F2877" s="344" t="s">
        <v>600</v>
      </c>
      <c r="G2877" s="344"/>
      <c r="H2877" s="344" t="s">
        <v>6605</v>
      </c>
      <c r="I2877" s="334"/>
      <c r="J2877" s="261"/>
    </row>
    <row r="2878" spans="3:10" s="311" customFormat="1" x14ac:dyDescent="0.3">
      <c r="C2878" s="664"/>
      <c r="D2878" s="343" t="s">
        <v>6607</v>
      </c>
      <c r="E2878" s="344" t="s">
        <v>412</v>
      </c>
      <c r="F2878" s="344" t="s">
        <v>1009</v>
      </c>
      <c r="G2878" s="344"/>
      <c r="H2878" s="344" t="s">
        <v>6607</v>
      </c>
      <c r="I2878" s="334"/>
      <c r="J2878" s="261"/>
    </row>
    <row r="2879" spans="3:10" s="311" customFormat="1" x14ac:dyDescent="0.3">
      <c r="C2879" s="664"/>
      <c r="D2879" s="343" t="s">
        <v>6608</v>
      </c>
      <c r="E2879" s="344" t="s">
        <v>6609</v>
      </c>
      <c r="F2879" s="344" t="s">
        <v>573</v>
      </c>
      <c r="G2879" s="344"/>
      <c r="H2879" s="344" t="s">
        <v>6610</v>
      </c>
      <c r="I2879" s="334"/>
      <c r="J2879" s="261"/>
    </row>
    <row r="2880" spans="3:10" s="311" customFormat="1" x14ac:dyDescent="0.3">
      <c r="C2880" s="664"/>
      <c r="D2880" s="343" t="s">
        <v>6611</v>
      </c>
      <c r="E2880" s="344" t="s">
        <v>412</v>
      </c>
      <c r="F2880" s="344" t="s">
        <v>1051</v>
      </c>
      <c r="G2880" s="344"/>
      <c r="H2880" s="344" t="s">
        <v>6611</v>
      </c>
      <c r="I2880" s="334"/>
      <c r="J2880" s="261"/>
    </row>
    <row r="2881" spans="3:10" s="311" customFormat="1" x14ac:dyDescent="0.3">
      <c r="C2881" s="664"/>
      <c r="D2881" s="343" t="s">
        <v>6612</v>
      </c>
      <c r="E2881" s="344" t="s">
        <v>6613</v>
      </c>
      <c r="F2881" s="344" t="s">
        <v>473</v>
      </c>
      <c r="G2881" s="344"/>
      <c r="H2881" s="344" t="s">
        <v>6614</v>
      </c>
      <c r="I2881" s="334"/>
      <c r="J2881" s="261"/>
    </row>
    <row r="2882" spans="3:10" s="311" customFormat="1" x14ac:dyDescent="0.3">
      <c r="C2882" s="664"/>
      <c r="D2882" s="343" t="s">
        <v>6615</v>
      </c>
      <c r="E2882" s="344" t="s">
        <v>6616</v>
      </c>
      <c r="F2882" s="344" t="s">
        <v>1344</v>
      </c>
      <c r="G2882" s="344"/>
      <c r="H2882" s="344" t="s">
        <v>6615</v>
      </c>
      <c r="I2882" s="334"/>
      <c r="J2882" s="261"/>
    </row>
    <row r="2883" spans="3:10" s="311" customFormat="1" x14ac:dyDescent="0.3">
      <c r="C2883" s="664"/>
      <c r="D2883" s="343" t="s">
        <v>6617</v>
      </c>
      <c r="E2883" s="344" t="s">
        <v>6618</v>
      </c>
      <c r="F2883" s="344" t="s">
        <v>6619</v>
      </c>
      <c r="G2883" s="344"/>
      <c r="H2883" s="344" t="s">
        <v>6620</v>
      </c>
      <c r="I2883" s="334"/>
      <c r="J2883" s="261"/>
    </row>
    <row r="2884" spans="3:10" s="311" customFormat="1" x14ac:dyDescent="0.3">
      <c r="C2884" s="664"/>
      <c r="D2884" s="343" t="s">
        <v>6621</v>
      </c>
      <c r="E2884" s="344" t="s">
        <v>6622</v>
      </c>
      <c r="F2884" s="344" t="s">
        <v>1055</v>
      </c>
      <c r="G2884" s="344"/>
      <c r="H2884" s="344" t="s">
        <v>6623</v>
      </c>
      <c r="I2884" s="334"/>
      <c r="J2884" s="261"/>
    </row>
    <row r="2885" spans="3:10" s="311" customFormat="1" x14ac:dyDescent="0.3">
      <c r="C2885" s="664"/>
      <c r="D2885" s="343" t="s">
        <v>6624</v>
      </c>
      <c r="E2885" s="344" t="s">
        <v>6625</v>
      </c>
      <c r="F2885" s="344" t="s">
        <v>627</v>
      </c>
      <c r="G2885" s="344"/>
      <c r="H2885" s="344" t="s">
        <v>6624</v>
      </c>
      <c r="I2885" s="334"/>
      <c r="J2885" s="261"/>
    </row>
    <row r="2886" spans="3:10" s="311" customFormat="1" x14ac:dyDescent="0.3">
      <c r="C2886" s="664"/>
      <c r="D2886" s="343" t="s">
        <v>6626</v>
      </c>
      <c r="E2886" s="344" t="s">
        <v>6627</v>
      </c>
      <c r="F2886" s="344" t="s">
        <v>406</v>
      </c>
      <c r="G2886" s="344"/>
      <c r="H2886" s="344" t="s">
        <v>6628</v>
      </c>
      <c r="I2886" s="334"/>
      <c r="J2886" s="261"/>
    </row>
    <row r="2887" spans="3:10" s="311" customFormat="1" x14ac:dyDescent="0.3">
      <c r="C2887" s="664"/>
      <c r="D2887" s="343" t="s">
        <v>6629</v>
      </c>
      <c r="E2887" s="344" t="s">
        <v>6630</v>
      </c>
      <c r="F2887" s="344" t="s">
        <v>1895</v>
      </c>
      <c r="G2887" s="344"/>
      <c r="H2887" s="344" t="s">
        <v>6629</v>
      </c>
      <c r="I2887" s="334"/>
      <c r="J2887" s="261"/>
    </row>
    <row r="2888" spans="3:10" s="311" customFormat="1" x14ac:dyDescent="0.3">
      <c r="C2888" s="664"/>
      <c r="D2888" s="343" t="s">
        <v>6631</v>
      </c>
      <c r="E2888" s="344" t="s">
        <v>6632</v>
      </c>
      <c r="F2888" s="344" t="s">
        <v>423</v>
      </c>
      <c r="G2888" s="344"/>
      <c r="H2888" s="344" t="s">
        <v>6633</v>
      </c>
      <c r="I2888" s="334"/>
      <c r="J2888" s="261"/>
    </row>
    <row r="2889" spans="3:10" s="311" customFormat="1" x14ac:dyDescent="0.3">
      <c r="C2889" s="664"/>
      <c r="D2889" s="343" t="s">
        <v>6631</v>
      </c>
      <c r="E2889" s="344" t="s">
        <v>6634</v>
      </c>
      <c r="F2889" s="344" t="s">
        <v>423</v>
      </c>
      <c r="G2889" s="344"/>
      <c r="H2889" s="344" t="s">
        <v>6635</v>
      </c>
      <c r="I2889" s="334"/>
      <c r="J2889" s="261"/>
    </row>
    <row r="2890" spans="3:10" s="311" customFormat="1" x14ac:dyDescent="0.3">
      <c r="C2890" s="664"/>
      <c r="D2890" s="343" t="s">
        <v>6631</v>
      </c>
      <c r="E2890" s="344" t="s">
        <v>6636</v>
      </c>
      <c r="F2890" s="344" t="s">
        <v>423</v>
      </c>
      <c r="G2890" s="344"/>
      <c r="H2890" s="344" t="s">
        <v>6637</v>
      </c>
      <c r="I2890" s="334"/>
      <c r="J2890" s="261"/>
    </row>
    <row r="2891" spans="3:10" s="311" customFormat="1" x14ac:dyDescent="0.3">
      <c r="C2891" s="664"/>
      <c r="D2891" s="343" t="s">
        <v>6638</v>
      </c>
      <c r="E2891" s="344" t="s">
        <v>6639</v>
      </c>
      <c r="F2891" s="344" t="s">
        <v>600</v>
      </c>
      <c r="G2891" s="344"/>
      <c r="H2891" s="344" t="s">
        <v>6638</v>
      </c>
      <c r="I2891" s="334"/>
      <c r="J2891" s="261"/>
    </row>
    <row r="2892" spans="3:10" s="311" customFormat="1" x14ac:dyDescent="0.3">
      <c r="C2892" s="664"/>
      <c r="D2892" s="343" t="s">
        <v>6640</v>
      </c>
      <c r="E2892" s="344" t="s">
        <v>412</v>
      </c>
      <c r="F2892" s="344" t="s">
        <v>665</v>
      </c>
      <c r="G2892" s="344"/>
      <c r="H2892" s="344" t="s">
        <v>6640</v>
      </c>
      <c r="I2892" s="334"/>
      <c r="J2892" s="261"/>
    </row>
    <row r="2893" spans="3:10" s="311" customFormat="1" x14ac:dyDescent="0.3">
      <c r="C2893" s="664"/>
      <c r="D2893" s="343" t="s">
        <v>6641</v>
      </c>
      <c r="E2893" s="344" t="s">
        <v>412</v>
      </c>
      <c r="F2893" s="344" t="s">
        <v>897</v>
      </c>
      <c r="G2893" s="344"/>
      <c r="H2893" s="344" t="s">
        <v>6641</v>
      </c>
      <c r="I2893" s="334"/>
      <c r="J2893" s="261"/>
    </row>
    <row r="2894" spans="3:10" s="311" customFormat="1" x14ac:dyDescent="0.3">
      <c r="C2894" s="664"/>
      <c r="D2894" s="343" t="s">
        <v>6642</v>
      </c>
      <c r="E2894" s="344" t="s">
        <v>6643</v>
      </c>
      <c r="F2894" s="344" t="s">
        <v>6644</v>
      </c>
      <c r="G2894" s="344"/>
      <c r="H2894" s="344" t="s">
        <v>6642</v>
      </c>
      <c r="I2894" s="334"/>
      <c r="J2894" s="261"/>
    </row>
    <row r="2895" spans="3:10" s="311" customFormat="1" x14ac:dyDescent="0.3">
      <c r="C2895" s="664"/>
      <c r="D2895" s="343" t="s">
        <v>6645</v>
      </c>
      <c r="E2895" s="344" t="s">
        <v>412</v>
      </c>
      <c r="F2895" s="344" t="s">
        <v>418</v>
      </c>
      <c r="G2895" s="344"/>
      <c r="H2895" s="344" t="s">
        <v>6646</v>
      </c>
      <c r="I2895" s="334"/>
      <c r="J2895" s="261"/>
    </row>
    <row r="2896" spans="3:10" s="311" customFormat="1" x14ac:dyDescent="0.3">
      <c r="C2896" s="664"/>
      <c r="D2896" s="343" t="s">
        <v>6647</v>
      </c>
      <c r="E2896" s="344" t="s">
        <v>412</v>
      </c>
      <c r="F2896" s="344" t="s">
        <v>525</v>
      </c>
      <c r="G2896" s="344"/>
      <c r="H2896" s="344" t="s">
        <v>6647</v>
      </c>
      <c r="I2896" s="334"/>
      <c r="J2896" s="261"/>
    </row>
    <row r="2897" spans="3:10" s="311" customFormat="1" x14ac:dyDescent="0.3">
      <c r="C2897" s="664"/>
      <c r="D2897" s="343" t="s">
        <v>6648</v>
      </c>
      <c r="E2897" s="344" t="s">
        <v>6649</v>
      </c>
      <c r="F2897" s="344" t="s">
        <v>516</v>
      </c>
      <c r="G2897" s="344"/>
      <c r="H2897" s="344" t="s">
        <v>6648</v>
      </c>
      <c r="I2897" s="334"/>
      <c r="J2897" s="261"/>
    </row>
    <row r="2898" spans="3:10" s="311" customFormat="1" x14ac:dyDescent="0.3">
      <c r="C2898" s="664"/>
      <c r="D2898" s="343" t="s">
        <v>6650</v>
      </c>
      <c r="E2898" s="344" t="s">
        <v>6651</v>
      </c>
      <c r="F2898" s="344" t="s">
        <v>1051</v>
      </c>
      <c r="G2898" s="344"/>
      <c r="H2898" s="344" t="s">
        <v>6650</v>
      </c>
      <c r="I2898" s="334"/>
      <c r="J2898" s="261"/>
    </row>
    <row r="2899" spans="3:10" s="311" customFormat="1" x14ac:dyDescent="0.3">
      <c r="C2899" s="664"/>
      <c r="D2899" s="343" t="s">
        <v>6652</v>
      </c>
      <c r="E2899" s="344" t="s">
        <v>6653</v>
      </c>
      <c r="F2899" s="344" t="s">
        <v>1055</v>
      </c>
      <c r="G2899" s="344"/>
      <c r="H2899" s="344" t="s">
        <v>6652</v>
      </c>
      <c r="I2899" s="334"/>
      <c r="J2899" s="261"/>
    </row>
    <row r="2900" spans="3:10" s="311" customFormat="1" x14ac:dyDescent="0.3">
      <c r="C2900" s="664"/>
      <c r="D2900" s="343" t="s">
        <v>6654</v>
      </c>
      <c r="E2900" s="344" t="s">
        <v>6655</v>
      </c>
      <c r="F2900" s="344" t="s">
        <v>665</v>
      </c>
      <c r="G2900" s="344"/>
      <c r="H2900" s="344" t="s">
        <v>6656</v>
      </c>
      <c r="I2900" s="334"/>
      <c r="J2900" s="261"/>
    </row>
    <row r="2901" spans="3:10" s="311" customFormat="1" x14ac:dyDescent="0.3">
      <c r="C2901" s="664"/>
      <c r="D2901" s="343" t="s">
        <v>6657</v>
      </c>
      <c r="E2901" s="344" t="s">
        <v>6658</v>
      </c>
      <c r="F2901" s="344" t="s">
        <v>878</v>
      </c>
      <c r="G2901" s="344"/>
      <c r="H2901" s="344" t="s">
        <v>6659</v>
      </c>
      <c r="I2901" s="334"/>
      <c r="J2901" s="261"/>
    </row>
    <row r="2902" spans="3:10" s="311" customFormat="1" x14ac:dyDescent="0.3">
      <c r="C2902" s="664"/>
      <c r="D2902" s="343" t="s">
        <v>6660</v>
      </c>
      <c r="E2902" s="344" t="s">
        <v>6661</v>
      </c>
      <c r="F2902" s="344" t="s">
        <v>516</v>
      </c>
      <c r="G2902" s="344"/>
      <c r="H2902" s="344" t="s">
        <v>6660</v>
      </c>
      <c r="I2902" s="334"/>
      <c r="J2902" s="261"/>
    </row>
    <row r="2903" spans="3:10" s="311" customFormat="1" x14ac:dyDescent="0.3">
      <c r="C2903" s="664"/>
      <c r="D2903" s="343" t="s">
        <v>6662</v>
      </c>
      <c r="E2903" s="344" t="s">
        <v>412</v>
      </c>
      <c r="F2903" s="344" t="s">
        <v>1030</v>
      </c>
      <c r="G2903" s="344"/>
      <c r="H2903" s="344" t="s">
        <v>6662</v>
      </c>
      <c r="I2903" s="334"/>
      <c r="J2903" s="261"/>
    </row>
    <row r="2904" spans="3:10" s="311" customFormat="1" x14ac:dyDescent="0.3">
      <c r="C2904" s="664"/>
      <c r="D2904" s="343" t="s">
        <v>6663</v>
      </c>
      <c r="E2904" s="344" t="s">
        <v>412</v>
      </c>
      <c r="F2904" s="344" t="s">
        <v>516</v>
      </c>
      <c r="G2904" s="344"/>
      <c r="H2904" s="344" t="s">
        <v>6663</v>
      </c>
      <c r="I2904" s="334"/>
      <c r="J2904" s="261"/>
    </row>
    <row r="2905" spans="3:10" s="311" customFormat="1" x14ac:dyDescent="0.3">
      <c r="C2905" s="664"/>
      <c r="D2905" s="343" t="s">
        <v>6664</v>
      </c>
      <c r="E2905" s="344" t="s">
        <v>6665</v>
      </c>
      <c r="F2905" s="344" t="s">
        <v>516</v>
      </c>
      <c r="G2905" s="344"/>
      <c r="H2905" s="344" t="s">
        <v>6666</v>
      </c>
      <c r="I2905" s="334"/>
      <c r="J2905" s="261"/>
    </row>
    <row r="2906" spans="3:10" s="311" customFormat="1" x14ac:dyDescent="0.3">
      <c r="C2906" s="664"/>
      <c r="D2906" s="343" t="s">
        <v>6667</v>
      </c>
      <c r="E2906" s="344" t="s">
        <v>6668</v>
      </c>
      <c r="F2906" s="344" t="s">
        <v>531</v>
      </c>
      <c r="G2906" s="344"/>
      <c r="H2906" s="344" t="s">
        <v>6669</v>
      </c>
      <c r="I2906" s="334"/>
      <c r="J2906" s="261"/>
    </row>
    <row r="2907" spans="3:10" s="311" customFormat="1" x14ac:dyDescent="0.3">
      <c r="C2907" s="664"/>
      <c r="D2907" s="343" t="s">
        <v>6670</v>
      </c>
      <c r="E2907" s="344" t="s">
        <v>6671</v>
      </c>
      <c r="F2907" s="344" t="s">
        <v>579</v>
      </c>
      <c r="G2907" s="344"/>
      <c r="H2907" s="344" t="s">
        <v>6670</v>
      </c>
      <c r="I2907" s="334"/>
      <c r="J2907" s="261"/>
    </row>
    <row r="2908" spans="3:10" s="311" customFormat="1" x14ac:dyDescent="0.3">
      <c r="C2908" s="664"/>
      <c r="D2908" s="343" t="s">
        <v>6672</v>
      </c>
      <c r="E2908" s="344" t="s">
        <v>6673</v>
      </c>
      <c r="F2908" s="344" t="s">
        <v>1148</v>
      </c>
      <c r="G2908" s="344"/>
      <c r="H2908" s="344" t="s">
        <v>6672</v>
      </c>
      <c r="I2908" s="334"/>
      <c r="J2908" s="261"/>
    </row>
    <row r="2909" spans="3:10" s="311" customFormat="1" x14ac:dyDescent="0.3">
      <c r="C2909" s="664"/>
      <c r="D2909" s="343" t="s">
        <v>6674</v>
      </c>
      <c r="E2909" s="344" t="s">
        <v>412</v>
      </c>
      <c r="F2909" s="344" t="s">
        <v>2849</v>
      </c>
      <c r="G2909" s="344"/>
      <c r="H2909" s="344" t="s">
        <v>6675</v>
      </c>
      <c r="I2909" s="334"/>
      <c r="J2909" s="261"/>
    </row>
    <row r="2910" spans="3:10" s="311" customFormat="1" x14ac:dyDescent="0.3">
      <c r="C2910" s="664"/>
      <c r="D2910" s="343" t="s">
        <v>6676</v>
      </c>
      <c r="E2910" s="344" t="s">
        <v>6677</v>
      </c>
      <c r="F2910" s="344" t="s">
        <v>436</v>
      </c>
      <c r="G2910" s="344"/>
      <c r="H2910" s="344" t="s">
        <v>6678</v>
      </c>
      <c r="I2910" s="334"/>
      <c r="J2910" s="261"/>
    </row>
    <row r="2911" spans="3:10" s="311" customFormat="1" x14ac:dyDescent="0.3">
      <c r="C2911" s="664"/>
      <c r="D2911" s="343" t="s">
        <v>6679</v>
      </c>
      <c r="E2911" s="344" t="s">
        <v>6680</v>
      </c>
      <c r="F2911" s="344" t="s">
        <v>423</v>
      </c>
      <c r="G2911" s="344"/>
      <c r="H2911" s="344" t="s">
        <v>6681</v>
      </c>
      <c r="I2911" s="334"/>
      <c r="J2911" s="261"/>
    </row>
    <row r="2912" spans="3:10" s="311" customFormat="1" x14ac:dyDescent="0.3">
      <c r="C2912" s="664"/>
      <c r="D2912" s="343" t="s">
        <v>6682</v>
      </c>
      <c r="E2912" s="344" t="s">
        <v>6683</v>
      </c>
      <c r="F2912" s="344" t="s">
        <v>665</v>
      </c>
      <c r="G2912" s="344"/>
      <c r="H2912" s="344" t="s">
        <v>6684</v>
      </c>
      <c r="I2912" s="334"/>
      <c r="J2912" s="261"/>
    </row>
    <row r="2913" spans="3:10" s="311" customFormat="1" x14ac:dyDescent="0.3">
      <c r="C2913" s="664"/>
      <c r="D2913" s="343" t="s">
        <v>6685</v>
      </c>
      <c r="E2913" s="344" t="s">
        <v>6686</v>
      </c>
      <c r="F2913" s="344" t="s">
        <v>6687</v>
      </c>
      <c r="G2913" s="344"/>
      <c r="H2913" s="344" t="s">
        <v>6685</v>
      </c>
      <c r="I2913" s="334"/>
      <c r="J2913" s="261"/>
    </row>
    <row r="2914" spans="3:10" s="311" customFormat="1" x14ac:dyDescent="0.3">
      <c r="C2914" s="664"/>
      <c r="D2914" s="343" t="s">
        <v>6688</v>
      </c>
      <c r="E2914" s="344" t="s">
        <v>412</v>
      </c>
      <c r="F2914" s="344" t="s">
        <v>682</v>
      </c>
      <c r="G2914" s="344"/>
      <c r="H2914" s="344" t="s">
        <v>6688</v>
      </c>
      <c r="I2914" s="334"/>
      <c r="J2914" s="261"/>
    </row>
    <row r="2915" spans="3:10" s="311" customFormat="1" x14ac:dyDescent="0.3">
      <c r="C2915" s="664"/>
      <c r="D2915" s="343" t="s">
        <v>6689</v>
      </c>
      <c r="E2915" s="344" t="s">
        <v>6690</v>
      </c>
      <c r="F2915" s="344" t="s">
        <v>912</v>
      </c>
      <c r="G2915" s="344"/>
      <c r="H2915" s="344" t="s">
        <v>6691</v>
      </c>
      <c r="I2915" s="334"/>
      <c r="J2915" s="261"/>
    </row>
    <row r="2916" spans="3:10" s="311" customFormat="1" x14ac:dyDescent="0.3">
      <c r="C2916" s="664"/>
      <c r="D2916" s="343" t="s">
        <v>6692</v>
      </c>
      <c r="E2916" s="344" t="s">
        <v>6693</v>
      </c>
      <c r="F2916" s="344" t="s">
        <v>426</v>
      </c>
      <c r="G2916" s="344"/>
      <c r="H2916" s="344" t="s">
        <v>6692</v>
      </c>
      <c r="I2916" s="334"/>
      <c r="J2916" s="261"/>
    </row>
    <row r="2917" spans="3:10" s="311" customFormat="1" x14ac:dyDescent="0.3">
      <c r="C2917" s="664"/>
      <c r="D2917" s="343" t="s">
        <v>6694</v>
      </c>
      <c r="E2917" s="344" t="s">
        <v>412</v>
      </c>
      <c r="F2917" s="344" t="s">
        <v>714</v>
      </c>
      <c r="G2917" s="344"/>
      <c r="H2917" s="344" t="s">
        <v>6694</v>
      </c>
      <c r="I2917" s="334"/>
      <c r="J2917" s="261"/>
    </row>
    <row r="2918" spans="3:10" s="311" customFormat="1" x14ac:dyDescent="0.3">
      <c r="C2918" s="664"/>
      <c r="D2918" s="343" t="s">
        <v>6695</v>
      </c>
      <c r="E2918" s="344" t="s">
        <v>412</v>
      </c>
      <c r="F2918" s="344" t="s">
        <v>1055</v>
      </c>
      <c r="G2918" s="344"/>
      <c r="H2918" s="344" t="s">
        <v>6696</v>
      </c>
      <c r="I2918" s="334"/>
      <c r="J2918" s="261"/>
    </row>
    <row r="2919" spans="3:10" s="311" customFormat="1" x14ac:dyDescent="0.3">
      <c r="C2919" s="664"/>
      <c r="D2919" s="343" t="s">
        <v>6697</v>
      </c>
      <c r="E2919" s="344" t="s">
        <v>6698</v>
      </c>
      <c r="F2919" s="344" t="s">
        <v>726</v>
      </c>
      <c r="G2919" s="344"/>
      <c r="H2919" s="344" t="s">
        <v>6699</v>
      </c>
      <c r="I2919" s="334"/>
      <c r="J2919" s="261"/>
    </row>
    <row r="2920" spans="3:10" s="311" customFormat="1" x14ac:dyDescent="0.3">
      <c r="C2920" s="664"/>
      <c r="D2920" s="343" t="s">
        <v>6700</v>
      </c>
      <c r="E2920" s="344" t="s">
        <v>6701</v>
      </c>
      <c r="F2920" s="344" t="s">
        <v>426</v>
      </c>
      <c r="G2920" s="344"/>
      <c r="H2920" s="344" t="s">
        <v>6702</v>
      </c>
      <c r="I2920" s="334"/>
      <c r="J2920" s="261"/>
    </row>
    <row r="2921" spans="3:10" s="311" customFormat="1" x14ac:dyDescent="0.3">
      <c r="C2921" s="664"/>
      <c r="D2921" s="343" t="s">
        <v>6703</v>
      </c>
      <c r="E2921" s="344" t="s">
        <v>6704</v>
      </c>
      <c r="F2921" s="344" t="s">
        <v>665</v>
      </c>
      <c r="G2921" s="344"/>
      <c r="H2921" s="344" t="s">
        <v>6703</v>
      </c>
      <c r="I2921" s="334"/>
      <c r="J2921" s="261"/>
    </row>
    <row r="2922" spans="3:10" s="311" customFormat="1" x14ac:dyDescent="0.3">
      <c r="C2922" s="664"/>
      <c r="D2922" s="343" t="s">
        <v>6705</v>
      </c>
      <c r="E2922" s="344" t="s">
        <v>6706</v>
      </c>
      <c r="F2922" s="344" t="s">
        <v>916</v>
      </c>
      <c r="G2922" s="344"/>
      <c r="H2922" s="344" t="s">
        <v>6705</v>
      </c>
      <c r="I2922" s="334"/>
      <c r="J2922" s="261"/>
    </row>
    <row r="2923" spans="3:10" s="311" customFormat="1" x14ac:dyDescent="0.3">
      <c r="C2923" s="664"/>
      <c r="D2923" s="343" t="s">
        <v>6705</v>
      </c>
      <c r="E2923" s="344" t="s">
        <v>6707</v>
      </c>
      <c r="F2923" s="344" t="s">
        <v>1295</v>
      </c>
      <c r="G2923" s="344"/>
      <c r="H2923" s="344" t="s">
        <v>6705</v>
      </c>
      <c r="I2923" s="334"/>
      <c r="J2923" s="261"/>
    </row>
    <row r="2924" spans="3:10" s="311" customFormat="1" x14ac:dyDescent="0.3">
      <c r="C2924" s="664"/>
      <c r="D2924" s="343" t="s">
        <v>6708</v>
      </c>
      <c r="E2924" s="344" t="s">
        <v>412</v>
      </c>
      <c r="F2924" s="344" t="s">
        <v>436</v>
      </c>
      <c r="G2924" s="344"/>
      <c r="H2924" s="344" t="s">
        <v>6709</v>
      </c>
      <c r="I2924" s="334"/>
      <c r="J2924" s="261"/>
    </row>
    <row r="2925" spans="3:10" s="311" customFormat="1" x14ac:dyDescent="0.3">
      <c r="C2925" s="664"/>
      <c r="D2925" s="343" t="s">
        <v>6710</v>
      </c>
      <c r="E2925" s="344" t="s">
        <v>6711</v>
      </c>
      <c r="F2925" s="344" t="s">
        <v>675</v>
      </c>
      <c r="G2925" s="344"/>
      <c r="H2925" s="344" t="s">
        <v>6712</v>
      </c>
      <c r="I2925" s="334"/>
      <c r="J2925" s="261"/>
    </row>
    <row r="2926" spans="3:10" s="311" customFormat="1" x14ac:dyDescent="0.3">
      <c r="C2926" s="664"/>
      <c r="D2926" s="343" t="s">
        <v>6713</v>
      </c>
      <c r="E2926" s="344" t="s">
        <v>412</v>
      </c>
      <c r="F2926" s="344" t="s">
        <v>726</v>
      </c>
      <c r="G2926" s="344"/>
      <c r="H2926" s="344" t="s">
        <v>6714</v>
      </c>
      <c r="I2926" s="334"/>
      <c r="J2926" s="261"/>
    </row>
    <row r="2927" spans="3:10" s="311" customFormat="1" x14ac:dyDescent="0.3">
      <c r="C2927" s="664"/>
      <c r="D2927" s="343" t="s">
        <v>6715</v>
      </c>
      <c r="E2927" s="344" t="s">
        <v>6716</v>
      </c>
      <c r="F2927" s="344" t="s">
        <v>436</v>
      </c>
      <c r="G2927" s="344"/>
      <c r="H2927" s="344" t="s">
        <v>6717</v>
      </c>
      <c r="I2927" s="334"/>
      <c r="J2927" s="261"/>
    </row>
    <row r="2928" spans="3:10" s="311" customFormat="1" x14ac:dyDescent="0.3">
      <c r="C2928" s="664"/>
      <c r="D2928" s="343" t="s">
        <v>6715</v>
      </c>
      <c r="E2928" s="344" t="s">
        <v>6718</v>
      </c>
      <c r="F2928" s="344" t="s">
        <v>436</v>
      </c>
      <c r="G2928" s="344"/>
      <c r="H2928" s="344" t="s">
        <v>6719</v>
      </c>
      <c r="I2928" s="334"/>
      <c r="J2928" s="261"/>
    </row>
    <row r="2929" spans="3:10" s="311" customFormat="1" x14ac:dyDescent="0.3">
      <c r="C2929" s="664"/>
      <c r="D2929" s="343" t="s">
        <v>6720</v>
      </c>
      <c r="E2929" s="344" t="s">
        <v>6721</v>
      </c>
      <c r="F2929" s="344" t="s">
        <v>426</v>
      </c>
      <c r="G2929" s="344"/>
      <c r="H2929" s="344" t="s">
        <v>6720</v>
      </c>
      <c r="I2929" s="334"/>
      <c r="J2929" s="261"/>
    </row>
    <row r="2930" spans="3:10" s="311" customFormat="1" x14ac:dyDescent="0.3">
      <c r="C2930" s="664"/>
      <c r="D2930" s="343" t="s">
        <v>6722</v>
      </c>
      <c r="E2930" s="344" t="s">
        <v>6723</v>
      </c>
      <c r="F2930" s="344" t="s">
        <v>421</v>
      </c>
      <c r="G2930" s="344"/>
      <c r="H2930" s="344" t="s">
        <v>6724</v>
      </c>
      <c r="I2930" s="334"/>
      <c r="J2930" s="261"/>
    </row>
    <row r="2931" spans="3:10" s="311" customFormat="1" x14ac:dyDescent="0.3">
      <c r="C2931" s="664"/>
      <c r="D2931" s="343" t="s">
        <v>6725</v>
      </c>
      <c r="E2931" s="344" t="s">
        <v>6726</v>
      </c>
      <c r="F2931" s="344" t="s">
        <v>878</v>
      </c>
      <c r="G2931" s="344"/>
      <c r="H2931" s="344" t="s">
        <v>6727</v>
      </c>
      <c r="I2931" s="334"/>
      <c r="J2931" s="261"/>
    </row>
    <row r="2932" spans="3:10" s="311" customFormat="1" x14ac:dyDescent="0.3">
      <c r="C2932" s="664"/>
      <c r="D2932" s="343" t="s">
        <v>6728</v>
      </c>
      <c r="E2932" s="344" t="s">
        <v>6729</v>
      </c>
      <c r="F2932" s="344" t="s">
        <v>423</v>
      </c>
      <c r="G2932" s="344"/>
      <c r="H2932" s="344" t="s">
        <v>6730</v>
      </c>
      <c r="I2932" s="334"/>
      <c r="J2932" s="261"/>
    </row>
    <row r="2933" spans="3:10" s="311" customFormat="1" x14ac:dyDescent="0.3">
      <c r="C2933" s="664"/>
      <c r="D2933" s="343" t="s">
        <v>6731</v>
      </c>
      <c r="E2933" s="344" t="s">
        <v>6732</v>
      </c>
      <c r="F2933" s="344" t="s">
        <v>421</v>
      </c>
      <c r="G2933" s="344"/>
      <c r="H2933" s="344" t="s">
        <v>6733</v>
      </c>
      <c r="I2933" s="334"/>
      <c r="J2933" s="261"/>
    </row>
    <row r="2934" spans="3:10" s="311" customFormat="1" x14ac:dyDescent="0.3">
      <c r="C2934" s="664"/>
      <c r="D2934" s="343" t="s">
        <v>6734</v>
      </c>
      <c r="E2934" s="344" t="s">
        <v>412</v>
      </c>
      <c r="F2934" s="344" t="s">
        <v>423</v>
      </c>
      <c r="G2934" s="344"/>
      <c r="H2934" s="344" t="s">
        <v>6735</v>
      </c>
      <c r="I2934" s="334"/>
      <c r="J2934" s="261"/>
    </row>
    <row r="2935" spans="3:10" s="311" customFormat="1" x14ac:dyDescent="0.3">
      <c r="C2935" s="664"/>
      <c r="D2935" s="343" t="s">
        <v>6736</v>
      </c>
      <c r="E2935" s="344" t="s">
        <v>6737</v>
      </c>
      <c r="F2935" s="344" t="s">
        <v>423</v>
      </c>
      <c r="G2935" s="344"/>
      <c r="H2935" s="344" t="s">
        <v>6738</v>
      </c>
      <c r="I2935" s="334"/>
      <c r="J2935" s="261"/>
    </row>
    <row r="2936" spans="3:10" s="311" customFormat="1" x14ac:dyDescent="0.3">
      <c r="C2936" s="664"/>
      <c r="D2936" s="343" t="s">
        <v>6739</v>
      </c>
      <c r="E2936" s="344" t="s">
        <v>6740</v>
      </c>
      <c r="F2936" s="344" t="s">
        <v>493</v>
      </c>
      <c r="G2936" s="344"/>
      <c r="H2936" s="344" t="s">
        <v>6741</v>
      </c>
      <c r="I2936" s="334"/>
      <c r="J2936" s="261"/>
    </row>
    <row r="2937" spans="3:10" s="311" customFormat="1" x14ac:dyDescent="0.3">
      <c r="C2937" s="664"/>
      <c r="D2937" s="343" t="s">
        <v>6739</v>
      </c>
      <c r="E2937" s="344" t="s">
        <v>6742</v>
      </c>
      <c r="F2937" s="344" t="s">
        <v>493</v>
      </c>
      <c r="G2937" s="344"/>
      <c r="H2937" s="344" t="s">
        <v>6743</v>
      </c>
      <c r="I2937" s="334"/>
      <c r="J2937" s="261"/>
    </row>
    <row r="2938" spans="3:10" s="311" customFormat="1" x14ac:dyDescent="0.3">
      <c r="C2938" s="664"/>
      <c r="D2938" s="343" t="s">
        <v>772</v>
      </c>
      <c r="E2938" s="344" t="s">
        <v>6744</v>
      </c>
      <c r="F2938" s="344" t="s">
        <v>436</v>
      </c>
      <c r="G2938" s="344"/>
      <c r="H2938" s="344" t="s">
        <v>6745</v>
      </c>
      <c r="I2938" s="334"/>
      <c r="J2938" s="261"/>
    </row>
    <row r="2939" spans="3:10" s="311" customFormat="1" x14ac:dyDescent="0.3">
      <c r="C2939" s="664"/>
      <c r="D2939" s="343" t="s">
        <v>6746</v>
      </c>
      <c r="E2939" s="344" t="s">
        <v>6747</v>
      </c>
      <c r="F2939" s="344" t="s">
        <v>600</v>
      </c>
      <c r="G2939" s="344"/>
      <c r="H2939" s="344" t="s">
        <v>6746</v>
      </c>
      <c r="I2939" s="334"/>
      <c r="J2939" s="261"/>
    </row>
    <row r="2940" spans="3:10" s="311" customFormat="1" x14ac:dyDescent="0.3">
      <c r="C2940" s="664"/>
      <c r="D2940" s="343" t="s">
        <v>6748</v>
      </c>
      <c r="E2940" s="344" t="s">
        <v>6749</v>
      </c>
      <c r="F2940" s="344" t="s">
        <v>600</v>
      </c>
      <c r="G2940" s="344"/>
      <c r="H2940" s="344" t="s">
        <v>6748</v>
      </c>
      <c r="I2940" s="334"/>
      <c r="J2940" s="261"/>
    </row>
    <row r="2941" spans="3:10" s="311" customFormat="1" x14ac:dyDescent="0.3">
      <c r="C2941" s="664"/>
      <c r="D2941" s="343" t="s">
        <v>6750</v>
      </c>
      <c r="E2941" s="344" t="s">
        <v>6751</v>
      </c>
      <c r="F2941" s="344" t="s">
        <v>1051</v>
      </c>
      <c r="G2941" s="344"/>
      <c r="H2941" s="344" t="s">
        <v>6750</v>
      </c>
      <c r="I2941" s="334"/>
      <c r="J2941" s="261"/>
    </row>
    <row r="2942" spans="3:10" s="311" customFormat="1" x14ac:dyDescent="0.3">
      <c r="C2942" s="664"/>
      <c r="D2942" s="343" t="s">
        <v>6752</v>
      </c>
      <c r="E2942" s="344" t="s">
        <v>6753</v>
      </c>
      <c r="F2942" s="344" t="s">
        <v>426</v>
      </c>
      <c r="G2942" s="344"/>
      <c r="H2942" s="344" t="s">
        <v>6752</v>
      </c>
      <c r="I2942" s="334"/>
      <c r="J2942" s="261"/>
    </row>
    <row r="2943" spans="3:10" s="311" customFormat="1" x14ac:dyDescent="0.3">
      <c r="C2943" s="664"/>
      <c r="D2943" s="343" t="s">
        <v>6754</v>
      </c>
      <c r="E2943" s="344" t="s">
        <v>412</v>
      </c>
      <c r="F2943" s="344" t="s">
        <v>1194</v>
      </c>
      <c r="G2943" s="344"/>
      <c r="H2943" s="344" t="s">
        <v>6755</v>
      </c>
      <c r="I2943" s="334"/>
      <c r="J2943" s="261"/>
    </row>
    <row r="2944" spans="3:10" s="311" customFormat="1" x14ac:dyDescent="0.3">
      <c r="C2944" s="664"/>
      <c r="D2944" s="343" t="s">
        <v>6754</v>
      </c>
      <c r="E2944" s="344" t="s">
        <v>6756</v>
      </c>
      <c r="F2944" s="344" t="s">
        <v>426</v>
      </c>
      <c r="G2944" s="344"/>
      <c r="H2944" s="344" t="s">
        <v>6754</v>
      </c>
      <c r="I2944" s="334"/>
      <c r="J2944" s="261"/>
    </row>
    <row r="2945" spans="3:10" s="311" customFormat="1" x14ac:dyDescent="0.3">
      <c r="C2945" s="664"/>
      <c r="D2945" s="343" t="s">
        <v>6757</v>
      </c>
      <c r="E2945" s="344" t="s">
        <v>6758</v>
      </c>
      <c r="F2945" s="344" t="s">
        <v>665</v>
      </c>
      <c r="G2945" s="344"/>
      <c r="H2945" s="344" t="s">
        <v>6757</v>
      </c>
      <c r="I2945" s="334"/>
      <c r="J2945" s="261"/>
    </row>
    <row r="2946" spans="3:10" s="311" customFormat="1" x14ac:dyDescent="0.3">
      <c r="C2946" s="664"/>
      <c r="D2946" s="343" t="s">
        <v>6759</v>
      </c>
      <c r="E2946" s="344" t="s">
        <v>412</v>
      </c>
      <c r="F2946" s="344" t="s">
        <v>440</v>
      </c>
      <c r="G2946" s="344"/>
      <c r="H2946" s="344" t="s">
        <v>6760</v>
      </c>
      <c r="I2946" s="334"/>
      <c r="J2946" s="261"/>
    </row>
    <row r="2947" spans="3:10" s="311" customFormat="1" x14ac:dyDescent="0.3">
      <c r="C2947" s="664"/>
      <c r="D2947" s="343" t="s">
        <v>6761</v>
      </c>
      <c r="E2947" s="344" t="s">
        <v>412</v>
      </c>
      <c r="F2947" s="344" t="s">
        <v>440</v>
      </c>
      <c r="G2947" s="344"/>
      <c r="H2947" s="344" t="s">
        <v>6762</v>
      </c>
      <c r="I2947" s="334"/>
      <c r="J2947" s="261"/>
    </row>
    <row r="2948" spans="3:10" s="311" customFormat="1" x14ac:dyDescent="0.3">
      <c r="C2948" s="664"/>
      <c r="D2948" s="343" t="s">
        <v>6763</v>
      </c>
      <c r="E2948" s="344" t="s">
        <v>412</v>
      </c>
      <c r="F2948" s="344" t="s">
        <v>440</v>
      </c>
      <c r="G2948" s="344"/>
      <c r="H2948" s="344" t="s">
        <v>6764</v>
      </c>
      <c r="I2948" s="334"/>
      <c r="J2948" s="261"/>
    </row>
    <row r="2949" spans="3:10" s="311" customFormat="1" x14ac:dyDescent="0.3">
      <c r="C2949" s="664"/>
      <c r="D2949" s="343" t="s">
        <v>6765</v>
      </c>
      <c r="E2949" s="344" t="s">
        <v>6766</v>
      </c>
      <c r="F2949" s="344" t="s">
        <v>421</v>
      </c>
      <c r="G2949" s="344"/>
      <c r="H2949" s="344" t="s">
        <v>6767</v>
      </c>
      <c r="I2949" s="334"/>
      <c r="J2949" s="261"/>
    </row>
    <row r="2950" spans="3:10" s="311" customFormat="1" x14ac:dyDescent="0.3">
      <c r="C2950" s="664"/>
      <c r="D2950" s="343" t="s">
        <v>6768</v>
      </c>
      <c r="E2950" s="344" t="s">
        <v>412</v>
      </c>
      <c r="F2950" s="344" t="s">
        <v>421</v>
      </c>
      <c r="G2950" s="344"/>
      <c r="H2950" s="344" t="s">
        <v>6769</v>
      </c>
      <c r="I2950" s="334"/>
      <c r="J2950" s="261"/>
    </row>
    <row r="2951" spans="3:10" s="311" customFormat="1" x14ac:dyDescent="0.3">
      <c r="C2951" s="664"/>
      <c r="D2951" s="343" t="s">
        <v>6770</v>
      </c>
      <c r="E2951" s="344" t="s">
        <v>6771</v>
      </c>
      <c r="F2951" s="344" t="s">
        <v>525</v>
      </c>
      <c r="G2951" s="344"/>
      <c r="H2951" s="344" t="s">
        <v>6770</v>
      </c>
      <c r="I2951" s="334"/>
      <c r="J2951" s="261"/>
    </row>
    <row r="2952" spans="3:10" s="311" customFormat="1" x14ac:dyDescent="0.3">
      <c r="C2952" s="664"/>
      <c r="D2952" s="343" t="s">
        <v>6772</v>
      </c>
      <c r="E2952" s="344" t="s">
        <v>412</v>
      </c>
      <c r="F2952" s="344" t="s">
        <v>423</v>
      </c>
      <c r="G2952" s="344"/>
      <c r="H2952" s="344" t="s">
        <v>6773</v>
      </c>
      <c r="I2952" s="334"/>
      <c r="J2952" s="261"/>
    </row>
    <row r="2953" spans="3:10" s="311" customFormat="1" x14ac:dyDescent="0.3">
      <c r="C2953" s="664"/>
      <c r="D2953" s="343" t="s">
        <v>6774</v>
      </c>
      <c r="E2953" s="344" t="s">
        <v>412</v>
      </c>
      <c r="F2953" s="344" t="s">
        <v>1148</v>
      </c>
      <c r="G2953" s="344"/>
      <c r="H2953" s="344" t="s">
        <v>6775</v>
      </c>
      <c r="I2953" s="334"/>
      <c r="J2953" s="261"/>
    </row>
    <row r="2954" spans="3:10" s="311" customFormat="1" x14ac:dyDescent="0.3">
      <c r="C2954" s="664"/>
      <c r="D2954" s="343" t="s">
        <v>6776</v>
      </c>
      <c r="E2954" s="344" t="s">
        <v>6777</v>
      </c>
      <c r="F2954" s="344" t="s">
        <v>436</v>
      </c>
      <c r="G2954" s="344"/>
      <c r="H2954" s="344" t="s">
        <v>6778</v>
      </c>
      <c r="I2954" s="334"/>
      <c r="J2954" s="261"/>
    </row>
    <row r="2955" spans="3:10" s="311" customFormat="1" x14ac:dyDescent="0.3">
      <c r="C2955" s="664"/>
      <c r="D2955" s="343" t="s">
        <v>6776</v>
      </c>
      <c r="E2955" s="344" t="s">
        <v>6779</v>
      </c>
      <c r="F2955" s="344" t="s">
        <v>436</v>
      </c>
      <c r="G2955" s="344"/>
      <c r="H2955" s="344" t="s">
        <v>6780</v>
      </c>
      <c r="I2955" s="334"/>
      <c r="J2955" s="261"/>
    </row>
    <row r="2956" spans="3:10" s="311" customFormat="1" x14ac:dyDescent="0.3">
      <c r="C2956" s="664"/>
      <c r="D2956" s="343" t="s">
        <v>6781</v>
      </c>
      <c r="E2956" s="344" t="s">
        <v>6782</v>
      </c>
      <c r="F2956" s="344" t="s">
        <v>3130</v>
      </c>
      <c r="G2956" s="344"/>
      <c r="H2956" s="344" t="s">
        <v>6783</v>
      </c>
      <c r="I2956" s="334"/>
      <c r="J2956" s="261"/>
    </row>
    <row r="2957" spans="3:10" s="311" customFormat="1" x14ac:dyDescent="0.3">
      <c r="C2957" s="664"/>
      <c r="D2957" s="343" t="s">
        <v>6784</v>
      </c>
      <c r="E2957" s="344" t="s">
        <v>6785</v>
      </c>
      <c r="F2957" s="344" t="s">
        <v>1148</v>
      </c>
      <c r="G2957" s="344"/>
      <c r="H2957" s="344" t="s">
        <v>6784</v>
      </c>
      <c r="I2957" s="334"/>
      <c r="J2957" s="261"/>
    </row>
    <row r="2958" spans="3:10" s="311" customFormat="1" x14ac:dyDescent="0.3">
      <c r="C2958" s="664"/>
      <c r="D2958" s="343" t="s">
        <v>6786</v>
      </c>
      <c r="E2958" s="344" t="s">
        <v>6787</v>
      </c>
      <c r="F2958" s="344" t="s">
        <v>1250</v>
      </c>
      <c r="G2958" s="344"/>
      <c r="H2958" s="344" t="s">
        <v>6788</v>
      </c>
      <c r="I2958" s="334"/>
      <c r="J2958" s="261"/>
    </row>
    <row r="2959" spans="3:10" s="311" customFormat="1" x14ac:dyDescent="0.3">
      <c r="C2959" s="664"/>
      <c r="D2959" s="343" t="s">
        <v>6789</v>
      </c>
      <c r="E2959" s="344" t="s">
        <v>6790</v>
      </c>
      <c r="F2959" s="344" t="s">
        <v>436</v>
      </c>
      <c r="G2959" s="344"/>
      <c r="H2959" s="344" t="s">
        <v>6791</v>
      </c>
      <c r="I2959" s="334"/>
      <c r="J2959" s="261"/>
    </row>
    <row r="2960" spans="3:10" s="311" customFormat="1" x14ac:dyDescent="0.3">
      <c r="C2960" s="664"/>
      <c r="D2960" s="343" t="s">
        <v>6789</v>
      </c>
      <c r="E2960" s="344" t="s">
        <v>6792</v>
      </c>
      <c r="F2960" s="344" t="s">
        <v>436</v>
      </c>
      <c r="G2960" s="344"/>
      <c r="H2960" s="344" t="s">
        <v>6793</v>
      </c>
      <c r="I2960" s="334"/>
      <c r="J2960" s="261"/>
    </row>
    <row r="2961" spans="3:10" s="311" customFormat="1" x14ac:dyDescent="0.3">
      <c r="C2961" s="664"/>
      <c r="D2961" s="343" t="s">
        <v>6794</v>
      </c>
      <c r="E2961" s="344" t="s">
        <v>412</v>
      </c>
      <c r="F2961" s="344" t="s">
        <v>1140</v>
      </c>
      <c r="G2961" s="344"/>
      <c r="H2961" s="344" t="s">
        <v>6795</v>
      </c>
      <c r="I2961" s="334"/>
      <c r="J2961" s="261"/>
    </row>
    <row r="2962" spans="3:10" s="311" customFormat="1" x14ac:dyDescent="0.3">
      <c r="C2962" s="664"/>
      <c r="D2962" s="343" t="s">
        <v>6796</v>
      </c>
      <c r="E2962" s="344" t="s">
        <v>6797</v>
      </c>
      <c r="F2962" s="344" t="s">
        <v>1148</v>
      </c>
      <c r="G2962" s="344"/>
      <c r="H2962" s="344" t="s">
        <v>6796</v>
      </c>
      <c r="I2962" s="334"/>
      <c r="J2962" s="261"/>
    </row>
    <row r="2963" spans="3:10" s="311" customFormat="1" x14ac:dyDescent="0.3">
      <c r="C2963" s="664"/>
      <c r="D2963" s="343" t="s">
        <v>6798</v>
      </c>
      <c r="E2963" s="344" t="s">
        <v>6799</v>
      </c>
      <c r="F2963" s="344" t="s">
        <v>1148</v>
      </c>
      <c r="G2963" s="344"/>
      <c r="H2963" s="344" t="s">
        <v>6800</v>
      </c>
      <c r="I2963" s="334"/>
      <c r="J2963" s="261"/>
    </row>
    <row r="2964" spans="3:10" s="311" customFormat="1" x14ac:dyDescent="0.3">
      <c r="C2964" s="664"/>
      <c r="D2964" s="343" t="s">
        <v>6801</v>
      </c>
      <c r="E2964" s="344" t="s">
        <v>6802</v>
      </c>
      <c r="F2964" s="344" t="s">
        <v>600</v>
      </c>
      <c r="G2964" s="344"/>
      <c r="H2964" s="344" t="s">
        <v>6801</v>
      </c>
      <c r="I2964" s="334"/>
      <c r="J2964" s="261"/>
    </row>
    <row r="2965" spans="3:10" s="311" customFormat="1" x14ac:dyDescent="0.3">
      <c r="C2965" s="664"/>
      <c r="D2965" s="343" t="s">
        <v>6803</v>
      </c>
      <c r="E2965" s="344" t="s">
        <v>6804</v>
      </c>
      <c r="F2965" s="344" t="s">
        <v>426</v>
      </c>
      <c r="G2965" s="344"/>
      <c r="H2965" s="344" t="s">
        <v>6803</v>
      </c>
      <c r="I2965" s="334"/>
      <c r="J2965" s="261"/>
    </row>
    <row r="2966" spans="3:10" s="311" customFormat="1" x14ac:dyDescent="0.3">
      <c r="C2966" s="664"/>
      <c r="D2966" s="343" t="s">
        <v>6805</v>
      </c>
      <c r="E2966" s="344" t="s">
        <v>6806</v>
      </c>
      <c r="F2966" s="344" t="s">
        <v>705</v>
      </c>
      <c r="G2966" s="344"/>
      <c r="H2966" s="344" t="s">
        <v>6805</v>
      </c>
      <c r="I2966" s="334"/>
      <c r="J2966" s="261"/>
    </row>
    <row r="2967" spans="3:10" s="311" customFormat="1" x14ac:dyDescent="0.3">
      <c r="C2967" s="664"/>
      <c r="D2967" s="343" t="s">
        <v>6807</v>
      </c>
      <c r="E2967" s="344" t="s">
        <v>6808</v>
      </c>
      <c r="F2967" s="344" t="s">
        <v>469</v>
      </c>
      <c r="G2967" s="344"/>
      <c r="H2967" s="344" t="s">
        <v>6809</v>
      </c>
      <c r="I2967" s="334"/>
      <c r="J2967" s="261"/>
    </row>
    <row r="2968" spans="3:10" s="311" customFormat="1" x14ac:dyDescent="0.3">
      <c r="C2968" s="664"/>
      <c r="D2968" s="343" t="s">
        <v>6810</v>
      </c>
      <c r="E2968" s="344" t="s">
        <v>6811</v>
      </c>
      <c r="F2968" s="344" t="s">
        <v>1578</v>
      </c>
      <c r="G2968" s="344"/>
      <c r="H2968" s="344" t="s">
        <v>6810</v>
      </c>
      <c r="I2968" s="334"/>
      <c r="J2968" s="261"/>
    </row>
    <row r="2969" spans="3:10" s="311" customFormat="1" x14ac:dyDescent="0.3">
      <c r="C2969" s="664"/>
      <c r="D2969" s="343" t="s">
        <v>6812</v>
      </c>
      <c r="E2969" s="344" t="s">
        <v>6813</v>
      </c>
      <c r="F2969" s="344" t="s">
        <v>525</v>
      </c>
      <c r="G2969" s="344"/>
      <c r="H2969" s="344" t="s">
        <v>6812</v>
      </c>
      <c r="I2969" s="334"/>
      <c r="J2969" s="261"/>
    </row>
    <row r="2970" spans="3:10" s="311" customFormat="1" x14ac:dyDescent="0.3">
      <c r="C2970" s="664"/>
      <c r="D2970" s="343" t="s">
        <v>6814</v>
      </c>
      <c r="E2970" s="344" t="s">
        <v>412</v>
      </c>
      <c r="F2970" s="344" t="s">
        <v>525</v>
      </c>
      <c r="G2970" s="344"/>
      <c r="H2970" s="344" t="s">
        <v>6815</v>
      </c>
      <c r="I2970" s="334"/>
      <c r="J2970" s="261"/>
    </row>
    <row r="2971" spans="3:10" s="311" customFormat="1" x14ac:dyDescent="0.3">
      <c r="C2971" s="664"/>
      <c r="D2971" s="343" t="s">
        <v>6814</v>
      </c>
      <c r="E2971" s="344" t="s">
        <v>6816</v>
      </c>
      <c r="F2971" s="344" t="s">
        <v>525</v>
      </c>
      <c r="G2971" s="344"/>
      <c r="H2971" s="344" t="s">
        <v>6817</v>
      </c>
      <c r="I2971" s="334"/>
      <c r="J2971" s="261"/>
    </row>
    <row r="2972" spans="3:10" s="311" customFormat="1" x14ac:dyDescent="0.3">
      <c r="C2972" s="664"/>
      <c r="D2972" s="343" t="s">
        <v>6818</v>
      </c>
      <c r="E2972" s="344" t="s">
        <v>412</v>
      </c>
      <c r="F2972" s="344" t="s">
        <v>2849</v>
      </c>
      <c r="G2972" s="344"/>
      <c r="H2972" s="344" t="s">
        <v>6818</v>
      </c>
      <c r="I2972" s="334"/>
      <c r="J2972" s="261"/>
    </row>
    <row r="2973" spans="3:10" s="311" customFormat="1" x14ac:dyDescent="0.3">
      <c r="C2973" s="664"/>
      <c r="D2973" s="343" t="s">
        <v>6819</v>
      </c>
      <c r="E2973" s="344" t="s">
        <v>6820</v>
      </c>
      <c r="F2973" s="344" t="s">
        <v>525</v>
      </c>
      <c r="G2973" s="344"/>
      <c r="H2973" s="344" t="s">
        <v>6819</v>
      </c>
      <c r="I2973" s="334"/>
      <c r="J2973" s="261"/>
    </row>
    <row r="2974" spans="3:10" s="311" customFormat="1" x14ac:dyDescent="0.3">
      <c r="C2974" s="664"/>
      <c r="D2974" s="343" t="s">
        <v>6821</v>
      </c>
      <c r="E2974" s="344" t="s">
        <v>412</v>
      </c>
      <c r="F2974" s="344" t="s">
        <v>937</v>
      </c>
      <c r="G2974" s="344"/>
      <c r="H2974" s="344" t="s">
        <v>6822</v>
      </c>
      <c r="I2974" s="334"/>
      <c r="J2974" s="261"/>
    </row>
    <row r="2975" spans="3:10" s="311" customFormat="1" x14ac:dyDescent="0.3">
      <c r="C2975" s="664"/>
      <c r="D2975" s="343" t="s">
        <v>6823</v>
      </c>
      <c r="E2975" s="344" t="s">
        <v>412</v>
      </c>
      <c r="F2975" s="344" t="s">
        <v>1169</v>
      </c>
      <c r="G2975" s="344"/>
      <c r="H2975" s="344" t="s">
        <v>6824</v>
      </c>
      <c r="I2975" s="334"/>
      <c r="J2975" s="261"/>
    </row>
    <row r="2976" spans="3:10" s="311" customFormat="1" x14ac:dyDescent="0.3">
      <c r="C2976" s="664"/>
      <c r="D2976" s="343" t="s">
        <v>6825</v>
      </c>
      <c r="E2976" s="344" t="s">
        <v>6826</v>
      </c>
      <c r="F2976" s="344" t="s">
        <v>436</v>
      </c>
      <c r="G2976" s="344"/>
      <c r="H2976" s="344" t="s">
        <v>6827</v>
      </c>
      <c r="I2976" s="334"/>
      <c r="J2976" s="261"/>
    </row>
    <row r="2977" spans="3:10" s="311" customFormat="1" x14ac:dyDescent="0.3">
      <c r="C2977" s="664"/>
      <c r="D2977" s="343" t="s">
        <v>6828</v>
      </c>
      <c r="E2977" s="344" t="s">
        <v>412</v>
      </c>
      <c r="F2977" s="344" t="s">
        <v>2050</v>
      </c>
      <c r="G2977" s="344"/>
      <c r="H2977" s="344" t="s">
        <v>6829</v>
      </c>
      <c r="I2977" s="334"/>
      <c r="J2977" s="261"/>
    </row>
    <row r="2978" spans="3:10" s="311" customFormat="1" x14ac:dyDescent="0.3">
      <c r="C2978" s="664"/>
      <c r="D2978" s="343" t="s">
        <v>6828</v>
      </c>
      <c r="E2978" s="344" t="s">
        <v>6830</v>
      </c>
      <c r="F2978" s="344" t="s">
        <v>2050</v>
      </c>
      <c r="G2978" s="344"/>
      <c r="H2978" s="344" t="s">
        <v>6831</v>
      </c>
      <c r="I2978" s="334"/>
      <c r="J2978" s="261"/>
    </row>
    <row r="2979" spans="3:10" s="311" customFormat="1" x14ac:dyDescent="0.3">
      <c r="C2979" s="664"/>
      <c r="D2979" s="343" t="s">
        <v>6832</v>
      </c>
      <c r="E2979" s="344" t="s">
        <v>6833</v>
      </c>
      <c r="F2979" s="344" t="s">
        <v>665</v>
      </c>
      <c r="G2979" s="344"/>
      <c r="H2979" s="344" t="s">
        <v>6834</v>
      </c>
      <c r="I2979" s="334"/>
      <c r="J2979" s="261"/>
    </row>
    <row r="2980" spans="3:10" s="311" customFormat="1" x14ac:dyDescent="0.3">
      <c r="C2980" s="664"/>
      <c r="D2980" s="343" t="s">
        <v>6835</v>
      </c>
      <c r="E2980" s="344" t="s">
        <v>6836</v>
      </c>
      <c r="F2980" s="344" t="s">
        <v>600</v>
      </c>
      <c r="G2980" s="344"/>
      <c r="H2980" s="344" t="s">
        <v>6835</v>
      </c>
      <c r="I2980" s="334"/>
      <c r="J2980" s="261"/>
    </row>
    <row r="2981" spans="3:10" s="311" customFormat="1" x14ac:dyDescent="0.3">
      <c r="C2981" s="664"/>
      <c r="D2981" s="343" t="s">
        <v>6837</v>
      </c>
      <c r="E2981" s="344" t="s">
        <v>6838</v>
      </c>
      <c r="F2981" s="344" t="s">
        <v>772</v>
      </c>
      <c r="G2981" s="344"/>
      <c r="H2981" s="344" t="s">
        <v>6837</v>
      </c>
      <c r="I2981" s="334"/>
      <c r="J2981" s="261"/>
    </row>
    <row r="2982" spans="3:10" s="311" customFormat="1" x14ac:dyDescent="0.3">
      <c r="C2982" s="664"/>
      <c r="D2982" s="343" t="s">
        <v>6839</v>
      </c>
      <c r="E2982" s="344" t="s">
        <v>412</v>
      </c>
      <c r="F2982" s="344" t="s">
        <v>878</v>
      </c>
      <c r="G2982" s="344"/>
      <c r="H2982" s="344" t="s">
        <v>6839</v>
      </c>
      <c r="I2982" s="334"/>
      <c r="J2982" s="261"/>
    </row>
    <row r="2983" spans="3:10" s="311" customFormat="1" x14ac:dyDescent="0.3">
      <c r="C2983" s="664"/>
      <c r="D2983" s="343" t="s">
        <v>6840</v>
      </c>
      <c r="E2983" s="344" t="s">
        <v>412</v>
      </c>
      <c r="F2983" s="344" t="s">
        <v>745</v>
      </c>
      <c r="G2983" s="344"/>
      <c r="H2983" s="344" t="s">
        <v>6840</v>
      </c>
      <c r="I2983" s="334"/>
      <c r="J2983" s="261"/>
    </row>
    <row r="2984" spans="3:10" s="311" customFormat="1" x14ac:dyDescent="0.3">
      <c r="C2984" s="664"/>
      <c r="D2984" s="343" t="s">
        <v>6841</v>
      </c>
      <c r="E2984" s="344" t="s">
        <v>412</v>
      </c>
      <c r="F2984" s="344" t="s">
        <v>426</v>
      </c>
      <c r="G2984" s="344"/>
      <c r="H2984" s="344" t="s">
        <v>6841</v>
      </c>
      <c r="I2984" s="334"/>
      <c r="J2984" s="261"/>
    </row>
    <row r="2985" spans="3:10" s="311" customFormat="1" x14ac:dyDescent="0.3">
      <c r="C2985" s="664"/>
      <c r="D2985" s="343" t="s">
        <v>6842</v>
      </c>
      <c r="E2985" s="344" t="s">
        <v>6843</v>
      </c>
      <c r="F2985" s="344" t="s">
        <v>436</v>
      </c>
      <c r="G2985" s="344"/>
      <c r="H2985" s="344" t="s">
        <v>6844</v>
      </c>
      <c r="I2985" s="334"/>
      <c r="J2985" s="261"/>
    </row>
    <row r="2986" spans="3:10" s="311" customFormat="1" x14ac:dyDescent="0.3">
      <c r="C2986" s="664"/>
      <c r="D2986" s="343" t="s">
        <v>6845</v>
      </c>
      <c r="E2986" s="344" t="s">
        <v>6846</v>
      </c>
      <c r="F2986" s="344" t="s">
        <v>772</v>
      </c>
      <c r="G2986" s="344"/>
      <c r="H2986" s="344" t="s">
        <v>6847</v>
      </c>
      <c r="I2986" s="334"/>
      <c r="J2986" s="261"/>
    </row>
    <row r="2987" spans="3:10" s="311" customFormat="1" x14ac:dyDescent="0.3">
      <c r="C2987" s="664"/>
      <c r="D2987" s="343" t="s">
        <v>6848</v>
      </c>
      <c r="E2987" s="344" t="s">
        <v>6849</v>
      </c>
      <c r="F2987" s="344" t="s">
        <v>6850</v>
      </c>
      <c r="G2987" s="344"/>
      <c r="H2987" s="344" t="s">
        <v>6851</v>
      </c>
      <c r="I2987" s="334"/>
      <c r="J2987" s="261"/>
    </row>
    <row r="2988" spans="3:10" s="311" customFormat="1" x14ac:dyDescent="0.3">
      <c r="C2988" s="664"/>
      <c r="D2988" s="343" t="s">
        <v>6852</v>
      </c>
      <c r="E2988" s="344" t="s">
        <v>6853</v>
      </c>
      <c r="F2988" s="344" t="s">
        <v>436</v>
      </c>
      <c r="G2988" s="344"/>
      <c r="H2988" s="344" t="s">
        <v>6854</v>
      </c>
      <c r="I2988" s="334"/>
      <c r="J2988" s="261"/>
    </row>
    <row r="2989" spans="3:10" s="311" customFormat="1" x14ac:dyDescent="0.3">
      <c r="C2989" s="664"/>
      <c r="D2989" s="343" t="s">
        <v>6855</v>
      </c>
      <c r="E2989" s="344" t="s">
        <v>412</v>
      </c>
      <c r="F2989" s="344" t="s">
        <v>525</v>
      </c>
      <c r="G2989" s="344"/>
      <c r="H2989" s="344" t="s">
        <v>6855</v>
      </c>
      <c r="I2989" s="334"/>
      <c r="J2989" s="261"/>
    </row>
    <row r="2990" spans="3:10" s="311" customFormat="1" x14ac:dyDescent="0.3">
      <c r="C2990" s="664"/>
      <c r="D2990" s="343" t="s">
        <v>6856</v>
      </c>
      <c r="E2990" s="344" t="s">
        <v>6857</v>
      </c>
      <c r="F2990" s="344" t="s">
        <v>1553</v>
      </c>
      <c r="G2990" s="344"/>
      <c r="H2990" s="344" t="s">
        <v>6856</v>
      </c>
      <c r="I2990" s="334"/>
      <c r="J2990" s="261"/>
    </row>
    <row r="2991" spans="3:10" s="311" customFormat="1" x14ac:dyDescent="0.3">
      <c r="C2991" s="664"/>
      <c r="D2991" s="343" t="s">
        <v>6858</v>
      </c>
      <c r="E2991" s="344" t="s">
        <v>6859</v>
      </c>
      <c r="F2991" s="344" t="s">
        <v>6860</v>
      </c>
      <c r="G2991" s="344"/>
      <c r="H2991" s="344" t="s">
        <v>6861</v>
      </c>
      <c r="I2991" s="334"/>
      <c r="J2991" s="261"/>
    </row>
    <row r="2992" spans="3:10" s="311" customFormat="1" x14ac:dyDescent="0.3">
      <c r="C2992" s="664"/>
      <c r="D2992" s="343" t="s">
        <v>6858</v>
      </c>
      <c r="E2992" s="344" t="s">
        <v>6862</v>
      </c>
      <c r="F2992" s="344" t="s">
        <v>1194</v>
      </c>
      <c r="G2992" s="344"/>
      <c r="H2992" s="344" t="s">
        <v>6858</v>
      </c>
      <c r="I2992" s="334"/>
      <c r="J2992" s="261"/>
    </row>
    <row r="2993" spans="3:10" s="311" customFormat="1" x14ac:dyDescent="0.3">
      <c r="C2993" s="664"/>
      <c r="D2993" s="343" t="s">
        <v>6863</v>
      </c>
      <c r="E2993" s="344" t="s">
        <v>6864</v>
      </c>
      <c r="F2993" s="344" t="s">
        <v>665</v>
      </c>
      <c r="G2993" s="344"/>
      <c r="H2993" s="344" t="s">
        <v>6863</v>
      </c>
      <c r="I2993" s="334"/>
      <c r="J2993" s="261"/>
    </row>
    <row r="2994" spans="3:10" s="311" customFormat="1" x14ac:dyDescent="0.3">
      <c r="C2994" s="664"/>
      <c r="D2994" s="343" t="s">
        <v>6865</v>
      </c>
      <c r="E2994" s="344" t="s">
        <v>6866</v>
      </c>
      <c r="F2994" s="344" t="s">
        <v>1349</v>
      </c>
      <c r="G2994" s="344"/>
      <c r="H2994" s="344" t="s">
        <v>6865</v>
      </c>
      <c r="I2994" s="334"/>
      <c r="J2994" s="261"/>
    </row>
    <row r="2995" spans="3:10" s="311" customFormat="1" x14ac:dyDescent="0.3">
      <c r="C2995" s="664"/>
      <c r="D2995" s="343" t="s">
        <v>6867</v>
      </c>
      <c r="E2995" s="344" t="s">
        <v>6868</v>
      </c>
      <c r="F2995" s="344" t="s">
        <v>1711</v>
      </c>
      <c r="G2995" s="344"/>
      <c r="H2995" s="344" t="s">
        <v>6867</v>
      </c>
      <c r="I2995" s="334"/>
      <c r="J2995" s="261"/>
    </row>
    <row r="2996" spans="3:10" s="311" customFormat="1" x14ac:dyDescent="0.3">
      <c r="C2996" s="664"/>
      <c r="D2996" s="343" t="s">
        <v>6869</v>
      </c>
      <c r="E2996" s="344" t="s">
        <v>6870</v>
      </c>
      <c r="F2996" s="344" t="s">
        <v>2144</v>
      </c>
      <c r="G2996" s="344"/>
      <c r="H2996" s="344" t="s">
        <v>6871</v>
      </c>
      <c r="I2996" s="334"/>
      <c r="J2996" s="261"/>
    </row>
    <row r="2997" spans="3:10" s="311" customFormat="1" x14ac:dyDescent="0.3">
      <c r="C2997" s="664"/>
      <c r="D2997" s="343" t="s">
        <v>6872</v>
      </c>
      <c r="E2997" s="344" t="s">
        <v>412</v>
      </c>
      <c r="F2997" s="344" t="s">
        <v>436</v>
      </c>
      <c r="G2997" s="344"/>
      <c r="H2997" s="344" t="s">
        <v>6873</v>
      </c>
      <c r="I2997" s="334"/>
      <c r="J2997" s="261"/>
    </row>
    <row r="2998" spans="3:10" s="311" customFormat="1" x14ac:dyDescent="0.3">
      <c r="C2998" s="664"/>
      <c r="D2998" s="343" t="s">
        <v>6874</v>
      </c>
      <c r="E2998" s="344" t="s">
        <v>412</v>
      </c>
      <c r="F2998" s="344" t="s">
        <v>493</v>
      </c>
      <c r="G2998" s="344"/>
      <c r="H2998" s="344" t="s">
        <v>6874</v>
      </c>
      <c r="I2998" s="334"/>
      <c r="J2998" s="261"/>
    </row>
    <row r="2999" spans="3:10" s="311" customFormat="1" x14ac:dyDescent="0.3">
      <c r="C2999" s="664"/>
      <c r="D2999" s="343" t="s">
        <v>6875</v>
      </c>
      <c r="E2999" s="344" t="s">
        <v>6876</v>
      </c>
      <c r="F2999" s="344" t="s">
        <v>436</v>
      </c>
      <c r="G2999" s="344"/>
      <c r="H2999" s="344" t="s">
        <v>6877</v>
      </c>
      <c r="I2999" s="334"/>
      <c r="J2999" s="261"/>
    </row>
    <row r="3000" spans="3:10" s="311" customFormat="1" x14ac:dyDescent="0.3">
      <c r="C3000" s="664"/>
      <c r="D3000" s="343" t="s">
        <v>6878</v>
      </c>
      <c r="E3000" s="344" t="s">
        <v>6879</v>
      </c>
      <c r="F3000" s="344" t="s">
        <v>436</v>
      </c>
      <c r="G3000" s="344"/>
      <c r="H3000" s="344" t="s">
        <v>6880</v>
      </c>
      <c r="I3000" s="334"/>
      <c r="J3000" s="261"/>
    </row>
    <row r="3001" spans="3:10" s="311" customFormat="1" x14ac:dyDescent="0.3">
      <c r="C3001" s="664"/>
      <c r="D3001" s="343" t="s">
        <v>6881</v>
      </c>
      <c r="E3001" s="344" t="s">
        <v>6882</v>
      </c>
      <c r="F3001" s="344" t="s">
        <v>6883</v>
      </c>
      <c r="G3001" s="344"/>
      <c r="H3001" s="344" t="s">
        <v>6884</v>
      </c>
      <c r="I3001" s="334"/>
      <c r="J3001" s="261"/>
    </row>
    <row r="3002" spans="3:10" s="311" customFormat="1" x14ac:dyDescent="0.3">
      <c r="C3002" s="664"/>
      <c r="D3002" s="343" t="s">
        <v>6885</v>
      </c>
      <c r="E3002" s="344" t="s">
        <v>6886</v>
      </c>
      <c r="F3002" s="344" t="s">
        <v>3130</v>
      </c>
      <c r="G3002" s="344"/>
      <c r="H3002" s="344" t="s">
        <v>6887</v>
      </c>
      <c r="I3002" s="334"/>
      <c r="J3002" s="261"/>
    </row>
    <row r="3003" spans="3:10" s="311" customFormat="1" x14ac:dyDescent="0.3">
      <c r="C3003" s="664"/>
      <c r="D3003" s="343" t="s">
        <v>6888</v>
      </c>
      <c r="E3003" s="344" t="s">
        <v>6889</v>
      </c>
      <c r="F3003" s="344" t="s">
        <v>1586</v>
      </c>
      <c r="G3003" s="344"/>
      <c r="H3003" s="344" t="s">
        <v>6890</v>
      </c>
      <c r="I3003" s="334"/>
      <c r="J3003" s="261"/>
    </row>
    <row r="3004" spans="3:10" s="311" customFormat="1" x14ac:dyDescent="0.3">
      <c r="C3004" s="664"/>
      <c r="D3004" s="343" t="s">
        <v>6891</v>
      </c>
      <c r="E3004" s="344" t="s">
        <v>6892</v>
      </c>
      <c r="F3004" s="344" t="s">
        <v>423</v>
      </c>
      <c r="G3004" s="344"/>
      <c r="H3004" s="344" t="s">
        <v>6893</v>
      </c>
      <c r="I3004" s="334"/>
      <c r="J3004" s="261"/>
    </row>
    <row r="3005" spans="3:10" s="311" customFormat="1" x14ac:dyDescent="0.3">
      <c r="C3005" s="664"/>
      <c r="D3005" s="343" t="s">
        <v>6894</v>
      </c>
      <c r="E3005" s="344" t="s">
        <v>6895</v>
      </c>
      <c r="F3005" s="344" t="s">
        <v>1394</v>
      </c>
      <c r="G3005" s="344"/>
      <c r="H3005" s="344" t="s">
        <v>6894</v>
      </c>
      <c r="I3005" s="334"/>
      <c r="J3005" s="261"/>
    </row>
    <row r="3006" spans="3:10" s="311" customFormat="1" x14ac:dyDescent="0.3">
      <c r="C3006" s="664"/>
      <c r="D3006" s="343" t="s">
        <v>6896</v>
      </c>
      <c r="E3006" s="344" t="s">
        <v>412</v>
      </c>
      <c r="F3006" s="344" t="s">
        <v>421</v>
      </c>
      <c r="G3006" s="344"/>
      <c r="H3006" s="344" t="s">
        <v>6896</v>
      </c>
      <c r="I3006" s="334"/>
      <c r="J3006" s="261"/>
    </row>
    <row r="3007" spans="3:10" s="311" customFormat="1" x14ac:dyDescent="0.3">
      <c r="C3007" s="664"/>
      <c r="D3007" s="343" t="s">
        <v>6897</v>
      </c>
      <c r="E3007" s="344" t="s">
        <v>412</v>
      </c>
      <c r="F3007" s="344" t="s">
        <v>525</v>
      </c>
      <c r="G3007" s="344"/>
      <c r="H3007" s="344" t="s">
        <v>6897</v>
      </c>
      <c r="I3007" s="334"/>
      <c r="J3007" s="261"/>
    </row>
    <row r="3008" spans="3:10" s="311" customFormat="1" x14ac:dyDescent="0.3">
      <c r="C3008" s="664"/>
      <c r="D3008" s="343" t="s">
        <v>6898</v>
      </c>
      <c r="E3008" s="344" t="s">
        <v>6899</v>
      </c>
      <c r="F3008" s="344" t="s">
        <v>436</v>
      </c>
      <c r="G3008" s="344"/>
      <c r="H3008" s="344" t="s">
        <v>6900</v>
      </c>
      <c r="I3008" s="334"/>
      <c r="J3008" s="261"/>
    </row>
    <row r="3009" spans="3:10" s="311" customFormat="1" x14ac:dyDescent="0.3">
      <c r="C3009" s="664"/>
      <c r="D3009" s="343" t="s">
        <v>6901</v>
      </c>
      <c r="E3009" s="344" t="s">
        <v>6902</v>
      </c>
      <c r="F3009" s="344" t="s">
        <v>534</v>
      </c>
      <c r="G3009" s="344"/>
      <c r="H3009" s="344" t="s">
        <v>6903</v>
      </c>
      <c r="I3009" s="334"/>
      <c r="J3009" s="261"/>
    </row>
    <row r="3010" spans="3:10" s="311" customFormat="1" x14ac:dyDescent="0.3">
      <c r="C3010" s="664"/>
      <c r="D3010" s="343" t="s">
        <v>6904</v>
      </c>
      <c r="E3010" s="344" t="s">
        <v>6905</v>
      </c>
      <c r="F3010" s="344" t="s">
        <v>426</v>
      </c>
      <c r="G3010" s="344"/>
      <c r="H3010" s="344" t="s">
        <v>6904</v>
      </c>
      <c r="I3010" s="334"/>
      <c r="J3010" s="261"/>
    </row>
    <row r="3011" spans="3:10" s="311" customFormat="1" x14ac:dyDescent="0.3">
      <c r="C3011" s="664"/>
      <c r="D3011" s="343" t="s">
        <v>6906</v>
      </c>
      <c r="E3011" s="344" t="s">
        <v>412</v>
      </c>
      <c r="F3011" s="344" t="s">
        <v>726</v>
      </c>
      <c r="G3011" s="344"/>
      <c r="H3011" s="344" t="s">
        <v>6906</v>
      </c>
      <c r="I3011" s="334"/>
      <c r="J3011" s="261"/>
    </row>
    <row r="3012" spans="3:10" s="311" customFormat="1" x14ac:dyDescent="0.3">
      <c r="C3012" s="664"/>
      <c r="D3012" s="343" t="s">
        <v>6907</v>
      </c>
      <c r="E3012" s="344" t="s">
        <v>6908</v>
      </c>
      <c r="F3012" s="344" t="s">
        <v>705</v>
      </c>
      <c r="G3012" s="344"/>
      <c r="H3012" s="344" t="s">
        <v>6907</v>
      </c>
      <c r="I3012" s="334"/>
      <c r="J3012" s="261"/>
    </row>
    <row r="3013" spans="3:10" s="311" customFormat="1" x14ac:dyDescent="0.3">
      <c r="C3013" s="664"/>
      <c r="D3013" s="343" t="s">
        <v>6909</v>
      </c>
      <c r="E3013" s="344" t="s">
        <v>412</v>
      </c>
      <c r="F3013" s="344" t="s">
        <v>665</v>
      </c>
      <c r="G3013" s="344"/>
      <c r="H3013" s="344" t="s">
        <v>6909</v>
      </c>
      <c r="I3013" s="334"/>
      <c r="J3013" s="261"/>
    </row>
    <row r="3014" spans="3:10" s="311" customFormat="1" x14ac:dyDescent="0.3">
      <c r="C3014" s="664"/>
      <c r="D3014" s="343" t="s">
        <v>6910</v>
      </c>
      <c r="E3014" s="344" t="s">
        <v>6911</v>
      </c>
      <c r="F3014" s="344" t="s">
        <v>665</v>
      </c>
      <c r="G3014" s="344"/>
      <c r="H3014" s="344" t="s">
        <v>6910</v>
      </c>
      <c r="I3014" s="334"/>
      <c r="J3014" s="261"/>
    </row>
    <row r="3015" spans="3:10" s="311" customFormat="1" x14ac:dyDescent="0.3">
      <c r="C3015" s="664"/>
      <c r="D3015" s="343" t="s">
        <v>6912</v>
      </c>
      <c r="E3015" s="344" t="s">
        <v>412</v>
      </c>
      <c r="F3015" s="344" t="s">
        <v>423</v>
      </c>
      <c r="G3015" s="344"/>
      <c r="H3015" s="344" t="s">
        <v>6912</v>
      </c>
      <c r="I3015" s="334"/>
      <c r="J3015" s="261"/>
    </row>
    <row r="3016" spans="3:10" s="311" customFormat="1" x14ac:dyDescent="0.3">
      <c r="C3016" s="664"/>
      <c r="D3016" s="343" t="s">
        <v>6913</v>
      </c>
      <c r="E3016" s="344" t="s">
        <v>6914</v>
      </c>
      <c r="F3016" s="344" t="s">
        <v>726</v>
      </c>
      <c r="G3016" s="344"/>
      <c r="H3016" s="344" t="s">
        <v>6915</v>
      </c>
      <c r="I3016" s="334"/>
      <c r="J3016" s="261"/>
    </row>
    <row r="3017" spans="3:10" s="311" customFormat="1" x14ac:dyDescent="0.3">
      <c r="C3017" s="664"/>
      <c r="D3017" s="343" t="s">
        <v>6916</v>
      </c>
      <c r="E3017" s="344" t="s">
        <v>412</v>
      </c>
      <c r="F3017" s="344" t="s">
        <v>423</v>
      </c>
      <c r="G3017" s="344"/>
      <c r="H3017" s="344" t="s">
        <v>6916</v>
      </c>
      <c r="I3017" s="334"/>
      <c r="J3017" s="261"/>
    </row>
    <row r="3018" spans="3:10" s="311" customFormat="1" x14ac:dyDescent="0.3">
      <c r="C3018" s="664"/>
      <c r="D3018" s="343" t="s">
        <v>6917</v>
      </c>
      <c r="E3018" s="344" t="s">
        <v>6918</v>
      </c>
      <c r="F3018" s="344" t="s">
        <v>423</v>
      </c>
      <c r="G3018" s="344"/>
      <c r="H3018" s="344" t="s">
        <v>6919</v>
      </c>
      <c r="I3018" s="334"/>
      <c r="J3018" s="261"/>
    </row>
    <row r="3019" spans="3:10" s="311" customFormat="1" x14ac:dyDescent="0.3">
      <c r="C3019" s="664"/>
      <c r="D3019" s="343" t="s">
        <v>6920</v>
      </c>
      <c r="E3019" s="344" t="s">
        <v>6921</v>
      </c>
      <c r="F3019" s="344" t="s">
        <v>878</v>
      </c>
      <c r="G3019" s="344"/>
      <c r="H3019" s="344" t="s">
        <v>6922</v>
      </c>
      <c r="I3019" s="334"/>
      <c r="J3019" s="261"/>
    </row>
    <row r="3020" spans="3:10" s="311" customFormat="1" x14ac:dyDescent="0.3">
      <c r="C3020" s="664"/>
      <c r="D3020" s="343" t="s">
        <v>6923</v>
      </c>
      <c r="E3020" s="344" t="s">
        <v>6924</v>
      </c>
      <c r="F3020" s="344" t="s">
        <v>1578</v>
      </c>
      <c r="G3020" s="344"/>
      <c r="H3020" s="344" t="s">
        <v>6925</v>
      </c>
      <c r="I3020" s="334"/>
      <c r="J3020" s="261"/>
    </row>
    <row r="3021" spans="3:10" s="311" customFormat="1" x14ac:dyDescent="0.3">
      <c r="C3021" s="664"/>
      <c r="D3021" s="343" t="s">
        <v>6926</v>
      </c>
      <c r="E3021" s="344" t="s">
        <v>412</v>
      </c>
      <c r="F3021" s="344" t="s">
        <v>1117</v>
      </c>
      <c r="G3021" s="344"/>
      <c r="H3021" s="344" t="s">
        <v>6926</v>
      </c>
      <c r="I3021" s="334"/>
      <c r="J3021" s="261"/>
    </row>
    <row r="3022" spans="3:10" s="311" customFormat="1" x14ac:dyDescent="0.3">
      <c r="C3022" s="664"/>
      <c r="D3022" s="343" t="s">
        <v>6927</v>
      </c>
      <c r="E3022" s="344" t="s">
        <v>6928</v>
      </c>
      <c r="F3022" s="344" t="s">
        <v>516</v>
      </c>
      <c r="G3022" s="344"/>
      <c r="H3022" s="344" t="s">
        <v>6927</v>
      </c>
      <c r="I3022" s="334"/>
      <c r="J3022" s="261"/>
    </row>
    <row r="3023" spans="3:10" s="311" customFormat="1" x14ac:dyDescent="0.3">
      <c r="C3023" s="664"/>
      <c r="D3023" s="343" t="s">
        <v>6929</v>
      </c>
      <c r="E3023" s="344" t="s">
        <v>6930</v>
      </c>
      <c r="F3023" s="344" t="s">
        <v>2849</v>
      </c>
      <c r="G3023" s="344"/>
      <c r="H3023" s="344" t="s">
        <v>6929</v>
      </c>
      <c r="I3023" s="334"/>
      <c r="J3023" s="261"/>
    </row>
    <row r="3024" spans="3:10" s="311" customFormat="1" x14ac:dyDescent="0.3">
      <c r="C3024" s="664"/>
      <c r="D3024" s="343" t="s">
        <v>6931</v>
      </c>
      <c r="E3024" s="344" t="s">
        <v>6932</v>
      </c>
      <c r="F3024" s="344" t="s">
        <v>473</v>
      </c>
      <c r="G3024" s="344"/>
      <c r="H3024" s="344" t="s">
        <v>6933</v>
      </c>
      <c r="I3024" s="334"/>
      <c r="J3024" s="261"/>
    </row>
    <row r="3025" spans="3:10" s="311" customFormat="1" x14ac:dyDescent="0.3">
      <c r="C3025" s="664"/>
      <c r="D3025" s="343" t="s">
        <v>6934</v>
      </c>
      <c r="E3025" s="344" t="s">
        <v>6935</v>
      </c>
      <c r="F3025" s="344" t="s">
        <v>436</v>
      </c>
      <c r="G3025" s="344"/>
      <c r="H3025" s="344" t="s">
        <v>6936</v>
      </c>
      <c r="I3025" s="334"/>
      <c r="J3025" s="261"/>
    </row>
    <row r="3026" spans="3:10" s="311" customFormat="1" x14ac:dyDescent="0.3">
      <c r="C3026" s="664"/>
      <c r="D3026" s="343" t="s">
        <v>6937</v>
      </c>
      <c r="E3026" s="344" t="s">
        <v>6938</v>
      </c>
      <c r="F3026" s="344" t="s">
        <v>4440</v>
      </c>
      <c r="G3026" s="344"/>
      <c r="H3026" s="344" t="s">
        <v>6939</v>
      </c>
      <c r="I3026" s="334"/>
      <c r="J3026" s="261"/>
    </row>
    <row r="3027" spans="3:10" s="311" customFormat="1" x14ac:dyDescent="0.3">
      <c r="C3027" s="664"/>
      <c r="D3027" s="343" t="s">
        <v>6940</v>
      </c>
      <c r="E3027" s="344" t="s">
        <v>6941</v>
      </c>
      <c r="F3027" s="344" t="s">
        <v>516</v>
      </c>
      <c r="G3027" s="344"/>
      <c r="H3027" s="344" t="s">
        <v>6940</v>
      </c>
      <c r="I3027" s="334"/>
      <c r="J3027" s="261"/>
    </row>
    <row r="3028" spans="3:10" s="311" customFormat="1" x14ac:dyDescent="0.3">
      <c r="C3028" s="664"/>
      <c r="D3028" s="343" t="s">
        <v>6942</v>
      </c>
      <c r="E3028" s="344" t="s">
        <v>6943</v>
      </c>
      <c r="F3028" s="344" t="s">
        <v>525</v>
      </c>
      <c r="G3028" s="344"/>
      <c r="H3028" s="344" t="s">
        <v>6942</v>
      </c>
      <c r="I3028" s="334"/>
      <c r="J3028" s="261"/>
    </row>
    <row r="3029" spans="3:10" s="311" customFormat="1" x14ac:dyDescent="0.3">
      <c r="C3029" s="664"/>
      <c r="D3029" s="343" t="s">
        <v>6944</v>
      </c>
      <c r="E3029" s="344" t="s">
        <v>6945</v>
      </c>
      <c r="F3029" s="344" t="s">
        <v>1463</v>
      </c>
      <c r="G3029" s="344"/>
      <c r="H3029" s="344" t="s">
        <v>6944</v>
      </c>
      <c r="I3029" s="334"/>
      <c r="J3029" s="261"/>
    </row>
    <row r="3030" spans="3:10" s="311" customFormat="1" x14ac:dyDescent="0.3">
      <c r="C3030" s="664"/>
      <c r="D3030" s="343" t="s">
        <v>6946</v>
      </c>
      <c r="E3030" s="344" t="s">
        <v>6947</v>
      </c>
      <c r="F3030" s="344" t="s">
        <v>426</v>
      </c>
      <c r="G3030" s="344"/>
      <c r="H3030" s="344" t="s">
        <v>6946</v>
      </c>
      <c r="I3030" s="334"/>
      <c r="J3030" s="261"/>
    </row>
    <row r="3031" spans="3:10" s="311" customFormat="1" x14ac:dyDescent="0.3">
      <c r="C3031" s="664"/>
      <c r="D3031" s="343" t="s">
        <v>6948</v>
      </c>
      <c r="E3031" s="344" t="s">
        <v>6949</v>
      </c>
      <c r="F3031" s="344" t="s">
        <v>463</v>
      </c>
      <c r="G3031" s="344"/>
      <c r="H3031" s="344" t="s">
        <v>6950</v>
      </c>
      <c r="I3031" s="334"/>
      <c r="J3031" s="261"/>
    </row>
    <row r="3032" spans="3:10" s="311" customFormat="1" x14ac:dyDescent="0.3">
      <c r="C3032" s="664"/>
      <c r="D3032" s="343" t="s">
        <v>6951</v>
      </c>
      <c r="E3032" s="344" t="s">
        <v>6952</v>
      </c>
      <c r="F3032" s="344" t="s">
        <v>493</v>
      </c>
      <c r="G3032" s="344"/>
      <c r="H3032" s="344" t="s">
        <v>6953</v>
      </c>
      <c r="I3032" s="334"/>
      <c r="J3032" s="261"/>
    </row>
    <row r="3033" spans="3:10" s="311" customFormat="1" x14ac:dyDescent="0.3">
      <c r="C3033" s="664"/>
      <c r="D3033" s="343" t="s">
        <v>6954</v>
      </c>
      <c r="E3033" s="344" t="s">
        <v>6955</v>
      </c>
      <c r="F3033" s="344" t="s">
        <v>436</v>
      </c>
      <c r="G3033" s="344"/>
      <c r="H3033" s="344" t="s">
        <v>6956</v>
      </c>
      <c r="I3033" s="334"/>
      <c r="J3033" s="261"/>
    </row>
    <row r="3034" spans="3:10" s="311" customFormat="1" x14ac:dyDescent="0.3">
      <c r="C3034" s="664"/>
      <c r="D3034" s="343" t="s">
        <v>6957</v>
      </c>
      <c r="E3034" s="344" t="s">
        <v>6958</v>
      </c>
      <c r="F3034" s="344" t="s">
        <v>426</v>
      </c>
      <c r="G3034" s="344"/>
      <c r="H3034" s="344" t="s">
        <v>6957</v>
      </c>
      <c r="I3034" s="334"/>
      <c r="J3034" s="261"/>
    </row>
    <row r="3035" spans="3:10" s="311" customFormat="1" x14ac:dyDescent="0.3">
      <c r="C3035" s="664"/>
      <c r="D3035" s="343" t="s">
        <v>6959</v>
      </c>
      <c r="E3035" s="344" t="s">
        <v>6960</v>
      </c>
      <c r="F3035" s="344" t="s">
        <v>436</v>
      </c>
      <c r="G3035" s="344"/>
      <c r="H3035" s="344" t="s">
        <v>6961</v>
      </c>
      <c r="I3035" s="334"/>
      <c r="J3035" s="261"/>
    </row>
    <row r="3036" spans="3:10" s="311" customFormat="1" x14ac:dyDescent="0.3">
      <c r="C3036" s="664"/>
      <c r="D3036" s="343" t="s">
        <v>6962</v>
      </c>
      <c r="E3036" s="344" t="s">
        <v>6963</v>
      </c>
      <c r="F3036" s="344" t="s">
        <v>3372</v>
      </c>
      <c r="G3036" s="344"/>
      <c r="H3036" s="344" t="s">
        <v>6964</v>
      </c>
      <c r="I3036" s="334"/>
      <c r="J3036" s="261"/>
    </row>
    <row r="3037" spans="3:10" s="311" customFormat="1" x14ac:dyDescent="0.3">
      <c r="C3037" s="664"/>
      <c r="D3037" s="343" t="s">
        <v>6965</v>
      </c>
      <c r="E3037" s="344" t="s">
        <v>6966</v>
      </c>
      <c r="F3037" s="344" t="s">
        <v>460</v>
      </c>
      <c r="G3037" s="344"/>
      <c r="H3037" s="344" t="s">
        <v>6965</v>
      </c>
      <c r="I3037" s="334"/>
      <c r="J3037" s="261"/>
    </row>
    <row r="3038" spans="3:10" s="311" customFormat="1" x14ac:dyDescent="0.3">
      <c r="C3038" s="664"/>
      <c r="D3038" s="343" t="s">
        <v>6967</v>
      </c>
      <c r="E3038" s="344" t="s">
        <v>412</v>
      </c>
      <c r="F3038" s="344" t="s">
        <v>525</v>
      </c>
      <c r="G3038" s="344"/>
      <c r="H3038" s="344" t="s">
        <v>6968</v>
      </c>
      <c r="I3038" s="334"/>
      <c r="J3038" s="261"/>
    </row>
    <row r="3039" spans="3:10" s="311" customFormat="1" x14ac:dyDescent="0.3">
      <c r="C3039" s="664"/>
      <c r="D3039" s="343" t="s">
        <v>6969</v>
      </c>
      <c r="E3039" s="344" t="s">
        <v>6970</v>
      </c>
      <c r="F3039" s="344" t="s">
        <v>2482</v>
      </c>
      <c r="G3039" s="344"/>
      <c r="H3039" s="344" t="s">
        <v>6969</v>
      </c>
      <c r="I3039" s="334"/>
      <c r="J3039" s="261"/>
    </row>
    <row r="3040" spans="3:10" s="311" customFormat="1" x14ac:dyDescent="0.3">
      <c r="C3040" s="664"/>
      <c r="D3040" s="343" t="s">
        <v>6971</v>
      </c>
      <c r="E3040" s="344" t="s">
        <v>6972</v>
      </c>
      <c r="F3040" s="344" t="s">
        <v>426</v>
      </c>
      <c r="G3040" s="344"/>
      <c r="H3040" s="344" t="s">
        <v>6973</v>
      </c>
      <c r="I3040" s="334"/>
      <c r="J3040" s="261"/>
    </row>
    <row r="3041" spans="3:10" s="311" customFormat="1" x14ac:dyDescent="0.3">
      <c r="C3041" s="664"/>
      <c r="D3041" s="343" t="s">
        <v>6974</v>
      </c>
      <c r="E3041" s="344" t="s">
        <v>6975</v>
      </c>
      <c r="F3041" s="344" t="s">
        <v>1828</v>
      </c>
      <c r="G3041" s="344"/>
      <c r="H3041" s="344" t="s">
        <v>6976</v>
      </c>
      <c r="I3041" s="334"/>
      <c r="J3041" s="261"/>
    </row>
    <row r="3042" spans="3:10" s="311" customFormat="1" x14ac:dyDescent="0.3">
      <c r="C3042" s="664"/>
      <c r="D3042" s="343" t="s">
        <v>6977</v>
      </c>
      <c r="E3042" s="344" t="s">
        <v>412</v>
      </c>
      <c r="F3042" s="344" t="s">
        <v>705</v>
      </c>
      <c r="G3042" s="344"/>
      <c r="H3042" s="344" t="s">
        <v>6977</v>
      </c>
      <c r="I3042" s="334"/>
      <c r="J3042" s="261"/>
    </row>
    <row r="3043" spans="3:10" s="311" customFormat="1" x14ac:dyDescent="0.3">
      <c r="C3043" s="664"/>
      <c r="D3043" s="343" t="s">
        <v>6978</v>
      </c>
      <c r="E3043" s="344" t="s">
        <v>6979</v>
      </c>
      <c r="F3043" s="344" t="s">
        <v>436</v>
      </c>
      <c r="G3043" s="344"/>
      <c r="H3043" s="344" t="s">
        <v>6980</v>
      </c>
      <c r="I3043" s="334"/>
      <c r="J3043" s="261"/>
    </row>
    <row r="3044" spans="3:10" s="311" customFormat="1" x14ac:dyDescent="0.3">
      <c r="C3044" s="664"/>
      <c r="D3044" s="343" t="s">
        <v>6978</v>
      </c>
      <c r="E3044" s="344" t="s">
        <v>6981</v>
      </c>
      <c r="F3044" s="344" t="s">
        <v>436</v>
      </c>
      <c r="G3044" s="344"/>
      <c r="H3044" s="344" t="s">
        <v>6982</v>
      </c>
      <c r="I3044" s="334"/>
      <c r="J3044" s="261"/>
    </row>
    <row r="3045" spans="3:10" s="311" customFormat="1" x14ac:dyDescent="0.3">
      <c r="C3045" s="664"/>
      <c r="D3045" s="343" t="s">
        <v>6983</v>
      </c>
      <c r="E3045" s="344" t="s">
        <v>6984</v>
      </c>
      <c r="F3045" s="344" t="s">
        <v>705</v>
      </c>
      <c r="G3045" s="344"/>
      <c r="H3045" s="344" t="s">
        <v>6983</v>
      </c>
      <c r="I3045" s="334"/>
      <c r="J3045" s="261"/>
    </row>
    <row r="3046" spans="3:10" s="311" customFormat="1" x14ac:dyDescent="0.3">
      <c r="C3046" s="664"/>
      <c r="D3046" s="343" t="s">
        <v>6985</v>
      </c>
      <c r="E3046" s="344" t="s">
        <v>412</v>
      </c>
      <c r="F3046" s="344" t="s">
        <v>665</v>
      </c>
      <c r="G3046" s="344"/>
      <c r="H3046" s="344" t="s">
        <v>6986</v>
      </c>
      <c r="I3046" s="334"/>
      <c r="J3046" s="261"/>
    </row>
    <row r="3047" spans="3:10" s="311" customFormat="1" x14ac:dyDescent="0.3">
      <c r="C3047" s="664"/>
      <c r="D3047" s="343" t="s">
        <v>6985</v>
      </c>
      <c r="E3047" s="344" t="s">
        <v>6987</v>
      </c>
      <c r="F3047" s="344" t="s">
        <v>665</v>
      </c>
      <c r="G3047" s="344"/>
      <c r="H3047" s="344" t="s">
        <v>6988</v>
      </c>
      <c r="I3047" s="334"/>
      <c r="J3047" s="261"/>
    </row>
    <row r="3048" spans="3:10" s="311" customFormat="1" x14ac:dyDescent="0.3">
      <c r="C3048" s="664"/>
      <c r="D3048" s="343" t="s">
        <v>6989</v>
      </c>
      <c r="E3048" s="344" t="s">
        <v>6990</v>
      </c>
      <c r="F3048" s="344" t="s">
        <v>1343</v>
      </c>
      <c r="G3048" s="344"/>
      <c r="H3048" s="344" t="s">
        <v>6989</v>
      </c>
      <c r="I3048" s="334"/>
      <c r="J3048" s="261"/>
    </row>
    <row r="3049" spans="3:10" s="311" customFormat="1" x14ac:dyDescent="0.3">
      <c r="C3049" s="664"/>
      <c r="D3049" s="343" t="s">
        <v>6991</v>
      </c>
      <c r="E3049" s="344" t="s">
        <v>6992</v>
      </c>
      <c r="F3049" s="344" t="s">
        <v>665</v>
      </c>
      <c r="G3049" s="344"/>
      <c r="H3049" s="344" t="s">
        <v>6991</v>
      </c>
      <c r="I3049" s="334"/>
      <c r="J3049" s="261"/>
    </row>
    <row r="3050" spans="3:10" s="311" customFormat="1" x14ac:dyDescent="0.3">
      <c r="C3050" s="664"/>
      <c r="D3050" s="343" t="s">
        <v>6993</v>
      </c>
      <c r="E3050" s="344" t="s">
        <v>6994</v>
      </c>
      <c r="F3050" s="344" t="s">
        <v>6995</v>
      </c>
      <c r="G3050" s="344"/>
      <c r="H3050" s="344" t="s">
        <v>6993</v>
      </c>
      <c r="I3050" s="334"/>
      <c r="J3050" s="261"/>
    </row>
    <row r="3051" spans="3:10" s="311" customFormat="1" x14ac:dyDescent="0.3">
      <c r="C3051" s="664"/>
      <c r="D3051" s="343" t="s">
        <v>6996</v>
      </c>
      <c r="E3051" s="344" t="s">
        <v>6997</v>
      </c>
      <c r="F3051" s="344" t="s">
        <v>665</v>
      </c>
      <c r="G3051" s="344"/>
      <c r="H3051" s="344" t="s">
        <v>6998</v>
      </c>
      <c r="I3051" s="334"/>
      <c r="J3051" s="261"/>
    </row>
    <row r="3052" spans="3:10" s="311" customFormat="1" x14ac:dyDescent="0.3">
      <c r="C3052" s="664"/>
      <c r="D3052" s="343" t="s">
        <v>6999</v>
      </c>
      <c r="E3052" s="344" t="s">
        <v>7000</v>
      </c>
      <c r="F3052" s="344" t="s">
        <v>7001</v>
      </c>
      <c r="G3052" s="344"/>
      <c r="H3052" s="344" t="s">
        <v>7002</v>
      </c>
      <c r="I3052" s="334"/>
      <c r="J3052" s="261"/>
    </row>
    <row r="3053" spans="3:10" s="311" customFormat="1" x14ac:dyDescent="0.3">
      <c r="C3053" s="664"/>
      <c r="D3053" s="343" t="s">
        <v>7003</v>
      </c>
      <c r="E3053" s="344" t="s">
        <v>7004</v>
      </c>
      <c r="F3053" s="344" t="s">
        <v>1950</v>
      </c>
      <c r="G3053" s="344"/>
      <c r="H3053" s="344" t="s">
        <v>7003</v>
      </c>
      <c r="I3053" s="334"/>
      <c r="J3053" s="261"/>
    </row>
    <row r="3054" spans="3:10" s="311" customFormat="1" x14ac:dyDescent="0.3">
      <c r="C3054" s="664"/>
      <c r="D3054" s="343" t="s">
        <v>7005</v>
      </c>
      <c r="E3054" s="344" t="s">
        <v>7006</v>
      </c>
      <c r="F3054" s="344" t="s">
        <v>714</v>
      </c>
      <c r="G3054" s="344"/>
      <c r="H3054" s="344" t="s">
        <v>7007</v>
      </c>
      <c r="I3054" s="334"/>
      <c r="J3054" s="261"/>
    </row>
    <row r="3055" spans="3:10" s="311" customFormat="1" x14ac:dyDescent="0.3">
      <c r="C3055" s="664"/>
      <c r="D3055" s="343" t="s">
        <v>7008</v>
      </c>
      <c r="E3055" s="344" t="s">
        <v>7009</v>
      </c>
      <c r="F3055" s="344" t="s">
        <v>7010</v>
      </c>
      <c r="G3055" s="344"/>
      <c r="H3055" s="344" t="s">
        <v>7011</v>
      </c>
      <c r="I3055" s="334"/>
      <c r="J3055" s="261"/>
    </row>
    <row r="3056" spans="3:10" s="311" customFormat="1" x14ac:dyDescent="0.3">
      <c r="C3056" s="664"/>
      <c r="D3056" s="343" t="s">
        <v>7012</v>
      </c>
      <c r="E3056" s="344" t="s">
        <v>412</v>
      </c>
      <c r="F3056" s="344" t="s">
        <v>697</v>
      </c>
      <c r="G3056" s="344"/>
      <c r="H3056" s="344" t="s">
        <v>7013</v>
      </c>
      <c r="I3056" s="334"/>
      <c r="J3056" s="261"/>
    </row>
    <row r="3057" spans="3:10" s="311" customFormat="1" x14ac:dyDescent="0.3">
      <c r="C3057" s="664"/>
      <c r="D3057" s="343" t="s">
        <v>7014</v>
      </c>
      <c r="E3057" s="344" t="s">
        <v>7015</v>
      </c>
      <c r="F3057" s="344" t="s">
        <v>1055</v>
      </c>
      <c r="G3057" s="344"/>
      <c r="H3057" s="344" t="s">
        <v>7014</v>
      </c>
      <c r="I3057" s="334"/>
      <c r="J3057" s="261"/>
    </row>
    <row r="3058" spans="3:10" s="311" customFormat="1" x14ac:dyDescent="0.3">
      <c r="C3058" s="664"/>
      <c r="D3058" s="343" t="s">
        <v>7016</v>
      </c>
      <c r="E3058" s="344" t="s">
        <v>7017</v>
      </c>
      <c r="F3058" s="344" t="s">
        <v>726</v>
      </c>
      <c r="G3058" s="344"/>
      <c r="H3058" s="344" t="s">
        <v>7018</v>
      </c>
      <c r="I3058" s="334"/>
      <c r="J3058" s="261"/>
    </row>
    <row r="3059" spans="3:10" s="311" customFormat="1" x14ac:dyDescent="0.3">
      <c r="C3059" s="664"/>
      <c r="D3059" s="343" t="s">
        <v>7019</v>
      </c>
      <c r="E3059" s="344" t="s">
        <v>412</v>
      </c>
      <c r="F3059" s="344" t="s">
        <v>525</v>
      </c>
      <c r="G3059" s="344"/>
      <c r="H3059" s="344" t="s">
        <v>7019</v>
      </c>
      <c r="I3059" s="334"/>
      <c r="J3059" s="261"/>
    </row>
    <row r="3060" spans="3:10" s="311" customFormat="1" x14ac:dyDescent="0.3">
      <c r="C3060" s="664"/>
      <c r="D3060" s="343" t="s">
        <v>7020</v>
      </c>
      <c r="E3060" s="344" t="s">
        <v>412</v>
      </c>
      <c r="F3060" s="344" t="s">
        <v>525</v>
      </c>
      <c r="G3060" s="344"/>
      <c r="H3060" s="344" t="s">
        <v>7020</v>
      </c>
      <c r="I3060" s="334"/>
      <c r="J3060" s="261"/>
    </row>
    <row r="3061" spans="3:10" s="311" customFormat="1" x14ac:dyDescent="0.3">
      <c r="C3061" s="664"/>
      <c r="D3061" s="343" t="s">
        <v>7021</v>
      </c>
      <c r="E3061" s="344" t="s">
        <v>7022</v>
      </c>
      <c r="F3061" s="344" t="s">
        <v>856</v>
      </c>
      <c r="G3061" s="344"/>
      <c r="H3061" s="344" t="s">
        <v>7023</v>
      </c>
      <c r="I3061" s="334"/>
      <c r="J3061" s="261"/>
    </row>
    <row r="3062" spans="3:10" s="311" customFormat="1" x14ac:dyDescent="0.3">
      <c r="C3062" s="664"/>
      <c r="D3062" s="343" t="s">
        <v>7024</v>
      </c>
      <c r="E3062" s="344" t="s">
        <v>7025</v>
      </c>
      <c r="F3062" s="344" t="s">
        <v>469</v>
      </c>
      <c r="G3062" s="344"/>
      <c r="H3062" s="344" t="s">
        <v>7026</v>
      </c>
      <c r="I3062" s="334"/>
      <c r="J3062" s="261"/>
    </row>
    <row r="3063" spans="3:10" s="311" customFormat="1" x14ac:dyDescent="0.3">
      <c r="C3063" s="664"/>
      <c r="D3063" s="343" t="s">
        <v>7027</v>
      </c>
      <c r="E3063" s="344" t="s">
        <v>7028</v>
      </c>
      <c r="F3063" s="344" t="s">
        <v>3260</v>
      </c>
      <c r="G3063" s="344"/>
      <c r="H3063" s="344" t="s">
        <v>7029</v>
      </c>
      <c r="I3063" s="334"/>
      <c r="J3063" s="261"/>
    </row>
    <row r="3064" spans="3:10" s="311" customFormat="1" x14ac:dyDescent="0.3">
      <c r="C3064" s="664"/>
      <c r="D3064" s="343" t="s">
        <v>7030</v>
      </c>
      <c r="E3064" s="344" t="s">
        <v>412</v>
      </c>
      <c r="F3064" s="344" t="s">
        <v>1148</v>
      </c>
      <c r="G3064" s="344"/>
      <c r="H3064" s="344" t="s">
        <v>7031</v>
      </c>
      <c r="I3064" s="334"/>
      <c r="J3064" s="261"/>
    </row>
    <row r="3065" spans="3:10" s="311" customFormat="1" x14ac:dyDescent="0.3">
      <c r="C3065" s="664"/>
      <c r="D3065" s="343" t="s">
        <v>7032</v>
      </c>
      <c r="E3065" s="344" t="s">
        <v>7033</v>
      </c>
      <c r="F3065" s="344" t="s">
        <v>1148</v>
      </c>
      <c r="G3065" s="344"/>
      <c r="H3065" s="344" t="s">
        <v>7034</v>
      </c>
      <c r="I3065" s="334"/>
      <c r="J3065" s="261"/>
    </row>
    <row r="3066" spans="3:10" s="311" customFormat="1" x14ac:dyDescent="0.3">
      <c r="C3066" s="664"/>
      <c r="D3066" s="343" t="s">
        <v>7035</v>
      </c>
      <c r="E3066" s="344" t="s">
        <v>7036</v>
      </c>
      <c r="F3066" s="344" t="s">
        <v>1895</v>
      </c>
      <c r="G3066" s="344"/>
      <c r="H3066" s="344" t="s">
        <v>7037</v>
      </c>
      <c r="I3066" s="334"/>
      <c r="J3066" s="261"/>
    </row>
    <row r="3067" spans="3:10" s="311" customFormat="1" x14ac:dyDescent="0.3">
      <c r="C3067" s="664"/>
      <c r="D3067" s="343" t="s">
        <v>7038</v>
      </c>
      <c r="E3067" s="344" t="s">
        <v>412</v>
      </c>
      <c r="F3067" s="344" t="s">
        <v>1895</v>
      </c>
      <c r="G3067" s="344"/>
      <c r="H3067" s="344" t="s">
        <v>7039</v>
      </c>
      <c r="I3067" s="334"/>
      <c r="J3067" s="261"/>
    </row>
    <row r="3068" spans="3:10" s="311" customFormat="1" x14ac:dyDescent="0.3">
      <c r="C3068" s="664"/>
      <c r="D3068" s="343" t="s">
        <v>7040</v>
      </c>
      <c r="E3068" s="344" t="s">
        <v>7041</v>
      </c>
      <c r="F3068" s="344" t="s">
        <v>678</v>
      </c>
      <c r="G3068" s="344"/>
      <c r="H3068" s="344" t="s">
        <v>7040</v>
      </c>
      <c r="I3068" s="334"/>
      <c r="J3068" s="261"/>
    </row>
    <row r="3069" spans="3:10" s="311" customFormat="1" x14ac:dyDescent="0.3">
      <c r="C3069" s="664"/>
      <c r="D3069" s="343" t="s">
        <v>7042</v>
      </c>
      <c r="E3069" s="344" t="s">
        <v>412</v>
      </c>
      <c r="F3069" s="344" t="s">
        <v>600</v>
      </c>
      <c r="G3069" s="344"/>
      <c r="H3069" s="344" t="s">
        <v>7042</v>
      </c>
      <c r="I3069" s="334"/>
      <c r="J3069" s="261"/>
    </row>
    <row r="3070" spans="3:10" s="311" customFormat="1" x14ac:dyDescent="0.3">
      <c r="C3070" s="664"/>
      <c r="D3070" s="343" t="s">
        <v>7043</v>
      </c>
      <c r="E3070" s="344" t="s">
        <v>7044</v>
      </c>
      <c r="F3070" s="344" t="s">
        <v>1895</v>
      </c>
      <c r="G3070" s="344"/>
      <c r="H3070" s="344" t="s">
        <v>7043</v>
      </c>
      <c r="I3070" s="334"/>
      <c r="J3070" s="261"/>
    </row>
    <row r="3071" spans="3:10" s="311" customFormat="1" x14ac:dyDescent="0.3">
      <c r="C3071" s="664"/>
      <c r="D3071" s="343" t="s">
        <v>7045</v>
      </c>
      <c r="E3071" s="344" t="s">
        <v>412</v>
      </c>
      <c r="F3071" s="344" t="s">
        <v>406</v>
      </c>
      <c r="G3071" s="344"/>
      <c r="H3071" s="344" t="s">
        <v>7045</v>
      </c>
      <c r="I3071" s="334"/>
      <c r="J3071" s="261"/>
    </row>
    <row r="3072" spans="3:10" s="311" customFormat="1" x14ac:dyDescent="0.3">
      <c r="C3072" s="664"/>
      <c r="D3072" s="343" t="s">
        <v>7046</v>
      </c>
      <c r="E3072" s="344" t="s">
        <v>7047</v>
      </c>
      <c r="F3072" s="344" t="s">
        <v>436</v>
      </c>
      <c r="G3072" s="344"/>
      <c r="H3072" s="344" t="s">
        <v>7048</v>
      </c>
      <c r="I3072" s="334"/>
      <c r="J3072" s="261"/>
    </row>
    <row r="3073" spans="3:10" s="311" customFormat="1" x14ac:dyDescent="0.3">
      <c r="C3073" s="664"/>
      <c r="D3073" s="343" t="s">
        <v>7049</v>
      </c>
      <c r="E3073" s="344" t="s">
        <v>412</v>
      </c>
      <c r="F3073" s="344" t="s">
        <v>1055</v>
      </c>
      <c r="G3073" s="344"/>
      <c r="H3073" s="344" t="s">
        <v>7050</v>
      </c>
      <c r="I3073" s="334"/>
      <c r="J3073" s="261"/>
    </row>
    <row r="3074" spans="3:10" s="311" customFormat="1" x14ac:dyDescent="0.3">
      <c r="C3074" s="664"/>
      <c r="D3074" s="343" t="s">
        <v>7051</v>
      </c>
      <c r="E3074" s="344" t="s">
        <v>7052</v>
      </c>
      <c r="F3074" s="344" t="s">
        <v>665</v>
      </c>
      <c r="G3074" s="344"/>
      <c r="H3074" s="344" t="s">
        <v>7053</v>
      </c>
      <c r="I3074" s="334"/>
      <c r="J3074" s="261"/>
    </row>
    <row r="3075" spans="3:10" s="311" customFormat="1" x14ac:dyDescent="0.3">
      <c r="C3075" s="664"/>
      <c r="D3075" s="343" t="s">
        <v>7054</v>
      </c>
      <c r="E3075" s="344" t="s">
        <v>7055</v>
      </c>
      <c r="F3075" s="344" t="s">
        <v>436</v>
      </c>
      <c r="G3075" s="344"/>
      <c r="H3075" s="344" t="s">
        <v>7056</v>
      </c>
      <c r="I3075" s="334"/>
      <c r="J3075" s="261"/>
    </row>
    <row r="3076" spans="3:10" s="311" customFormat="1" x14ac:dyDescent="0.3">
      <c r="C3076" s="664"/>
      <c r="D3076" s="343" t="s">
        <v>7057</v>
      </c>
      <c r="E3076" s="344" t="s">
        <v>7058</v>
      </c>
      <c r="F3076" s="344" t="s">
        <v>433</v>
      </c>
      <c r="G3076" s="344"/>
      <c r="H3076" s="344" t="s">
        <v>7057</v>
      </c>
      <c r="I3076" s="334"/>
      <c r="J3076" s="261"/>
    </row>
    <row r="3077" spans="3:10" s="311" customFormat="1" x14ac:dyDescent="0.3">
      <c r="C3077" s="664"/>
      <c r="D3077" s="343" t="s">
        <v>7059</v>
      </c>
      <c r="E3077" s="344" t="s">
        <v>7060</v>
      </c>
      <c r="F3077" s="344" t="s">
        <v>525</v>
      </c>
      <c r="G3077" s="344"/>
      <c r="H3077" s="344" t="s">
        <v>7061</v>
      </c>
      <c r="I3077" s="334"/>
      <c r="J3077" s="261"/>
    </row>
    <row r="3078" spans="3:10" s="311" customFormat="1" x14ac:dyDescent="0.3">
      <c r="C3078" s="664"/>
      <c r="D3078" s="343" t="s">
        <v>7062</v>
      </c>
      <c r="E3078" s="344" t="s">
        <v>7063</v>
      </c>
      <c r="F3078" s="344" t="s">
        <v>531</v>
      </c>
      <c r="G3078" s="344"/>
      <c r="H3078" s="344" t="s">
        <v>7064</v>
      </c>
      <c r="I3078" s="334"/>
      <c r="J3078" s="261"/>
    </row>
    <row r="3079" spans="3:10" s="311" customFormat="1" x14ac:dyDescent="0.3">
      <c r="C3079" s="664"/>
      <c r="D3079" s="343" t="s">
        <v>7065</v>
      </c>
      <c r="E3079" s="344" t="s">
        <v>412</v>
      </c>
      <c r="F3079" s="344" t="s">
        <v>1895</v>
      </c>
      <c r="G3079" s="344"/>
      <c r="H3079" s="344" t="s">
        <v>7065</v>
      </c>
      <c r="I3079" s="334"/>
      <c r="J3079" s="261"/>
    </row>
    <row r="3080" spans="3:10" s="311" customFormat="1" x14ac:dyDescent="0.3">
      <c r="C3080" s="664"/>
      <c r="D3080" s="343" t="s">
        <v>7066</v>
      </c>
      <c r="E3080" s="344" t="s">
        <v>7067</v>
      </c>
      <c r="F3080" s="344" t="s">
        <v>426</v>
      </c>
      <c r="G3080" s="344"/>
      <c r="H3080" s="344" t="s">
        <v>7068</v>
      </c>
      <c r="I3080" s="334"/>
      <c r="J3080" s="261"/>
    </row>
    <row r="3081" spans="3:10" s="311" customFormat="1" x14ac:dyDescent="0.3">
      <c r="C3081" s="664"/>
      <c r="D3081" s="343" t="s">
        <v>7069</v>
      </c>
      <c r="E3081" s="344" t="s">
        <v>7070</v>
      </c>
      <c r="F3081" s="344" t="s">
        <v>426</v>
      </c>
      <c r="G3081" s="344"/>
      <c r="H3081" s="344" t="s">
        <v>7069</v>
      </c>
      <c r="I3081" s="334"/>
      <c r="J3081" s="261"/>
    </row>
    <row r="3082" spans="3:10" s="311" customFormat="1" x14ac:dyDescent="0.3">
      <c r="C3082" s="664"/>
      <c r="D3082" s="343" t="s">
        <v>7071</v>
      </c>
      <c r="E3082" s="344" t="s">
        <v>7072</v>
      </c>
      <c r="F3082" s="344" t="s">
        <v>426</v>
      </c>
      <c r="G3082" s="344"/>
      <c r="H3082" s="344" t="s">
        <v>7073</v>
      </c>
      <c r="I3082" s="334"/>
      <c r="J3082" s="261"/>
    </row>
    <row r="3083" spans="3:10" s="311" customFormat="1" x14ac:dyDescent="0.3">
      <c r="C3083" s="664"/>
      <c r="D3083" s="343" t="s">
        <v>7074</v>
      </c>
      <c r="E3083" s="344" t="s">
        <v>7075</v>
      </c>
      <c r="F3083" s="344" t="s">
        <v>436</v>
      </c>
      <c r="G3083" s="344"/>
      <c r="H3083" s="344" t="s">
        <v>7076</v>
      </c>
      <c r="I3083" s="334"/>
      <c r="J3083" s="261"/>
    </row>
    <row r="3084" spans="3:10" s="311" customFormat="1" x14ac:dyDescent="0.3">
      <c r="C3084" s="664"/>
      <c r="D3084" s="343" t="s">
        <v>7074</v>
      </c>
      <c r="E3084" s="344" t="s">
        <v>7077</v>
      </c>
      <c r="F3084" s="344" t="s">
        <v>426</v>
      </c>
      <c r="G3084" s="344"/>
      <c r="H3084" s="344" t="s">
        <v>7074</v>
      </c>
      <c r="I3084" s="334"/>
      <c r="J3084" s="261"/>
    </row>
    <row r="3085" spans="3:10" s="311" customFormat="1" x14ac:dyDescent="0.3">
      <c r="C3085" s="664"/>
      <c r="D3085" s="343" t="s">
        <v>7078</v>
      </c>
      <c r="E3085" s="344" t="s">
        <v>7079</v>
      </c>
      <c r="F3085" s="344" t="s">
        <v>7080</v>
      </c>
      <c r="G3085" s="344"/>
      <c r="H3085" s="344" t="s">
        <v>7078</v>
      </c>
      <c r="I3085" s="334"/>
      <c r="J3085" s="261"/>
    </row>
    <row r="3086" spans="3:10" s="311" customFormat="1" x14ac:dyDescent="0.3">
      <c r="C3086" s="664"/>
      <c r="D3086" s="343" t="s">
        <v>7081</v>
      </c>
      <c r="E3086" s="344" t="s">
        <v>7082</v>
      </c>
      <c r="F3086" s="344" t="s">
        <v>1349</v>
      </c>
      <c r="G3086" s="344"/>
      <c r="H3086" s="344" t="s">
        <v>7081</v>
      </c>
      <c r="I3086" s="334"/>
      <c r="J3086" s="261"/>
    </row>
    <row r="3087" spans="3:10" s="311" customFormat="1" x14ac:dyDescent="0.3">
      <c r="C3087" s="664"/>
      <c r="D3087" s="343" t="s">
        <v>7083</v>
      </c>
      <c r="E3087" s="344" t="s">
        <v>412</v>
      </c>
      <c r="F3087" s="344" t="s">
        <v>423</v>
      </c>
      <c r="G3087" s="344"/>
      <c r="H3087" s="344" t="s">
        <v>7083</v>
      </c>
      <c r="I3087" s="334"/>
      <c r="J3087" s="261"/>
    </row>
    <row r="3088" spans="3:10" s="311" customFormat="1" x14ac:dyDescent="0.3">
      <c r="C3088" s="664"/>
      <c r="D3088" s="343" t="s">
        <v>7084</v>
      </c>
      <c r="E3088" s="344" t="s">
        <v>7085</v>
      </c>
      <c r="F3088" s="344" t="s">
        <v>493</v>
      </c>
      <c r="G3088" s="344"/>
      <c r="H3088" s="344" t="s">
        <v>7086</v>
      </c>
      <c r="I3088" s="334"/>
      <c r="J3088" s="261"/>
    </row>
    <row r="3089" spans="3:10" s="311" customFormat="1" x14ac:dyDescent="0.3">
      <c r="C3089" s="664"/>
      <c r="D3089" s="343" t="s">
        <v>7087</v>
      </c>
      <c r="E3089" s="344" t="s">
        <v>7088</v>
      </c>
      <c r="F3089" s="344" t="s">
        <v>436</v>
      </c>
      <c r="G3089" s="344"/>
      <c r="H3089" s="344" t="s">
        <v>7089</v>
      </c>
      <c r="I3089" s="334"/>
      <c r="J3089" s="261"/>
    </row>
    <row r="3090" spans="3:10" s="311" customFormat="1" x14ac:dyDescent="0.3">
      <c r="C3090" s="664"/>
      <c r="D3090" s="343" t="s">
        <v>7090</v>
      </c>
      <c r="E3090" s="344" t="s">
        <v>7091</v>
      </c>
      <c r="F3090" s="344" t="s">
        <v>878</v>
      </c>
      <c r="G3090" s="344"/>
      <c r="H3090" s="344" t="s">
        <v>7092</v>
      </c>
      <c r="I3090" s="334"/>
      <c r="J3090" s="261"/>
    </row>
    <row r="3091" spans="3:10" s="311" customFormat="1" x14ac:dyDescent="0.3">
      <c r="C3091" s="664"/>
      <c r="D3091" s="343" t="s">
        <v>7093</v>
      </c>
      <c r="E3091" s="344" t="s">
        <v>7094</v>
      </c>
      <c r="F3091" s="344" t="s">
        <v>6269</v>
      </c>
      <c r="G3091" s="344"/>
      <c r="H3091" s="344" t="s">
        <v>7093</v>
      </c>
      <c r="I3091" s="334"/>
      <c r="J3091" s="261"/>
    </row>
    <row r="3092" spans="3:10" s="311" customFormat="1" x14ac:dyDescent="0.3">
      <c r="C3092" s="664"/>
      <c r="D3092" s="343" t="s">
        <v>7095</v>
      </c>
      <c r="E3092" s="344" t="s">
        <v>7096</v>
      </c>
      <c r="F3092" s="344" t="s">
        <v>421</v>
      </c>
      <c r="G3092" s="344"/>
      <c r="H3092" s="344" t="s">
        <v>7095</v>
      </c>
      <c r="I3092" s="334"/>
      <c r="J3092" s="261"/>
    </row>
    <row r="3093" spans="3:10" s="311" customFormat="1" x14ac:dyDescent="0.3">
      <c r="C3093" s="664"/>
      <c r="D3093" s="343" t="s">
        <v>7097</v>
      </c>
      <c r="E3093" s="344" t="s">
        <v>7098</v>
      </c>
      <c r="F3093" s="344" t="s">
        <v>772</v>
      </c>
      <c r="G3093" s="344"/>
      <c r="H3093" s="344" t="s">
        <v>7099</v>
      </c>
      <c r="I3093" s="334"/>
      <c r="J3093" s="261"/>
    </row>
    <row r="3094" spans="3:10" s="311" customFormat="1" x14ac:dyDescent="0.3">
      <c r="C3094" s="664"/>
      <c r="D3094" s="343" t="s">
        <v>7100</v>
      </c>
      <c r="E3094" s="344" t="s">
        <v>412</v>
      </c>
      <c r="F3094" s="344" t="s">
        <v>2849</v>
      </c>
      <c r="G3094" s="344"/>
      <c r="H3094" s="344" t="s">
        <v>7100</v>
      </c>
      <c r="I3094" s="334"/>
      <c r="J3094" s="261"/>
    </row>
    <row r="3095" spans="3:10" s="311" customFormat="1" x14ac:dyDescent="0.3">
      <c r="C3095" s="664"/>
      <c r="D3095" s="343" t="s">
        <v>7101</v>
      </c>
      <c r="E3095" s="344" t="s">
        <v>7102</v>
      </c>
      <c r="F3095" s="344" t="s">
        <v>469</v>
      </c>
      <c r="G3095" s="344"/>
      <c r="H3095" s="344" t="s">
        <v>7103</v>
      </c>
      <c r="I3095" s="334"/>
      <c r="J3095" s="261"/>
    </row>
    <row r="3096" spans="3:10" s="311" customFormat="1" x14ac:dyDescent="0.3">
      <c r="C3096" s="664"/>
      <c r="D3096" s="343" t="s">
        <v>7104</v>
      </c>
      <c r="E3096" s="344" t="s">
        <v>7105</v>
      </c>
      <c r="F3096" s="344" t="s">
        <v>436</v>
      </c>
      <c r="G3096" s="344"/>
      <c r="H3096" s="344" t="s">
        <v>7106</v>
      </c>
      <c r="I3096" s="334"/>
      <c r="J3096" s="261"/>
    </row>
    <row r="3097" spans="3:10" s="311" customFormat="1" x14ac:dyDescent="0.3">
      <c r="C3097" s="664"/>
      <c r="D3097" s="343" t="s">
        <v>7107</v>
      </c>
      <c r="E3097" s="344" t="s">
        <v>7108</v>
      </c>
      <c r="F3097" s="344" t="s">
        <v>878</v>
      </c>
      <c r="G3097" s="344"/>
      <c r="H3097" s="344" t="s">
        <v>7109</v>
      </c>
      <c r="I3097" s="334"/>
      <c r="J3097" s="261"/>
    </row>
    <row r="3098" spans="3:10" s="311" customFormat="1" x14ac:dyDescent="0.3">
      <c r="C3098" s="664"/>
      <c r="D3098" s="343" t="s">
        <v>7110</v>
      </c>
      <c r="E3098" s="344" t="s">
        <v>7111</v>
      </c>
      <c r="F3098" s="344" t="s">
        <v>473</v>
      </c>
      <c r="G3098" s="344"/>
      <c r="H3098" s="344" t="s">
        <v>7112</v>
      </c>
      <c r="I3098" s="334"/>
      <c r="J3098" s="261"/>
    </row>
    <row r="3099" spans="3:10" s="311" customFormat="1" x14ac:dyDescent="0.3">
      <c r="C3099" s="664"/>
      <c r="D3099" s="343" t="s">
        <v>7113</v>
      </c>
      <c r="E3099" s="344" t="s">
        <v>412</v>
      </c>
      <c r="F3099" s="344" t="s">
        <v>1117</v>
      </c>
      <c r="G3099" s="344"/>
      <c r="H3099" s="344" t="s">
        <v>7113</v>
      </c>
      <c r="I3099" s="334"/>
      <c r="J3099" s="261"/>
    </row>
    <row r="3100" spans="3:10" s="311" customFormat="1" x14ac:dyDescent="0.3">
      <c r="C3100" s="664"/>
      <c r="D3100" s="343" t="s">
        <v>7114</v>
      </c>
      <c r="E3100" s="344" t="s">
        <v>412</v>
      </c>
      <c r="F3100" s="344" t="s">
        <v>878</v>
      </c>
      <c r="G3100" s="344"/>
      <c r="H3100" s="344" t="s">
        <v>7114</v>
      </c>
      <c r="I3100" s="334"/>
      <c r="J3100" s="261"/>
    </row>
    <row r="3101" spans="3:10" s="311" customFormat="1" x14ac:dyDescent="0.3">
      <c r="C3101" s="664"/>
      <c r="D3101" s="343" t="s">
        <v>7115</v>
      </c>
      <c r="E3101" s="344" t="s">
        <v>7116</v>
      </c>
      <c r="F3101" s="344" t="s">
        <v>473</v>
      </c>
      <c r="G3101" s="344"/>
      <c r="H3101" s="344" t="s">
        <v>7117</v>
      </c>
      <c r="I3101" s="334"/>
      <c r="J3101" s="261"/>
    </row>
    <row r="3102" spans="3:10" s="311" customFormat="1" x14ac:dyDescent="0.3">
      <c r="C3102" s="664"/>
      <c r="D3102" s="343" t="s">
        <v>7118</v>
      </c>
      <c r="E3102" s="344" t="s">
        <v>7119</v>
      </c>
      <c r="F3102" s="344" t="s">
        <v>1485</v>
      </c>
      <c r="G3102" s="344"/>
      <c r="H3102" s="344" t="s">
        <v>7118</v>
      </c>
      <c r="I3102" s="334"/>
      <c r="J3102" s="261"/>
    </row>
    <row r="3103" spans="3:10" s="311" customFormat="1" x14ac:dyDescent="0.3">
      <c r="C3103" s="664"/>
      <c r="D3103" s="343" t="s">
        <v>7120</v>
      </c>
      <c r="E3103" s="344" t="s">
        <v>7121</v>
      </c>
      <c r="F3103" s="344" t="s">
        <v>878</v>
      </c>
      <c r="G3103" s="344"/>
      <c r="H3103" s="344" t="s">
        <v>7120</v>
      </c>
      <c r="I3103" s="334"/>
      <c r="J3103" s="261"/>
    </row>
    <row r="3104" spans="3:10" s="311" customFormat="1" x14ac:dyDescent="0.3">
      <c r="C3104" s="664"/>
      <c r="D3104" s="343" t="s">
        <v>7122</v>
      </c>
      <c r="E3104" s="344" t="s">
        <v>7123</v>
      </c>
      <c r="F3104" s="344" t="s">
        <v>1055</v>
      </c>
      <c r="G3104" s="344"/>
      <c r="H3104" s="344" t="s">
        <v>7122</v>
      </c>
      <c r="I3104" s="334"/>
      <c r="J3104" s="261"/>
    </row>
    <row r="3105" spans="3:10" s="311" customFormat="1" x14ac:dyDescent="0.3">
      <c r="C3105" s="664"/>
      <c r="D3105" s="343" t="s">
        <v>7124</v>
      </c>
      <c r="E3105" s="344" t="s">
        <v>7125</v>
      </c>
      <c r="F3105" s="344" t="s">
        <v>469</v>
      </c>
      <c r="G3105" s="344"/>
      <c r="H3105" s="344" t="s">
        <v>7124</v>
      </c>
      <c r="I3105" s="334"/>
      <c r="J3105" s="261"/>
    </row>
    <row r="3106" spans="3:10" s="311" customFormat="1" x14ac:dyDescent="0.3">
      <c r="C3106" s="664"/>
      <c r="D3106" s="343" t="s">
        <v>7126</v>
      </c>
      <c r="E3106" s="344" t="s">
        <v>412</v>
      </c>
      <c r="F3106" s="344" t="s">
        <v>772</v>
      </c>
      <c r="G3106" s="344"/>
      <c r="H3106" s="344" t="s">
        <v>7126</v>
      </c>
      <c r="I3106" s="334"/>
      <c r="J3106" s="261"/>
    </row>
    <row r="3107" spans="3:10" s="311" customFormat="1" x14ac:dyDescent="0.3">
      <c r="C3107" s="664"/>
      <c r="D3107" s="343" t="s">
        <v>7127</v>
      </c>
      <c r="E3107" s="344" t="s">
        <v>7128</v>
      </c>
      <c r="F3107" s="344" t="s">
        <v>3468</v>
      </c>
      <c r="G3107" s="344"/>
      <c r="H3107" s="344" t="s">
        <v>7127</v>
      </c>
      <c r="I3107" s="334"/>
      <c r="J3107" s="261"/>
    </row>
    <row r="3108" spans="3:10" s="311" customFormat="1" x14ac:dyDescent="0.3">
      <c r="C3108" s="664"/>
      <c r="D3108" s="343" t="s">
        <v>7129</v>
      </c>
      <c r="E3108" s="344" t="s">
        <v>7130</v>
      </c>
      <c r="F3108" s="344" t="s">
        <v>1055</v>
      </c>
      <c r="G3108" s="344"/>
      <c r="H3108" s="344" t="s">
        <v>7131</v>
      </c>
      <c r="I3108" s="334"/>
      <c r="J3108" s="261"/>
    </row>
    <row r="3109" spans="3:10" s="311" customFormat="1" x14ac:dyDescent="0.3">
      <c r="C3109" s="664"/>
      <c r="D3109" s="343" t="s">
        <v>7132</v>
      </c>
      <c r="E3109" s="344" t="s">
        <v>7133</v>
      </c>
      <c r="F3109" s="344" t="s">
        <v>772</v>
      </c>
      <c r="G3109" s="344"/>
      <c r="H3109" s="344" t="s">
        <v>7134</v>
      </c>
      <c r="I3109" s="334"/>
      <c r="J3109" s="261"/>
    </row>
    <row r="3110" spans="3:10" s="311" customFormat="1" x14ac:dyDescent="0.3">
      <c r="C3110" s="664"/>
      <c r="D3110" s="343" t="s">
        <v>7135</v>
      </c>
      <c r="E3110" s="344" t="s">
        <v>7136</v>
      </c>
      <c r="F3110" s="344" t="s">
        <v>697</v>
      </c>
      <c r="G3110" s="344"/>
      <c r="H3110" s="344" t="s">
        <v>7137</v>
      </c>
      <c r="I3110" s="334"/>
      <c r="J3110" s="261"/>
    </row>
    <row r="3111" spans="3:10" s="311" customFormat="1" x14ac:dyDescent="0.3">
      <c r="C3111" s="664"/>
      <c r="D3111" s="343" t="s">
        <v>7138</v>
      </c>
      <c r="E3111" s="344" t="s">
        <v>7139</v>
      </c>
      <c r="F3111" s="344" t="s">
        <v>1174</v>
      </c>
      <c r="G3111" s="344"/>
      <c r="H3111" s="344" t="s">
        <v>7140</v>
      </c>
      <c r="I3111" s="334"/>
      <c r="J3111" s="261"/>
    </row>
    <row r="3112" spans="3:10" s="311" customFormat="1" x14ac:dyDescent="0.3">
      <c r="C3112" s="664"/>
      <c r="D3112" s="343" t="s">
        <v>7141</v>
      </c>
      <c r="E3112" s="344" t="s">
        <v>7142</v>
      </c>
      <c r="F3112" s="344" t="s">
        <v>1018</v>
      </c>
      <c r="G3112" s="344"/>
      <c r="H3112" s="344" t="s">
        <v>7141</v>
      </c>
      <c r="I3112" s="334"/>
      <c r="J3112" s="261"/>
    </row>
    <row r="3113" spans="3:10" s="311" customFormat="1" x14ac:dyDescent="0.3">
      <c r="C3113" s="664"/>
      <c r="D3113" s="343" t="s">
        <v>7143</v>
      </c>
      <c r="E3113" s="344" t="s">
        <v>7144</v>
      </c>
      <c r="F3113" s="344" t="s">
        <v>856</v>
      </c>
      <c r="G3113" s="344"/>
      <c r="H3113" s="344" t="s">
        <v>7145</v>
      </c>
      <c r="I3113" s="334"/>
      <c r="J3113" s="261"/>
    </row>
    <row r="3114" spans="3:10" s="311" customFormat="1" x14ac:dyDescent="0.3">
      <c r="C3114" s="664"/>
      <c r="D3114" s="343" t="s">
        <v>7146</v>
      </c>
      <c r="E3114" s="344" t="s">
        <v>7147</v>
      </c>
      <c r="F3114" s="344" t="s">
        <v>469</v>
      </c>
      <c r="G3114" s="344"/>
      <c r="H3114" s="344" t="s">
        <v>7148</v>
      </c>
      <c r="I3114" s="334"/>
      <c r="J3114" s="261"/>
    </row>
    <row r="3115" spans="3:10" s="311" customFormat="1" x14ac:dyDescent="0.3">
      <c r="C3115" s="664"/>
      <c r="D3115" s="343" t="s">
        <v>7149</v>
      </c>
      <c r="E3115" s="344" t="s">
        <v>412</v>
      </c>
      <c r="F3115" s="344" t="s">
        <v>697</v>
      </c>
      <c r="G3115" s="344"/>
      <c r="H3115" s="344" t="s">
        <v>7150</v>
      </c>
      <c r="I3115" s="334"/>
      <c r="J3115" s="261"/>
    </row>
    <row r="3116" spans="3:10" s="311" customFormat="1" x14ac:dyDescent="0.3">
      <c r="C3116" s="664"/>
      <c r="D3116" s="343" t="s">
        <v>7151</v>
      </c>
      <c r="E3116" s="344" t="s">
        <v>7152</v>
      </c>
      <c r="F3116" s="344" t="s">
        <v>752</v>
      </c>
      <c r="G3116" s="344"/>
      <c r="H3116" s="344" t="s">
        <v>7151</v>
      </c>
      <c r="I3116" s="334"/>
      <c r="J3116" s="261"/>
    </row>
    <row r="3117" spans="3:10" s="311" customFormat="1" x14ac:dyDescent="0.3">
      <c r="C3117" s="664"/>
      <c r="D3117" s="343" t="s">
        <v>7153</v>
      </c>
      <c r="E3117" s="344" t="s">
        <v>412</v>
      </c>
      <c r="F3117" s="344" t="s">
        <v>627</v>
      </c>
      <c r="G3117" s="344"/>
      <c r="H3117" s="344" t="s">
        <v>7153</v>
      </c>
      <c r="I3117" s="334"/>
      <c r="J3117" s="261"/>
    </row>
    <row r="3118" spans="3:10" s="311" customFormat="1" x14ac:dyDescent="0.3">
      <c r="C3118" s="664"/>
      <c r="D3118" s="343" t="s">
        <v>7154</v>
      </c>
      <c r="E3118" s="344" t="s">
        <v>7155</v>
      </c>
      <c r="F3118" s="344" t="s">
        <v>1948</v>
      </c>
      <c r="G3118" s="344"/>
      <c r="H3118" s="344" t="s">
        <v>7154</v>
      </c>
      <c r="I3118" s="334"/>
      <c r="J3118" s="261"/>
    </row>
    <row r="3119" spans="3:10" s="311" customFormat="1" x14ac:dyDescent="0.3">
      <c r="C3119" s="664"/>
      <c r="D3119" s="343" t="s">
        <v>7156</v>
      </c>
      <c r="E3119" s="344" t="s">
        <v>7157</v>
      </c>
      <c r="F3119" s="344" t="s">
        <v>675</v>
      </c>
      <c r="G3119" s="344"/>
      <c r="H3119" s="344" t="s">
        <v>7158</v>
      </c>
      <c r="I3119" s="334"/>
      <c r="J3119" s="261"/>
    </row>
    <row r="3120" spans="3:10" s="311" customFormat="1" x14ac:dyDescent="0.3">
      <c r="C3120" s="664"/>
      <c r="D3120" s="343" t="s">
        <v>7159</v>
      </c>
      <c r="E3120" s="344" t="s">
        <v>412</v>
      </c>
      <c r="F3120" s="344" t="s">
        <v>675</v>
      </c>
      <c r="G3120" s="344"/>
      <c r="H3120" s="344" t="s">
        <v>7160</v>
      </c>
      <c r="I3120" s="334"/>
      <c r="J3120" s="261"/>
    </row>
    <row r="3121" spans="3:10" s="311" customFormat="1" x14ac:dyDescent="0.3">
      <c r="C3121" s="664"/>
      <c r="D3121" s="343" t="s">
        <v>7161</v>
      </c>
      <c r="E3121" s="344" t="s">
        <v>412</v>
      </c>
      <c r="F3121" s="344" t="s">
        <v>525</v>
      </c>
      <c r="G3121" s="344"/>
      <c r="H3121" s="344" t="s">
        <v>7162</v>
      </c>
      <c r="I3121" s="334"/>
      <c r="J3121" s="261"/>
    </row>
    <row r="3122" spans="3:10" s="311" customFormat="1" x14ac:dyDescent="0.3">
      <c r="C3122" s="664"/>
      <c r="D3122" s="343" t="s">
        <v>7163</v>
      </c>
      <c r="E3122" s="344" t="s">
        <v>7164</v>
      </c>
      <c r="F3122" s="344" t="s">
        <v>516</v>
      </c>
      <c r="G3122" s="344"/>
      <c r="H3122" s="344" t="s">
        <v>7163</v>
      </c>
      <c r="I3122" s="334"/>
      <c r="J3122" s="261"/>
    </row>
    <row r="3123" spans="3:10" s="311" customFormat="1" x14ac:dyDescent="0.3">
      <c r="C3123" s="664"/>
      <c r="D3123" s="343" t="s">
        <v>7165</v>
      </c>
      <c r="E3123" s="344" t="s">
        <v>7166</v>
      </c>
      <c r="F3123" s="344" t="s">
        <v>697</v>
      </c>
      <c r="G3123" s="344"/>
      <c r="H3123" s="344" t="s">
        <v>7167</v>
      </c>
      <c r="I3123" s="334"/>
      <c r="J3123" s="261"/>
    </row>
    <row r="3124" spans="3:10" s="311" customFormat="1" x14ac:dyDescent="0.3">
      <c r="C3124" s="664"/>
      <c r="D3124" s="343" t="s">
        <v>7168</v>
      </c>
      <c r="E3124" s="344" t="s">
        <v>7169</v>
      </c>
      <c r="F3124" s="344" t="s">
        <v>1174</v>
      </c>
      <c r="G3124" s="344"/>
      <c r="H3124" s="344" t="s">
        <v>7170</v>
      </c>
      <c r="I3124" s="334"/>
      <c r="J3124" s="261"/>
    </row>
    <row r="3125" spans="3:10" s="311" customFormat="1" x14ac:dyDescent="0.3">
      <c r="C3125" s="664"/>
      <c r="D3125" s="343" t="s">
        <v>7171</v>
      </c>
      <c r="E3125" s="344" t="s">
        <v>7172</v>
      </c>
      <c r="F3125" s="344" t="s">
        <v>912</v>
      </c>
      <c r="G3125" s="344"/>
      <c r="H3125" s="344" t="s">
        <v>7173</v>
      </c>
      <c r="I3125" s="334"/>
      <c r="J3125" s="261"/>
    </row>
    <row r="3126" spans="3:10" s="311" customFormat="1" x14ac:dyDescent="0.3">
      <c r="C3126" s="664"/>
      <c r="D3126" s="343" t="s">
        <v>7174</v>
      </c>
      <c r="E3126" s="344" t="s">
        <v>412</v>
      </c>
      <c r="F3126" s="344" t="s">
        <v>1055</v>
      </c>
      <c r="G3126" s="344"/>
      <c r="H3126" s="344" t="s">
        <v>7174</v>
      </c>
      <c r="I3126" s="334"/>
      <c r="J3126" s="261"/>
    </row>
    <row r="3127" spans="3:10" s="311" customFormat="1" x14ac:dyDescent="0.3">
      <c r="C3127" s="664"/>
      <c r="D3127" s="343" t="s">
        <v>7175</v>
      </c>
      <c r="E3127" s="344" t="s">
        <v>7176</v>
      </c>
      <c r="F3127" s="344" t="s">
        <v>469</v>
      </c>
      <c r="G3127" s="344"/>
      <c r="H3127" s="344" t="s">
        <v>7175</v>
      </c>
      <c r="I3127" s="334"/>
      <c r="J3127" s="261"/>
    </row>
    <row r="3128" spans="3:10" s="311" customFormat="1" x14ac:dyDescent="0.3">
      <c r="C3128" s="664"/>
      <c r="D3128" s="343" t="s">
        <v>7177</v>
      </c>
      <c r="E3128" s="344" t="s">
        <v>412</v>
      </c>
      <c r="F3128" s="344" t="s">
        <v>516</v>
      </c>
      <c r="G3128" s="344"/>
      <c r="H3128" s="344" t="s">
        <v>7177</v>
      </c>
      <c r="I3128" s="334"/>
      <c r="J3128" s="261"/>
    </row>
    <row r="3129" spans="3:10" s="311" customFormat="1" x14ac:dyDescent="0.3">
      <c r="C3129" s="664"/>
      <c r="D3129" s="343" t="s">
        <v>7178</v>
      </c>
      <c r="E3129" s="344" t="s">
        <v>7179</v>
      </c>
      <c r="F3129" s="344" t="s">
        <v>1030</v>
      </c>
      <c r="G3129" s="344"/>
      <c r="H3129" s="344" t="s">
        <v>7178</v>
      </c>
      <c r="I3129" s="334"/>
      <c r="J3129" s="261"/>
    </row>
    <row r="3130" spans="3:10" s="311" customFormat="1" x14ac:dyDescent="0.3">
      <c r="C3130" s="664"/>
      <c r="D3130" s="343" t="s">
        <v>7180</v>
      </c>
      <c r="E3130" s="344" t="s">
        <v>412</v>
      </c>
      <c r="F3130" s="344" t="s">
        <v>726</v>
      </c>
      <c r="G3130" s="344"/>
      <c r="H3130" s="344" t="s">
        <v>7181</v>
      </c>
      <c r="I3130" s="334"/>
      <c r="J3130" s="261"/>
    </row>
    <row r="3131" spans="3:10" s="311" customFormat="1" x14ac:dyDescent="0.3">
      <c r="C3131" s="664"/>
      <c r="D3131" s="343" t="s">
        <v>7182</v>
      </c>
      <c r="E3131" s="344" t="s">
        <v>412</v>
      </c>
      <c r="F3131" s="344" t="s">
        <v>1030</v>
      </c>
      <c r="G3131" s="344"/>
      <c r="H3131" s="344" t="s">
        <v>7182</v>
      </c>
      <c r="I3131" s="334"/>
      <c r="J3131" s="261"/>
    </row>
    <row r="3132" spans="3:10" s="311" customFormat="1" x14ac:dyDescent="0.3">
      <c r="C3132" s="664"/>
      <c r="D3132" s="343" t="s">
        <v>7183</v>
      </c>
      <c r="E3132" s="344" t="s">
        <v>412</v>
      </c>
      <c r="F3132" s="344" t="s">
        <v>2849</v>
      </c>
      <c r="G3132" s="344"/>
      <c r="H3132" s="344" t="s">
        <v>7183</v>
      </c>
      <c r="I3132" s="334"/>
      <c r="J3132" s="261"/>
    </row>
    <row r="3133" spans="3:10" s="311" customFormat="1" x14ac:dyDescent="0.3">
      <c r="C3133" s="664"/>
      <c r="D3133" s="343" t="s">
        <v>7184</v>
      </c>
      <c r="E3133" s="344" t="s">
        <v>412</v>
      </c>
      <c r="F3133" s="344" t="s">
        <v>1711</v>
      </c>
      <c r="G3133" s="344"/>
      <c r="H3133" s="344" t="s">
        <v>7185</v>
      </c>
      <c r="I3133" s="334"/>
      <c r="J3133" s="261"/>
    </row>
    <row r="3134" spans="3:10" s="311" customFormat="1" x14ac:dyDescent="0.3">
      <c r="C3134" s="664"/>
      <c r="D3134" s="343" t="s">
        <v>7186</v>
      </c>
      <c r="E3134" s="344" t="s">
        <v>7187</v>
      </c>
      <c r="F3134" s="344" t="s">
        <v>1711</v>
      </c>
      <c r="G3134" s="344"/>
      <c r="H3134" s="344" t="s">
        <v>7188</v>
      </c>
      <c r="I3134" s="334"/>
      <c r="J3134" s="261"/>
    </row>
    <row r="3135" spans="3:10" s="311" customFormat="1" x14ac:dyDescent="0.3">
      <c r="C3135" s="664"/>
      <c r="D3135" s="343" t="s">
        <v>7189</v>
      </c>
      <c r="E3135" s="344" t="s">
        <v>412</v>
      </c>
      <c r="F3135" s="344" t="s">
        <v>1051</v>
      </c>
      <c r="G3135" s="344"/>
      <c r="H3135" s="344" t="s">
        <v>7189</v>
      </c>
      <c r="I3135" s="334"/>
      <c r="J3135" s="261"/>
    </row>
    <row r="3136" spans="3:10" s="311" customFormat="1" x14ac:dyDescent="0.3">
      <c r="C3136" s="664"/>
      <c r="D3136" s="343" t="s">
        <v>7190</v>
      </c>
      <c r="E3136" s="344" t="s">
        <v>7191</v>
      </c>
      <c r="F3136" s="344" t="s">
        <v>1291</v>
      </c>
      <c r="G3136" s="344"/>
      <c r="H3136" s="344" t="s">
        <v>7192</v>
      </c>
      <c r="I3136" s="334"/>
      <c r="J3136" s="261"/>
    </row>
    <row r="3137" spans="3:10" s="311" customFormat="1" x14ac:dyDescent="0.3">
      <c r="C3137" s="664"/>
      <c r="D3137" s="343" t="s">
        <v>7193</v>
      </c>
      <c r="E3137" s="344" t="s">
        <v>7194</v>
      </c>
      <c r="F3137" s="344" t="s">
        <v>436</v>
      </c>
      <c r="G3137" s="344"/>
      <c r="H3137" s="344" t="s">
        <v>7195</v>
      </c>
      <c r="I3137" s="334"/>
      <c r="J3137" s="261"/>
    </row>
    <row r="3138" spans="3:10" s="311" customFormat="1" x14ac:dyDescent="0.3">
      <c r="C3138" s="664"/>
      <c r="D3138" s="343" t="s">
        <v>7196</v>
      </c>
      <c r="E3138" s="344" t="s">
        <v>7197</v>
      </c>
      <c r="F3138" s="344" t="s">
        <v>426</v>
      </c>
      <c r="G3138" s="344"/>
      <c r="H3138" s="344" t="s">
        <v>7198</v>
      </c>
      <c r="I3138" s="334"/>
      <c r="J3138" s="261"/>
    </row>
    <row r="3139" spans="3:10" s="311" customFormat="1" x14ac:dyDescent="0.3">
      <c r="C3139" s="664"/>
      <c r="D3139" s="343" t="s">
        <v>7199</v>
      </c>
      <c r="E3139" s="344" t="s">
        <v>7200</v>
      </c>
      <c r="F3139" s="344" t="s">
        <v>525</v>
      </c>
      <c r="G3139" s="344"/>
      <c r="H3139" s="344" t="s">
        <v>7199</v>
      </c>
      <c r="I3139" s="334"/>
      <c r="J3139" s="261"/>
    </row>
    <row r="3140" spans="3:10" s="311" customFormat="1" x14ac:dyDescent="0.3">
      <c r="C3140" s="664"/>
      <c r="D3140" s="343" t="s">
        <v>7201</v>
      </c>
      <c r="E3140" s="344" t="s">
        <v>7202</v>
      </c>
      <c r="F3140" s="344" t="s">
        <v>627</v>
      </c>
      <c r="G3140" s="344"/>
      <c r="H3140" s="344" t="s">
        <v>7199</v>
      </c>
      <c r="I3140" s="334"/>
      <c r="J3140" s="261"/>
    </row>
    <row r="3141" spans="3:10" s="311" customFormat="1" x14ac:dyDescent="0.3">
      <c r="C3141" s="664"/>
      <c r="D3141" s="343" t="s">
        <v>7203</v>
      </c>
      <c r="E3141" s="344" t="s">
        <v>7204</v>
      </c>
      <c r="F3141" s="344" t="s">
        <v>1295</v>
      </c>
      <c r="G3141" s="344"/>
      <c r="H3141" s="344" t="s">
        <v>7203</v>
      </c>
      <c r="I3141" s="334"/>
      <c r="J3141" s="261"/>
    </row>
    <row r="3142" spans="3:10" s="311" customFormat="1" x14ac:dyDescent="0.3">
      <c r="C3142" s="664"/>
      <c r="D3142" s="343" t="s">
        <v>7205</v>
      </c>
      <c r="E3142" s="344" t="s">
        <v>7206</v>
      </c>
      <c r="F3142" s="344" t="s">
        <v>1204</v>
      </c>
      <c r="G3142" s="344"/>
      <c r="H3142" s="344" t="s">
        <v>7207</v>
      </c>
      <c r="I3142" s="334"/>
      <c r="J3142" s="261"/>
    </row>
    <row r="3143" spans="3:10" s="311" customFormat="1" x14ac:dyDescent="0.3">
      <c r="C3143" s="664"/>
      <c r="D3143" s="343" t="s">
        <v>7208</v>
      </c>
      <c r="E3143" s="344" t="s">
        <v>7209</v>
      </c>
      <c r="F3143" s="344" t="s">
        <v>469</v>
      </c>
      <c r="G3143" s="344"/>
      <c r="H3143" s="344" t="s">
        <v>7210</v>
      </c>
      <c r="I3143" s="334"/>
      <c r="J3143" s="261"/>
    </row>
    <row r="3144" spans="3:10" s="311" customFormat="1" x14ac:dyDescent="0.3">
      <c r="C3144" s="664"/>
      <c r="D3144" s="343" t="s">
        <v>7211</v>
      </c>
      <c r="E3144" s="344" t="s">
        <v>7212</v>
      </c>
      <c r="F3144" s="344" t="s">
        <v>426</v>
      </c>
      <c r="G3144" s="344"/>
      <c r="H3144" s="344" t="s">
        <v>7211</v>
      </c>
      <c r="I3144" s="334"/>
      <c r="J3144" s="261"/>
    </row>
    <row r="3145" spans="3:10" s="311" customFormat="1" x14ac:dyDescent="0.3">
      <c r="C3145" s="664"/>
      <c r="D3145" s="343" t="s">
        <v>7213</v>
      </c>
      <c r="E3145" s="344" t="s">
        <v>7214</v>
      </c>
      <c r="F3145" s="344" t="s">
        <v>1051</v>
      </c>
      <c r="G3145" s="344"/>
      <c r="H3145" s="344" t="s">
        <v>7213</v>
      </c>
      <c r="I3145" s="334"/>
      <c r="J3145" s="261"/>
    </row>
    <row r="3146" spans="3:10" s="311" customFormat="1" x14ac:dyDescent="0.3">
      <c r="C3146" s="664"/>
      <c r="D3146" s="343" t="s">
        <v>7215</v>
      </c>
      <c r="E3146" s="344" t="s">
        <v>412</v>
      </c>
      <c r="F3146" s="344" t="s">
        <v>1117</v>
      </c>
      <c r="G3146" s="344"/>
      <c r="H3146" s="344" t="s">
        <v>7215</v>
      </c>
      <c r="I3146" s="334"/>
      <c r="J3146" s="261"/>
    </row>
    <row r="3147" spans="3:10" s="311" customFormat="1" x14ac:dyDescent="0.3">
      <c r="C3147" s="664"/>
      <c r="D3147" s="343" t="s">
        <v>7216</v>
      </c>
      <c r="E3147" s="344" t="s">
        <v>7217</v>
      </c>
      <c r="F3147" s="344" t="s">
        <v>878</v>
      </c>
      <c r="G3147" s="344"/>
      <c r="H3147" s="344" t="s">
        <v>7218</v>
      </c>
      <c r="I3147" s="334"/>
      <c r="J3147" s="261"/>
    </row>
    <row r="3148" spans="3:10" s="311" customFormat="1" x14ac:dyDescent="0.3">
      <c r="C3148" s="664"/>
      <c r="D3148" s="343" t="s">
        <v>7219</v>
      </c>
      <c r="E3148" s="344" t="s">
        <v>7220</v>
      </c>
      <c r="F3148" s="344" t="s">
        <v>423</v>
      </c>
      <c r="G3148" s="344"/>
      <c r="H3148" s="344" t="s">
        <v>7221</v>
      </c>
      <c r="I3148" s="334"/>
      <c r="J3148" s="261"/>
    </row>
    <row r="3149" spans="3:10" s="311" customFormat="1" x14ac:dyDescent="0.3">
      <c r="C3149" s="664"/>
      <c r="D3149" s="343" t="s">
        <v>7222</v>
      </c>
      <c r="E3149" s="344" t="s">
        <v>7223</v>
      </c>
      <c r="F3149" s="344" t="s">
        <v>714</v>
      </c>
      <c r="G3149" s="344"/>
      <c r="H3149" s="344" t="s">
        <v>7224</v>
      </c>
      <c r="I3149" s="334"/>
      <c r="J3149" s="261"/>
    </row>
    <row r="3150" spans="3:10" s="311" customFormat="1" x14ac:dyDescent="0.3">
      <c r="C3150" s="664"/>
      <c r="D3150" s="343" t="s">
        <v>7225</v>
      </c>
      <c r="E3150" s="344" t="s">
        <v>7226</v>
      </c>
      <c r="F3150" s="344" t="s">
        <v>426</v>
      </c>
      <c r="G3150" s="344"/>
      <c r="H3150" s="344" t="s">
        <v>7227</v>
      </c>
      <c r="I3150" s="334"/>
      <c r="J3150" s="261"/>
    </row>
    <row r="3151" spans="3:10" s="311" customFormat="1" x14ac:dyDescent="0.3">
      <c r="C3151" s="664"/>
      <c r="D3151" s="343" t="s">
        <v>7228</v>
      </c>
      <c r="E3151" s="344" t="s">
        <v>7229</v>
      </c>
      <c r="F3151" s="344" t="s">
        <v>508</v>
      </c>
      <c r="G3151" s="344"/>
      <c r="H3151" s="344" t="s">
        <v>7230</v>
      </c>
      <c r="I3151" s="334"/>
      <c r="J3151" s="261"/>
    </row>
    <row r="3152" spans="3:10" s="311" customFormat="1" x14ac:dyDescent="0.3">
      <c r="C3152" s="664"/>
      <c r="D3152" s="343" t="s">
        <v>7231</v>
      </c>
      <c r="E3152" s="344" t="s">
        <v>412</v>
      </c>
      <c r="F3152" s="344" t="s">
        <v>440</v>
      </c>
      <c r="G3152" s="344"/>
      <c r="H3152" s="344" t="s">
        <v>7231</v>
      </c>
      <c r="I3152" s="334"/>
      <c r="J3152" s="261"/>
    </row>
    <row r="3153" spans="3:10" s="311" customFormat="1" x14ac:dyDescent="0.3">
      <c r="C3153" s="664"/>
      <c r="D3153" s="343" t="s">
        <v>7232</v>
      </c>
      <c r="E3153" s="344" t="s">
        <v>412</v>
      </c>
      <c r="F3153" s="344" t="s">
        <v>745</v>
      </c>
      <c r="G3153" s="344"/>
      <c r="H3153" s="344" t="s">
        <v>7232</v>
      </c>
      <c r="I3153" s="334"/>
      <c r="J3153" s="261"/>
    </row>
    <row r="3154" spans="3:10" s="311" customFormat="1" x14ac:dyDescent="0.3">
      <c r="C3154" s="664"/>
      <c r="D3154" s="343" t="s">
        <v>7233</v>
      </c>
      <c r="E3154" s="344" t="s">
        <v>7234</v>
      </c>
      <c r="F3154" s="344" t="s">
        <v>440</v>
      </c>
      <c r="G3154" s="344"/>
      <c r="H3154" s="344" t="s">
        <v>7233</v>
      </c>
      <c r="I3154" s="334"/>
      <c r="J3154" s="261"/>
    </row>
    <row r="3155" spans="3:10" s="311" customFormat="1" x14ac:dyDescent="0.3">
      <c r="C3155" s="664"/>
      <c r="D3155" s="343" t="s">
        <v>7235</v>
      </c>
      <c r="E3155" s="344" t="s">
        <v>412</v>
      </c>
      <c r="F3155" s="344" t="s">
        <v>418</v>
      </c>
      <c r="G3155" s="344"/>
      <c r="H3155" s="344" t="s">
        <v>7235</v>
      </c>
      <c r="I3155" s="334"/>
      <c r="J3155" s="261"/>
    </row>
    <row r="3156" spans="3:10" s="311" customFormat="1" x14ac:dyDescent="0.3">
      <c r="C3156" s="664"/>
      <c r="D3156" s="343" t="s">
        <v>7236</v>
      </c>
      <c r="E3156" s="344" t="s">
        <v>7237</v>
      </c>
      <c r="F3156" s="344" t="s">
        <v>1051</v>
      </c>
      <c r="G3156" s="344"/>
      <c r="H3156" s="344" t="s">
        <v>7238</v>
      </c>
      <c r="I3156" s="334"/>
      <c r="J3156" s="261"/>
    </row>
    <row r="3157" spans="3:10" s="311" customFormat="1" x14ac:dyDescent="0.3">
      <c r="C3157" s="664"/>
      <c r="D3157" s="343" t="s">
        <v>7239</v>
      </c>
      <c r="E3157" s="344" t="s">
        <v>7240</v>
      </c>
      <c r="F3157" s="344" t="s">
        <v>752</v>
      </c>
      <c r="G3157" s="344"/>
      <c r="H3157" s="344" t="s">
        <v>7241</v>
      </c>
      <c r="I3157" s="334"/>
      <c r="J3157" s="261"/>
    </row>
    <row r="3158" spans="3:10" s="311" customFormat="1" x14ac:dyDescent="0.3">
      <c r="C3158" s="664"/>
      <c r="D3158" s="343" t="s">
        <v>7242</v>
      </c>
      <c r="E3158" s="344" t="s">
        <v>412</v>
      </c>
      <c r="F3158" s="344" t="s">
        <v>516</v>
      </c>
      <c r="G3158" s="344"/>
      <c r="H3158" s="344" t="s">
        <v>7243</v>
      </c>
      <c r="I3158" s="334"/>
      <c r="J3158" s="261"/>
    </row>
    <row r="3159" spans="3:10" s="311" customFormat="1" x14ac:dyDescent="0.3">
      <c r="C3159" s="664"/>
      <c r="D3159" s="343" t="s">
        <v>7244</v>
      </c>
      <c r="E3159" s="344" t="s">
        <v>7245</v>
      </c>
      <c r="F3159" s="344" t="s">
        <v>516</v>
      </c>
      <c r="G3159" s="344"/>
      <c r="H3159" s="344" t="s">
        <v>7244</v>
      </c>
      <c r="I3159" s="334"/>
      <c r="J3159" s="261"/>
    </row>
    <row r="3160" spans="3:10" s="311" customFormat="1" x14ac:dyDescent="0.3">
      <c r="C3160" s="664"/>
      <c r="D3160" s="343" t="s">
        <v>7246</v>
      </c>
      <c r="E3160" s="344" t="s">
        <v>7247</v>
      </c>
      <c r="F3160" s="344" t="s">
        <v>516</v>
      </c>
      <c r="G3160" s="344"/>
      <c r="H3160" s="344" t="s">
        <v>7246</v>
      </c>
      <c r="I3160" s="334"/>
      <c r="J3160" s="261"/>
    </row>
    <row r="3161" spans="3:10" s="311" customFormat="1" x14ac:dyDescent="0.3">
      <c r="C3161" s="664"/>
      <c r="D3161" s="343" t="s">
        <v>7248</v>
      </c>
      <c r="E3161" s="344" t="s">
        <v>7249</v>
      </c>
      <c r="F3161" s="344" t="s">
        <v>516</v>
      </c>
      <c r="G3161" s="344"/>
      <c r="H3161" s="344" t="s">
        <v>7248</v>
      </c>
      <c r="I3161" s="334"/>
      <c r="J3161" s="261"/>
    </row>
    <row r="3162" spans="3:10" s="311" customFormat="1" x14ac:dyDescent="0.3">
      <c r="C3162" s="664"/>
      <c r="D3162" s="343" t="s">
        <v>7250</v>
      </c>
      <c r="E3162" s="344" t="s">
        <v>7251</v>
      </c>
      <c r="F3162" s="344" t="s">
        <v>2114</v>
      </c>
      <c r="G3162" s="344"/>
      <c r="H3162" s="344" t="s">
        <v>7250</v>
      </c>
      <c r="I3162" s="334"/>
      <c r="J3162" s="261"/>
    </row>
    <row r="3163" spans="3:10" s="311" customFormat="1" x14ac:dyDescent="0.3">
      <c r="C3163" s="664"/>
      <c r="D3163" s="343" t="s">
        <v>7252</v>
      </c>
      <c r="E3163" s="344" t="s">
        <v>7253</v>
      </c>
      <c r="F3163" s="344" t="s">
        <v>436</v>
      </c>
      <c r="G3163" s="344"/>
      <c r="H3163" s="344" t="s">
        <v>7254</v>
      </c>
      <c r="I3163" s="334"/>
      <c r="J3163" s="261"/>
    </row>
    <row r="3164" spans="3:10" s="311" customFormat="1" x14ac:dyDescent="0.3">
      <c r="C3164" s="664"/>
      <c r="D3164" s="343" t="s">
        <v>7255</v>
      </c>
      <c r="E3164" s="344" t="s">
        <v>412</v>
      </c>
      <c r="F3164" s="344" t="s">
        <v>1287</v>
      </c>
      <c r="G3164" s="344"/>
      <c r="H3164" s="344" t="s">
        <v>7255</v>
      </c>
      <c r="I3164" s="334"/>
      <c r="J3164" s="261"/>
    </row>
    <row r="3165" spans="3:10" s="311" customFormat="1" x14ac:dyDescent="0.3">
      <c r="C3165" s="664"/>
      <c r="D3165" s="343" t="s">
        <v>7256</v>
      </c>
      <c r="E3165" s="344" t="s">
        <v>412</v>
      </c>
      <c r="F3165" s="344" t="s">
        <v>1287</v>
      </c>
      <c r="G3165" s="344"/>
      <c r="H3165" s="344" t="s">
        <v>7256</v>
      </c>
      <c r="I3165" s="334"/>
      <c r="J3165" s="261"/>
    </row>
    <row r="3166" spans="3:10" s="311" customFormat="1" x14ac:dyDescent="0.3">
      <c r="C3166" s="664"/>
      <c r="D3166" s="343" t="s">
        <v>7257</v>
      </c>
      <c r="E3166" s="344" t="s">
        <v>7258</v>
      </c>
      <c r="F3166" s="344" t="s">
        <v>418</v>
      </c>
      <c r="G3166" s="344"/>
      <c r="H3166" s="344" t="s">
        <v>7257</v>
      </c>
      <c r="I3166" s="334"/>
      <c r="J3166" s="261"/>
    </row>
    <row r="3167" spans="3:10" s="311" customFormat="1" x14ac:dyDescent="0.3">
      <c r="C3167" s="664"/>
      <c r="D3167" s="343" t="s">
        <v>7259</v>
      </c>
      <c r="E3167" s="344" t="s">
        <v>7260</v>
      </c>
      <c r="F3167" s="344" t="s">
        <v>406</v>
      </c>
      <c r="G3167" s="344"/>
      <c r="H3167" s="344" t="s">
        <v>7261</v>
      </c>
      <c r="I3167" s="334"/>
      <c r="J3167" s="261"/>
    </row>
    <row r="3168" spans="3:10" s="311" customFormat="1" x14ac:dyDescent="0.3">
      <c r="C3168" s="664"/>
      <c r="D3168" s="343" t="s">
        <v>7262</v>
      </c>
      <c r="E3168" s="344" t="s">
        <v>412</v>
      </c>
      <c r="F3168" s="344" t="s">
        <v>697</v>
      </c>
      <c r="G3168" s="344"/>
      <c r="H3168" s="344" t="s">
        <v>7263</v>
      </c>
      <c r="I3168" s="334"/>
      <c r="J3168" s="261"/>
    </row>
    <row r="3169" spans="3:10" s="311" customFormat="1" x14ac:dyDescent="0.3">
      <c r="C3169" s="664"/>
      <c r="D3169" s="343" t="s">
        <v>7264</v>
      </c>
      <c r="E3169" s="344" t="s">
        <v>7265</v>
      </c>
      <c r="F3169" s="344" t="s">
        <v>516</v>
      </c>
      <c r="G3169" s="344"/>
      <c r="H3169" s="344" t="s">
        <v>7266</v>
      </c>
      <c r="I3169" s="334"/>
      <c r="J3169" s="261"/>
    </row>
    <row r="3170" spans="3:10" s="311" customFormat="1" x14ac:dyDescent="0.3">
      <c r="C3170" s="664"/>
      <c r="D3170" s="343" t="s">
        <v>7267</v>
      </c>
      <c r="E3170" s="344" t="s">
        <v>7268</v>
      </c>
      <c r="F3170" s="344" t="s">
        <v>436</v>
      </c>
      <c r="G3170" s="344"/>
      <c r="H3170" s="344" t="s">
        <v>7267</v>
      </c>
      <c r="I3170" s="334"/>
      <c r="J3170" s="261"/>
    </row>
    <row r="3171" spans="3:10" s="311" customFormat="1" x14ac:dyDescent="0.3">
      <c r="C3171" s="664"/>
      <c r="D3171" s="343" t="s">
        <v>7269</v>
      </c>
      <c r="E3171" s="344" t="s">
        <v>7270</v>
      </c>
      <c r="F3171" s="344" t="s">
        <v>752</v>
      </c>
      <c r="G3171" s="344"/>
      <c r="H3171" s="344" t="s">
        <v>7269</v>
      </c>
      <c r="I3171" s="334"/>
      <c r="J3171" s="261"/>
    </row>
    <row r="3172" spans="3:10" s="311" customFormat="1" x14ac:dyDescent="0.3">
      <c r="C3172" s="664"/>
      <c r="D3172" s="343" t="s">
        <v>7271</v>
      </c>
      <c r="E3172" s="344" t="s">
        <v>7272</v>
      </c>
      <c r="F3172" s="344" t="s">
        <v>426</v>
      </c>
      <c r="G3172" s="344"/>
      <c r="H3172" s="344" t="s">
        <v>7271</v>
      </c>
      <c r="I3172" s="334"/>
      <c r="J3172" s="261"/>
    </row>
    <row r="3173" spans="3:10" s="311" customFormat="1" x14ac:dyDescent="0.3">
      <c r="C3173" s="664"/>
      <c r="D3173" s="343" t="s">
        <v>7273</v>
      </c>
      <c r="E3173" s="344" t="s">
        <v>412</v>
      </c>
      <c r="F3173" s="344" t="s">
        <v>1148</v>
      </c>
      <c r="G3173" s="344"/>
      <c r="H3173" s="344" t="s">
        <v>7273</v>
      </c>
      <c r="I3173" s="334"/>
      <c r="J3173" s="261"/>
    </row>
    <row r="3174" spans="3:10" s="311" customFormat="1" x14ac:dyDescent="0.3">
      <c r="C3174" s="664"/>
      <c r="D3174" s="343" t="s">
        <v>7274</v>
      </c>
      <c r="E3174" s="344" t="s">
        <v>412</v>
      </c>
      <c r="F3174" s="344" t="s">
        <v>2849</v>
      </c>
      <c r="G3174" s="344"/>
      <c r="H3174" s="344" t="s">
        <v>7274</v>
      </c>
      <c r="I3174" s="334"/>
      <c r="J3174" s="261"/>
    </row>
    <row r="3175" spans="3:10" s="311" customFormat="1" x14ac:dyDescent="0.3">
      <c r="C3175" s="664"/>
      <c r="D3175" s="343" t="s">
        <v>7275</v>
      </c>
      <c r="E3175" s="344" t="s">
        <v>7276</v>
      </c>
      <c r="F3175" s="344" t="s">
        <v>436</v>
      </c>
      <c r="G3175" s="344"/>
      <c r="H3175" s="344" t="s">
        <v>7277</v>
      </c>
      <c r="I3175" s="334"/>
      <c r="J3175" s="261"/>
    </row>
    <row r="3176" spans="3:10" s="311" customFormat="1" x14ac:dyDescent="0.3">
      <c r="C3176" s="664"/>
      <c r="D3176" s="343" t="s">
        <v>7278</v>
      </c>
      <c r="E3176" s="344" t="s">
        <v>412</v>
      </c>
      <c r="F3176" s="344" t="s">
        <v>682</v>
      </c>
      <c r="G3176" s="344"/>
      <c r="H3176" s="344" t="s">
        <v>7278</v>
      </c>
      <c r="I3176" s="334"/>
      <c r="J3176" s="261"/>
    </row>
    <row r="3177" spans="3:10" s="311" customFormat="1" x14ac:dyDescent="0.3">
      <c r="C3177" s="664"/>
      <c r="D3177" s="343" t="s">
        <v>7279</v>
      </c>
      <c r="E3177" s="344" t="s">
        <v>7280</v>
      </c>
      <c r="F3177" s="344" t="s">
        <v>453</v>
      </c>
      <c r="G3177" s="344"/>
      <c r="H3177" s="344" t="s">
        <v>7281</v>
      </c>
      <c r="I3177" s="334"/>
      <c r="J3177" s="261"/>
    </row>
    <row r="3178" spans="3:10" s="311" customFormat="1" x14ac:dyDescent="0.3">
      <c r="C3178" s="664"/>
      <c r="D3178" s="343" t="s">
        <v>7282</v>
      </c>
      <c r="E3178" s="344" t="s">
        <v>412</v>
      </c>
      <c r="F3178" s="344" t="s">
        <v>1336</v>
      </c>
      <c r="G3178" s="344"/>
      <c r="H3178" s="344" t="s">
        <v>7283</v>
      </c>
      <c r="I3178" s="334"/>
      <c r="J3178" s="261"/>
    </row>
    <row r="3179" spans="3:10" s="311" customFormat="1" x14ac:dyDescent="0.3">
      <c r="C3179" s="664"/>
      <c r="D3179" s="343" t="s">
        <v>7284</v>
      </c>
      <c r="E3179" s="344" t="s">
        <v>412</v>
      </c>
      <c r="F3179" s="344" t="s">
        <v>440</v>
      </c>
      <c r="G3179" s="344"/>
      <c r="H3179" s="344" t="s">
        <v>7284</v>
      </c>
      <c r="I3179" s="334"/>
      <c r="J3179" s="261"/>
    </row>
    <row r="3180" spans="3:10" s="311" customFormat="1" x14ac:dyDescent="0.3">
      <c r="C3180" s="664"/>
      <c r="D3180" s="343" t="s">
        <v>7285</v>
      </c>
      <c r="E3180" s="344" t="s">
        <v>412</v>
      </c>
      <c r="F3180" s="344" t="s">
        <v>440</v>
      </c>
      <c r="G3180" s="344"/>
      <c r="H3180" s="344" t="s">
        <v>7285</v>
      </c>
      <c r="I3180" s="334"/>
      <c r="J3180" s="261"/>
    </row>
    <row r="3181" spans="3:10" s="311" customFormat="1" x14ac:dyDescent="0.3">
      <c r="C3181" s="664"/>
      <c r="D3181" s="343" t="s">
        <v>7286</v>
      </c>
      <c r="E3181" s="344" t="s">
        <v>412</v>
      </c>
      <c r="F3181" s="344" t="s">
        <v>440</v>
      </c>
      <c r="G3181" s="344"/>
      <c r="H3181" s="344" t="s">
        <v>7287</v>
      </c>
      <c r="I3181" s="334"/>
      <c r="J3181" s="261"/>
    </row>
    <row r="3182" spans="3:10" s="311" customFormat="1" x14ac:dyDescent="0.3">
      <c r="C3182" s="664"/>
      <c r="D3182" s="343" t="s">
        <v>7288</v>
      </c>
      <c r="E3182" s="344" t="s">
        <v>7289</v>
      </c>
      <c r="F3182" s="344" t="s">
        <v>418</v>
      </c>
      <c r="G3182" s="344"/>
      <c r="H3182" s="344" t="s">
        <v>7288</v>
      </c>
      <c r="I3182" s="334"/>
      <c r="J3182" s="261"/>
    </row>
    <row r="3183" spans="3:10" s="311" customFormat="1" x14ac:dyDescent="0.3">
      <c r="C3183" s="664"/>
      <c r="D3183" s="343" t="s">
        <v>7290</v>
      </c>
      <c r="E3183" s="344" t="s">
        <v>7291</v>
      </c>
      <c r="F3183" s="344" t="s">
        <v>1051</v>
      </c>
      <c r="G3183" s="344"/>
      <c r="H3183" s="344" t="s">
        <v>7292</v>
      </c>
      <c r="I3183" s="334"/>
      <c r="J3183" s="261"/>
    </row>
    <row r="3184" spans="3:10" s="311" customFormat="1" x14ac:dyDescent="0.3">
      <c r="C3184" s="664"/>
      <c r="D3184" s="343" t="s">
        <v>7293</v>
      </c>
      <c r="E3184" s="344" t="s">
        <v>7294</v>
      </c>
      <c r="F3184" s="344" t="s">
        <v>1148</v>
      </c>
      <c r="G3184" s="344"/>
      <c r="H3184" s="344" t="s">
        <v>7295</v>
      </c>
      <c r="I3184" s="334"/>
      <c r="J3184" s="261"/>
    </row>
    <row r="3185" spans="3:10" s="311" customFormat="1" x14ac:dyDescent="0.3">
      <c r="C3185" s="664"/>
      <c r="D3185" s="343" t="s">
        <v>7296</v>
      </c>
      <c r="E3185" s="344" t="s">
        <v>412</v>
      </c>
      <c r="F3185" s="344" t="s">
        <v>2849</v>
      </c>
      <c r="G3185" s="344"/>
      <c r="H3185" s="344" t="s">
        <v>7296</v>
      </c>
      <c r="I3185" s="334"/>
      <c r="J3185" s="261"/>
    </row>
    <row r="3186" spans="3:10" s="311" customFormat="1" x14ac:dyDescent="0.3">
      <c r="C3186" s="664"/>
      <c r="D3186" s="343" t="s">
        <v>7297</v>
      </c>
      <c r="E3186" s="344" t="s">
        <v>7298</v>
      </c>
      <c r="F3186" s="344" t="s">
        <v>752</v>
      </c>
      <c r="G3186" s="344"/>
      <c r="H3186" s="344" t="s">
        <v>7297</v>
      </c>
      <c r="I3186" s="334"/>
      <c r="J3186" s="261"/>
    </row>
    <row r="3187" spans="3:10" s="311" customFormat="1" x14ac:dyDescent="0.3">
      <c r="C3187" s="664"/>
      <c r="D3187" s="343" t="s">
        <v>7299</v>
      </c>
      <c r="E3187" s="344" t="s">
        <v>412</v>
      </c>
      <c r="F3187" s="344" t="s">
        <v>406</v>
      </c>
      <c r="G3187" s="344"/>
      <c r="H3187" s="344" t="s">
        <v>7300</v>
      </c>
      <c r="I3187" s="334"/>
      <c r="J3187" s="261"/>
    </row>
    <row r="3188" spans="3:10" s="311" customFormat="1" x14ac:dyDescent="0.3">
      <c r="C3188" s="664"/>
      <c r="D3188" s="343" t="s">
        <v>7301</v>
      </c>
      <c r="E3188" s="344" t="s">
        <v>7302</v>
      </c>
      <c r="F3188" s="344" t="s">
        <v>665</v>
      </c>
      <c r="G3188" s="344"/>
      <c r="H3188" s="344" t="s">
        <v>7303</v>
      </c>
      <c r="I3188" s="334"/>
      <c r="J3188" s="261"/>
    </row>
    <row r="3189" spans="3:10" s="311" customFormat="1" x14ac:dyDescent="0.3">
      <c r="C3189" s="664"/>
      <c r="D3189" s="343" t="s">
        <v>7304</v>
      </c>
      <c r="E3189" s="344" t="s">
        <v>412</v>
      </c>
      <c r="F3189" s="344" t="s">
        <v>1055</v>
      </c>
      <c r="G3189" s="344"/>
      <c r="H3189" s="344" t="s">
        <v>7304</v>
      </c>
      <c r="I3189" s="334"/>
      <c r="J3189" s="261"/>
    </row>
    <row r="3190" spans="3:10" s="311" customFormat="1" x14ac:dyDescent="0.3">
      <c r="C3190" s="664"/>
      <c r="D3190" s="343" t="s">
        <v>7305</v>
      </c>
      <c r="E3190" s="344" t="s">
        <v>7306</v>
      </c>
      <c r="F3190" s="344" t="s">
        <v>426</v>
      </c>
      <c r="G3190" s="344"/>
      <c r="H3190" s="344" t="s">
        <v>7307</v>
      </c>
      <c r="I3190" s="334"/>
      <c r="J3190" s="261"/>
    </row>
    <row r="3191" spans="3:10" s="311" customFormat="1" x14ac:dyDescent="0.3">
      <c r="C3191" s="664"/>
      <c r="D3191" s="343" t="s">
        <v>7308</v>
      </c>
      <c r="E3191" s="344" t="s">
        <v>7309</v>
      </c>
      <c r="F3191" s="344" t="s">
        <v>436</v>
      </c>
      <c r="G3191" s="344"/>
      <c r="H3191" s="344" t="s">
        <v>7310</v>
      </c>
      <c r="I3191" s="334"/>
      <c r="J3191" s="261"/>
    </row>
    <row r="3192" spans="3:10" s="311" customFormat="1" x14ac:dyDescent="0.3">
      <c r="C3192" s="664"/>
      <c r="D3192" s="343" t="s">
        <v>7311</v>
      </c>
      <c r="E3192" s="344" t="s">
        <v>7312</v>
      </c>
      <c r="F3192" s="344" t="s">
        <v>436</v>
      </c>
      <c r="G3192" s="344"/>
      <c r="H3192" s="344" t="s">
        <v>7313</v>
      </c>
      <c r="I3192" s="334"/>
      <c r="J3192" s="261"/>
    </row>
    <row r="3193" spans="3:10" s="311" customFormat="1" x14ac:dyDescent="0.3">
      <c r="C3193" s="664"/>
      <c r="D3193" s="343" t="s">
        <v>7314</v>
      </c>
      <c r="E3193" s="344" t="s">
        <v>412</v>
      </c>
      <c r="F3193" s="344" t="s">
        <v>498</v>
      </c>
      <c r="G3193" s="344"/>
      <c r="H3193" s="344" t="s">
        <v>7315</v>
      </c>
      <c r="I3193" s="334"/>
      <c r="J3193" s="261"/>
    </row>
    <row r="3194" spans="3:10" s="311" customFormat="1" x14ac:dyDescent="0.3">
      <c r="C3194" s="664"/>
      <c r="D3194" s="343" t="s">
        <v>7316</v>
      </c>
      <c r="E3194" s="344" t="s">
        <v>7317</v>
      </c>
      <c r="F3194" s="344" t="s">
        <v>600</v>
      </c>
      <c r="G3194" s="344"/>
      <c r="H3194" s="344" t="s">
        <v>7316</v>
      </c>
      <c r="I3194" s="334"/>
      <c r="J3194" s="261"/>
    </row>
    <row r="3195" spans="3:10" s="311" customFormat="1" x14ac:dyDescent="0.3">
      <c r="C3195" s="664"/>
      <c r="D3195" s="343" t="s">
        <v>7318</v>
      </c>
      <c r="E3195" s="344" t="s">
        <v>7319</v>
      </c>
      <c r="F3195" s="344" t="s">
        <v>426</v>
      </c>
      <c r="G3195" s="344"/>
      <c r="H3195" s="344" t="s">
        <v>7320</v>
      </c>
      <c r="I3195" s="334"/>
      <c r="J3195" s="261"/>
    </row>
    <row r="3196" spans="3:10" s="311" customFormat="1" x14ac:dyDescent="0.3">
      <c r="C3196" s="664"/>
      <c r="D3196" s="343" t="s">
        <v>7321</v>
      </c>
      <c r="E3196" s="344" t="s">
        <v>412</v>
      </c>
      <c r="F3196" s="344" t="s">
        <v>423</v>
      </c>
      <c r="G3196" s="344"/>
      <c r="H3196" s="344" t="s">
        <v>7322</v>
      </c>
      <c r="I3196" s="334"/>
      <c r="J3196" s="261"/>
    </row>
    <row r="3197" spans="3:10" s="311" customFormat="1" x14ac:dyDescent="0.3">
      <c r="C3197" s="664"/>
      <c r="D3197" s="343" t="s">
        <v>7321</v>
      </c>
      <c r="E3197" s="344" t="s">
        <v>7323</v>
      </c>
      <c r="F3197" s="344" t="s">
        <v>423</v>
      </c>
      <c r="G3197" s="344"/>
      <c r="H3197" s="344" t="s">
        <v>7324</v>
      </c>
      <c r="I3197" s="334"/>
      <c r="J3197" s="261"/>
    </row>
    <row r="3198" spans="3:10" s="311" customFormat="1" x14ac:dyDescent="0.3">
      <c r="C3198" s="664"/>
      <c r="D3198" s="343" t="s">
        <v>7325</v>
      </c>
      <c r="E3198" s="344" t="s">
        <v>412</v>
      </c>
      <c r="F3198" s="344" t="s">
        <v>498</v>
      </c>
      <c r="G3198" s="344"/>
      <c r="H3198" s="344" t="s">
        <v>7325</v>
      </c>
      <c r="I3198" s="334"/>
      <c r="J3198" s="261"/>
    </row>
    <row r="3199" spans="3:10" s="311" customFormat="1" x14ac:dyDescent="0.3">
      <c r="C3199" s="664"/>
      <c r="D3199" s="343" t="s">
        <v>7326</v>
      </c>
      <c r="E3199" s="344" t="s">
        <v>412</v>
      </c>
      <c r="F3199" s="344" t="s">
        <v>1465</v>
      </c>
      <c r="G3199" s="344"/>
      <c r="H3199" s="344" t="s">
        <v>7326</v>
      </c>
      <c r="I3199" s="334"/>
      <c r="J3199" s="261"/>
    </row>
    <row r="3200" spans="3:10" s="311" customFormat="1" x14ac:dyDescent="0.3">
      <c r="C3200" s="664"/>
      <c r="D3200" s="343" t="s">
        <v>7327</v>
      </c>
      <c r="E3200" s="344" t="s">
        <v>412</v>
      </c>
      <c r="F3200" s="344" t="s">
        <v>406</v>
      </c>
      <c r="G3200" s="344"/>
      <c r="H3200" s="344" t="s">
        <v>7328</v>
      </c>
      <c r="I3200" s="334"/>
      <c r="J3200" s="261"/>
    </row>
    <row r="3201" spans="3:10" s="311" customFormat="1" x14ac:dyDescent="0.3">
      <c r="C3201" s="664"/>
      <c r="D3201" s="343" t="s">
        <v>7329</v>
      </c>
      <c r="E3201" s="344" t="s">
        <v>7330</v>
      </c>
      <c r="F3201" s="344" t="s">
        <v>726</v>
      </c>
      <c r="G3201" s="344"/>
      <c r="H3201" s="344" t="s">
        <v>7331</v>
      </c>
      <c r="I3201" s="334"/>
      <c r="J3201" s="261"/>
    </row>
    <row r="3202" spans="3:10" s="311" customFormat="1" x14ac:dyDescent="0.3">
      <c r="C3202" s="664"/>
      <c r="D3202" s="343" t="s">
        <v>7332</v>
      </c>
      <c r="E3202" s="344" t="s">
        <v>7333</v>
      </c>
      <c r="F3202" s="344" t="s">
        <v>423</v>
      </c>
      <c r="G3202" s="344"/>
      <c r="H3202" s="344" t="s">
        <v>7334</v>
      </c>
      <c r="I3202" s="334"/>
      <c r="J3202" s="261"/>
    </row>
    <row r="3203" spans="3:10" s="311" customFormat="1" x14ac:dyDescent="0.3">
      <c r="C3203" s="664"/>
      <c r="D3203" s="343" t="s">
        <v>7335</v>
      </c>
      <c r="E3203" s="344" t="s">
        <v>7336</v>
      </c>
      <c r="F3203" s="344" t="s">
        <v>436</v>
      </c>
      <c r="G3203" s="344"/>
      <c r="H3203" s="344" t="s">
        <v>7337</v>
      </c>
      <c r="I3203" s="334"/>
      <c r="J3203" s="261"/>
    </row>
    <row r="3204" spans="3:10" s="311" customFormat="1" x14ac:dyDescent="0.3">
      <c r="C3204" s="664"/>
      <c r="D3204" s="343" t="s">
        <v>7338</v>
      </c>
      <c r="E3204" s="344" t="s">
        <v>7339</v>
      </c>
      <c r="F3204" s="344" t="s">
        <v>426</v>
      </c>
      <c r="G3204" s="344"/>
      <c r="H3204" s="344" t="s">
        <v>7338</v>
      </c>
      <c r="I3204" s="334"/>
      <c r="J3204" s="261"/>
    </row>
    <row r="3205" spans="3:10" s="311" customFormat="1" x14ac:dyDescent="0.3">
      <c r="C3205" s="664"/>
      <c r="D3205" s="343" t="s">
        <v>7340</v>
      </c>
      <c r="E3205" s="344" t="s">
        <v>7341</v>
      </c>
      <c r="F3205" s="344" t="s">
        <v>1055</v>
      </c>
      <c r="G3205" s="344"/>
      <c r="H3205" s="344" t="s">
        <v>7340</v>
      </c>
      <c r="I3205" s="334"/>
      <c r="J3205" s="261"/>
    </row>
    <row r="3206" spans="3:10" s="311" customFormat="1" x14ac:dyDescent="0.3">
      <c r="C3206" s="664"/>
      <c r="D3206" s="343" t="s">
        <v>7342</v>
      </c>
      <c r="E3206" s="344" t="s">
        <v>7343</v>
      </c>
      <c r="F3206" s="344" t="s">
        <v>426</v>
      </c>
      <c r="G3206" s="344"/>
      <c r="H3206" s="344" t="s">
        <v>7344</v>
      </c>
      <c r="I3206" s="334"/>
      <c r="J3206" s="261"/>
    </row>
    <row r="3207" spans="3:10" s="311" customFormat="1" x14ac:dyDescent="0.3">
      <c r="C3207" s="664"/>
      <c r="D3207" s="343" t="s">
        <v>7345</v>
      </c>
      <c r="E3207" s="344" t="s">
        <v>412</v>
      </c>
      <c r="F3207" s="344" t="s">
        <v>1055</v>
      </c>
      <c r="G3207" s="344"/>
      <c r="H3207" s="344" t="s">
        <v>7345</v>
      </c>
      <c r="I3207" s="334"/>
      <c r="J3207" s="261"/>
    </row>
    <row r="3208" spans="3:10" s="311" customFormat="1" x14ac:dyDescent="0.3">
      <c r="C3208" s="664"/>
      <c r="D3208" s="343" t="s">
        <v>7346</v>
      </c>
      <c r="E3208" s="344" t="s">
        <v>7347</v>
      </c>
      <c r="F3208" s="344" t="s">
        <v>594</v>
      </c>
      <c r="G3208" s="344"/>
      <c r="H3208" s="344" t="s">
        <v>7346</v>
      </c>
      <c r="I3208" s="334"/>
      <c r="J3208" s="261"/>
    </row>
    <row r="3209" spans="3:10" s="311" customFormat="1" x14ac:dyDescent="0.3">
      <c r="C3209" s="664"/>
      <c r="D3209" s="343" t="s">
        <v>7348</v>
      </c>
      <c r="E3209" s="344" t="s">
        <v>412</v>
      </c>
      <c r="F3209" s="344" t="s">
        <v>856</v>
      </c>
      <c r="G3209" s="344"/>
      <c r="H3209" s="344" t="s">
        <v>7348</v>
      </c>
      <c r="I3209" s="334"/>
      <c r="J3209" s="261"/>
    </row>
    <row r="3210" spans="3:10" s="311" customFormat="1" x14ac:dyDescent="0.3">
      <c r="C3210" s="664"/>
      <c r="D3210" s="343" t="s">
        <v>7349</v>
      </c>
      <c r="E3210" s="344" t="s">
        <v>7350</v>
      </c>
      <c r="F3210" s="344" t="s">
        <v>579</v>
      </c>
      <c r="G3210" s="344"/>
      <c r="H3210" s="344" t="s">
        <v>7349</v>
      </c>
      <c r="I3210" s="334"/>
      <c r="J3210" s="261"/>
    </row>
    <row r="3211" spans="3:10" s="311" customFormat="1" x14ac:dyDescent="0.3">
      <c r="C3211" s="664"/>
      <c r="D3211" s="343" t="s">
        <v>7351</v>
      </c>
      <c r="E3211" s="344" t="s">
        <v>7352</v>
      </c>
      <c r="F3211" s="344" t="s">
        <v>469</v>
      </c>
      <c r="G3211" s="344"/>
      <c r="H3211" s="344" t="s">
        <v>7353</v>
      </c>
      <c r="I3211" s="334"/>
      <c r="J3211" s="261"/>
    </row>
    <row r="3212" spans="3:10" s="311" customFormat="1" x14ac:dyDescent="0.3">
      <c r="C3212" s="664"/>
      <c r="D3212" s="343" t="s">
        <v>7354</v>
      </c>
      <c r="E3212" s="344" t="s">
        <v>412</v>
      </c>
      <c r="F3212" s="344" t="s">
        <v>406</v>
      </c>
      <c r="G3212" s="344"/>
      <c r="H3212" s="344" t="s">
        <v>7355</v>
      </c>
      <c r="I3212" s="334"/>
      <c r="J3212" s="261"/>
    </row>
    <row r="3213" spans="3:10" s="311" customFormat="1" x14ac:dyDescent="0.3">
      <c r="C3213" s="664"/>
      <c r="D3213" s="343" t="s">
        <v>7356</v>
      </c>
      <c r="E3213" s="344" t="s">
        <v>412</v>
      </c>
      <c r="F3213" s="344" t="s">
        <v>531</v>
      </c>
      <c r="G3213" s="344"/>
      <c r="H3213" s="344" t="s">
        <v>7357</v>
      </c>
      <c r="I3213" s="334"/>
      <c r="J3213" s="261"/>
    </row>
    <row r="3214" spans="3:10" s="311" customFormat="1" x14ac:dyDescent="0.3">
      <c r="C3214" s="664"/>
      <c r="D3214" s="343" t="s">
        <v>7356</v>
      </c>
      <c r="E3214" s="344" t="s">
        <v>7358</v>
      </c>
      <c r="F3214" s="344" t="s">
        <v>531</v>
      </c>
      <c r="G3214" s="344"/>
      <c r="H3214" s="344" t="s">
        <v>7359</v>
      </c>
      <c r="I3214" s="334"/>
      <c r="J3214" s="261"/>
    </row>
    <row r="3215" spans="3:10" s="311" customFormat="1" x14ac:dyDescent="0.3">
      <c r="C3215" s="664"/>
      <c r="D3215" s="343" t="s">
        <v>7360</v>
      </c>
      <c r="E3215" s="344" t="s">
        <v>7361</v>
      </c>
      <c r="F3215" s="344" t="s">
        <v>665</v>
      </c>
      <c r="G3215" s="344"/>
      <c r="H3215" s="344" t="s">
        <v>7362</v>
      </c>
      <c r="I3215" s="334"/>
      <c r="J3215" s="261"/>
    </row>
    <row r="3216" spans="3:10" s="311" customFormat="1" x14ac:dyDescent="0.3">
      <c r="C3216" s="664"/>
      <c r="D3216" s="343" t="s">
        <v>7363</v>
      </c>
      <c r="E3216" s="344" t="s">
        <v>7364</v>
      </c>
      <c r="F3216" s="344" t="s">
        <v>856</v>
      </c>
      <c r="G3216" s="344"/>
      <c r="H3216" s="344" t="s">
        <v>7365</v>
      </c>
      <c r="I3216" s="334"/>
      <c r="J3216" s="261"/>
    </row>
    <row r="3217" spans="3:10" s="311" customFormat="1" x14ac:dyDescent="0.3">
      <c r="C3217" s="664"/>
      <c r="D3217" s="343" t="s">
        <v>7366</v>
      </c>
      <c r="E3217" s="344" t="s">
        <v>7367</v>
      </c>
      <c r="F3217" s="344" t="s">
        <v>525</v>
      </c>
      <c r="G3217" s="344"/>
      <c r="H3217" s="344" t="s">
        <v>7368</v>
      </c>
      <c r="I3217" s="334"/>
      <c r="J3217" s="261"/>
    </row>
    <row r="3218" spans="3:10" s="311" customFormat="1" x14ac:dyDescent="0.3">
      <c r="C3218" s="664"/>
      <c r="D3218" s="343" t="s">
        <v>7369</v>
      </c>
      <c r="E3218" s="344" t="s">
        <v>7370</v>
      </c>
      <c r="F3218" s="344" t="s">
        <v>493</v>
      </c>
      <c r="G3218" s="344"/>
      <c r="H3218" s="344" t="s">
        <v>7369</v>
      </c>
      <c r="I3218" s="334"/>
      <c r="J3218" s="261"/>
    </row>
    <row r="3219" spans="3:10" s="311" customFormat="1" x14ac:dyDescent="0.3">
      <c r="C3219" s="664"/>
      <c r="D3219" s="343" t="s">
        <v>7369</v>
      </c>
      <c r="E3219" s="344" t="s">
        <v>7371</v>
      </c>
      <c r="F3219" s="344" t="s">
        <v>436</v>
      </c>
      <c r="G3219" s="344"/>
      <c r="H3219" s="344" t="s">
        <v>7372</v>
      </c>
      <c r="I3219" s="334"/>
      <c r="J3219" s="261"/>
    </row>
    <row r="3220" spans="3:10" s="311" customFormat="1" x14ac:dyDescent="0.3">
      <c r="C3220" s="664"/>
      <c r="D3220" s="343" t="s">
        <v>7373</v>
      </c>
      <c r="E3220" s="344" t="s">
        <v>412</v>
      </c>
      <c r="F3220" s="344" t="s">
        <v>406</v>
      </c>
      <c r="G3220" s="344"/>
      <c r="H3220" s="344" t="s">
        <v>7374</v>
      </c>
      <c r="I3220" s="334"/>
      <c r="J3220" s="261"/>
    </row>
    <row r="3221" spans="3:10" s="311" customFormat="1" x14ac:dyDescent="0.3">
      <c r="C3221" s="664"/>
      <c r="D3221" s="343" t="s">
        <v>7375</v>
      </c>
      <c r="E3221" s="344" t="s">
        <v>7376</v>
      </c>
      <c r="F3221" s="344" t="s">
        <v>1948</v>
      </c>
      <c r="G3221" s="344"/>
      <c r="H3221" s="344" t="s">
        <v>7375</v>
      </c>
      <c r="I3221" s="334"/>
      <c r="J3221" s="261"/>
    </row>
    <row r="3222" spans="3:10" s="311" customFormat="1" x14ac:dyDescent="0.3">
      <c r="C3222" s="664"/>
      <c r="D3222" s="343" t="s">
        <v>7377</v>
      </c>
      <c r="E3222" s="344" t="s">
        <v>7378</v>
      </c>
      <c r="F3222" s="344" t="s">
        <v>600</v>
      </c>
      <c r="G3222" s="344"/>
      <c r="H3222" s="344" t="s">
        <v>7377</v>
      </c>
      <c r="I3222" s="334"/>
      <c r="J3222" s="261"/>
    </row>
    <row r="3223" spans="3:10" s="311" customFormat="1" x14ac:dyDescent="0.3">
      <c r="C3223" s="664"/>
      <c r="D3223" s="343" t="s">
        <v>7379</v>
      </c>
      <c r="E3223" s="344" t="s">
        <v>7380</v>
      </c>
      <c r="F3223" s="344" t="s">
        <v>665</v>
      </c>
      <c r="G3223" s="344"/>
      <c r="H3223" s="344" t="s">
        <v>7381</v>
      </c>
      <c r="I3223" s="334"/>
      <c r="J3223" s="261"/>
    </row>
    <row r="3224" spans="3:10" s="311" customFormat="1" x14ac:dyDescent="0.3">
      <c r="C3224" s="664"/>
      <c r="D3224" s="343" t="s">
        <v>7382</v>
      </c>
      <c r="E3224" s="344" t="s">
        <v>7383</v>
      </c>
      <c r="F3224" s="344" t="s">
        <v>1055</v>
      </c>
      <c r="G3224" s="344"/>
      <c r="H3224" s="344" t="s">
        <v>7384</v>
      </c>
      <c r="I3224" s="334"/>
      <c r="J3224" s="261"/>
    </row>
    <row r="3225" spans="3:10" s="311" customFormat="1" x14ac:dyDescent="0.3">
      <c r="C3225" s="664"/>
      <c r="D3225" s="343" t="s">
        <v>7385</v>
      </c>
      <c r="E3225" s="344" t="s">
        <v>7386</v>
      </c>
      <c r="F3225" s="344" t="s">
        <v>665</v>
      </c>
      <c r="G3225" s="344"/>
      <c r="H3225" s="344" t="s">
        <v>7387</v>
      </c>
      <c r="I3225" s="334"/>
      <c r="J3225" s="261"/>
    </row>
    <row r="3226" spans="3:10" s="311" customFormat="1" x14ac:dyDescent="0.3">
      <c r="C3226" s="664"/>
      <c r="D3226" s="343" t="s">
        <v>7385</v>
      </c>
      <c r="E3226" s="344" t="s">
        <v>412</v>
      </c>
      <c r="F3226" s="344" t="s">
        <v>665</v>
      </c>
      <c r="G3226" s="344"/>
      <c r="H3226" s="344" t="s">
        <v>7388</v>
      </c>
      <c r="I3226" s="334"/>
      <c r="J3226" s="261"/>
    </row>
    <row r="3227" spans="3:10" s="311" customFormat="1" x14ac:dyDescent="0.3">
      <c r="C3227" s="664"/>
      <c r="D3227" s="343" t="s">
        <v>7385</v>
      </c>
      <c r="E3227" s="344" t="s">
        <v>7389</v>
      </c>
      <c r="F3227" s="344" t="s">
        <v>665</v>
      </c>
      <c r="G3227" s="344"/>
      <c r="H3227" s="344" t="s">
        <v>7390</v>
      </c>
      <c r="I3227" s="334"/>
      <c r="J3227" s="261"/>
    </row>
    <row r="3228" spans="3:10" s="311" customFormat="1" x14ac:dyDescent="0.3">
      <c r="C3228" s="664"/>
      <c r="D3228" s="343" t="s">
        <v>7385</v>
      </c>
      <c r="E3228" s="344" t="s">
        <v>7391</v>
      </c>
      <c r="F3228" s="344" t="s">
        <v>665</v>
      </c>
      <c r="G3228" s="344"/>
      <c r="H3228" s="344" t="s">
        <v>7392</v>
      </c>
      <c r="I3228" s="334"/>
      <c r="J3228" s="261"/>
    </row>
    <row r="3229" spans="3:10" s="311" customFormat="1" x14ac:dyDescent="0.3">
      <c r="C3229" s="664"/>
      <c r="D3229" s="343" t="s">
        <v>7393</v>
      </c>
      <c r="E3229" s="344" t="s">
        <v>7394</v>
      </c>
      <c r="F3229" s="344" t="s">
        <v>1055</v>
      </c>
      <c r="G3229" s="344"/>
      <c r="H3229" s="344" t="s">
        <v>7393</v>
      </c>
      <c r="I3229" s="334"/>
      <c r="J3229" s="261"/>
    </row>
    <row r="3230" spans="3:10" s="311" customFormat="1" x14ac:dyDescent="0.3">
      <c r="C3230" s="664"/>
      <c r="D3230" s="343" t="s">
        <v>7395</v>
      </c>
      <c r="E3230" s="344" t="s">
        <v>7396</v>
      </c>
      <c r="F3230" s="344" t="s">
        <v>1055</v>
      </c>
      <c r="G3230" s="344"/>
      <c r="H3230" s="344" t="s">
        <v>7395</v>
      </c>
      <c r="I3230" s="334"/>
      <c r="J3230" s="261"/>
    </row>
    <row r="3231" spans="3:10" s="311" customFormat="1" x14ac:dyDescent="0.3">
      <c r="C3231" s="664"/>
      <c r="D3231" s="343" t="s">
        <v>7395</v>
      </c>
      <c r="E3231" s="344" t="s">
        <v>7397</v>
      </c>
      <c r="F3231" s="344" t="s">
        <v>665</v>
      </c>
      <c r="G3231" s="344"/>
      <c r="H3231" s="344" t="s">
        <v>7395</v>
      </c>
      <c r="I3231" s="334"/>
      <c r="J3231" s="261"/>
    </row>
    <row r="3232" spans="3:10" s="311" customFormat="1" x14ac:dyDescent="0.3">
      <c r="C3232" s="664"/>
      <c r="D3232" s="343" t="s">
        <v>7398</v>
      </c>
      <c r="E3232" s="344" t="s">
        <v>7399</v>
      </c>
      <c r="F3232" s="344" t="s">
        <v>878</v>
      </c>
      <c r="G3232" s="344"/>
      <c r="H3232" s="344" t="s">
        <v>7400</v>
      </c>
      <c r="I3232" s="334"/>
      <c r="J3232" s="261"/>
    </row>
    <row r="3233" spans="3:10" s="311" customFormat="1" x14ac:dyDescent="0.3">
      <c r="C3233" s="664"/>
      <c r="D3233" s="343" t="s">
        <v>7401</v>
      </c>
      <c r="E3233" s="344" t="s">
        <v>7402</v>
      </c>
      <c r="F3233" s="344" t="s">
        <v>878</v>
      </c>
      <c r="G3233" s="344"/>
      <c r="H3233" s="344" t="s">
        <v>7403</v>
      </c>
      <c r="I3233" s="334"/>
      <c r="J3233" s="261"/>
    </row>
    <row r="3234" spans="3:10" s="311" customFormat="1" x14ac:dyDescent="0.3">
      <c r="C3234" s="664"/>
      <c r="D3234" s="343" t="s">
        <v>7404</v>
      </c>
      <c r="E3234" s="344" t="s">
        <v>7405</v>
      </c>
      <c r="F3234" s="344" t="s">
        <v>1055</v>
      </c>
      <c r="G3234" s="344"/>
      <c r="H3234" s="344" t="s">
        <v>7406</v>
      </c>
      <c r="I3234" s="334"/>
      <c r="J3234" s="261"/>
    </row>
    <row r="3235" spans="3:10" s="311" customFormat="1" x14ac:dyDescent="0.3">
      <c r="C3235" s="664"/>
      <c r="D3235" s="343" t="s">
        <v>7407</v>
      </c>
      <c r="E3235" s="344" t="s">
        <v>412</v>
      </c>
      <c r="F3235" s="344" t="s">
        <v>714</v>
      </c>
      <c r="G3235" s="344"/>
      <c r="H3235" s="344" t="s">
        <v>7408</v>
      </c>
      <c r="I3235" s="334"/>
      <c r="J3235" s="261"/>
    </row>
    <row r="3236" spans="3:10" s="311" customFormat="1" x14ac:dyDescent="0.3">
      <c r="C3236" s="664"/>
      <c r="D3236" s="343" t="s">
        <v>7409</v>
      </c>
      <c r="E3236" s="344" t="s">
        <v>412</v>
      </c>
      <c r="F3236" s="344" t="s">
        <v>1051</v>
      </c>
      <c r="G3236" s="344"/>
      <c r="H3236" s="344" t="s">
        <v>7409</v>
      </c>
      <c r="I3236" s="334"/>
      <c r="J3236" s="261"/>
    </row>
    <row r="3237" spans="3:10" s="311" customFormat="1" x14ac:dyDescent="0.3">
      <c r="C3237" s="664"/>
      <c r="D3237" s="343" t="s">
        <v>7410</v>
      </c>
      <c r="E3237" s="344" t="s">
        <v>7411</v>
      </c>
      <c r="F3237" s="344" t="s">
        <v>565</v>
      </c>
      <c r="G3237" s="344"/>
      <c r="H3237" s="344" t="s">
        <v>7412</v>
      </c>
      <c r="I3237" s="334"/>
      <c r="J3237" s="261"/>
    </row>
    <row r="3238" spans="3:10" s="311" customFormat="1" x14ac:dyDescent="0.3">
      <c r="C3238" s="664"/>
      <c r="D3238" s="343" t="s">
        <v>7413</v>
      </c>
      <c r="E3238" s="344" t="s">
        <v>7414</v>
      </c>
      <c r="F3238" s="344" t="s">
        <v>912</v>
      </c>
      <c r="G3238" s="344"/>
      <c r="H3238" s="344" t="s">
        <v>7415</v>
      </c>
      <c r="I3238" s="334"/>
      <c r="J3238" s="261"/>
    </row>
    <row r="3239" spans="3:10" s="311" customFormat="1" x14ac:dyDescent="0.3">
      <c r="C3239" s="664"/>
      <c r="D3239" s="343" t="s">
        <v>7416</v>
      </c>
      <c r="E3239" s="344" t="s">
        <v>7417</v>
      </c>
      <c r="F3239" s="344" t="s">
        <v>436</v>
      </c>
      <c r="G3239" s="344"/>
      <c r="H3239" s="344" t="s">
        <v>7418</v>
      </c>
      <c r="I3239" s="334"/>
      <c r="J3239" s="261"/>
    </row>
    <row r="3240" spans="3:10" s="311" customFormat="1" x14ac:dyDescent="0.3">
      <c r="C3240" s="664"/>
      <c r="D3240" s="343" t="s">
        <v>7416</v>
      </c>
      <c r="E3240" s="344" t="s">
        <v>7419</v>
      </c>
      <c r="F3240" s="344" t="s">
        <v>436</v>
      </c>
      <c r="G3240" s="344"/>
      <c r="H3240" s="344" t="s">
        <v>7420</v>
      </c>
      <c r="I3240" s="334"/>
      <c r="J3240" s="261"/>
    </row>
    <row r="3241" spans="3:10" s="311" customFormat="1" x14ac:dyDescent="0.3">
      <c r="C3241" s="664"/>
      <c r="D3241" s="343" t="s">
        <v>7421</v>
      </c>
      <c r="E3241" s="344" t="s">
        <v>7422</v>
      </c>
      <c r="F3241" s="344" t="s">
        <v>426</v>
      </c>
      <c r="G3241" s="344"/>
      <c r="H3241" s="344" t="s">
        <v>7421</v>
      </c>
      <c r="I3241" s="334"/>
      <c r="J3241" s="261"/>
    </row>
    <row r="3242" spans="3:10" s="311" customFormat="1" x14ac:dyDescent="0.3">
      <c r="C3242" s="664"/>
      <c r="D3242" s="343" t="s">
        <v>7423</v>
      </c>
      <c r="E3242" s="344" t="s">
        <v>412</v>
      </c>
      <c r="F3242" s="344" t="s">
        <v>600</v>
      </c>
      <c r="G3242" s="344"/>
      <c r="H3242" s="344" t="s">
        <v>7423</v>
      </c>
      <c r="I3242" s="334"/>
      <c r="J3242" s="261"/>
    </row>
    <row r="3243" spans="3:10" s="311" customFormat="1" x14ac:dyDescent="0.3">
      <c r="C3243" s="664"/>
      <c r="D3243" s="343" t="s">
        <v>7424</v>
      </c>
      <c r="E3243" s="344" t="s">
        <v>7425</v>
      </c>
      <c r="F3243" s="344" t="s">
        <v>440</v>
      </c>
      <c r="G3243" s="344"/>
      <c r="H3243" s="344" t="s">
        <v>7426</v>
      </c>
      <c r="I3243" s="334"/>
      <c r="J3243" s="261"/>
    </row>
    <row r="3244" spans="3:10" s="311" customFormat="1" x14ac:dyDescent="0.3">
      <c r="C3244" s="664"/>
      <c r="D3244" s="343" t="s">
        <v>7427</v>
      </c>
      <c r="E3244" s="344" t="s">
        <v>7428</v>
      </c>
      <c r="F3244" s="344" t="s">
        <v>7429</v>
      </c>
      <c r="G3244" s="344"/>
      <c r="H3244" s="344" t="s">
        <v>7430</v>
      </c>
      <c r="I3244" s="334"/>
      <c r="J3244" s="261"/>
    </row>
    <row r="3245" spans="3:10" s="311" customFormat="1" x14ac:dyDescent="0.3">
      <c r="C3245" s="664"/>
      <c r="D3245" s="343" t="s">
        <v>7431</v>
      </c>
      <c r="E3245" s="344" t="s">
        <v>7432</v>
      </c>
      <c r="F3245" s="344" t="s">
        <v>423</v>
      </c>
      <c r="G3245" s="344"/>
      <c r="H3245" s="344" t="s">
        <v>7433</v>
      </c>
      <c r="I3245" s="334"/>
      <c r="J3245" s="261"/>
    </row>
    <row r="3246" spans="3:10" s="311" customFormat="1" x14ac:dyDescent="0.3">
      <c r="C3246" s="664"/>
      <c r="D3246" s="343" t="s">
        <v>7434</v>
      </c>
      <c r="E3246" s="344" t="s">
        <v>7435</v>
      </c>
      <c r="F3246" s="344" t="s">
        <v>3468</v>
      </c>
      <c r="G3246" s="344"/>
      <c r="H3246" s="344" t="s">
        <v>7434</v>
      </c>
      <c r="I3246" s="334"/>
      <c r="J3246" s="261"/>
    </row>
    <row r="3247" spans="3:10" s="311" customFormat="1" x14ac:dyDescent="0.3">
      <c r="C3247" s="664"/>
      <c r="D3247" s="343" t="s">
        <v>7436</v>
      </c>
      <c r="E3247" s="344" t="s">
        <v>412</v>
      </c>
      <c r="F3247" s="344" t="s">
        <v>525</v>
      </c>
      <c r="G3247" s="344"/>
      <c r="H3247" s="344" t="s">
        <v>7436</v>
      </c>
      <c r="I3247" s="334"/>
      <c r="J3247" s="261"/>
    </row>
    <row r="3248" spans="3:10" s="311" customFormat="1" x14ac:dyDescent="0.3">
      <c r="C3248" s="664"/>
      <c r="D3248" s="343" t="s">
        <v>7437</v>
      </c>
      <c r="E3248" s="344" t="s">
        <v>7438</v>
      </c>
      <c r="F3248" s="344" t="s">
        <v>426</v>
      </c>
      <c r="G3248" s="344"/>
      <c r="H3248" s="344" t="s">
        <v>7437</v>
      </c>
      <c r="I3248" s="334"/>
      <c r="J3248" s="261"/>
    </row>
    <row r="3249" spans="3:10" s="311" customFormat="1" x14ac:dyDescent="0.3">
      <c r="C3249" s="664"/>
      <c r="D3249" s="343" t="s">
        <v>7439</v>
      </c>
      <c r="E3249" s="344" t="s">
        <v>7440</v>
      </c>
      <c r="F3249" s="344" t="s">
        <v>436</v>
      </c>
      <c r="G3249" s="344"/>
      <c r="H3249" s="344" t="s">
        <v>7441</v>
      </c>
      <c r="I3249" s="334"/>
      <c r="J3249" s="261"/>
    </row>
    <row r="3250" spans="3:10" s="311" customFormat="1" x14ac:dyDescent="0.3">
      <c r="C3250" s="664"/>
      <c r="D3250" s="343" t="s">
        <v>7442</v>
      </c>
      <c r="E3250" s="344" t="s">
        <v>412</v>
      </c>
      <c r="F3250" s="344" t="s">
        <v>856</v>
      </c>
      <c r="G3250" s="344"/>
      <c r="H3250" s="344" t="s">
        <v>7442</v>
      </c>
      <c r="I3250" s="334"/>
      <c r="J3250" s="261"/>
    </row>
    <row r="3251" spans="3:10" s="311" customFormat="1" x14ac:dyDescent="0.3">
      <c r="C3251" s="664"/>
      <c r="D3251" s="343" t="s">
        <v>7443</v>
      </c>
      <c r="E3251" s="344" t="s">
        <v>7444</v>
      </c>
      <c r="F3251" s="344" t="s">
        <v>423</v>
      </c>
      <c r="G3251" s="344"/>
      <c r="H3251" s="344" t="s">
        <v>7445</v>
      </c>
      <c r="I3251" s="334"/>
      <c r="J3251" s="261"/>
    </row>
    <row r="3252" spans="3:10" s="311" customFormat="1" x14ac:dyDescent="0.3">
      <c r="C3252" s="664"/>
      <c r="D3252" s="343" t="s">
        <v>7446</v>
      </c>
      <c r="E3252" s="344" t="s">
        <v>7447</v>
      </c>
      <c r="F3252" s="344" t="s">
        <v>436</v>
      </c>
      <c r="G3252" s="344"/>
      <c r="H3252" s="344" t="s">
        <v>7448</v>
      </c>
      <c r="I3252" s="334"/>
      <c r="J3252" s="261"/>
    </row>
    <row r="3253" spans="3:10" s="311" customFormat="1" x14ac:dyDescent="0.3">
      <c r="C3253" s="664"/>
      <c r="D3253" s="343" t="s">
        <v>7449</v>
      </c>
      <c r="E3253" s="344" t="s">
        <v>7450</v>
      </c>
      <c r="F3253" s="344" t="s">
        <v>651</v>
      </c>
      <c r="G3253" s="344"/>
      <c r="H3253" s="344" t="s">
        <v>7449</v>
      </c>
      <c r="I3253" s="334"/>
      <c r="J3253" s="261"/>
    </row>
    <row r="3254" spans="3:10" s="311" customFormat="1" x14ac:dyDescent="0.3">
      <c r="C3254" s="664"/>
      <c r="D3254" s="343" t="s">
        <v>7451</v>
      </c>
      <c r="E3254" s="344" t="s">
        <v>7452</v>
      </c>
      <c r="F3254" s="344" t="s">
        <v>493</v>
      </c>
      <c r="G3254" s="344"/>
      <c r="H3254" s="344" t="s">
        <v>7451</v>
      </c>
      <c r="I3254" s="334"/>
      <c r="J3254" s="261"/>
    </row>
    <row r="3255" spans="3:10" s="311" customFormat="1" x14ac:dyDescent="0.3">
      <c r="C3255" s="664"/>
      <c r="D3255" s="343" t="s">
        <v>7453</v>
      </c>
      <c r="E3255" s="344" t="s">
        <v>7454</v>
      </c>
      <c r="F3255" s="344" t="s">
        <v>426</v>
      </c>
      <c r="G3255" s="344"/>
      <c r="H3255" s="344" t="s">
        <v>7453</v>
      </c>
      <c r="I3255" s="334"/>
      <c r="J3255" s="261"/>
    </row>
    <row r="3256" spans="3:10" s="311" customFormat="1" x14ac:dyDescent="0.3">
      <c r="C3256" s="664"/>
      <c r="D3256" s="343" t="s">
        <v>7455</v>
      </c>
      <c r="E3256" s="344" t="s">
        <v>7456</v>
      </c>
      <c r="F3256" s="344" t="s">
        <v>423</v>
      </c>
      <c r="G3256" s="344"/>
      <c r="H3256" s="344" t="s">
        <v>7457</v>
      </c>
      <c r="I3256" s="334"/>
      <c r="J3256" s="261"/>
    </row>
    <row r="3257" spans="3:10" s="311" customFormat="1" x14ac:dyDescent="0.3">
      <c r="C3257" s="664"/>
      <c r="D3257" s="343" t="s">
        <v>7458</v>
      </c>
      <c r="E3257" s="344" t="s">
        <v>7459</v>
      </c>
      <c r="F3257" s="344" t="s">
        <v>6850</v>
      </c>
      <c r="G3257" s="344"/>
      <c r="H3257" s="344" t="s">
        <v>7460</v>
      </c>
      <c r="I3257" s="334"/>
      <c r="J3257" s="261"/>
    </row>
    <row r="3258" spans="3:10" s="311" customFormat="1" x14ac:dyDescent="0.3">
      <c r="C3258" s="664"/>
      <c r="D3258" s="343" t="s">
        <v>7461</v>
      </c>
      <c r="E3258" s="344" t="s">
        <v>412</v>
      </c>
      <c r="F3258" s="344" t="s">
        <v>1018</v>
      </c>
      <c r="G3258" s="344"/>
      <c r="H3258" s="344" t="s">
        <v>7462</v>
      </c>
      <c r="I3258" s="334"/>
      <c r="J3258" s="261"/>
    </row>
    <row r="3259" spans="3:10" s="311" customFormat="1" x14ac:dyDescent="0.3">
      <c r="C3259" s="664"/>
      <c r="D3259" s="343" t="s">
        <v>7463</v>
      </c>
      <c r="E3259" s="344" t="s">
        <v>7464</v>
      </c>
      <c r="F3259" s="344" t="s">
        <v>600</v>
      </c>
      <c r="G3259" s="344"/>
      <c r="H3259" s="344" t="s">
        <v>7465</v>
      </c>
      <c r="I3259" s="334"/>
      <c r="J3259" s="261"/>
    </row>
    <row r="3260" spans="3:10" s="311" customFormat="1" x14ac:dyDescent="0.3">
      <c r="C3260" s="664"/>
      <c r="D3260" s="343" t="s">
        <v>7463</v>
      </c>
      <c r="E3260" s="344" t="s">
        <v>7466</v>
      </c>
      <c r="F3260" s="344" t="s">
        <v>600</v>
      </c>
      <c r="G3260" s="344"/>
      <c r="H3260" s="344" t="s">
        <v>7467</v>
      </c>
      <c r="I3260" s="334"/>
      <c r="J3260" s="261"/>
    </row>
    <row r="3261" spans="3:10" s="311" customFormat="1" x14ac:dyDescent="0.3">
      <c r="C3261" s="664"/>
      <c r="D3261" s="343" t="s">
        <v>7463</v>
      </c>
      <c r="E3261" s="344" t="s">
        <v>412</v>
      </c>
      <c r="F3261" s="344" t="s">
        <v>600</v>
      </c>
      <c r="G3261" s="344"/>
      <c r="H3261" s="344" t="s">
        <v>7468</v>
      </c>
      <c r="I3261" s="334"/>
      <c r="J3261" s="261"/>
    </row>
    <row r="3262" spans="3:10" s="311" customFormat="1" x14ac:dyDescent="0.3">
      <c r="C3262" s="664"/>
      <c r="D3262" s="343" t="s">
        <v>7463</v>
      </c>
      <c r="E3262" s="344" t="s">
        <v>412</v>
      </c>
      <c r="F3262" s="344" t="s">
        <v>600</v>
      </c>
      <c r="G3262" s="344"/>
      <c r="H3262" s="344" t="s">
        <v>7469</v>
      </c>
      <c r="I3262" s="334"/>
      <c r="J3262" s="261"/>
    </row>
    <row r="3263" spans="3:10" s="311" customFormat="1" x14ac:dyDescent="0.3">
      <c r="C3263" s="664"/>
      <c r="D3263" s="343" t="s">
        <v>7463</v>
      </c>
      <c r="E3263" s="344" t="s">
        <v>7470</v>
      </c>
      <c r="F3263" s="344" t="s">
        <v>436</v>
      </c>
      <c r="G3263" s="344"/>
      <c r="H3263" s="344" t="s">
        <v>7471</v>
      </c>
      <c r="I3263" s="334"/>
      <c r="J3263" s="261"/>
    </row>
    <row r="3264" spans="3:10" s="311" customFormat="1" x14ac:dyDescent="0.3">
      <c r="C3264" s="664"/>
      <c r="D3264" s="343" t="s">
        <v>7472</v>
      </c>
      <c r="E3264" s="344" t="s">
        <v>7473</v>
      </c>
      <c r="F3264" s="344" t="s">
        <v>600</v>
      </c>
      <c r="G3264" s="344"/>
      <c r="H3264" s="344" t="s">
        <v>7474</v>
      </c>
      <c r="I3264" s="334"/>
      <c r="J3264" s="261"/>
    </row>
    <row r="3265" spans="3:10" s="311" customFormat="1" x14ac:dyDescent="0.3">
      <c r="C3265" s="664"/>
      <c r="D3265" s="343" t="s">
        <v>7475</v>
      </c>
      <c r="E3265" s="344" t="s">
        <v>7476</v>
      </c>
      <c r="F3265" s="344" t="s">
        <v>410</v>
      </c>
      <c r="G3265" s="344"/>
      <c r="H3265" s="344" t="s">
        <v>7477</v>
      </c>
      <c r="I3265" s="334"/>
      <c r="J3265" s="261"/>
    </row>
    <row r="3266" spans="3:10" s="311" customFormat="1" x14ac:dyDescent="0.3">
      <c r="C3266" s="664"/>
      <c r="D3266" s="343" t="s">
        <v>7478</v>
      </c>
      <c r="E3266" s="344" t="s">
        <v>7479</v>
      </c>
      <c r="F3266" s="344" t="s">
        <v>745</v>
      </c>
      <c r="G3266" s="344"/>
      <c r="H3266" s="344" t="s">
        <v>7478</v>
      </c>
      <c r="I3266" s="334"/>
      <c r="J3266" s="261"/>
    </row>
    <row r="3267" spans="3:10" s="311" customFormat="1" x14ac:dyDescent="0.3">
      <c r="C3267" s="664"/>
      <c r="D3267" s="343" t="s">
        <v>7480</v>
      </c>
      <c r="E3267" s="344" t="s">
        <v>7481</v>
      </c>
      <c r="F3267" s="344" t="s">
        <v>534</v>
      </c>
      <c r="G3267" s="344"/>
      <c r="H3267" s="344" t="s">
        <v>7482</v>
      </c>
      <c r="I3267" s="334"/>
      <c r="J3267" s="261"/>
    </row>
    <row r="3268" spans="3:10" s="311" customFormat="1" x14ac:dyDescent="0.3">
      <c r="C3268" s="664"/>
      <c r="D3268" s="343" t="s">
        <v>7483</v>
      </c>
      <c r="E3268" s="344" t="s">
        <v>7484</v>
      </c>
      <c r="F3268" s="344" t="s">
        <v>621</v>
      </c>
      <c r="G3268" s="344"/>
      <c r="H3268" s="344" t="s">
        <v>7485</v>
      </c>
      <c r="I3268" s="334"/>
      <c r="J3268" s="261"/>
    </row>
    <row r="3269" spans="3:10" s="311" customFormat="1" x14ac:dyDescent="0.3">
      <c r="C3269" s="664"/>
      <c r="D3269" s="343" t="s">
        <v>7486</v>
      </c>
      <c r="E3269" s="344" t="s">
        <v>7487</v>
      </c>
      <c r="F3269" s="344" t="s">
        <v>1055</v>
      </c>
      <c r="G3269" s="344"/>
      <c r="H3269" s="344" t="s">
        <v>7486</v>
      </c>
      <c r="I3269" s="334"/>
      <c r="J3269" s="261"/>
    </row>
    <row r="3270" spans="3:10" s="311" customFormat="1" x14ac:dyDescent="0.3">
      <c r="C3270" s="664"/>
      <c r="D3270" s="343" t="s">
        <v>7488</v>
      </c>
      <c r="E3270" s="344" t="s">
        <v>412</v>
      </c>
      <c r="F3270" s="344" t="s">
        <v>406</v>
      </c>
      <c r="G3270" s="344"/>
      <c r="H3270" s="344" t="s">
        <v>7489</v>
      </c>
      <c r="I3270" s="334"/>
      <c r="J3270" s="261"/>
    </row>
    <row r="3271" spans="3:10" s="311" customFormat="1" x14ac:dyDescent="0.3">
      <c r="C3271" s="664"/>
      <c r="D3271" s="343" t="s">
        <v>7490</v>
      </c>
      <c r="E3271" s="344" t="s">
        <v>7491</v>
      </c>
      <c r="F3271" s="344" t="s">
        <v>1287</v>
      </c>
      <c r="G3271" s="344"/>
      <c r="H3271" s="344" t="s">
        <v>7492</v>
      </c>
      <c r="I3271" s="334"/>
      <c r="J3271" s="261"/>
    </row>
    <row r="3272" spans="3:10" s="311" customFormat="1" x14ac:dyDescent="0.3">
      <c r="C3272" s="664"/>
      <c r="D3272" s="343" t="s">
        <v>7493</v>
      </c>
      <c r="E3272" s="344" t="s">
        <v>7494</v>
      </c>
      <c r="F3272" s="344" t="s">
        <v>421</v>
      </c>
      <c r="G3272" s="344"/>
      <c r="H3272" s="344" t="s">
        <v>7495</v>
      </c>
      <c r="I3272" s="334"/>
      <c r="J3272" s="261"/>
    </row>
    <row r="3273" spans="3:10" s="311" customFormat="1" x14ac:dyDescent="0.3">
      <c r="C3273" s="664"/>
      <c r="D3273" s="343" t="s">
        <v>7496</v>
      </c>
      <c r="E3273" s="344" t="s">
        <v>7497</v>
      </c>
      <c r="F3273" s="344" t="s">
        <v>436</v>
      </c>
      <c r="G3273" s="344"/>
      <c r="H3273" s="344" t="s">
        <v>7498</v>
      </c>
      <c r="I3273" s="334"/>
      <c r="J3273" s="261"/>
    </row>
    <row r="3274" spans="3:10" s="311" customFormat="1" x14ac:dyDescent="0.3">
      <c r="C3274" s="664"/>
      <c r="D3274" s="343" t="s">
        <v>7499</v>
      </c>
      <c r="E3274" s="344" t="s">
        <v>412</v>
      </c>
      <c r="F3274" s="344" t="s">
        <v>594</v>
      </c>
      <c r="G3274" s="344"/>
      <c r="H3274" s="344" t="s">
        <v>7500</v>
      </c>
      <c r="I3274" s="334"/>
      <c r="J3274" s="261"/>
    </row>
    <row r="3275" spans="3:10" s="311" customFormat="1" x14ac:dyDescent="0.3">
      <c r="C3275" s="664"/>
      <c r="D3275" s="343" t="s">
        <v>7499</v>
      </c>
      <c r="E3275" s="344" t="s">
        <v>7501</v>
      </c>
      <c r="F3275" s="344" t="s">
        <v>512</v>
      </c>
      <c r="G3275" s="344"/>
      <c r="H3275" s="344" t="s">
        <v>7502</v>
      </c>
      <c r="I3275" s="334"/>
      <c r="J3275" s="261"/>
    </row>
    <row r="3276" spans="3:10" s="311" customFormat="1" x14ac:dyDescent="0.3">
      <c r="C3276" s="664"/>
      <c r="D3276" s="343" t="s">
        <v>7503</v>
      </c>
      <c r="E3276" s="344" t="s">
        <v>412</v>
      </c>
      <c r="F3276" s="344" t="s">
        <v>406</v>
      </c>
      <c r="G3276" s="344"/>
      <c r="H3276" s="344" t="s">
        <v>7503</v>
      </c>
      <c r="I3276" s="334"/>
      <c r="J3276" s="261"/>
    </row>
    <row r="3277" spans="3:10" s="311" customFormat="1" x14ac:dyDescent="0.3">
      <c r="C3277" s="664"/>
      <c r="D3277" s="343" t="s">
        <v>7504</v>
      </c>
      <c r="E3277" s="344" t="s">
        <v>412</v>
      </c>
      <c r="F3277" s="344" t="s">
        <v>406</v>
      </c>
      <c r="G3277" s="344"/>
      <c r="H3277" s="344" t="s">
        <v>7505</v>
      </c>
      <c r="I3277" s="334"/>
      <c r="J3277" s="261"/>
    </row>
    <row r="3278" spans="3:10" s="311" customFormat="1" x14ac:dyDescent="0.3">
      <c r="C3278" s="664"/>
      <c r="D3278" s="343" t="s">
        <v>7506</v>
      </c>
      <c r="E3278" s="344" t="s">
        <v>7507</v>
      </c>
      <c r="F3278" s="344" t="s">
        <v>627</v>
      </c>
      <c r="G3278" s="344"/>
      <c r="H3278" s="344" t="s">
        <v>7506</v>
      </c>
      <c r="I3278" s="334"/>
      <c r="J3278" s="261"/>
    </row>
    <row r="3279" spans="3:10" s="311" customFormat="1" x14ac:dyDescent="0.3">
      <c r="C3279" s="664"/>
      <c r="D3279" s="343" t="s">
        <v>7508</v>
      </c>
      <c r="E3279" s="344" t="s">
        <v>7509</v>
      </c>
      <c r="F3279" s="344" t="s">
        <v>748</v>
      </c>
      <c r="G3279" s="344"/>
      <c r="H3279" s="344" t="s">
        <v>7508</v>
      </c>
      <c r="I3279" s="334"/>
      <c r="J3279" s="261"/>
    </row>
    <row r="3280" spans="3:10" s="311" customFormat="1" x14ac:dyDescent="0.3">
      <c r="C3280" s="664"/>
      <c r="D3280" s="343" t="s">
        <v>7510</v>
      </c>
      <c r="E3280" s="344" t="s">
        <v>7511</v>
      </c>
      <c r="F3280" s="344" t="s">
        <v>423</v>
      </c>
      <c r="G3280" s="344"/>
      <c r="H3280" s="344" t="s">
        <v>7512</v>
      </c>
      <c r="I3280" s="334"/>
      <c r="J3280" s="261"/>
    </row>
    <row r="3281" spans="3:10" s="311" customFormat="1" x14ac:dyDescent="0.3">
      <c r="C3281" s="664"/>
      <c r="D3281" s="343" t="s">
        <v>7513</v>
      </c>
      <c r="E3281" s="344" t="s">
        <v>7514</v>
      </c>
      <c r="F3281" s="344" t="s">
        <v>516</v>
      </c>
      <c r="G3281" s="344"/>
      <c r="H3281" s="344" t="s">
        <v>7513</v>
      </c>
      <c r="I3281" s="334"/>
      <c r="J3281" s="261"/>
    </row>
    <row r="3282" spans="3:10" s="311" customFormat="1" x14ac:dyDescent="0.3">
      <c r="C3282" s="664"/>
      <c r="D3282" s="343" t="s">
        <v>7515</v>
      </c>
      <c r="E3282" s="344" t="s">
        <v>7516</v>
      </c>
      <c r="F3282" s="344" t="s">
        <v>426</v>
      </c>
      <c r="G3282" s="344"/>
      <c r="H3282" s="344" t="s">
        <v>7517</v>
      </c>
      <c r="I3282" s="334"/>
      <c r="J3282" s="261"/>
    </row>
    <row r="3283" spans="3:10" s="311" customFormat="1" x14ac:dyDescent="0.3">
      <c r="C3283" s="664"/>
      <c r="D3283" s="343" t="s">
        <v>7518</v>
      </c>
      <c r="E3283" s="344" t="s">
        <v>7519</v>
      </c>
      <c r="F3283" s="344" t="s">
        <v>2849</v>
      </c>
      <c r="G3283" s="344"/>
      <c r="H3283" s="344" t="s">
        <v>7518</v>
      </c>
      <c r="I3283" s="334"/>
      <c r="J3283" s="261"/>
    </row>
    <row r="3284" spans="3:10" s="311" customFormat="1" x14ac:dyDescent="0.3">
      <c r="C3284" s="664"/>
      <c r="D3284" s="343" t="s">
        <v>7520</v>
      </c>
      <c r="E3284" s="344" t="s">
        <v>412</v>
      </c>
      <c r="F3284" s="344" t="s">
        <v>1018</v>
      </c>
      <c r="G3284" s="344"/>
      <c r="H3284" s="344" t="s">
        <v>7520</v>
      </c>
      <c r="I3284" s="334"/>
      <c r="J3284" s="261"/>
    </row>
    <row r="3285" spans="3:10" s="311" customFormat="1" x14ac:dyDescent="0.3">
      <c r="C3285" s="664"/>
      <c r="D3285" s="343" t="s">
        <v>7521</v>
      </c>
      <c r="E3285" s="344" t="s">
        <v>7522</v>
      </c>
      <c r="F3285" s="344" t="s">
        <v>423</v>
      </c>
      <c r="G3285" s="344"/>
      <c r="H3285" s="344" t="s">
        <v>7523</v>
      </c>
      <c r="I3285" s="334"/>
      <c r="J3285" s="261"/>
    </row>
    <row r="3286" spans="3:10" s="311" customFormat="1" x14ac:dyDescent="0.3">
      <c r="C3286" s="664"/>
      <c r="D3286" s="343" t="s">
        <v>7524</v>
      </c>
      <c r="E3286" s="344" t="s">
        <v>7525</v>
      </c>
      <c r="F3286" s="344" t="s">
        <v>856</v>
      </c>
      <c r="G3286" s="344"/>
      <c r="H3286" s="344" t="s">
        <v>7524</v>
      </c>
      <c r="I3286" s="334"/>
      <c r="J3286" s="261"/>
    </row>
    <row r="3287" spans="3:10" s="311" customFormat="1" x14ac:dyDescent="0.3">
      <c r="C3287" s="664"/>
      <c r="D3287" s="343" t="s">
        <v>7526</v>
      </c>
      <c r="E3287" s="344" t="s">
        <v>7527</v>
      </c>
      <c r="F3287" s="344" t="s">
        <v>752</v>
      </c>
      <c r="G3287" s="344"/>
      <c r="H3287" s="344" t="s">
        <v>7526</v>
      </c>
      <c r="I3287" s="334"/>
      <c r="J3287" s="261"/>
    </row>
    <row r="3288" spans="3:10" s="311" customFormat="1" x14ac:dyDescent="0.3">
      <c r="C3288" s="664"/>
      <c r="D3288" s="343" t="s">
        <v>7528</v>
      </c>
      <c r="E3288" s="344" t="s">
        <v>412</v>
      </c>
      <c r="F3288" s="344" t="s">
        <v>525</v>
      </c>
      <c r="G3288" s="344"/>
      <c r="H3288" s="344" t="s">
        <v>7528</v>
      </c>
      <c r="I3288" s="334"/>
      <c r="J3288" s="261"/>
    </row>
    <row r="3289" spans="3:10" s="311" customFormat="1" x14ac:dyDescent="0.3">
      <c r="C3289" s="664"/>
      <c r="D3289" s="343" t="s">
        <v>7529</v>
      </c>
      <c r="E3289" s="344" t="s">
        <v>7530</v>
      </c>
      <c r="F3289" s="344" t="s">
        <v>726</v>
      </c>
      <c r="G3289" s="344"/>
      <c r="H3289" s="344" t="s">
        <v>7531</v>
      </c>
      <c r="I3289" s="334"/>
      <c r="J3289" s="261"/>
    </row>
    <row r="3290" spans="3:10" s="311" customFormat="1" x14ac:dyDescent="0.3">
      <c r="C3290" s="664"/>
      <c r="D3290" s="343" t="s">
        <v>7532</v>
      </c>
      <c r="E3290" s="344" t="s">
        <v>412</v>
      </c>
      <c r="F3290" s="344" t="s">
        <v>621</v>
      </c>
      <c r="G3290" s="344"/>
      <c r="H3290" s="344" t="s">
        <v>7532</v>
      </c>
      <c r="I3290" s="334"/>
      <c r="J3290" s="261"/>
    </row>
    <row r="3291" spans="3:10" s="311" customFormat="1" x14ac:dyDescent="0.3">
      <c r="C3291" s="664"/>
      <c r="D3291" s="343" t="s">
        <v>7533</v>
      </c>
      <c r="E3291" s="344" t="s">
        <v>7534</v>
      </c>
      <c r="F3291" s="344" t="s">
        <v>3260</v>
      </c>
      <c r="G3291" s="344"/>
      <c r="H3291" s="344" t="s">
        <v>7535</v>
      </c>
      <c r="I3291" s="334"/>
      <c r="J3291" s="261"/>
    </row>
    <row r="3292" spans="3:10" s="311" customFormat="1" x14ac:dyDescent="0.3">
      <c r="C3292" s="664"/>
      <c r="D3292" s="343" t="s">
        <v>7536</v>
      </c>
      <c r="E3292" s="344" t="s">
        <v>412</v>
      </c>
      <c r="F3292" s="344" t="s">
        <v>682</v>
      </c>
      <c r="G3292" s="344"/>
      <c r="H3292" s="344" t="s">
        <v>7536</v>
      </c>
      <c r="I3292" s="334"/>
      <c r="J3292" s="261"/>
    </row>
    <row r="3293" spans="3:10" s="311" customFormat="1" x14ac:dyDescent="0.3">
      <c r="C3293" s="664"/>
      <c r="D3293" s="343" t="s">
        <v>7537</v>
      </c>
      <c r="E3293" s="344" t="s">
        <v>7538</v>
      </c>
      <c r="F3293" s="344" t="s">
        <v>406</v>
      </c>
      <c r="G3293" s="344"/>
      <c r="H3293" s="344" t="s">
        <v>7539</v>
      </c>
      <c r="I3293" s="334"/>
      <c r="J3293" s="261"/>
    </row>
    <row r="3294" spans="3:10" s="311" customFormat="1" x14ac:dyDescent="0.3">
      <c r="C3294" s="664"/>
      <c r="D3294" s="343" t="s">
        <v>7540</v>
      </c>
      <c r="E3294" s="344" t="s">
        <v>7541</v>
      </c>
      <c r="F3294" s="344" t="s">
        <v>726</v>
      </c>
      <c r="G3294" s="344"/>
      <c r="H3294" s="344" t="s">
        <v>7542</v>
      </c>
      <c r="I3294" s="334"/>
      <c r="J3294" s="261"/>
    </row>
    <row r="3295" spans="3:10" s="311" customFormat="1" x14ac:dyDescent="0.3">
      <c r="C3295" s="664"/>
      <c r="D3295" s="343" t="s">
        <v>7543</v>
      </c>
      <c r="E3295" s="344" t="s">
        <v>412</v>
      </c>
      <c r="F3295" s="344" t="s">
        <v>525</v>
      </c>
      <c r="G3295" s="344"/>
      <c r="H3295" s="344" t="s">
        <v>7543</v>
      </c>
      <c r="I3295" s="334"/>
      <c r="J3295" s="261"/>
    </row>
    <row r="3296" spans="3:10" s="311" customFormat="1" x14ac:dyDescent="0.3">
      <c r="C3296" s="664"/>
      <c r="D3296" s="343" t="s">
        <v>7544</v>
      </c>
      <c r="E3296" s="344" t="s">
        <v>412</v>
      </c>
      <c r="F3296" s="344" t="s">
        <v>1711</v>
      </c>
      <c r="G3296" s="344"/>
      <c r="H3296" s="344" t="s">
        <v>7545</v>
      </c>
      <c r="I3296" s="334"/>
      <c r="J3296" s="261"/>
    </row>
    <row r="3297" spans="3:10" s="311" customFormat="1" x14ac:dyDescent="0.3">
      <c r="C3297" s="664"/>
      <c r="D3297" s="343" t="s">
        <v>7546</v>
      </c>
      <c r="E3297" s="344" t="s">
        <v>7547</v>
      </c>
      <c r="F3297" s="344" t="s">
        <v>426</v>
      </c>
      <c r="G3297" s="344"/>
      <c r="H3297" s="344" t="s">
        <v>7546</v>
      </c>
      <c r="I3297" s="334"/>
      <c r="J3297" s="261"/>
    </row>
    <row r="3298" spans="3:10" s="311" customFormat="1" x14ac:dyDescent="0.3">
      <c r="C3298" s="664"/>
      <c r="D3298" s="343" t="s">
        <v>7548</v>
      </c>
      <c r="E3298" s="344" t="s">
        <v>7549</v>
      </c>
      <c r="F3298" s="344" t="s">
        <v>436</v>
      </c>
      <c r="G3298" s="344"/>
      <c r="H3298" s="344" t="s">
        <v>7550</v>
      </c>
      <c r="I3298" s="334"/>
      <c r="J3298" s="261"/>
    </row>
    <row r="3299" spans="3:10" s="311" customFormat="1" x14ac:dyDescent="0.3">
      <c r="C3299" s="664"/>
      <c r="D3299" s="343" t="s">
        <v>7548</v>
      </c>
      <c r="E3299" s="344" t="s">
        <v>7551</v>
      </c>
      <c r="F3299" s="344" t="s">
        <v>436</v>
      </c>
      <c r="G3299" s="344"/>
      <c r="H3299" s="344" t="s">
        <v>7552</v>
      </c>
      <c r="I3299" s="334"/>
      <c r="J3299" s="261"/>
    </row>
    <row r="3300" spans="3:10" s="311" customFormat="1" x14ac:dyDescent="0.3">
      <c r="C3300" s="664"/>
      <c r="D3300" s="343" t="s">
        <v>7548</v>
      </c>
      <c r="E3300" s="344" t="s">
        <v>7553</v>
      </c>
      <c r="F3300" s="344" t="s">
        <v>436</v>
      </c>
      <c r="G3300" s="344"/>
      <c r="H3300" s="344" t="s">
        <v>7554</v>
      </c>
      <c r="I3300" s="334"/>
      <c r="J3300" s="261"/>
    </row>
    <row r="3301" spans="3:10" s="311" customFormat="1" x14ac:dyDescent="0.3">
      <c r="C3301" s="664"/>
      <c r="D3301" s="343" t="s">
        <v>7548</v>
      </c>
      <c r="E3301" s="344" t="s">
        <v>7555</v>
      </c>
      <c r="F3301" s="344" t="s">
        <v>436</v>
      </c>
      <c r="G3301" s="344"/>
      <c r="H3301" s="344" t="s">
        <v>7556</v>
      </c>
      <c r="I3301" s="334"/>
      <c r="J3301" s="261"/>
    </row>
    <row r="3302" spans="3:10" s="311" customFormat="1" x14ac:dyDescent="0.3">
      <c r="C3302" s="664"/>
      <c r="D3302" s="343" t="s">
        <v>7557</v>
      </c>
      <c r="E3302" s="344" t="s">
        <v>412</v>
      </c>
      <c r="F3302" s="344" t="s">
        <v>516</v>
      </c>
      <c r="G3302" s="344"/>
      <c r="H3302" s="344" t="s">
        <v>7558</v>
      </c>
      <c r="I3302" s="334"/>
      <c r="J3302" s="261"/>
    </row>
    <row r="3303" spans="3:10" s="311" customFormat="1" x14ac:dyDescent="0.3">
      <c r="C3303" s="664"/>
      <c r="D3303" s="343" t="s">
        <v>7559</v>
      </c>
      <c r="E3303" s="344" t="s">
        <v>412</v>
      </c>
      <c r="F3303" s="344" t="s">
        <v>1051</v>
      </c>
      <c r="G3303" s="344"/>
      <c r="H3303" s="344" t="s">
        <v>7559</v>
      </c>
      <c r="I3303" s="334"/>
      <c r="J3303" s="261"/>
    </row>
    <row r="3304" spans="3:10" s="311" customFormat="1" x14ac:dyDescent="0.3">
      <c r="C3304" s="664"/>
      <c r="D3304" s="343" t="s">
        <v>7560</v>
      </c>
      <c r="E3304" s="344" t="s">
        <v>7561</v>
      </c>
      <c r="F3304" s="344" t="s">
        <v>2114</v>
      </c>
      <c r="G3304" s="344"/>
      <c r="H3304" s="344" t="s">
        <v>7560</v>
      </c>
      <c r="I3304" s="334"/>
      <c r="J3304" s="261"/>
    </row>
    <row r="3305" spans="3:10" s="311" customFormat="1" x14ac:dyDescent="0.3">
      <c r="C3305" s="664"/>
      <c r="D3305" s="343" t="s">
        <v>7562</v>
      </c>
      <c r="E3305" s="344" t="s">
        <v>7563</v>
      </c>
      <c r="F3305" s="344" t="s">
        <v>1051</v>
      </c>
      <c r="G3305" s="344"/>
      <c r="H3305" s="344" t="s">
        <v>7562</v>
      </c>
      <c r="I3305" s="334"/>
      <c r="J3305" s="261"/>
    </row>
    <row r="3306" spans="3:10" s="311" customFormat="1" x14ac:dyDescent="0.3">
      <c r="C3306" s="664"/>
      <c r="D3306" s="343" t="s">
        <v>7564</v>
      </c>
      <c r="E3306" s="344" t="s">
        <v>7565</v>
      </c>
      <c r="F3306" s="344" t="s">
        <v>722</v>
      </c>
      <c r="G3306" s="344"/>
      <c r="H3306" s="344" t="s">
        <v>7564</v>
      </c>
      <c r="I3306" s="334"/>
      <c r="J3306" s="261"/>
    </row>
    <row r="3307" spans="3:10" s="311" customFormat="1" x14ac:dyDescent="0.3">
      <c r="C3307" s="664"/>
      <c r="D3307" s="343" t="s">
        <v>7566</v>
      </c>
      <c r="E3307" s="344" t="s">
        <v>7567</v>
      </c>
      <c r="F3307" s="344" t="s">
        <v>512</v>
      </c>
      <c r="G3307" s="344"/>
      <c r="H3307" s="344" t="s">
        <v>7568</v>
      </c>
      <c r="I3307" s="334"/>
      <c r="J3307" s="261"/>
    </row>
    <row r="3308" spans="3:10" s="311" customFormat="1" x14ac:dyDescent="0.3">
      <c r="C3308" s="664"/>
      <c r="D3308" s="343" t="s">
        <v>7569</v>
      </c>
      <c r="E3308" s="344" t="s">
        <v>412</v>
      </c>
      <c r="F3308" s="344" t="s">
        <v>4392</v>
      </c>
      <c r="G3308" s="344"/>
      <c r="H3308" s="344" t="s">
        <v>7570</v>
      </c>
      <c r="I3308" s="334"/>
      <c r="J3308" s="261"/>
    </row>
    <row r="3309" spans="3:10" s="311" customFormat="1" x14ac:dyDescent="0.3">
      <c r="C3309" s="664"/>
      <c r="D3309" s="343" t="s">
        <v>7571</v>
      </c>
      <c r="E3309" s="344" t="s">
        <v>7572</v>
      </c>
      <c r="F3309" s="344" t="s">
        <v>1148</v>
      </c>
      <c r="G3309" s="344"/>
      <c r="H3309" s="344" t="s">
        <v>7571</v>
      </c>
      <c r="I3309" s="334"/>
      <c r="J3309" s="261"/>
    </row>
    <row r="3310" spans="3:10" s="311" customFormat="1" x14ac:dyDescent="0.3">
      <c r="C3310" s="664"/>
      <c r="D3310" s="343" t="s">
        <v>7573</v>
      </c>
      <c r="E3310" s="344" t="s">
        <v>7574</v>
      </c>
      <c r="F3310" s="344" t="s">
        <v>4392</v>
      </c>
      <c r="G3310" s="344"/>
      <c r="H3310" s="344" t="s">
        <v>7573</v>
      </c>
      <c r="I3310" s="334"/>
      <c r="J3310" s="261"/>
    </row>
    <row r="3311" spans="3:10" s="311" customFormat="1" x14ac:dyDescent="0.3">
      <c r="C3311" s="664"/>
      <c r="D3311" s="343" t="s">
        <v>7575</v>
      </c>
      <c r="E3311" s="344" t="s">
        <v>7576</v>
      </c>
      <c r="F3311" s="344" t="s">
        <v>594</v>
      </c>
      <c r="G3311" s="344"/>
      <c r="H3311" s="344" t="s">
        <v>7575</v>
      </c>
      <c r="I3311" s="334"/>
      <c r="J3311" s="261"/>
    </row>
    <row r="3312" spans="3:10" s="311" customFormat="1" x14ac:dyDescent="0.3">
      <c r="C3312" s="664"/>
      <c r="D3312" s="343" t="s">
        <v>7577</v>
      </c>
      <c r="E3312" s="344" t="s">
        <v>412</v>
      </c>
      <c r="F3312" s="344" t="s">
        <v>525</v>
      </c>
      <c r="G3312" s="344"/>
      <c r="H3312" s="344" t="s">
        <v>7578</v>
      </c>
      <c r="I3312" s="334"/>
      <c r="J3312" s="261"/>
    </row>
    <row r="3313" spans="3:10" s="311" customFormat="1" x14ac:dyDescent="0.3">
      <c r="C3313" s="664"/>
      <c r="D3313" s="343" t="s">
        <v>7579</v>
      </c>
      <c r="E3313" s="344" t="s">
        <v>412</v>
      </c>
      <c r="F3313" s="344" t="s">
        <v>421</v>
      </c>
      <c r="G3313" s="344"/>
      <c r="H3313" s="344" t="s">
        <v>7579</v>
      </c>
      <c r="I3313" s="334"/>
      <c r="J3313" s="261"/>
    </row>
    <row r="3314" spans="3:10" s="311" customFormat="1" x14ac:dyDescent="0.3">
      <c r="C3314" s="664"/>
      <c r="D3314" s="343" t="s">
        <v>7580</v>
      </c>
      <c r="E3314" s="344" t="s">
        <v>412</v>
      </c>
      <c r="F3314" s="344" t="s">
        <v>516</v>
      </c>
      <c r="G3314" s="344"/>
      <c r="H3314" s="344" t="s">
        <v>7580</v>
      </c>
      <c r="I3314" s="334"/>
      <c r="J3314" s="261"/>
    </row>
    <row r="3315" spans="3:10" s="311" customFormat="1" x14ac:dyDescent="0.3">
      <c r="C3315" s="664"/>
      <c r="D3315" s="343" t="s">
        <v>7581</v>
      </c>
      <c r="E3315" s="344" t="s">
        <v>412</v>
      </c>
      <c r="F3315" s="344" t="s">
        <v>600</v>
      </c>
      <c r="G3315" s="344"/>
      <c r="H3315" s="344" t="s">
        <v>7582</v>
      </c>
      <c r="I3315" s="334"/>
      <c r="J3315" s="261"/>
    </row>
    <row r="3316" spans="3:10" s="311" customFormat="1" x14ac:dyDescent="0.3">
      <c r="C3316" s="664"/>
      <c r="D3316" s="343" t="s">
        <v>7583</v>
      </c>
      <c r="E3316" s="344" t="s">
        <v>7584</v>
      </c>
      <c r="F3316" s="344" t="s">
        <v>714</v>
      </c>
      <c r="G3316" s="344"/>
      <c r="H3316" s="344" t="s">
        <v>7585</v>
      </c>
      <c r="I3316" s="334"/>
      <c r="J3316" s="261"/>
    </row>
    <row r="3317" spans="3:10" s="311" customFormat="1" x14ac:dyDescent="0.3">
      <c r="C3317" s="664"/>
      <c r="D3317" s="343" t="s">
        <v>7586</v>
      </c>
      <c r="E3317" s="344" t="s">
        <v>7587</v>
      </c>
      <c r="F3317" s="344" t="s">
        <v>436</v>
      </c>
      <c r="G3317" s="344"/>
      <c r="H3317" s="344" t="s">
        <v>7588</v>
      </c>
      <c r="I3317" s="334"/>
      <c r="J3317" s="261"/>
    </row>
    <row r="3318" spans="3:10" s="311" customFormat="1" x14ac:dyDescent="0.3">
      <c r="C3318" s="664"/>
      <c r="D3318" s="343" t="s">
        <v>7589</v>
      </c>
      <c r="E3318" s="344" t="s">
        <v>412</v>
      </c>
      <c r="F3318" s="344" t="s">
        <v>423</v>
      </c>
      <c r="G3318" s="344"/>
      <c r="H3318" s="344" t="s">
        <v>7589</v>
      </c>
      <c r="I3318" s="334"/>
      <c r="J3318" s="261"/>
    </row>
    <row r="3319" spans="3:10" s="311" customFormat="1" x14ac:dyDescent="0.3">
      <c r="C3319" s="664"/>
      <c r="D3319" s="343" t="s">
        <v>7590</v>
      </c>
      <c r="E3319" s="344" t="s">
        <v>7591</v>
      </c>
      <c r="F3319" s="344" t="s">
        <v>436</v>
      </c>
      <c r="G3319" s="344"/>
      <c r="H3319" s="344" t="s">
        <v>7592</v>
      </c>
      <c r="I3319" s="334"/>
      <c r="J3319" s="261"/>
    </row>
    <row r="3320" spans="3:10" s="311" customFormat="1" x14ac:dyDescent="0.3">
      <c r="C3320" s="664"/>
      <c r="D3320" s="343" t="s">
        <v>7593</v>
      </c>
      <c r="E3320" s="344" t="s">
        <v>7594</v>
      </c>
      <c r="F3320" s="344" t="s">
        <v>1055</v>
      </c>
      <c r="G3320" s="344"/>
      <c r="H3320" s="344" t="s">
        <v>7593</v>
      </c>
      <c r="I3320" s="334"/>
      <c r="J3320" s="261"/>
    </row>
    <row r="3321" spans="3:10" s="311" customFormat="1" x14ac:dyDescent="0.3">
      <c r="C3321" s="664"/>
      <c r="D3321" s="343" t="s">
        <v>7595</v>
      </c>
      <c r="E3321" s="344" t="s">
        <v>7596</v>
      </c>
      <c r="F3321" s="344" t="s">
        <v>469</v>
      </c>
      <c r="G3321" s="344"/>
      <c r="H3321" s="344" t="s">
        <v>7597</v>
      </c>
      <c r="I3321" s="334"/>
      <c r="J3321" s="261"/>
    </row>
    <row r="3322" spans="3:10" s="311" customFormat="1" x14ac:dyDescent="0.3">
      <c r="C3322" s="664"/>
      <c r="D3322" s="343" t="s">
        <v>7598</v>
      </c>
      <c r="E3322" s="344" t="s">
        <v>7599</v>
      </c>
      <c r="F3322" s="344" t="s">
        <v>912</v>
      </c>
      <c r="G3322" s="344"/>
      <c r="H3322" s="344" t="s">
        <v>7600</v>
      </c>
      <c r="I3322" s="334"/>
      <c r="J3322" s="261"/>
    </row>
    <row r="3323" spans="3:10" s="311" customFormat="1" x14ac:dyDescent="0.3">
      <c r="C3323" s="664"/>
      <c r="D3323" s="343" t="s">
        <v>7601</v>
      </c>
      <c r="E3323" s="344" t="s">
        <v>412</v>
      </c>
      <c r="F3323" s="344" t="s">
        <v>4399</v>
      </c>
      <c r="G3323" s="344"/>
      <c r="H3323" s="344" t="s">
        <v>7602</v>
      </c>
      <c r="I3323" s="334"/>
      <c r="J3323" s="261"/>
    </row>
    <row r="3324" spans="3:10" s="311" customFormat="1" x14ac:dyDescent="0.3">
      <c r="C3324" s="664"/>
      <c r="D3324" s="343" t="s">
        <v>7603</v>
      </c>
      <c r="E3324" s="344" t="s">
        <v>7604</v>
      </c>
      <c r="F3324" s="344" t="s">
        <v>665</v>
      </c>
      <c r="G3324" s="344"/>
      <c r="H3324" s="344" t="s">
        <v>7605</v>
      </c>
      <c r="I3324" s="334"/>
      <c r="J3324" s="261"/>
    </row>
    <row r="3325" spans="3:10" s="311" customFormat="1" x14ac:dyDescent="0.3">
      <c r="C3325" s="664"/>
      <c r="D3325" s="343" t="s">
        <v>7606</v>
      </c>
      <c r="E3325" s="344" t="s">
        <v>7607</v>
      </c>
      <c r="F3325" s="344" t="s">
        <v>3421</v>
      </c>
      <c r="G3325" s="344"/>
      <c r="H3325" s="344" t="s">
        <v>7606</v>
      </c>
      <c r="I3325" s="334"/>
      <c r="J3325" s="261"/>
    </row>
    <row r="3326" spans="3:10" s="311" customFormat="1" x14ac:dyDescent="0.3">
      <c r="C3326" s="664"/>
      <c r="D3326" s="343" t="s">
        <v>7608</v>
      </c>
      <c r="E3326" s="344" t="s">
        <v>412</v>
      </c>
      <c r="F3326" s="344" t="s">
        <v>1174</v>
      </c>
      <c r="G3326" s="344"/>
      <c r="H3326" s="344" t="s">
        <v>7609</v>
      </c>
      <c r="I3326" s="334"/>
      <c r="J3326" s="261"/>
    </row>
    <row r="3327" spans="3:10" s="311" customFormat="1" x14ac:dyDescent="0.3">
      <c r="C3327" s="664"/>
      <c r="D3327" s="343" t="s">
        <v>7610</v>
      </c>
      <c r="E3327" s="344" t="s">
        <v>7611</v>
      </c>
      <c r="F3327" s="344" t="s">
        <v>421</v>
      </c>
      <c r="G3327" s="344"/>
      <c r="H3327" s="344" t="s">
        <v>7612</v>
      </c>
      <c r="I3327" s="334"/>
      <c r="J3327" s="261"/>
    </row>
    <row r="3328" spans="3:10" s="311" customFormat="1" x14ac:dyDescent="0.3">
      <c r="C3328" s="664"/>
      <c r="D3328" s="343" t="s">
        <v>7613</v>
      </c>
      <c r="E3328" s="344" t="s">
        <v>7614</v>
      </c>
      <c r="F3328" s="344" t="s">
        <v>726</v>
      </c>
      <c r="G3328" s="344"/>
      <c r="H3328" s="344" t="s">
        <v>7615</v>
      </c>
      <c r="I3328" s="334"/>
      <c r="J3328" s="261"/>
    </row>
    <row r="3329" spans="3:10" s="311" customFormat="1" x14ac:dyDescent="0.3">
      <c r="C3329" s="664"/>
      <c r="D3329" s="343" t="s">
        <v>7616</v>
      </c>
      <c r="E3329" s="344" t="s">
        <v>7617</v>
      </c>
      <c r="F3329" s="344" t="s">
        <v>421</v>
      </c>
      <c r="G3329" s="344"/>
      <c r="H3329" s="344" t="s">
        <v>7616</v>
      </c>
      <c r="I3329" s="334"/>
      <c r="J3329" s="261"/>
    </row>
    <row r="3330" spans="3:10" s="311" customFormat="1" x14ac:dyDescent="0.3">
      <c r="C3330" s="664"/>
      <c r="D3330" s="343" t="s">
        <v>7618</v>
      </c>
      <c r="E3330" s="344" t="s">
        <v>7619</v>
      </c>
      <c r="F3330" s="344" t="s">
        <v>722</v>
      </c>
      <c r="G3330" s="344"/>
      <c r="H3330" s="344" t="s">
        <v>7620</v>
      </c>
      <c r="I3330" s="334"/>
      <c r="J3330" s="261"/>
    </row>
    <row r="3331" spans="3:10" s="311" customFormat="1" x14ac:dyDescent="0.3">
      <c r="C3331" s="664"/>
      <c r="D3331" s="343" t="s">
        <v>7621</v>
      </c>
      <c r="E3331" s="344" t="s">
        <v>7622</v>
      </c>
      <c r="F3331" s="344" t="s">
        <v>682</v>
      </c>
      <c r="G3331" s="344"/>
      <c r="H3331" s="344" t="s">
        <v>7621</v>
      </c>
      <c r="I3331" s="334"/>
      <c r="J3331" s="261"/>
    </row>
    <row r="3332" spans="3:10" s="311" customFormat="1" x14ac:dyDescent="0.3">
      <c r="C3332" s="664"/>
      <c r="D3332" s="343" t="s">
        <v>7623</v>
      </c>
      <c r="E3332" s="344" t="s">
        <v>7624</v>
      </c>
      <c r="F3332" s="344" t="s">
        <v>531</v>
      </c>
      <c r="G3332" s="344"/>
      <c r="H3332" s="344" t="s">
        <v>7623</v>
      </c>
      <c r="I3332" s="334"/>
      <c r="J3332" s="261"/>
    </row>
    <row r="3333" spans="3:10" s="311" customFormat="1" x14ac:dyDescent="0.3">
      <c r="C3333" s="664"/>
      <c r="D3333" s="343" t="s">
        <v>7625</v>
      </c>
      <c r="E3333" s="344" t="s">
        <v>412</v>
      </c>
      <c r="F3333" s="344" t="s">
        <v>726</v>
      </c>
      <c r="G3333" s="344"/>
      <c r="H3333" s="344" t="s">
        <v>7626</v>
      </c>
      <c r="I3333" s="334"/>
      <c r="J3333" s="261"/>
    </row>
    <row r="3334" spans="3:10" s="311" customFormat="1" x14ac:dyDescent="0.3">
      <c r="C3334" s="664"/>
      <c r="D3334" s="343" t="s">
        <v>7627</v>
      </c>
      <c r="E3334" s="344" t="s">
        <v>7628</v>
      </c>
      <c r="F3334" s="344" t="s">
        <v>484</v>
      </c>
      <c r="G3334" s="344"/>
      <c r="H3334" s="344" t="s">
        <v>7629</v>
      </c>
      <c r="I3334" s="334"/>
      <c r="J3334" s="261"/>
    </row>
    <row r="3335" spans="3:10" s="311" customFormat="1" x14ac:dyDescent="0.3">
      <c r="C3335" s="664"/>
      <c r="D3335" s="343" t="s">
        <v>7630</v>
      </c>
      <c r="E3335" s="344" t="s">
        <v>7631</v>
      </c>
      <c r="F3335" s="344" t="s">
        <v>878</v>
      </c>
      <c r="G3335" s="344"/>
      <c r="H3335" s="344" t="s">
        <v>7632</v>
      </c>
      <c r="I3335" s="334"/>
      <c r="J3335" s="261"/>
    </row>
    <row r="3336" spans="3:10" s="311" customFormat="1" x14ac:dyDescent="0.3">
      <c r="C3336" s="664"/>
      <c r="D3336" s="343" t="s">
        <v>7633</v>
      </c>
      <c r="E3336" s="344" t="s">
        <v>7634</v>
      </c>
      <c r="F3336" s="344" t="s">
        <v>651</v>
      </c>
      <c r="G3336" s="344"/>
      <c r="H3336" s="344" t="s">
        <v>7633</v>
      </c>
      <c r="I3336" s="334"/>
      <c r="J3336" s="261"/>
    </row>
    <row r="3337" spans="3:10" s="311" customFormat="1" x14ac:dyDescent="0.3">
      <c r="C3337" s="664"/>
      <c r="D3337" s="343" t="s">
        <v>7635</v>
      </c>
      <c r="E3337" s="344" t="s">
        <v>7636</v>
      </c>
      <c r="F3337" s="344" t="s">
        <v>436</v>
      </c>
      <c r="G3337" s="344"/>
      <c r="H3337" s="344" t="s">
        <v>7637</v>
      </c>
      <c r="I3337" s="334"/>
      <c r="J3337" s="261"/>
    </row>
    <row r="3338" spans="3:10" s="311" customFormat="1" x14ac:dyDescent="0.3">
      <c r="C3338" s="664"/>
      <c r="D3338" s="343" t="s">
        <v>7638</v>
      </c>
      <c r="E3338" s="344" t="s">
        <v>7639</v>
      </c>
      <c r="F3338" s="344" t="s">
        <v>436</v>
      </c>
      <c r="G3338" s="344"/>
      <c r="H3338" s="344" t="s">
        <v>7640</v>
      </c>
      <c r="I3338" s="334"/>
      <c r="J3338" s="261"/>
    </row>
    <row r="3339" spans="3:10" s="311" customFormat="1" x14ac:dyDescent="0.3">
      <c r="C3339" s="664"/>
      <c r="D3339" s="343" t="s">
        <v>7638</v>
      </c>
      <c r="E3339" s="344" t="s">
        <v>7641</v>
      </c>
      <c r="F3339" s="344" t="s">
        <v>436</v>
      </c>
      <c r="G3339" s="344"/>
      <c r="H3339" s="344" t="s">
        <v>7642</v>
      </c>
      <c r="I3339" s="334"/>
      <c r="J3339" s="261"/>
    </row>
    <row r="3340" spans="3:10" s="311" customFormat="1" x14ac:dyDescent="0.3">
      <c r="C3340" s="664"/>
      <c r="D3340" s="343" t="s">
        <v>7638</v>
      </c>
      <c r="E3340" s="344" t="s">
        <v>7643</v>
      </c>
      <c r="F3340" s="344" t="s">
        <v>436</v>
      </c>
      <c r="G3340" s="344"/>
      <c r="H3340" s="344" t="s">
        <v>7644</v>
      </c>
      <c r="I3340" s="334"/>
      <c r="J3340" s="261"/>
    </row>
    <row r="3341" spans="3:10" s="311" customFormat="1" x14ac:dyDescent="0.3">
      <c r="C3341" s="664"/>
      <c r="D3341" s="343" t="s">
        <v>7638</v>
      </c>
      <c r="E3341" s="344" t="s">
        <v>7645</v>
      </c>
      <c r="F3341" s="344" t="s">
        <v>473</v>
      </c>
      <c r="G3341" s="344"/>
      <c r="H3341" s="344" t="s">
        <v>7646</v>
      </c>
      <c r="I3341" s="334"/>
      <c r="J3341" s="261"/>
    </row>
    <row r="3342" spans="3:10" s="311" customFormat="1" x14ac:dyDescent="0.3">
      <c r="C3342" s="664"/>
      <c r="D3342" s="343" t="s">
        <v>7647</v>
      </c>
      <c r="E3342" s="344" t="s">
        <v>412</v>
      </c>
      <c r="F3342" s="344" t="s">
        <v>1169</v>
      </c>
      <c r="G3342" s="344"/>
      <c r="H3342" s="344" t="s">
        <v>7648</v>
      </c>
      <c r="I3342" s="334"/>
      <c r="J3342" s="261"/>
    </row>
    <row r="3343" spans="3:10" s="311" customFormat="1" x14ac:dyDescent="0.3">
      <c r="C3343" s="664"/>
      <c r="D3343" s="343" t="s">
        <v>7649</v>
      </c>
      <c r="E3343" s="344" t="s">
        <v>7650</v>
      </c>
      <c r="F3343" s="344" t="s">
        <v>856</v>
      </c>
      <c r="G3343" s="344"/>
      <c r="H3343" s="344" t="s">
        <v>7651</v>
      </c>
      <c r="I3343" s="334"/>
      <c r="J3343" s="261"/>
    </row>
    <row r="3344" spans="3:10" s="311" customFormat="1" x14ac:dyDescent="0.3">
      <c r="C3344" s="664"/>
      <c r="D3344" s="343" t="s">
        <v>7652</v>
      </c>
      <c r="E3344" s="344" t="s">
        <v>412</v>
      </c>
      <c r="F3344" s="344" t="s">
        <v>473</v>
      </c>
      <c r="G3344" s="344"/>
      <c r="H3344" s="344" t="s">
        <v>7652</v>
      </c>
      <c r="I3344" s="334"/>
      <c r="J3344" s="261"/>
    </row>
    <row r="3345" spans="3:10" s="311" customFormat="1" x14ac:dyDescent="0.3">
      <c r="C3345" s="664"/>
      <c r="D3345" s="343" t="s">
        <v>7653</v>
      </c>
      <c r="E3345" s="344" t="s">
        <v>7654</v>
      </c>
      <c r="F3345" s="344" t="s">
        <v>1055</v>
      </c>
      <c r="G3345" s="344"/>
      <c r="H3345" s="344" t="s">
        <v>7655</v>
      </c>
      <c r="I3345" s="334"/>
      <c r="J3345" s="261"/>
    </row>
    <row r="3346" spans="3:10" s="311" customFormat="1" x14ac:dyDescent="0.3">
      <c r="C3346" s="664"/>
      <c r="D3346" s="343" t="s">
        <v>7656</v>
      </c>
      <c r="E3346" s="344" t="s">
        <v>412</v>
      </c>
      <c r="F3346" s="344" t="s">
        <v>473</v>
      </c>
      <c r="G3346" s="344"/>
      <c r="H3346" s="344" t="s">
        <v>7657</v>
      </c>
      <c r="I3346" s="334"/>
      <c r="J3346" s="261"/>
    </row>
    <row r="3347" spans="3:10" s="311" customFormat="1" x14ac:dyDescent="0.3">
      <c r="C3347" s="664"/>
      <c r="D3347" s="343" t="s">
        <v>7656</v>
      </c>
      <c r="E3347" s="344" t="s">
        <v>412</v>
      </c>
      <c r="F3347" s="344" t="s">
        <v>714</v>
      </c>
      <c r="G3347" s="344"/>
      <c r="H3347" s="344" t="s">
        <v>7656</v>
      </c>
      <c r="I3347" s="334"/>
      <c r="J3347" s="261"/>
    </row>
    <row r="3348" spans="3:10" s="311" customFormat="1" x14ac:dyDescent="0.3">
      <c r="C3348" s="664"/>
      <c r="D3348" s="343" t="s">
        <v>7658</v>
      </c>
      <c r="E3348" s="344" t="s">
        <v>7659</v>
      </c>
      <c r="F3348" s="344" t="s">
        <v>436</v>
      </c>
      <c r="G3348" s="344"/>
      <c r="H3348" s="344" t="s">
        <v>7660</v>
      </c>
      <c r="I3348" s="334"/>
      <c r="J3348" s="261"/>
    </row>
    <row r="3349" spans="3:10" s="311" customFormat="1" x14ac:dyDescent="0.3">
      <c r="C3349" s="664"/>
      <c r="D3349" s="343" t="s">
        <v>7658</v>
      </c>
      <c r="E3349" s="344" t="s">
        <v>7661</v>
      </c>
      <c r="F3349" s="344" t="s">
        <v>436</v>
      </c>
      <c r="G3349" s="344"/>
      <c r="H3349" s="344" t="s">
        <v>7662</v>
      </c>
      <c r="I3349" s="334"/>
      <c r="J3349" s="261"/>
    </row>
    <row r="3350" spans="3:10" s="311" customFormat="1" x14ac:dyDescent="0.3">
      <c r="C3350" s="664"/>
      <c r="D3350" s="343" t="s">
        <v>7663</v>
      </c>
      <c r="E3350" s="344" t="s">
        <v>7664</v>
      </c>
      <c r="F3350" s="344" t="s">
        <v>473</v>
      </c>
      <c r="G3350" s="344"/>
      <c r="H3350" s="344" t="s">
        <v>7665</v>
      </c>
      <c r="I3350" s="334"/>
      <c r="J3350" s="261"/>
    </row>
    <row r="3351" spans="3:10" s="311" customFormat="1" x14ac:dyDescent="0.3">
      <c r="C3351" s="664"/>
      <c r="D3351" s="343" t="s">
        <v>7666</v>
      </c>
      <c r="E3351" s="344" t="s">
        <v>412</v>
      </c>
      <c r="F3351" s="344" t="s">
        <v>1018</v>
      </c>
      <c r="G3351" s="344"/>
      <c r="H3351" s="344" t="s">
        <v>7666</v>
      </c>
      <c r="I3351" s="334"/>
      <c r="J3351" s="261"/>
    </row>
    <row r="3352" spans="3:10" s="311" customFormat="1" x14ac:dyDescent="0.3">
      <c r="C3352" s="664"/>
      <c r="D3352" s="343" t="s">
        <v>7666</v>
      </c>
      <c r="E3352" s="344" t="s">
        <v>412</v>
      </c>
      <c r="F3352" s="344" t="s">
        <v>1055</v>
      </c>
      <c r="G3352" s="344"/>
      <c r="H3352" s="344" t="s">
        <v>7666</v>
      </c>
      <c r="I3352" s="334"/>
      <c r="J3352" s="261"/>
    </row>
    <row r="3353" spans="3:10" s="311" customFormat="1" x14ac:dyDescent="0.3">
      <c r="C3353" s="664"/>
      <c r="D3353" s="343" t="s">
        <v>7667</v>
      </c>
      <c r="E3353" s="344" t="s">
        <v>7668</v>
      </c>
      <c r="F3353" s="344" t="s">
        <v>473</v>
      </c>
      <c r="G3353" s="344"/>
      <c r="H3353" s="344" t="s">
        <v>7667</v>
      </c>
      <c r="I3353" s="334"/>
      <c r="J3353" s="261"/>
    </row>
    <row r="3354" spans="3:10" s="311" customFormat="1" x14ac:dyDescent="0.3">
      <c r="C3354" s="664"/>
      <c r="D3354" s="343" t="s">
        <v>7669</v>
      </c>
      <c r="E3354" s="344" t="s">
        <v>412</v>
      </c>
      <c r="F3354" s="344" t="s">
        <v>473</v>
      </c>
      <c r="G3354" s="344"/>
      <c r="H3354" s="344" t="s">
        <v>7670</v>
      </c>
      <c r="I3354" s="334"/>
      <c r="J3354" s="261"/>
    </row>
    <row r="3355" spans="3:10" s="311" customFormat="1" x14ac:dyDescent="0.3">
      <c r="C3355" s="664"/>
      <c r="D3355" s="343" t="s">
        <v>7671</v>
      </c>
      <c r="E3355" s="344" t="s">
        <v>412</v>
      </c>
      <c r="F3355" s="344" t="s">
        <v>469</v>
      </c>
      <c r="G3355" s="344"/>
      <c r="H3355" s="344" t="s">
        <v>7663</v>
      </c>
      <c r="I3355" s="334"/>
      <c r="J3355" s="261"/>
    </row>
    <row r="3356" spans="3:10" s="311" customFormat="1" x14ac:dyDescent="0.3">
      <c r="C3356" s="664"/>
      <c r="D3356" s="343" t="s">
        <v>7672</v>
      </c>
      <c r="E3356" s="344" t="s">
        <v>7673</v>
      </c>
      <c r="F3356" s="344" t="s">
        <v>436</v>
      </c>
      <c r="G3356" s="344"/>
      <c r="H3356" s="344" t="s">
        <v>7674</v>
      </c>
      <c r="I3356" s="334"/>
      <c r="J3356" s="261"/>
    </row>
    <row r="3357" spans="3:10" s="311" customFormat="1" x14ac:dyDescent="0.3">
      <c r="C3357" s="664"/>
      <c r="D3357" s="343" t="s">
        <v>7675</v>
      </c>
      <c r="E3357" s="344" t="s">
        <v>412</v>
      </c>
      <c r="F3357" s="344" t="s">
        <v>856</v>
      </c>
      <c r="G3357" s="344"/>
      <c r="H3357" s="344" t="s">
        <v>7675</v>
      </c>
      <c r="I3357" s="334"/>
      <c r="J3357" s="261"/>
    </row>
    <row r="3358" spans="3:10" s="311" customFormat="1" x14ac:dyDescent="0.3">
      <c r="C3358" s="664"/>
      <c r="D3358" s="343" t="s">
        <v>7676</v>
      </c>
      <c r="E3358" s="344" t="s">
        <v>412</v>
      </c>
      <c r="F3358" s="344" t="s">
        <v>856</v>
      </c>
      <c r="G3358" s="344"/>
      <c r="H3358" s="344" t="s">
        <v>7677</v>
      </c>
      <c r="I3358" s="334"/>
      <c r="J3358" s="261"/>
    </row>
    <row r="3359" spans="3:10" s="311" customFormat="1" x14ac:dyDescent="0.3">
      <c r="C3359" s="664"/>
      <c r="D3359" s="343" t="s">
        <v>7678</v>
      </c>
      <c r="E3359" s="344" t="s">
        <v>412</v>
      </c>
      <c r="F3359" s="344" t="s">
        <v>1174</v>
      </c>
      <c r="G3359" s="344"/>
      <c r="H3359" s="344" t="s">
        <v>7679</v>
      </c>
      <c r="I3359" s="334"/>
      <c r="J3359" s="261"/>
    </row>
    <row r="3360" spans="3:10" s="311" customFormat="1" x14ac:dyDescent="0.3">
      <c r="C3360" s="664"/>
      <c r="D3360" s="343" t="s">
        <v>7680</v>
      </c>
      <c r="E3360" s="344" t="s">
        <v>7681</v>
      </c>
      <c r="F3360" s="344" t="s">
        <v>856</v>
      </c>
      <c r="G3360" s="344"/>
      <c r="H3360" s="344" t="s">
        <v>7680</v>
      </c>
      <c r="I3360" s="334"/>
      <c r="J3360" s="261"/>
    </row>
    <row r="3361" spans="3:10" s="311" customFormat="1" x14ac:dyDescent="0.3">
      <c r="C3361" s="664"/>
      <c r="D3361" s="343" t="s">
        <v>7682</v>
      </c>
      <c r="E3361" s="344" t="s">
        <v>412</v>
      </c>
      <c r="F3361" s="344" t="s">
        <v>1117</v>
      </c>
      <c r="G3361" s="344"/>
      <c r="H3361" s="344" t="s">
        <v>7682</v>
      </c>
      <c r="I3361" s="334"/>
      <c r="J3361" s="261"/>
    </row>
    <row r="3362" spans="3:10" s="311" customFormat="1" x14ac:dyDescent="0.3">
      <c r="C3362" s="664"/>
      <c r="D3362" s="343" t="s">
        <v>7682</v>
      </c>
      <c r="E3362" s="344" t="s">
        <v>412</v>
      </c>
      <c r="F3362" s="344" t="s">
        <v>1018</v>
      </c>
      <c r="G3362" s="344"/>
      <c r="H3362" s="344" t="s">
        <v>7682</v>
      </c>
      <c r="I3362" s="334"/>
      <c r="J3362" s="261"/>
    </row>
    <row r="3363" spans="3:10" s="311" customFormat="1" x14ac:dyDescent="0.3">
      <c r="C3363" s="664"/>
      <c r="D3363" s="343" t="s">
        <v>7682</v>
      </c>
      <c r="E3363" s="344" t="s">
        <v>412</v>
      </c>
      <c r="F3363" s="344" t="s">
        <v>1204</v>
      </c>
      <c r="G3363" s="344"/>
      <c r="H3363" s="344" t="s">
        <v>7683</v>
      </c>
      <c r="I3363" s="334"/>
      <c r="J3363" s="261"/>
    </row>
    <row r="3364" spans="3:10" s="311" customFormat="1" x14ac:dyDescent="0.3">
      <c r="C3364" s="664"/>
      <c r="D3364" s="343" t="s">
        <v>7682</v>
      </c>
      <c r="E3364" s="344" t="s">
        <v>7684</v>
      </c>
      <c r="F3364" s="344" t="s">
        <v>436</v>
      </c>
      <c r="G3364" s="344"/>
      <c r="H3364" s="344" t="s">
        <v>7685</v>
      </c>
      <c r="I3364" s="334"/>
      <c r="J3364" s="261"/>
    </row>
    <row r="3365" spans="3:10" s="311" customFormat="1" x14ac:dyDescent="0.3">
      <c r="C3365" s="664"/>
      <c r="D3365" s="343" t="s">
        <v>7682</v>
      </c>
      <c r="E3365" s="344" t="s">
        <v>7686</v>
      </c>
      <c r="F3365" s="344" t="s">
        <v>1018</v>
      </c>
      <c r="G3365" s="344"/>
      <c r="H3365" s="344" t="s">
        <v>7687</v>
      </c>
      <c r="I3365" s="334"/>
      <c r="J3365" s="261"/>
    </row>
    <row r="3366" spans="3:10" s="311" customFormat="1" x14ac:dyDescent="0.3">
      <c r="C3366" s="664"/>
      <c r="D3366" s="343" t="s">
        <v>7682</v>
      </c>
      <c r="E3366" s="344" t="s">
        <v>7688</v>
      </c>
      <c r="F3366" s="344" t="s">
        <v>1204</v>
      </c>
      <c r="G3366" s="344"/>
      <c r="H3366" s="344" t="s">
        <v>7689</v>
      </c>
      <c r="I3366" s="334"/>
      <c r="J3366" s="261"/>
    </row>
    <row r="3367" spans="3:10" s="311" customFormat="1" x14ac:dyDescent="0.3">
      <c r="C3367" s="664"/>
      <c r="D3367" s="343" t="s">
        <v>7690</v>
      </c>
      <c r="E3367" s="344" t="s">
        <v>7691</v>
      </c>
      <c r="F3367" s="344" t="s">
        <v>469</v>
      </c>
      <c r="G3367" s="344"/>
      <c r="H3367" s="344" t="s">
        <v>7692</v>
      </c>
      <c r="I3367" s="334"/>
      <c r="J3367" s="261"/>
    </row>
    <row r="3368" spans="3:10" s="311" customFormat="1" x14ac:dyDescent="0.3">
      <c r="C3368" s="664"/>
      <c r="D3368" s="343" t="s">
        <v>7693</v>
      </c>
      <c r="E3368" s="344" t="s">
        <v>7694</v>
      </c>
      <c r="F3368" s="344" t="s">
        <v>878</v>
      </c>
      <c r="G3368" s="344"/>
      <c r="H3368" s="344" t="s">
        <v>7695</v>
      </c>
      <c r="I3368" s="334"/>
      <c r="J3368" s="261"/>
    </row>
    <row r="3369" spans="3:10" s="311" customFormat="1" x14ac:dyDescent="0.3">
      <c r="C3369" s="664"/>
      <c r="D3369" s="343" t="s">
        <v>7696</v>
      </c>
      <c r="E3369" s="344" t="s">
        <v>412</v>
      </c>
      <c r="F3369" s="344" t="s">
        <v>772</v>
      </c>
      <c r="G3369" s="344"/>
      <c r="H3369" s="344" t="s">
        <v>7697</v>
      </c>
      <c r="I3369" s="334"/>
      <c r="J3369" s="261"/>
    </row>
    <row r="3370" spans="3:10" s="311" customFormat="1" x14ac:dyDescent="0.3">
      <c r="C3370" s="664"/>
      <c r="D3370" s="343" t="s">
        <v>7696</v>
      </c>
      <c r="E3370" s="344" t="s">
        <v>7698</v>
      </c>
      <c r="F3370" s="344" t="s">
        <v>534</v>
      </c>
      <c r="G3370" s="344"/>
      <c r="H3370" s="344" t="s">
        <v>7699</v>
      </c>
      <c r="I3370" s="334"/>
      <c r="J3370" s="261"/>
    </row>
    <row r="3371" spans="3:10" s="311" customFormat="1" x14ac:dyDescent="0.3">
      <c r="C3371" s="664"/>
      <c r="D3371" s="343" t="s">
        <v>7696</v>
      </c>
      <c r="E3371" s="344" t="s">
        <v>7700</v>
      </c>
      <c r="F3371" s="344" t="s">
        <v>534</v>
      </c>
      <c r="G3371" s="344"/>
      <c r="H3371" s="344" t="s">
        <v>7701</v>
      </c>
      <c r="I3371" s="334"/>
      <c r="J3371" s="261"/>
    </row>
    <row r="3372" spans="3:10" s="311" customFormat="1" x14ac:dyDescent="0.3">
      <c r="C3372" s="664"/>
      <c r="D3372" s="343" t="s">
        <v>7702</v>
      </c>
      <c r="E3372" s="344" t="s">
        <v>412</v>
      </c>
      <c r="F3372" s="344" t="s">
        <v>473</v>
      </c>
      <c r="G3372" s="344"/>
      <c r="H3372" s="344" t="s">
        <v>7702</v>
      </c>
      <c r="I3372" s="334"/>
      <c r="J3372" s="261"/>
    </row>
    <row r="3373" spans="3:10" s="311" customFormat="1" x14ac:dyDescent="0.3">
      <c r="C3373" s="664"/>
      <c r="D3373" s="343" t="s">
        <v>7703</v>
      </c>
      <c r="E3373" s="344" t="s">
        <v>412</v>
      </c>
      <c r="F3373" s="344" t="s">
        <v>1169</v>
      </c>
      <c r="G3373" s="344"/>
      <c r="H3373" s="344" t="s">
        <v>7703</v>
      </c>
      <c r="I3373" s="334"/>
      <c r="J3373" s="261"/>
    </row>
    <row r="3374" spans="3:10" s="311" customFormat="1" x14ac:dyDescent="0.3">
      <c r="C3374" s="664"/>
      <c r="D3374" s="343" t="s">
        <v>7703</v>
      </c>
      <c r="E3374" s="344" t="s">
        <v>7704</v>
      </c>
      <c r="F3374" s="344" t="s">
        <v>1055</v>
      </c>
      <c r="G3374" s="344"/>
      <c r="H3374" s="344" t="s">
        <v>7696</v>
      </c>
      <c r="I3374" s="334"/>
      <c r="J3374" s="261"/>
    </row>
    <row r="3375" spans="3:10" s="311" customFormat="1" x14ac:dyDescent="0.3">
      <c r="C3375" s="664"/>
      <c r="D3375" s="343" t="s">
        <v>7703</v>
      </c>
      <c r="E3375" s="344" t="s">
        <v>7705</v>
      </c>
      <c r="F3375" s="344" t="s">
        <v>1055</v>
      </c>
      <c r="G3375" s="344"/>
      <c r="H3375" s="344" t="s">
        <v>7703</v>
      </c>
      <c r="I3375" s="334"/>
      <c r="J3375" s="261"/>
    </row>
    <row r="3376" spans="3:10" s="311" customFormat="1" x14ac:dyDescent="0.3">
      <c r="C3376" s="664"/>
      <c r="D3376" s="343" t="s">
        <v>7706</v>
      </c>
      <c r="E3376" s="344" t="s">
        <v>412</v>
      </c>
      <c r="F3376" s="344" t="s">
        <v>1055</v>
      </c>
      <c r="G3376" s="344"/>
      <c r="H3376" s="344" t="s">
        <v>7707</v>
      </c>
      <c r="I3376" s="334"/>
      <c r="J3376" s="261"/>
    </row>
    <row r="3377" spans="3:10" s="311" customFormat="1" x14ac:dyDescent="0.3">
      <c r="C3377" s="664"/>
      <c r="D3377" s="343" t="s">
        <v>3920</v>
      </c>
      <c r="E3377" s="344" t="s">
        <v>7708</v>
      </c>
      <c r="F3377" s="344" t="s">
        <v>1055</v>
      </c>
      <c r="G3377" s="344"/>
      <c r="H3377" s="344" t="s">
        <v>3920</v>
      </c>
      <c r="I3377" s="334"/>
      <c r="J3377" s="261"/>
    </row>
    <row r="3378" spans="3:10" s="311" customFormat="1" x14ac:dyDescent="0.3">
      <c r="C3378" s="664"/>
      <c r="D3378" s="343" t="s">
        <v>3920</v>
      </c>
      <c r="E3378" s="344" t="s">
        <v>412</v>
      </c>
      <c r="F3378" s="344" t="s">
        <v>594</v>
      </c>
      <c r="G3378" s="344"/>
      <c r="H3378" s="344" t="s">
        <v>3920</v>
      </c>
      <c r="I3378" s="334"/>
      <c r="J3378" s="261"/>
    </row>
    <row r="3379" spans="3:10" s="311" customFormat="1" x14ac:dyDescent="0.3">
      <c r="C3379" s="664"/>
      <c r="D3379" s="343" t="s">
        <v>3920</v>
      </c>
      <c r="E3379" s="344" t="s">
        <v>7709</v>
      </c>
      <c r="F3379" s="344" t="s">
        <v>436</v>
      </c>
      <c r="G3379" s="344"/>
      <c r="H3379" s="344" t="s">
        <v>7710</v>
      </c>
      <c r="I3379" s="334"/>
      <c r="J3379" s="261"/>
    </row>
    <row r="3380" spans="3:10" s="311" customFormat="1" x14ac:dyDescent="0.3">
      <c r="C3380" s="664"/>
      <c r="D3380" s="343" t="s">
        <v>7711</v>
      </c>
      <c r="E3380" s="344" t="s">
        <v>7712</v>
      </c>
      <c r="F3380" s="344" t="s">
        <v>469</v>
      </c>
      <c r="G3380" s="344"/>
      <c r="H3380" s="344" t="s">
        <v>7713</v>
      </c>
      <c r="I3380" s="334"/>
      <c r="J3380" s="261"/>
    </row>
    <row r="3381" spans="3:10" s="311" customFormat="1" x14ac:dyDescent="0.3">
      <c r="C3381" s="664"/>
      <c r="D3381" s="343" t="s">
        <v>7714</v>
      </c>
      <c r="E3381" s="344" t="s">
        <v>7715</v>
      </c>
      <c r="F3381" s="344" t="s">
        <v>1055</v>
      </c>
      <c r="G3381" s="344"/>
      <c r="H3381" s="344" t="s">
        <v>7716</v>
      </c>
      <c r="I3381" s="334"/>
      <c r="J3381" s="261"/>
    </row>
    <row r="3382" spans="3:10" s="311" customFormat="1" x14ac:dyDescent="0.3">
      <c r="C3382" s="664"/>
      <c r="D3382" s="343" t="s">
        <v>7717</v>
      </c>
      <c r="E3382" s="344" t="s">
        <v>412</v>
      </c>
      <c r="F3382" s="344" t="s">
        <v>856</v>
      </c>
      <c r="G3382" s="344"/>
      <c r="H3382" s="344" t="s">
        <v>7718</v>
      </c>
      <c r="I3382" s="334"/>
      <c r="J3382" s="261"/>
    </row>
    <row r="3383" spans="3:10" s="311" customFormat="1" x14ac:dyDescent="0.3">
      <c r="C3383" s="664"/>
      <c r="D3383" s="343" t="s">
        <v>7719</v>
      </c>
      <c r="E3383" s="344" t="s">
        <v>7720</v>
      </c>
      <c r="F3383" s="344" t="s">
        <v>443</v>
      </c>
      <c r="G3383" s="344"/>
      <c r="H3383" s="344" t="s">
        <v>7719</v>
      </c>
      <c r="I3383" s="334"/>
      <c r="J3383" s="261"/>
    </row>
    <row r="3384" spans="3:10" s="311" customFormat="1" x14ac:dyDescent="0.3">
      <c r="C3384" s="664"/>
      <c r="D3384" s="343" t="s">
        <v>7721</v>
      </c>
      <c r="E3384" s="344" t="s">
        <v>7722</v>
      </c>
      <c r="F3384" s="344" t="s">
        <v>3468</v>
      </c>
      <c r="G3384" s="344"/>
      <c r="H3384" s="344" t="s">
        <v>7723</v>
      </c>
      <c r="I3384" s="334"/>
      <c r="J3384" s="261"/>
    </row>
    <row r="3385" spans="3:10" s="311" customFormat="1" x14ac:dyDescent="0.3">
      <c r="C3385" s="664"/>
      <c r="D3385" s="343" t="s">
        <v>7724</v>
      </c>
      <c r="E3385" s="344" t="s">
        <v>7725</v>
      </c>
      <c r="F3385" s="344" t="s">
        <v>1055</v>
      </c>
      <c r="G3385" s="344"/>
      <c r="H3385" s="344" t="s">
        <v>7724</v>
      </c>
      <c r="I3385" s="334"/>
      <c r="J3385" s="261"/>
    </row>
    <row r="3386" spans="3:10" s="311" customFormat="1" x14ac:dyDescent="0.3">
      <c r="C3386" s="664"/>
      <c r="D3386" s="343" t="s">
        <v>7726</v>
      </c>
      <c r="E3386" s="344" t="s">
        <v>412</v>
      </c>
      <c r="F3386" s="344" t="s">
        <v>856</v>
      </c>
      <c r="G3386" s="344"/>
      <c r="H3386" s="344" t="s">
        <v>7726</v>
      </c>
      <c r="I3386" s="334"/>
      <c r="J3386" s="261"/>
    </row>
    <row r="3387" spans="3:10" s="311" customFormat="1" x14ac:dyDescent="0.3">
      <c r="C3387" s="664"/>
      <c r="D3387" s="343" t="s">
        <v>7726</v>
      </c>
      <c r="E3387" s="344" t="s">
        <v>412</v>
      </c>
      <c r="F3387" s="344" t="s">
        <v>772</v>
      </c>
      <c r="G3387" s="344"/>
      <c r="H3387" s="344" t="s">
        <v>7726</v>
      </c>
      <c r="I3387" s="334"/>
      <c r="J3387" s="261"/>
    </row>
    <row r="3388" spans="3:10" s="311" customFormat="1" x14ac:dyDescent="0.3">
      <c r="C3388" s="664"/>
      <c r="D3388" s="343" t="s">
        <v>2218</v>
      </c>
      <c r="E3388" s="344" t="s">
        <v>412</v>
      </c>
      <c r="F3388" s="344" t="s">
        <v>7727</v>
      </c>
      <c r="G3388" s="344"/>
      <c r="H3388" s="344" t="s">
        <v>7728</v>
      </c>
      <c r="I3388" s="334"/>
      <c r="J3388" s="261"/>
    </row>
    <row r="3389" spans="3:10" s="311" customFormat="1" x14ac:dyDescent="0.3">
      <c r="C3389" s="664"/>
      <c r="D3389" s="343" t="s">
        <v>2218</v>
      </c>
      <c r="E3389" s="344" t="s">
        <v>7729</v>
      </c>
      <c r="F3389" s="344" t="s">
        <v>7727</v>
      </c>
      <c r="G3389" s="344"/>
      <c r="H3389" s="344" t="s">
        <v>7730</v>
      </c>
      <c r="I3389" s="334"/>
      <c r="J3389" s="261"/>
    </row>
    <row r="3390" spans="3:10" s="311" customFormat="1" x14ac:dyDescent="0.3">
      <c r="C3390" s="664"/>
      <c r="D3390" s="343" t="s">
        <v>7731</v>
      </c>
      <c r="E3390" s="344" t="s">
        <v>7732</v>
      </c>
      <c r="F3390" s="344" t="s">
        <v>594</v>
      </c>
      <c r="G3390" s="344"/>
      <c r="H3390" s="344" t="s">
        <v>7731</v>
      </c>
      <c r="I3390" s="334"/>
      <c r="J3390" s="261"/>
    </row>
    <row r="3391" spans="3:10" s="311" customFormat="1" x14ac:dyDescent="0.3">
      <c r="C3391" s="664"/>
      <c r="D3391" s="343" t="s">
        <v>7733</v>
      </c>
      <c r="E3391" s="344" t="s">
        <v>7734</v>
      </c>
      <c r="F3391" s="344" t="s">
        <v>473</v>
      </c>
      <c r="G3391" s="344"/>
      <c r="H3391" s="344" t="s">
        <v>7733</v>
      </c>
      <c r="I3391" s="334"/>
      <c r="J3391" s="261"/>
    </row>
    <row r="3392" spans="3:10" s="311" customFormat="1" x14ac:dyDescent="0.3">
      <c r="C3392" s="664"/>
      <c r="D3392" s="343" t="s">
        <v>7735</v>
      </c>
      <c r="E3392" s="344" t="s">
        <v>7736</v>
      </c>
      <c r="F3392" s="344" t="s">
        <v>878</v>
      </c>
      <c r="G3392" s="344"/>
      <c r="H3392" s="344" t="s">
        <v>7737</v>
      </c>
      <c r="I3392" s="334"/>
      <c r="J3392" s="261"/>
    </row>
    <row r="3393" spans="3:10" s="311" customFormat="1" x14ac:dyDescent="0.3">
      <c r="C3393" s="664"/>
      <c r="D3393" s="343" t="s">
        <v>7738</v>
      </c>
      <c r="E3393" s="344" t="s">
        <v>412</v>
      </c>
      <c r="F3393" s="344" t="s">
        <v>1204</v>
      </c>
      <c r="G3393" s="344"/>
      <c r="H3393" s="344" t="s">
        <v>7739</v>
      </c>
      <c r="I3393" s="334"/>
      <c r="J3393" s="261"/>
    </row>
    <row r="3394" spans="3:10" s="311" customFormat="1" x14ac:dyDescent="0.3">
      <c r="C3394" s="664"/>
      <c r="D3394" s="343" t="s">
        <v>7740</v>
      </c>
      <c r="E3394" s="344" t="s">
        <v>7741</v>
      </c>
      <c r="F3394" s="344" t="s">
        <v>418</v>
      </c>
      <c r="G3394" s="344"/>
      <c r="H3394" s="344" t="s">
        <v>7740</v>
      </c>
      <c r="I3394" s="334"/>
      <c r="J3394" s="261"/>
    </row>
    <row r="3395" spans="3:10" s="311" customFormat="1" x14ac:dyDescent="0.3">
      <c r="C3395" s="664"/>
      <c r="D3395" s="343" t="s">
        <v>7742</v>
      </c>
      <c r="E3395" s="344" t="s">
        <v>412</v>
      </c>
      <c r="F3395" s="344" t="s">
        <v>1169</v>
      </c>
      <c r="G3395" s="344"/>
      <c r="H3395" s="344" t="s">
        <v>7742</v>
      </c>
      <c r="I3395" s="334"/>
      <c r="J3395" s="261"/>
    </row>
    <row r="3396" spans="3:10" s="311" customFormat="1" x14ac:dyDescent="0.3">
      <c r="C3396" s="664"/>
      <c r="D3396" s="343" t="s">
        <v>7743</v>
      </c>
      <c r="E3396" s="344" t="s">
        <v>7744</v>
      </c>
      <c r="F3396" s="344" t="s">
        <v>621</v>
      </c>
      <c r="G3396" s="344"/>
      <c r="H3396" s="344" t="s">
        <v>7745</v>
      </c>
      <c r="I3396" s="334"/>
      <c r="J3396" s="261"/>
    </row>
    <row r="3397" spans="3:10" s="311" customFormat="1" x14ac:dyDescent="0.3">
      <c r="C3397" s="664"/>
      <c r="D3397" s="343" t="s">
        <v>7746</v>
      </c>
      <c r="E3397" s="344" t="s">
        <v>7747</v>
      </c>
      <c r="F3397" s="344" t="s">
        <v>426</v>
      </c>
      <c r="G3397" s="344"/>
      <c r="H3397" s="344" t="s">
        <v>7746</v>
      </c>
      <c r="I3397" s="334"/>
      <c r="J3397" s="261"/>
    </row>
    <row r="3398" spans="3:10" s="311" customFormat="1" x14ac:dyDescent="0.3">
      <c r="C3398" s="664"/>
      <c r="D3398" s="343" t="s">
        <v>7748</v>
      </c>
      <c r="E3398" s="344" t="s">
        <v>412</v>
      </c>
      <c r="F3398" s="344" t="s">
        <v>433</v>
      </c>
      <c r="G3398" s="344"/>
      <c r="H3398" s="344" t="s">
        <v>7748</v>
      </c>
      <c r="I3398" s="334"/>
      <c r="J3398" s="261"/>
    </row>
    <row r="3399" spans="3:10" s="311" customFormat="1" x14ac:dyDescent="0.3">
      <c r="C3399" s="664"/>
      <c r="D3399" s="343" t="s">
        <v>7749</v>
      </c>
      <c r="E3399" s="344" t="s">
        <v>7750</v>
      </c>
      <c r="F3399" s="344" t="s">
        <v>436</v>
      </c>
      <c r="G3399" s="344"/>
      <c r="H3399" s="344" t="s">
        <v>7751</v>
      </c>
      <c r="I3399" s="334"/>
      <c r="J3399" s="261"/>
    </row>
    <row r="3400" spans="3:10" s="311" customFormat="1" x14ac:dyDescent="0.3">
      <c r="C3400" s="664"/>
      <c r="D3400" s="343" t="s">
        <v>7752</v>
      </c>
      <c r="E3400" s="344" t="s">
        <v>412</v>
      </c>
      <c r="F3400" s="344" t="s">
        <v>651</v>
      </c>
      <c r="G3400" s="344"/>
      <c r="H3400" s="344" t="s">
        <v>7752</v>
      </c>
      <c r="I3400" s="334"/>
      <c r="J3400" s="261"/>
    </row>
    <row r="3401" spans="3:10" s="311" customFormat="1" x14ac:dyDescent="0.3">
      <c r="C3401" s="664"/>
      <c r="D3401" s="343" t="s">
        <v>7753</v>
      </c>
      <c r="E3401" s="344" t="s">
        <v>412</v>
      </c>
      <c r="F3401" s="344" t="s">
        <v>1018</v>
      </c>
      <c r="G3401" s="344"/>
      <c r="H3401" s="344" t="s">
        <v>7754</v>
      </c>
      <c r="I3401" s="334"/>
      <c r="J3401" s="261"/>
    </row>
    <row r="3402" spans="3:10" s="311" customFormat="1" x14ac:dyDescent="0.3">
      <c r="C3402" s="664"/>
      <c r="D3402" s="343" t="s">
        <v>7755</v>
      </c>
      <c r="E3402" s="344" t="s">
        <v>412</v>
      </c>
      <c r="F3402" s="344" t="s">
        <v>484</v>
      </c>
      <c r="G3402" s="344"/>
      <c r="H3402" s="344" t="s">
        <v>7755</v>
      </c>
      <c r="I3402" s="334"/>
      <c r="J3402" s="261"/>
    </row>
    <row r="3403" spans="3:10" s="311" customFormat="1" x14ac:dyDescent="0.3">
      <c r="C3403" s="664"/>
      <c r="D3403" s="343" t="s">
        <v>1880</v>
      </c>
      <c r="E3403" s="344" t="s">
        <v>412</v>
      </c>
      <c r="F3403" s="344" t="s">
        <v>856</v>
      </c>
      <c r="G3403" s="344"/>
      <c r="H3403" s="344" t="s">
        <v>7756</v>
      </c>
      <c r="I3403" s="334"/>
      <c r="J3403" s="261"/>
    </row>
    <row r="3404" spans="3:10" s="311" customFormat="1" x14ac:dyDescent="0.3">
      <c r="C3404" s="664"/>
      <c r="D3404" s="343" t="s">
        <v>1880</v>
      </c>
      <c r="E3404" s="344" t="s">
        <v>7757</v>
      </c>
      <c r="F3404" s="344" t="s">
        <v>436</v>
      </c>
      <c r="G3404" s="344"/>
      <c r="H3404" s="344" t="s">
        <v>7758</v>
      </c>
      <c r="I3404" s="334"/>
      <c r="J3404" s="261"/>
    </row>
    <row r="3405" spans="3:10" s="311" customFormat="1" x14ac:dyDescent="0.3">
      <c r="C3405" s="664"/>
      <c r="D3405" s="343" t="s">
        <v>7759</v>
      </c>
      <c r="E3405" s="344" t="s">
        <v>412</v>
      </c>
      <c r="F3405" s="344" t="s">
        <v>473</v>
      </c>
      <c r="G3405" s="344"/>
      <c r="H3405" s="344" t="s">
        <v>7760</v>
      </c>
      <c r="I3405" s="334"/>
      <c r="J3405" s="261"/>
    </row>
    <row r="3406" spans="3:10" s="311" customFormat="1" x14ac:dyDescent="0.3">
      <c r="C3406" s="664"/>
      <c r="D3406" s="343" t="s">
        <v>7759</v>
      </c>
      <c r="E3406" s="344" t="s">
        <v>7761</v>
      </c>
      <c r="F3406" s="344" t="s">
        <v>436</v>
      </c>
      <c r="G3406" s="344"/>
      <c r="H3406" s="344" t="s">
        <v>7762</v>
      </c>
      <c r="I3406" s="334"/>
      <c r="J3406" s="261"/>
    </row>
    <row r="3407" spans="3:10" s="311" customFormat="1" x14ac:dyDescent="0.3">
      <c r="C3407" s="664"/>
      <c r="D3407" s="343" t="s">
        <v>7759</v>
      </c>
      <c r="E3407" s="344" t="s">
        <v>7763</v>
      </c>
      <c r="F3407" s="344" t="s">
        <v>473</v>
      </c>
      <c r="G3407" s="344"/>
      <c r="H3407" s="344" t="s">
        <v>7764</v>
      </c>
      <c r="I3407" s="334"/>
      <c r="J3407" s="261"/>
    </row>
    <row r="3408" spans="3:10" s="311" customFormat="1" x14ac:dyDescent="0.3">
      <c r="C3408" s="664"/>
      <c r="D3408" s="343" t="s">
        <v>7765</v>
      </c>
      <c r="E3408" s="344" t="s">
        <v>412</v>
      </c>
      <c r="F3408" s="344" t="s">
        <v>1204</v>
      </c>
      <c r="G3408" s="344"/>
      <c r="H3408" s="344" t="s">
        <v>7766</v>
      </c>
      <c r="I3408" s="334"/>
      <c r="J3408" s="261"/>
    </row>
    <row r="3409" spans="3:10" s="311" customFormat="1" x14ac:dyDescent="0.3">
      <c r="C3409" s="664"/>
      <c r="D3409" s="343" t="s">
        <v>7765</v>
      </c>
      <c r="E3409" s="344" t="s">
        <v>7767</v>
      </c>
      <c r="F3409" s="344" t="s">
        <v>1169</v>
      </c>
      <c r="G3409" s="344"/>
      <c r="H3409" s="344" t="s">
        <v>7768</v>
      </c>
      <c r="I3409" s="334"/>
      <c r="J3409" s="261"/>
    </row>
    <row r="3410" spans="3:10" s="311" customFormat="1" x14ac:dyDescent="0.3">
      <c r="C3410" s="664"/>
      <c r="D3410" s="343" t="s">
        <v>7392</v>
      </c>
      <c r="E3410" s="344" t="s">
        <v>7769</v>
      </c>
      <c r="F3410" s="344" t="s">
        <v>1055</v>
      </c>
      <c r="G3410" s="344"/>
      <c r="H3410" s="344" t="s">
        <v>7392</v>
      </c>
      <c r="I3410" s="334"/>
      <c r="J3410" s="261"/>
    </row>
    <row r="3411" spans="3:10" s="311" customFormat="1" x14ac:dyDescent="0.3">
      <c r="C3411" s="664"/>
      <c r="D3411" s="343" t="s">
        <v>7392</v>
      </c>
      <c r="E3411" s="344" t="s">
        <v>7770</v>
      </c>
      <c r="F3411" s="344" t="s">
        <v>856</v>
      </c>
      <c r="G3411" s="344"/>
      <c r="H3411" s="344" t="s">
        <v>7771</v>
      </c>
      <c r="I3411" s="334"/>
      <c r="J3411" s="261"/>
    </row>
    <row r="3412" spans="3:10" s="311" customFormat="1" x14ac:dyDescent="0.3">
      <c r="C3412" s="664"/>
      <c r="D3412" s="343" t="s">
        <v>7772</v>
      </c>
      <c r="E3412" s="344" t="s">
        <v>7773</v>
      </c>
      <c r="F3412" s="344" t="s">
        <v>594</v>
      </c>
      <c r="G3412" s="344"/>
      <c r="H3412" s="344" t="s">
        <v>4700</v>
      </c>
      <c r="I3412" s="334"/>
      <c r="J3412" s="261"/>
    </row>
    <row r="3413" spans="3:10" s="311" customFormat="1" x14ac:dyDescent="0.3">
      <c r="C3413" s="664"/>
      <c r="D3413" s="343" t="s">
        <v>7774</v>
      </c>
      <c r="E3413" s="344" t="s">
        <v>7775</v>
      </c>
      <c r="F3413" s="344" t="s">
        <v>436</v>
      </c>
      <c r="G3413" s="344"/>
      <c r="H3413" s="344" t="s">
        <v>7776</v>
      </c>
      <c r="I3413" s="334"/>
      <c r="J3413" s="261"/>
    </row>
    <row r="3414" spans="3:10" s="311" customFormat="1" x14ac:dyDescent="0.3">
      <c r="C3414" s="664"/>
      <c r="D3414" s="343" t="s">
        <v>7774</v>
      </c>
      <c r="E3414" s="344" t="s">
        <v>7777</v>
      </c>
      <c r="F3414" s="344" t="s">
        <v>1055</v>
      </c>
      <c r="G3414" s="344"/>
      <c r="H3414" s="344" t="s">
        <v>7778</v>
      </c>
      <c r="I3414" s="334"/>
      <c r="J3414" s="261"/>
    </row>
    <row r="3415" spans="3:10" s="311" customFormat="1" x14ac:dyDescent="0.3">
      <c r="C3415" s="664"/>
      <c r="D3415" s="343" t="s">
        <v>7779</v>
      </c>
      <c r="E3415" s="344" t="s">
        <v>412</v>
      </c>
      <c r="F3415" s="344" t="s">
        <v>1169</v>
      </c>
      <c r="G3415" s="344"/>
      <c r="H3415" s="344" t="s">
        <v>7780</v>
      </c>
      <c r="I3415" s="334"/>
      <c r="J3415" s="261"/>
    </row>
    <row r="3416" spans="3:10" s="311" customFormat="1" x14ac:dyDescent="0.3">
      <c r="C3416" s="664"/>
      <c r="D3416" s="343" t="s">
        <v>7781</v>
      </c>
      <c r="E3416" s="344" t="s">
        <v>7782</v>
      </c>
      <c r="F3416" s="344" t="s">
        <v>705</v>
      </c>
      <c r="G3416" s="344"/>
      <c r="H3416" s="344" t="s">
        <v>864</v>
      </c>
      <c r="I3416" s="334"/>
      <c r="J3416" s="261"/>
    </row>
    <row r="3417" spans="3:10" s="311" customFormat="1" x14ac:dyDescent="0.3">
      <c r="C3417" s="664"/>
      <c r="D3417" s="343" t="s">
        <v>7783</v>
      </c>
      <c r="E3417" s="344" t="s">
        <v>7784</v>
      </c>
      <c r="F3417" s="344" t="s">
        <v>878</v>
      </c>
      <c r="G3417" s="344"/>
      <c r="H3417" s="344" t="s">
        <v>7785</v>
      </c>
      <c r="I3417" s="334"/>
      <c r="J3417" s="261"/>
    </row>
    <row r="3418" spans="3:10" s="311" customFormat="1" x14ac:dyDescent="0.3">
      <c r="C3418" s="664"/>
      <c r="D3418" s="343" t="s">
        <v>7786</v>
      </c>
      <c r="E3418" s="344" t="s">
        <v>412</v>
      </c>
      <c r="F3418" s="344" t="s">
        <v>714</v>
      </c>
      <c r="G3418" s="344"/>
      <c r="H3418" s="344" t="s">
        <v>7787</v>
      </c>
      <c r="I3418" s="334"/>
      <c r="J3418" s="261"/>
    </row>
    <row r="3419" spans="3:10" s="311" customFormat="1" x14ac:dyDescent="0.3">
      <c r="C3419" s="664"/>
      <c r="D3419" s="343" t="s">
        <v>7786</v>
      </c>
      <c r="E3419" s="344" t="s">
        <v>7788</v>
      </c>
      <c r="F3419" s="344" t="s">
        <v>1055</v>
      </c>
      <c r="G3419" s="344"/>
      <c r="H3419" s="344" t="s">
        <v>7786</v>
      </c>
      <c r="I3419" s="334"/>
      <c r="J3419" s="261"/>
    </row>
    <row r="3420" spans="3:10" s="311" customFormat="1" x14ac:dyDescent="0.3">
      <c r="C3420" s="664"/>
      <c r="D3420" s="343" t="s">
        <v>7789</v>
      </c>
      <c r="E3420" s="344" t="s">
        <v>412</v>
      </c>
      <c r="F3420" s="344" t="s">
        <v>1055</v>
      </c>
      <c r="G3420" s="344"/>
      <c r="H3420" s="344" t="s">
        <v>7789</v>
      </c>
      <c r="I3420" s="334"/>
      <c r="J3420" s="261"/>
    </row>
    <row r="3421" spans="3:10" s="311" customFormat="1" x14ac:dyDescent="0.3">
      <c r="C3421" s="664"/>
      <c r="D3421" s="343" t="s">
        <v>7790</v>
      </c>
      <c r="E3421" s="344" t="s">
        <v>7791</v>
      </c>
      <c r="F3421" s="344" t="s">
        <v>594</v>
      </c>
      <c r="G3421" s="344"/>
      <c r="H3421" s="344" t="s">
        <v>7790</v>
      </c>
      <c r="I3421" s="334"/>
      <c r="J3421" s="261"/>
    </row>
    <row r="3422" spans="3:10" s="311" customFormat="1" x14ac:dyDescent="0.3">
      <c r="C3422" s="664"/>
      <c r="D3422" s="343" t="s">
        <v>7792</v>
      </c>
      <c r="E3422" s="344" t="s">
        <v>7793</v>
      </c>
      <c r="F3422" s="344" t="s">
        <v>665</v>
      </c>
      <c r="G3422" s="344"/>
      <c r="H3422" s="344" t="s">
        <v>864</v>
      </c>
      <c r="I3422" s="334"/>
      <c r="J3422" s="261"/>
    </row>
    <row r="3423" spans="3:10" s="311" customFormat="1" x14ac:dyDescent="0.3">
      <c r="C3423" s="664"/>
      <c r="D3423" s="343" t="s">
        <v>7794</v>
      </c>
      <c r="E3423" s="344" t="s">
        <v>412</v>
      </c>
      <c r="F3423" s="344" t="s">
        <v>697</v>
      </c>
      <c r="G3423" s="344"/>
      <c r="H3423" s="344" t="s">
        <v>7795</v>
      </c>
      <c r="I3423" s="334"/>
      <c r="J3423" s="261"/>
    </row>
    <row r="3424" spans="3:10" s="311" customFormat="1" x14ac:dyDescent="0.3">
      <c r="C3424" s="664"/>
      <c r="D3424" s="343" t="s">
        <v>7794</v>
      </c>
      <c r="E3424" s="344" t="s">
        <v>412</v>
      </c>
      <c r="F3424" s="344" t="s">
        <v>697</v>
      </c>
      <c r="G3424" s="344"/>
      <c r="H3424" s="344" t="s">
        <v>7796</v>
      </c>
      <c r="I3424" s="334"/>
      <c r="J3424" s="261"/>
    </row>
    <row r="3425" spans="3:10" s="311" customFormat="1" x14ac:dyDescent="0.3">
      <c r="C3425" s="664"/>
      <c r="D3425" s="343" t="s">
        <v>7794</v>
      </c>
      <c r="E3425" s="344" t="s">
        <v>412</v>
      </c>
      <c r="F3425" s="344" t="s">
        <v>1501</v>
      </c>
      <c r="G3425" s="344"/>
      <c r="H3425" s="344" t="s">
        <v>7797</v>
      </c>
      <c r="I3425" s="334"/>
      <c r="J3425" s="261"/>
    </row>
    <row r="3426" spans="3:10" s="311" customFormat="1" x14ac:dyDescent="0.3">
      <c r="C3426" s="664"/>
      <c r="D3426" s="343" t="s">
        <v>7794</v>
      </c>
      <c r="E3426" s="344" t="s">
        <v>7798</v>
      </c>
      <c r="F3426" s="344" t="s">
        <v>697</v>
      </c>
      <c r="G3426" s="344"/>
      <c r="H3426" s="344" t="s">
        <v>7799</v>
      </c>
      <c r="I3426" s="334"/>
      <c r="J3426" s="261"/>
    </row>
    <row r="3427" spans="3:10" s="311" customFormat="1" x14ac:dyDescent="0.3">
      <c r="C3427" s="664"/>
      <c r="D3427" s="343" t="s">
        <v>7794</v>
      </c>
      <c r="E3427" s="344" t="s">
        <v>7800</v>
      </c>
      <c r="F3427" s="344" t="s">
        <v>594</v>
      </c>
      <c r="G3427" s="344"/>
      <c r="H3427" s="344" t="s">
        <v>7794</v>
      </c>
      <c r="I3427" s="334"/>
      <c r="J3427" s="261"/>
    </row>
    <row r="3428" spans="3:10" s="311" customFormat="1" x14ac:dyDescent="0.3">
      <c r="C3428" s="664"/>
      <c r="D3428" s="343" t="s">
        <v>7794</v>
      </c>
      <c r="E3428" s="344" t="s">
        <v>7801</v>
      </c>
      <c r="F3428" s="344" t="s">
        <v>1174</v>
      </c>
      <c r="G3428" s="344"/>
      <c r="H3428" s="344" t="s">
        <v>7802</v>
      </c>
      <c r="I3428" s="334"/>
      <c r="J3428" s="261"/>
    </row>
    <row r="3429" spans="3:10" s="311" customFormat="1" x14ac:dyDescent="0.3">
      <c r="C3429" s="664"/>
      <c r="D3429" s="343" t="s">
        <v>7794</v>
      </c>
      <c r="E3429" s="344" t="s">
        <v>7803</v>
      </c>
      <c r="F3429" s="344" t="s">
        <v>697</v>
      </c>
      <c r="G3429" s="344"/>
      <c r="H3429" s="344" t="s">
        <v>7804</v>
      </c>
      <c r="I3429" s="334"/>
      <c r="J3429" s="261"/>
    </row>
    <row r="3430" spans="3:10" s="311" customFormat="1" x14ac:dyDescent="0.3">
      <c r="C3430" s="664"/>
      <c r="D3430" s="343" t="s">
        <v>7805</v>
      </c>
      <c r="E3430" s="344" t="s">
        <v>7806</v>
      </c>
      <c r="F3430" s="344" t="s">
        <v>1169</v>
      </c>
      <c r="G3430" s="344"/>
      <c r="H3430" s="344" t="s">
        <v>7807</v>
      </c>
      <c r="I3430" s="334"/>
      <c r="J3430" s="261"/>
    </row>
    <row r="3431" spans="3:10" s="311" customFormat="1" x14ac:dyDescent="0.3">
      <c r="C3431" s="664"/>
      <c r="D3431" s="343" t="s">
        <v>7808</v>
      </c>
      <c r="E3431" s="344" t="s">
        <v>7809</v>
      </c>
      <c r="F3431" s="344" t="s">
        <v>1055</v>
      </c>
      <c r="G3431" s="344"/>
      <c r="H3431" s="344" t="s">
        <v>7808</v>
      </c>
      <c r="I3431" s="334"/>
      <c r="J3431" s="261"/>
    </row>
    <row r="3432" spans="3:10" s="311" customFormat="1" x14ac:dyDescent="0.3">
      <c r="C3432" s="664"/>
      <c r="D3432" s="343" t="s">
        <v>7810</v>
      </c>
      <c r="E3432" s="344" t="s">
        <v>412</v>
      </c>
      <c r="F3432" s="344" t="s">
        <v>7010</v>
      </c>
      <c r="G3432" s="344"/>
      <c r="H3432" s="344" t="s">
        <v>7811</v>
      </c>
      <c r="I3432" s="334"/>
      <c r="J3432" s="261"/>
    </row>
    <row r="3433" spans="3:10" s="311" customFormat="1" x14ac:dyDescent="0.3">
      <c r="C3433" s="664"/>
      <c r="D3433" s="343" t="s">
        <v>7812</v>
      </c>
      <c r="E3433" s="344" t="s">
        <v>7813</v>
      </c>
      <c r="F3433" s="344" t="s">
        <v>665</v>
      </c>
      <c r="G3433" s="344"/>
      <c r="H3433" s="344" t="s">
        <v>7812</v>
      </c>
      <c r="I3433" s="334"/>
      <c r="J3433" s="261"/>
    </row>
    <row r="3434" spans="3:10" s="311" customFormat="1" x14ac:dyDescent="0.3">
      <c r="C3434" s="664"/>
      <c r="D3434" s="343" t="s">
        <v>7814</v>
      </c>
      <c r="E3434" s="344" t="s">
        <v>7815</v>
      </c>
      <c r="F3434" s="344" t="s">
        <v>1174</v>
      </c>
      <c r="G3434" s="344"/>
      <c r="H3434" s="344" t="s">
        <v>7816</v>
      </c>
      <c r="I3434" s="334"/>
      <c r="J3434" s="261"/>
    </row>
    <row r="3435" spans="3:10" s="311" customFormat="1" x14ac:dyDescent="0.3">
      <c r="C3435" s="664"/>
      <c r="D3435" s="343" t="s">
        <v>7814</v>
      </c>
      <c r="E3435" s="344" t="s">
        <v>412</v>
      </c>
      <c r="F3435" s="344" t="s">
        <v>697</v>
      </c>
      <c r="G3435" s="344"/>
      <c r="H3435" s="344" t="s">
        <v>7814</v>
      </c>
      <c r="I3435" s="334"/>
      <c r="J3435" s="261"/>
    </row>
    <row r="3436" spans="3:10" s="311" customFormat="1" x14ac:dyDescent="0.3">
      <c r="C3436" s="664"/>
      <c r="D3436" s="343" t="s">
        <v>7814</v>
      </c>
      <c r="E3436" s="344" t="s">
        <v>412</v>
      </c>
      <c r="F3436" s="344" t="s">
        <v>714</v>
      </c>
      <c r="G3436" s="344"/>
      <c r="H3436" s="344" t="s">
        <v>7817</v>
      </c>
      <c r="I3436" s="334"/>
      <c r="J3436" s="261"/>
    </row>
    <row r="3437" spans="3:10" s="311" customFormat="1" x14ac:dyDescent="0.3">
      <c r="C3437" s="664"/>
      <c r="D3437" s="343" t="s">
        <v>7814</v>
      </c>
      <c r="E3437" s="344" t="s">
        <v>7818</v>
      </c>
      <c r="F3437" s="344" t="s">
        <v>1174</v>
      </c>
      <c r="G3437" s="344"/>
      <c r="H3437" s="344" t="s">
        <v>7819</v>
      </c>
      <c r="I3437" s="334"/>
      <c r="J3437" s="261"/>
    </row>
    <row r="3438" spans="3:10" s="311" customFormat="1" x14ac:dyDescent="0.3">
      <c r="C3438" s="664"/>
      <c r="D3438" s="343" t="s">
        <v>7814</v>
      </c>
      <c r="E3438" s="344" t="s">
        <v>7820</v>
      </c>
      <c r="F3438" s="344" t="s">
        <v>473</v>
      </c>
      <c r="G3438" s="344"/>
      <c r="H3438" s="344" t="s">
        <v>7821</v>
      </c>
      <c r="I3438" s="334"/>
      <c r="J3438" s="261"/>
    </row>
    <row r="3439" spans="3:10" s="311" customFormat="1" x14ac:dyDescent="0.3">
      <c r="C3439" s="664"/>
      <c r="D3439" s="343" t="s">
        <v>7822</v>
      </c>
      <c r="E3439" s="344" t="s">
        <v>7823</v>
      </c>
      <c r="F3439" s="344" t="s">
        <v>531</v>
      </c>
      <c r="G3439" s="344"/>
      <c r="H3439" s="344" t="s">
        <v>7822</v>
      </c>
      <c r="I3439" s="334"/>
      <c r="J3439" s="261"/>
    </row>
    <row r="3440" spans="3:10" s="311" customFormat="1" x14ac:dyDescent="0.3">
      <c r="C3440" s="664"/>
      <c r="D3440" s="343" t="s">
        <v>7824</v>
      </c>
      <c r="E3440" s="344" t="s">
        <v>7825</v>
      </c>
      <c r="F3440" s="344" t="s">
        <v>665</v>
      </c>
      <c r="G3440" s="344"/>
      <c r="H3440" s="344" t="s">
        <v>7826</v>
      </c>
      <c r="I3440" s="334"/>
      <c r="J3440" s="261"/>
    </row>
    <row r="3441" spans="3:10" s="311" customFormat="1" x14ac:dyDescent="0.3">
      <c r="C3441" s="664"/>
      <c r="D3441" s="343" t="s">
        <v>7827</v>
      </c>
      <c r="E3441" s="344" t="s">
        <v>412</v>
      </c>
      <c r="F3441" s="344" t="s">
        <v>665</v>
      </c>
      <c r="G3441" s="344"/>
      <c r="H3441" s="344" t="s">
        <v>7828</v>
      </c>
      <c r="I3441" s="334"/>
      <c r="J3441" s="261"/>
    </row>
    <row r="3442" spans="3:10" s="311" customFormat="1" x14ac:dyDescent="0.3">
      <c r="C3442" s="664"/>
      <c r="D3442" s="343" t="s">
        <v>7829</v>
      </c>
      <c r="E3442" s="344" t="s">
        <v>7830</v>
      </c>
      <c r="F3442" s="344" t="s">
        <v>705</v>
      </c>
      <c r="G3442" s="344"/>
      <c r="H3442" s="344" t="s">
        <v>7831</v>
      </c>
      <c r="I3442" s="334"/>
      <c r="J3442" s="261"/>
    </row>
    <row r="3443" spans="3:10" s="311" customFormat="1" x14ac:dyDescent="0.3">
      <c r="C3443" s="664"/>
      <c r="D3443" s="343" t="s">
        <v>7832</v>
      </c>
      <c r="E3443" s="344" t="s">
        <v>7833</v>
      </c>
      <c r="F3443" s="344" t="s">
        <v>665</v>
      </c>
      <c r="G3443" s="344"/>
      <c r="H3443" s="344" t="s">
        <v>7832</v>
      </c>
      <c r="I3443" s="334"/>
      <c r="J3443" s="261"/>
    </row>
    <row r="3444" spans="3:10" s="311" customFormat="1" x14ac:dyDescent="0.3">
      <c r="C3444" s="664"/>
      <c r="D3444" s="343" t="s">
        <v>7834</v>
      </c>
      <c r="E3444" s="344" t="s">
        <v>7835</v>
      </c>
      <c r="F3444" s="344" t="s">
        <v>665</v>
      </c>
      <c r="G3444" s="344"/>
      <c r="H3444" s="344" t="s">
        <v>7834</v>
      </c>
      <c r="I3444" s="334"/>
      <c r="J3444" s="261"/>
    </row>
    <row r="3445" spans="3:10" s="311" customFormat="1" x14ac:dyDescent="0.3">
      <c r="C3445" s="664"/>
      <c r="D3445" s="343" t="s">
        <v>7836</v>
      </c>
      <c r="E3445" s="344" t="s">
        <v>7837</v>
      </c>
      <c r="F3445" s="344" t="s">
        <v>665</v>
      </c>
      <c r="G3445" s="344"/>
      <c r="H3445" s="344" t="s">
        <v>7838</v>
      </c>
      <c r="I3445" s="334"/>
      <c r="J3445" s="261"/>
    </row>
    <row r="3446" spans="3:10" s="311" customFormat="1" x14ac:dyDescent="0.3">
      <c r="C3446" s="664"/>
      <c r="D3446" s="343" t="s">
        <v>7839</v>
      </c>
      <c r="E3446" s="344" t="s">
        <v>7840</v>
      </c>
      <c r="F3446" s="344" t="s">
        <v>733</v>
      </c>
      <c r="G3446" s="344"/>
      <c r="H3446" s="344" t="s">
        <v>7841</v>
      </c>
      <c r="I3446" s="334"/>
      <c r="J3446" s="261"/>
    </row>
    <row r="3447" spans="3:10" s="311" customFormat="1" x14ac:dyDescent="0.3">
      <c r="C3447" s="664"/>
      <c r="D3447" s="343" t="s">
        <v>7842</v>
      </c>
      <c r="E3447" s="344" t="s">
        <v>7843</v>
      </c>
      <c r="F3447" s="344" t="s">
        <v>665</v>
      </c>
      <c r="G3447" s="344"/>
      <c r="H3447" s="344" t="s">
        <v>7844</v>
      </c>
      <c r="I3447" s="334"/>
      <c r="J3447" s="261"/>
    </row>
    <row r="3448" spans="3:10" s="311" customFormat="1" x14ac:dyDescent="0.3">
      <c r="C3448" s="664"/>
      <c r="D3448" s="343" t="s">
        <v>7842</v>
      </c>
      <c r="E3448" s="344" t="s">
        <v>7845</v>
      </c>
      <c r="F3448" s="344" t="s">
        <v>665</v>
      </c>
      <c r="G3448" s="344"/>
      <c r="H3448" s="344" t="s">
        <v>7846</v>
      </c>
      <c r="I3448" s="334"/>
      <c r="J3448" s="261"/>
    </row>
    <row r="3449" spans="3:10" s="311" customFormat="1" x14ac:dyDescent="0.3">
      <c r="C3449" s="664"/>
      <c r="D3449" s="343" t="s">
        <v>7842</v>
      </c>
      <c r="E3449" s="344" t="s">
        <v>412</v>
      </c>
      <c r="F3449" s="344" t="s">
        <v>665</v>
      </c>
      <c r="G3449" s="344"/>
      <c r="H3449" s="344" t="s">
        <v>7847</v>
      </c>
      <c r="I3449" s="334"/>
      <c r="J3449" s="261"/>
    </row>
    <row r="3450" spans="3:10" s="311" customFormat="1" x14ac:dyDescent="0.3">
      <c r="C3450" s="664"/>
      <c r="D3450" s="343" t="s">
        <v>7848</v>
      </c>
      <c r="E3450" s="344" t="s">
        <v>412</v>
      </c>
      <c r="F3450" s="344" t="s">
        <v>665</v>
      </c>
      <c r="G3450" s="344"/>
      <c r="H3450" s="344" t="s">
        <v>7848</v>
      </c>
      <c r="I3450" s="334"/>
      <c r="J3450" s="261"/>
    </row>
    <row r="3451" spans="3:10" s="311" customFormat="1" x14ac:dyDescent="0.3">
      <c r="C3451" s="664"/>
      <c r="D3451" s="343" t="s">
        <v>7849</v>
      </c>
      <c r="E3451" s="344" t="s">
        <v>7850</v>
      </c>
      <c r="F3451" s="344" t="s">
        <v>7080</v>
      </c>
      <c r="G3451" s="344"/>
      <c r="H3451" s="344" t="s">
        <v>7851</v>
      </c>
      <c r="I3451" s="334"/>
      <c r="J3451" s="261"/>
    </row>
    <row r="3452" spans="3:10" s="311" customFormat="1" x14ac:dyDescent="0.3">
      <c r="C3452" s="664"/>
      <c r="D3452" s="343" t="s">
        <v>7852</v>
      </c>
      <c r="E3452" s="344" t="s">
        <v>7853</v>
      </c>
      <c r="F3452" s="344" t="s">
        <v>733</v>
      </c>
      <c r="G3452" s="344"/>
      <c r="H3452" s="344" t="s">
        <v>7854</v>
      </c>
      <c r="I3452" s="334"/>
      <c r="J3452" s="261"/>
    </row>
    <row r="3453" spans="3:10" s="311" customFormat="1" x14ac:dyDescent="0.3">
      <c r="C3453" s="664"/>
      <c r="D3453" s="343" t="s">
        <v>7855</v>
      </c>
      <c r="E3453" s="344" t="s">
        <v>7856</v>
      </c>
      <c r="F3453" s="344" t="s">
        <v>565</v>
      </c>
      <c r="G3453" s="344"/>
      <c r="H3453" s="344" t="s">
        <v>7857</v>
      </c>
      <c r="I3453" s="334"/>
      <c r="J3453" s="261"/>
    </row>
    <row r="3454" spans="3:10" s="311" customFormat="1" x14ac:dyDescent="0.3">
      <c r="C3454" s="664"/>
      <c r="D3454" s="343" t="s">
        <v>7855</v>
      </c>
      <c r="E3454" s="344" t="s">
        <v>2110</v>
      </c>
      <c r="F3454" s="344" t="s">
        <v>565</v>
      </c>
      <c r="G3454" s="344"/>
      <c r="H3454" s="344" t="s">
        <v>7855</v>
      </c>
      <c r="I3454" s="334"/>
      <c r="J3454" s="261"/>
    </row>
    <row r="3455" spans="3:10" s="311" customFormat="1" x14ac:dyDescent="0.3">
      <c r="C3455" s="664"/>
      <c r="D3455" s="343" t="s">
        <v>7858</v>
      </c>
      <c r="E3455" s="344" t="s">
        <v>7859</v>
      </c>
      <c r="F3455" s="344" t="s">
        <v>1157</v>
      </c>
      <c r="G3455" s="344"/>
      <c r="H3455" s="344" t="s">
        <v>7858</v>
      </c>
      <c r="I3455" s="334"/>
      <c r="J3455" s="261"/>
    </row>
    <row r="3456" spans="3:10" s="311" customFormat="1" x14ac:dyDescent="0.3">
      <c r="C3456" s="664"/>
      <c r="D3456" s="343" t="s">
        <v>7860</v>
      </c>
      <c r="E3456" s="344" t="s">
        <v>412</v>
      </c>
      <c r="F3456" s="344" t="s">
        <v>418</v>
      </c>
      <c r="G3456" s="344"/>
      <c r="H3456" s="344" t="s">
        <v>7860</v>
      </c>
      <c r="I3456" s="334"/>
      <c r="J3456" s="261"/>
    </row>
    <row r="3457" spans="3:10" s="311" customFormat="1" x14ac:dyDescent="0.3">
      <c r="C3457" s="664"/>
      <c r="D3457" s="343" t="s">
        <v>7861</v>
      </c>
      <c r="E3457" s="344" t="s">
        <v>7862</v>
      </c>
      <c r="F3457" s="344" t="s">
        <v>878</v>
      </c>
      <c r="G3457" s="344"/>
      <c r="H3457" s="344" t="s">
        <v>7863</v>
      </c>
      <c r="I3457" s="334"/>
      <c r="J3457" s="261"/>
    </row>
    <row r="3458" spans="3:10" s="311" customFormat="1" x14ac:dyDescent="0.3">
      <c r="C3458" s="664"/>
      <c r="D3458" s="343" t="s">
        <v>7864</v>
      </c>
      <c r="E3458" s="344" t="s">
        <v>412</v>
      </c>
      <c r="F3458" s="344" t="s">
        <v>1051</v>
      </c>
      <c r="G3458" s="344"/>
      <c r="H3458" s="344" t="s">
        <v>7864</v>
      </c>
      <c r="I3458" s="334"/>
      <c r="J3458" s="261"/>
    </row>
    <row r="3459" spans="3:10" s="311" customFormat="1" x14ac:dyDescent="0.3">
      <c r="C3459" s="664"/>
      <c r="D3459" s="343" t="s">
        <v>7865</v>
      </c>
      <c r="E3459" s="344" t="s">
        <v>7866</v>
      </c>
      <c r="F3459" s="344" t="s">
        <v>430</v>
      </c>
      <c r="G3459" s="344"/>
      <c r="H3459" s="344" t="s">
        <v>7865</v>
      </c>
      <c r="I3459" s="334"/>
      <c r="J3459" s="261"/>
    </row>
    <row r="3460" spans="3:10" s="311" customFormat="1" x14ac:dyDescent="0.3">
      <c r="C3460" s="664"/>
      <c r="D3460" s="343" t="s">
        <v>7867</v>
      </c>
      <c r="E3460" s="344" t="s">
        <v>412</v>
      </c>
      <c r="F3460" s="344" t="s">
        <v>1009</v>
      </c>
      <c r="G3460" s="344"/>
      <c r="H3460" s="344" t="s">
        <v>7868</v>
      </c>
      <c r="I3460" s="334"/>
      <c r="J3460" s="261"/>
    </row>
    <row r="3461" spans="3:10" s="311" customFormat="1" x14ac:dyDescent="0.3">
      <c r="C3461" s="664"/>
      <c r="D3461" s="343" t="s">
        <v>7869</v>
      </c>
      <c r="E3461" s="344" t="s">
        <v>7870</v>
      </c>
      <c r="F3461" s="344" t="s">
        <v>426</v>
      </c>
      <c r="G3461" s="344"/>
      <c r="H3461" s="344" t="s">
        <v>7871</v>
      </c>
      <c r="I3461" s="334"/>
      <c r="J3461" s="261"/>
    </row>
    <row r="3462" spans="3:10" s="311" customFormat="1" x14ac:dyDescent="0.3">
      <c r="C3462" s="664"/>
      <c r="D3462" s="343" t="s">
        <v>7872</v>
      </c>
      <c r="E3462" s="344" t="s">
        <v>7873</v>
      </c>
      <c r="F3462" s="344" t="s">
        <v>426</v>
      </c>
      <c r="G3462" s="344"/>
      <c r="H3462" s="344" t="s">
        <v>7874</v>
      </c>
      <c r="I3462" s="334"/>
      <c r="J3462" s="261"/>
    </row>
    <row r="3463" spans="3:10" s="311" customFormat="1" x14ac:dyDescent="0.3">
      <c r="C3463" s="664"/>
      <c r="D3463" s="343" t="s">
        <v>7875</v>
      </c>
      <c r="E3463" s="344" t="s">
        <v>412</v>
      </c>
      <c r="F3463" s="344" t="s">
        <v>745</v>
      </c>
      <c r="G3463" s="344"/>
      <c r="H3463" s="344" t="s">
        <v>7875</v>
      </c>
      <c r="I3463" s="334"/>
      <c r="J3463" s="261"/>
    </row>
    <row r="3464" spans="3:10" s="311" customFormat="1" x14ac:dyDescent="0.3">
      <c r="C3464" s="664"/>
      <c r="D3464" s="343" t="s">
        <v>7876</v>
      </c>
      <c r="E3464" s="344" t="s">
        <v>412</v>
      </c>
      <c r="F3464" s="344" t="s">
        <v>745</v>
      </c>
      <c r="G3464" s="344"/>
      <c r="H3464" s="344" t="s">
        <v>7876</v>
      </c>
      <c r="I3464" s="334"/>
      <c r="J3464" s="261"/>
    </row>
    <row r="3465" spans="3:10" s="311" customFormat="1" x14ac:dyDescent="0.3">
      <c r="C3465" s="664"/>
      <c r="D3465" s="343" t="s">
        <v>7877</v>
      </c>
      <c r="E3465" s="344" t="s">
        <v>7878</v>
      </c>
      <c r="F3465" s="344" t="s">
        <v>869</v>
      </c>
      <c r="G3465" s="344"/>
      <c r="H3465" s="344" t="s">
        <v>7877</v>
      </c>
      <c r="I3465" s="334"/>
      <c r="J3465" s="261"/>
    </row>
    <row r="3466" spans="3:10" s="311" customFormat="1" x14ac:dyDescent="0.3">
      <c r="C3466" s="664"/>
      <c r="D3466" s="343" t="s">
        <v>7879</v>
      </c>
      <c r="E3466" s="344" t="s">
        <v>7880</v>
      </c>
      <c r="F3466" s="344" t="s">
        <v>426</v>
      </c>
      <c r="G3466" s="344"/>
      <c r="H3466" s="344" t="s">
        <v>7881</v>
      </c>
      <c r="I3466" s="334"/>
      <c r="J3466" s="261"/>
    </row>
    <row r="3467" spans="3:10" s="311" customFormat="1" x14ac:dyDescent="0.3">
      <c r="C3467" s="664"/>
      <c r="D3467" s="343" t="s">
        <v>7882</v>
      </c>
      <c r="E3467" s="344" t="s">
        <v>412</v>
      </c>
      <c r="F3467" s="344" t="s">
        <v>423</v>
      </c>
      <c r="G3467" s="344"/>
      <c r="H3467" s="344" t="s">
        <v>7883</v>
      </c>
      <c r="I3467" s="334"/>
      <c r="J3467" s="261"/>
    </row>
    <row r="3468" spans="3:10" s="311" customFormat="1" x14ac:dyDescent="0.3">
      <c r="C3468" s="664"/>
      <c r="D3468" s="343" t="s">
        <v>7884</v>
      </c>
      <c r="E3468" s="344" t="s">
        <v>7885</v>
      </c>
      <c r="F3468" s="344" t="s">
        <v>1343</v>
      </c>
      <c r="G3468" s="344"/>
      <c r="H3468" s="344" t="s">
        <v>7884</v>
      </c>
      <c r="I3468" s="334"/>
      <c r="J3468" s="261"/>
    </row>
    <row r="3469" spans="3:10" s="311" customFormat="1" x14ac:dyDescent="0.3">
      <c r="C3469" s="664"/>
      <c r="D3469" s="343" t="s">
        <v>7886</v>
      </c>
      <c r="E3469" s="344" t="s">
        <v>7887</v>
      </c>
      <c r="F3469" s="344" t="s">
        <v>436</v>
      </c>
      <c r="G3469" s="344"/>
      <c r="H3469" s="344" t="s">
        <v>7888</v>
      </c>
      <c r="I3469" s="334"/>
      <c r="J3469" s="261"/>
    </row>
    <row r="3470" spans="3:10" s="311" customFormat="1" x14ac:dyDescent="0.3">
      <c r="C3470" s="664"/>
      <c r="D3470" s="343" t="s">
        <v>7889</v>
      </c>
      <c r="E3470" s="344" t="s">
        <v>7890</v>
      </c>
      <c r="F3470" s="344" t="s">
        <v>1140</v>
      </c>
      <c r="G3470" s="344"/>
      <c r="H3470" s="344" t="s">
        <v>7889</v>
      </c>
      <c r="I3470" s="334"/>
      <c r="J3470" s="261"/>
    </row>
    <row r="3471" spans="3:10" s="311" customFormat="1" x14ac:dyDescent="0.3">
      <c r="C3471" s="664"/>
      <c r="D3471" s="343" t="s">
        <v>7891</v>
      </c>
      <c r="E3471" s="344" t="s">
        <v>7892</v>
      </c>
      <c r="F3471" s="344" t="s">
        <v>2849</v>
      </c>
      <c r="G3471" s="344"/>
      <c r="H3471" s="344" t="s">
        <v>7891</v>
      </c>
      <c r="I3471" s="334"/>
      <c r="J3471" s="261"/>
    </row>
    <row r="3472" spans="3:10" s="311" customFormat="1" x14ac:dyDescent="0.3">
      <c r="C3472" s="664"/>
      <c r="D3472" s="343" t="s">
        <v>7893</v>
      </c>
      <c r="E3472" s="344" t="s">
        <v>412</v>
      </c>
      <c r="F3472" s="344" t="s">
        <v>433</v>
      </c>
      <c r="G3472" s="344"/>
      <c r="H3472" s="344" t="s">
        <v>7893</v>
      </c>
      <c r="I3472" s="334"/>
      <c r="J3472" s="261"/>
    </row>
    <row r="3473" spans="3:10" s="311" customFormat="1" x14ac:dyDescent="0.3">
      <c r="C3473" s="664"/>
      <c r="D3473" s="343" t="s">
        <v>7894</v>
      </c>
      <c r="E3473" s="344" t="s">
        <v>7895</v>
      </c>
      <c r="F3473" s="344" t="s">
        <v>7001</v>
      </c>
      <c r="G3473" s="344"/>
      <c r="H3473" s="344" t="s">
        <v>7896</v>
      </c>
      <c r="I3473" s="334"/>
      <c r="J3473" s="261"/>
    </row>
    <row r="3474" spans="3:10" s="311" customFormat="1" x14ac:dyDescent="0.3">
      <c r="C3474" s="664"/>
      <c r="D3474" s="343" t="s">
        <v>7897</v>
      </c>
      <c r="E3474" s="344" t="s">
        <v>7898</v>
      </c>
      <c r="F3474" s="344" t="s">
        <v>433</v>
      </c>
      <c r="G3474" s="344"/>
      <c r="H3474" s="344" t="s">
        <v>7897</v>
      </c>
      <c r="I3474" s="334"/>
      <c r="J3474" s="261"/>
    </row>
    <row r="3475" spans="3:10" s="311" customFormat="1" x14ac:dyDescent="0.3">
      <c r="C3475" s="664"/>
      <c r="D3475" s="343" t="s">
        <v>7899</v>
      </c>
      <c r="E3475" s="344" t="s">
        <v>7900</v>
      </c>
      <c r="F3475" s="344" t="s">
        <v>426</v>
      </c>
      <c r="G3475" s="344"/>
      <c r="H3475" s="344" t="s">
        <v>7899</v>
      </c>
      <c r="I3475" s="334"/>
      <c r="J3475" s="261"/>
    </row>
    <row r="3476" spans="3:10" s="311" customFormat="1" x14ac:dyDescent="0.3">
      <c r="C3476" s="664"/>
      <c r="D3476" s="343" t="s">
        <v>7901</v>
      </c>
      <c r="E3476" s="344" t="s">
        <v>412</v>
      </c>
      <c r="F3476" s="344" t="s">
        <v>406</v>
      </c>
      <c r="G3476" s="344"/>
      <c r="H3476" s="344" t="s">
        <v>7901</v>
      </c>
      <c r="I3476" s="334"/>
      <c r="J3476" s="261"/>
    </row>
    <row r="3477" spans="3:10" s="311" customFormat="1" x14ac:dyDescent="0.3">
      <c r="C3477" s="664"/>
      <c r="D3477" s="343" t="s">
        <v>7902</v>
      </c>
      <c r="E3477" s="344" t="s">
        <v>412</v>
      </c>
      <c r="F3477" s="344" t="s">
        <v>406</v>
      </c>
      <c r="G3477" s="344"/>
      <c r="H3477" s="344" t="s">
        <v>7903</v>
      </c>
      <c r="I3477" s="334"/>
      <c r="J3477" s="261"/>
    </row>
    <row r="3478" spans="3:10" s="311" customFormat="1" x14ac:dyDescent="0.3">
      <c r="C3478" s="664"/>
      <c r="D3478" s="343" t="s">
        <v>7904</v>
      </c>
      <c r="E3478" s="344" t="s">
        <v>412</v>
      </c>
      <c r="F3478" s="344" t="s">
        <v>406</v>
      </c>
      <c r="G3478" s="344"/>
      <c r="H3478" s="344" t="s">
        <v>7905</v>
      </c>
      <c r="I3478" s="334"/>
      <c r="J3478" s="261"/>
    </row>
    <row r="3479" spans="3:10" s="311" customFormat="1" x14ac:dyDescent="0.3">
      <c r="C3479" s="664"/>
      <c r="D3479" s="343" t="s">
        <v>7906</v>
      </c>
      <c r="E3479" s="344" t="s">
        <v>7907</v>
      </c>
      <c r="F3479" s="344" t="s">
        <v>436</v>
      </c>
      <c r="G3479" s="344"/>
      <c r="H3479" s="344" t="s">
        <v>7908</v>
      </c>
      <c r="I3479" s="334"/>
      <c r="J3479" s="261"/>
    </row>
    <row r="3480" spans="3:10" s="311" customFormat="1" x14ac:dyDescent="0.3">
      <c r="C3480" s="664"/>
      <c r="D3480" s="343" t="s">
        <v>7906</v>
      </c>
      <c r="E3480" s="344" t="s">
        <v>7909</v>
      </c>
      <c r="F3480" s="344" t="s">
        <v>436</v>
      </c>
      <c r="G3480" s="344"/>
      <c r="H3480" s="344" t="s">
        <v>7910</v>
      </c>
      <c r="I3480" s="334"/>
      <c r="J3480" s="261"/>
    </row>
    <row r="3481" spans="3:10" s="311" customFormat="1" x14ac:dyDescent="0.3">
      <c r="C3481" s="664"/>
      <c r="D3481" s="343" t="s">
        <v>7911</v>
      </c>
      <c r="E3481" s="344" t="s">
        <v>7912</v>
      </c>
      <c r="F3481" s="344" t="s">
        <v>1336</v>
      </c>
      <c r="G3481" s="344"/>
      <c r="H3481" s="344" t="s">
        <v>7911</v>
      </c>
      <c r="I3481" s="334"/>
      <c r="J3481" s="261"/>
    </row>
    <row r="3482" spans="3:10" s="311" customFormat="1" x14ac:dyDescent="0.3">
      <c r="C3482" s="664"/>
      <c r="D3482" s="343" t="s">
        <v>7913</v>
      </c>
      <c r="E3482" s="344" t="s">
        <v>412</v>
      </c>
      <c r="F3482" s="344" t="s">
        <v>525</v>
      </c>
      <c r="G3482" s="344"/>
      <c r="H3482" s="344" t="s">
        <v>7913</v>
      </c>
      <c r="I3482" s="334"/>
      <c r="J3482" s="261"/>
    </row>
    <row r="3483" spans="3:10" s="311" customFormat="1" x14ac:dyDescent="0.3">
      <c r="C3483" s="664"/>
      <c r="D3483" s="343" t="s">
        <v>7914</v>
      </c>
      <c r="E3483" s="344" t="s">
        <v>412</v>
      </c>
      <c r="F3483" s="344" t="s">
        <v>3763</v>
      </c>
      <c r="G3483" s="344"/>
      <c r="H3483" s="344" t="s">
        <v>7914</v>
      </c>
      <c r="I3483" s="334"/>
      <c r="J3483" s="261"/>
    </row>
    <row r="3484" spans="3:10" s="311" customFormat="1" x14ac:dyDescent="0.3">
      <c r="C3484" s="664"/>
      <c r="D3484" s="343" t="s">
        <v>7915</v>
      </c>
      <c r="E3484" s="344" t="s">
        <v>412</v>
      </c>
      <c r="F3484" s="344" t="s">
        <v>2849</v>
      </c>
      <c r="G3484" s="344"/>
      <c r="H3484" s="344" t="s">
        <v>7915</v>
      </c>
      <c r="I3484" s="334"/>
      <c r="J3484" s="261"/>
    </row>
    <row r="3485" spans="3:10" s="311" customFormat="1" x14ac:dyDescent="0.3">
      <c r="C3485" s="664"/>
      <c r="D3485" s="343" t="s">
        <v>7916</v>
      </c>
      <c r="E3485" s="344" t="s">
        <v>7917</v>
      </c>
      <c r="F3485" s="344" t="s">
        <v>3150</v>
      </c>
      <c r="G3485" s="344"/>
      <c r="H3485" s="344" t="s">
        <v>7918</v>
      </c>
      <c r="I3485" s="334"/>
      <c r="J3485" s="261"/>
    </row>
    <row r="3486" spans="3:10" s="311" customFormat="1" x14ac:dyDescent="0.3">
      <c r="C3486" s="664"/>
      <c r="D3486" s="343" t="s">
        <v>7919</v>
      </c>
      <c r="E3486" s="344" t="s">
        <v>7920</v>
      </c>
      <c r="F3486" s="344" t="s">
        <v>546</v>
      </c>
      <c r="G3486" s="344"/>
      <c r="H3486" s="344" t="s">
        <v>7921</v>
      </c>
      <c r="I3486" s="334"/>
      <c r="J3486" s="261"/>
    </row>
    <row r="3487" spans="3:10" s="311" customFormat="1" x14ac:dyDescent="0.3">
      <c r="C3487" s="664"/>
      <c r="D3487" s="343" t="s">
        <v>7922</v>
      </c>
      <c r="E3487" s="344" t="s">
        <v>7923</v>
      </c>
      <c r="F3487" s="344" t="s">
        <v>436</v>
      </c>
      <c r="G3487" s="344"/>
      <c r="H3487" s="344" t="s">
        <v>7924</v>
      </c>
      <c r="I3487" s="334"/>
      <c r="J3487" s="261"/>
    </row>
    <row r="3488" spans="3:10" s="311" customFormat="1" x14ac:dyDescent="0.3">
      <c r="C3488" s="664"/>
      <c r="D3488" s="343" t="s">
        <v>7925</v>
      </c>
      <c r="E3488" s="344" t="s">
        <v>7926</v>
      </c>
      <c r="F3488" s="344" t="s">
        <v>726</v>
      </c>
      <c r="G3488" s="344"/>
      <c r="H3488" s="344" t="s">
        <v>7927</v>
      </c>
      <c r="I3488" s="334"/>
      <c r="J3488" s="261"/>
    </row>
    <row r="3489" spans="3:10" s="311" customFormat="1" x14ac:dyDescent="0.3">
      <c r="C3489" s="664"/>
      <c r="D3489" s="343" t="s">
        <v>7928</v>
      </c>
      <c r="E3489" s="344" t="s">
        <v>412</v>
      </c>
      <c r="F3489" s="344" t="s">
        <v>6687</v>
      </c>
      <c r="G3489" s="344"/>
      <c r="H3489" s="344" t="s">
        <v>7928</v>
      </c>
      <c r="I3489" s="334"/>
      <c r="J3489" s="261"/>
    </row>
    <row r="3490" spans="3:10" s="311" customFormat="1" x14ac:dyDescent="0.3">
      <c r="C3490" s="664"/>
      <c r="D3490" s="343" t="s">
        <v>7929</v>
      </c>
      <c r="E3490" s="344" t="s">
        <v>7930</v>
      </c>
      <c r="F3490" s="344" t="s">
        <v>421</v>
      </c>
      <c r="G3490" s="344"/>
      <c r="H3490" s="344" t="s">
        <v>7931</v>
      </c>
      <c r="I3490" s="334"/>
      <c r="J3490" s="261"/>
    </row>
    <row r="3491" spans="3:10" s="311" customFormat="1" x14ac:dyDescent="0.3">
      <c r="C3491" s="664"/>
      <c r="D3491" s="343" t="s">
        <v>7932</v>
      </c>
      <c r="E3491" s="344" t="s">
        <v>412</v>
      </c>
      <c r="F3491" s="344" t="s">
        <v>418</v>
      </c>
      <c r="G3491" s="344"/>
      <c r="H3491" s="344" t="s">
        <v>7932</v>
      </c>
      <c r="I3491" s="334"/>
      <c r="J3491" s="261"/>
    </row>
    <row r="3492" spans="3:10" s="311" customFormat="1" x14ac:dyDescent="0.3">
      <c r="C3492" s="664"/>
      <c r="D3492" s="343" t="s">
        <v>7933</v>
      </c>
      <c r="E3492" s="344" t="s">
        <v>7934</v>
      </c>
      <c r="F3492" s="344" t="s">
        <v>565</v>
      </c>
      <c r="G3492" s="344"/>
      <c r="H3492" s="344" t="s">
        <v>7933</v>
      </c>
      <c r="I3492" s="334"/>
      <c r="J3492" s="261"/>
    </row>
    <row r="3493" spans="3:10" s="311" customFormat="1" x14ac:dyDescent="0.3">
      <c r="C3493" s="664"/>
      <c r="D3493" s="343" t="s">
        <v>7935</v>
      </c>
      <c r="E3493" s="344" t="s">
        <v>7936</v>
      </c>
      <c r="F3493" s="344" t="s">
        <v>594</v>
      </c>
      <c r="G3493" s="344"/>
      <c r="H3493" s="344" t="s">
        <v>7935</v>
      </c>
      <c r="I3493" s="334"/>
      <c r="J3493" s="261"/>
    </row>
    <row r="3494" spans="3:10" s="311" customFormat="1" x14ac:dyDescent="0.3">
      <c r="C3494" s="664"/>
      <c r="D3494" s="343" t="s">
        <v>7937</v>
      </c>
      <c r="E3494" s="344" t="s">
        <v>7938</v>
      </c>
      <c r="F3494" s="344" t="s">
        <v>1711</v>
      </c>
      <c r="G3494" s="344"/>
      <c r="H3494" s="344" t="s">
        <v>7939</v>
      </c>
      <c r="I3494" s="334"/>
      <c r="J3494" s="261"/>
    </row>
    <row r="3495" spans="3:10" s="311" customFormat="1" x14ac:dyDescent="0.3">
      <c r="C3495" s="664"/>
      <c r="D3495" s="343" t="s">
        <v>7940</v>
      </c>
      <c r="E3495" s="344" t="s">
        <v>7941</v>
      </c>
      <c r="F3495" s="344" t="s">
        <v>1711</v>
      </c>
      <c r="G3495" s="344"/>
      <c r="H3495" s="344" t="s">
        <v>7942</v>
      </c>
      <c r="I3495" s="334"/>
      <c r="J3495" s="261"/>
    </row>
    <row r="3496" spans="3:10" s="311" customFormat="1" x14ac:dyDescent="0.3">
      <c r="C3496" s="664"/>
      <c r="D3496" s="343" t="s">
        <v>7943</v>
      </c>
      <c r="E3496" s="344" t="s">
        <v>412</v>
      </c>
      <c r="F3496" s="344" t="s">
        <v>418</v>
      </c>
      <c r="G3496" s="344"/>
      <c r="H3496" s="344" t="s">
        <v>7944</v>
      </c>
      <c r="I3496" s="334"/>
      <c r="J3496" s="261"/>
    </row>
    <row r="3497" spans="3:10" s="311" customFormat="1" x14ac:dyDescent="0.3">
      <c r="C3497" s="664"/>
      <c r="D3497" s="343" t="s">
        <v>7945</v>
      </c>
      <c r="E3497" s="344" t="s">
        <v>7946</v>
      </c>
      <c r="F3497" s="344" t="s">
        <v>426</v>
      </c>
      <c r="G3497" s="344"/>
      <c r="H3497" s="344" t="s">
        <v>7947</v>
      </c>
      <c r="I3497" s="334"/>
      <c r="J3497" s="261"/>
    </row>
    <row r="3498" spans="3:10" s="311" customFormat="1" x14ac:dyDescent="0.3">
      <c r="C3498" s="664"/>
      <c r="D3498" s="343" t="s">
        <v>7948</v>
      </c>
      <c r="E3498" s="344" t="s">
        <v>7949</v>
      </c>
      <c r="F3498" s="344" t="s">
        <v>498</v>
      </c>
      <c r="G3498" s="344"/>
      <c r="H3498" s="344" t="s">
        <v>7950</v>
      </c>
      <c r="I3498" s="334"/>
      <c r="J3498" s="261"/>
    </row>
    <row r="3499" spans="3:10" s="311" customFormat="1" x14ac:dyDescent="0.3">
      <c r="C3499" s="664"/>
      <c r="D3499" s="343" t="s">
        <v>7951</v>
      </c>
      <c r="E3499" s="344" t="s">
        <v>7952</v>
      </c>
      <c r="F3499" s="344" t="s">
        <v>594</v>
      </c>
      <c r="G3499" s="344"/>
      <c r="H3499" s="344" t="s">
        <v>7953</v>
      </c>
      <c r="I3499" s="334"/>
      <c r="J3499" s="261"/>
    </row>
    <row r="3500" spans="3:10" s="311" customFormat="1" x14ac:dyDescent="0.3">
      <c r="C3500" s="664"/>
      <c r="D3500" s="343" t="s">
        <v>7951</v>
      </c>
      <c r="E3500" s="344" t="s">
        <v>7954</v>
      </c>
      <c r="F3500" s="344" t="s">
        <v>594</v>
      </c>
      <c r="G3500" s="344"/>
      <c r="H3500" s="344" t="s">
        <v>7951</v>
      </c>
      <c r="I3500" s="334"/>
      <c r="J3500" s="261"/>
    </row>
    <row r="3501" spans="3:10" s="311" customFormat="1" x14ac:dyDescent="0.3">
      <c r="C3501" s="664"/>
      <c r="D3501" s="343" t="s">
        <v>7955</v>
      </c>
      <c r="E3501" s="344" t="s">
        <v>7956</v>
      </c>
      <c r="F3501" s="344" t="s">
        <v>1465</v>
      </c>
      <c r="G3501" s="344"/>
      <c r="H3501" s="344" t="s">
        <v>7957</v>
      </c>
      <c r="I3501" s="334"/>
      <c r="J3501" s="261"/>
    </row>
    <row r="3502" spans="3:10" s="311" customFormat="1" x14ac:dyDescent="0.3">
      <c r="C3502" s="664"/>
      <c r="D3502" s="343" t="s">
        <v>7958</v>
      </c>
      <c r="E3502" s="344" t="s">
        <v>412</v>
      </c>
      <c r="F3502" s="344" t="s">
        <v>418</v>
      </c>
      <c r="G3502" s="344"/>
      <c r="H3502" s="344" t="s">
        <v>7959</v>
      </c>
      <c r="I3502" s="334"/>
      <c r="J3502" s="261"/>
    </row>
    <row r="3503" spans="3:10" s="311" customFormat="1" x14ac:dyDescent="0.3">
      <c r="C3503" s="664"/>
      <c r="D3503" s="343" t="s">
        <v>7960</v>
      </c>
      <c r="E3503" s="344" t="s">
        <v>7961</v>
      </c>
      <c r="F3503" s="344" t="s">
        <v>1291</v>
      </c>
      <c r="G3503" s="344"/>
      <c r="H3503" s="344" t="s">
        <v>7962</v>
      </c>
      <c r="I3503" s="334"/>
      <c r="J3503" s="261"/>
    </row>
    <row r="3504" spans="3:10" s="311" customFormat="1" x14ac:dyDescent="0.3">
      <c r="C3504" s="664"/>
      <c r="D3504" s="343" t="s">
        <v>7963</v>
      </c>
      <c r="E3504" s="344" t="s">
        <v>7964</v>
      </c>
      <c r="F3504" s="344" t="s">
        <v>1893</v>
      </c>
      <c r="G3504" s="344"/>
      <c r="H3504" s="344" t="s">
        <v>7963</v>
      </c>
      <c r="I3504" s="334"/>
      <c r="J3504" s="261"/>
    </row>
    <row r="3505" spans="3:10" s="311" customFormat="1" x14ac:dyDescent="0.3">
      <c r="C3505" s="664"/>
      <c r="D3505" s="343" t="s">
        <v>7965</v>
      </c>
      <c r="E3505" s="344" t="s">
        <v>412</v>
      </c>
      <c r="F3505" s="344" t="s">
        <v>1030</v>
      </c>
      <c r="G3505" s="344"/>
      <c r="H3505" s="344" t="s">
        <v>7965</v>
      </c>
      <c r="I3505" s="334"/>
      <c r="J3505" s="261"/>
    </row>
    <row r="3506" spans="3:10" s="311" customFormat="1" x14ac:dyDescent="0.3">
      <c r="C3506" s="664"/>
      <c r="D3506" s="343" t="s">
        <v>7966</v>
      </c>
      <c r="E3506" s="344" t="s">
        <v>7967</v>
      </c>
      <c r="F3506" s="344" t="s">
        <v>1291</v>
      </c>
      <c r="G3506" s="344"/>
      <c r="H3506" s="344" t="s">
        <v>7968</v>
      </c>
      <c r="I3506" s="334"/>
      <c r="J3506" s="261"/>
    </row>
    <row r="3507" spans="3:10" s="311" customFormat="1" x14ac:dyDescent="0.3">
      <c r="C3507" s="664"/>
      <c r="D3507" s="343" t="s">
        <v>7969</v>
      </c>
      <c r="E3507" s="344" t="s">
        <v>412</v>
      </c>
      <c r="F3507" s="344" t="s">
        <v>772</v>
      </c>
      <c r="G3507" s="344"/>
      <c r="H3507" s="344" t="s">
        <v>7970</v>
      </c>
      <c r="I3507" s="334"/>
      <c r="J3507" s="261"/>
    </row>
    <row r="3508" spans="3:10" s="311" customFormat="1" x14ac:dyDescent="0.3">
      <c r="C3508" s="664"/>
      <c r="D3508" s="343" t="s">
        <v>7971</v>
      </c>
      <c r="E3508" s="344" t="s">
        <v>7972</v>
      </c>
      <c r="F3508" s="344" t="s">
        <v>453</v>
      </c>
      <c r="G3508" s="344"/>
      <c r="H3508" s="344" t="s">
        <v>7973</v>
      </c>
      <c r="I3508" s="334"/>
      <c r="J3508" s="261"/>
    </row>
    <row r="3509" spans="3:10" s="311" customFormat="1" x14ac:dyDescent="0.3">
      <c r="C3509" s="664"/>
      <c r="D3509" s="343" t="s">
        <v>7974</v>
      </c>
      <c r="E3509" s="344" t="s">
        <v>7975</v>
      </c>
      <c r="F3509" s="344" t="s">
        <v>440</v>
      </c>
      <c r="G3509" s="344"/>
      <c r="H3509" s="344" t="s">
        <v>7974</v>
      </c>
      <c r="I3509" s="334"/>
      <c r="J3509" s="261"/>
    </row>
    <row r="3510" spans="3:10" s="311" customFormat="1" x14ac:dyDescent="0.3">
      <c r="C3510" s="664"/>
      <c r="D3510" s="343" t="s">
        <v>7976</v>
      </c>
      <c r="E3510" s="344" t="s">
        <v>412</v>
      </c>
      <c r="F3510" s="344" t="s">
        <v>433</v>
      </c>
      <c r="G3510" s="344"/>
      <c r="H3510" s="344" t="s">
        <v>7976</v>
      </c>
      <c r="I3510" s="334"/>
      <c r="J3510" s="261"/>
    </row>
    <row r="3511" spans="3:10" s="311" customFormat="1" x14ac:dyDescent="0.3">
      <c r="C3511" s="664"/>
      <c r="D3511" s="343" t="s">
        <v>7977</v>
      </c>
      <c r="E3511" s="344" t="s">
        <v>412</v>
      </c>
      <c r="F3511" s="344" t="s">
        <v>3693</v>
      </c>
      <c r="G3511" s="344"/>
      <c r="H3511" s="344" t="s">
        <v>7977</v>
      </c>
      <c r="I3511" s="334"/>
      <c r="J3511" s="261"/>
    </row>
    <row r="3512" spans="3:10" s="311" customFormat="1" x14ac:dyDescent="0.3">
      <c r="C3512" s="664"/>
      <c r="D3512" s="343" t="s">
        <v>7978</v>
      </c>
      <c r="E3512" s="344" t="s">
        <v>7979</v>
      </c>
      <c r="F3512" s="344" t="s">
        <v>436</v>
      </c>
      <c r="G3512" s="344"/>
      <c r="H3512" s="344" t="s">
        <v>7980</v>
      </c>
      <c r="I3512" s="334"/>
      <c r="J3512" s="261"/>
    </row>
    <row r="3513" spans="3:10" s="311" customFormat="1" x14ac:dyDescent="0.3">
      <c r="C3513" s="664"/>
      <c r="D3513" s="343" t="s">
        <v>7981</v>
      </c>
      <c r="E3513" s="344" t="s">
        <v>7982</v>
      </c>
      <c r="F3513" s="344" t="s">
        <v>1291</v>
      </c>
      <c r="G3513" s="344"/>
      <c r="H3513" s="344" t="s">
        <v>7983</v>
      </c>
      <c r="I3513" s="334"/>
      <c r="J3513" s="261"/>
    </row>
    <row r="3514" spans="3:10" s="311" customFormat="1" x14ac:dyDescent="0.3">
      <c r="C3514" s="664"/>
      <c r="D3514" s="343" t="s">
        <v>7984</v>
      </c>
      <c r="E3514" s="344" t="s">
        <v>7985</v>
      </c>
      <c r="F3514" s="344" t="s">
        <v>426</v>
      </c>
      <c r="G3514" s="344"/>
      <c r="H3514" s="344" t="s">
        <v>7984</v>
      </c>
      <c r="I3514" s="334"/>
      <c r="J3514" s="261"/>
    </row>
    <row r="3515" spans="3:10" s="311" customFormat="1" x14ac:dyDescent="0.3">
      <c r="C3515" s="664"/>
      <c r="D3515" s="343" t="s">
        <v>7986</v>
      </c>
      <c r="E3515" s="344" t="s">
        <v>412</v>
      </c>
      <c r="F3515" s="344" t="s">
        <v>421</v>
      </c>
      <c r="G3515" s="344"/>
      <c r="H3515" s="344" t="s">
        <v>7987</v>
      </c>
      <c r="I3515" s="334"/>
      <c r="J3515" s="261"/>
    </row>
    <row r="3516" spans="3:10" s="311" customFormat="1" x14ac:dyDescent="0.3">
      <c r="C3516" s="664"/>
      <c r="D3516" s="343" t="s">
        <v>7988</v>
      </c>
      <c r="E3516" s="344" t="s">
        <v>412</v>
      </c>
      <c r="F3516" s="344" t="s">
        <v>1291</v>
      </c>
      <c r="G3516" s="344"/>
      <c r="H3516" s="344" t="s">
        <v>7989</v>
      </c>
      <c r="I3516" s="334"/>
      <c r="J3516" s="261"/>
    </row>
    <row r="3517" spans="3:10" s="311" customFormat="1" x14ac:dyDescent="0.3">
      <c r="C3517" s="664"/>
      <c r="D3517" s="343" t="s">
        <v>7990</v>
      </c>
      <c r="E3517" s="344" t="s">
        <v>412</v>
      </c>
      <c r="F3517" s="344" t="s">
        <v>516</v>
      </c>
      <c r="G3517" s="344"/>
      <c r="H3517" s="344" t="s">
        <v>7990</v>
      </c>
      <c r="I3517" s="334"/>
      <c r="J3517" s="261"/>
    </row>
    <row r="3518" spans="3:10" s="311" customFormat="1" x14ac:dyDescent="0.3">
      <c r="C3518" s="664"/>
      <c r="D3518" s="343" t="s">
        <v>7991</v>
      </c>
      <c r="E3518" s="344" t="s">
        <v>412</v>
      </c>
      <c r="F3518" s="344" t="s">
        <v>565</v>
      </c>
      <c r="G3518" s="344"/>
      <c r="H3518" s="344" t="s">
        <v>7991</v>
      </c>
      <c r="I3518" s="334"/>
      <c r="J3518" s="261"/>
    </row>
    <row r="3519" spans="3:10" s="311" customFormat="1" x14ac:dyDescent="0.3">
      <c r="C3519" s="664"/>
      <c r="D3519" s="343" t="s">
        <v>7992</v>
      </c>
      <c r="E3519" s="344" t="s">
        <v>7993</v>
      </c>
      <c r="F3519" s="344" t="s">
        <v>565</v>
      </c>
      <c r="G3519" s="344"/>
      <c r="H3519" s="344" t="s">
        <v>7992</v>
      </c>
      <c r="I3519" s="334"/>
      <c r="J3519" s="261"/>
    </row>
    <row r="3520" spans="3:10" s="311" customFormat="1" x14ac:dyDescent="0.3">
      <c r="C3520" s="664"/>
      <c r="D3520" s="343" t="s">
        <v>7994</v>
      </c>
      <c r="E3520" s="344" t="s">
        <v>412</v>
      </c>
      <c r="F3520" s="344" t="s">
        <v>3693</v>
      </c>
      <c r="G3520" s="344"/>
      <c r="H3520" s="344" t="s">
        <v>7994</v>
      </c>
      <c r="I3520" s="334"/>
      <c r="J3520" s="261"/>
    </row>
    <row r="3521" spans="3:10" s="311" customFormat="1" x14ac:dyDescent="0.3">
      <c r="C3521" s="664"/>
      <c r="D3521" s="343" t="s">
        <v>7995</v>
      </c>
      <c r="E3521" s="344" t="s">
        <v>7996</v>
      </c>
      <c r="F3521" s="344" t="s">
        <v>418</v>
      </c>
      <c r="G3521" s="344"/>
      <c r="H3521" s="344" t="s">
        <v>7997</v>
      </c>
      <c r="I3521" s="334"/>
      <c r="J3521" s="261"/>
    </row>
    <row r="3522" spans="3:10" s="311" customFormat="1" x14ac:dyDescent="0.3">
      <c r="C3522" s="664"/>
      <c r="D3522" s="343" t="s">
        <v>7998</v>
      </c>
      <c r="E3522" s="344" t="s">
        <v>7999</v>
      </c>
      <c r="F3522" s="344" t="s">
        <v>516</v>
      </c>
      <c r="G3522" s="344"/>
      <c r="H3522" s="344" t="s">
        <v>7998</v>
      </c>
      <c r="I3522" s="334"/>
      <c r="J3522" s="261"/>
    </row>
    <row r="3523" spans="3:10" s="311" customFormat="1" x14ac:dyDescent="0.3">
      <c r="C3523" s="664"/>
      <c r="D3523" s="343" t="s">
        <v>8000</v>
      </c>
      <c r="E3523" s="344" t="s">
        <v>412</v>
      </c>
      <c r="F3523" s="344" t="s">
        <v>565</v>
      </c>
      <c r="G3523" s="344"/>
      <c r="H3523" s="344" t="s">
        <v>8000</v>
      </c>
      <c r="I3523" s="334"/>
      <c r="J3523" s="261"/>
    </row>
    <row r="3524" spans="3:10" s="311" customFormat="1" x14ac:dyDescent="0.3">
      <c r="C3524" s="664"/>
      <c r="D3524" s="343" t="s">
        <v>8001</v>
      </c>
      <c r="E3524" s="344" t="s">
        <v>8002</v>
      </c>
      <c r="F3524" s="344" t="s">
        <v>1194</v>
      </c>
      <c r="G3524" s="344"/>
      <c r="H3524" s="344" t="s">
        <v>8003</v>
      </c>
      <c r="I3524" s="334"/>
      <c r="J3524" s="261"/>
    </row>
    <row r="3525" spans="3:10" s="311" customFormat="1" x14ac:dyDescent="0.3">
      <c r="C3525" s="664"/>
      <c r="D3525" s="343" t="s">
        <v>8004</v>
      </c>
      <c r="E3525" s="344" t="s">
        <v>412</v>
      </c>
      <c r="F3525" s="344" t="s">
        <v>1051</v>
      </c>
      <c r="G3525" s="344"/>
      <c r="H3525" s="344" t="s">
        <v>8005</v>
      </c>
      <c r="I3525" s="334"/>
      <c r="J3525" s="261"/>
    </row>
    <row r="3526" spans="3:10" s="311" customFormat="1" x14ac:dyDescent="0.3">
      <c r="C3526" s="664"/>
      <c r="D3526" s="343" t="s">
        <v>8006</v>
      </c>
      <c r="E3526" s="344" t="s">
        <v>8007</v>
      </c>
      <c r="F3526" s="344" t="s">
        <v>436</v>
      </c>
      <c r="G3526" s="344"/>
      <c r="H3526" s="344" t="s">
        <v>8008</v>
      </c>
      <c r="I3526" s="334"/>
      <c r="J3526" s="261"/>
    </row>
    <row r="3527" spans="3:10" s="311" customFormat="1" x14ac:dyDescent="0.3">
      <c r="C3527" s="664"/>
      <c r="D3527" s="343" t="s">
        <v>8006</v>
      </c>
      <c r="E3527" s="344" t="s">
        <v>8009</v>
      </c>
      <c r="F3527" s="344" t="s">
        <v>436</v>
      </c>
      <c r="G3527" s="344"/>
      <c r="H3527" s="344" t="s">
        <v>8010</v>
      </c>
      <c r="I3527" s="334"/>
      <c r="J3527" s="261"/>
    </row>
    <row r="3528" spans="3:10" s="311" customFormat="1" x14ac:dyDescent="0.3">
      <c r="C3528" s="664"/>
      <c r="D3528" s="343" t="s">
        <v>8011</v>
      </c>
      <c r="E3528" s="344" t="s">
        <v>8012</v>
      </c>
      <c r="F3528" s="344" t="s">
        <v>869</v>
      </c>
      <c r="G3528" s="344"/>
      <c r="H3528" s="344" t="s">
        <v>8011</v>
      </c>
      <c r="I3528" s="334"/>
      <c r="J3528" s="261"/>
    </row>
    <row r="3529" spans="3:10" s="311" customFormat="1" x14ac:dyDescent="0.3">
      <c r="C3529" s="664"/>
      <c r="D3529" s="343" t="s">
        <v>8013</v>
      </c>
      <c r="E3529" s="344" t="s">
        <v>412</v>
      </c>
      <c r="F3529" s="344" t="s">
        <v>726</v>
      </c>
      <c r="G3529" s="344"/>
      <c r="H3529" s="344" t="s">
        <v>8014</v>
      </c>
      <c r="I3529" s="334"/>
      <c r="J3529" s="261"/>
    </row>
    <row r="3530" spans="3:10" s="311" customFormat="1" x14ac:dyDescent="0.3">
      <c r="C3530" s="664"/>
      <c r="D3530" s="343" t="s">
        <v>8015</v>
      </c>
      <c r="E3530" s="344" t="s">
        <v>8016</v>
      </c>
      <c r="F3530" s="344" t="s">
        <v>675</v>
      </c>
      <c r="G3530" s="344"/>
      <c r="H3530" s="344" t="s">
        <v>8015</v>
      </c>
      <c r="I3530" s="334"/>
      <c r="J3530" s="261"/>
    </row>
    <row r="3531" spans="3:10" s="311" customFormat="1" x14ac:dyDescent="0.3">
      <c r="C3531" s="664"/>
      <c r="D3531" s="343" t="s">
        <v>8017</v>
      </c>
      <c r="E3531" s="344" t="s">
        <v>412</v>
      </c>
      <c r="F3531" s="344" t="s">
        <v>498</v>
      </c>
      <c r="G3531" s="344"/>
      <c r="H3531" s="344" t="s">
        <v>8017</v>
      </c>
      <c r="I3531" s="334"/>
      <c r="J3531" s="261"/>
    </row>
    <row r="3532" spans="3:10" s="311" customFormat="1" x14ac:dyDescent="0.3">
      <c r="C3532" s="664"/>
      <c r="D3532" s="343" t="s">
        <v>8018</v>
      </c>
      <c r="E3532" s="344" t="s">
        <v>8019</v>
      </c>
      <c r="F3532" s="344" t="s">
        <v>508</v>
      </c>
      <c r="G3532" s="344"/>
      <c r="H3532" s="344" t="s">
        <v>8020</v>
      </c>
      <c r="I3532" s="334"/>
      <c r="J3532" s="261"/>
    </row>
    <row r="3533" spans="3:10" s="311" customFormat="1" x14ac:dyDescent="0.3">
      <c r="C3533" s="664"/>
      <c r="D3533" s="343" t="s">
        <v>8021</v>
      </c>
      <c r="E3533" s="344" t="s">
        <v>412</v>
      </c>
      <c r="F3533" s="344" t="s">
        <v>406</v>
      </c>
      <c r="G3533" s="344"/>
      <c r="H3533" s="344" t="s">
        <v>8021</v>
      </c>
      <c r="I3533" s="334"/>
      <c r="J3533" s="261"/>
    </row>
    <row r="3534" spans="3:10" s="311" customFormat="1" x14ac:dyDescent="0.3">
      <c r="C3534" s="664"/>
      <c r="D3534" s="343" t="s">
        <v>8022</v>
      </c>
      <c r="E3534" s="344" t="s">
        <v>8023</v>
      </c>
      <c r="F3534" s="344" t="s">
        <v>1250</v>
      </c>
      <c r="G3534" s="344"/>
      <c r="H3534" s="344" t="s">
        <v>8024</v>
      </c>
      <c r="I3534" s="334"/>
      <c r="J3534" s="261"/>
    </row>
    <row r="3535" spans="3:10" s="311" customFormat="1" x14ac:dyDescent="0.3">
      <c r="C3535" s="664"/>
      <c r="D3535" s="343" t="s">
        <v>8025</v>
      </c>
      <c r="E3535" s="344" t="s">
        <v>8026</v>
      </c>
      <c r="F3535" s="344" t="s">
        <v>600</v>
      </c>
      <c r="G3535" s="344"/>
      <c r="H3535" s="344" t="s">
        <v>8027</v>
      </c>
      <c r="I3535" s="334"/>
      <c r="J3535" s="261"/>
    </row>
    <row r="3536" spans="3:10" s="311" customFormat="1" x14ac:dyDescent="0.3">
      <c r="C3536" s="664"/>
      <c r="D3536" s="343" t="s">
        <v>8028</v>
      </c>
      <c r="E3536" s="344" t="s">
        <v>8029</v>
      </c>
      <c r="F3536" s="344" t="s">
        <v>579</v>
      </c>
      <c r="G3536" s="344"/>
      <c r="H3536" s="344" t="s">
        <v>8030</v>
      </c>
      <c r="I3536" s="334"/>
      <c r="J3536" s="261"/>
    </row>
    <row r="3537" spans="3:10" s="311" customFormat="1" x14ac:dyDescent="0.3">
      <c r="C3537" s="664"/>
      <c r="D3537" s="343" t="s">
        <v>8031</v>
      </c>
      <c r="E3537" s="344" t="s">
        <v>8032</v>
      </c>
      <c r="F3537" s="344" t="s">
        <v>600</v>
      </c>
      <c r="G3537" s="344"/>
      <c r="H3537" s="344" t="s">
        <v>8031</v>
      </c>
      <c r="I3537" s="334"/>
      <c r="J3537" s="261"/>
    </row>
    <row r="3538" spans="3:10" s="311" customFormat="1" x14ac:dyDescent="0.3">
      <c r="C3538" s="664"/>
      <c r="D3538" s="343" t="s">
        <v>8033</v>
      </c>
      <c r="E3538" s="344" t="s">
        <v>412</v>
      </c>
      <c r="F3538" s="344" t="s">
        <v>1169</v>
      </c>
      <c r="G3538" s="344"/>
      <c r="H3538" s="344" t="s">
        <v>8033</v>
      </c>
      <c r="I3538" s="334"/>
      <c r="J3538" s="261"/>
    </row>
    <row r="3539" spans="3:10" s="311" customFormat="1" x14ac:dyDescent="0.3">
      <c r="C3539" s="664"/>
      <c r="D3539" s="343" t="s">
        <v>8034</v>
      </c>
      <c r="E3539" s="344" t="s">
        <v>412</v>
      </c>
      <c r="F3539" s="344" t="s">
        <v>484</v>
      </c>
      <c r="G3539" s="344"/>
      <c r="H3539" s="344" t="s">
        <v>8034</v>
      </c>
      <c r="I3539" s="334"/>
      <c r="J3539" s="261"/>
    </row>
    <row r="3540" spans="3:10" s="311" customFormat="1" x14ac:dyDescent="0.3">
      <c r="C3540" s="664"/>
      <c r="D3540" s="343" t="s">
        <v>8035</v>
      </c>
      <c r="E3540" s="344" t="s">
        <v>8036</v>
      </c>
      <c r="F3540" s="344" t="s">
        <v>516</v>
      </c>
      <c r="G3540" s="344"/>
      <c r="H3540" s="344" t="s">
        <v>8035</v>
      </c>
      <c r="I3540" s="334"/>
      <c r="J3540" s="261"/>
    </row>
    <row r="3541" spans="3:10" s="311" customFormat="1" x14ac:dyDescent="0.3">
      <c r="C3541" s="664"/>
      <c r="D3541" s="343" t="s">
        <v>8037</v>
      </c>
      <c r="E3541" s="344" t="s">
        <v>8038</v>
      </c>
      <c r="F3541" s="344" t="s">
        <v>1394</v>
      </c>
      <c r="G3541" s="344"/>
      <c r="H3541" s="344" t="s">
        <v>8037</v>
      </c>
      <c r="I3541" s="334"/>
      <c r="J3541" s="261"/>
    </row>
    <row r="3542" spans="3:10" s="311" customFormat="1" x14ac:dyDescent="0.3">
      <c r="C3542" s="664"/>
      <c r="D3542" s="343" t="s">
        <v>8039</v>
      </c>
      <c r="E3542" s="344" t="s">
        <v>8040</v>
      </c>
      <c r="F3542" s="344" t="s">
        <v>421</v>
      </c>
      <c r="G3542" s="344"/>
      <c r="H3542" s="344" t="s">
        <v>8039</v>
      </c>
      <c r="I3542" s="334"/>
      <c r="J3542" s="261"/>
    </row>
    <row r="3543" spans="3:10" s="311" customFormat="1" x14ac:dyDescent="0.3">
      <c r="C3543" s="664"/>
      <c r="D3543" s="343" t="s">
        <v>8041</v>
      </c>
      <c r="E3543" s="344" t="s">
        <v>412</v>
      </c>
      <c r="F3543" s="344" t="s">
        <v>675</v>
      </c>
      <c r="G3543" s="344"/>
      <c r="H3543" s="344" t="s">
        <v>4611</v>
      </c>
      <c r="I3543" s="334"/>
      <c r="J3543" s="261"/>
    </row>
    <row r="3544" spans="3:10" s="311" customFormat="1" x14ac:dyDescent="0.3">
      <c r="C3544" s="664"/>
      <c r="D3544" s="343" t="s">
        <v>8042</v>
      </c>
      <c r="E3544" s="344" t="s">
        <v>412</v>
      </c>
      <c r="F3544" s="344" t="s">
        <v>410</v>
      </c>
      <c r="G3544" s="344"/>
      <c r="H3544" s="344" t="s">
        <v>8042</v>
      </c>
      <c r="I3544" s="334"/>
      <c r="J3544" s="261"/>
    </row>
    <row r="3545" spans="3:10" s="311" customFormat="1" x14ac:dyDescent="0.3">
      <c r="C3545" s="664"/>
      <c r="D3545" s="343" t="s">
        <v>6687</v>
      </c>
      <c r="E3545" s="344" t="s">
        <v>8043</v>
      </c>
      <c r="F3545" s="344" t="s">
        <v>6687</v>
      </c>
      <c r="G3545" s="344"/>
      <c r="H3545" s="344" t="s">
        <v>8044</v>
      </c>
      <c r="I3545" s="334"/>
      <c r="J3545" s="261"/>
    </row>
    <row r="3546" spans="3:10" s="311" customFormat="1" x14ac:dyDescent="0.3">
      <c r="C3546" s="664"/>
      <c r="D3546" s="343" t="s">
        <v>6687</v>
      </c>
      <c r="E3546" s="344" t="s">
        <v>8045</v>
      </c>
      <c r="F3546" s="344" t="s">
        <v>6687</v>
      </c>
      <c r="G3546" s="344"/>
      <c r="H3546" s="344" t="s">
        <v>8046</v>
      </c>
      <c r="I3546" s="334"/>
      <c r="J3546" s="261"/>
    </row>
    <row r="3547" spans="3:10" s="311" customFormat="1" x14ac:dyDescent="0.3">
      <c r="C3547" s="664"/>
      <c r="D3547" s="343" t="s">
        <v>8047</v>
      </c>
      <c r="E3547" s="344" t="s">
        <v>8048</v>
      </c>
      <c r="F3547" s="344" t="s">
        <v>726</v>
      </c>
      <c r="G3547" s="344"/>
      <c r="H3547" s="344" t="s">
        <v>8049</v>
      </c>
      <c r="I3547" s="334"/>
      <c r="J3547" s="261"/>
    </row>
    <row r="3548" spans="3:10" s="311" customFormat="1" x14ac:dyDescent="0.3">
      <c r="C3548" s="664"/>
      <c r="D3548" s="343" t="s">
        <v>8050</v>
      </c>
      <c r="E3548" s="344" t="s">
        <v>8051</v>
      </c>
      <c r="F3548" s="344" t="s">
        <v>726</v>
      </c>
      <c r="G3548" s="344"/>
      <c r="H3548" s="344" t="s">
        <v>8052</v>
      </c>
      <c r="I3548" s="334"/>
      <c r="J3548" s="261"/>
    </row>
    <row r="3549" spans="3:10" s="311" customFormat="1" x14ac:dyDescent="0.3">
      <c r="C3549" s="664"/>
      <c r="D3549" s="343" t="s">
        <v>8053</v>
      </c>
      <c r="E3549" s="344" t="s">
        <v>412</v>
      </c>
      <c r="F3549" s="344" t="s">
        <v>705</v>
      </c>
      <c r="G3549" s="344"/>
      <c r="H3549" s="344" t="s">
        <v>8053</v>
      </c>
      <c r="I3549" s="334"/>
      <c r="J3549" s="261"/>
    </row>
    <row r="3550" spans="3:10" s="311" customFormat="1" x14ac:dyDescent="0.3">
      <c r="C3550" s="664"/>
      <c r="D3550" s="343" t="s">
        <v>8054</v>
      </c>
      <c r="E3550" s="344" t="s">
        <v>412</v>
      </c>
      <c r="F3550" s="344" t="s">
        <v>847</v>
      </c>
      <c r="G3550" s="344"/>
      <c r="H3550" s="344" t="s">
        <v>8055</v>
      </c>
      <c r="I3550" s="334"/>
      <c r="J3550" s="261"/>
    </row>
    <row r="3551" spans="3:10" s="311" customFormat="1" x14ac:dyDescent="0.3">
      <c r="C3551" s="664"/>
      <c r="D3551" s="343" t="s">
        <v>8056</v>
      </c>
      <c r="E3551" s="344" t="s">
        <v>412</v>
      </c>
      <c r="F3551" s="344" t="s">
        <v>1009</v>
      </c>
      <c r="G3551" s="344"/>
      <c r="H3551" s="344" t="s">
        <v>8057</v>
      </c>
      <c r="I3551" s="334"/>
      <c r="J3551" s="261"/>
    </row>
    <row r="3552" spans="3:10" s="311" customFormat="1" x14ac:dyDescent="0.3">
      <c r="C3552" s="664"/>
      <c r="D3552" s="343" t="s">
        <v>8058</v>
      </c>
      <c r="E3552" s="344" t="s">
        <v>8059</v>
      </c>
      <c r="F3552" s="344" t="s">
        <v>682</v>
      </c>
      <c r="G3552" s="344"/>
      <c r="H3552" s="344" t="s">
        <v>8058</v>
      </c>
      <c r="I3552" s="334"/>
      <c r="J3552" s="261"/>
    </row>
    <row r="3553" spans="3:10" s="311" customFormat="1" x14ac:dyDescent="0.3">
      <c r="C3553" s="664"/>
      <c r="D3553" s="343" t="s">
        <v>8060</v>
      </c>
      <c r="E3553" s="344" t="s">
        <v>8061</v>
      </c>
      <c r="F3553" s="344" t="s">
        <v>436</v>
      </c>
      <c r="G3553" s="344"/>
      <c r="H3553" s="344" t="s">
        <v>8062</v>
      </c>
      <c r="I3553" s="334"/>
      <c r="J3553" s="261"/>
    </row>
    <row r="3554" spans="3:10" s="311" customFormat="1" x14ac:dyDescent="0.3">
      <c r="C3554" s="664"/>
      <c r="D3554" s="343" t="s">
        <v>8063</v>
      </c>
      <c r="E3554" s="344" t="s">
        <v>8064</v>
      </c>
      <c r="F3554" s="344" t="s">
        <v>426</v>
      </c>
      <c r="G3554" s="344"/>
      <c r="H3554" s="344" t="s">
        <v>8063</v>
      </c>
      <c r="I3554" s="334"/>
      <c r="J3554" s="261"/>
    </row>
    <row r="3555" spans="3:10" s="311" customFormat="1" x14ac:dyDescent="0.3">
      <c r="C3555" s="664"/>
      <c r="D3555" s="343" t="s">
        <v>8065</v>
      </c>
      <c r="E3555" s="344" t="s">
        <v>412</v>
      </c>
      <c r="F3555" s="344" t="s">
        <v>418</v>
      </c>
      <c r="G3555" s="344"/>
      <c r="H3555" s="344" t="s">
        <v>8066</v>
      </c>
      <c r="I3555" s="334"/>
      <c r="J3555" s="261"/>
    </row>
    <row r="3556" spans="3:10" s="311" customFormat="1" x14ac:dyDescent="0.3">
      <c r="C3556" s="664"/>
      <c r="D3556" s="343" t="s">
        <v>8067</v>
      </c>
      <c r="E3556" s="344" t="s">
        <v>412</v>
      </c>
      <c r="F3556" s="344" t="s">
        <v>418</v>
      </c>
      <c r="G3556" s="344"/>
      <c r="H3556" s="344" t="s">
        <v>8067</v>
      </c>
      <c r="I3556" s="334"/>
      <c r="J3556" s="261"/>
    </row>
    <row r="3557" spans="3:10" s="311" customFormat="1" x14ac:dyDescent="0.3">
      <c r="C3557" s="664"/>
      <c r="D3557" s="343" t="s">
        <v>8068</v>
      </c>
      <c r="E3557" s="344" t="s">
        <v>8069</v>
      </c>
      <c r="F3557" s="344" t="s">
        <v>525</v>
      </c>
      <c r="G3557" s="344"/>
      <c r="H3557" s="344" t="s">
        <v>8068</v>
      </c>
      <c r="I3557" s="334"/>
      <c r="J3557" s="261"/>
    </row>
    <row r="3558" spans="3:10" s="311" customFormat="1" x14ac:dyDescent="0.3">
      <c r="C3558" s="664"/>
      <c r="D3558" s="343" t="s">
        <v>8070</v>
      </c>
      <c r="E3558" s="344" t="s">
        <v>8071</v>
      </c>
      <c r="F3558" s="344" t="s">
        <v>531</v>
      </c>
      <c r="G3558" s="344"/>
      <c r="H3558" s="344" t="s">
        <v>8070</v>
      </c>
      <c r="I3558" s="334"/>
      <c r="J3558" s="261"/>
    </row>
    <row r="3559" spans="3:10" s="311" customFormat="1" x14ac:dyDescent="0.3">
      <c r="C3559" s="664"/>
      <c r="D3559" s="343" t="s">
        <v>8072</v>
      </c>
      <c r="E3559" s="344" t="s">
        <v>8073</v>
      </c>
      <c r="F3559" s="344" t="s">
        <v>436</v>
      </c>
      <c r="G3559" s="344"/>
      <c r="H3559" s="344" t="s">
        <v>8074</v>
      </c>
      <c r="I3559" s="334"/>
      <c r="J3559" s="261"/>
    </row>
    <row r="3560" spans="3:10" s="311" customFormat="1" x14ac:dyDescent="0.3">
      <c r="C3560" s="664"/>
      <c r="D3560" s="343" t="s">
        <v>8075</v>
      </c>
      <c r="E3560" s="344" t="s">
        <v>8076</v>
      </c>
      <c r="F3560" s="344" t="s">
        <v>1030</v>
      </c>
      <c r="G3560" s="344"/>
      <c r="H3560" s="344" t="s">
        <v>8075</v>
      </c>
      <c r="I3560" s="334"/>
      <c r="J3560" s="261"/>
    </row>
    <row r="3561" spans="3:10" s="311" customFormat="1" x14ac:dyDescent="0.3">
      <c r="C3561" s="664"/>
      <c r="D3561" s="343" t="s">
        <v>8077</v>
      </c>
      <c r="E3561" s="344" t="s">
        <v>8078</v>
      </c>
      <c r="F3561" s="344" t="s">
        <v>484</v>
      </c>
      <c r="G3561" s="344"/>
      <c r="H3561" s="344" t="s">
        <v>8077</v>
      </c>
      <c r="I3561" s="334"/>
      <c r="J3561" s="261"/>
    </row>
    <row r="3562" spans="3:10" s="311" customFormat="1" x14ac:dyDescent="0.3">
      <c r="C3562" s="664"/>
      <c r="D3562" s="343" t="s">
        <v>8079</v>
      </c>
      <c r="E3562" s="344" t="s">
        <v>412</v>
      </c>
      <c r="F3562" s="344" t="s">
        <v>484</v>
      </c>
      <c r="G3562" s="344"/>
      <c r="H3562" s="344" t="s">
        <v>8079</v>
      </c>
      <c r="I3562" s="334"/>
      <c r="J3562" s="261"/>
    </row>
    <row r="3563" spans="3:10" s="311" customFormat="1" x14ac:dyDescent="0.3">
      <c r="C3563" s="664"/>
      <c r="D3563" s="343" t="s">
        <v>8080</v>
      </c>
      <c r="E3563" s="344" t="s">
        <v>8081</v>
      </c>
      <c r="F3563" s="344" t="s">
        <v>436</v>
      </c>
      <c r="G3563" s="344"/>
      <c r="H3563" s="344" t="s">
        <v>8080</v>
      </c>
      <c r="I3563" s="334"/>
      <c r="J3563" s="261"/>
    </row>
    <row r="3564" spans="3:10" s="311" customFormat="1" x14ac:dyDescent="0.3">
      <c r="C3564" s="664"/>
      <c r="D3564" s="343" t="s">
        <v>8082</v>
      </c>
      <c r="E3564" s="344" t="s">
        <v>412</v>
      </c>
      <c r="F3564" s="344" t="s">
        <v>1051</v>
      </c>
      <c r="G3564" s="344"/>
      <c r="H3564" s="344" t="s">
        <v>8082</v>
      </c>
      <c r="I3564" s="334"/>
      <c r="J3564" s="261"/>
    </row>
    <row r="3565" spans="3:10" s="311" customFormat="1" x14ac:dyDescent="0.3">
      <c r="C3565" s="664"/>
      <c r="D3565" s="343" t="s">
        <v>8083</v>
      </c>
      <c r="E3565" s="344" t="s">
        <v>8084</v>
      </c>
      <c r="F3565" s="344" t="s">
        <v>745</v>
      </c>
      <c r="G3565" s="344"/>
      <c r="H3565" s="344" t="s">
        <v>8083</v>
      </c>
      <c r="I3565" s="334"/>
      <c r="J3565" s="261"/>
    </row>
    <row r="3566" spans="3:10" s="311" customFormat="1" x14ac:dyDescent="0.3">
      <c r="C3566" s="664"/>
      <c r="D3566" s="343" t="s">
        <v>8085</v>
      </c>
      <c r="E3566" s="344" t="s">
        <v>8086</v>
      </c>
      <c r="F3566" s="344" t="s">
        <v>531</v>
      </c>
      <c r="G3566" s="344"/>
      <c r="H3566" s="344" t="s">
        <v>8085</v>
      </c>
      <c r="I3566" s="334"/>
      <c r="J3566" s="261"/>
    </row>
    <row r="3567" spans="3:10" s="311" customFormat="1" x14ac:dyDescent="0.3">
      <c r="C3567" s="664"/>
      <c r="D3567" s="343" t="s">
        <v>8087</v>
      </c>
      <c r="E3567" s="344" t="s">
        <v>8088</v>
      </c>
      <c r="F3567" s="344" t="s">
        <v>621</v>
      </c>
      <c r="G3567" s="344"/>
      <c r="H3567" s="344" t="s">
        <v>8089</v>
      </c>
      <c r="I3567" s="334"/>
      <c r="J3567" s="261"/>
    </row>
    <row r="3568" spans="3:10" s="311" customFormat="1" x14ac:dyDescent="0.3">
      <c r="C3568" s="664"/>
      <c r="D3568" s="343" t="s">
        <v>8090</v>
      </c>
      <c r="E3568" s="344" t="s">
        <v>8091</v>
      </c>
      <c r="F3568" s="344" t="s">
        <v>531</v>
      </c>
      <c r="G3568" s="344"/>
      <c r="H3568" s="344" t="s">
        <v>8092</v>
      </c>
      <c r="I3568" s="334"/>
      <c r="J3568" s="261"/>
    </row>
    <row r="3569" spans="3:10" s="311" customFormat="1" x14ac:dyDescent="0.3">
      <c r="C3569" s="664"/>
      <c r="D3569" s="343" t="s">
        <v>8093</v>
      </c>
      <c r="E3569" s="344" t="s">
        <v>412</v>
      </c>
      <c r="F3569" s="344" t="s">
        <v>410</v>
      </c>
      <c r="G3569" s="344"/>
      <c r="H3569" s="344" t="s">
        <v>8093</v>
      </c>
      <c r="I3569" s="334"/>
      <c r="J3569" s="261"/>
    </row>
    <row r="3570" spans="3:10" s="311" customFormat="1" x14ac:dyDescent="0.3">
      <c r="C3570" s="664"/>
      <c r="D3570" s="343" t="s">
        <v>8094</v>
      </c>
      <c r="E3570" s="344" t="s">
        <v>8095</v>
      </c>
      <c r="F3570" s="344" t="s">
        <v>6367</v>
      </c>
      <c r="G3570" s="344"/>
      <c r="H3570" s="344" t="s">
        <v>8094</v>
      </c>
      <c r="I3570" s="334"/>
      <c r="J3570" s="261"/>
    </row>
    <row r="3571" spans="3:10" s="311" customFormat="1" x14ac:dyDescent="0.3">
      <c r="C3571" s="664"/>
      <c r="D3571" s="343" t="s">
        <v>8096</v>
      </c>
      <c r="E3571" s="344" t="s">
        <v>8097</v>
      </c>
      <c r="F3571" s="344" t="s">
        <v>745</v>
      </c>
      <c r="G3571" s="344"/>
      <c r="H3571" s="344" t="s">
        <v>8096</v>
      </c>
      <c r="I3571" s="334"/>
      <c r="J3571" s="261"/>
    </row>
    <row r="3572" spans="3:10" s="311" customFormat="1" x14ac:dyDescent="0.3">
      <c r="C3572" s="664"/>
      <c r="D3572" s="343" t="s">
        <v>8098</v>
      </c>
      <c r="E3572" s="344" t="s">
        <v>8099</v>
      </c>
      <c r="F3572" s="344" t="s">
        <v>410</v>
      </c>
      <c r="G3572" s="344"/>
      <c r="H3572" s="344" t="s">
        <v>8098</v>
      </c>
      <c r="I3572" s="334"/>
      <c r="J3572" s="261"/>
    </row>
    <row r="3573" spans="3:10" s="311" customFormat="1" x14ac:dyDescent="0.3">
      <c r="C3573" s="664"/>
      <c r="D3573" s="343" t="s">
        <v>8100</v>
      </c>
      <c r="E3573" s="344" t="s">
        <v>8101</v>
      </c>
      <c r="F3573" s="344" t="s">
        <v>525</v>
      </c>
      <c r="G3573" s="344"/>
      <c r="H3573" s="344" t="s">
        <v>8100</v>
      </c>
      <c r="I3573" s="334"/>
      <c r="J3573" s="261"/>
    </row>
    <row r="3574" spans="3:10" s="311" customFormat="1" x14ac:dyDescent="0.3">
      <c r="C3574" s="664"/>
      <c r="D3574" s="343" t="s">
        <v>8102</v>
      </c>
      <c r="E3574" s="344" t="s">
        <v>8103</v>
      </c>
      <c r="F3574" s="344" t="s">
        <v>426</v>
      </c>
      <c r="G3574" s="344"/>
      <c r="H3574" s="344" t="s">
        <v>8102</v>
      </c>
      <c r="I3574" s="334"/>
      <c r="J3574" s="261"/>
    </row>
    <row r="3575" spans="3:10" s="311" customFormat="1" x14ac:dyDescent="0.3">
      <c r="C3575" s="664"/>
      <c r="D3575" s="343" t="s">
        <v>8104</v>
      </c>
      <c r="E3575" s="344" t="s">
        <v>8105</v>
      </c>
      <c r="F3575" s="344" t="s">
        <v>1578</v>
      </c>
      <c r="G3575" s="344"/>
      <c r="H3575" s="344" t="s">
        <v>8104</v>
      </c>
      <c r="I3575" s="334"/>
      <c r="J3575" s="261"/>
    </row>
    <row r="3576" spans="3:10" s="311" customFormat="1" x14ac:dyDescent="0.3">
      <c r="C3576" s="664"/>
      <c r="D3576" s="343" t="s">
        <v>8106</v>
      </c>
      <c r="E3576" s="344" t="s">
        <v>8107</v>
      </c>
      <c r="F3576" s="344" t="s">
        <v>1893</v>
      </c>
      <c r="G3576" s="344"/>
      <c r="H3576" s="344" t="s">
        <v>8106</v>
      </c>
      <c r="I3576" s="334"/>
      <c r="J3576" s="261"/>
    </row>
    <row r="3577" spans="3:10" s="311" customFormat="1" x14ac:dyDescent="0.3">
      <c r="C3577" s="664"/>
      <c r="D3577" s="343" t="s">
        <v>8108</v>
      </c>
      <c r="E3577" s="344" t="s">
        <v>412</v>
      </c>
      <c r="F3577" s="344" t="s">
        <v>1950</v>
      </c>
      <c r="G3577" s="344"/>
      <c r="H3577" s="344" t="s">
        <v>8108</v>
      </c>
      <c r="I3577" s="334"/>
      <c r="J3577" s="261"/>
    </row>
    <row r="3578" spans="3:10" s="311" customFormat="1" x14ac:dyDescent="0.3">
      <c r="C3578" s="664"/>
      <c r="D3578" s="343" t="s">
        <v>8109</v>
      </c>
      <c r="E3578" s="344" t="s">
        <v>8110</v>
      </c>
      <c r="F3578" s="344" t="s">
        <v>3260</v>
      </c>
      <c r="G3578" s="344"/>
      <c r="H3578" s="344" t="s">
        <v>8111</v>
      </c>
      <c r="I3578" s="334"/>
      <c r="J3578" s="261"/>
    </row>
    <row r="3579" spans="3:10" s="311" customFormat="1" x14ac:dyDescent="0.3">
      <c r="C3579" s="664"/>
      <c r="D3579" s="343" t="s">
        <v>8112</v>
      </c>
      <c r="E3579" s="344" t="s">
        <v>8113</v>
      </c>
      <c r="F3579" s="344" t="s">
        <v>426</v>
      </c>
      <c r="G3579" s="344"/>
      <c r="H3579" s="344" t="s">
        <v>8112</v>
      </c>
      <c r="I3579" s="334"/>
      <c r="J3579" s="261"/>
    </row>
    <row r="3580" spans="3:10" s="311" customFormat="1" x14ac:dyDescent="0.3">
      <c r="C3580" s="664"/>
      <c r="D3580" s="343" t="s">
        <v>8114</v>
      </c>
      <c r="E3580" s="344" t="s">
        <v>8115</v>
      </c>
      <c r="F3580" s="344" t="s">
        <v>436</v>
      </c>
      <c r="G3580" s="344"/>
      <c r="H3580" s="344" t="s">
        <v>8116</v>
      </c>
      <c r="I3580" s="334"/>
      <c r="J3580" s="261"/>
    </row>
    <row r="3581" spans="3:10" s="311" customFormat="1" x14ac:dyDescent="0.3">
      <c r="C3581" s="664"/>
      <c r="D3581" s="343" t="s">
        <v>8117</v>
      </c>
      <c r="E3581" s="344" t="s">
        <v>412</v>
      </c>
      <c r="F3581" s="344" t="s">
        <v>1895</v>
      </c>
      <c r="G3581" s="344"/>
      <c r="H3581" s="344" t="s">
        <v>8117</v>
      </c>
      <c r="I3581" s="334"/>
      <c r="J3581" s="261"/>
    </row>
    <row r="3582" spans="3:10" s="311" customFormat="1" x14ac:dyDescent="0.3">
      <c r="C3582" s="664"/>
      <c r="D3582" s="343" t="s">
        <v>8118</v>
      </c>
      <c r="E3582" s="344" t="s">
        <v>8119</v>
      </c>
      <c r="F3582" s="344" t="s">
        <v>421</v>
      </c>
      <c r="G3582" s="344"/>
      <c r="H3582" s="344" t="s">
        <v>8118</v>
      </c>
      <c r="I3582" s="334"/>
      <c r="J3582" s="261"/>
    </row>
    <row r="3583" spans="3:10" s="311" customFormat="1" x14ac:dyDescent="0.3">
      <c r="C3583" s="664"/>
      <c r="D3583" s="343" t="s">
        <v>8120</v>
      </c>
      <c r="E3583" s="344" t="s">
        <v>8121</v>
      </c>
      <c r="F3583" s="344" t="s">
        <v>2849</v>
      </c>
      <c r="G3583" s="344"/>
      <c r="H3583" s="344" t="s">
        <v>8120</v>
      </c>
      <c r="I3583" s="334"/>
      <c r="J3583" s="261"/>
    </row>
    <row r="3584" spans="3:10" s="311" customFormat="1" x14ac:dyDescent="0.3">
      <c r="C3584" s="664"/>
      <c r="D3584" s="343" t="s">
        <v>8122</v>
      </c>
      <c r="E3584" s="344" t="s">
        <v>8123</v>
      </c>
      <c r="F3584" s="344" t="s">
        <v>410</v>
      </c>
      <c r="G3584" s="344"/>
      <c r="H3584" s="344" t="s">
        <v>8124</v>
      </c>
      <c r="I3584" s="334"/>
      <c r="J3584" s="261"/>
    </row>
    <row r="3585" spans="3:10" s="311" customFormat="1" x14ac:dyDescent="0.3">
      <c r="C3585" s="664"/>
      <c r="D3585" s="343" t="s">
        <v>8125</v>
      </c>
      <c r="E3585" s="344" t="s">
        <v>412</v>
      </c>
      <c r="F3585" s="344" t="s">
        <v>406</v>
      </c>
      <c r="G3585" s="344"/>
      <c r="H3585" s="344" t="s">
        <v>8126</v>
      </c>
      <c r="I3585" s="334"/>
      <c r="J3585" s="261"/>
    </row>
    <row r="3586" spans="3:10" s="311" customFormat="1" x14ac:dyDescent="0.3">
      <c r="C3586" s="664"/>
      <c r="D3586" s="343" t="s">
        <v>8127</v>
      </c>
      <c r="E3586" s="344" t="s">
        <v>8128</v>
      </c>
      <c r="F3586" s="344" t="s">
        <v>748</v>
      </c>
      <c r="G3586" s="344"/>
      <c r="H3586" s="344" t="s">
        <v>8127</v>
      </c>
      <c r="I3586" s="334"/>
      <c r="J3586" s="261"/>
    </row>
    <row r="3587" spans="3:10" s="311" customFormat="1" x14ac:dyDescent="0.3">
      <c r="C3587" s="664"/>
      <c r="D3587" s="343" t="s">
        <v>8129</v>
      </c>
      <c r="E3587" s="344" t="s">
        <v>8130</v>
      </c>
      <c r="F3587" s="344" t="s">
        <v>1553</v>
      </c>
      <c r="G3587" s="344"/>
      <c r="H3587" s="344" t="s">
        <v>8129</v>
      </c>
      <c r="I3587" s="334"/>
      <c r="J3587" s="261"/>
    </row>
    <row r="3588" spans="3:10" s="311" customFormat="1" x14ac:dyDescent="0.3">
      <c r="C3588" s="664"/>
      <c r="D3588" s="343" t="s">
        <v>8131</v>
      </c>
      <c r="E3588" s="344" t="s">
        <v>8132</v>
      </c>
      <c r="F3588" s="344" t="s">
        <v>621</v>
      </c>
      <c r="G3588" s="344"/>
      <c r="H3588" s="344" t="s">
        <v>8133</v>
      </c>
      <c r="I3588" s="334"/>
      <c r="J3588" s="261"/>
    </row>
    <row r="3589" spans="3:10" s="311" customFormat="1" x14ac:dyDescent="0.3">
      <c r="C3589" s="664"/>
      <c r="D3589" s="343" t="s">
        <v>8134</v>
      </c>
      <c r="E3589" s="344" t="s">
        <v>8135</v>
      </c>
      <c r="F3589" s="344" t="s">
        <v>1711</v>
      </c>
      <c r="G3589" s="344"/>
      <c r="H3589" s="344" t="s">
        <v>8136</v>
      </c>
      <c r="I3589" s="334"/>
      <c r="J3589" s="261"/>
    </row>
    <row r="3590" spans="3:10" s="311" customFormat="1" x14ac:dyDescent="0.3">
      <c r="C3590" s="664"/>
      <c r="D3590" s="343" t="s">
        <v>8137</v>
      </c>
      <c r="E3590" s="344" t="s">
        <v>8138</v>
      </c>
      <c r="F3590" s="344" t="s">
        <v>463</v>
      </c>
      <c r="G3590" s="344"/>
      <c r="H3590" s="344" t="s">
        <v>8139</v>
      </c>
      <c r="I3590" s="334"/>
      <c r="J3590" s="261"/>
    </row>
    <row r="3591" spans="3:10" s="311" customFormat="1" x14ac:dyDescent="0.3">
      <c r="C3591" s="664"/>
      <c r="D3591" s="343" t="s">
        <v>8140</v>
      </c>
      <c r="E3591" s="344" t="s">
        <v>8141</v>
      </c>
      <c r="F3591" s="344" t="s">
        <v>560</v>
      </c>
      <c r="G3591" s="344"/>
      <c r="H3591" s="344" t="s">
        <v>8140</v>
      </c>
      <c r="I3591" s="334"/>
      <c r="J3591" s="261"/>
    </row>
    <row r="3592" spans="3:10" s="311" customFormat="1" x14ac:dyDescent="0.3">
      <c r="C3592" s="664"/>
      <c r="D3592" s="343" t="s">
        <v>8142</v>
      </c>
      <c r="E3592" s="344" t="s">
        <v>8143</v>
      </c>
      <c r="F3592" s="344" t="s">
        <v>726</v>
      </c>
      <c r="G3592" s="344"/>
      <c r="H3592" s="344" t="s">
        <v>8144</v>
      </c>
      <c r="I3592" s="334"/>
      <c r="J3592" s="261"/>
    </row>
    <row r="3593" spans="3:10" s="311" customFormat="1" x14ac:dyDescent="0.3">
      <c r="C3593" s="664"/>
      <c r="D3593" s="343" t="s">
        <v>8145</v>
      </c>
      <c r="E3593" s="344" t="s">
        <v>412</v>
      </c>
      <c r="F3593" s="344" t="s">
        <v>594</v>
      </c>
      <c r="G3593" s="344"/>
      <c r="H3593" s="344" t="s">
        <v>8145</v>
      </c>
      <c r="I3593" s="334"/>
      <c r="J3593" s="261"/>
    </row>
    <row r="3594" spans="3:10" s="311" customFormat="1" x14ac:dyDescent="0.3">
      <c r="C3594" s="664"/>
      <c r="D3594" s="343" t="s">
        <v>8146</v>
      </c>
      <c r="E3594" s="344" t="s">
        <v>8147</v>
      </c>
      <c r="F3594" s="344" t="s">
        <v>3337</v>
      </c>
      <c r="G3594" s="344"/>
      <c r="H3594" s="344" t="s">
        <v>8148</v>
      </c>
      <c r="I3594" s="334"/>
      <c r="J3594" s="261"/>
    </row>
    <row r="3595" spans="3:10" s="311" customFormat="1" x14ac:dyDescent="0.3">
      <c r="C3595" s="664"/>
      <c r="D3595" s="343" t="s">
        <v>8149</v>
      </c>
      <c r="E3595" s="344" t="s">
        <v>8150</v>
      </c>
      <c r="F3595" s="344" t="s">
        <v>1148</v>
      </c>
      <c r="G3595" s="344"/>
      <c r="H3595" s="344" t="s">
        <v>8151</v>
      </c>
      <c r="I3595" s="334"/>
      <c r="J3595" s="261"/>
    </row>
    <row r="3596" spans="3:10" s="311" customFormat="1" x14ac:dyDescent="0.3">
      <c r="C3596" s="664"/>
      <c r="D3596" s="343" t="s">
        <v>8149</v>
      </c>
      <c r="E3596" s="344" t="s">
        <v>412</v>
      </c>
      <c r="F3596" s="344" t="s">
        <v>1148</v>
      </c>
      <c r="G3596" s="344"/>
      <c r="H3596" s="344" t="s">
        <v>8149</v>
      </c>
      <c r="I3596" s="334"/>
      <c r="J3596" s="261"/>
    </row>
    <row r="3597" spans="3:10" s="311" customFormat="1" x14ac:dyDescent="0.3">
      <c r="C3597" s="664"/>
      <c r="D3597" s="343" t="s">
        <v>8152</v>
      </c>
      <c r="E3597" s="344" t="s">
        <v>412</v>
      </c>
      <c r="F3597" s="344" t="s">
        <v>1295</v>
      </c>
      <c r="G3597" s="344"/>
      <c r="H3597" s="344" t="s">
        <v>8152</v>
      </c>
      <c r="I3597" s="334"/>
      <c r="J3597" s="261"/>
    </row>
    <row r="3598" spans="3:10" s="311" customFormat="1" x14ac:dyDescent="0.3">
      <c r="C3598" s="664"/>
      <c r="D3598" s="343" t="s">
        <v>8153</v>
      </c>
      <c r="E3598" s="344" t="s">
        <v>8154</v>
      </c>
      <c r="F3598" s="344" t="s">
        <v>621</v>
      </c>
      <c r="G3598" s="344"/>
      <c r="H3598" s="344" t="s">
        <v>8153</v>
      </c>
      <c r="I3598" s="334"/>
      <c r="J3598" s="261"/>
    </row>
    <row r="3599" spans="3:10" s="311" customFormat="1" x14ac:dyDescent="0.3">
      <c r="C3599" s="664"/>
      <c r="D3599" s="343" t="s">
        <v>8155</v>
      </c>
      <c r="E3599" s="344" t="s">
        <v>412</v>
      </c>
      <c r="F3599" s="344" t="s">
        <v>726</v>
      </c>
      <c r="G3599" s="344"/>
      <c r="H3599" s="344" t="s">
        <v>8155</v>
      </c>
      <c r="I3599" s="334"/>
      <c r="J3599" s="261"/>
    </row>
    <row r="3600" spans="3:10" s="311" customFormat="1" x14ac:dyDescent="0.3">
      <c r="C3600" s="664"/>
      <c r="D3600" s="343" t="s">
        <v>8156</v>
      </c>
      <c r="E3600" s="344" t="s">
        <v>8157</v>
      </c>
      <c r="F3600" s="344" t="s">
        <v>726</v>
      </c>
      <c r="G3600" s="344"/>
      <c r="H3600" s="344" t="s">
        <v>8158</v>
      </c>
      <c r="I3600" s="334"/>
      <c r="J3600" s="261"/>
    </row>
    <row r="3601" spans="3:10" s="311" customFormat="1" x14ac:dyDescent="0.3">
      <c r="C3601" s="664"/>
      <c r="D3601" s="343" t="s">
        <v>8159</v>
      </c>
      <c r="E3601" s="344" t="s">
        <v>8160</v>
      </c>
      <c r="F3601" s="344" t="s">
        <v>2858</v>
      </c>
      <c r="G3601" s="344"/>
      <c r="H3601" s="344" t="s">
        <v>8159</v>
      </c>
      <c r="I3601" s="334"/>
      <c r="J3601" s="261"/>
    </row>
    <row r="3602" spans="3:10" s="311" customFormat="1" x14ac:dyDescent="0.3">
      <c r="C3602" s="664"/>
      <c r="D3602" s="343" t="s">
        <v>8161</v>
      </c>
      <c r="E3602" s="344" t="s">
        <v>8162</v>
      </c>
      <c r="F3602" s="344" t="s">
        <v>6269</v>
      </c>
      <c r="G3602" s="344"/>
      <c r="H3602" s="344" t="s">
        <v>8161</v>
      </c>
      <c r="I3602" s="334"/>
      <c r="J3602" s="261"/>
    </row>
    <row r="3603" spans="3:10" s="311" customFormat="1" x14ac:dyDescent="0.3">
      <c r="C3603" s="664"/>
      <c r="D3603" s="343" t="s">
        <v>8163</v>
      </c>
      <c r="E3603" s="344" t="s">
        <v>8164</v>
      </c>
      <c r="F3603" s="344" t="s">
        <v>1194</v>
      </c>
      <c r="G3603" s="344"/>
      <c r="H3603" s="344" t="s">
        <v>8163</v>
      </c>
      <c r="I3603" s="334"/>
      <c r="J3603" s="261"/>
    </row>
    <row r="3604" spans="3:10" s="311" customFormat="1" x14ac:dyDescent="0.3">
      <c r="C3604" s="664"/>
      <c r="D3604" s="343" t="s">
        <v>8165</v>
      </c>
      <c r="E3604" s="344" t="s">
        <v>8166</v>
      </c>
      <c r="F3604" s="344" t="s">
        <v>4181</v>
      </c>
      <c r="G3604" s="344"/>
      <c r="H3604" s="344" t="s">
        <v>8165</v>
      </c>
      <c r="I3604" s="334"/>
      <c r="J3604" s="261"/>
    </row>
    <row r="3605" spans="3:10" s="311" customFormat="1" x14ac:dyDescent="0.3">
      <c r="C3605" s="664"/>
      <c r="D3605" s="343" t="s">
        <v>8167</v>
      </c>
      <c r="E3605" s="344" t="s">
        <v>8168</v>
      </c>
      <c r="F3605" s="344" t="s">
        <v>1194</v>
      </c>
      <c r="G3605" s="344"/>
      <c r="H3605" s="344" t="s">
        <v>8167</v>
      </c>
      <c r="I3605" s="334"/>
      <c r="J3605" s="261"/>
    </row>
    <row r="3606" spans="3:10" s="311" customFormat="1" x14ac:dyDescent="0.3">
      <c r="C3606" s="664"/>
      <c r="D3606" s="343" t="s">
        <v>8169</v>
      </c>
      <c r="E3606" s="344" t="s">
        <v>8170</v>
      </c>
      <c r="F3606" s="344" t="s">
        <v>1343</v>
      </c>
      <c r="G3606" s="344"/>
      <c r="H3606" s="344" t="s">
        <v>8169</v>
      </c>
      <c r="I3606" s="334"/>
      <c r="J3606" s="261"/>
    </row>
    <row r="3607" spans="3:10" s="311" customFormat="1" x14ac:dyDescent="0.3">
      <c r="C3607" s="664"/>
      <c r="D3607" s="343" t="s">
        <v>8171</v>
      </c>
      <c r="E3607" s="344" t="s">
        <v>8172</v>
      </c>
      <c r="F3607" s="344" t="s">
        <v>406</v>
      </c>
      <c r="G3607" s="344"/>
      <c r="H3607" s="344" t="s">
        <v>8173</v>
      </c>
      <c r="I3607" s="334"/>
      <c r="J3607" s="261"/>
    </row>
    <row r="3608" spans="3:10" s="311" customFormat="1" x14ac:dyDescent="0.3">
      <c r="C3608" s="664"/>
      <c r="D3608" s="343" t="s">
        <v>8174</v>
      </c>
      <c r="E3608" s="344" t="s">
        <v>8175</v>
      </c>
      <c r="F3608" s="344" t="s">
        <v>436</v>
      </c>
      <c r="G3608" s="344"/>
      <c r="H3608" s="344" t="s">
        <v>8176</v>
      </c>
      <c r="I3608" s="334"/>
      <c r="J3608" s="261"/>
    </row>
    <row r="3609" spans="3:10" s="311" customFormat="1" x14ac:dyDescent="0.3">
      <c r="C3609" s="664"/>
      <c r="D3609" s="343" t="s">
        <v>8177</v>
      </c>
      <c r="E3609" s="344" t="s">
        <v>412</v>
      </c>
      <c r="F3609" s="344" t="s">
        <v>531</v>
      </c>
      <c r="G3609" s="344"/>
      <c r="H3609" s="344" t="s">
        <v>8177</v>
      </c>
      <c r="I3609" s="334"/>
      <c r="J3609" s="261"/>
    </row>
    <row r="3610" spans="3:10" s="311" customFormat="1" x14ac:dyDescent="0.3">
      <c r="C3610" s="664"/>
      <c r="D3610" s="343" t="s">
        <v>8178</v>
      </c>
      <c r="E3610" s="344" t="s">
        <v>8179</v>
      </c>
      <c r="F3610" s="344" t="s">
        <v>426</v>
      </c>
      <c r="G3610" s="344"/>
      <c r="H3610" s="344" t="s">
        <v>8180</v>
      </c>
      <c r="I3610" s="334"/>
      <c r="J3610" s="261"/>
    </row>
    <row r="3611" spans="3:10" s="311" customFormat="1" x14ac:dyDescent="0.3">
      <c r="C3611" s="664"/>
      <c r="D3611" s="343" t="s">
        <v>8181</v>
      </c>
      <c r="E3611" s="344" t="s">
        <v>8182</v>
      </c>
      <c r="F3611" s="344" t="s">
        <v>406</v>
      </c>
      <c r="G3611" s="344"/>
      <c r="H3611" s="344" t="s">
        <v>8181</v>
      </c>
      <c r="I3611" s="334"/>
      <c r="J3611" s="261"/>
    </row>
    <row r="3612" spans="3:10" s="311" customFormat="1" x14ac:dyDescent="0.3">
      <c r="C3612" s="664"/>
      <c r="D3612" s="343" t="s">
        <v>8183</v>
      </c>
      <c r="E3612" s="344" t="s">
        <v>8184</v>
      </c>
      <c r="F3612" s="344" t="s">
        <v>1948</v>
      </c>
      <c r="G3612" s="344"/>
      <c r="H3612" s="344" t="s">
        <v>8183</v>
      </c>
      <c r="I3612" s="334"/>
      <c r="J3612" s="261"/>
    </row>
    <row r="3613" spans="3:10" s="311" customFormat="1" x14ac:dyDescent="0.3">
      <c r="C3613" s="664"/>
      <c r="D3613" s="343" t="s">
        <v>8185</v>
      </c>
      <c r="E3613" s="344" t="s">
        <v>8186</v>
      </c>
      <c r="F3613" s="344" t="s">
        <v>436</v>
      </c>
      <c r="G3613" s="344"/>
      <c r="H3613" s="344" t="s">
        <v>8187</v>
      </c>
      <c r="I3613" s="334"/>
      <c r="J3613" s="261"/>
    </row>
    <row r="3614" spans="3:10" s="311" customFormat="1" x14ac:dyDescent="0.3">
      <c r="C3614" s="664"/>
      <c r="D3614" s="343" t="s">
        <v>8185</v>
      </c>
      <c r="E3614" s="344" t="s">
        <v>8188</v>
      </c>
      <c r="F3614" s="344" t="s">
        <v>436</v>
      </c>
      <c r="G3614" s="344"/>
      <c r="H3614" s="344" t="s">
        <v>8189</v>
      </c>
      <c r="I3614" s="334"/>
      <c r="J3614" s="261"/>
    </row>
    <row r="3615" spans="3:10" s="311" customFormat="1" x14ac:dyDescent="0.3">
      <c r="C3615" s="664"/>
      <c r="D3615" s="343" t="s">
        <v>8185</v>
      </c>
      <c r="E3615" s="344" t="s">
        <v>8190</v>
      </c>
      <c r="F3615" s="344" t="s">
        <v>436</v>
      </c>
      <c r="G3615" s="344"/>
      <c r="H3615" s="344" t="s">
        <v>8191</v>
      </c>
      <c r="I3615" s="334"/>
      <c r="J3615" s="261"/>
    </row>
    <row r="3616" spans="3:10" s="311" customFormat="1" x14ac:dyDescent="0.3">
      <c r="C3616" s="664"/>
      <c r="D3616" s="343" t="s">
        <v>8192</v>
      </c>
      <c r="E3616" s="344" t="s">
        <v>8193</v>
      </c>
      <c r="F3616" s="344" t="s">
        <v>651</v>
      </c>
      <c r="G3616" s="344"/>
      <c r="H3616" s="344" t="s">
        <v>8192</v>
      </c>
      <c r="I3616" s="334"/>
      <c r="J3616" s="261"/>
    </row>
    <row r="3617" spans="3:10" s="311" customFormat="1" x14ac:dyDescent="0.3">
      <c r="C3617" s="664"/>
      <c r="D3617" s="343" t="s">
        <v>8194</v>
      </c>
      <c r="E3617" s="344" t="s">
        <v>8195</v>
      </c>
      <c r="F3617" s="344" t="s">
        <v>525</v>
      </c>
      <c r="G3617" s="344"/>
      <c r="H3617" s="344" t="s">
        <v>8194</v>
      </c>
      <c r="I3617" s="334"/>
      <c r="J3617" s="261"/>
    </row>
    <row r="3618" spans="3:10" s="311" customFormat="1" x14ac:dyDescent="0.3">
      <c r="C3618" s="664"/>
      <c r="D3618" s="343" t="s">
        <v>8196</v>
      </c>
      <c r="E3618" s="344" t="s">
        <v>412</v>
      </c>
      <c r="F3618" s="344" t="s">
        <v>525</v>
      </c>
      <c r="G3618" s="344"/>
      <c r="H3618" s="344" t="s">
        <v>8196</v>
      </c>
      <c r="I3618" s="334"/>
      <c r="J3618" s="261"/>
    </row>
    <row r="3619" spans="3:10" s="311" customFormat="1" x14ac:dyDescent="0.3">
      <c r="C3619" s="664"/>
      <c r="D3619" s="343" t="s">
        <v>8197</v>
      </c>
      <c r="E3619" s="344" t="s">
        <v>8198</v>
      </c>
      <c r="F3619" s="344" t="s">
        <v>516</v>
      </c>
      <c r="G3619" s="344"/>
      <c r="H3619" s="344" t="s">
        <v>8197</v>
      </c>
      <c r="I3619" s="334"/>
      <c r="J3619" s="261"/>
    </row>
    <row r="3620" spans="3:10" s="311" customFormat="1" x14ac:dyDescent="0.3">
      <c r="C3620" s="664"/>
      <c r="D3620" s="343" t="s">
        <v>8199</v>
      </c>
      <c r="E3620" s="344" t="s">
        <v>8200</v>
      </c>
      <c r="F3620" s="344" t="s">
        <v>426</v>
      </c>
      <c r="G3620" s="344"/>
      <c r="H3620" s="344" t="s">
        <v>8201</v>
      </c>
      <c r="I3620" s="334"/>
      <c r="J3620" s="261"/>
    </row>
    <row r="3621" spans="3:10" s="311" customFormat="1" x14ac:dyDescent="0.3">
      <c r="C3621" s="664"/>
      <c r="D3621" s="343" t="s">
        <v>8202</v>
      </c>
      <c r="E3621" s="344" t="s">
        <v>412</v>
      </c>
      <c r="F3621" s="344" t="s">
        <v>433</v>
      </c>
      <c r="G3621" s="344"/>
      <c r="H3621" s="344" t="s">
        <v>8203</v>
      </c>
      <c r="I3621" s="334"/>
      <c r="J3621" s="261"/>
    </row>
    <row r="3622" spans="3:10" s="311" customFormat="1" x14ac:dyDescent="0.3">
      <c r="C3622" s="664"/>
      <c r="D3622" s="343" t="s">
        <v>8204</v>
      </c>
      <c r="E3622" s="344" t="s">
        <v>8205</v>
      </c>
      <c r="F3622" s="344" t="s">
        <v>460</v>
      </c>
      <c r="G3622" s="344"/>
      <c r="H3622" s="344" t="s">
        <v>8206</v>
      </c>
      <c r="I3622" s="334"/>
      <c r="J3622" s="261"/>
    </row>
    <row r="3623" spans="3:10" s="311" customFormat="1" x14ac:dyDescent="0.3">
      <c r="C3623" s="664"/>
      <c r="D3623" s="343" t="s">
        <v>8207</v>
      </c>
      <c r="E3623" s="344" t="s">
        <v>8208</v>
      </c>
      <c r="F3623" s="344" t="s">
        <v>7429</v>
      </c>
      <c r="G3623" s="344"/>
      <c r="H3623" s="344" t="s">
        <v>8209</v>
      </c>
      <c r="I3623" s="334"/>
      <c r="J3623" s="261"/>
    </row>
    <row r="3624" spans="3:10" s="311" customFormat="1" x14ac:dyDescent="0.3">
      <c r="C3624" s="664"/>
      <c r="D3624" s="343" t="s">
        <v>8210</v>
      </c>
      <c r="E3624" s="344" t="s">
        <v>8211</v>
      </c>
      <c r="F3624" s="344" t="s">
        <v>426</v>
      </c>
      <c r="G3624" s="344"/>
      <c r="H3624" s="344" t="s">
        <v>8212</v>
      </c>
      <c r="I3624" s="334"/>
      <c r="J3624" s="261"/>
    </row>
    <row r="3625" spans="3:10" s="311" customFormat="1" x14ac:dyDescent="0.3">
      <c r="C3625" s="664"/>
      <c r="D3625" s="343" t="s">
        <v>8213</v>
      </c>
      <c r="E3625" s="344" t="s">
        <v>8214</v>
      </c>
      <c r="F3625" s="344" t="s">
        <v>426</v>
      </c>
      <c r="G3625" s="344"/>
      <c r="H3625" s="344" t="s">
        <v>8215</v>
      </c>
      <c r="I3625" s="334"/>
      <c r="J3625" s="261"/>
    </row>
    <row r="3626" spans="3:10" s="311" customFormat="1" x14ac:dyDescent="0.3">
      <c r="C3626" s="664"/>
      <c r="D3626" s="343" t="s">
        <v>8216</v>
      </c>
      <c r="E3626" s="344" t="s">
        <v>8217</v>
      </c>
      <c r="F3626" s="344" t="s">
        <v>426</v>
      </c>
      <c r="G3626" s="344"/>
      <c r="H3626" s="344" t="s">
        <v>8218</v>
      </c>
      <c r="I3626" s="334"/>
      <c r="J3626" s="261"/>
    </row>
    <row r="3627" spans="3:10" s="311" customFormat="1" x14ac:dyDescent="0.3">
      <c r="C3627" s="664"/>
      <c r="D3627" s="343" t="s">
        <v>8219</v>
      </c>
      <c r="E3627" s="344" t="s">
        <v>8220</v>
      </c>
      <c r="F3627" s="344" t="s">
        <v>436</v>
      </c>
      <c r="G3627" s="344"/>
      <c r="H3627" s="344" t="s">
        <v>8221</v>
      </c>
      <c r="I3627" s="334"/>
      <c r="J3627" s="261"/>
    </row>
    <row r="3628" spans="3:10" s="311" customFormat="1" x14ac:dyDescent="0.3">
      <c r="C3628" s="664"/>
      <c r="D3628" s="343" t="s">
        <v>8219</v>
      </c>
      <c r="E3628" s="344" t="s">
        <v>8222</v>
      </c>
      <c r="F3628" s="344" t="s">
        <v>1076</v>
      </c>
      <c r="G3628" s="344"/>
      <c r="H3628" s="344" t="s">
        <v>8223</v>
      </c>
      <c r="I3628" s="334"/>
      <c r="J3628" s="261"/>
    </row>
    <row r="3629" spans="3:10" s="311" customFormat="1" x14ac:dyDescent="0.3">
      <c r="C3629" s="664"/>
      <c r="D3629" s="343" t="s">
        <v>8224</v>
      </c>
      <c r="E3629" s="344" t="s">
        <v>8225</v>
      </c>
      <c r="F3629" s="344" t="s">
        <v>3130</v>
      </c>
      <c r="G3629" s="344"/>
      <c r="H3629" s="344" t="s">
        <v>8226</v>
      </c>
      <c r="I3629" s="334"/>
      <c r="J3629" s="261"/>
    </row>
    <row r="3630" spans="3:10" s="311" customFormat="1" x14ac:dyDescent="0.3">
      <c r="C3630" s="664"/>
      <c r="D3630" s="343" t="s">
        <v>8227</v>
      </c>
      <c r="E3630" s="344" t="s">
        <v>8228</v>
      </c>
      <c r="F3630" s="344" t="s">
        <v>436</v>
      </c>
      <c r="G3630" s="344"/>
      <c r="H3630" s="344" t="s">
        <v>8229</v>
      </c>
      <c r="I3630" s="334"/>
      <c r="J3630" s="261"/>
    </row>
    <row r="3631" spans="3:10" s="311" customFormat="1" x14ac:dyDescent="0.3">
      <c r="C3631" s="664"/>
      <c r="D3631" s="343" t="s">
        <v>8230</v>
      </c>
      <c r="E3631" s="344" t="s">
        <v>8231</v>
      </c>
      <c r="F3631" s="344" t="s">
        <v>421</v>
      </c>
      <c r="G3631" s="344"/>
      <c r="H3631" s="344" t="s">
        <v>8232</v>
      </c>
      <c r="I3631" s="334"/>
      <c r="J3631" s="261"/>
    </row>
    <row r="3632" spans="3:10" s="311" customFormat="1" x14ac:dyDescent="0.3">
      <c r="C3632" s="664"/>
      <c r="D3632" s="343" t="s">
        <v>8230</v>
      </c>
      <c r="E3632" s="344" t="s">
        <v>8233</v>
      </c>
      <c r="F3632" s="344" t="s">
        <v>436</v>
      </c>
      <c r="G3632" s="344"/>
      <c r="H3632" s="344" t="s">
        <v>8234</v>
      </c>
      <c r="I3632" s="334"/>
      <c r="J3632" s="261"/>
    </row>
    <row r="3633" spans="3:10" s="311" customFormat="1" x14ac:dyDescent="0.3">
      <c r="C3633" s="664"/>
      <c r="D3633" s="343" t="s">
        <v>8230</v>
      </c>
      <c r="E3633" s="344" t="s">
        <v>8235</v>
      </c>
      <c r="F3633" s="344" t="s">
        <v>436</v>
      </c>
      <c r="G3633" s="344"/>
      <c r="H3633" s="344" t="s">
        <v>8236</v>
      </c>
      <c r="I3633" s="334"/>
      <c r="J3633" s="261"/>
    </row>
    <row r="3634" spans="3:10" s="311" customFormat="1" x14ac:dyDescent="0.3">
      <c r="C3634" s="664"/>
      <c r="D3634" s="343" t="s">
        <v>8237</v>
      </c>
      <c r="E3634" s="344" t="s">
        <v>8238</v>
      </c>
      <c r="F3634" s="344" t="s">
        <v>7429</v>
      </c>
      <c r="G3634" s="344"/>
      <c r="H3634" s="344" t="s">
        <v>8239</v>
      </c>
      <c r="I3634" s="334"/>
      <c r="J3634" s="261"/>
    </row>
    <row r="3635" spans="3:10" s="311" customFormat="1" x14ac:dyDescent="0.3">
      <c r="C3635" s="664"/>
      <c r="D3635" s="343" t="s">
        <v>8240</v>
      </c>
      <c r="E3635" s="344" t="s">
        <v>8241</v>
      </c>
      <c r="F3635" s="344" t="s">
        <v>3130</v>
      </c>
      <c r="G3635" s="344"/>
      <c r="H3635" s="344" t="s">
        <v>8242</v>
      </c>
      <c r="I3635" s="334"/>
      <c r="J3635" s="261"/>
    </row>
    <row r="3636" spans="3:10" s="311" customFormat="1" x14ac:dyDescent="0.3">
      <c r="C3636" s="664"/>
      <c r="D3636" s="343" t="s">
        <v>8243</v>
      </c>
      <c r="E3636" s="344" t="s">
        <v>8244</v>
      </c>
      <c r="F3636" s="344" t="s">
        <v>423</v>
      </c>
      <c r="G3636" s="344"/>
      <c r="H3636" s="344" t="s">
        <v>8245</v>
      </c>
      <c r="I3636" s="334"/>
      <c r="J3636" s="261"/>
    </row>
    <row r="3637" spans="3:10" s="311" customFormat="1" x14ac:dyDescent="0.3">
      <c r="C3637" s="664"/>
      <c r="D3637" s="343" t="s">
        <v>8246</v>
      </c>
      <c r="E3637" s="344" t="s">
        <v>8247</v>
      </c>
      <c r="F3637" s="344" t="s">
        <v>8248</v>
      </c>
      <c r="G3637" s="344"/>
      <c r="H3637" s="344" t="s">
        <v>8249</v>
      </c>
      <c r="I3637" s="334"/>
      <c r="J3637" s="261"/>
    </row>
    <row r="3638" spans="3:10" s="311" customFormat="1" x14ac:dyDescent="0.3">
      <c r="C3638" s="664"/>
      <c r="D3638" s="343" t="s">
        <v>8250</v>
      </c>
      <c r="E3638" s="344" t="s">
        <v>412</v>
      </c>
      <c r="F3638" s="344" t="s">
        <v>423</v>
      </c>
      <c r="G3638" s="344"/>
      <c r="H3638" s="344" t="s">
        <v>7439</v>
      </c>
      <c r="I3638" s="334"/>
      <c r="J3638" s="261"/>
    </row>
    <row r="3639" spans="3:10" s="311" customFormat="1" x14ac:dyDescent="0.3">
      <c r="C3639" s="664"/>
      <c r="D3639" s="343" t="s">
        <v>8251</v>
      </c>
      <c r="E3639" s="344" t="s">
        <v>8252</v>
      </c>
      <c r="F3639" s="344" t="s">
        <v>423</v>
      </c>
      <c r="G3639" s="344"/>
      <c r="H3639" s="344" t="s">
        <v>8253</v>
      </c>
      <c r="I3639" s="334"/>
      <c r="J3639" s="261"/>
    </row>
    <row r="3640" spans="3:10" s="311" customFormat="1" x14ac:dyDescent="0.3">
      <c r="C3640" s="664"/>
      <c r="D3640" s="343" t="s">
        <v>8254</v>
      </c>
      <c r="E3640" s="344" t="s">
        <v>412</v>
      </c>
      <c r="F3640" s="344" t="s">
        <v>423</v>
      </c>
      <c r="G3640" s="344"/>
      <c r="H3640" s="344" t="s">
        <v>8255</v>
      </c>
      <c r="I3640" s="334"/>
      <c r="J3640" s="261"/>
    </row>
    <row r="3641" spans="3:10" s="311" customFormat="1" x14ac:dyDescent="0.3">
      <c r="C3641" s="664"/>
      <c r="D3641" s="343" t="s">
        <v>8256</v>
      </c>
      <c r="E3641" s="344" t="s">
        <v>412</v>
      </c>
      <c r="F3641" s="344" t="s">
        <v>1926</v>
      </c>
      <c r="G3641" s="344"/>
      <c r="H3641" s="344" t="s">
        <v>8257</v>
      </c>
      <c r="I3641" s="334"/>
      <c r="J3641" s="261"/>
    </row>
    <row r="3642" spans="3:10" s="311" customFormat="1" x14ac:dyDescent="0.3">
      <c r="C3642" s="664"/>
      <c r="D3642" s="343" t="s">
        <v>8258</v>
      </c>
      <c r="E3642" s="344" t="s">
        <v>412</v>
      </c>
      <c r="F3642" s="344" t="s">
        <v>423</v>
      </c>
      <c r="G3642" s="344"/>
      <c r="H3642" s="344" t="s">
        <v>8259</v>
      </c>
      <c r="I3642" s="334"/>
      <c r="J3642" s="261"/>
    </row>
    <row r="3643" spans="3:10" s="311" customFormat="1" x14ac:dyDescent="0.3">
      <c r="C3643" s="664"/>
      <c r="D3643" s="343" t="s">
        <v>8260</v>
      </c>
      <c r="E3643" s="344" t="s">
        <v>8261</v>
      </c>
      <c r="F3643" s="344" t="s">
        <v>423</v>
      </c>
      <c r="G3643" s="344"/>
      <c r="H3643" s="344" t="s">
        <v>8262</v>
      </c>
      <c r="I3643" s="334"/>
      <c r="J3643" s="261"/>
    </row>
    <row r="3644" spans="3:10" s="311" customFormat="1" x14ac:dyDescent="0.3">
      <c r="C3644" s="664"/>
      <c r="D3644" s="343" t="s">
        <v>8263</v>
      </c>
      <c r="E3644" s="344" t="s">
        <v>8264</v>
      </c>
      <c r="F3644" s="344" t="s">
        <v>8265</v>
      </c>
      <c r="G3644" s="344"/>
      <c r="H3644" s="344" t="s">
        <v>8266</v>
      </c>
      <c r="I3644" s="334"/>
      <c r="J3644" s="261"/>
    </row>
    <row r="3645" spans="3:10" s="311" customFormat="1" x14ac:dyDescent="0.3">
      <c r="C3645" s="664"/>
      <c r="D3645" s="343" t="s">
        <v>8263</v>
      </c>
      <c r="E3645" s="344" t="s">
        <v>8267</v>
      </c>
      <c r="F3645" s="344" t="s">
        <v>8248</v>
      </c>
      <c r="G3645" s="344"/>
      <c r="H3645" s="344" t="s">
        <v>8268</v>
      </c>
      <c r="I3645" s="334"/>
      <c r="J3645" s="261"/>
    </row>
    <row r="3646" spans="3:10" s="311" customFormat="1" x14ac:dyDescent="0.3">
      <c r="C3646" s="664"/>
      <c r="D3646" s="343" t="s">
        <v>8269</v>
      </c>
      <c r="E3646" s="344" t="s">
        <v>412</v>
      </c>
      <c r="F3646" s="344" t="s">
        <v>423</v>
      </c>
      <c r="G3646" s="344"/>
      <c r="H3646" s="344" t="s">
        <v>8270</v>
      </c>
      <c r="I3646" s="334"/>
      <c r="J3646" s="261"/>
    </row>
    <row r="3647" spans="3:10" s="311" customFormat="1" x14ac:dyDescent="0.3">
      <c r="C3647" s="664"/>
      <c r="D3647" s="343" t="s">
        <v>8271</v>
      </c>
      <c r="E3647" s="344" t="s">
        <v>412</v>
      </c>
      <c r="F3647" s="344" t="s">
        <v>423</v>
      </c>
      <c r="G3647" s="344"/>
      <c r="H3647" s="344" t="s">
        <v>8272</v>
      </c>
      <c r="I3647" s="334"/>
      <c r="J3647" s="261"/>
    </row>
    <row r="3648" spans="3:10" s="311" customFormat="1" x14ac:dyDescent="0.3">
      <c r="C3648" s="664"/>
      <c r="D3648" s="343" t="s">
        <v>8273</v>
      </c>
      <c r="E3648" s="344" t="s">
        <v>412</v>
      </c>
      <c r="F3648" s="344" t="s">
        <v>406</v>
      </c>
      <c r="G3648" s="344"/>
      <c r="H3648" s="344" t="s">
        <v>8274</v>
      </c>
      <c r="I3648" s="334"/>
      <c r="J3648" s="261"/>
    </row>
    <row r="3649" spans="3:10" s="311" customFormat="1" x14ac:dyDescent="0.3">
      <c r="C3649" s="664"/>
      <c r="D3649" s="343" t="s">
        <v>8275</v>
      </c>
      <c r="E3649" s="344" t="s">
        <v>412</v>
      </c>
      <c r="F3649" s="344" t="s">
        <v>651</v>
      </c>
      <c r="G3649" s="344"/>
      <c r="H3649" s="344" t="s">
        <v>8275</v>
      </c>
      <c r="I3649" s="334"/>
      <c r="J3649" s="261"/>
    </row>
    <row r="3650" spans="3:10" s="311" customFormat="1" x14ac:dyDescent="0.3">
      <c r="C3650" s="664"/>
      <c r="D3650" s="343" t="s">
        <v>8276</v>
      </c>
      <c r="E3650" s="344" t="s">
        <v>412</v>
      </c>
      <c r="F3650" s="344" t="s">
        <v>5926</v>
      </c>
      <c r="G3650" s="344"/>
      <c r="H3650" s="344" t="s">
        <v>8276</v>
      </c>
      <c r="I3650" s="334"/>
      <c r="J3650" s="261"/>
    </row>
    <row r="3651" spans="3:10" s="311" customFormat="1" x14ac:dyDescent="0.3">
      <c r="C3651" s="664"/>
      <c r="D3651" s="343" t="s">
        <v>8277</v>
      </c>
      <c r="E3651" s="344" t="s">
        <v>412</v>
      </c>
      <c r="F3651" s="344" t="s">
        <v>1553</v>
      </c>
      <c r="G3651" s="344"/>
      <c r="H3651" s="344" t="s">
        <v>8277</v>
      </c>
      <c r="I3651" s="334"/>
      <c r="J3651" s="261"/>
    </row>
    <row r="3652" spans="3:10" s="311" customFormat="1" x14ac:dyDescent="0.3">
      <c r="C3652" s="664"/>
      <c r="D3652" s="343" t="s">
        <v>8278</v>
      </c>
      <c r="E3652" s="344" t="s">
        <v>8279</v>
      </c>
      <c r="F3652" s="344" t="s">
        <v>410</v>
      </c>
      <c r="G3652" s="344"/>
      <c r="H3652" s="344" t="s">
        <v>8278</v>
      </c>
      <c r="I3652" s="334"/>
      <c r="J3652" s="261"/>
    </row>
    <row r="3653" spans="3:10" s="311" customFormat="1" x14ac:dyDescent="0.3">
      <c r="C3653" s="664"/>
      <c r="D3653" s="343" t="s">
        <v>8280</v>
      </c>
      <c r="E3653" s="344" t="s">
        <v>8281</v>
      </c>
      <c r="F3653" s="344" t="s">
        <v>621</v>
      </c>
      <c r="G3653" s="344"/>
      <c r="H3653" s="344" t="s">
        <v>8282</v>
      </c>
      <c r="I3653" s="334"/>
      <c r="J3653" s="261"/>
    </row>
    <row r="3654" spans="3:10" s="311" customFormat="1" x14ac:dyDescent="0.3">
      <c r="C3654" s="664"/>
      <c r="D3654" s="343" t="s">
        <v>8283</v>
      </c>
      <c r="E3654" s="344" t="s">
        <v>8284</v>
      </c>
      <c r="F3654" s="344" t="s">
        <v>421</v>
      </c>
      <c r="G3654" s="344"/>
      <c r="H3654" s="344" t="s">
        <v>8285</v>
      </c>
      <c r="I3654" s="334"/>
      <c r="J3654" s="261"/>
    </row>
    <row r="3655" spans="3:10" s="311" customFormat="1" x14ac:dyDescent="0.3">
      <c r="C3655" s="664"/>
      <c r="D3655" s="343" t="s">
        <v>8286</v>
      </c>
      <c r="E3655" s="344" t="s">
        <v>412</v>
      </c>
      <c r="F3655" s="344" t="s">
        <v>531</v>
      </c>
      <c r="G3655" s="344"/>
      <c r="H3655" s="344" t="s">
        <v>8286</v>
      </c>
      <c r="I3655" s="334"/>
      <c r="J3655" s="261"/>
    </row>
    <row r="3656" spans="3:10" s="311" customFormat="1" x14ac:dyDescent="0.3">
      <c r="C3656" s="664"/>
      <c r="D3656" s="343" t="s">
        <v>8287</v>
      </c>
      <c r="E3656" s="344" t="s">
        <v>8288</v>
      </c>
      <c r="F3656" s="344" t="s">
        <v>651</v>
      </c>
      <c r="G3656" s="344"/>
      <c r="H3656" s="344" t="s">
        <v>8287</v>
      </c>
      <c r="I3656" s="334"/>
      <c r="J3656" s="261"/>
    </row>
    <row r="3657" spans="3:10" s="311" customFormat="1" x14ac:dyDescent="0.3">
      <c r="C3657" s="664"/>
      <c r="D3657" s="343" t="s">
        <v>8289</v>
      </c>
      <c r="E3657" s="344" t="s">
        <v>412</v>
      </c>
      <c r="F3657" s="344" t="s">
        <v>406</v>
      </c>
      <c r="G3657" s="344"/>
      <c r="H3657" s="344" t="s">
        <v>8290</v>
      </c>
      <c r="I3657" s="334"/>
      <c r="J3657" s="261"/>
    </row>
    <row r="3658" spans="3:10" s="311" customFormat="1" x14ac:dyDescent="0.3">
      <c r="C3658" s="664"/>
      <c r="D3658" s="343" t="s">
        <v>8291</v>
      </c>
      <c r="E3658" s="344" t="s">
        <v>412</v>
      </c>
      <c r="F3658" s="344" t="s">
        <v>627</v>
      </c>
      <c r="G3658" s="344"/>
      <c r="H3658" s="344" t="s">
        <v>8292</v>
      </c>
      <c r="I3658" s="334"/>
      <c r="J3658" s="261"/>
    </row>
    <row r="3659" spans="3:10" s="311" customFormat="1" x14ac:dyDescent="0.3">
      <c r="C3659" s="664"/>
      <c r="D3659" s="343" t="s">
        <v>8293</v>
      </c>
      <c r="E3659" s="344" t="s">
        <v>8294</v>
      </c>
      <c r="F3659" s="344" t="s">
        <v>426</v>
      </c>
      <c r="G3659" s="344"/>
      <c r="H3659" s="344" t="s">
        <v>8293</v>
      </c>
      <c r="I3659" s="334"/>
      <c r="J3659" s="261"/>
    </row>
    <row r="3660" spans="3:10" s="311" customFormat="1" x14ac:dyDescent="0.3">
      <c r="C3660" s="664"/>
      <c r="D3660" s="343" t="s">
        <v>8295</v>
      </c>
      <c r="E3660" s="344" t="s">
        <v>8296</v>
      </c>
      <c r="F3660" s="344" t="s">
        <v>745</v>
      </c>
      <c r="G3660" s="344"/>
      <c r="H3660" s="344" t="s">
        <v>8297</v>
      </c>
      <c r="I3660" s="334"/>
      <c r="J3660" s="261"/>
    </row>
    <row r="3661" spans="3:10" s="311" customFormat="1" x14ac:dyDescent="0.3">
      <c r="C3661" s="664"/>
      <c r="D3661" s="343" t="s">
        <v>8295</v>
      </c>
      <c r="E3661" s="344" t="s">
        <v>8298</v>
      </c>
      <c r="F3661" s="344" t="s">
        <v>745</v>
      </c>
      <c r="G3661" s="344"/>
      <c r="H3661" s="344" t="s">
        <v>8299</v>
      </c>
      <c r="I3661" s="334"/>
      <c r="J3661" s="261"/>
    </row>
    <row r="3662" spans="3:10" s="311" customFormat="1" x14ac:dyDescent="0.3">
      <c r="C3662" s="664"/>
      <c r="D3662" s="343" t="s">
        <v>8295</v>
      </c>
      <c r="E3662" s="344" t="s">
        <v>412</v>
      </c>
      <c r="F3662" s="344" t="s">
        <v>745</v>
      </c>
      <c r="G3662" s="344"/>
      <c r="H3662" s="344" t="s">
        <v>8300</v>
      </c>
      <c r="I3662" s="334"/>
      <c r="J3662" s="261"/>
    </row>
    <row r="3663" spans="3:10" s="311" customFormat="1" x14ac:dyDescent="0.3">
      <c r="C3663" s="664"/>
      <c r="D3663" s="343" t="s">
        <v>8295</v>
      </c>
      <c r="E3663" s="344" t="s">
        <v>412</v>
      </c>
      <c r="F3663" s="344" t="s">
        <v>745</v>
      </c>
      <c r="G3663" s="344"/>
      <c r="H3663" s="344" t="s">
        <v>8301</v>
      </c>
      <c r="I3663" s="334"/>
      <c r="J3663" s="261"/>
    </row>
    <row r="3664" spans="3:10" s="311" customFormat="1" x14ac:dyDescent="0.3">
      <c r="C3664" s="664"/>
      <c r="D3664" s="343" t="s">
        <v>8295</v>
      </c>
      <c r="E3664" s="344" t="s">
        <v>8302</v>
      </c>
      <c r="F3664" s="344" t="s">
        <v>745</v>
      </c>
      <c r="G3664" s="344"/>
      <c r="H3664" s="344" t="s">
        <v>8303</v>
      </c>
      <c r="I3664" s="334"/>
      <c r="J3664" s="261"/>
    </row>
    <row r="3665" spans="3:10" s="311" customFormat="1" x14ac:dyDescent="0.3">
      <c r="C3665" s="664"/>
      <c r="D3665" s="343" t="s">
        <v>8304</v>
      </c>
      <c r="E3665" s="344" t="s">
        <v>8305</v>
      </c>
      <c r="F3665" s="344" t="s">
        <v>436</v>
      </c>
      <c r="G3665" s="344"/>
      <c r="H3665" s="344" t="s">
        <v>8306</v>
      </c>
      <c r="I3665" s="334"/>
      <c r="J3665" s="261"/>
    </row>
    <row r="3666" spans="3:10" s="311" customFormat="1" x14ac:dyDescent="0.3">
      <c r="C3666" s="664"/>
      <c r="D3666" s="343" t="s">
        <v>8307</v>
      </c>
      <c r="E3666" s="344" t="s">
        <v>8308</v>
      </c>
      <c r="F3666" s="344" t="s">
        <v>621</v>
      </c>
      <c r="G3666" s="344"/>
      <c r="H3666" s="344" t="s">
        <v>8309</v>
      </c>
      <c r="I3666" s="334"/>
      <c r="J3666" s="261"/>
    </row>
    <row r="3667" spans="3:10" s="311" customFormat="1" x14ac:dyDescent="0.3">
      <c r="C3667" s="664"/>
      <c r="D3667" s="343" t="s">
        <v>8310</v>
      </c>
      <c r="E3667" s="344" t="s">
        <v>8311</v>
      </c>
      <c r="F3667" s="344" t="s">
        <v>433</v>
      </c>
      <c r="G3667" s="344"/>
      <c r="H3667" s="344" t="s">
        <v>8310</v>
      </c>
      <c r="I3667" s="334"/>
      <c r="J3667" s="261"/>
    </row>
    <row r="3668" spans="3:10" s="311" customFormat="1" x14ac:dyDescent="0.3">
      <c r="C3668" s="664"/>
      <c r="D3668" s="343" t="s">
        <v>8312</v>
      </c>
      <c r="E3668" s="344" t="s">
        <v>412</v>
      </c>
      <c r="F3668" s="344" t="s">
        <v>745</v>
      </c>
      <c r="G3668" s="344"/>
      <c r="H3668" s="344" t="s">
        <v>8312</v>
      </c>
      <c r="I3668" s="334"/>
      <c r="J3668" s="261"/>
    </row>
    <row r="3669" spans="3:10" s="311" customFormat="1" x14ac:dyDescent="0.3">
      <c r="C3669" s="664"/>
      <c r="D3669" s="343" t="s">
        <v>8313</v>
      </c>
      <c r="E3669" s="344" t="s">
        <v>8314</v>
      </c>
      <c r="F3669" s="344" t="s">
        <v>423</v>
      </c>
      <c r="G3669" s="344"/>
      <c r="H3669" s="344" t="s">
        <v>8315</v>
      </c>
      <c r="I3669" s="334"/>
      <c r="J3669" s="261"/>
    </row>
    <row r="3670" spans="3:10" s="311" customFormat="1" x14ac:dyDescent="0.3">
      <c r="C3670" s="664"/>
      <c r="D3670" s="343" t="s">
        <v>8316</v>
      </c>
      <c r="E3670" s="344" t="s">
        <v>8317</v>
      </c>
      <c r="F3670" s="344" t="s">
        <v>436</v>
      </c>
      <c r="G3670" s="344"/>
      <c r="H3670" s="344" t="s">
        <v>8318</v>
      </c>
      <c r="I3670" s="334"/>
      <c r="J3670" s="261"/>
    </row>
    <row r="3671" spans="3:10" s="311" customFormat="1" x14ac:dyDescent="0.3">
      <c r="C3671" s="664"/>
      <c r="D3671" s="343" t="s">
        <v>8319</v>
      </c>
      <c r="E3671" s="344" t="s">
        <v>412</v>
      </c>
      <c r="F3671" s="344" t="s">
        <v>406</v>
      </c>
      <c r="G3671" s="344"/>
      <c r="H3671" s="344" t="s">
        <v>8319</v>
      </c>
      <c r="I3671" s="334"/>
      <c r="J3671" s="261"/>
    </row>
    <row r="3672" spans="3:10" s="311" customFormat="1" x14ac:dyDescent="0.3">
      <c r="C3672" s="664"/>
      <c r="D3672" s="343" t="s">
        <v>8320</v>
      </c>
      <c r="E3672" s="344" t="s">
        <v>412</v>
      </c>
      <c r="F3672" s="344" t="s">
        <v>406</v>
      </c>
      <c r="G3672" s="344"/>
      <c r="H3672" s="344" t="s">
        <v>8320</v>
      </c>
      <c r="I3672" s="334"/>
      <c r="J3672" s="261"/>
    </row>
    <row r="3673" spans="3:10" s="311" customFormat="1" x14ac:dyDescent="0.3">
      <c r="C3673" s="664"/>
      <c r="D3673" s="343" t="s">
        <v>8321</v>
      </c>
      <c r="E3673" s="344" t="s">
        <v>412</v>
      </c>
      <c r="F3673" s="344" t="s">
        <v>1250</v>
      </c>
      <c r="G3673" s="344"/>
      <c r="H3673" s="344" t="s">
        <v>8321</v>
      </c>
      <c r="I3673" s="334"/>
      <c r="J3673" s="261"/>
    </row>
    <row r="3674" spans="3:10" s="311" customFormat="1" x14ac:dyDescent="0.3">
      <c r="C3674" s="664"/>
      <c r="D3674" s="343" t="s">
        <v>8322</v>
      </c>
      <c r="E3674" s="344" t="s">
        <v>8323</v>
      </c>
      <c r="F3674" s="344" t="s">
        <v>406</v>
      </c>
      <c r="G3674" s="344"/>
      <c r="H3674" s="344" t="s">
        <v>8322</v>
      </c>
      <c r="I3674" s="334"/>
      <c r="J3674" s="261"/>
    </row>
    <row r="3675" spans="3:10" s="311" customFormat="1" x14ac:dyDescent="0.3">
      <c r="C3675" s="664"/>
      <c r="D3675" s="343" t="s">
        <v>8324</v>
      </c>
      <c r="E3675" s="344" t="s">
        <v>412</v>
      </c>
      <c r="F3675" s="344" t="s">
        <v>2610</v>
      </c>
      <c r="G3675" s="344"/>
      <c r="H3675" s="344" t="s">
        <v>8325</v>
      </c>
      <c r="I3675" s="334"/>
      <c r="J3675" s="261"/>
    </row>
    <row r="3676" spans="3:10" s="311" customFormat="1" x14ac:dyDescent="0.3">
      <c r="C3676" s="664"/>
      <c r="D3676" s="343" t="s">
        <v>8326</v>
      </c>
      <c r="E3676" s="344" t="s">
        <v>8327</v>
      </c>
      <c r="F3676" s="344" t="s">
        <v>869</v>
      </c>
      <c r="G3676" s="344"/>
      <c r="H3676" s="344" t="s">
        <v>8328</v>
      </c>
      <c r="I3676" s="334"/>
      <c r="J3676" s="261"/>
    </row>
    <row r="3677" spans="3:10" s="311" customFormat="1" x14ac:dyDescent="0.3">
      <c r="C3677" s="664"/>
      <c r="D3677" s="343" t="s">
        <v>8329</v>
      </c>
      <c r="E3677" s="344" t="s">
        <v>8330</v>
      </c>
      <c r="F3677" s="344" t="s">
        <v>856</v>
      </c>
      <c r="G3677" s="344"/>
      <c r="H3677" s="344" t="s">
        <v>8331</v>
      </c>
      <c r="I3677" s="334"/>
      <c r="J3677" s="261"/>
    </row>
    <row r="3678" spans="3:10" s="311" customFormat="1" x14ac:dyDescent="0.3">
      <c r="C3678" s="664"/>
      <c r="D3678" s="343" t="s">
        <v>8332</v>
      </c>
      <c r="E3678" s="344" t="s">
        <v>8333</v>
      </c>
      <c r="F3678" s="344" t="s">
        <v>426</v>
      </c>
      <c r="G3678" s="344"/>
      <c r="H3678" s="344" t="s">
        <v>8332</v>
      </c>
      <c r="I3678" s="334"/>
      <c r="J3678" s="261"/>
    </row>
    <row r="3679" spans="3:10" s="311" customFormat="1" x14ac:dyDescent="0.3">
      <c r="C3679" s="664"/>
      <c r="D3679" s="343" t="s">
        <v>8334</v>
      </c>
      <c r="E3679" s="344" t="s">
        <v>412</v>
      </c>
      <c r="F3679" s="344" t="s">
        <v>406</v>
      </c>
      <c r="G3679" s="344"/>
      <c r="H3679" s="344" t="s">
        <v>8335</v>
      </c>
      <c r="I3679" s="334"/>
      <c r="J3679" s="261"/>
    </row>
    <row r="3680" spans="3:10" s="311" customFormat="1" x14ac:dyDescent="0.3">
      <c r="C3680" s="664"/>
      <c r="D3680" s="343" t="s">
        <v>8336</v>
      </c>
      <c r="E3680" s="344" t="s">
        <v>8337</v>
      </c>
      <c r="F3680" s="344" t="s">
        <v>1051</v>
      </c>
      <c r="G3680" s="344"/>
      <c r="H3680" s="344" t="s">
        <v>8336</v>
      </c>
      <c r="I3680" s="334"/>
      <c r="J3680" s="261"/>
    </row>
    <row r="3681" spans="3:10" s="311" customFormat="1" x14ac:dyDescent="0.3">
      <c r="C3681" s="664"/>
      <c r="D3681" s="343" t="s">
        <v>8338</v>
      </c>
      <c r="E3681" s="344" t="s">
        <v>8336</v>
      </c>
      <c r="F3681" s="344" t="s">
        <v>8339</v>
      </c>
      <c r="G3681" s="344"/>
      <c r="H3681" s="344" t="s">
        <v>8340</v>
      </c>
      <c r="I3681" s="334"/>
      <c r="J3681" s="261"/>
    </row>
    <row r="3682" spans="3:10" s="311" customFormat="1" x14ac:dyDescent="0.3">
      <c r="C3682" s="664"/>
      <c r="D3682" s="343" t="s">
        <v>8341</v>
      </c>
      <c r="E3682" s="344" t="s">
        <v>8342</v>
      </c>
      <c r="F3682" s="344" t="s">
        <v>1051</v>
      </c>
      <c r="G3682" s="344"/>
      <c r="H3682" s="344" t="s">
        <v>8341</v>
      </c>
      <c r="I3682" s="334"/>
      <c r="J3682" s="261"/>
    </row>
    <row r="3683" spans="3:10" s="311" customFormat="1" x14ac:dyDescent="0.3">
      <c r="C3683" s="664"/>
      <c r="D3683" s="343" t="s">
        <v>8343</v>
      </c>
      <c r="E3683" s="344" t="s">
        <v>8344</v>
      </c>
      <c r="F3683" s="344" t="s">
        <v>440</v>
      </c>
      <c r="G3683" s="344"/>
      <c r="H3683" s="344" t="s">
        <v>8343</v>
      </c>
      <c r="I3683" s="334"/>
      <c r="J3683" s="261"/>
    </row>
    <row r="3684" spans="3:10" s="311" customFormat="1" x14ac:dyDescent="0.3">
      <c r="C3684" s="664"/>
      <c r="D3684" s="343" t="s">
        <v>8345</v>
      </c>
      <c r="E3684" s="344" t="s">
        <v>8346</v>
      </c>
      <c r="F3684" s="344" t="s">
        <v>726</v>
      </c>
      <c r="G3684" s="344"/>
      <c r="H3684" s="344" t="s">
        <v>8347</v>
      </c>
      <c r="I3684" s="334"/>
      <c r="J3684" s="261"/>
    </row>
    <row r="3685" spans="3:10" s="311" customFormat="1" x14ac:dyDescent="0.3">
      <c r="C3685" s="664"/>
      <c r="D3685" s="343" t="s">
        <v>8348</v>
      </c>
      <c r="E3685" s="344" t="s">
        <v>8349</v>
      </c>
      <c r="F3685" s="344" t="s">
        <v>433</v>
      </c>
      <c r="G3685" s="344"/>
      <c r="H3685" s="344" t="s">
        <v>8348</v>
      </c>
      <c r="I3685" s="334"/>
      <c r="J3685" s="261"/>
    </row>
    <row r="3686" spans="3:10" s="311" customFormat="1" x14ac:dyDescent="0.3">
      <c r="C3686" s="664"/>
      <c r="D3686" s="343" t="s">
        <v>8350</v>
      </c>
      <c r="E3686" s="344" t="s">
        <v>8351</v>
      </c>
      <c r="F3686" s="344" t="s">
        <v>426</v>
      </c>
      <c r="G3686" s="344"/>
      <c r="H3686" s="344" t="s">
        <v>8350</v>
      </c>
      <c r="I3686" s="334"/>
      <c r="J3686" s="261"/>
    </row>
    <row r="3687" spans="3:10" s="311" customFormat="1" x14ac:dyDescent="0.3">
      <c r="C3687" s="664"/>
      <c r="D3687" s="343" t="s">
        <v>8352</v>
      </c>
      <c r="E3687" s="344" t="s">
        <v>8353</v>
      </c>
      <c r="F3687" s="344" t="s">
        <v>436</v>
      </c>
      <c r="G3687" s="344"/>
      <c r="H3687" s="344" t="s">
        <v>8354</v>
      </c>
      <c r="I3687" s="334"/>
      <c r="J3687" s="261"/>
    </row>
    <row r="3688" spans="3:10" s="311" customFormat="1" x14ac:dyDescent="0.3">
      <c r="C3688" s="664"/>
      <c r="D3688" s="343" t="s">
        <v>8355</v>
      </c>
      <c r="E3688" s="344" t="s">
        <v>8356</v>
      </c>
      <c r="F3688" s="344" t="s">
        <v>745</v>
      </c>
      <c r="G3688" s="344"/>
      <c r="H3688" s="344" t="s">
        <v>8357</v>
      </c>
      <c r="I3688" s="334"/>
      <c r="J3688" s="261"/>
    </row>
    <row r="3689" spans="3:10" s="311" customFormat="1" x14ac:dyDescent="0.3">
      <c r="C3689" s="664"/>
      <c r="D3689" s="343" t="s">
        <v>8358</v>
      </c>
      <c r="E3689" s="344" t="s">
        <v>8359</v>
      </c>
      <c r="F3689" s="344" t="s">
        <v>477</v>
      </c>
      <c r="G3689" s="344"/>
      <c r="H3689" s="344" t="s">
        <v>8358</v>
      </c>
      <c r="I3689" s="334"/>
      <c r="J3689" s="261"/>
    </row>
    <row r="3690" spans="3:10" s="311" customFormat="1" x14ac:dyDescent="0.3">
      <c r="C3690" s="664"/>
      <c r="D3690" s="343" t="s">
        <v>8360</v>
      </c>
      <c r="E3690" s="344" t="s">
        <v>8361</v>
      </c>
      <c r="F3690" s="344" t="s">
        <v>726</v>
      </c>
      <c r="G3690" s="344"/>
      <c r="H3690" s="344" t="s">
        <v>8362</v>
      </c>
      <c r="I3690" s="334"/>
      <c r="J3690" s="261"/>
    </row>
    <row r="3691" spans="3:10" s="311" customFormat="1" x14ac:dyDescent="0.3">
      <c r="C3691" s="664"/>
      <c r="D3691" s="343" t="s">
        <v>8363</v>
      </c>
      <c r="E3691" s="344" t="s">
        <v>8364</v>
      </c>
      <c r="F3691" s="344" t="s">
        <v>516</v>
      </c>
      <c r="G3691" s="344"/>
      <c r="H3691" s="344" t="s">
        <v>8363</v>
      </c>
      <c r="I3691" s="334"/>
      <c r="J3691" s="261"/>
    </row>
    <row r="3692" spans="3:10" s="311" customFormat="1" x14ac:dyDescent="0.3">
      <c r="C3692" s="664"/>
      <c r="D3692" s="343" t="s">
        <v>8365</v>
      </c>
      <c r="E3692" s="344" t="s">
        <v>412</v>
      </c>
      <c r="F3692" s="344" t="s">
        <v>1148</v>
      </c>
      <c r="G3692" s="344"/>
      <c r="H3692" s="344" t="s">
        <v>8366</v>
      </c>
      <c r="I3692" s="334"/>
      <c r="J3692" s="261"/>
    </row>
    <row r="3693" spans="3:10" s="311" customFormat="1" x14ac:dyDescent="0.3">
      <c r="C3693" s="664"/>
      <c r="D3693" s="343" t="s">
        <v>8367</v>
      </c>
      <c r="E3693" s="344" t="s">
        <v>8368</v>
      </c>
      <c r="F3693" s="344" t="s">
        <v>421</v>
      </c>
      <c r="G3693" s="344"/>
      <c r="H3693" s="344" t="s">
        <v>8367</v>
      </c>
      <c r="I3693" s="334"/>
      <c r="J3693" s="261"/>
    </row>
    <row r="3694" spans="3:10" s="311" customFormat="1" x14ac:dyDescent="0.3">
      <c r="C3694" s="664"/>
      <c r="D3694" s="343" t="s">
        <v>8369</v>
      </c>
      <c r="E3694" s="344" t="s">
        <v>412</v>
      </c>
      <c r="F3694" s="344" t="s">
        <v>1148</v>
      </c>
      <c r="G3694" s="344"/>
      <c r="H3694" s="344" t="s">
        <v>8369</v>
      </c>
      <c r="I3694" s="334"/>
      <c r="J3694" s="261"/>
    </row>
    <row r="3695" spans="3:10" s="311" customFormat="1" x14ac:dyDescent="0.3">
      <c r="C3695" s="664"/>
      <c r="D3695" s="343" t="s">
        <v>8370</v>
      </c>
      <c r="E3695" s="344" t="s">
        <v>412</v>
      </c>
      <c r="F3695" s="344" t="s">
        <v>1711</v>
      </c>
      <c r="G3695" s="344"/>
      <c r="H3695" s="344" t="s">
        <v>8370</v>
      </c>
      <c r="I3695" s="334"/>
      <c r="J3695" s="261"/>
    </row>
    <row r="3696" spans="3:10" s="311" customFormat="1" x14ac:dyDescent="0.3">
      <c r="C3696" s="664"/>
      <c r="D3696" s="343" t="s">
        <v>8371</v>
      </c>
      <c r="E3696" s="344" t="s">
        <v>8372</v>
      </c>
      <c r="F3696" s="344" t="s">
        <v>621</v>
      </c>
      <c r="G3696" s="344"/>
      <c r="H3696" s="344" t="s">
        <v>8373</v>
      </c>
      <c r="I3696" s="334"/>
      <c r="J3696" s="261"/>
    </row>
    <row r="3697" spans="3:10" s="311" customFormat="1" x14ac:dyDescent="0.3">
      <c r="C3697" s="664"/>
      <c r="D3697" s="343" t="s">
        <v>8374</v>
      </c>
      <c r="E3697" s="344" t="s">
        <v>412</v>
      </c>
      <c r="F3697" s="344" t="s">
        <v>621</v>
      </c>
      <c r="G3697" s="344"/>
      <c r="H3697" s="344" t="s">
        <v>8374</v>
      </c>
      <c r="I3697" s="334"/>
      <c r="J3697" s="261"/>
    </row>
    <row r="3698" spans="3:10" s="311" customFormat="1" x14ac:dyDescent="0.3">
      <c r="C3698" s="664"/>
      <c r="D3698" s="343" t="s">
        <v>8375</v>
      </c>
      <c r="E3698" s="344" t="s">
        <v>8376</v>
      </c>
      <c r="F3698" s="344" t="s">
        <v>745</v>
      </c>
      <c r="G3698" s="344"/>
      <c r="H3698" s="344" t="s">
        <v>8375</v>
      </c>
      <c r="I3698" s="334"/>
      <c r="J3698" s="261"/>
    </row>
    <row r="3699" spans="3:10" s="311" customFormat="1" x14ac:dyDescent="0.3">
      <c r="C3699" s="664"/>
      <c r="D3699" s="343" t="s">
        <v>8377</v>
      </c>
      <c r="E3699" s="344" t="s">
        <v>8378</v>
      </c>
      <c r="F3699" s="344" t="s">
        <v>421</v>
      </c>
      <c r="G3699" s="344"/>
      <c r="H3699" s="344" t="s">
        <v>8379</v>
      </c>
      <c r="I3699" s="334"/>
      <c r="J3699" s="261"/>
    </row>
    <row r="3700" spans="3:10" s="311" customFormat="1" x14ac:dyDescent="0.3">
      <c r="C3700" s="664"/>
      <c r="D3700" s="343" t="s">
        <v>8380</v>
      </c>
      <c r="E3700" s="344" t="s">
        <v>8381</v>
      </c>
      <c r="F3700" s="344" t="s">
        <v>1194</v>
      </c>
      <c r="G3700" s="344"/>
      <c r="H3700" s="344" t="s">
        <v>8380</v>
      </c>
      <c r="I3700" s="334"/>
      <c r="J3700" s="261"/>
    </row>
    <row r="3701" spans="3:10" s="311" customFormat="1" x14ac:dyDescent="0.3">
      <c r="C3701" s="664"/>
      <c r="D3701" s="343" t="s">
        <v>8382</v>
      </c>
      <c r="E3701" s="344" t="s">
        <v>412</v>
      </c>
      <c r="F3701" s="344" t="s">
        <v>525</v>
      </c>
      <c r="G3701" s="344"/>
      <c r="H3701" s="344" t="s">
        <v>8382</v>
      </c>
      <c r="I3701" s="334"/>
      <c r="J3701" s="261"/>
    </row>
    <row r="3702" spans="3:10" s="311" customFormat="1" x14ac:dyDescent="0.3">
      <c r="C3702" s="664"/>
      <c r="D3702" s="343" t="s">
        <v>8383</v>
      </c>
      <c r="E3702" s="344" t="s">
        <v>8384</v>
      </c>
      <c r="F3702" s="344" t="s">
        <v>426</v>
      </c>
      <c r="G3702" s="344"/>
      <c r="H3702" s="344" t="s">
        <v>8383</v>
      </c>
      <c r="I3702" s="334"/>
      <c r="J3702" s="261"/>
    </row>
    <row r="3703" spans="3:10" s="311" customFormat="1" x14ac:dyDescent="0.3">
      <c r="C3703" s="664"/>
      <c r="D3703" s="343" t="s">
        <v>8385</v>
      </c>
      <c r="E3703" s="344" t="s">
        <v>8386</v>
      </c>
      <c r="F3703" s="344" t="s">
        <v>493</v>
      </c>
      <c r="G3703" s="344"/>
      <c r="H3703" s="344" t="s">
        <v>8387</v>
      </c>
      <c r="I3703" s="334"/>
      <c r="J3703" s="261"/>
    </row>
    <row r="3704" spans="3:10" s="311" customFormat="1" x14ac:dyDescent="0.3">
      <c r="C3704" s="664"/>
      <c r="D3704" s="343" t="s">
        <v>8385</v>
      </c>
      <c r="E3704" s="344" t="s">
        <v>8388</v>
      </c>
      <c r="F3704" s="344" t="s">
        <v>493</v>
      </c>
      <c r="G3704" s="344"/>
      <c r="H3704" s="344" t="s">
        <v>8389</v>
      </c>
      <c r="I3704" s="334"/>
      <c r="J3704" s="261"/>
    </row>
    <row r="3705" spans="3:10" s="311" customFormat="1" x14ac:dyDescent="0.3">
      <c r="C3705" s="664"/>
      <c r="D3705" s="343" t="s">
        <v>8385</v>
      </c>
      <c r="E3705" s="344" t="s">
        <v>8390</v>
      </c>
      <c r="F3705" s="344" t="s">
        <v>426</v>
      </c>
      <c r="G3705" s="344"/>
      <c r="H3705" s="344" t="s">
        <v>8385</v>
      </c>
      <c r="I3705" s="334"/>
      <c r="J3705" s="261"/>
    </row>
    <row r="3706" spans="3:10" s="311" customFormat="1" x14ac:dyDescent="0.3">
      <c r="C3706" s="664"/>
      <c r="D3706" s="343" t="s">
        <v>8391</v>
      </c>
      <c r="E3706" s="344" t="s">
        <v>8392</v>
      </c>
      <c r="F3706" s="344" t="s">
        <v>421</v>
      </c>
      <c r="G3706" s="344"/>
      <c r="H3706" s="344" t="s">
        <v>8391</v>
      </c>
      <c r="I3706" s="334"/>
      <c r="J3706" s="261"/>
    </row>
    <row r="3707" spans="3:10" s="311" customFormat="1" x14ac:dyDescent="0.3">
      <c r="C3707" s="664"/>
      <c r="D3707" s="343" t="s">
        <v>8393</v>
      </c>
      <c r="E3707" s="344" t="s">
        <v>8394</v>
      </c>
      <c r="F3707" s="344" t="s">
        <v>2114</v>
      </c>
      <c r="G3707" s="344"/>
      <c r="H3707" s="344" t="s">
        <v>8395</v>
      </c>
      <c r="I3707" s="334"/>
      <c r="J3707" s="261"/>
    </row>
    <row r="3708" spans="3:10" s="311" customFormat="1" x14ac:dyDescent="0.3">
      <c r="C3708" s="664"/>
      <c r="D3708" s="343" t="s">
        <v>8396</v>
      </c>
      <c r="E3708" s="344" t="s">
        <v>8397</v>
      </c>
      <c r="F3708" s="344" t="s">
        <v>436</v>
      </c>
      <c r="G3708" s="344"/>
      <c r="H3708" s="344" t="s">
        <v>8398</v>
      </c>
      <c r="I3708" s="334"/>
      <c r="J3708" s="261"/>
    </row>
    <row r="3709" spans="3:10" s="311" customFormat="1" x14ac:dyDescent="0.3">
      <c r="C3709" s="664"/>
      <c r="D3709" s="343" t="s">
        <v>8399</v>
      </c>
      <c r="E3709" s="344" t="s">
        <v>412</v>
      </c>
      <c r="F3709" s="344" t="s">
        <v>531</v>
      </c>
      <c r="G3709" s="344"/>
      <c r="H3709" s="344" t="s">
        <v>8399</v>
      </c>
      <c r="I3709" s="334"/>
      <c r="J3709" s="261"/>
    </row>
    <row r="3710" spans="3:10" s="311" customFormat="1" x14ac:dyDescent="0.3">
      <c r="C3710" s="664"/>
      <c r="D3710" s="343" t="s">
        <v>8400</v>
      </c>
      <c r="E3710" s="344" t="s">
        <v>412</v>
      </c>
      <c r="F3710" s="344" t="s">
        <v>3260</v>
      </c>
      <c r="G3710" s="344"/>
      <c r="H3710" s="344" t="s">
        <v>8401</v>
      </c>
      <c r="I3710" s="334"/>
      <c r="J3710" s="261"/>
    </row>
    <row r="3711" spans="3:10" s="311" customFormat="1" x14ac:dyDescent="0.3">
      <c r="C3711" s="664"/>
      <c r="D3711" s="343" t="s">
        <v>8400</v>
      </c>
      <c r="E3711" s="344" t="s">
        <v>8402</v>
      </c>
      <c r="F3711" s="344" t="s">
        <v>3260</v>
      </c>
      <c r="G3711" s="344"/>
      <c r="H3711" s="344" t="s">
        <v>8403</v>
      </c>
      <c r="I3711" s="334"/>
      <c r="J3711" s="261"/>
    </row>
    <row r="3712" spans="3:10" s="311" customFormat="1" x14ac:dyDescent="0.3">
      <c r="C3712" s="664"/>
      <c r="D3712" s="343" t="s">
        <v>8404</v>
      </c>
      <c r="E3712" s="344" t="s">
        <v>412</v>
      </c>
      <c r="F3712" s="344" t="s">
        <v>1009</v>
      </c>
      <c r="G3712" s="344"/>
      <c r="H3712" s="344" t="s">
        <v>8404</v>
      </c>
      <c r="I3712" s="334"/>
      <c r="J3712" s="261"/>
    </row>
    <row r="3713" spans="3:10" s="311" customFormat="1" x14ac:dyDescent="0.3">
      <c r="C3713" s="664"/>
      <c r="D3713" s="343" t="s">
        <v>8405</v>
      </c>
      <c r="E3713" s="344" t="s">
        <v>412</v>
      </c>
      <c r="F3713" s="344" t="s">
        <v>418</v>
      </c>
      <c r="G3713" s="344"/>
      <c r="H3713" s="344" t="s">
        <v>8405</v>
      </c>
      <c r="I3713" s="334"/>
      <c r="J3713" s="261"/>
    </row>
    <row r="3714" spans="3:10" s="311" customFormat="1" x14ac:dyDescent="0.3">
      <c r="C3714" s="664"/>
      <c r="D3714" s="343" t="s">
        <v>8406</v>
      </c>
      <c r="E3714" s="344" t="s">
        <v>8407</v>
      </c>
      <c r="F3714" s="344" t="s">
        <v>665</v>
      </c>
      <c r="G3714" s="344"/>
      <c r="H3714" s="344" t="s">
        <v>8406</v>
      </c>
      <c r="I3714" s="334"/>
      <c r="J3714" s="261"/>
    </row>
    <row r="3715" spans="3:10" s="311" customFormat="1" x14ac:dyDescent="0.3">
      <c r="C3715" s="664"/>
      <c r="D3715" s="343" t="s">
        <v>8408</v>
      </c>
      <c r="E3715" s="344" t="s">
        <v>8409</v>
      </c>
      <c r="F3715" s="344" t="s">
        <v>4458</v>
      </c>
      <c r="G3715" s="344"/>
      <c r="H3715" s="344" t="s">
        <v>8408</v>
      </c>
      <c r="I3715" s="334"/>
      <c r="J3715" s="261"/>
    </row>
    <row r="3716" spans="3:10" s="311" customFormat="1" x14ac:dyDescent="0.3">
      <c r="C3716" s="664"/>
      <c r="D3716" s="343" t="s">
        <v>8410</v>
      </c>
      <c r="E3716" s="344" t="s">
        <v>8411</v>
      </c>
      <c r="F3716" s="344" t="s">
        <v>418</v>
      </c>
      <c r="G3716" s="344"/>
      <c r="H3716" s="344" t="s">
        <v>8412</v>
      </c>
      <c r="I3716" s="334"/>
      <c r="J3716" s="261"/>
    </row>
    <row r="3717" spans="3:10" s="311" customFormat="1" x14ac:dyDescent="0.3">
      <c r="C3717" s="664"/>
      <c r="D3717" s="343" t="s">
        <v>8413</v>
      </c>
      <c r="E3717" s="344" t="s">
        <v>8414</v>
      </c>
      <c r="F3717" s="344" t="s">
        <v>440</v>
      </c>
      <c r="G3717" s="344"/>
      <c r="H3717" s="344" t="s">
        <v>8413</v>
      </c>
      <c r="I3717" s="334"/>
      <c r="J3717" s="261"/>
    </row>
    <row r="3718" spans="3:10" s="311" customFormat="1" x14ac:dyDescent="0.3">
      <c r="C3718" s="664"/>
      <c r="D3718" s="343" t="s">
        <v>8415</v>
      </c>
      <c r="E3718" s="344" t="s">
        <v>8416</v>
      </c>
      <c r="F3718" s="344" t="s">
        <v>1030</v>
      </c>
      <c r="G3718" s="344"/>
      <c r="H3718" s="344" t="s">
        <v>8415</v>
      </c>
      <c r="I3718" s="334"/>
      <c r="J3718" s="261"/>
    </row>
    <row r="3719" spans="3:10" s="311" customFormat="1" x14ac:dyDescent="0.3">
      <c r="C3719" s="664"/>
      <c r="D3719" s="343" t="s">
        <v>8417</v>
      </c>
      <c r="E3719" s="344" t="s">
        <v>8418</v>
      </c>
      <c r="F3719" s="344" t="s">
        <v>1018</v>
      </c>
      <c r="G3719" s="344"/>
      <c r="H3719" s="344" t="s">
        <v>8419</v>
      </c>
      <c r="I3719" s="334"/>
      <c r="J3719" s="261"/>
    </row>
    <row r="3720" spans="3:10" s="311" customFormat="1" x14ac:dyDescent="0.3">
      <c r="C3720" s="664"/>
      <c r="D3720" s="343" t="s">
        <v>8420</v>
      </c>
      <c r="E3720" s="344" t="s">
        <v>8421</v>
      </c>
      <c r="F3720" s="344" t="s">
        <v>772</v>
      </c>
      <c r="G3720" s="344"/>
      <c r="H3720" s="344" t="s">
        <v>8422</v>
      </c>
      <c r="I3720" s="334"/>
      <c r="J3720" s="261"/>
    </row>
    <row r="3721" spans="3:10" s="311" customFormat="1" x14ac:dyDescent="0.3">
      <c r="C3721" s="664"/>
      <c r="D3721" s="343" t="s">
        <v>8423</v>
      </c>
      <c r="E3721" s="344" t="s">
        <v>8424</v>
      </c>
      <c r="F3721" s="344" t="s">
        <v>436</v>
      </c>
      <c r="G3721" s="344"/>
      <c r="H3721" s="344" t="s">
        <v>8425</v>
      </c>
      <c r="I3721" s="334"/>
      <c r="J3721" s="261"/>
    </row>
    <row r="3722" spans="3:10" s="311" customFormat="1" x14ac:dyDescent="0.3">
      <c r="C3722" s="664"/>
      <c r="D3722" s="343" t="s">
        <v>8426</v>
      </c>
      <c r="E3722" s="344" t="s">
        <v>8427</v>
      </c>
      <c r="F3722" s="344" t="s">
        <v>912</v>
      </c>
      <c r="G3722" s="344"/>
      <c r="H3722" s="344" t="s">
        <v>8426</v>
      </c>
      <c r="I3722" s="334"/>
      <c r="J3722" s="261"/>
    </row>
    <row r="3723" spans="3:10" s="311" customFormat="1" x14ac:dyDescent="0.3">
      <c r="C3723" s="664"/>
      <c r="D3723" s="343" t="s">
        <v>8428</v>
      </c>
      <c r="E3723" s="344" t="s">
        <v>8429</v>
      </c>
      <c r="F3723" s="344" t="s">
        <v>1711</v>
      </c>
      <c r="G3723" s="344"/>
      <c r="H3723" s="344" t="s">
        <v>8430</v>
      </c>
      <c r="I3723" s="334"/>
      <c r="J3723" s="261"/>
    </row>
    <row r="3724" spans="3:10" s="311" customFormat="1" x14ac:dyDescent="0.3">
      <c r="C3724" s="664"/>
      <c r="D3724" s="343" t="s">
        <v>8431</v>
      </c>
      <c r="E3724" s="344" t="s">
        <v>8432</v>
      </c>
      <c r="F3724" s="344" t="s">
        <v>504</v>
      </c>
      <c r="G3724" s="344"/>
      <c r="H3724" s="344" t="s">
        <v>8431</v>
      </c>
      <c r="I3724" s="334"/>
      <c r="J3724" s="261"/>
    </row>
    <row r="3725" spans="3:10" s="311" customFormat="1" x14ac:dyDescent="0.3">
      <c r="C3725" s="664"/>
      <c r="D3725" s="343" t="s">
        <v>8433</v>
      </c>
      <c r="E3725" s="344" t="s">
        <v>412</v>
      </c>
      <c r="F3725" s="344" t="s">
        <v>726</v>
      </c>
      <c r="G3725" s="344"/>
      <c r="H3725" s="344" t="s">
        <v>6020</v>
      </c>
      <c r="I3725" s="334"/>
      <c r="J3725" s="261"/>
    </row>
    <row r="3726" spans="3:10" s="311" customFormat="1" x14ac:dyDescent="0.3">
      <c r="C3726" s="664"/>
      <c r="D3726" s="343" t="s">
        <v>8434</v>
      </c>
      <c r="E3726" s="344" t="s">
        <v>8435</v>
      </c>
      <c r="F3726" s="344" t="s">
        <v>440</v>
      </c>
      <c r="G3726" s="344"/>
      <c r="H3726" s="344" t="s">
        <v>8434</v>
      </c>
      <c r="I3726" s="334"/>
      <c r="J3726" s="261"/>
    </row>
    <row r="3727" spans="3:10" s="311" customFormat="1" x14ac:dyDescent="0.3">
      <c r="C3727" s="664"/>
      <c r="D3727" s="343" t="s">
        <v>8436</v>
      </c>
      <c r="E3727" s="344" t="s">
        <v>8437</v>
      </c>
      <c r="F3727" s="344" t="s">
        <v>2050</v>
      </c>
      <c r="G3727" s="344"/>
      <c r="H3727" s="344" t="s">
        <v>8436</v>
      </c>
      <c r="I3727" s="334"/>
      <c r="J3727" s="261"/>
    </row>
    <row r="3728" spans="3:10" s="311" customFormat="1" x14ac:dyDescent="0.3">
      <c r="C3728" s="664"/>
      <c r="D3728" s="343" t="s">
        <v>8438</v>
      </c>
      <c r="E3728" s="344" t="s">
        <v>8439</v>
      </c>
      <c r="F3728" s="344" t="s">
        <v>2050</v>
      </c>
      <c r="G3728" s="344"/>
      <c r="H3728" s="344" t="s">
        <v>8440</v>
      </c>
      <c r="I3728" s="334"/>
      <c r="J3728" s="261"/>
    </row>
    <row r="3729" spans="3:10" s="311" customFormat="1" x14ac:dyDescent="0.3">
      <c r="C3729" s="664"/>
      <c r="D3729" s="343" t="s">
        <v>8438</v>
      </c>
      <c r="E3729" s="344" t="s">
        <v>8441</v>
      </c>
      <c r="F3729" s="344" t="s">
        <v>2050</v>
      </c>
      <c r="G3729" s="344"/>
      <c r="H3729" s="344" t="s">
        <v>8442</v>
      </c>
      <c r="I3729" s="334"/>
      <c r="J3729" s="261"/>
    </row>
    <row r="3730" spans="3:10" s="311" customFormat="1" x14ac:dyDescent="0.3">
      <c r="C3730" s="664"/>
      <c r="D3730" s="343" t="s">
        <v>8443</v>
      </c>
      <c r="E3730" s="344" t="s">
        <v>412</v>
      </c>
      <c r="F3730" s="344" t="s">
        <v>2050</v>
      </c>
      <c r="G3730" s="344"/>
      <c r="H3730" s="344" t="s">
        <v>8444</v>
      </c>
      <c r="I3730" s="334"/>
      <c r="J3730" s="261"/>
    </row>
    <row r="3731" spans="3:10" s="311" customFormat="1" x14ac:dyDescent="0.3">
      <c r="C3731" s="664"/>
      <c r="D3731" s="343" t="s">
        <v>8445</v>
      </c>
      <c r="E3731" s="344" t="s">
        <v>8446</v>
      </c>
      <c r="F3731" s="344" t="s">
        <v>1291</v>
      </c>
      <c r="G3731" s="344"/>
      <c r="H3731" s="344" t="s">
        <v>8447</v>
      </c>
      <c r="I3731" s="334"/>
      <c r="J3731" s="261"/>
    </row>
    <row r="3732" spans="3:10" s="311" customFormat="1" x14ac:dyDescent="0.3">
      <c r="C3732" s="664"/>
      <c r="D3732" s="343" t="s">
        <v>8448</v>
      </c>
      <c r="E3732" s="344" t="s">
        <v>412</v>
      </c>
      <c r="F3732" s="344" t="s">
        <v>1148</v>
      </c>
      <c r="G3732" s="344"/>
      <c r="H3732" s="344" t="s">
        <v>8449</v>
      </c>
      <c r="I3732" s="334"/>
      <c r="J3732" s="261"/>
    </row>
    <row r="3733" spans="3:10" s="311" customFormat="1" x14ac:dyDescent="0.3">
      <c r="C3733" s="664"/>
      <c r="D3733" s="343" t="s">
        <v>8448</v>
      </c>
      <c r="E3733" s="344" t="s">
        <v>412</v>
      </c>
      <c r="F3733" s="344" t="s">
        <v>1148</v>
      </c>
      <c r="G3733" s="344"/>
      <c r="H3733" s="344" t="s">
        <v>8450</v>
      </c>
      <c r="I3733" s="334"/>
      <c r="J3733" s="261"/>
    </row>
    <row r="3734" spans="3:10" s="311" customFormat="1" x14ac:dyDescent="0.3">
      <c r="C3734" s="664"/>
      <c r="D3734" s="343" t="s">
        <v>8451</v>
      </c>
      <c r="E3734" s="344" t="s">
        <v>8448</v>
      </c>
      <c r="F3734" s="344" t="s">
        <v>565</v>
      </c>
      <c r="G3734" s="344"/>
      <c r="H3734" s="344" t="s">
        <v>8451</v>
      </c>
      <c r="I3734" s="334"/>
      <c r="J3734" s="261"/>
    </row>
    <row r="3735" spans="3:10" s="311" customFormat="1" x14ac:dyDescent="0.3">
      <c r="C3735" s="664"/>
      <c r="D3735" s="343" t="s">
        <v>8452</v>
      </c>
      <c r="E3735" s="344" t="s">
        <v>8453</v>
      </c>
      <c r="F3735" s="344" t="s">
        <v>752</v>
      </c>
      <c r="G3735" s="344"/>
      <c r="H3735" s="344" t="s">
        <v>8452</v>
      </c>
      <c r="I3735" s="334"/>
      <c r="J3735" s="261"/>
    </row>
    <row r="3736" spans="3:10" s="311" customFormat="1" x14ac:dyDescent="0.3">
      <c r="C3736" s="664"/>
      <c r="D3736" s="343" t="s">
        <v>8454</v>
      </c>
      <c r="E3736" s="344" t="s">
        <v>8455</v>
      </c>
      <c r="F3736" s="344" t="s">
        <v>752</v>
      </c>
      <c r="G3736" s="344"/>
      <c r="H3736" s="344" t="s">
        <v>8454</v>
      </c>
      <c r="I3736" s="334"/>
      <c r="J3736" s="261"/>
    </row>
    <row r="3737" spans="3:10" s="311" customFormat="1" x14ac:dyDescent="0.3">
      <c r="C3737" s="664"/>
      <c r="D3737" s="343" t="s">
        <v>8456</v>
      </c>
      <c r="E3737" s="344" t="s">
        <v>8457</v>
      </c>
      <c r="F3737" s="344" t="s">
        <v>477</v>
      </c>
      <c r="G3737" s="344"/>
      <c r="H3737" s="344" t="s">
        <v>8456</v>
      </c>
      <c r="I3737" s="334"/>
      <c r="J3737" s="261"/>
    </row>
    <row r="3738" spans="3:10" s="311" customFormat="1" x14ac:dyDescent="0.3">
      <c r="C3738" s="664"/>
      <c r="D3738" s="343" t="s">
        <v>8458</v>
      </c>
      <c r="E3738" s="344" t="s">
        <v>412</v>
      </c>
      <c r="F3738" s="344" t="s">
        <v>772</v>
      </c>
      <c r="G3738" s="344"/>
      <c r="H3738" s="344" t="s">
        <v>8459</v>
      </c>
      <c r="I3738" s="334"/>
      <c r="J3738" s="261"/>
    </row>
    <row r="3739" spans="3:10" s="311" customFormat="1" x14ac:dyDescent="0.3">
      <c r="C3739" s="664"/>
      <c r="D3739" s="343" t="s">
        <v>8458</v>
      </c>
      <c r="E3739" s="344" t="s">
        <v>8460</v>
      </c>
      <c r="F3739" s="344" t="s">
        <v>772</v>
      </c>
      <c r="G3739" s="344"/>
      <c r="H3739" s="344" t="s">
        <v>8461</v>
      </c>
      <c r="I3739" s="334"/>
      <c r="J3739" s="261"/>
    </row>
    <row r="3740" spans="3:10" s="311" customFormat="1" x14ac:dyDescent="0.3">
      <c r="C3740" s="664"/>
      <c r="D3740" s="343" t="s">
        <v>8462</v>
      </c>
      <c r="E3740" s="344" t="s">
        <v>8463</v>
      </c>
      <c r="F3740" s="344" t="s">
        <v>1051</v>
      </c>
      <c r="G3740" s="344"/>
      <c r="H3740" s="344" t="s">
        <v>8462</v>
      </c>
      <c r="I3740" s="334"/>
      <c r="J3740" s="261"/>
    </row>
    <row r="3741" spans="3:10" s="311" customFormat="1" x14ac:dyDescent="0.3">
      <c r="C3741" s="664"/>
      <c r="D3741" s="343" t="s">
        <v>8464</v>
      </c>
      <c r="E3741" s="344" t="s">
        <v>8465</v>
      </c>
      <c r="F3741" s="344" t="s">
        <v>436</v>
      </c>
      <c r="G3741" s="344"/>
      <c r="H3741" s="344" t="s">
        <v>8464</v>
      </c>
      <c r="I3741" s="334"/>
      <c r="J3741" s="261"/>
    </row>
    <row r="3742" spans="3:10" s="311" customFormat="1" x14ac:dyDescent="0.3">
      <c r="C3742" s="664"/>
      <c r="D3742" s="343" t="s">
        <v>8466</v>
      </c>
      <c r="E3742" s="344" t="s">
        <v>8467</v>
      </c>
      <c r="F3742" s="344" t="s">
        <v>436</v>
      </c>
      <c r="G3742" s="344"/>
      <c r="H3742" s="344" t="s">
        <v>8468</v>
      </c>
      <c r="I3742" s="334"/>
      <c r="J3742" s="261"/>
    </row>
    <row r="3743" spans="3:10" s="311" customFormat="1" x14ac:dyDescent="0.3">
      <c r="C3743" s="664"/>
      <c r="D3743" s="343" t="s">
        <v>8469</v>
      </c>
      <c r="E3743" s="344" t="s">
        <v>8470</v>
      </c>
      <c r="F3743" s="344" t="s">
        <v>897</v>
      </c>
      <c r="G3743" s="344"/>
      <c r="H3743" s="344" t="s">
        <v>8471</v>
      </c>
      <c r="I3743" s="334"/>
      <c r="J3743" s="261"/>
    </row>
    <row r="3744" spans="3:10" s="311" customFormat="1" x14ac:dyDescent="0.3">
      <c r="C3744" s="664"/>
      <c r="D3744" s="343" t="s">
        <v>8472</v>
      </c>
      <c r="E3744" s="344" t="s">
        <v>412</v>
      </c>
      <c r="F3744" s="344" t="s">
        <v>3693</v>
      </c>
      <c r="G3744" s="344"/>
      <c r="H3744" s="344" t="s">
        <v>8473</v>
      </c>
      <c r="I3744" s="334"/>
      <c r="J3744" s="261"/>
    </row>
    <row r="3745" spans="3:10" s="311" customFormat="1" x14ac:dyDescent="0.3">
      <c r="C3745" s="664"/>
      <c r="D3745" s="343" t="s">
        <v>8474</v>
      </c>
      <c r="E3745" s="344" t="s">
        <v>8475</v>
      </c>
      <c r="F3745" s="344" t="s">
        <v>477</v>
      </c>
      <c r="G3745" s="344"/>
      <c r="H3745" s="344" t="s">
        <v>8474</v>
      </c>
      <c r="I3745" s="334"/>
      <c r="J3745" s="261"/>
    </row>
    <row r="3746" spans="3:10" s="311" customFormat="1" x14ac:dyDescent="0.3">
      <c r="C3746" s="664"/>
      <c r="D3746" s="343" t="s">
        <v>8476</v>
      </c>
      <c r="E3746" s="344" t="s">
        <v>8477</v>
      </c>
      <c r="F3746" s="344" t="s">
        <v>498</v>
      </c>
      <c r="G3746" s="344"/>
      <c r="H3746" s="344" t="s">
        <v>8476</v>
      </c>
      <c r="I3746" s="334"/>
      <c r="J3746" s="261"/>
    </row>
    <row r="3747" spans="3:10" s="311" customFormat="1" x14ac:dyDescent="0.3">
      <c r="C3747" s="664"/>
      <c r="D3747" s="343" t="s">
        <v>8478</v>
      </c>
      <c r="E3747" s="344" t="s">
        <v>8479</v>
      </c>
      <c r="F3747" s="344" t="s">
        <v>1076</v>
      </c>
      <c r="G3747" s="344"/>
      <c r="H3747" s="344" t="s">
        <v>8478</v>
      </c>
      <c r="I3747" s="334"/>
      <c r="J3747" s="261"/>
    </row>
    <row r="3748" spans="3:10" s="311" customFormat="1" x14ac:dyDescent="0.3">
      <c r="C3748" s="664"/>
      <c r="D3748" s="343" t="s">
        <v>8480</v>
      </c>
      <c r="E3748" s="344" t="s">
        <v>412</v>
      </c>
      <c r="F3748" s="344" t="s">
        <v>516</v>
      </c>
      <c r="G3748" s="344"/>
      <c r="H3748" s="344" t="s">
        <v>8480</v>
      </c>
      <c r="I3748" s="334"/>
      <c r="J3748" s="261"/>
    </row>
    <row r="3749" spans="3:10" s="311" customFormat="1" x14ac:dyDescent="0.3">
      <c r="C3749" s="664"/>
      <c r="D3749" s="343" t="s">
        <v>8481</v>
      </c>
      <c r="E3749" s="344" t="s">
        <v>8482</v>
      </c>
      <c r="F3749" s="344" t="s">
        <v>878</v>
      </c>
      <c r="G3749" s="344"/>
      <c r="H3749" s="344" t="s">
        <v>8481</v>
      </c>
      <c r="I3749" s="334"/>
      <c r="J3749" s="261"/>
    </row>
    <row r="3750" spans="3:10" s="311" customFormat="1" x14ac:dyDescent="0.3">
      <c r="C3750" s="664"/>
      <c r="D3750" s="343" t="s">
        <v>8483</v>
      </c>
      <c r="E3750" s="344" t="s">
        <v>8484</v>
      </c>
      <c r="F3750" s="344" t="s">
        <v>436</v>
      </c>
      <c r="G3750" s="344"/>
      <c r="H3750" s="344" t="s">
        <v>8485</v>
      </c>
      <c r="I3750" s="334"/>
      <c r="J3750" s="261"/>
    </row>
    <row r="3751" spans="3:10" s="311" customFormat="1" x14ac:dyDescent="0.3">
      <c r="C3751" s="664"/>
      <c r="D3751" s="343" t="s">
        <v>8483</v>
      </c>
      <c r="E3751" s="344" t="s">
        <v>8486</v>
      </c>
      <c r="F3751" s="344" t="s">
        <v>436</v>
      </c>
      <c r="G3751" s="344"/>
      <c r="H3751" s="344" t="s">
        <v>8487</v>
      </c>
      <c r="I3751" s="334"/>
      <c r="J3751" s="261"/>
    </row>
    <row r="3752" spans="3:10" s="311" customFormat="1" x14ac:dyDescent="0.3">
      <c r="C3752" s="664"/>
      <c r="D3752" s="343" t="s">
        <v>8488</v>
      </c>
      <c r="E3752" s="344" t="s">
        <v>8489</v>
      </c>
      <c r="F3752" s="344" t="s">
        <v>2849</v>
      </c>
      <c r="G3752" s="344"/>
      <c r="H3752" s="344" t="s">
        <v>8490</v>
      </c>
      <c r="I3752" s="334"/>
      <c r="J3752" s="261"/>
    </row>
    <row r="3753" spans="3:10" s="311" customFormat="1" x14ac:dyDescent="0.3">
      <c r="C3753" s="664"/>
      <c r="D3753" s="343" t="s">
        <v>8491</v>
      </c>
      <c r="E3753" s="344" t="s">
        <v>8492</v>
      </c>
      <c r="F3753" s="344" t="s">
        <v>469</v>
      </c>
      <c r="G3753" s="344"/>
      <c r="H3753" s="344" t="s">
        <v>8493</v>
      </c>
      <c r="I3753" s="334"/>
      <c r="J3753" s="261"/>
    </row>
    <row r="3754" spans="3:10" s="311" customFormat="1" x14ac:dyDescent="0.3">
      <c r="C3754" s="664"/>
      <c r="D3754" s="343" t="s">
        <v>8494</v>
      </c>
      <c r="E3754" s="344" t="s">
        <v>8495</v>
      </c>
      <c r="F3754" s="344" t="s">
        <v>469</v>
      </c>
      <c r="G3754" s="344"/>
      <c r="H3754" s="344" t="s">
        <v>8494</v>
      </c>
      <c r="I3754" s="334"/>
      <c r="J3754" s="261"/>
    </row>
    <row r="3755" spans="3:10" s="311" customFormat="1" x14ac:dyDescent="0.3">
      <c r="C3755" s="664"/>
      <c r="D3755" s="343" t="s">
        <v>8496</v>
      </c>
      <c r="E3755" s="344" t="s">
        <v>8497</v>
      </c>
      <c r="F3755" s="344" t="s">
        <v>493</v>
      </c>
      <c r="G3755" s="344"/>
      <c r="H3755" s="344" t="s">
        <v>8496</v>
      </c>
      <c r="I3755" s="334"/>
      <c r="J3755" s="261"/>
    </row>
    <row r="3756" spans="3:10" s="311" customFormat="1" x14ac:dyDescent="0.3">
      <c r="C3756" s="664"/>
      <c r="D3756" s="343" t="s">
        <v>8498</v>
      </c>
      <c r="E3756" s="344" t="s">
        <v>8499</v>
      </c>
      <c r="F3756" s="344" t="s">
        <v>508</v>
      </c>
      <c r="G3756" s="344"/>
      <c r="H3756" s="344" t="s">
        <v>8500</v>
      </c>
      <c r="I3756" s="334"/>
      <c r="J3756" s="261"/>
    </row>
    <row r="3757" spans="3:10" s="311" customFormat="1" x14ac:dyDescent="0.3">
      <c r="C3757" s="664"/>
      <c r="D3757" s="343" t="s">
        <v>8501</v>
      </c>
      <c r="E3757" s="344" t="s">
        <v>412</v>
      </c>
      <c r="F3757" s="344" t="s">
        <v>531</v>
      </c>
      <c r="G3757" s="344"/>
      <c r="H3757" s="344" t="s">
        <v>8501</v>
      </c>
      <c r="I3757" s="334"/>
      <c r="J3757" s="261"/>
    </row>
    <row r="3758" spans="3:10" s="311" customFormat="1" x14ac:dyDescent="0.3">
      <c r="C3758" s="664"/>
      <c r="D3758" s="343" t="s">
        <v>8502</v>
      </c>
      <c r="E3758" s="344" t="s">
        <v>8503</v>
      </c>
      <c r="F3758" s="344" t="s">
        <v>436</v>
      </c>
      <c r="G3758" s="344"/>
      <c r="H3758" s="344" t="s">
        <v>8504</v>
      </c>
      <c r="I3758" s="334"/>
      <c r="J3758" s="261"/>
    </row>
    <row r="3759" spans="3:10" s="311" customFormat="1" x14ac:dyDescent="0.3">
      <c r="C3759" s="664"/>
      <c r="D3759" s="343" t="s">
        <v>8505</v>
      </c>
      <c r="E3759" s="344" t="s">
        <v>412</v>
      </c>
      <c r="F3759" s="344" t="s">
        <v>705</v>
      </c>
      <c r="G3759" s="344"/>
      <c r="H3759" s="344" t="s">
        <v>8505</v>
      </c>
      <c r="I3759" s="334"/>
      <c r="J3759" s="261"/>
    </row>
    <row r="3760" spans="3:10" s="311" customFormat="1" x14ac:dyDescent="0.3">
      <c r="C3760" s="664"/>
      <c r="D3760" s="343" t="s">
        <v>8506</v>
      </c>
      <c r="E3760" s="344" t="s">
        <v>8507</v>
      </c>
      <c r="F3760" s="344" t="s">
        <v>1055</v>
      </c>
      <c r="G3760" s="344"/>
      <c r="H3760" s="344" t="s">
        <v>8506</v>
      </c>
      <c r="I3760" s="334"/>
      <c r="J3760" s="261"/>
    </row>
    <row r="3761" spans="3:10" s="311" customFormat="1" x14ac:dyDescent="0.3">
      <c r="C3761" s="664"/>
      <c r="D3761" s="343" t="s">
        <v>8508</v>
      </c>
      <c r="E3761" s="344" t="s">
        <v>8509</v>
      </c>
      <c r="F3761" s="344" t="s">
        <v>565</v>
      </c>
      <c r="G3761" s="344"/>
      <c r="H3761" s="344" t="s">
        <v>8508</v>
      </c>
      <c r="I3761" s="334"/>
      <c r="J3761" s="261"/>
    </row>
    <row r="3762" spans="3:10" s="311" customFormat="1" x14ac:dyDescent="0.3">
      <c r="C3762" s="664"/>
      <c r="D3762" s="343" t="s">
        <v>8510</v>
      </c>
      <c r="E3762" s="344" t="s">
        <v>8511</v>
      </c>
      <c r="F3762" s="344" t="s">
        <v>916</v>
      </c>
      <c r="G3762" s="344"/>
      <c r="H3762" s="344" t="s">
        <v>8510</v>
      </c>
      <c r="I3762" s="334"/>
      <c r="J3762" s="261"/>
    </row>
    <row r="3763" spans="3:10" s="311" customFormat="1" x14ac:dyDescent="0.3">
      <c r="C3763" s="664"/>
      <c r="D3763" s="343" t="s">
        <v>8512</v>
      </c>
      <c r="E3763" s="344" t="s">
        <v>8513</v>
      </c>
      <c r="F3763" s="344" t="s">
        <v>508</v>
      </c>
      <c r="G3763" s="344"/>
      <c r="H3763" s="344" t="s">
        <v>8514</v>
      </c>
      <c r="I3763" s="334"/>
      <c r="J3763" s="261"/>
    </row>
    <row r="3764" spans="3:10" s="311" customFormat="1" x14ac:dyDescent="0.3">
      <c r="C3764" s="664"/>
      <c r="D3764" s="343" t="s">
        <v>8515</v>
      </c>
      <c r="E3764" s="344" t="s">
        <v>412</v>
      </c>
      <c r="F3764" s="344" t="s">
        <v>726</v>
      </c>
      <c r="G3764" s="344"/>
      <c r="H3764" s="344" t="s">
        <v>8516</v>
      </c>
      <c r="I3764" s="334"/>
      <c r="J3764" s="261"/>
    </row>
    <row r="3765" spans="3:10" s="311" customFormat="1" x14ac:dyDescent="0.3">
      <c r="C3765" s="664"/>
      <c r="D3765" s="343" t="s">
        <v>8517</v>
      </c>
      <c r="E3765" s="344" t="s">
        <v>412</v>
      </c>
      <c r="F3765" s="344" t="s">
        <v>516</v>
      </c>
      <c r="G3765" s="344"/>
      <c r="H3765" s="344" t="s">
        <v>8517</v>
      </c>
      <c r="I3765" s="334"/>
      <c r="J3765" s="261"/>
    </row>
    <row r="3766" spans="3:10" s="311" customFormat="1" x14ac:dyDescent="0.3">
      <c r="C3766" s="664"/>
      <c r="D3766" s="343" t="s">
        <v>8518</v>
      </c>
      <c r="E3766" s="344" t="s">
        <v>412</v>
      </c>
      <c r="F3766" s="344" t="s">
        <v>726</v>
      </c>
      <c r="G3766" s="344"/>
      <c r="H3766" s="344" t="s">
        <v>8519</v>
      </c>
      <c r="I3766" s="334"/>
      <c r="J3766" s="261"/>
    </row>
    <row r="3767" spans="3:10" s="311" customFormat="1" x14ac:dyDescent="0.3">
      <c r="C3767" s="664"/>
      <c r="D3767" s="343" t="s">
        <v>8520</v>
      </c>
      <c r="E3767" s="344" t="s">
        <v>8521</v>
      </c>
      <c r="F3767" s="344" t="s">
        <v>726</v>
      </c>
      <c r="G3767" s="344"/>
      <c r="H3767" s="344" t="s">
        <v>8522</v>
      </c>
      <c r="I3767" s="334"/>
      <c r="J3767" s="261"/>
    </row>
    <row r="3768" spans="3:10" s="311" customFormat="1" x14ac:dyDescent="0.3">
      <c r="C3768" s="664"/>
      <c r="D3768" s="343" t="s">
        <v>8523</v>
      </c>
      <c r="E3768" s="344" t="s">
        <v>8524</v>
      </c>
      <c r="F3768" s="344" t="s">
        <v>726</v>
      </c>
      <c r="G3768" s="344"/>
      <c r="H3768" s="344" t="s">
        <v>8525</v>
      </c>
      <c r="I3768" s="334"/>
      <c r="J3768" s="261"/>
    </row>
    <row r="3769" spans="3:10" s="311" customFormat="1" x14ac:dyDescent="0.3">
      <c r="C3769" s="664"/>
      <c r="D3769" s="343" t="s">
        <v>8526</v>
      </c>
      <c r="E3769" s="344" t="s">
        <v>412</v>
      </c>
      <c r="F3769" s="344" t="s">
        <v>726</v>
      </c>
      <c r="G3769" s="344"/>
      <c r="H3769" s="344" t="s">
        <v>8527</v>
      </c>
      <c r="I3769" s="334"/>
      <c r="J3769" s="261"/>
    </row>
    <row r="3770" spans="3:10" s="311" customFormat="1" x14ac:dyDescent="0.3">
      <c r="C3770" s="664"/>
      <c r="D3770" s="343" t="s">
        <v>8528</v>
      </c>
      <c r="E3770" s="344" t="s">
        <v>412</v>
      </c>
      <c r="F3770" s="344" t="s">
        <v>726</v>
      </c>
      <c r="G3770" s="344"/>
      <c r="H3770" s="344" t="s">
        <v>8528</v>
      </c>
      <c r="I3770" s="334"/>
      <c r="J3770" s="261"/>
    </row>
    <row r="3771" spans="3:10" s="311" customFormat="1" x14ac:dyDescent="0.3">
      <c r="C3771" s="664"/>
      <c r="D3771" s="343" t="s">
        <v>8529</v>
      </c>
      <c r="E3771" s="344" t="s">
        <v>412</v>
      </c>
      <c r="F3771" s="344" t="s">
        <v>504</v>
      </c>
      <c r="G3771" s="344"/>
      <c r="H3771" s="344" t="s">
        <v>8529</v>
      </c>
      <c r="I3771" s="334"/>
      <c r="J3771" s="261"/>
    </row>
    <row r="3772" spans="3:10" s="311" customFormat="1" x14ac:dyDescent="0.3">
      <c r="C3772" s="664"/>
      <c r="D3772" s="343" t="s">
        <v>8530</v>
      </c>
      <c r="E3772" s="344" t="s">
        <v>412</v>
      </c>
      <c r="F3772" s="344" t="s">
        <v>2050</v>
      </c>
      <c r="G3772" s="344"/>
      <c r="H3772" s="344" t="s">
        <v>8530</v>
      </c>
      <c r="I3772" s="334"/>
      <c r="J3772" s="261"/>
    </row>
    <row r="3773" spans="3:10" s="311" customFormat="1" x14ac:dyDescent="0.3">
      <c r="C3773" s="664"/>
      <c r="D3773" s="343" t="s">
        <v>8531</v>
      </c>
      <c r="E3773" s="344" t="s">
        <v>8532</v>
      </c>
      <c r="F3773" s="344" t="s">
        <v>469</v>
      </c>
      <c r="G3773" s="344"/>
      <c r="H3773" s="344" t="s">
        <v>8533</v>
      </c>
      <c r="I3773" s="334"/>
      <c r="J3773" s="261"/>
    </row>
    <row r="3774" spans="3:10" s="311" customFormat="1" x14ac:dyDescent="0.3">
      <c r="C3774" s="664"/>
      <c r="D3774" s="343" t="s">
        <v>8534</v>
      </c>
      <c r="E3774" s="344" t="s">
        <v>8535</v>
      </c>
      <c r="F3774" s="344" t="s">
        <v>726</v>
      </c>
      <c r="G3774" s="344"/>
      <c r="H3774" s="344" t="s">
        <v>8536</v>
      </c>
      <c r="I3774" s="334"/>
      <c r="J3774" s="261"/>
    </row>
    <row r="3775" spans="3:10" s="311" customFormat="1" x14ac:dyDescent="0.3">
      <c r="C3775" s="664"/>
      <c r="D3775" s="343" t="s">
        <v>8537</v>
      </c>
      <c r="E3775" s="344" t="s">
        <v>8538</v>
      </c>
      <c r="F3775" s="344" t="s">
        <v>714</v>
      </c>
      <c r="G3775" s="344"/>
      <c r="H3775" s="344" t="s">
        <v>8537</v>
      </c>
      <c r="I3775" s="334"/>
      <c r="J3775" s="261"/>
    </row>
    <row r="3776" spans="3:10" s="311" customFormat="1" x14ac:dyDescent="0.3">
      <c r="C3776" s="664"/>
      <c r="D3776" s="343" t="s">
        <v>8539</v>
      </c>
      <c r="E3776" s="344" t="s">
        <v>8540</v>
      </c>
      <c r="F3776" s="344" t="s">
        <v>772</v>
      </c>
      <c r="G3776" s="344"/>
      <c r="H3776" s="344" t="s">
        <v>8539</v>
      </c>
      <c r="I3776" s="334"/>
      <c r="J3776" s="261"/>
    </row>
    <row r="3777" spans="3:10" s="311" customFormat="1" x14ac:dyDescent="0.3">
      <c r="C3777" s="664"/>
      <c r="D3777" s="343" t="s">
        <v>8541</v>
      </c>
      <c r="E3777" s="344" t="s">
        <v>412</v>
      </c>
      <c r="F3777" s="344" t="s">
        <v>665</v>
      </c>
      <c r="G3777" s="344"/>
      <c r="H3777" s="344" t="s">
        <v>8541</v>
      </c>
      <c r="I3777" s="334"/>
      <c r="J3777" s="261"/>
    </row>
    <row r="3778" spans="3:10" s="311" customFormat="1" x14ac:dyDescent="0.3">
      <c r="C3778" s="664"/>
      <c r="D3778" s="343" t="s">
        <v>8542</v>
      </c>
      <c r="E3778" s="344" t="s">
        <v>8543</v>
      </c>
      <c r="F3778" s="344" t="s">
        <v>4458</v>
      </c>
      <c r="G3778" s="344"/>
      <c r="H3778" s="344" t="s">
        <v>8544</v>
      </c>
      <c r="I3778" s="334"/>
      <c r="J3778" s="261"/>
    </row>
    <row r="3779" spans="3:10" s="311" customFormat="1" x14ac:dyDescent="0.3">
      <c r="C3779" s="664"/>
      <c r="D3779" s="343" t="s">
        <v>8545</v>
      </c>
      <c r="E3779" s="344" t="s">
        <v>8546</v>
      </c>
      <c r="F3779" s="344" t="s">
        <v>423</v>
      </c>
      <c r="G3779" s="344"/>
      <c r="H3779" s="344" t="s">
        <v>8547</v>
      </c>
      <c r="I3779" s="334"/>
      <c r="J3779" s="261"/>
    </row>
    <row r="3780" spans="3:10" s="311" customFormat="1" x14ac:dyDescent="0.3">
      <c r="C3780" s="664"/>
      <c r="D3780" s="343" t="s">
        <v>8548</v>
      </c>
      <c r="E3780" s="344" t="s">
        <v>8549</v>
      </c>
      <c r="F3780" s="344" t="s">
        <v>856</v>
      </c>
      <c r="G3780" s="344"/>
      <c r="H3780" s="344" t="s">
        <v>8550</v>
      </c>
      <c r="I3780" s="334"/>
      <c r="J3780" s="261"/>
    </row>
    <row r="3781" spans="3:10" s="311" customFormat="1" x14ac:dyDescent="0.3">
      <c r="C3781" s="664"/>
      <c r="D3781" s="343" t="s">
        <v>8551</v>
      </c>
      <c r="E3781" s="344" t="s">
        <v>412</v>
      </c>
      <c r="F3781" s="344" t="s">
        <v>1055</v>
      </c>
      <c r="G3781" s="344"/>
      <c r="H3781" s="344" t="s">
        <v>8552</v>
      </c>
      <c r="I3781" s="334"/>
      <c r="J3781" s="261"/>
    </row>
    <row r="3782" spans="3:10" s="311" customFormat="1" x14ac:dyDescent="0.3">
      <c r="C3782" s="664"/>
      <c r="D3782" s="343" t="s">
        <v>8553</v>
      </c>
      <c r="E3782" s="344" t="s">
        <v>412</v>
      </c>
      <c r="F3782" s="344" t="s">
        <v>897</v>
      </c>
      <c r="G3782" s="344"/>
      <c r="H3782" s="344" t="s">
        <v>8554</v>
      </c>
      <c r="I3782" s="334"/>
      <c r="J3782" s="261"/>
    </row>
    <row r="3783" spans="3:10" s="311" customFormat="1" x14ac:dyDescent="0.3">
      <c r="C3783" s="664"/>
      <c r="D3783" s="343" t="s">
        <v>8555</v>
      </c>
      <c r="E3783" s="344" t="s">
        <v>8556</v>
      </c>
      <c r="F3783" s="344" t="s">
        <v>8557</v>
      </c>
      <c r="G3783" s="344"/>
      <c r="H3783" s="344" t="s">
        <v>8558</v>
      </c>
      <c r="I3783" s="334"/>
      <c r="J3783" s="261"/>
    </row>
    <row r="3784" spans="3:10" s="311" customFormat="1" x14ac:dyDescent="0.3">
      <c r="C3784" s="664"/>
      <c r="D3784" s="343" t="s">
        <v>8559</v>
      </c>
      <c r="E3784" s="344" t="s">
        <v>412</v>
      </c>
      <c r="F3784" s="344" t="s">
        <v>726</v>
      </c>
      <c r="G3784" s="344"/>
      <c r="H3784" s="344" t="s">
        <v>8560</v>
      </c>
      <c r="I3784" s="334"/>
      <c r="J3784" s="261"/>
    </row>
    <row r="3785" spans="3:10" s="311" customFormat="1" x14ac:dyDescent="0.3">
      <c r="C3785" s="664"/>
      <c r="D3785" s="343" t="s">
        <v>8561</v>
      </c>
      <c r="E3785" s="344" t="s">
        <v>412</v>
      </c>
      <c r="F3785" s="344" t="s">
        <v>1009</v>
      </c>
      <c r="G3785" s="344"/>
      <c r="H3785" s="344" t="s">
        <v>8561</v>
      </c>
      <c r="I3785" s="334"/>
      <c r="J3785" s="261"/>
    </row>
    <row r="3786" spans="3:10" s="311" customFormat="1" x14ac:dyDescent="0.3">
      <c r="C3786" s="664"/>
      <c r="D3786" s="343" t="s">
        <v>8562</v>
      </c>
      <c r="E3786" s="344" t="s">
        <v>8563</v>
      </c>
      <c r="F3786" s="344" t="s">
        <v>436</v>
      </c>
      <c r="G3786" s="344"/>
      <c r="H3786" s="344" t="s">
        <v>8564</v>
      </c>
      <c r="I3786" s="334"/>
      <c r="J3786" s="261"/>
    </row>
    <row r="3787" spans="3:10" s="311" customFormat="1" x14ac:dyDescent="0.3">
      <c r="C3787" s="664"/>
      <c r="D3787" s="343" t="s">
        <v>8565</v>
      </c>
      <c r="E3787" s="344" t="s">
        <v>412</v>
      </c>
      <c r="F3787" s="344" t="s">
        <v>565</v>
      </c>
      <c r="G3787" s="344"/>
      <c r="H3787" s="344" t="s">
        <v>8565</v>
      </c>
      <c r="I3787" s="334"/>
      <c r="J3787" s="261"/>
    </row>
    <row r="3788" spans="3:10" s="311" customFormat="1" x14ac:dyDescent="0.3">
      <c r="C3788" s="664"/>
      <c r="D3788" s="343" t="s">
        <v>8566</v>
      </c>
      <c r="E3788" s="344" t="s">
        <v>412</v>
      </c>
      <c r="F3788" s="344" t="s">
        <v>1030</v>
      </c>
      <c r="G3788" s="344"/>
      <c r="H3788" s="344" t="s">
        <v>8566</v>
      </c>
      <c r="I3788" s="334"/>
      <c r="J3788" s="261"/>
    </row>
    <row r="3789" spans="3:10" s="311" customFormat="1" x14ac:dyDescent="0.3">
      <c r="C3789" s="664"/>
      <c r="D3789" s="343" t="s">
        <v>8567</v>
      </c>
      <c r="E3789" s="344" t="s">
        <v>8568</v>
      </c>
      <c r="F3789" s="344" t="s">
        <v>627</v>
      </c>
      <c r="G3789" s="344"/>
      <c r="H3789" s="344" t="s">
        <v>8567</v>
      </c>
      <c r="I3789" s="334"/>
      <c r="J3789" s="261"/>
    </row>
    <row r="3790" spans="3:10" s="311" customFormat="1" x14ac:dyDescent="0.3">
      <c r="C3790" s="664"/>
      <c r="D3790" s="343" t="s">
        <v>8569</v>
      </c>
      <c r="E3790" s="344" t="s">
        <v>412</v>
      </c>
      <c r="F3790" s="344" t="s">
        <v>714</v>
      </c>
      <c r="G3790" s="344"/>
      <c r="H3790" s="344" t="s">
        <v>8569</v>
      </c>
      <c r="I3790" s="334"/>
      <c r="J3790" s="261"/>
    </row>
    <row r="3791" spans="3:10" s="311" customFormat="1" x14ac:dyDescent="0.3">
      <c r="C3791" s="664"/>
      <c r="D3791" s="343" t="s">
        <v>8570</v>
      </c>
      <c r="E3791" s="344" t="s">
        <v>8571</v>
      </c>
      <c r="F3791" s="344" t="s">
        <v>627</v>
      </c>
      <c r="G3791" s="344"/>
      <c r="H3791" s="344" t="s">
        <v>8570</v>
      </c>
      <c r="I3791" s="334"/>
      <c r="J3791" s="261"/>
    </row>
    <row r="3792" spans="3:10" s="311" customFormat="1" x14ac:dyDescent="0.3">
      <c r="C3792" s="664"/>
      <c r="D3792" s="343" t="s">
        <v>8572</v>
      </c>
      <c r="E3792" s="344" t="s">
        <v>8573</v>
      </c>
      <c r="F3792" s="344" t="s">
        <v>675</v>
      </c>
      <c r="G3792" s="344"/>
      <c r="H3792" s="344" t="s">
        <v>8572</v>
      </c>
      <c r="I3792" s="334"/>
      <c r="J3792" s="261"/>
    </row>
    <row r="3793" spans="3:10" s="311" customFormat="1" x14ac:dyDescent="0.3">
      <c r="C3793" s="664"/>
      <c r="D3793" s="343" t="s">
        <v>8574</v>
      </c>
      <c r="E3793" s="344" t="s">
        <v>8575</v>
      </c>
      <c r="F3793" s="344" t="s">
        <v>8339</v>
      </c>
      <c r="G3793" s="344"/>
      <c r="H3793" s="344" t="s">
        <v>8576</v>
      </c>
      <c r="I3793" s="334"/>
      <c r="J3793" s="261"/>
    </row>
    <row r="3794" spans="3:10" s="311" customFormat="1" x14ac:dyDescent="0.3">
      <c r="C3794" s="664"/>
      <c r="D3794" s="343" t="s">
        <v>8577</v>
      </c>
      <c r="E3794" s="344" t="s">
        <v>8578</v>
      </c>
      <c r="F3794" s="344" t="s">
        <v>1463</v>
      </c>
      <c r="G3794" s="344"/>
      <c r="H3794" s="344" t="s">
        <v>8577</v>
      </c>
      <c r="I3794" s="334"/>
      <c r="J3794" s="261"/>
    </row>
    <row r="3795" spans="3:10" s="311" customFormat="1" x14ac:dyDescent="0.3">
      <c r="C3795" s="664"/>
      <c r="D3795" s="343" t="s">
        <v>8579</v>
      </c>
      <c r="E3795" s="344" t="s">
        <v>8580</v>
      </c>
      <c r="F3795" s="344" t="s">
        <v>498</v>
      </c>
      <c r="G3795" s="344"/>
      <c r="H3795" s="344" t="s">
        <v>8581</v>
      </c>
      <c r="I3795" s="334"/>
      <c r="J3795" s="261"/>
    </row>
    <row r="3796" spans="3:10" s="311" customFormat="1" x14ac:dyDescent="0.3">
      <c r="C3796" s="664"/>
      <c r="D3796" s="343" t="s">
        <v>8582</v>
      </c>
      <c r="E3796" s="344" t="s">
        <v>8583</v>
      </c>
      <c r="F3796" s="344" t="s">
        <v>1194</v>
      </c>
      <c r="G3796" s="344"/>
      <c r="H3796" s="344" t="s">
        <v>8582</v>
      </c>
      <c r="I3796" s="334"/>
      <c r="J3796" s="261"/>
    </row>
    <row r="3797" spans="3:10" s="311" customFormat="1" x14ac:dyDescent="0.3">
      <c r="C3797" s="664"/>
      <c r="D3797" s="343" t="s">
        <v>8584</v>
      </c>
      <c r="E3797" s="344" t="s">
        <v>8585</v>
      </c>
      <c r="F3797" s="344" t="s">
        <v>665</v>
      </c>
      <c r="G3797" s="344"/>
      <c r="H3797" s="344" t="s">
        <v>8584</v>
      </c>
      <c r="I3797" s="334"/>
      <c r="J3797" s="261"/>
    </row>
    <row r="3798" spans="3:10" s="311" customFormat="1" x14ac:dyDescent="0.3">
      <c r="C3798" s="664"/>
      <c r="D3798" s="343" t="s">
        <v>8586</v>
      </c>
      <c r="E3798" s="344" t="s">
        <v>8587</v>
      </c>
      <c r="F3798" s="344" t="s">
        <v>3468</v>
      </c>
      <c r="G3798" s="344"/>
      <c r="H3798" s="344" t="s">
        <v>8588</v>
      </c>
      <c r="I3798" s="334"/>
      <c r="J3798" s="261"/>
    </row>
    <row r="3799" spans="3:10" s="311" customFormat="1" x14ac:dyDescent="0.3">
      <c r="C3799" s="664"/>
      <c r="D3799" s="343" t="s">
        <v>8589</v>
      </c>
      <c r="E3799" s="344" t="s">
        <v>412</v>
      </c>
      <c r="F3799" s="344" t="s">
        <v>418</v>
      </c>
      <c r="G3799" s="344"/>
      <c r="H3799" s="344" t="s">
        <v>8590</v>
      </c>
      <c r="I3799" s="334"/>
      <c r="J3799" s="261"/>
    </row>
    <row r="3800" spans="3:10" s="311" customFormat="1" x14ac:dyDescent="0.3">
      <c r="C3800" s="664"/>
      <c r="D3800" s="343" t="s">
        <v>8589</v>
      </c>
      <c r="E3800" s="344" t="s">
        <v>412</v>
      </c>
      <c r="F3800" s="344" t="s">
        <v>418</v>
      </c>
      <c r="G3800" s="344"/>
      <c r="H3800" s="344" t="s">
        <v>8591</v>
      </c>
      <c r="I3800" s="334"/>
      <c r="J3800" s="261"/>
    </row>
    <row r="3801" spans="3:10" s="311" customFormat="1" x14ac:dyDescent="0.3">
      <c r="C3801" s="664"/>
      <c r="D3801" s="343" t="s">
        <v>8589</v>
      </c>
      <c r="E3801" s="344" t="s">
        <v>8592</v>
      </c>
      <c r="F3801" s="344" t="s">
        <v>418</v>
      </c>
      <c r="G3801" s="344"/>
      <c r="H3801" s="344" t="s">
        <v>8593</v>
      </c>
      <c r="I3801" s="334"/>
      <c r="J3801" s="261"/>
    </row>
    <row r="3802" spans="3:10" s="311" customFormat="1" x14ac:dyDescent="0.3">
      <c r="C3802" s="664"/>
      <c r="D3802" s="343" t="s">
        <v>8594</v>
      </c>
      <c r="E3802" s="344" t="s">
        <v>8595</v>
      </c>
      <c r="F3802" s="344" t="s">
        <v>469</v>
      </c>
      <c r="G3802" s="344"/>
      <c r="H3802" s="344" t="s">
        <v>8594</v>
      </c>
      <c r="I3802" s="334"/>
      <c r="J3802" s="261"/>
    </row>
    <row r="3803" spans="3:10" s="311" customFormat="1" x14ac:dyDescent="0.3">
      <c r="C3803" s="664"/>
      <c r="D3803" s="343" t="s">
        <v>8596</v>
      </c>
      <c r="E3803" s="344" t="s">
        <v>412</v>
      </c>
      <c r="F3803" s="344" t="s">
        <v>2849</v>
      </c>
      <c r="G3803" s="344"/>
      <c r="H3803" s="344" t="s">
        <v>8596</v>
      </c>
      <c r="I3803" s="334"/>
      <c r="J3803" s="261"/>
    </row>
    <row r="3804" spans="3:10" s="311" customFormat="1" x14ac:dyDescent="0.3">
      <c r="C3804" s="664"/>
      <c r="D3804" s="343" t="s">
        <v>8597</v>
      </c>
      <c r="E3804" s="344" t="s">
        <v>8598</v>
      </c>
      <c r="F3804" s="344" t="s">
        <v>3468</v>
      </c>
      <c r="G3804" s="344"/>
      <c r="H3804" s="344" t="s">
        <v>8597</v>
      </c>
      <c r="I3804" s="334"/>
      <c r="J3804" s="261"/>
    </row>
    <row r="3805" spans="3:10" s="311" customFormat="1" x14ac:dyDescent="0.3">
      <c r="C3805" s="664"/>
      <c r="D3805" s="343" t="s">
        <v>8599</v>
      </c>
      <c r="E3805" s="344" t="s">
        <v>8600</v>
      </c>
      <c r="F3805" s="344" t="s">
        <v>1287</v>
      </c>
      <c r="G3805" s="344"/>
      <c r="H3805" s="344" t="s">
        <v>8601</v>
      </c>
      <c r="I3805" s="334"/>
      <c r="J3805" s="261"/>
    </row>
    <row r="3806" spans="3:10" s="311" customFormat="1" x14ac:dyDescent="0.3">
      <c r="C3806" s="664"/>
      <c r="D3806" s="343" t="s">
        <v>8599</v>
      </c>
      <c r="E3806" s="344" t="s">
        <v>8602</v>
      </c>
      <c r="F3806" s="344" t="s">
        <v>1287</v>
      </c>
      <c r="G3806" s="344"/>
      <c r="H3806" s="344" t="s">
        <v>8603</v>
      </c>
      <c r="I3806" s="334"/>
      <c r="J3806" s="261"/>
    </row>
    <row r="3807" spans="3:10" s="311" customFormat="1" x14ac:dyDescent="0.3">
      <c r="C3807" s="664"/>
      <c r="D3807" s="343" t="s">
        <v>8604</v>
      </c>
      <c r="E3807" s="344" t="s">
        <v>412</v>
      </c>
      <c r="F3807" s="344" t="s">
        <v>1287</v>
      </c>
      <c r="G3807" s="344"/>
      <c r="H3807" s="344" t="s">
        <v>867</v>
      </c>
      <c r="I3807" s="334"/>
      <c r="J3807" s="261"/>
    </row>
    <row r="3808" spans="3:10" s="311" customFormat="1" x14ac:dyDescent="0.3">
      <c r="C3808" s="664"/>
      <c r="D3808" s="343" t="s">
        <v>8605</v>
      </c>
      <c r="E3808" s="344" t="s">
        <v>412</v>
      </c>
      <c r="F3808" s="344" t="s">
        <v>665</v>
      </c>
      <c r="G3808" s="344"/>
      <c r="H3808" s="344" t="s">
        <v>8605</v>
      </c>
      <c r="I3808" s="334"/>
      <c r="J3808" s="261"/>
    </row>
    <row r="3809" spans="3:10" s="311" customFormat="1" x14ac:dyDescent="0.3">
      <c r="C3809" s="664"/>
      <c r="D3809" s="343" t="s">
        <v>8606</v>
      </c>
      <c r="E3809" s="344" t="s">
        <v>412</v>
      </c>
      <c r="F3809" s="344" t="s">
        <v>498</v>
      </c>
      <c r="G3809" s="344"/>
      <c r="H3809" s="344" t="s">
        <v>8607</v>
      </c>
      <c r="I3809" s="334"/>
      <c r="J3809" s="261"/>
    </row>
    <row r="3810" spans="3:10" s="311" customFormat="1" x14ac:dyDescent="0.3">
      <c r="C3810" s="664"/>
      <c r="D3810" s="343" t="s">
        <v>8608</v>
      </c>
      <c r="E3810" s="344" t="s">
        <v>412</v>
      </c>
      <c r="F3810" s="344" t="s">
        <v>1287</v>
      </c>
      <c r="G3810" s="344"/>
      <c r="H3810" s="344" t="s">
        <v>8609</v>
      </c>
      <c r="I3810" s="334"/>
      <c r="J3810" s="261"/>
    </row>
    <row r="3811" spans="3:10" s="311" customFormat="1" x14ac:dyDescent="0.3">
      <c r="C3811" s="664"/>
      <c r="D3811" s="343" t="s">
        <v>8610</v>
      </c>
      <c r="E3811" s="344" t="s">
        <v>8611</v>
      </c>
      <c r="F3811" s="344" t="s">
        <v>697</v>
      </c>
      <c r="G3811" s="344"/>
      <c r="H3811" s="344" t="s">
        <v>8612</v>
      </c>
      <c r="I3811" s="334"/>
      <c r="J3811" s="261"/>
    </row>
    <row r="3812" spans="3:10" s="311" customFormat="1" x14ac:dyDescent="0.3">
      <c r="C3812" s="664"/>
      <c r="D3812" s="343" t="s">
        <v>8613</v>
      </c>
      <c r="E3812" s="344" t="s">
        <v>412</v>
      </c>
      <c r="F3812" s="344" t="s">
        <v>714</v>
      </c>
      <c r="G3812" s="344"/>
      <c r="H3812" s="344" t="s">
        <v>8614</v>
      </c>
      <c r="I3812" s="334"/>
      <c r="J3812" s="261"/>
    </row>
    <row r="3813" spans="3:10" s="311" customFormat="1" x14ac:dyDescent="0.3">
      <c r="C3813" s="664"/>
      <c r="D3813" s="343" t="s">
        <v>8615</v>
      </c>
      <c r="E3813" s="344" t="s">
        <v>8616</v>
      </c>
      <c r="F3813" s="344" t="s">
        <v>3178</v>
      </c>
      <c r="G3813" s="344"/>
      <c r="H3813" s="344" t="s">
        <v>8617</v>
      </c>
      <c r="I3813" s="334"/>
      <c r="J3813" s="261"/>
    </row>
    <row r="3814" spans="3:10" s="311" customFormat="1" x14ac:dyDescent="0.3">
      <c r="C3814" s="664"/>
      <c r="D3814" s="343" t="s">
        <v>8615</v>
      </c>
      <c r="E3814" s="344" t="s">
        <v>8618</v>
      </c>
      <c r="F3814" s="344" t="s">
        <v>3178</v>
      </c>
      <c r="G3814" s="344"/>
      <c r="H3814" s="344" t="s">
        <v>8619</v>
      </c>
      <c r="I3814" s="334"/>
      <c r="J3814" s="261"/>
    </row>
    <row r="3815" spans="3:10" s="311" customFormat="1" x14ac:dyDescent="0.3">
      <c r="C3815" s="664"/>
      <c r="D3815" s="343" t="s">
        <v>8620</v>
      </c>
      <c r="E3815" s="344" t="s">
        <v>412</v>
      </c>
      <c r="F3815" s="344" t="s">
        <v>6687</v>
      </c>
      <c r="G3815" s="344"/>
      <c r="H3815" s="344" t="s">
        <v>8620</v>
      </c>
      <c r="I3815" s="334"/>
      <c r="J3815" s="261"/>
    </row>
    <row r="3816" spans="3:10" s="311" customFormat="1" x14ac:dyDescent="0.3">
      <c r="C3816" s="664"/>
      <c r="D3816" s="343" t="s">
        <v>8621</v>
      </c>
      <c r="E3816" s="344" t="s">
        <v>412</v>
      </c>
      <c r="F3816" s="344" t="s">
        <v>665</v>
      </c>
      <c r="G3816" s="344"/>
      <c r="H3816" s="344" t="s">
        <v>8622</v>
      </c>
      <c r="I3816" s="334"/>
      <c r="J3816" s="261"/>
    </row>
    <row r="3817" spans="3:10" s="311" customFormat="1" x14ac:dyDescent="0.3">
      <c r="C3817" s="664"/>
      <c r="D3817" s="343" t="s">
        <v>8623</v>
      </c>
      <c r="E3817" s="344" t="s">
        <v>8624</v>
      </c>
      <c r="F3817" s="344" t="s">
        <v>469</v>
      </c>
      <c r="G3817" s="344"/>
      <c r="H3817" s="344" t="s">
        <v>8623</v>
      </c>
      <c r="I3817" s="334"/>
      <c r="J3817" s="261"/>
    </row>
    <row r="3818" spans="3:10" s="311" customFormat="1" x14ac:dyDescent="0.3">
      <c r="C3818" s="664"/>
      <c r="D3818" s="343" t="s">
        <v>8625</v>
      </c>
      <c r="E3818" s="344" t="s">
        <v>412</v>
      </c>
      <c r="F3818" s="344" t="s">
        <v>1051</v>
      </c>
      <c r="G3818" s="344"/>
      <c r="H3818" s="344" t="s">
        <v>8626</v>
      </c>
      <c r="I3818" s="334"/>
      <c r="J3818" s="261"/>
    </row>
    <row r="3819" spans="3:10" s="311" customFormat="1" x14ac:dyDescent="0.3">
      <c r="C3819" s="664"/>
      <c r="D3819" s="343" t="s">
        <v>8627</v>
      </c>
      <c r="E3819" s="344" t="s">
        <v>8628</v>
      </c>
      <c r="F3819" s="344" t="s">
        <v>665</v>
      </c>
      <c r="G3819" s="344"/>
      <c r="H3819" s="344" t="s">
        <v>8629</v>
      </c>
      <c r="I3819" s="334"/>
      <c r="J3819" s="261"/>
    </row>
    <row r="3820" spans="3:10" s="311" customFormat="1" x14ac:dyDescent="0.3">
      <c r="C3820" s="664"/>
      <c r="D3820" s="343" t="s">
        <v>8630</v>
      </c>
      <c r="E3820" s="344" t="s">
        <v>412</v>
      </c>
      <c r="F3820" s="344" t="s">
        <v>421</v>
      </c>
      <c r="G3820" s="344"/>
      <c r="H3820" s="344" t="s">
        <v>8630</v>
      </c>
      <c r="I3820" s="334"/>
      <c r="J3820" s="261"/>
    </row>
    <row r="3821" spans="3:10" s="311" customFormat="1" x14ac:dyDescent="0.3">
      <c r="C3821" s="664"/>
      <c r="D3821" s="343" t="s">
        <v>8631</v>
      </c>
      <c r="E3821" s="344" t="s">
        <v>8632</v>
      </c>
      <c r="F3821" s="344" t="s">
        <v>726</v>
      </c>
      <c r="G3821" s="344"/>
      <c r="H3821" s="344" t="s">
        <v>8633</v>
      </c>
      <c r="I3821" s="334"/>
      <c r="J3821" s="261"/>
    </row>
    <row r="3822" spans="3:10" s="311" customFormat="1" x14ac:dyDescent="0.3">
      <c r="C3822" s="664"/>
      <c r="D3822" s="343" t="s">
        <v>8634</v>
      </c>
      <c r="E3822" s="344" t="s">
        <v>412</v>
      </c>
      <c r="F3822" s="344" t="s">
        <v>433</v>
      </c>
      <c r="G3822" s="344"/>
      <c r="H3822" s="344" t="s">
        <v>8634</v>
      </c>
      <c r="I3822" s="334"/>
      <c r="J3822" s="261"/>
    </row>
    <row r="3823" spans="3:10" s="311" customFormat="1" x14ac:dyDescent="0.3">
      <c r="C3823" s="664"/>
      <c r="D3823" s="343" t="s">
        <v>8635</v>
      </c>
      <c r="E3823" s="344" t="s">
        <v>8636</v>
      </c>
      <c r="F3823" s="344" t="s">
        <v>426</v>
      </c>
      <c r="G3823" s="344"/>
      <c r="H3823" s="344" t="s">
        <v>8635</v>
      </c>
      <c r="I3823" s="334"/>
      <c r="J3823" s="261"/>
    </row>
    <row r="3824" spans="3:10" s="311" customFormat="1" x14ac:dyDescent="0.3">
      <c r="C3824" s="664"/>
      <c r="D3824" s="343" t="s">
        <v>8637</v>
      </c>
      <c r="E3824" s="344" t="s">
        <v>8638</v>
      </c>
      <c r="F3824" s="344" t="s">
        <v>436</v>
      </c>
      <c r="G3824" s="344"/>
      <c r="H3824" s="344" t="s">
        <v>8639</v>
      </c>
      <c r="I3824" s="334"/>
      <c r="J3824" s="261"/>
    </row>
    <row r="3825" spans="3:10" s="311" customFormat="1" x14ac:dyDescent="0.3">
      <c r="C3825" s="664"/>
      <c r="D3825" s="343" t="s">
        <v>8640</v>
      </c>
      <c r="E3825" s="344" t="s">
        <v>8641</v>
      </c>
      <c r="F3825" s="344" t="s">
        <v>426</v>
      </c>
      <c r="G3825" s="344"/>
      <c r="H3825" s="344" t="s">
        <v>8640</v>
      </c>
      <c r="I3825" s="334"/>
      <c r="J3825" s="261"/>
    </row>
    <row r="3826" spans="3:10" s="311" customFormat="1" x14ac:dyDescent="0.3">
      <c r="C3826" s="664"/>
      <c r="D3826" s="343" t="s">
        <v>8642</v>
      </c>
      <c r="E3826" s="344" t="s">
        <v>412</v>
      </c>
      <c r="F3826" s="344" t="s">
        <v>1105</v>
      </c>
      <c r="G3826" s="344"/>
      <c r="H3826" s="344" t="s">
        <v>8642</v>
      </c>
      <c r="I3826" s="334"/>
      <c r="J3826" s="261"/>
    </row>
    <row r="3827" spans="3:10" s="311" customFormat="1" x14ac:dyDescent="0.3">
      <c r="C3827" s="664"/>
      <c r="D3827" s="343" t="s">
        <v>8643</v>
      </c>
      <c r="E3827" s="344" t="s">
        <v>8644</v>
      </c>
      <c r="F3827" s="344" t="s">
        <v>1295</v>
      </c>
      <c r="G3827" s="344"/>
      <c r="H3827" s="344" t="s">
        <v>8645</v>
      </c>
      <c r="I3827" s="334"/>
      <c r="J3827" s="261"/>
    </row>
    <row r="3828" spans="3:10" s="311" customFormat="1" x14ac:dyDescent="0.3">
      <c r="C3828" s="664"/>
      <c r="D3828" s="343" t="s">
        <v>8646</v>
      </c>
      <c r="E3828" s="344" t="s">
        <v>8647</v>
      </c>
      <c r="F3828" s="344" t="s">
        <v>436</v>
      </c>
      <c r="G3828" s="344"/>
      <c r="H3828" s="344" t="s">
        <v>8646</v>
      </c>
      <c r="I3828" s="334"/>
      <c r="J3828" s="261"/>
    </row>
    <row r="3829" spans="3:10" s="311" customFormat="1" x14ac:dyDescent="0.3">
      <c r="C3829" s="664"/>
      <c r="D3829" s="343" t="s">
        <v>8648</v>
      </c>
      <c r="E3829" s="344" t="s">
        <v>8649</v>
      </c>
      <c r="F3829" s="344" t="s">
        <v>508</v>
      </c>
      <c r="G3829" s="344"/>
      <c r="H3829" s="344" t="s">
        <v>8650</v>
      </c>
      <c r="I3829" s="334"/>
      <c r="J3829" s="261"/>
    </row>
    <row r="3830" spans="3:10" s="311" customFormat="1" x14ac:dyDescent="0.3">
      <c r="C3830" s="664"/>
      <c r="D3830" s="343" t="s">
        <v>8651</v>
      </c>
      <c r="E3830" s="344" t="s">
        <v>8652</v>
      </c>
      <c r="F3830" s="344" t="s">
        <v>436</v>
      </c>
      <c r="G3830" s="344"/>
      <c r="H3830" s="344" t="s">
        <v>8653</v>
      </c>
      <c r="I3830" s="334"/>
      <c r="J3830" s="261"/>
    </row>
    <row r="3831" spans="3:10" s="311" customFormat="1" x14ac:dyDescent="0.3">
      <c r="C3831" s="664"/>
      <c r="D3831" s="343" t="s">
        <v>8654</v>
      </c>
      <c r="E3831" s="344" t="s">
        <v>8655</v>
      </c>
      <c r="F3831" s="344" t="s">
        <v>8656</v>
      </c>
      <c r="G3831" s="344"/>
      <c r="H3831" s="344" t="s">
        <v>8654</v>
      </c>
      <c r="I3831" s="334"/>
      <c r="J3831" s="261"/>
    </row>
    <row r="3832" spans="3:10" s="311" customFormat="1" x14ac:dyDescent="0.3">
      <c r="C3832" s="664"/>
      <c r="D3832" s="343" t="s">
        <v>8657</v>
      </c>
      <c r="E3832" s="344" t="s">
        <v>8658</v>
      </c>
      <c r="F3832" s="344" t="s">
        <v>1030</v>
      </c>
      <c r="G3832" s="344"/>
      <c r="H3832" s="344" t="s">
        <v>8657</v>
      </c>
      <c r="I3832" s="334"/>
      <c r="J3832" s="261"/>
    </row>
    <row r="3833" spans="3:10" s="311" customFormat="1" x14ac:dyDescent="0.3">
      <c r="C3833" s="664"/>
      <c r="D3833" s="343" t="s">
        <v>8659</v>
      </c>
      <c r="E3833" s="344" t="s">
        <v>8660</v>
      </c>
      <c r="F3833" s="344" t="s">
        <v>8661</v>
      </c>
      <c r="G3833" s="344"/>
      <c r="H3833" s="344" t="s">
        <v>8662</v>
      </c>
      <c r="I3833" s="334"/>
      <c r="J3833" s="261"/>
    </row>
    <row r="3834" spans="3:10" s="311" customFormat="1" x14ac:dyDescent="0.3">
      <c r="C3834" s="664"/>
      <c r="D3834" s="343" t="s">
        <v>8663</v>
      </c>
      <c r="E3834" s="344" t="s">
        <v>8664</v>
      </c>
      <c r="F3834" s="344" t="s">
        <v>531</v>
      </c>
      <c r="G3834" s="344"/>
      <c r="H3834" s="344" t="s">
        <v>8665</v>
      </c>
      <c r="I3834" s="334"/>
      <c r="J3834" s="261"/>
    </row>
    <row r="3835" spans="3:10" s="311" customFormat="1" x14ac:dyDescent="0.3">
      <c r="C3835" s="664"/>
      <c r="D3835" s="343" t="s">
        <v>8666</v>
      </c>
      <c r="E3835" s="344" t="s">
        <v>8667</v>
      </c>
      <c r="F3835" s="344" t="s">
        <v>410</v>
      </c>
      <c r="G3835" s="344"/>
      <c r="H3835" s="344" t="s">
        <v>8666</v>
      </c>
      <c r="I3835" s="334"/>
      <c r="J3835" s="261"/>
    </row>
    <row r="3836" spans="3:10" s="311" customFormat="1" x14ac:dyDescent="0.3">
      <c r="C3836" s="664"/>
      <c r="D3836" s="343" t="s">
        <v>8668</v>
      </c>
      <c r="E3836" s="344" t="s">
        <v>8669</v>
      </c>
      <c r="F3836" s="344" t="s">
        <v>525</v>
      </c>
      <c r="G3836" s="344"/>
      <c r="H3836" s="344" t="s">
        <v>8670</v>
      </c>
      <c r="I3836" s="334"/>
      <c r="J3836" s="261"/>
    </row>
    <row r="3837" spans="3:10" s="311" customFormat="1" x14ac:dyDescent="0.3">
      <c r="C3837" s="664"/>
      <c r="D3837" s="343" t="s">
        <v>8671</v>
      </c>
      <c r="E3837" s="344" t="s">
        <v>8672</v>
      </c>
      <c r="F3837" s="344" t="s">
        <v>426</v>
      </c>
      <c r="G3837" s="344"/>
      <c r="H3837" s="344" t="s">
        <v>8671</v>
      </c>
      <c r="I3837" s="334"/>
      <c r="J3837" s="261"/>
    </row>
    <row r="3838" spans="3:10" s="311" customFormat="1" x14ac:dyDescent="0.3">
      <c r="C3838" s="664"/>
      <c r="D3838" s="343" t="s">
        <v>8673</v>
      </c>
      <c r="E3838" s="344" t="s">
        <v>8674</v>
      </c>
      <c r="F3838" s="344" t="s">
        <v>3337</v>
      </c>
      <c r="G3838" s="344"/>
      <c r="H3838" s="344" t="s">
        <v>8675</v>
      </c>
      <c r="I3838" s="334"/>
      <c r="J3838" s="261"/>
    </row>
    <row r="3839" spans="3:10" s="311" customFormat="1" x14ac:dyDescent="0.3">
      <c r="C3839" s="664"/>
      <c r="D3839" s="343" t="s">
        <v>8676</v>
      </c>
      <c r="E3839" s="344" t="s">
        <v>412</v>
      </c>
      <c r="F3839" s="344" t="s">
        <v>440</v>
      </c>
      <c r="G3839" s="344"/>
      <c r="H3839" s="344" t="s">
        <v>8676</v>
      </c>
      <c r="I3839" s="334"/>
      <c r="J3839" s="261"/>
    </row>
    <row r="3840" spans="3:10" s="311" customFormat="1" x14ac:dyDescent="0.3">
      <c r="C3840" s="664"/>
      <c r="D3840" s="343" t="s">
        <v>8677</v>
      </c>
      <c r="E3840" s="344" t="s">
        <v>8678</v>
      </c>
      <c r="F3840" s="344" t="s">
        <v>4392</v>
      </c>
      <c r="G3840" s="344"/>
      <c r="H3840" s="344" t="s">
        <v>8677</v>
      </c>
      <c r="I3840" s="334"/>
      <c r="J3840" s="261"/>
    </row>
    <row r="3841" spans="3:10" s="311" customFormat="1" x14ac:dyDescent="0.3">
      <c r="C3841" s="664"/>
      <c r="D3841" s="343" t="s">
        <v>8679</v>
      </c>
      <c r="E3841" s="344" t="s">
        <v>8680</v>
      </c>
      <c r="F3841" s="344" t="s">
        <v>426</v>
      </c>
      <c r="G3841" s="344"/>
      <c r="H3841" s="344" t="s">
        <v>8679</v>
      </c>
      <c r="I3841" s="334"/>
      <c r="J3841" s="261"/>
    </row>
    <row r="3842" spans="3:10" s="311" customFormat="1" x14ac:dyDescent="0.3">
      <c r="C3842" s="664"/>
      <c r="D3842" s="343" t="s">
        <v>8681</v>
      </c>
      <c r="E3842" s="344" t="s">
        <v>8682</v>
      </c>
      <c r="F3842" s="344" t="s">
        <v>1291</v>
      </c>
      <c r="G3842" s="344"/>
      <c r="H3842" s="344" t="s">
        <v>8683</v>
      </c>
      <c r="I3842" s="334"/>
      <c r="J3842" s="261"/>
    </row>
    <row r="3843" spans="3:10" s="311" customFormat="1" x14ac:dyDescent="0.3">
      <c r="C3843" s="664"/>
      <c r="D3843" s="343" t="s">
        <v>8684</v>
      </c>
      <c r="E3843" s="344" t="s">
        <v>8685</v>
      </c>
      <c r="F3843" s="344" t="s">
        <v>498</v>
      </c>
      <c r="G3843" s="344"/>
      <c r="H3843" s="344" t="s">
        <v>8686</v>
      </c>
      <c r="I3843" s="334"/>
      <c r="J3843" s="261"/>
    </row>
    <row r="3844" spans="3:10" s="311" customFormat="1" x14ac:dyDescent="0.3">
      <c r="C3844" s="664"/>
      <c r="D3844" s="343" t="s">
        <v>8687</v>
      </c>
      <c r="E3844" s="344" t="s">
        <v>412</v>
      </c>
      <c r="F3844" s="344" t="s">
        <v>1291</v>
      </c>
      <c r="G3844" s="344"/>
      <c r="H3844" s="344" t="s">
        <v>8688</v>
      </c>
      <c r="I3844" s="334"/>
      <c r="J3844" s="261"/>
    </row>
    <row r="3845" spans="3:10" s="311" customFormat="1" x14ac:dyDescent="0.3">
      <c r="C3845" s="664"/>
      <c r="D3845" s="343" t="s">
        <v>8689</v>
      </c>
      <c r="E3845" s="344" t="s">
        <v>8690</v>
      </c>
      <c r="F3845" s="344" t="s">
        <v>546</v>
      </c>
      <c r="G3845" s="344"/>
      <c r="H3845" s="344" t="s">
        <v>8689</v>
      </c>
      <c r="I3845" s="334"/>
      <c r="J3845" s="261"/>
    </row>
    <row r="3846" spans="3:10" s="311" customFormat="1" x14ac:dyDescent="0.3">
      <c r="C3846" s="664"/>
      <c r="D3846" s="343" t="s">
        <v>8691</v>
      </c>
      <c r="E3846" s="344" t="s">
        <v>8692</v>
      </c>
      <c r="F3846" s="344" t="s">
        <v>469</v>
      </c>
      <c r="G3846" s="344"/>
      <c r="H3846" s="344" t="s">
        <v>8693</v>
      </c>
      <c r="I3846" s="334"/>
      <c r="J3846" s="261"/>
    </row>
    <row r="3847" spans="3:10" s="311" customFormat="1" x14ac:dyDescent="0.3">
      <c r="C3847" s="664"/>
      <c r="D3847" s="343" t="s">
        <v>8694</v>
      </c>
      <c r="E3847" s="344" t="s">
        <v>8695</v>
      </c>
      <c r="F3847" s="344" t="s">
        <v>752</v>
      </c>
      <c r="G3847" s="344"/>
      <c r="H3847" s="344" t="s">
        <v>8694</v>
      </c>
      <c r="I3847" s="334"/>
      <c r="J3847" s="261"/>
    </row>
    <row r="3848" spans="3:10" s="311" customFormat="1" x14ac:dyDescent="0.3">
      <c r="C3848" s="664"/>
      <c r="D3848" s="343" t="s">
        <v>8696</v>
      </c>
      <c r="E3848" s="344" t="s">
        <v>8697</v>
      </c>
      <c r="F3848" s="344" t="s">
        <v>1027</v>
      </c>
      <c r="G3848" s="344"/>
      <c r="H3848" s="344" t="s">
        <v>8696</v>
      </c>
      <c r="I3848" s="334"/>
      <c r="J3848" s="261"/>
    </row>
    <row r="3849" spans="3:10" s="311" customFormat="1" x14ac:dyDescent="0.3">
      <c r="C3849" s="664"/>
      <c r="D3849" s="343" t="s">
        <v>8698</v>
      </c>
      <c r="E3849" s="344" t="s">
        <v>8699</v>
      </c>
      <c r="F3849" s="344" t="s">
        <v>498</v>
      </c>
      <c r="G3849" s="344"/>
      <c r="H3849" s="344" t="s">
        <v>8700</v>
      </c>
      <c r="I3849" s="334"/>
      <c r="J3849" s="261"/>
    </row>
    <row r="3850" spans="3:10" s="311" customFormat="1" x14ac:dyDescent="0.3">
      <c r="C3850" s="664"/>
      <c r="D3850" s="343" t="s">
        <v>8701</v>
      </c>
      <c r="E3850" s="344" t="s">
        <v>8702</v>
      </c>
      <c r="F3850" s="344" t="s">
        <v>627</v>
      </c>
      <c r="G3850" s="344"/>
      <c r="H3850" s="344" t="s">
        <v>8701</v>
      </c>
      <c r="I3850" s="334"/>
      <c r="J3850" s="261"/>
    </row>
    <row r="3851" spans="3:10" s="311" customFormat="1" x14ac:dyDescent="0.3">
      <c r="C3851" s="664"/>
      <c r="D3851" s="343" t="s">
        <v>8703</v>
      </c>
      <c r="E3851" s="344" t="s">
        <v>8704</v>
      </c>
      <c r="F3851" s="344" t="s">
        <v>726</v>
      </c>
      <c r="G3851" s="344"/>
      <c r="H3851" s="344" t="s">
        <v>8705</v>
      </c>
      <c r="I3851" s="334"/>
      <c r="J3851" s="261"/>
    </row>
    <row r="3852" spans="3:10" s="311" customFormat="1" x14ac:dyDescent="0.3">
      <c r="C3852" s="664"/>
      <c r="D3852" s="343" t="s">
        <v>8706</v>
      </c>
      <c r="E3852" s="344" t="s">
        <v>8707</v>
      </c>
      <c r="F3852" s="344" t="s">
        <v>498</v>
      </c>
      <c r="G3852" s="344"/>
      <c r="H3852" s="344" t="s">
        <v>8706</v>
      </c>
      <c r="I3852" s="334"/>
      <c r="J3852" s="261"/>
    </row>
    <row r="3853" spans="3:10" s="311" customFormat="1" x14ac:dyDescent="0.3">
      <c r="C3853" s="664"/>
      <c r="D3853" s="343" t="s">
        <v>8708</v>
      </c>
      <c r="E3853" s="344" t="s">
        <v>8709</v>
      </c>
      <c r="F3853" s="344" t="s">
        <v>869</v>
      </c>
      <c r="G3853" s="344"/>
      <c r="H3853" s="344" t="s">
        <v>8710</v>
      </c>
      <c r="I3853" s="334"/>
      <c r="J3853" s="261"/>
    </row>
    <row r="3854" spans="3:10" s="311" customFormat="1" x14ac:dyDescent="0.3">
      <c r="C3854" s="664"/>
      <c r="D3854" s="343" t="s">
        <v>8711</v>
      </c>
      <c r="E3854" s="344" t="s">
        <v>8712</v>
      </c>
      <c r="F3854" s="344" t="s">
        <v>426</v>
      </c>
      <c r="G3854" s="344"/>
      <c r="H3854" s="344" t="s">
        <v>8711</v>
      </c>
      <c r="I3854" s="334"/>
      <c r="J3854" s="261"/>
    </row>
    <row r="3855" spans="3:10" s="311" customFormat="1" x14ac:dyDescent="0.3">
      <c r="C3855" s="664"/>
      <c r="D3855" s="343" t="s">
        <v>8713</v>
      </c>
      <c r="E3855" s="344" t="s">
        <v>8714</v>
      </c>
      <c r="F3855" s="344" t="s">
        <v>436</v>
      </c>
      <c r="G3855" s="344"/>
      <c r="H3855" s="344" t="s">
        <v>8715</v>
      </c>
      <c r="I3855" s="334"/>
      <c r="J3855" s="261"/>
    </row>
    <row r="3856" spans="3:10" s="311" customFormat="1" x14ac:dyDescent="0.3">
      <c r="C3856" s="664"/>
      <c r="D3856" s="343" t="s">
        <v>8716</v>
      </c>
      <c r="E3856" s="344" t="s">
        <v>8717</v>
      </c>
      <c r="F3856" s="344" t="s">
        <v>498</v>
      </c>
      <c r="G3856" s="344"/>
      <c r="H3856" s="344" t="s">
        <v>8716</v>
      </c>
      <c r="I3856" s="334"/>
      <c r="J3856" s="261"/>
    </row>
    <row r="3857" spans="3:10" s="311" customFormat="1" x14ac:dyDescent="0.3">
      <c r="C3857" s="664"/>
      <c r="D3857" s="343" t="s">
        <v>8718</v>
      </c>
      <c r="E3857" s="344" t="s">
        <v>8719</v>
      </c>
      <c r="F3857" s="344" t="s">
        <v>772</v>
      </c>
      <c r="G3857" s="344"/>
      <c r="H3857" s="344" t="s">
        <v>8718</v>
      </c>
      <c r="I3857" s="334"/>
      <c r="J3857" s="261"/>
    </row>
    <row r="3858" spans="3:10" s="311" customFormat="1" x14ac:dyDescent="0.3">
      <c r="C3858" s="664"/>
      <c r="D3858" s="343" t="s">
        <v>8720</v>
      </c>
      <c r="E3858" s="344" t="s">
        <v>412</v>
      </c>
      <c r="F3858" s="344" t="s">
        <v>1055</v>
      </c>
      <c r="G3858" s="344"/>
      <c r="H3858" s="344" t="s">
        <v>8720</v>
      </c>
      <c r="I3858" s="334"/>
      <c r="J3858" s="261"/>
    </row>
    <row r="3859" spans="3:10" s="311" customFormat="1" x14ac:dyDescent="0.3">
      <c r="C3859" s="664"/>
      <c r="D3859" s="343" t="s">
        <v>8721</v>
      </c>
      <c r="E3859" s="344" t="s">
        <v>8722</v>
      </c>
      <c r="F3859" s="344" t="s">
        <v>8723</v>
      </c>
      <c r="G3859" s="344"/>
      <c r="H3859" s="344" t="s">
        <v>8724</v>
      </c>
      <c r="I3859" s="334"/>
      <c r="J3859" s="261"/>
    </row>
    <row r="3860" spans="3:10" s="311" customFormat="1" x14ac:dyDescent="0.3">
      <c r="C3860" s="664"/>
      <c r="D3860" s="343" t="s">
        <v>8725</v>
      </c>
      <c r="E3860" s="344" t="s">
        <v>8726</v>
      </c>
      <c r="F3860" s="344" t="s">
        <v>433</v>
      </c>
      <c r="G3860" s="344"/>
      <c r="H3860" s="344" t="s">
        <v>8725</v>
      </c>
      <c r="I3860" s="334"/>
      <c r="J3860" s="261"/>
    </row>
    <row r="3861" spans="3:10" s="311" customFormat="1" x14ac:dyDescent="0.3">
      <c r="C3861" s="664"/>
      <c r="D3861" s="343" t="s">
        <v>8727</v>
      </c>
      <c r="E3861" s="344" t="s">
        <v>8728</v>
      </c>
      <c r="F3861" s="344" t="s">
        <v>869</v>
      </c>
      <c r="G3861" s="344"/>
      <c r="H3861" s="344" t="s">
        <v>8729</v>
      </c>
      <c r="I3861" s="334"/>
      <c r="J3861" s="261"/>
    </row>
    <row r="3862" spans="3:10" s="311" customFormat="1" x14ac:dyDescent="0.3">
      <c r="C3862" s="664"/>
      <c r="D3862" s="343" t="s">
        <v>8730</v>
      </c>
      <c r="E3862" s="344" t="s">
        <v>8731</v>
      </c>
      <c r="F3862" s="344" t="s">
        <v>516</v>
      </c>
      <c r="G3862" s="344"/>
      <c r="H3862" s="344" t="s">
        <v>8732</v>
      </c>
      <c r="I3862" s="334"/>
      <c r="J3862" s="261"/>
    </row>
    <row r="3863" spans="3:10" s="311" customFormat="1" x14ac:dyDescent="0.3">
      <c r="C3863" s="664"/>
      <c r="D3863" s="343" t="s">
        <v>8733</v>
      </c>
      <c r="E3863" s="344" t="s">
        <v>8734</v>
      </c>
      <c r="F3863" s="344" t="s">
        <v>516</v>
      </c>
      <c r="G3863" s="344"/>
      <c r="H3863" s="344" t="s">
        <v>8735</v>
      </c>
      <c r="I3863" s="334"/>
      <c r="J3863" s="261"/>
    </row>
    <row r="3864" spans="3:10" s="311" customFormat="1" x14ac:dyDescent="0.3">
      <c r="C3864" s="664"/>
      <c r="D3864" s="343" t="s">
        <v>8736</v>
      </c>
      <c r="E3864" s="344" t="s">
        <v>8737</v>
      </c>
      <c r="F3864" s="344" t="s">
        <v>1349</v>
      </c>
      <c r="G3864" s="344"/>
      <c r="H3864" s="344" t="s">
        <v>8736</v>
      </c>
      <c r="I3864" s="334"/>
      <c r="J3864" s="261"/>
    </row>
    <row r="3865" spans="3:10" s="311" customFormat="1" x14ac:dyDescent="0.3">
      <c r="C3865" s="664"/>
      <c r="D3865" s="343" t="s">
        <v>8738</v>
      </c>
      <c r="E3865" s="344" t="s">
        <v>8739</v>
      </c>
      <c r="F3865" s="344" t="s">
        <v>469</v>
      </c>
      <c r="G3865" s="344"/>
      <c r="H3865" s="344" t="s">
        <v>8738</v>
      </c>
      <c r="I3865" s="334"/>
      <c r="J3865" s="261"/>
    </row>
    <row r="3866" spans="3:10" s="311" customFormat="1" x14ac:dyDescent="0.3">
      <c r="C3866" s="664"/>
      <c r="D3866" s="343" t="s">
        <v>8740</v>
      </c>
      <c r="E3866" s="344" t="s">
        <v>8741</v>
      </c>
      <c r="F3866" s="344" t="s">
        <v>498</v>
      </c>
      <c r="G3866" s="344"/>
      <c r="H3866" s="344" t="s">
        <v>8742</v>
      </c>
      <c r="I3866" s="334"/>
      <c r="J3866" s="261"/>
    </row>
    <row r="3867" spans="3:10" s="311" customFormat="1" x14ac:dyDescent="0.3">
      <c r="C3867" s="664"/>
      <c r="D3867" s="343" t="s">
        <v>8743</v>
      </c>
      <c r="E3867" s="344" t="s">
        <v>8744</v>
      </c>
      <c r="F3867" s="344" t="s">
        <v>722</v>
      </c>
      <c r="G3867" s="344"/>
      <c r="H3867" s="344" t="s">
        <v>8743</v>
      </c>
      <c r="I3867" s="334"/>
      <c r="J3867" s="261"/>
    </row>
    <row r="3868" spans="3:10" s="311" customFormat="1" x14ac:dyDescent="0.3">
      <c r="C3868" s="664"/>
      <c r="D3868" s="343" t="s">
        <v>8745</v>
      </c>
      <c r="E3868" s="344" t="s">
        <v>8746</v>
      </c>
      <c r="F3868" s="344" t="s">
        <v>421</v>
      </c>
      <c r="G3868" s="344"/>
      <c r="H3868" s="344" t="s">
        <v>8747</v>
      </c>
      <c r="I3868" s="334"/>
      <c r="J3868" s="261"/>
    </row>
    <row r="3869" spans="3:10" s="311" customFormat="1" x14ac:dyDescent="0.3">
      <c r="C3869" s="664"/>
      <c r="D3869" s="343" t="s">
        <v>8748</v>
      </c>
      <c r="E3869" s="344" t="s">
        <v>8749</v>
      </c>
      <c r="F3869" s="344" t="s">
        <v>426</v>
      </c>
      <c r="G3869" s="344"/>
      <c r="H3869" s="344" t="s">
        <v>8748</v>
      </c>
      <c r="I3869" s="334"/>
      <c r="J3869" s="261"/>
    </row>
    <row r="3870" spans="3:10" s="311" customFormat="1" x14ac:dyDescent="0.3">
      <c r="C3870" s="664"/>
      <c r="D3870" s="343" t="s">
        <v>8750</v>
      </c>
      <c r="E3870" s="344" t="s">
        <v>412</v>
      </c>
      <c r="F3870" s="344" t="s">
        <v>565</v>
      </c>
      <c r="G3870" s="344"/>
      <c r="H3870" s="344" t="s">
        <v>8750</v>
      </c>
      <c r="I3870" s="334"/>
      <c r="J3870" s="261"/>
    </row>
    <row r="3871" spans="3:10" s="311" customFormat="1" x14ac:dyDescent="0.3">
      <c r="C3871" s="664"/>
      <c r="D3871" s="343" t="s">
        <v>8751</v>
      </c>
      <c r="E3871" s="344" t="s">
        <v>412</v>
      </c>
      <c r="F3871" s="344" t="s">
        <v>484</v>
      </c>
      <c r="G3871" s="344"/>
      <c r="H3871" s="344" t="s">
        <v>8751</v>
      </c>
      <c r="I3871" s="334"/>
      <c r="J3871" s="261"/>
    </row>
    <row r="3872" spans="3:10" s="311" customFormat="1" x14ac:dyDescent="0.3">
      <c r="C3872" s="664"/>
      <c r="D3872" s="343" t="s">
        <v>8752</v>
      </c>
      <c r="E3872" s="344" t="s">
        <v>412</v>
      </c>
      <c r="F3872" s="344" t="s">
        <v>1009</v>
      </c>
      <c r="G3872" s="344"/>
      <c r="H3872" s="344" t="s">
        <v>8752</v>
      </c>
      <c r="I3872" s="334"/>
      <c r="J3872" s="261"/>
    </row>
    <row r="3873" spans="3:10" s="311" customFormat="1" x14ac:dyDescent="0.3">
      <c r="C3873" s="664"/>
      <c r="D3873" s="343" t="s">
        <v>8753</v>
      </c>
      <c r="E3873" s="344" t="s">
        <v>8754</v>
      </c>
      <c r="F3873" s="344" t="s">
        <v>565</v>
      </c>
      <c r="G3873" s="344"/>
      <c r="H3873" s="344" t="s">
        <v>8753</v>
      </c>
      <c r="I3873" s="334"/>
      <c r="J3873" s="261"/>
    </row>
    <row r="3874" spans="3:10" s="311" customFormat="1" x14ac:dyDescent="0.3">
      <c r="C3874" s="664"/>
      <c r="D3874" s="343" t="s">
        <v>8755</v>
      </c>
      <c r="E3874" s="344" t="s">
        <v>8756</v>
      </c>
      <c r="F3874" s="344" t="s">
        <v>565</v>
      </c>
      <c r="G3874" s="344"/>
      <c r="H3874" s="344" t="s">
        <v>8755</v>
      </c>
      <c r="I3874" s="334"/>
      <c r="J3874" s="261"/>
    </row>
    <row r="3875" spans="3:10" s="311" customFormat="1" x14ac:dyDescent="0.3">
      <c r="C3875" s="664"/>
      <c r="D3875" s="343" t="s">
        <v>8757</v>
      </c>
      <c r="E3875" s="344" t="s">
        <v>8758</v>
      </c>
      <c r="F3875" s="344" t="s">
        <v>565</v>
      </c>
      <c r="G3875" s="344"/>
      <c r="H3875" s="344" t="s">
        <v>8759</v>
      </c>
      <c r="I3875" s="334"/>
      <c r="J3875" s="261"/>
    </row>
    <row r="3876" spans="3:10" s="311" customFormat="1" x14ac:dyDescent="0.3">
      <c r="C3876" s="664"/>
      <c r="D3876" s="343" t="s">
        <v>8757</v>
      </c>
      <c r="E3876" s="344" t="s">
        <v>412</v>
      </c>
      <c r="F3876" s="344" t="s">
        <v>565</v>
      </c>
      <c r="G3876" s="344"/>
      <c r="H3876" s="344" t="s">
        <v>8760</v>
      </c>
      <c r="I3876" s="334"/>
      <c r="J3876" s="261"/>
    </row>
    <row r="3877" spans="3:10" s="311" customFormat="1" x14ac:dyDescent="0.3">
      <c r="C3877" s="664"/>
      <c r="D3877" s="343" t="s">
        <v>8757</v>
      </c>
      <c r="E3877" s="344" t="s">
        <v>8761</v>
      </c>
      <c r="F3877" s="344" t="s">
        <v>565</v>
      </c>
      <c r="G3877" s="344"/>
      <c r="H3877" s="344" t="s">
        <v>8762</v>
      </c>
      <c r="I3877" s="334"/>
      <c r="J3877" s="261"/>
    </row>
    <row r="3878" spans="3:10" s="311" customFormat="1" x14ac:dyDescent="0.3">
      <c r="C3878" s="664"/>
      <c r="D3878" s="343" t="s">
        <v>8763</v>
      </c>
      <c r="E3878" s="344" t="s">
        <v>8764</v>
      </c>
      <c r="F3878" s="344" t="s">
        <v>722</v>
      </c>
      <c r="G3878" s="344"/>
      <c r="H3878" s="344" t="s">
        <v>8763</v>
      </c>
      <c r="I3878" s="334"/>
      <c r="J3878" s="261"/>
    </row>
    <row r="3879" spans="3:10" s="311" customFormat="1" x14ac:dyDescent="0.3">
      <c r="C3879" s="664"/>
      <c r="D3879" s="343" t="s">
        <v>8765</v>
      </c>
      <c r="E3879" s="344" t="s">
        <v>8766</v>
      </c>
      <c r="F3879" s="344" t="s">
        <v>722</v>
      </c>
      <c r="G3879" s="344"/>
      <c r="H3879" s="344" t="s">
        <v>8765</v>
      </c>
      <c r="I3879" s="334"/>
      <c r="J3879" s="261"/>
    </row>
    <row r="3880" spans="3:10" s="311" customFormat="1" x14ac:dyDescent="0.3">
      <c r="C3880" s="664"/>
      <c r="D3880" s="343" t="s">
        <v>8767</v>
      </c>
      <c r="E3880" s="344" t="s">
        <v>8768</v>
      </c>
      <c r="F3880" s="344" t="s">
        <v>469</v>
      </c>
      <c r="G3880" s="344"/>
      <c r="H3880" s="344" t="s">
        <v>8769</v>
      </c>
      <c r="I3880" s="334"/>
      <c r="J3880" s="261"/>
    </row>
    <row r="3881" spans="3:10" s="311" customFormat="1" x14ac:dyDescent="0.3">
      <c r="C3881" s="664"/>
      <c r="D3881" s="343" t="s">
        <v>8770</v>
      </c>
      <c r="E3881" s="344" t="s">
        <v>8771</v>
      </c>
      <c r="F3881" s="344" t="s">
        <v>1105</v>
      </c>
      <c r="G3881" s="344"/>
      <c r="H3881" s="344" t="s">
        <v>8770</v>
      </c>
      <c r="I3881" s="334"/>
      <c r="J3881" s="261"/>
    </row>
    <row r="3882" spans="3:10" s="311" customFormat="1" x14ac:dyDescent="0.3">
      <c r="C3882" s="664"/>
      <c r="D3882" s="343" t="s">
        <v>8772</v>
      </c>
      <c r="E3882" s="344" t="s">
        <v>412</v>
      </c>
      <c r="F3882" s="344" t="s">
        <v>525</v>
      </c>
      <c r="G3882" s="344"/>
      <c r="H3882" s="344" t="s">
        <v>8773</v>
      </c>
      <c r="I3882" s="334"/>
      <c r="J3882" s="261"/>
    </row>
    <row r="3883" spans="3:10" s="311" customFormat="1" x14ac:dyDescent="0.3">
      <c r="C3883" s="664"/>
      <c r="D3883" s="343" t="s">
        <v>8774</v>
      </c>
      <c r="E3883" s="344" t="s">
        <v>8775</v>
      </c>
      <c r="F3883" s="344" t="s">
        <v>3534</v>
      </c>
      <c r="G3883" s="344"/>
      <c r="H3883" s="344" t="s">
        <v>8776</v>
      </c>
      <c r="I3883" s="334"/>
      <c r="J3883" s="261"/>
    </row>
    <row r="3884" spans="3:10" s="311" customFormat="1" x14ac:dyDescent="0.3">
      <c r="C3884" s="664"/>
      <c r="D3884" s="343" t="s">
        <v>8777</v>
      </c>
      <c r="E3884" s="344" t="s">
        <v>412</v>
      </c>
      <c r="F3884" s="344" t="s">
        <v>436</v>
      </c>
      <c r="G3884" s="344"/>
      <c r="H3884" s="344" t="s">
        <v>8778</v>
      </c>
      <c r="I3884" s="334"/>
      <c r="J3884" s="261"/>
    </row>
    <row r="3885" spans="3:10" s="311" customFormat="1" x14ac:dyDescent="0.3">
      <c r="C3885" s="664"/>
      <c r="D3885" s="343" t="s">
        <v>8779</v>
      </c>
      <c r="E3885" s="344" t="s">
        <v>412</v>
      </c>
      <c r="F3885" s="344" t="s">
        <v>433</v>
      </c>
      <c r="G3885" s="344"/>
      <c r="H3885" s="344" t="s">
        <v>8779</v>
      </c>
      <c r="I3885" s="334"/>
      <c r="J3885" s="261"/>
    </row>
    <row r="3886" spans="3:10" s="311" customFormat="1" x14ac:dyDescent="0.3">
      <c r="C3886" s="664"/>
      <c r="D3886" s="343" t="s">
        <v>8780</v>
      </c>
      <c r="E3886" s="344" t="s">
        <v>8781</v>
      </c>
      <c r="F3886" s="344" t="s">
        <v>436</v>
      </c>
      <c r="G3886" s="344"/>
      <c r="H3886" s="344" t="s">
        <v>8782</v>
      </c>
      <c r="I3886" s="334"/>
      <c r="J3886" s="261"/>
    </row>
    <row r="3887" spans="3:10" s="311" customFormat="1" x14ac:dyDescent="0.3">
      <c r="C3887" s="664"/>
      <c r="D3887" s="343" t="s">
        <v>8783</v>
      </c>
      <c r="E3887" s="344" t="s">
        <v>412</v>
      </c>
      <c r="F3887" s="344" t="s">
        <v>484</v>
      </c>
      <c r="G3887" s="344"/>
      <c r="H3887" s="344" t="s">
        <v>8783</v>
      </c>
      <c r="I3887" s="334"/>
      <c r="J3887" s="261"/>
    </row>
    <row r="3888" spans="3:10" s="311" customFormat="1" x14ac:dyDescent="0.3">
      <c r="C3888" s="664"/>
      <c r="D3888" s="343" t="s">
        <v>8784</v>
      </c>
      <c r="E3888" s="344" t="s">
        <v>8785</v>
      </c>
      <c r="F3888" s="344" t="s">
        <v>600</v>
      </c>
      <c r="G3888" s="344"/>
      <c r="H3888" s="344" t="s">
        <v>8784</v>
      </c>
      <c r="I3888" s="334"/>
      <c r="J3888" s="261"/>
    </row>
    <row r="3889" spans="3:10" s="311" customFormat="1" x14ac:dyDescent="0.3">
      <c r="C3889" s="664"/>
      <c r="D3889" s="343" t="s">
        <v>8786</v>
      </c>
      <c r="E3889" s="344" t="s">
        <v>8787</v>
      </c>
      <c r="F3889" s="344" t="s">
        <v>426</v>
      </c>
      <c r="G3889" s="344"/>
      <c r="H3889" s="344" t="s">
        <v>8788</v>
      </c>
      <c r="I3889" s="334"/>
      <c r="J3889" s="261"/>
    </row>
    <row r="3890" spans="3:10" s="311" customFormat="1" x14ac:dyDescent="0.3">
      <c r="C3890" s="664"/>
      <c r="D3890" s="343" t="s">
        <v>8786</v>
      </c>
      <c r="E3890" s="344" t="s">
        <v>8789</v>
      </c>
      <c r="F3890" s="344" t="s">
        <v>426</v>
      </c>
      <c r="G3890" s="344"/>
      <c r="H3890" s="344" t="s">
        <v>8790</v>
      </c>
      <c r="I3890" s="334"/>
      <c r="J3890" s="261"/>
    </row>
    <row r="3891" spans="3:10" s="311" customFormat="1" x14ac:dyDescent="0.3">
      <c r="C3891" s="664"/>
      <c r="D3891" s="343" t="s">
        <v>8786</v>
      </c>
      <c r="E3891" s="344" t="s">
        <v>8791</v>
      </c>
      <c r="F3891" s="344" t="s">
        <v>426</v>
      </c>
      <c r="G3891" s="344"/>
      <c r="H3891" s="344" t="s">
        <v>8792</v>
      </c>
      <c r="I3891" s="334"/>
      <c r="J3891" s="261"/>
    </row>
    <row r="3892" spans="3:10" s="311" customFormat="1" x14ac:dyDescent="0.3">
      <c r="C3892" s="664"/>
      <c r="D3892" s="343" t="s">
        <v>8786</v>
      </c>
      <c r="E3892" s="344" t="s">
        <v>8793</v>
      </c>
      <c r="F3892" s="344" t="s">
        <v>426</v>
      </c>
      <c r="G3892" s="344"/>
      <c r="H3892" s="344" t="s">
        <v>8794</v>
      </c>
      <c r="I3892" s="334"/>
      <c r="J3892" s="261"/>
    </row>
    <row r="3893" spans="3:10" s="311" customFormat="1" x14ac:dyDescent="0.3">
      <c r="C3893" s="664"/>
      <c r="D3893" s="343" t="s">
        <v>8795</v>
      </c>
      <c r="E3893" s="344" t="s">
        <v>8796</v>
      </c>
      <c r="F3893" s="344" t="s">
        <v>621</v>
      </c>
      <c r="G3893" s="344"/>
      <c r="H3893" s="344" t="s">
        <v>8795</v>
      </c>
      <c r="I3893" s="334"/>
      <c r="J3893" s="261"/>
    </row>
    <row r="3894" spans="3:10" s="311" customFormat="1" x14ac:dyDescent="0.3">
      <c r="C3894" s="664"/>
      <c r="D3894" s="343" t="s">
        <v>8797</v>
      </c>
      <c r="E3894" s="344" t="s">
        <v>8798</v>
      </c>
      <c r="F3894" s="344" t="s">
        <v>469</v>
      </c>
      <c r="G3894" s="344"/>
      <c r="H3894" s="344" t="s">
        <v>8799</v>
      </c>
      <c r="I3894" s="334"/>
      <c r="J3894" s="261"/>
    </row>
    <row r="3895" spans="3:10" s="311" customFormat="1" x14ac:dyDescent="0.3">
      <c r="C3895" s="664"/>
      <c r="D3895" s="343" t="s">
        <v>8800</v>
      </c>
      <c r="E3895" s="344" t="s">
        <v>412</v>
      </c>
      <c r="F3895" s="344" t="s">
        <v>745</v>
      </c>
      <c r="G3895" s="344"/>
      <c r="H3895" s="344" t="s">
        <v>8800</v>
      </c>
      <c r="I3895" s="334"/>
      <c r="J3895" s="261"/>
    </row>
    <row r="3896" spans="3:10" s="311" customFormat="1" x14ac:dyDescent="0.3">
      <c r="C3896" s="664"/>
      <c r="D3896" s="343" t="s">
        <v>8801</v>
      </c>
      <c r="E3896" s="344" t="s">
        <v>8802</v>
      </c>
      <c r="F3896" s="344" t="s">
        <v>600</v>
      </c>
      <c r="G3896" s="344"/>
      <c r="H3896" s="344" t="s">
        <v>8801</v>
      </c>
      <c r="I3896" s="334"/>
      <c r="J3896" s="261"/>
    </row>
    <row r="3897" spans="3:10" s="311" customFormat="1" x14ac:dyDescent="0.3">
      <c r="C3897" s="664"/>
      <c r="D3897" s="343" t="s">
        <v>8803</v>
      </c>
      <c r="E3897" s="344" t="s">
        <v>8804</v>
      </c>
      <c r="F3897" s="344" t="s">
        <v>752</v>
      </c>
      <c r="G3897" s="344"/>
      <c r="H3897" s="344" t="s">
        <v>8803</v>
      </c>
      <c r="I3897" s="334"/>
      <c r="J3897" s="261"/>
    </row>
    <row r="3898" spans="3:10" s="311" customFormat="1" x14ac:dyDescent="0.3">
      <c r="C3898" s="664"/>
      <c r="D3898" s="343" t="s">
        <v>8805</v>
      </c>
      <c r="E3898" s="344" t="s">
        <v>412</v>
      </c>
      <c r="F3898" s="344" t="s">
        <v>1343</v>
      </c>
      <c r="G3898" s="344"/>
      <c r="H3898" s="344" t="s">
        <v>8805</v>
      </c>
      <c r="I3898" s="334"/>
      <c r="J3898" s="261"/>
    </row>
    <row r="3899" spans="3:10" s="311" customFormat="1" x14ac:dyDescent="0.3">
      <c r="C3899" s="664"/>
      <c r="D3899" s="343" t="s">
        <v>8806</v>
      </c>
      <c r="E3899" s="344" t="s">
        <v>8807</v>
      </c>
      <c r="F3899" s="344" t="s">
        <v>565</v>
      </c>
      <c r="G3899" s="344"/>
      <c r="H3899" s="344" t="s">
        <v>8806</v>
      </c>
      <c r="I3899" s="334"/>
      <c r="J3899" s="261"/>
    </row>
    <row r="3900" spans="3:10" s="311" customFormat="1" x14ac:dyDescent="0.3">
      <c r="C3900" s="664"/>
      <c r="D3900" s="343" t="s">
        <v>8808</v>
      </c>
      <c r="E3900" s="344" t="s">
        <v>8809</v>
      </c>
      <c r="F3900" s="344" t="s">
        <v>498</v>
      </c>
      <c r="G3900" s="344"/>
      <c r="H3900" s="344" t="s">
        <v>8810</v>
      </c>
      <c r="I3900" s="334"/>
      <c r="J3900" s="261"/>
    </row>
    <row r="3901" spans="3:10" s="311" customFormat="1" x14ac:dyDescent="0.3">
      <c r="C3901" s="664"/>
      <c r="D3901" s="343" t="s">
        <v>8811</v>
      </c>
      <c r="E3901" s="344" t="s">
        <v>8812</v>
      </c>
      <c r="F3901" s="344" t="s">
        <v>4543</v>
      </c>
      <c r="G3901" s="344"/>
      <c r="H3901" s="344" t="s">
        <v>8811</v>
      </c>
      <c r="I3901" s="334"/>
      <c r="J3901" s="261"/>
    </row>
    <row r="3902" spans="3:10" s="311" customFormat="1" x14ac:dyDescent="0.3">
      <c r="C3902" s="664"/>
      <c r="D3902" s="343" t="s">
        <v>8813</v>
      </c>
      <c r="E3902" s="344" t="s">
        <v>412</v>
      </c>
      <c r="F3902" s="344" t="s">
        <v>423</v>
      </c>
      <c r="G3902" s="344"/>
      <c r="H3902" s="344" t="s">
        <v>8814</v>
      </c>
      <c r="I3902" s="334"/>
      <c r="J3902" s="261"/>
    </row>
    <row r="3903" spans="3:10" s="311" customFormat="1" x14ac:dyDescent="0.3">
      <c r="C3903" s="664"/>
      <c r="D3903" s="343" t="s">
        <v>8815</v>
      </c>
      <c r="E3903" s="344" t="s">
        <v>412</v>
      </c>
      <c r="F3903" s="344" t="s">
        <v>423</v>
      </c>
      <c r="G3903" s="344"/>
      <c r="H3903" s="344" t="s">
        <v>8816</v>
      </c>
      <c r="I3903" s="334"/>
      <c r="J3903" s="261"/>
    </row>
    <row r="3904" spans="3:10" s="311" customFormat="1" x14ac:dyDescent="0.3">
      <c r="C3904" s="664"/>
      <c r="D3904" s="343" t="s">
        <v>8815</v>
      </c>
      <c r="E3904" s="344" t="s">
        <v>412</v>
      </c>
      <c r="F3904" s="344" t="s">
        <v>423</v>
      </c>
      <c r="G3904" s="344"/>
      <c r="H3904" s="344" t="s">
        <v>8817</v>
      </c>
      <c r="I3904" s="334"/>
      <c r="J3904" s="261"/>
    </row>
    <row r="3905" spans="3:10" s="311" customFormat="1" x14ac:dyDescent="0.3">
      <c r="C3905" s="664"/>
      <c r="D3905" s="343" t="s">
        <v>8815</v>
      </c>
      <c r="E3905" s="344" t="s">
        <v>412</v>
      </c>
      <c r="F3905" s="344" t="s">
        <v>423</v>
      </c>
      <c r="G3905" s="344"/>
      <c r="H3905" s="344" t="s">
        <v>8818</v>
      </c>
      <c r="I3905" s="334"/>
      <c r="J3905" s="261"/>
    </row>
    <row r="3906" spans="3:10" s="311" customFormat="1" x14ac:dyDescent="0.3">
      <c r="C3906" s="664"/>
      <c r="D3906" s="343" t="s">
        <v>8815</v>
      </c>
      <c r="E3906" s="344" t="s">
        <v>8819</v>
      </c>
      <c r="F3906" s="344" t="s">
        <v>423</v>
      </c>
      <c r="G3906" s="344"/>
      <c r="H3906" s="344" t="s">
        <v>8820</v>
      </c>
      <c r="I3906" s="334"/>
      <c r="J3906" s="261"/>
    </row>
    <row r="3907" spans="3:10" s="311" customFormat="1" x14ac:dyDescent="0.3">
      <c r="C3907" s="664"/>
      <c r="D3907" s="343" t="s">
        <v>8821</v>
      </c>
      <c r="E3907" s="344" t="s">
        <v>8822</v>
      </c>
      <c r="F3907" s="344" t="s">
        <v>423</v>
      </c>
      <c r="G3907" s="344"/>
      <c r="H3907" s="344" t="s">
        <v>8823</v>
      </c>
      <c r="I3907" s="334"/>
      <c r="J3907" s="261"/>
    </row>
    <row r="3908" spans="3:10" s="311" customFormat="1" x14ac:dyDescent="0.3">
      <c r="C3908" s="664"/>
      <c r="D3908" s="343" t="s">
        <v>8824</v>
      </c>
      <c r="E3908" s="344" t="s">
        <v>8825</v>
      </c>
      <c r="F3908" s="344" t="s">
        <v>423</v>
      </c>
      <c r="G3908" s="344"/>
      <c r="H3908" s="344" t="s">
        <v>8826</v>
      </c>
      <c r="I3908" s="334"/>
      <c r="J3908" s="261"/>
    </row>
    <row r="3909" spans="3:10" s="311" customFormat="1" x14ac:dyDescent="0.3">
      <c r="C3909" s="664"/>
      <c r="D3909" s="343" t="s">
        <v>8827</v>
      </c>
      <c r="E3909" s="344" t="s">
        <v>8828</v>
      </c>
      <c r="F3909" s="344" t="s">
        <v>493</v>
      </c>
      <c r="G3909" s="344"/>
      <c r="H3909" s="344" t="s">
        <v>8827</v>
      </c>
      <c r="I3909" s="334"/>
      <c r="J3909" s="261"/>
    </row>
    <row r="3910" spans="3:10" s="311" customFormat="1" x14ac:dyDescent="0.3">
      <c r="C3910" s="664"/>
      <c r="D3910" s="343" t="s">
        <v>8829</v>
      </c>
      <c r="E3910" s="344" t="s">
        <v>8830</v>
      </c>
      <c r="F3910" s="344" t="s">
        <v>565</v>
      </c>
      <c r="G3910" s="344"/>
      <c r="H3910" s="344" t="s">
        <v>8829</v>
      </c>
      <c r="I3910" s="334"/>
      <c r="J3910" s="261"/>
    </row>
    <row r="3911" spans="3:10" s="311" customFormat="1" x14ac:dyDescent="0.3">
      <c r="C3911" s="664"/>
      <c r="D3911" s="343" t="s">
        <v>8831</v>
      </c>
      <c r="E3911" s="344" t="s">
        <v>8832</v>
      </c>
      <c r="F3911" s="344" t="s">
        <v>1465</v>
      </c>
      <c r="G3911" s="344"/>
      <c r="H3911" s="344" t="s">
        <v>8833</v>
      </c>
      <c r="I3911" s="334"/>
      <c r="J3911" s="261"/>
    </row>
    <row r="3912" spans="3:10" s="311" customFormat="1" x14ac:dyDescent="0.3">
      <c r="C3912" s="664"/>
      <c r="D3912" s="343" t="s">
        <v>8834</v>
      </c>
      <c r="E3912" s="344" t="s">
        <v>8835</v>
      </c>
      <c r="F3912" s="344" t="s">
        <v>484</v>
      </c>
      <c r="G3912" s="344"/>
      <c r="H3912" s="344" t="s">
        <v>8834</v>
      </c>
      <c r="I3912" s="334"/>
      <c r="J3912" s="261"/>
    </row>
    <row r="3913" spans="3:10" s="311" customFormat="1" x14ac:dyDescent="0.3">
      <c r="C3913" s="664"/>
      <c r="D3913" s="343" t="s">
        <v>8836</v>
      </c>
      <c r="E3913" s="344" t="s">
        <v>8837</v>
      </c>
      <c r="F3913" s="344" t="s">
        <v>1148</v>
      </c>
      <c r="G3913" s="344"/>
      <c r="H3913" s="344" t="s">
        <v>8836</v>
      </c>
      <c r="I3913" s="334"/>
      <c r="J3913" s="261"/>
    </row>
    <row r="3914" spans="3:10" s="311" customFormat="1" x14ac:dyDescent="0.3">
      <c r="C3914" s="664"/>
      <c r="D3914" s="343" t="s">
        <v>8838</v>
      </c>
      <c r="E3914" s="344" t="s">
        <v>8839</v>
      </c>
      <c r="F3914" s="344" t="s">
        <v>600</v>
      </c>
      <c r="G3914" s="344"/>
      <c r="H3914" s="344" t="s">
        <v>8840</v>
      </c>
      <c r="I3914" s="334"/>
      <c r="J3914" s="261"/>
    </row>
    <row r="3915" spans="3:10" s="311" customFormat="1" x14ac:dyDescent="0.3">
      <c r="C3915" s="664"/>
      <c r="D3915" s="343" t="s">
        <v>8841</v>
      </c>
      <c r="E3915" s="344" t="s">
        <v>8842</v>
      </c>
      <c r="F3915" s="344" t="s">
        <v>651</v>
      </c>
      <c r="G3915" s="344"/>
      <c r="H3915" s="344" t="s">
        <v>8841</v>
      </c>
      <c r="I3915" s="334"/>
      <c r="J3915" s="261"/>
    </row>
    <row r="3916" spans="3:10" s="311" customFormat="1" x14ac:dyDescent="0.3">
      <c r="C3916" s="664"/>
      <c r="D3916" s="343" t="s">
        <v>8843</v>
      </c>
      <c r="E3916" s="344" t="s">
        <v>8844</v>
      </c>
      <c r="F3916" s="344" t="s">
        <v>1055</v>
      </c>
      <c r="G3916" s="344"/>
      <c r="H3916" s="344" t="s">
        <v>8845</v>
      </c>
      <c r="I3916" s="334"/>
      <c r="J3916" s="261"/>
    </row>
    <row r="3917" spans="3:10" s="311" customFormat="1" x14ac:dyDescent="0.3">
      <c r="C3917" s="664"/>
      <c r="D3917" s="343" t="s">
        <v>8846</v>
      </c>
      <c r="E3917" s="344" t="s">
        <v>412</v>
      </c>
      <c r="F3917" s="344" t="s">
        <v>1578</v>
      </c>
      <c r="G3917" s="344"/>
      <c r="H3917" s="344" t="s">
        <v>8846</v>
      </c>
      <c r="I3917" s="334"/>
      <c r="J3917" s="261"/>
    </row>
    <row r="3918" spans="3:10" s="311" customFormat="1" x14ac:dyDescent="0.3">
      <c r="C3918" s="664"/>
      <c r="D3918" s="343" t="s">
        <v>8847</v>
      </c>
      <c r="E3918" s="344" t="s">
        <v>8848</v>
      </c>
      <c r="F3918" s="344" t="s">
        <v>436</v>
      </c>
      <c r="G3918" s="344"/>
      <c r="H3918" s="344" t="s">
        <v>8849</v>
      </c>
      <c r="I3918" s="334"/>
      <c r="J3918" s="261"/>
    </row>
    <row r="3919" spans="3:10" s="311" customFormat="1" x14ac:dyDescent="0.3">
      <c r="C3919" s="664"/>
      <c r="D3919" s="343" t="s">
        <v>8847</v>
      </c>
      <c r="E3919" s="344" t="s">
        <v>8850</v>
      </c>
      <c r="F3919" s="344" t="s">
        <v>426</v>
      </c>
      <c r="G3919" s="344"/>
      <c r="H3919" s="344" t="s">
        <v>8847</v>
      </c>
      <c r="I3919" s="334"/>
      <c r="J3919" s="261"/>
    </row>
    <row r="3920" spans="3:10" s="311" customFormat="1" x14ac:dyDescent="0.3">
      <c r="C3920" s="664"/>
      <c r="D3920" s="343" t="s">
        <v>8851</v>
      </c>
      <c r="E3920" s="344" t="s">
        <v>412</v>
      </c>
      <c r="F3920" s="344" t="s">
        <v>1055</v>
      </c>
      <c r="G3920" s="344"/>
      <c r="H3920" s="344" t="s">
        <v>8851</v>
      </c>
      <c r="I3920" s="334"/>
      <c r="J3920" s="261"/>
    </row>
    <row r="3921" spans="3:10" s="311" customFormat="1" x14ac:dyDescent="0.3">
      <c r="C3921" s="664"/>
      <c r="D3921" s="343" t="s">
        <v>8852</v>
      </c>
      <c r="E3921" s="344" t="s">
        <v>412</v>
      </c>
      <c r="F3921" s="344" t="s">
        <v>600</v>
      </c>
      <c r="G3921" s="344"/>
      <c r="H3921" s="344" t="s">
        <v>8853</v>
      </c>
      <c r="I3921" s="334"/>
      <c r="J3921" s="261"/>
    </row>
    <row r="3922" spans="3:10" s="311" customFormat="1" x14ac:dyDescent="0.3">
      <c r="C3922" s="664"/>
      <c r="D3922" s="343" t="s">
        <v>8852</v>
      </c>
      <c r="E3922" s="344" t="s">
        <v>8854</v>
      </c>
      <c r="F3922" s="344" t="s">
        <v>600</v>
      </c>
      <c r="G3922" s="344"/>
      <c r="H3922" s="344" t="s">
        <v>8852</v>
      </c>
      <c r="I3922" s="334"/>
      <c r="J3922" s="261"/>
    </row>
    <row r="3923" spans="3:10" s="311" customFormat="1" x14ac:dyDescent="0.3">
      <c r="C3923" s="664"/>
      <c r="D3923" s="343" t="s">
        <v>8855</v>
      </c>
      <c r="E3923" s="344" t="s">
        <v>8856</v>
      </c>
      <c r="F3923" s="344" t="s">
        <v>406</v>
      </c>
      <c r="G3923" s="344"/>
      <c r="H3923" s="344" t="s">
        <v>8857</v>
      </c>
      <c r="I3923" s="334"/>
      <c r="J3923" s="261"/>
    </row>
    <row r="3924" spans="3:10" s="311" customFormat="1" x14ac:dyDescent="0.3">
      <c r="C3924" s="664"/>
      <c r="D3924" s="343" t="s">
        <v>8858</v>
      </c>
      <c r="E3924" s="344" t="s">
        <v>8859</v>
      </c>
      <c r="F3924" s="344" t="s">
        <v>850</v>
      </c>
      <c r="G3924" s="344"/>
      <c r="H3924" s="344" t="s">
        <v>8860</v>
      </c>
      <c r="I3924" s="334"/>
      <c r="J3924" s="261"/>
    </row>
    <row r="3925" spans="3:10" s="311" customFormat="1" x14ac:dyDescent="0.3">
      <c r="C3925" s="664"/>
      <c r="D3925" s="343" t="s">
        <v>8861</v>
      </c>
      <c r="E3925" s="344" t="s">
        <v>412</v>
      </c>
      <c r="F3925" s="344" t="s">
        <v>1169</v>
      </c>
      <c r="G3925" s="344"/>
      <c r="H3925" s="344" t="s">
        <v>8862</v>
      </c>
      <c r="I3925" s="334"/>
      <c r="J3925" s="261"/>
    </row>
    <row r="3926" spans="3:10" s="311" customFormat="1" x14ac:dyDescent="0.3">
      <c r="C3926" s="664"/>
      <c r="D3926" s="343" t="s">
        <v>8861</v>
      </c>
      <c r="E3926" s="344" t="s">
        <v>8863</v>
      </c>
      <c r="F3926" s="344" t="s">
        <v>878</v>
      </c>
      <c r="G3926" s="344"/>
      <c r="H3926" s="344" t="s">
        <v>8861</v>
      </c>
      <c r="I3926" s="334"/>
      <c r="J3926" s="261"/>
    </row>
    <row r="3927" spans="3:10" s="311" customFormat="1" x14ac:dyDescent="0.3">
      <c r="C3927" s="664"/>
      <c r="D3927" s="343" t="s">
        <v>8861</v>
      </c>
      <c r="E3927" s="344" t="s">
        <v>8864</v>
      </c>
      <c r="F3927" s="344" t="s">
        <v>856</v>
      </c>
      <c r="G3927" s="344"/>
      <c r="H3927" s="344" t="s">
        <v>8865</v>
      </c>
      <c r="I3927" s="334"/>
      <c r="J3927" s="261"/>
    </row>
    <row r="3928" spans="3:10" s="311" customFormat="1" x14ac:dyDescent="0.3">
      <c r="C3928" s="664"/>
      <c r="D3928" s="343" t="s">
        <v>8866</v>
      </c>
      <c r="E3928" s="344" t="s">
        <v>8867</v>
      </c>
      <c r="F3928" s="344" t="s">
        <v>1336</v>
      </c>
      <c r="G3928" s="344"/>
      <c r="H3928" s="344" t="s">
        <v>8868</v>
      </c>
      <c r="I3928" s="334"/>
      <c r="J3928" s="261"/>
    </row>
    <row r="3929" spans="3:10" s="311" customFormat="1" x14ac:dyDescent="0.3">
      <c r="C3929" s="664"/>
      <c r="D3929" s="343" t="s">
        <v>8869</v>
      </c>
      <c r="E3929" s="344" t="s">
        <v>412</v>
      </c>
      <c r="F3929" s="344" t="s">
        <v>531</v>
      </c>
      <c r="G3929" s="344"/>
      <c r="H3929" s="344" t="s">
        <v>8869</v>
      </c>
      <c r="I3929" s="334"/>
      <c r="J3929" s="261"/>
    </row>
    <row r="3930" spans="3:10" s="311" customFormat="1" x14ac:dyDescent="0.3">
      <c r="C3930" s="664"/>
      <c r="D3930" s="343" t="s">
        <v>8870</v>
      </c>
      <c r="E3930" s="344" t="s">
        <v>8871</v>
      </c>
      <c r="F3930" s="344" t="s">
        <v>516</v>
      </c>
      <c r="G3930" s="344"/>
      <c r="H3930" s="344" t="s">
        <v>8872</v>
      </c>
      <c r="I3930" s="334"/>
      <c r="J3930" s="261"/>
    </row>
    <row r="3931" spans="3:10" s="311" customFormat="1" x14ac:dyDescent="0.3">
      <c r="C3931" s="664"/>
      <c r="D3931" s="343" t="s">
        <v>8873</v>
      </c>
      <c r="E3931" s="344" t="s">
        <v>8874</v>
      </c>
      <c r="F3931" s="344" t="s">
        <v>745</v>
      </c>
      <c r="G3931" s="344"/>
      <c r="H3931" s="344" t="s">
        <v>8875</v>
      </c>
      <c r="I3931" s="334"/>
      <c r="J3931" s="261"/>
    </row>
    <row r="3932" spans="3:10" s="311" customFormat="1" x14ac:dyDescent="0.3">
      <c r="C3932" s="664"/>
      <c r="D3932" s="343" t="s">
        <v>8876</v>
      </c>
      <c r="E3932" s="344" t="s">
        <v>8877</v>
      </c>
      <c r="F3932" s="344" t="s">
        <v>621</v>
      </c>
      <c r="G3932" s="344"/>
      <c r="H3932" s="344" t="s">
        <v>8876</v>
      </c>
      <c r="I3932" s="334"/>
      <c r="J3932" s="261"/>
    </row>
    <row r="3933" spans="3:10" s="311" customFormat="1" x14ac:dyDescent="0.3">
      <c r="C3933" s="664"/>
      <c r="D3933" s="343" t="s">
        <v>8878</v>
      </c>
      <c r="E3933" s="344" t="s">
        <v>8879</v>
      </c>
      <c r="F3933" s="344" t="s">
        <v>621</v>
      </c>
      <c r="G3933" s="344"/>
      <c r="H3933" s="344" t="s">
        <v>8880</v>
      </c>
      <c r="I3933" s="334"/>
      <c r="J3933" s="261"/>
    </row>
    <row r="3934" spans="3:10" s="311" customFormat="1" x14ac:dyDescent="0.3">
      <c r="C3934" s="664"/>
      <c r="D3934" s="343" t="s">
        <v>8881</v>
      </c>
      <c r="E3934" s="344" t="s">
        <v>8882</v>
      </c>
      <c r="F3934" s="344" t="s">
        <v>423</v>
      </c>
      <c r="G3934" s="344"/>
      <c r="H3934" s="344" t="s">
        <v>8883</v>
      </c>
      <c r="I3934" s="334"/>
      <c r="J3934" s="261"/>
    </row>
    <row r="3935" spans="3:10" s="311" customFormat="1" x14ac:dyDescent="0.3">
      <c r="C3935" s="664"/>
      <c r="D3935" s="343" t="s">
        <v>8884</v>
      </c>
      <c r="E3935" s="344" t="s">
        <v>412</v>
      </c>
      <c r="F3935" s="344" t="s">
        <v>3468</v>
      </c>
      <c r="G3935" s="344"/>
      <c r="H3935" s="344" t="s">
        <v>8884</v>
      </c>
      <c r="I3935" s="334"/>
      <c r="J3935" s="261"/>
    </row>
    <row r="3936" spans="3:10" s="311" customFormat="1" x14ac:dyDescent="0.3">
      <c r="C3936" s="664"/>
      <c r="D3936" s="343" t="s">
        <v>8884</v>
      </c>
      <c r="E3936" s="344" t="s">
        <v>8885</v>
      </c>
      <c r="F3936" s="344" t="s">
        <v>772</v>
      </c>
      <c r="G3936" s="344"/>
      <c r="H3936" s="344" t="s">
        <v>8886</v>
      </c>
      <c r="I3936" s="334"/>
      <c r="J3936" s="261"/>
    </row>
    <row r="3937" spans="3:10" s="311" customFormat="1" x14ac:dyDescent="0.3">
      <c r="C3937" s="664"/>
      <c r="D3937" s="343" t="s">
        <v>8887</v>
      </c>
      <c r="E3937" s="344" t="s">
        <v>8888</v>
      </c>
      <c r="F3937" s="344" t="s">
        <v>436</v>
      </c>
      <c r="G3937" s="344"/>
      <c r="H3937" s="344" t="s">
        <v>8889</v>
      </c>
      <c r="I3937" s="334"/>
      <c r="J3937" s="261"/>
    </row>
    <row r="3938" spans="3:10" s="311" customFormat="1" x14ac:dyDescent="0.3">
      <c r="C3938" s="664"/>
      <c r="D3938" s="343" t="s">
        <v>8890</v>
      </c>
      <c r="E3938" s="344" t="s">
        <v>8891</v>
      </c>
      <c r="F3938" s="344" t="s">
        <v>421</v>
      </c>
      <c r="G3938" s="344"/>
      <c r="H3938" s="344" t="s">
        <v>8892</v>
      </c>
      <c r="I3938" s="334"/>
      <c r="J3938" s="261"/>
    </row>
    <row r="3939" spans="3:10" s="311" customFormat="1" x14ac:dyDescent="0.3">
      <c r="C3939" s="664"/>
      <c r="D3939" s="343" t="s">
        <v>8893</v>
      </c>
      <c r="E3939" s="344" t="s">
        <v>412</v>
      </c>
      <c r="F3939" s="344" t="s">
        <v>2050</v>
      </c>
      <c r="G3939" s="344"/>
      <c r="H3939" s="344" t="s">
        <v>8893</v>
      </c>
      <c r="I3939" s="334"/>
      <c r="J3939" s="261"/>
    </row>
    <row r="3940" spans="3:10" s="311" customFormat="1" x14ac:dyDescent="0.3">
      <c r="C3940" s="664"/>
      <c r="D3940" s="343" t="s">
        <v>8894</v>
      </c>
      <c r="E3940" s="344" t="s">
        <v>412</v>
      </c>
      <c r="F3940" s="344" t="s">
        <v>565</v>
      </c>
      <c r="G3940" s="344"/>
      <c r="H3940" s="344" t="s">
        <v>8894</v>
      </c>
      <c r="I3940" s="334"/>
      <c r="J3940" s="261"/>
    </row>
    <row r="3941" spans="3:10" s="311" customFormat="1" x14ac:dyDescent="0.3">
      <c r="C3941" s="664"/>
      <c r="D3941" s="343" t="s">
        <v>8895</v>
      </c>
      <c r="E3941" s="344" t="s">
        <v>8896</v>
      </c>
      <c r="F3941" s="344" t="s">
        <v>565</v>
      </c>
      <c r="G3941" s="344"/>
      <c r="H3941" s="344" t="s">
        <v>8895</v>
      </c>
      <c r="I3941" s="334"/>
      <c r="J3941" s="261"/>
    </row>
    <row r="3942" spans="3:10" s="311" customFormat="1" x14ac:dyDescent="0.3">
      <c r="C3942" s="664"/>
      <c r="D3942" s="343" t="s">
        <v>8897</v>
      </c>
      <c r="E3942" s="344" t="s">
        <v>8898</v>
      </c>
      <c r="F3942" s="344" t="s">
        <v>752</v>
      </c>
      <c r="G3942" s="344"/>
      <c r="H3942" s="344" t="s">
        <v>8897</v>
      </c>
      <c r="I3942" s="334"/>
      <c r="J3942" s="261"/>
    </row>
    <row r="3943" spans="3:10" s="311" customFormat="1" x14ac:dyDescent="0.3">
      <c r="C3943" s="664"/>
      <c r="D3943" s="343" t="s">
        <v>8899</v>
      </c>
      <c r="E3943" s="344" t="s">
        <v>8900</v>
      </c>
      <c r="F3943" s="344" t="s">
        <v>436</v>
      </c>
      <c r="G3943" s="344"/>
      <c r="H3943" s="344" t="s">
        <v>8901</v>
      </c>
      <c r="I3943" s="334"/>
      <c r="J3943" s="261"/>
    </row>
    <row r="3944" spans="3:10" s="311" customFormat="1" x14ac:dyDescent="0.3">
      <c r="C3944" s="664"/>
      <c r="D3944" s="343" t="s">
        <v>8899</v>
      </c>
      <c r="E3944" s="344" t="s">
        <v>8902</v>
      </c>
      <c r="F3944" s="344" t="s">
        <v>436</v>
      </c>
      <c r="G3944" s="344"/>
      <c r="H3944" s="344" t="s">
        <v>8903</v>
      </c>
      <c r="I3944" s="334"/>
      <c r="J3944" s="261"/>
    </row>
    <row r="3945" spans="3:10" s="311" customFormat="1" x14ac:dyDescent="0.3">
      <c r="C3945" s="664"/>
      <c r="D3945" s="343" t="s">
        <v>8904</v>
      </c>
      <c r="E3945" s="344" t="s">
        <v>8905</v>
      </c>
      <c r="F3945" s="344" t="s">
        <v>1055</v>
      </c>
      <c r="G3945" s="344"/>
      <c r="H3945" s="344" t="s">
        <v>8906</v>
      </c>
      <c r="I3945" s="334"/>
      <c r="J3945" s="261"/>
    </row>
    <row r="3946" spans="3:10" s="311" customFormat="1" x14ac:dyDescent="0.3">
      <c r="C3946" s="664"/>
      <c r="D3946" s="343" t="s">
        <v>8907</v>
      </c>
      <c r="E3946" s="344" t="s">
        <v>8908</v>
      </c>
      <c r="F3946" s="344" t="s">
        <v>436</v>
      </c>
      <c r="G3946" s="344"/>
      <c r="H3946" s="344" t="s">
        <v>8909</v>
      </c>
      <c r="I3946" s="334"/>
      <c r="J3946" s="261"/>
    </row>
    <row r="3947" spans="3:10" s="311" customFormat="1" x14ac:dyDescent="0.3">
      <c r="C3947" s="664"/>
      <c r="D3947" s="343" t="s">
        <v>8910</v>
      </c>
      <c r="E3947" s="344" t="s">
        <v>8911</v>
      </c>
      <c r="F3947" s="344" t="s">
        <v>473</v>
      </c>
      <c r="G3947" s="344"/>
      <c r="H3947" s="344" t="s">
        <v>8910</v>
      </c>
      <c r="I3947" s="334"/>
      <c r="J3947" s="261"/>
    </row>
    <row r="3948" spans="3:10" s="311" customFormat="1" x14ac:dyDescent="0.3">
      <c r="C3948" s="664"/>
      <c r="D3948" s="343" t="s">
        <v>8912</v>
      </c>
      <c r="E3948" s="344" t="s">
        <v>8913</v>
      </c>
      <c r="F3948" s="344" t="s">
        <v>665</v>
      </c>
      <c r="G3948" s="344"/>
      <c r="H3948" s="344" t="s">
        <v>8912</v>
      </c>
      <c r="I3948" s="334"/>
      <c r="J3948" s="261"/>
    </row>
    <row r="3949" spans="3:10" s="311" customFormat="1" x14ac:dyDescent="0.3">
      <c r="C3949" s="664"/>
      <c r="D3949" s="343" t="s">
        <v>8914</v>
      </c>
      <c r="E3949" s="344" t="s">
        <v>412</v>
      </c>
      <c r="F3949" s="344" t="s">
        <v>1018</v>
      </c>
      <c r="G3949" s="344"/>
      <c r="H3949" s="344" t="s">
        <v>8914</v>
      </c>
      <c r="I3949" s="334"/>
      <c r="J3949" s="261"/>
    </row>
    <row r="3950" spans="3:10" s="311" customFormat="1" x14ac:dyDescent="0.3">
      <c r="C3950" s="664"/>
      <c r="D3950" s="343" t="s">
        <v>8915</v>
      </c>
      <c r="E3950" s="344" t="s">
        <v>8916</v>
      </c>
      <c r="F3950" s="344" t="s">
        <v>426</v>
      </c>
      <c r="G3950" s="344"/>
      <c r="H3950" s="344" t="s">
        <v>8915</v>
      </c>
      <c r="I3950" s="334"/>
      <c r="J3950" s="261"/>
    </row>
    <row r="3951" spans="3:10" s="311" customFormat="1" x14ac:dyDescent="0.3">
      <c r="C3951" s="664"/>
      <c r="D3951" s="343" t="s">
        <v>8917</v>
      </c>
      <c r="E3951" s="344" t="s">
        <v>8918</v>
      </c>
      <c r="F3951" s="344" t="s">
        <v>714</v>
      </c>
      <c r="G3951" s="344"/>
      <c r="H3951" s="344" t="s">
        <v>8919</v>
      </c>
      <c r="I3951" s="334"/>
      <c r="J3951" s="261"/>
    </row>
    <row r="3952" spans="3:10" s="311" customFormat="1" x14ac:dyDescent="0.3">
      <c r="C3952" s="664"/>
      <c r="D3952" s="343" t="s">
        <v>8920</v>
      </c>
      <c r="E3952" s="344" t="s">
        <v>8921</v>
      </c>
      <c r="F3952" s="344" t="s">
        <v>869</v>
      </c>
      <c r="G3952" s="344"/>
      <c r="H3952" s="344" t="s">
        <v>8922</v>
      </c>
      <c r="I3952" s="334"/>
      <c r="J3952" s="261"/>
    </row>
    <row r="3953" spans="3:10" s="311" customFormat="1" x14ac:dyDescent="0.3">
      <c r="C3953" s="664"/>
      <c r="D3953" s="343" t="s">
        <v>8923</v>
      </c>
      <c r="E3953" s="344" t="s">
        <v>8924</v>
      </c>
      <c r="F3953" s="344" t="s">
        <v>436</v>
      </c>
      <c r="G3953" s="344"/>
      <c r="H3953" s="344" t="s">
        <v>8925</v>
      </c>
      <c r="I3953" s="334"/>
      <c r="J3953" s="261"/>
    </row>
    <row r="3954" spans="3:10" s="311" customFormat="1" x14ac:dyDescent="0.3">
      <c r="C3954" s="664"/>
      <c r="D3954" s="343" t="s">
        <v>8926</v>
      </c>
      <c r="E3954" s="344" t="s">
        <v>8927</v>
      </c>
      <c r="F3954" s="344" t="s">
        <v>878</v>
      </c>
      <c r="G3954" s="344"/>
      <c r="H3954" s="344" t="s">
        <v>8928</v>
      </c>
      <c r="I3954" s="334"/>
      <c r="J3954" s="261"/>
    </row>
    <row r="3955" spans="3:10" s="311" customFormat="1" x14ac:dyDescent="0.3">
      <c r="C3955" s="664"/>
      <c r="D3955" s="343" t="s">
        <v>8929</v>
      </c>
      <c r="E3955" s="344" t="s">
        <v>8930</v>
      </c>
      <c r="F3955" s="344" t="s">
        <v>878</v>
      </c>
      <c r="G3955" s="344"/>
      <c r="H3955" s="344" t="s">
        <v>4724</v>
      </c>
      <c r="I3955" s="334"/>
      <c r="J3955" s="261"/>
    </row>
    <row r="3956" spans="3:10" s="311" customFormat="1" x14ac:dyDescent="0.3">
      <c r="C3956" s="664"/>
      <c r="D3956" s="343" t="s">
        <v>8931</v>
      </c>
      <c r="E3956" s="344" t="s">
        <v>8932</v>
      </c>
      <c r="F3956" s="344" t="s">
        <v>772</v>
      </c>
      <c r="G3956" s="344"/>
      <c r="H3956" s="344" t="s">
        <v>8933</v>
      </c>
      <c r="I3956" s="334"/>
      <c r="J3956" s="261"/>
    </row>
    <row r="3957" spans="3:10" s="311" customFormat="1" x14ac:dyDescent="0.3">
      <c r="C3957" s="664"/>
      <c r="D3957" s="343" t="s">
        <v>8934</v>
      </c>
      <c r="E3957" s="344" t="s">
        <v>412</v>
      </c>
      <c r="F3957" s="344" t="s">
        <v>473</v>
      </c>
      <c r="G3957" s="344"/>
      <c r="H3957" s="344" t="s">
        <v>8934</v>
      </c>
      <c r="I3957" s="334"/>
      <c r="J3957" s="261"/>
    </row>
    <row r="3958" spans="3:10" s="311" customFormat="1" x14ac:dyDescent="0.3">
      <c r="C3958" s="664"/>
      <c r="D3958" s="343" t="s">
        <v>8935</v>
      </c>
      <c r="E3958" s="344" t="s">
        <v>8936</v>
      </c>
      <c r="F3958" s="344" t="s">
        <v>1465</v>
      </c>
      <c r="G3958" s="344"/>
      <c r="H3958" s="344" t="s">
        <v>8937</v>
      </c>
      <c r="I3958" s="334"/>
      <c r="J3958" s="261"/>
    </row>
    <row r="3959" spans="3:10" s="311" customFormat="1" x14ac:dyDescent="0.3">
      <c r="C3959" s="664"/>
      <c r="D3959" s="343" t="s">
        <v>8938</v>
      </c>
      <c r="E3959" s="344" t="s">
        <v>8939</v>
      </c>
      <c r="F3959" s="344" t="s">
        <v>440</v>
      </c>
      <c r="G3959" s="344"/>
      <c r="H3959" s="344" t="s">
        <v>8938</v>
      </c>
      <c r="I3959" s="334"/>
      <c r="J3959" s="261"/>
    </row>
    <row r="3960" spans="3:10" s="311" customFormat="1" x14ac:dyDescent="0.3">
      <c r="C3960" s="664"/>
      <c r="D3960" s="343" t="s">
        <v>8940</v>
      </c>
      <c r="E3960" s="344" t="s">
        <v>8941</v>
      </c>
      <c r="F3960" s="344" t="s">
        <v>1895</v>
      </c>
      <c r="G3960" s="344"/>
      <c r="H3960" s="344" t="s">
        <v>8940</v>
      </c>
      <c r="I3960" s="334"/>
      <c r="J3960" s="261"/>
    </row>
    <row r="3961" spans="3:10" s="311" customFormat="1" x14ac:dyDescent="0.3">
      <c r="C3961" s="664"/>
      <c r="D3961" s="343" t="s">
        <v>8942</v>
      </c>
      <c r="E3961" s="344" t="s">
        <v>8943</v>
      </c>
      <c r="F3961" s="344" t="s">
        <v>878</v>
      </c>
      <c r="G3961" s="344"/>
      <c r="H3961" s="344" t="s">
        <v>8944</v>
      </c>
      <c r="I3961" s="334"/>
      <c r="J3961" s="261"/>
    </row>
    <row r="3962" spans="3:10" s="311" customFormat="1" x14ac:dyDescent="0.3">
      <c r="C3962" s="664"/>
      <c r="D3962" s="343" t="s">
        <v>8942</v>
      </c>
      <c r="E3962" s="344" t="s">
        <v>8943</v>
      </c>
      <c r="F3962" s="344" t="s">
        <v>878</v>
      </c>
      <c r="G3962" s="344"/>
      <c r="H3962" s="344" t="s">
        <v>8945</v>
      </c>
      <c r="I3962" s="334"/>
      <c r="J3962" s="261"/>
    </row>
    <row r="3963" spans="3:10" s="311" customFormat="1" x14ac:dyDescent="0.3">
      <c r="C3963" s="664"/>
      <c r="D3963" s="343" t="s">
        <v>8946</v>
      </c>
      <c r="E3963" s="344" t="s">
        <v>412</v>
      </c>
      <c r="F3963" s="344" t="s">
        <v>752</v>
      </c>
      <c r="G3963" s="344"/>
      <c r="H3963" s="344" t="s">
        <v>8946</v>
      </c>
      <c r="I3963" s="334"/>
      <c r="J3963" s="261"/>
    </row>
    <row r="3964" spans="3:10" s="311" customFormat="1" x14ac:dyDescent="0.3">
      <c r="C3964" s="664"/>
      <c r="D3964" s="343" t="s">
        <v>8947</v>
      </c>
      <c r="E3964" s="344" t="s">
        <v>412</v>
      </c>
      <c r="F3964" s="344" t="s">
        <v>600</v>
      </c>
      <c r="G3964" s="344"/>
      <c r="H3964" s="344" t="s">
        <v>8948</v>
      </c>
      <c r="I3964" s="334"/>
      <c r="J3964" s="261"/>
    </row>
    <row r="3965" spans="3:10" s="311" customFormat="1" x14ac:dyDescent="0.3">
      <c r="C3965" s="664"/>
      <c r="D3965" s="343" t="s">
        <v>8949</v>
      </c>
      <c r="E3965" s="344" t="s">
        <v>8950</v>
      </c>
      <c r="F3965" s="344" t="s">
        <v>2849</v>
      </c>
      <c r="G3965" s="344"/>
      <c r="H3965" s="344" t="s">
        <v>8949</v>
      </c>
      <c r="I3965" s="334"/>
      <c r="J3965" s="261"/>
    </row>
    <row r="3966" spans="3:10" s="311" customFormat="1" x14ac:dyDescent="0.3">
      <c r="C3966" s="664"/>
      <c r="D3966" s="343" t="s">
        <v>8951</v>
      </c>
      <c r="E3966" s="344" t="s">
        <v>412</v>
      </c>
      <c r="F3966" s="344" t="s">
        <v>682</v>
      </c>
      <c r="G3966" s="344"/>
      <c r="H3966" s="344" t="s">
        <v>8951</v>
      </c>
      <c r="I3966" s="334"/>
      <c r="J3966" s="261"/>
    </row>
    <row r="3967" spans="3:10" s="311" customFormat="1" x14ac:dyDescent="0.3">
      <c r="C3967" s="664"/>
      <c r="D3967" s="343" t="s">
        <v>8952</v>
      </c>
      <c r="E3967" s="344" t="s">
        <v>412</v>
      </c>
      <c r="F3967" s="344" t="s">
        <v>433</v>
      </c>
      <c r="G3967" s="344"/>
      <c r="H3967" s="344" t="s">
        <v>8952</v>
      </c>
      <c r="I3967" s="334"/>
      <c r="J3967" s="261"/>
    </row>
    <row r="3968" spans="3:10" s="311" customFormat="1" x14ac:dyDescent="0.3">
      <c r="C3968" s="664"/>
      <c r="D3968" s="343" t="s">
        <v>8953</v>
      </c>
      <c r="E3968" s="344" t="s">
        <v>8954</v>
      </c>
      <c r="F3968" s="344" t="s">
        <v>436</v>
      </c>
      <c r="G3968" s="344"/>
      <c r="H3968" s="344" t="s">
        <v>8955</v>
      </c>
      <c r="I3968" s="334"/>
      <c r="J3968" s="261"/>
    </row>
    <row r="3969" spans="3:10" s="311" customFormat="1" x14ac:dyDescent="0.3">
      <c r="C3969" s="664"/>
      <c r="D3969" s="343" t="s">
        <v>8956</v>
      </c>
      <c r="E3969" s="344" t="s">
        <v>412</v>
      </c>
      <c r="F3969" s="344" t="s">
        <v>525</v>
      </c>
      <c r="G3969" s="344"/>
      <c r="H3969" s="344" t="s">
        <v>8957</v>
      </c>
      <c r="I3969" s="334"/>
      <c r="J3969" s="261"/>
    </row>
    <row r="3970" spans="3:10" s="311" customFormat="1" x14ac:dyDescent="0.3">
      <c r="C3970" s="664"/>
      <c r="D3970" s="343" t="s">
        <v>8958</v>
      </c>
      <c r="E3970" s="344" t="s">
        <v>412</v>
      </c>
      <c r="F3970" s="344" t="s">
        <v>469</v>
      </c>
      <c r="G3970" s="344"/>
      <c r="H3970" s="344" t="s">
        <v>8959</v>
      </c>
      <c r="I3970" s="334"/>
      <c r="J3970" s="261"/>
    </row>
    <row r="3971" spans="3:10" s="311" customFormat="1" x14ac:dyDescent="0.3">
      <c r="C3971" s="664"/>
      <c r="D3971" s="343" t="s">
        <v>8960</v>
      </c>
      <c r="E3971" s="344" t="s">
        <v>8961</v>
      </c>
      <c r="F3971" s="344" t="s">
        <v>469</v>
      </c>
      <c r="G3971" s="344"/>
      <c r="H3971" s="344" t="s">
        <v>8962</v>
      </c>
      <c r="I3971" s="334"/>
      <c r="J3971" s="261"/>
    </row>
    <row r="3972" spans="3:10" s="311" customFormat="1" x14ac:dyDescent="0.3">
      <c r="C3972" s="664"/>
      <c r="D3972" s="343" t="s">
        <v>8963</v>
      </c>
      <c r="E3972" s="344" t="s">
        <v>8964</v>
      </c>
      <c r="F3972" s="344" t="s">
        <v>421</v>
      </c>
      <c r="G3972" s="344"/>
      <c r="H3972" s="344" t="s">
        <v>8965</v>
      </c>
      <c r="I3972" s="334"/>
      <c r="J3972" s="261"/>
    </row>
    <row r="3973" spans="3:10" s="311" customFormat="1" x14ac:dyDescent="0.3">
      <c r="C3973" s="664"/>
      <c r="D3973" s="343" t="s">
        <v>8966</v>
      </c>
      <c r="E3973" s="344" t="s">
        <v>8967</v>
      </c>
      <c r="F3973" s="344" t="s">
        <v>436</v>
      </c>
      <c r="G3973" s="344"/>
      <c r="H3973" s="344" t="s">
        <v>8968</v>
      </c>
      <c r="I3973" s="334"/>
      <c r="J3973" s="261"/>
    </row>
    <row r="3974" spans="3:10" s="311" customFormat="1" x14ac:dyDescent="0.3">
      <c r="C3974" s="664"/>
      <c r="D3974" s="343" t="s">
        <v>8969</v>
      </c>
      <c r="E3974" s="344" t="s">
        <v>8970</v>
      </c>
      <c r="F3974" s="344" t="s">
        <v>436</v>
      </c>
      <c r="G3974" s="344"/>
      <c r="H3974" s="344" t="s">
        <v>8971</v>
      </c>
      <c r="I3974" s="334"/>
      <c r="J3974" s="261"/>
    </row>
    <row r="3975" spans="3:10" s="311" customFormat="1" x14ac:dyDescent="0.3">
      <c r="C3975" s="664"/>
      <c r="D3975" s="343" t="s">
        <v>8972</v>
      </c>
      <c r="E3975" s="344" t="s">
        <v>412</v>
      </c>
      <c r="F3975" s="344" t="s">
        <v>512</v>
      </c>
      <c r="G3975" s="344"/>
      <c r="H3975" s="344" t="s">
        <v>8973</v>
      </c>
      <c r="I3975" s="334"/>
      <c r="J3975" s="261"/>
    </row>
    <row r="3976" spans="3:10" s="311" customFormat="1" x14ac:dyDescent="0.3">
      <c r="C3976" s="664"/>
      <c r="D3976" s="343" t="s">
        <v>8974</v>
      </c>
      <c r="E3976" s="344" t="s">
        <v>8975</v>
      </c>
      <c r="F3976" s="344" t="s">
        <v>525</v>
      </c>
      <c r="G3976" s="344"/>
      <c r="H3976" s="344" t="s">
        <v>8974</v>
      </c>
      <c r="I3976" s="334"/>
      <c r="J3976" s="261"/>
    </row>
    <row r="3977" spans="3:10" s="311" customFormat="1" x14ac:dyDescent="0.3">
      <c r="C3977" s="664"/>
      <c r="D3977" s="343" t="s">
        <v>8976</v>
      </c>
      <c r="E3977" s="344" t="s">
        <v>8977</v>
      </c>
      <c r="F3977" s="344" t="s">
        <v>665</v>
      </c>
      <c r="G3977" s="344"/>
      <c r="H3977" s="344" t="s">
        <v>8976</v>
      </c>
      <c r="I3977" s="334"/>
      <c r="J3977" s="261"/>
    </row>
    <row r="3978" spans="3:10" s="311" customFormat="1" x14ac:dyDescent="0.3">
      <c r="C3978" s="664"/>
      <c r="D3978" s="343" t="s">
        <v>8978</v>
      </c>
      <c r="E3978" s="344" t="s">
        <v>8979</v>
      </c>
      <c r="F3978" s="344" t="s">
        <v>665</v>
      </c>
      <c r="G3978" s="344"/>
      <c r="H3978" s="344" t="s">
        <v>8978</v>
      </c>
      <c r="I3978" s="334"/>
      <c r="J3978" s="261"/>
    </row>
    <row r="3979" spans="3:10" s="311" customFormat="1" x14ac:dyDescent="0.3">
      <c r="C3979" s="664"/>
      <c r="D3979" s="343" t="s">
        <v>8980</v>
      </c>
      <c r="E3979" s="344" t="s">
        <v>8981</v>
      </c>
      <c r="F3979" s="344" t="s">
        <v>516</v>
      </c>
      <c r="G3979" s="344"/>
      <c r="H3979" s="344" t="s">
        <v>8980</v>
      </c>
      <c r="I3979" s="334"/>
      <c r="J3979" s="261"/>
    </row>
    <row r="3980" spans="3:10" s="311" customFormat="1" x14ac:dyDescent="0.3">
      <c r="C3980" s="664"/>
      <c r="D3980" s="343" t="s">
        <v>8982</v>
      </c>
      <c r="E3980" s="344" t="s">
        <v>412</v>
      </c>
      <c r="F3980" s="344" t="s">
        <v>1948</v>
      </c>
      <c r="G3980" s="344"/>
      <c r="H3980" s="344" t="s">
        <v>8982</v>
      </c>
      <c r="I3980" s="334"/>
      <c r="J3980" s="261"/>
    </row>
    <row r="3981" spans="3:10" s="311" customFormat="1" x14ac:dyDescent="0.3">
      <c r="C3981" s="664"/>
      <c r="D3981" s="343" t="s">
        <v>8983</v>
      </c>
      <c r="E3981" s="344" t="s">
        <v>8984</v>
      </c>
      <c r="F3981" s="344" t="s">
        <v>1148</v>
      </c>
      <c r="G3981" s="344"/>
      <c r="H3981" s="344" t="s">
        <v>8983</v>
      </c>
      <c r="I3981" s="334"/>
      <c r="J3981" s="261"/>
    </row>
    <row r="3982" spans="3:10" s="311" customFormat="1" x14ac:dyDescent="0.3">
      <c r="C3982" s="664"/>
      <c r="D3982" s="343" t="s">
        <v>8985</v>
      </c>
      <c r="E3982" s="344" t="s">
        <v>8985</v>
      </c>
      <c r="F3982" s="344" t="s">
        <v>421</v>
      </c>
      <c r="G3982" s="344"/>
      <c r="H3982" s="344" t="s">
        <v>8985</v>
      </c>
      <c r="I3982" s="334"/>
      <c r="J3982" s="261"/>
    </row>
    <row r="3983" spans="3:10" s="311" customFormat="1" x14ac:dyDescent="0.3">
      <c r="C3983" s="664"/>
      <c r="D3983" s="343" t="s">
        <v>8986</v>
      </c>
      <c r="E3983" s="344" t="s">
        <v>8987</v>
      </c>
      <c r="F3983" s="344" t="s">
        <v>1343</v>
      </c>
      <c r="G3983" s="344"/>
      <c r="H3983" s="344" t="s">
        <v>8986</v>
      </c>
      <c r="I3983" s="334"/>
      <c r="J3983" s="261"/>
    </row>
    <row r="3984" spans="3:10" s="311" customFormat="1" x14ac:dyDescent="0.3">
      <c r="C3984" s="664"/>
      <c r="D3984" s="343" t="s">
        <v>8988</v>
      </c>
      <c r="E3984" s="344" t="s">
        <v>8989</v>
      </c>
      <c r="F3984" s="344" t="s">
        <v>726</v>
      </c>
      <c r="G3984" s="344"/>
      <c r="H3984" s="344" t="s">
        <v>8990</v>
      </c>
      <c r="I3984" s="334"/>
      <c r="J3984" s="261"/>
    </row>
    <row r="3985" spans="3:10" s="311" customFormat="1" x14ac:dyDescent="0.3">
      <c r="C3985" s="664"/>
      <c r="D3985" s="343" t="s">
        <v>8991</v>
      </c>
      <c r="E3985" s="344" t="s">
        <v>8992</v>
      </c>
      <c r="F3985" s="344" t="s">
        <v>8993</v>
      </c>
      <c r="G3985" s="344"/>
      <c r="H3985" s="344" t="s">
        <v>8994</v>
      </c>
      <c r="I3985" s="334"/>
      <c r="J3985" s="261"/>
    </row>
    <row r="3986" spans="3:10" s="311" customFormat="1" x14ac:dyDescent="0.3">
      <c r="C3986" s="664"/>
      <c r="D3986" s="343" t="s">
        <v>8995</v>
      </c>
      <c r="E3986" s="344" t="s">
        <v>8996</v>
      </c>
      <c r="F3986" s="344" t="s">
        <v>421</v>
      </c>
      <c r="G3986" s="344"/>
      <c r="H3986" s="344" t="s">
        <v>8997</v>
      </c>
      <c r="I3986" s="334"/>
      <c r="J3986" s="261"/>
    </row>
    <row r="3987" spans="3:10" s="311" customFormat="1" x14ac:dyDescent="0.3">
      <c r="C3987" s="664"/>
      <c r="D3987" s="343" t="s">
        <v>8998</v>
      </c>
      <c r="E3987" s="344" t="s">
        <v>412</v>
      </c>
      <c r="F3987" s="344" t="s">
        <v>1295</v>
      </c>
      <c r="G3987" s="344"/>
      <c r="H3987" s="344" t="s">
        <v>8998</v>
      </c>
      <c r="I3987" s="334"/>
      <c r="J3987" s="261"/>
    </row>
    <row r="3988" spans="3:10" s="311" customFormat="1" x14ac:dyDescent="0.3">
      <c r="C3988" s="664"/>
      <c r="D3988" s="343" t="s">
        <v>8999</v>
      </c>
      <c r="E3988" s="344" t="s">
        <v>412</v>
      </c>
      <c r="F3988" s="344" t="s">
        <v>682</v>
      </c>
      <c r="G3988" s="344"/>
      <c r="H3988" s="344" t="s">
        <v>8999</v>
      </c>
      <c r="I3988" s="334"/>
      <c r="J3988" s="261"/>
    </row>
    <row r="3989" spans="3:10" s="311" customFormat="1" x14ac:dyDescent="0.3">
      <c r="C3989" s="664"/>
      <c r="D3989" s="343" t="s">
        <v>9000</v>
      </c>
      <c r="E3989" s="344" t="s">
        <v>9001</v>
      </c>
      <c r="F3989" s="344" t="s">
        <v>1711</v>
      </c>
      <c r="G3989" s="344"/>
      <c r="H3989" s="344" t="s">
        <v>9000</v>
      </c>
      <c r="I3989" s="334"/>
      <c r="J3989" s="261"/>
    </row>
    <row r="3990" spans="3:10" s="311" customFormat="1" x14ac:dyDescent="0.3">
      <c r="C3990" s="664"/>
      <c r="D3990" s="343" t="s">
        <v>9002</v>
      </c>
      <c r="E3990" s="344" t="s">
        <v>9003</v>
      </c>
      <c r="F3990" s="344" t="s">
        <v>525</v>
      </c>
      <c r="G3990" s="344"/>
      <c r="H3990" s="344" t="s">
        <v>9004</v>
      </c>
      <c r="I3990" s="334"/>
      <c r="J3990" s="261"/>
    </row>
    <row r="3991" spans="3:10" s="311" customFormat="1" x14ac:dyDescent="0.3">
      <c r="C3991" s="664"/>
      <c r="D3991" s="343" t="s">
        <v>9005</v>
      </c>
      <c r="E3991" s="344" t="s">
        <v>9006</v>
      </c>
      <c r="F3991" s="344" t="s">
        <v>745</v>
      </c>
      <c r="G3991" s="344"/>
      <c r="H3991" s="344" t="s">
        <v>9005</v>
      </c>
      <c r="I3991" s="334"/>
      <c r="J3991" s="261"/>
    </row>
    <row r="3992" spans="3:10" s="311" customFormat="1" x14ac:dyDescent="0.3">
      <c r="C3992" s="664"/>
      <c r="D3992" s="343" t="s">
        <v>9007</v>
      </c>
      <c r="E3992" s="344" t="s">
        <v>9008</v>
      </c>
      <c r="F3992" s="344" t="s">
        <v>525</v>
      </c>
      <c r="G3992" s="344"/>
      <c r="H3992" s="344" t="s">
        <v>9007</v>
      </c>
      <c r="I3992" s="334"/>
      <c r="J3992" s="261"/>
    </row>
    <row r="3993" spans="3:10" s="311" customFormat="1" x14ac:dyDescent="0.3">
      <c r="C3993" s="664"/>
      <c r="D3993" s="343" t="s">
        <v>9009</v>
      </c>
      <c r="E3993" s="344" t="s">
        <v>9010</v>
      </c>
      <c r="F3993" s="344" t="s">
        <v>436</v>
      </c>
      <c r="G3993" s="344"/>
      <c r="H3993" s="344" t="s">
        <v>9009</v>
      </c>
      <c r="I3993" s="334"/>
      <c r="J3993" s="261"/>
    </row>
    <row r="3994" spans="3:10" s="311" customFormat="1" x14ac:dyDescent="0.3">
      <c r="C3994" s="664"/>
      <c r="D3994" s="343" t="s">
        <v>9011</v>
      </c>
      <c r="E3994" s="344" t="s">
        <v>9012</v>
      </c>
      <c r="F3994" s="344" t="s">
        <v>436</v>
      </c>
      <c r="G3994" s="344"/>
      <c r="H3994" s="344" t="s">
        <v>9011</v>
      </c>
      <c r="I3994" s="334"/>
      <c r="J3994" s="261"/>
    </row>
    <row r="3995" spans="3:10" s="311" customFormat="1" x14ac:dyDescent="0.3">
      <c r="C3995" s="664"/>
      <c r="D3995" s="343" t="s">
        <v>9013</v>
      </c>
      <c r="E3995" s="344" t="s">
        <v>9014</v>
      </c>
      <c r="F3995" s="344" t="s">
        <v>525</v>
      </c>
      <c r="G3995" s="344"/>
      <c r="H3995" s="344" t="s">
        <v>9013</v>
      </c>
      <c r="I3995" s="334"/>
      <c r="J3995" s="261"/>
    </row>
    <row r="3996" spans="3:10" s="311" customFormat="1" x14ac:dyDescent="0.3">
      <c r="C3996" s="664"/>
      <c r="D3996" s="343" t="s">
        <v>9015</v>
      </c>
      <c r="E3996" s="344" t="s">
        <v>412</v>
      </c>
      <c r="F3996" s="344" t="s">
        <v>745</v>
      </c>
      <c r="G3996" s="344"/>
      <c r="H3996" s="344" t="s">
        <v>9015</v>
      </c>
      <c r="I3996" s="334"/>
      <c r="J3996" s="261"/>
    </row>
    <row r="3997" spans="3:10" s="311" customFormat="1" x14ac:dyDescent="0.3">
      <c r="C3997" s="664"/>
      <c r="D3997" s="343" t="s">
        <v>9016</v>
      </c>
      <c r="E3997" s="344" t="s">
        <v>9017</v>
      </c>
      <c r="F3997" s="344" t="s">
        <v>421</v>
      </c>
      <c r="G3997" s="344"/>
      <c r="H3997" s="344" t="s">
        <v>9016</v>
      </c>
      <c r="I3997" s="334"/>
      <c r="J3997" s="261"/>
    </row>
    <row r="3998" spans="3:10" s="311" customFormat="1" x14ac:dyDescent="0.3">
      <c r="C3998" s="664"/>
      <c r="D3998" s="343" t="s">
        <v>9018</v>
      </c>
      <c r="E3998" s="344" t="s">
        <v>412</v>
      </c>
      <c r="F3998" s="344" t="s">
        <v>847</v>
      </c>
      <c r="G3998" s="344"/>
      <c r="H3998" s="344" t="s">
        <v>9018</v>
      </c>
      <c r="I3998" s="334"/>
      <c r="J3998" s="261"/>
    </row>
    <row r="3999" spans="3:10" s="311" customFormat="1" x14ac:dyDescent="0.3">
      <c r="C3999" s="664"/>
      <c r="D3999" s="343" t="s">
        <v>9019</v>
      </c>
      <c r="E3999" s="344" t="s">
        <v>9020</v>
      </c>
      <c r="F3999" s="344" t="s">
        <v>469</v>
      </c>
      <c r="G3999" s="344"/>
      <c r="H3999" s="344" t="s">
        <v>9021</v>
      </c>
      <c r="I3999" s="334"/>
      <c r="J3999" s="261"/>
    </row>
    <row r="4000" spans="3:10" s="311" customFormat="1" x14ac:dyDescent="0.3">
      <c r="C4000" s="664"/>
      <c r="D4000" s="343" t="s">
        <v>9022</v>
      </c>
      <c r="E4000" s="344" t="s">
        <v>9023</v>
      </c>
      <c r="F4000" s="344" t="s">
        <v>665</v>
      </c>
      <c r="G4000" s="344"/>
      <c r="H4000" s="344" t="s">
        <v>9024</v>
      </c>
      <c r="I4000" s="334"/>
      <c r="J4000" s="261"/>
    </row>
    <row r="4001" spans="3:10" s="311" customFormat="1" x14ac:dyDescent="0.3">
      <c r="C4001" s="664"/>
      <c r="D4001" s="343" t="s">
        <v>9025</v>
      </c>
      <c r="E4001" s="344" t="s">
        <v>9026</v>
      </c>
      <c r="F4001" s="344" t="s">
        <v>1291</v>
      </c>
      <c r="G4001" s="344"/>
      <c r="H4001" s="344" t="s">
        <v>9027</v>
      </c>
      <c r="I4001" s="334"/>
      <c r="J4001" s="261"/>
    </row>
    <row r="4002" spans="3:10" s="311" customFormat="1" x14ac:dyDescent="0.3">
      <c r="C4002" s="664"/>
      <c r="D4002" s="343" t="s">
        <v>9028</v>
      </c>
      <c r="E4002" s="344" t="s">
        <v>412</v>
      </c>
      <c r="F4002" s="344" t="s">
        <v>484</v>
      </c>
      <c r="G4002" s="344"/>
      <c r="H4002" s="344" t="s">
        <v>9028</v>
      </c>
      <c r="I4002" s="334"/>
      <c r="J4002" s="261"/>
    </row>
    <row r="4003" spans="3:10" s="311" customFormat="1" x14ac:dyDescent="0.3">
      <c r="C4003" s="664"/>
      <c r="D4003" s="343" t="s">
        <v>9029</v>
      </c>
      <c r="E4003" s="344" t="s">
        <v>9030</v>
      </c>
      <c r="F4003" s="344" t="s">
        <v>1055</v>
      </c>
      <c r="G4003" s="344"/>
      <c r="H4003" s="344" t="s">
        <v>9031</v>
      </c>
      <c r="I4003" s="334"/>
      <c r="J4003" s="261"/>
    </row>
    <row r="4004" spans="3:10" s="311" customFormat="1" x14ac:dyDescent="0.3">
      <c r="C4004" s="664"/>
      <c r="D4004" s="343" t="s">
        <v>9032</v>
      </c>
      <c r="E4004" s="344" t="s">
        <v>412</v>
      </c>
      <c r="F4004" s="344" t="s">
        <v>423</v>
      </c>
      <c r="G4004" s="344"/>
      <c r="H4004" s="344" t="s">
        <v>9033</v>
      </c>
      <c r="I4004" s="334"/>
      <c r="J4004" s="261"/>
    </row>
    <row r="4005" spans="3:10" s="311" customFormat="1" x14ac:dyDescent="0.3">
      <c r="C4005" s="664"/>
      <c r="D4005" s="343" t="s">
        <v>9034</v>
      </c>
      <c r="E4005" s="344" t="s">
        <v>412</v>
      </c>
      <c r="F4005" s="344" t="s">
        <v>516</v>
      </c>
      <c r="G4005" s="344"/>
      <c r="H4005" s="344" t="s">
        <v>9034</v>
      </c>
      <c r="I4005" s="334"/>
      <c r="J4005" s="261"/>
    </row>
    <row r="4006" spans="3:10" s="311" customFormat="1" x14ac:dyDescent="0.3">
      <c r="C4006" s="664"/>
      <c r="D4006" s="343" t="s">
        <v>9035</v>
      </c>
      <c r="E4006" s="344" t="s">
        <v>412</v>
      </c>
      <c r="F4006" s="344" t="s">
        <v>1148</v>
      </c>
      <c r="G4006" s="344"/>
      <c r="H4006" s="344" t="s">
        <v>9035</v>
      </c>
      <c r="I4006" s="334"/>
      <c r="J4006" s="261"/>
    </row>
    <row r="4007" spans="3:10" s="311" customFormat="1" x14ac:dyDescent="0.3">
      <c r="C4007" s="664"/>
      <c r="D4007" s="343" t="s">
        <v>9036</v>
      </c>
      <c r="E4007" s="344" t="s">
        <v>9037</v>
      </c>
      <c r="F4007" s="344" t="s">
        <v>2849</v>
      </c>
      <c r="G4007" s="344"/>
      <c r="H4007" s="344" t="s">
        <v>9036</v>
      </c>
      <c r="I4007" s="334"/>
      <c r="J4007" s="261"/>
    </row>
    <row r="4008" spans="3:10" s="311" customFormat="1" x14ac:dyDescent="0.3">
      <c r="C4008" s="664"/>
      <c r="D4008" s="343" t="s">
        <v>9038</v>
      </c>
      <c r="E4008" s="344" t="s">
        <v>9039</v>
      </c>
      <c r="F4008" s="344" t="s">
        <v>2849</v>
      </c>
      <c r="G4008" s="344"/>
      <c r="H4008" s="344" t="s">
        <v>9038</v>
      </c>
      <c r="I4008" s="334"/>
      <c r="J4008" s="261"/>
    </row>
    <row r="4009" spans="3:10" s="311" customFormat="1" x14ac:dyDescent="0.3">
      <c r="C4009" s="664"/>
      <c r="D4009" s="343" t="s">
        <v>9040</v>
      </c>
      <c r="E4009" s="344" t="s">
        <v>412</v>
      </c>
      <c r="F4009" s="344" t="s">
        <v>410</v>
      </c>
      <c r="G4009" s="344"/>
      <c r="H4009" s="344" t="s">
        <v>9040</v>
      </c>
      <c r="I4009" s="334"/>
      <c r="J4009" s="261"/>
    </row>
    <row r="4010" spans="3:10" s="311" customFormat="1" x14ac:dyDescent="0.3">
      <c r="C4010" s="664"/>
      <c r="D4010" s="343" t="s">
        <v>9041</v>
      </c>
      <c r="E4010" s="344" t="s">
        <v>9042</v>
      </c>
      <c r="F4010" s="344" t="s">
        <v>9043</v>
      </c>
      <c r="G4010" s="344"/>
      <c r="H4010" s="344" t="s">
        <v>9041</v>
      </c>
      <c r="I4010" s="334"/>
      <c r="J4010" s="261"/>
    </row>
    <row r="4011" spans="3:10" s="311" customFormat="1" x14ac:dyDescent="0.3">
      <c r="C4011" s="664"/>
      <c r="D4011" s="343" t="s">
        <v>9044</v>
      </c>
      <c r="E4011" s="344" t="s">
        <v>9045</v>
      </c>
      <c r="F4011" s="344" t="s">
        <v>426</v>
      </c>
      <c r="G4011" s="344"/>
      <c r="H4011" s="344" t="s">
        <v>9046</v>
      </c>
      <c r="I4011" s="334"/>
      <c r="J4011" s="261"/>
    </row>
    <row r="4012" spans="3:10" s="311" customFormat="1" x14ac:dyDescent="0.3">
      <c r="C4012" s="664"/>
      <c r="D4012" s="343" t="s">
        <v>9047</v>
      </c>
      <c r="E4012" s="344" t="s">
        <v>9048</v>
      </c>
      <c r="F4012" s="344" t="s">
        <v>436</v>
      </c>
      <c r="G4012" s="344"/>
      <c r="H4012" s="344" t="s">
        <v>9049</v>
      </c>
      <c r="I4012" s="334"/>
      <c r="J4012" s="261"/>
    </row>
    <row r="4013" spans="3:10" s="311" customFormat="1" x14ac:dyDescent="0.3">
      <c r="C4013" s="664"/>
      <c r="D4013" s="343" t="s">
        <v>9050</v>
      </c>
      <c r="E4013" s="344" t="s">
        <v>9051</v>
      </c>
      <c r="F4013" s="344" t="s">
        <v>697</v>
      </c>
      <c r="G4013" s="344"/>
      <c r="H4013" s="344" t="s">
        <v>9052</v>
      </c>
      <c r="I4013" s="334"/>
      <c r="J4013" s="261"/>
    </row>
    <row r="4014" spans="3:10" s="311" customFormat="1" x14ac:dyDescent="0.3">
      <c r="C4014" s="664"/>
      <c r="D4014" s="343" t="s">
        <v>9053</v>
      </c>
      <c r="E4014" s="344" t="s">
        <v>9054</v>
      </c>
      <c r="F4014" s="344" t="s">
        <v>436</v>
      </c>
      <c r="G4014" s="344"/>
      <c r="H4014" s="344" t="s">
        <v>9055</v>
      </c>
      <c r="I4014" s="334"/>
      <c r="J4014" s="261"/>
    </row>
    <row r="4015" spans="3:10" s="311" customFormat="1" x14ac:dyDescent="0.3">
      <c r="C4015" s="664"/>
      <c r="D4015" s="343" t="s">
        <v>9056</v>
      </c>
      <c r="E4015" s="344" t="s">
        <v>9057</v>
      </c>
      <c r="F4015" s="344" t="s">
        <v>423</v>
      </c>
      <c r="G4015" s="344"/>
      <c r="H4015" s="344" t="s">
        <v>9058</v>
      </c>
      <c r="I4015" s="334"/>
      <c r="J4015" s="261"/>
    </row>
    <row r="4016" spans="3:10" s="311" customFormat="1" x14ac:dyDescent="0.3">
      <c r="C4016" s="664"/>
      <c r="D4016" s="343" t="s">
        <v>9059</v>
      </c>
      <c r="E4016" s="344" t="s">
        <v>9060</v>
      </c>
      <c r="F4016" s="344" t="s">
        <v>594</v>
      </c>
      <c r="G4016" s="344"/>
      <c r="H4016" s="344" t="s">
        <v>9059</v>
      </c>
      <c r="I4016" s="334"/>
      <c r="J4016" s="261"/>
    </row>
    <row r="4017" spans="3:10" s="311" customFormat="1" x14ac:dyDescent="0.3">
      <c r="C4017" s="664"/>
      <c r="D4017" s="343" t="s">
        <v>9059</v>
      </c>
      <c r="E4017" s="344" t="s">
        <v>9061</v>
      </c>
      <c r="F4017" s="344" t="s">
        <v>473</v>
      </c>
      <c r="G4017" s="344"/>
      <c r="H4017" s="344" t="s">
        <v>9062</v>
      </c>
      <c r="I4017" s="334"/>
      <c r="J4017" s="261"/>
    </row>
    <row r="4018" spans="3:10" s="311" customFormat="1" x14ac:dyDescent="0.3">
      <c r="C4018" s="664"/>
      <c r="D4018" s="343" t="s">
        <v>9063</v>
      </c>
      <c r="E4018" s="344" t="s">
        <v>412</v>
      </c>
      <c r="F4018" s="344" t="s">
        <v>423</v>
      </c>
      <c r="G4018" s="344"/>
      <c r="H4018" s="344" t="s">
        <v>9064</v>
      </c>
      <c r="I4018" s="334"/>
      <c r="J4018" s="261"/>
    </row>
    <row r="4019" spans="3:10" s="311" customFormat="1" x14ac:dyDescent="0.3">
      <c r="C4019" s="664"/>
      <c r="D4019" s="343" t="s">
        <v>9065</v>
      </c>
      <c r="E4019" s="344" t="s">
        <v>9066</v>
      </c>
      <c r="F4019" s="344" t="s">
        <v>473</v>
      </c>
      <c r="G4019" s="344"/>
      <c r="H4019" s="344" t="s">
        <v>9067</v>
      </c>
      <c r="I4019" s="334"/>
      <c r="J4019" s="261"/>
    </row>
    <row r="4020" spans="3:10" s="311" customFormat="1" x14ac:dyDescent="0.3">
      <c r="C4020" s="664"/>
      <c r="D4020" s="343" t="s">
        <v>9068</v>
      </c>
      <c r="E4020" s="344" t="s">
        <v>9069</v>
      </c>
      <c r="F4020" s="344" t="s">
        <v>748</v>
      </c>
      <c r="G4020" s="344"/>
      <c r="H4020" s="344" t="s">
        <v>9068</v>
      </c>
      <c r="I4020" s="334"/>
      <c r="J4020" s="261"/>
    </row>
    <row r="4021" spans="3:10" s="311" customFormat="1" x14ac:dyDescent="0.3">
      <c r="C4021" s="664"/>
      <c r="D4021" s="343" t="s">
        <v>9070</v>
      </c>
      <c r="E4021" s="344" t="s">
        <v>9071</v>
      </c>
      <c r="F4021" s="344" t="s">
        <v>594</v>
      </c>
      <c r="G4021" s="344"/>
      <c r="H4021" s="344" t="s">
        <v>9070</v>
      </c>
      <c r="I4021" s="334"/>
      <c r="J4021" s="261"/>
    </row>
    <row r="4022" spans="3:10" s="311" customFormat="1" x14ac:dyDescent="0.3">
      <c r="C4022" s="664"/>
      <c r="D4022" s="343" t="s">
        <v>9072</v>
      </c>
      <c r="E4022" s="344" t="s">
        <v>9073</v>
      </c>
      <c r="F4022" s="344" t="s">
        <v>473</v>
      </c>
      <c r="G4022" s="344"/>
      <c r="H4022" s="344" t="s">
        <v>9072</v>
      </c>
      <c r="I4022" s="334"/>
      <c r="J4022" s="261"/>
    </row>
    <row r="4023" spans="3:10" s="311" customFormat="1" x14ac:dyDescent="0.3">
      <c r="C4023" s="664"/>
      <c r="D4023" s="343" t="s">
        <v>9074</v>
      </c>
      <c r="E4023" s="344" t="s">
        <v>9075</v>
      </c>
      <c r="F4023" s="344" t="s">
        <v>878</v>
      </c>
      <c r="G4023" s="344"/>
      <c r="H4023" s="344" t="s">
        <v>9076</v>
      </c>
      <c r="I4023" s="334"/>
      <c r="J4023" s="261"/>
    </row>
    <row r="4024" spans="3:10" s="311" customFormat="1" x14ac:dyDescent="0.3">
      <c r="C4024" s="664"/>
      <c r="D4024" s="343" t="s">
        <v>9077</v>
      </c>
      <c r="E4024" s="344" t="s">
        <v>412</v>
      </c>
      <c r="F4024" s="344" t="s">
        <v>697</v>
      </c>
      <c r="G4024" s="344"/>
      <c r="H4024" s="344" t="s">
        <v>9077</v>
      </c>
      <c r="I4024" s="334"/>
      <c r="J4024" s="261"/>
    </row>
    <row r="4025" spans="3:10" s="311" customFormat="1" x14ac:dyDescent="0.3">
      <c r="C4025" s="664"/>
      <c r="D4025" s="343" t="s">
        <v>9078</v>
      </c>
      <c r="E4025" s="344" t="s">
        <v>412</v>
      </c>
      <c r="F4025" s="344" t="s">
        <v>433</v>
      </c>
      <c r="G4025" s="344"/>
      <c r="H4025" s="344" t="s">
        <v>9078</v>
      </c>
      <c r="I4025" s="334"/>
      <c r="J4025" s="261"/>
    </row>
    <row r="4026" spans="3:10" s="311" customFormat="1" x14ac:dyDescent="0.3">
      <c r="C4026" s="664"/>
      <c r="D4026" s="343" t="s">
        <v>9079</v>
      </c>
      <c r="E4026" s="344" t="s">
        <v>9080</v>
      </c>
      <c r="F4026" s="344" t="s">
        <v>436</v>
      </c>
      <c r="G4026" s="344"/>
      <c r="H4026" s="344" t="s">
        <v>9081</v>
      </c>
      <c r="I4026" s="334"/>
      <c r="J4026" s="261"/>
    </row>
    <row r="4027" spans="3:10" s="311" customFormat="1" x14ac:dyDescent="0.3">
      <c r="C4027" s="664"/>
      <c r="D4027" s="343" t="s">
        <v>9082</v>
      </c>
      <c r="E4027" s="344" t="s">
        <v>9082</v>
      </c>
      <c r="F4027" s="344" t="s">
        <v>484</v>
      </c>
      <c r="G4027" s="344"/>
      <c r="H4027" s="344" t="s">
        <v>9082</v>
      </c>
      <c r="I4027" s="334"/>
      <c r="J4027" s="261"/>
    </row>
    <row r="4028" spans="3:10" s="311" customFormat="1" x14ac:dyDescent="0.3">
      <c r="C4028" s="664"/>
      <c r="D4028" s="343" t="s">
        <v>9083</v>
      </c>
      <c r="E4028" s="344" t="s">
        <v>9084</v>
      </c>
      <c r="F4028" s="344" t="s">
        <v>426</v>
      </c>
      <c r="G4028" s="344"/>
      <c r="H4028" s="344" t="s">
        <v>9085</v>
      </c>
      <c r="I4028" s="334"/>
      <c r="J4028" s="261"/>
    </row>
    <row r="4029" spans="3:10" s="311" customFormat="1" x14ac:dyDescent="0.3">
      <c r="C4029" s="664"/>
      <c r="D4029" s="343" t="s">
        <v>9086</v>
      </c>
      <c r="E4029" s="344" t="s">
        <v>412</v>
      </c>
      <c r="F4029" s="344" t="s">
        <v>410</v>
      </c>
      <c r="G4029" s="344"/>
      <c r="H4029" s="344" t="s">
        <v>9086</v>
      </c>
      <c r="I4029" s="334"/>
      <c r="J4029" s="261"/>
    </row>
    <row r="4030" spans="3:10" s="311" customFormat="1" x14ac:dyDescent="0.3">
      <c r="C4030" s="664"/>
      <c r="D4030" s="343" t="s">
        <v>9087</v>
      </c>
      <c r="E4030" s="344" t="s">
        <v>412</v>
      </c>
      <c r="F4030" s="344" t="s">
        <v>525</v>
      </c>
      <c r="G4030" s="344"/>
      <c r="H4030" s="344" t="s">
        <v>9087</v>
      </c>
      <c r="I4030" s="334"/>
      <c r="J4030" s="261"/>
    </row>
    <row r="4031" spans="3:10" s="311" customFormat="1" x14ac:dyDescent="0.3">
      <c r="C4031" s="664"/>
      <c r="D4031" s="343" t="s">
        <v>9088</v>
      </c>
      <c r="E4031" s="344" t="s">
        <v>9089</v>
      </c>
      <c r="F4031" s="344" t="s">
        <v>423</v>
      </c>
      <c r="G4031" s="344"/>
      <c r="H4031" s="344" t="s">
        <v>9090</v>
      </c>
      <c r="I4031" s="334"/>
      <c r="J4031" s="261"/>
    </row>
    <row r="4032" spans="3:10" s="311" customFormat="1" x14ac:dyDescent="0.3">
      <c r="C4032" s="664"/>
      <c r="D4032" s="343" t="s">
        <v>9091</v>
      </c>
      <c r="E4032" s="344" t="s">
        <v>9092</v>
      </c>
      <c r="F4032" s="344" t="s">
        <v>1169</v>
      </c>
      <c r="G4032" s="344"/>
      <c r="H4032" s="344" t="s">
        <v>9093</v>
      </c>
      <c r="I4032" s="334"/>
      <c r="J4032" s="261"/>
    </row>
    <row r="4033" spans="3:10" s="311" customFormat="1" x14ac:dyDescent="0.3">
      <c r="C4033" s="664"/>
      <c r="D4033" s="343" t="s">
        <v>9094</v>
      </c>
      <c r="E4033" s="344" t="s">
        <v>9095</v>
      </c>
      <c r="F4033" s="344" t="s">
        <v>516</v>
      </c>
      <c r="G4033" s="344"/>
      <c r="H4033" s="344" t="s">
        <v>9094</v>
      </c>
      <c r="I4033" s="334"/>
      <c r="J4033" s="261"/>
    </row>
    <row r="4034" spans="3:10" s="311" customFormat="1" x14ac:dyDescent="0.3">
      <c r="C4034" s="664"/>
      <c r="D4034" s="343" t="s">
        <v>9096</v>
      </c>
      <c r="E4034" s="344" t="s">
        <v>412</v>
      </c>
      <c r="F4034" s="344" t="s">
        <v>1948</v>
      </c>
      <c r="G4034" s="344"/>
      <c r="H4034" s="344" t="s">
        <v>9096</v>
      </c>
      <c r="I4034" s="334"/>
      <c r="J4034" s="261"/>
    </row>
    <row r="4035" spans="3:10" s="311" customFormat="1" x14ac:dyDescent="0.3">
      <c r="C4035" s="664"/>
      <c r="D4035" s="343" t="s">
        <v>9097</v>
      </c>
      <c r="E4035" s="344" t="s">
        <v>9098</v>
      </c>
      <c r="F4035" s="344" t="s">
        <v>665</v>
      </c>
      <c r="G4035" s="344"/>
      <c r="H4035" s="344" t="s">
        <v>9099</v>
      </c>
      <c r="I4035" s="334"/>
      <c r="J4035" s="261"/>
    </row>
    <row r="4036" spans="3:10" s="311" customFormat="1" x14ac:dyDescent="0.3">
      <c r="C4036" s="664"/>
      <c r="D4036" s="343" t="s">
        <v>9100</v>
      </c>
      <c r="E4036" s="344" t="s">
        <v>9101</v>
      </c>
      <c r="F4036" s="344" t="s">
        <v>2849</v>
      </c>
      <c r="G4036" s="344"/>
      <c r="H4036" s="344" t="s">
        <v>9100</v>
      </c>
      <c r="I4036" s="334"/>
      <c r="J4036" s="261"/>
    </row>
    <row r="4037" spans="3:10" s="311" customFormat="1" x14ac:dyDescent="0.3">
      <c r="C4037" s="664"/>
      <c r="D4037" s="343" t="s">
        <v>9102</v>
      </c>
      <c r="E4037" s="344" t="s">
        <v>9103</v>
      </c>
      <c r="F4037" s="344" t="s">
        <v>1553</v>
      </c>
      <c r="G4037" s="344"/>
      <c r="H4037" s="344" t="s">
        <v>9102</v>
      </c>
      <c r="I4037" s="334"/>
      <c r="J4037" s="261"/>
    </row>
    <row r="4038" spans="3:10" s="311" customFormat="1" x14ac:dyDescent="0.3">
      <c r="C4038" s="664"/>
      <c r="D4038" s="343" t="s">
        <v>9104</v>
      </c>
      <c r="E4038" s="344" t="s">
        <v>9105</v>
      </c>
      <c r="F4038" s="344" t="s">
        <v>745</v>
      </c>
      <c r="G4038" s="344"/>
      <c r="H4038" s="344" t="s">
        <v>9104</v>
      </c>
      <c r="I4038" s="334"/>
      <c r="J4038" s="261"/>
    </row>
    <row r="4039" spans="3:10" s="311" customFormat="1" x14ac:dyDescent="0.3">
      <c r="C4039" s="664"/>
      <c r="D4039" s="343" t="s">
        <v>9106</v>
      </c>
      <c r="E4039" s="344" t="s">
        <v>9107</v>
      </c>
      <c r="F4039" s="344" t="s">
        <v>3534</v>
      </c>
      <c r="G4039" s="344"/>
      <c r="H4039" s="344" t="s">
        <v>9108</v>
      </c>
      <c r="I4039" s="334"/>
      <c r="J4039" s="261"/>
    </row>
    <row r="4040" spans="3:10" s="311" customFormat="1" x14ac:dyDescent="0.3">
      <c r="C4040" s="664"/>
      <c r="D4040" s="343" t="s">
        <v>9109</v>
      </c>
      <c r="E4040" s="344" t="s">
        <v>9110</v>
      </c>
      <c r="F4040" s="344" t="s">
        <v>745</v>
      </c>
      <c r="G4040" s="344"/>
      <c r="H4040" s="344" t="s">
        <v>9111</v>
      </c>
      <c r="I4040" s="334"/>
      <c r="J4040" s="261"/>
    </row>
    <row r="4041" spans="3:10" s="311" customFormat="1" x14ac:dyDescent="0.3">
      <c r="C4041" s="664"/>
      <c r="D4041" s="343" t="s">
        <v>9112</v>
      </c>
      <c r="E4041" s="344" t="s">
        <v>9113</v>
      </c>
      <c r="F4041" s="344" t="s">
        <v>600</v>
      </c>
      <c r="G4041" s="344"/>
      <c r="H4041" s="344" t="s">
        <v>9114</v>
      </c>
      <c r="I4041" s="334"/>
      <c r="J4041" s="261"/>
    </row>
    <row r="4042" spans="3:10" s="311" customFormat="1" x14ac:dyDescent="0.3">
      <c r="C4042" s="664"/>
      <c r="D4042" s="343" t="s">
        <v>9115</v>
      </c>
      <c r="E4042" s="344" t="s">
        <v>9116</v>
      </c>
      <c r="F4042" s="344" t="s">
        <v>469</v>
      </c>
      <c r="G4042" s="344"/>
      <c r="H4042" s="344" t="s">
        <v>9117</v>
      </c>
      <c r="I4042" s="334"/>
      <c r="J4042" s="261"/>
    </row>
    <row r="4043" spans="3:10" s="311" customFormat="1" x14ac:dyDescent="0.3">
      <c r="C4043" s="664"/>
      <c r="D4043" s="343" t="s">
        <v>9118</v>
      </c>
      <c r="E4043" s="344" t="s">
        <v>412</v>
      </c>
      <c r="F4043" s="344" t="s">
        <v>423</v>
      </c>
      <c r="G4043" s="344"/>
      <c r="H4043" s="344" t="s">
        <v>9119</v>
      </c>
      <c r="I4043" s="334"/>
      <c r="J4043" s="261"/>
    </row>
    <row r="4044" spans="3:10" s="311" customFormat="1" x14ac:dyDescent="0.3">
      <c r="C4044" s="664"/>
      <c r="D4044" s="343" t="s">
        <v>9120</v>
      </c>
      <c r="E4044" s="344" t="s">
        <v>412</v>
      </c>
      <c r="F4044" s="344" t="s">
        <v>525</v>
      </c>
      <c r="G4044" s="344"/>
      <c r="H4044" s="344" t="s">
        <v>9120</v>
      </c>
      <c r="I4044" s="334"/>
      <c r="J4044" s="261"/>
    </row>
    <row r="4045" spans="3:10" s="311" customFormat="1" x14ac:dyDescent="0.3">
      <c r="C4045" s="664"/>
      <c r="D4045" s="343" t="s">
        <v>9121</v>
      </c>
      <c r="E4045" s="344" t="s">
        <v>9122</v>
      </c>
      <c r="F4045" s="344" t="s">
        <v>426</v>
      </c>
      <c r="G4045" s="344"/>
      <c r="H4045" s="344" t="s">
        <v>9123</v>
      </c>
      <c r="I4045" s="334"/>
      <c r="J4045" s="261"/>
    </row>
    <row r="4046" spans="3:10" s="311" customFormat="1" x14ac:dyDescent="0.3">
      <c r="C4046" s="664"/>
      <c r="D4046" s="343" t="s">
        <v>9124</v>
      </c>
      <c r="E4046" s="344" t="s">
        <v>9125</v>
      </c>
      <c r="F4046" s="344" t="s">
        <v>436</v>
      </c>
      <c r="G4046" s="344"/>
      <c r="H4046" s="344" t="s">
        <v>9126</v>
      </c>
      <c r="I4046" s="334"/>
      <c r="J4046" s="261"/>
    </row>
    <row r="4047" spans="3:10" s="311" customFormat="1" x14ac:dyDescent="0.3">
      <c r="C4047" s="664"/>
      <c r="D4047" s="343" t="s">
        <v>9127</v>
      </c>
      <c r="E4047" s="344" t="s">
        <v>412</v>
      </c>
      <c r="F4047" s="344" t="s">
        <v>600</v>
      </c>
      <c r="G4047" s="344"/>
      <c r="H4047" s="344" t="s">
        <v>9128</v>
      </c>
      <c r="I4047" s="334"/>
      <c r="J4047" s="261"/>
    </row>
    <row r="4048" spans="3:10" s="311" customFormat="1" x14ac:dyDescent="0.3">
      <c r="C4048" s="664"/>
      <c r="D4048" s="343" t="s">
        <v>9129</v>
      </c>
      <c r="E4048" s="344" t="s">
        <v>412</v>
      </c>
      <c r="F4048" s="344" t="s">
        <v>2849</v>
      </c>
      <c r="G4048" s="344"/>
      <c r="H4048" s="344" t="s">
        <v>9130</v>
      </c>
      <c r="I4048" s="334"/>
      <c r="J4048" s="261"/>
    </row>
    <row r="4049" spans="3:10" s="311" customFormat="1" x14ac:dyDescent="0.3">
      <c r="C4049" s="664"/>
      <c r="D4049" s="343" t="s">
        <v>9131</v>
      </c>
      <c r="E4049" s="344" t="s">
        <v>412</v>
      </c>
      <c r="F4049" s="344" t="s">
        <v>423</v>
      </c>
      <c r="G4049" s="344"/>
      <c r="H4049" s="344" t="s">
        <v>9132</v>
      </c>
      <c r="I4049" s="334"/>
      <c r="J4049" s="261"/>
    </row>
    <row r="4050" spans="3:10" s="311" customFormat="1" x14ac:dyDescent="0.3">
      <c r="C4050" s="664"/>
      <c r="D4050" s="343" t="s">
        <v>9133</v>
      </c>
      <c r="E4050" s="344" t="s">
        <v>412</v>
      </c>
      <c r="F4050" s="344" t="s">
        <v>410</v>
      </c>
      <c r="G4050" s="344"/>
      <c r="H4050" s="344" t="s">
        <v>9134</v>
      </c>
      <c r="I4050" s="334"/>
      <c r="J4050" s="261"/>
    </row>
    <row r="4051" spans="3:10" s="311" customFormat="1" x14ac:dyDescent="0.3">
      <c r="C4051" s="664"/>
      <c r="D4051" s="343" t="s">
        <v>9135</v>
      </c>
      <c r="E4051" s="344" t="s">
        <v>9136</v>
      </c>
      <c r="F4051" s="344" t="s">
        <v>579</v>
      </c>
      <c r="G4051" s="344"/>
      <c r="H4051" s="344" t="s">
        <v>9135</v>
      </c>
      <c r="I4051" s="334"/>
      <c r="J4051" s="261"/>
    </row>
    <row r="4052" spans="3:10" s="311" customFormat="1" x14ac:dyDescent="0.3">
      <c r="C4052" s="664"/>
      <c r="D4052" s="343" t="s">
        <v>9137</v>
      </c>
      <c r="E4052" s="344" t="s">
        <v>9138</v>
      </c>
      <c r="F4052" s="344" t="s">
        <v>600</v>
      </c>
      <c r="G4052" s="344"/>
      <c r="H4052" s="344" t="s">
        <v>9137</v>
      </c>
      <c r="I4052" s="334"/>
      <c r="J4052" s="261"/>
    </row>
    <row r="4053" spans="3:10" s="311" customFormat="1" x14ac:dyDescent="0.3">
      <c r="C4053" s="664"/>
      <c r="D4053" s="343" t="s">
        <v>9139</v>
      </c>
      <c r="E4053" s="344" t="s">
        <v>9140</v>
      </c>
      <c r="F4053" s="344" t="s">
        <v>423</v>
      </c>
      <c r="G4053" s="344"/>
      <c r="H4053" s="344" t="s">
        <v>9141</v>
      </c>
      <c r="I4053" s="334"/>
      <c r="J4053" s="261"/>
    </row>
    <row r="4054" spans="3:10" s="311" customFormat="1" x14ac:dyDescent="0.3">
      <c r="C4054" s="664"/>
      <c r="D4054" s="343" t="s">
        <v>9142</v>
      </c>
      <c r="E4054" s="344" t="s">
        <v>9143</v>
      </c>
      <c r="F4054" s="344" t="s">
        <v>426</v>
      </c>
      <c r="G4054" s="344"/>
      <c r="H4054" s="344" t="s">
        <v>9144</v>
      </c>
      <c r="I4054" s="334"/>
      <c r="J4054" s="261"/>
    </row>
    <row r="4055" spans="3:10" s="311" customFormat="1" x14ac:dyDescent="0.3">
      <c r="C4055" s="664"/>
      <c r="D4055" s="343" t="s">
        <v>9145</v>
      </c>
      <c r="E4055" s="344" t="s">
        <v>9146</v>
      </c>
      <c r="F4055" s="344" t="s">
        <v>1690</v>
      </c>
      <c r="G4055" s="344"/>
      <c r="H4055" s="344" t="s">
        <v>9147</v>
      </c>
      <c r="I4055" s="334"/>
      <c r="J4055" s="261"/>
    </row>
    <row r="4056" spans="3:10" s="311" customFormat="1" x14ac:dyDescent="0.3">
      <c r="C4056" s="664"/>
      <c r="D4056" s="343" t="s">
        <v>9148</v>
      </c>
      <c r="E4056" s="344" t="s">
        <v>9149</v>
      </c>
      <c r="F4056" s="344" t="s">
        <v>436</v>
      </c>
      <c r="G4056" s="344"/>
      <c r="H4056" s="344" t="s">
        <v>9150</v>
      </c>
      <c r="I4056" s="334"/>
      <c r="J4056" s="261"/>
    </row>
    <row r="4057" spans="3:10" s="311" customFormat="1" x14ac:dyDescent="0.3">
      <c r="C4057" s="664"/>
      <c r="D4057" s="343" t="s">
        <v>9151</v>
      </c>
      <c r="E4057" s="344" t="s">
        <v>412</v>
      </c>
      <c r="F4057" s="344" t="s">
        <v>745</v>
      </c>
      <c r="G4057" s="344"/>
      <c r="H4057" s="344" t="s">
        <v>9151</v>
      </c>
      <c r="I4057" s="334"/>
      <c r="J4057" s="261"/>
    </row>
    <row r="4058" spans="3:10" s="311" customFormat="1" x14ac:dyDescent="0.3">
      <c r="C4058" s="664"/>
      <c r="D4058" s="343" t="s">
        <v>9152</v>
      </c>
      <c r="E4058" s="344" t="s">
        <v>9153</v>
      </c>
      <c r="F4058" s="344" t="s">
        <v>1055</v>
      </c>
      <c r="G4058" s="344"/>
      <c r="H4058" s="344" t="s">
        <v>9154</v>
      </c>
      <c r="I4058" s="334"/>
      <c r="J4058" s="261"/>
    </row>
    <row r="4059" spans="3:10" s="311" customFormat="1" x14ac:dyDescent="0.3">
      <c r="C4059" s="664"/>
      <c r="D4059" s="343" t="s">
        <v>9155</v>
      </c>
      <c r="E4059" s="344" t="s">
        <v>412</v>
      </c>
      <c r="F4059" s="344" t="s">
        <v>3421</v>
      </c>
      <c r="G4059" s="344"/>
      <c r="H4059" s="344" t="s">
        <v>9156</v>
      </c>
      <c r="I4059" s="334"/>
      <c r="J4059" s="261"/>
    </row>
    <row r="4060" spans="3:10" s="311" customFormat="1" x14ac:dyDescent="0.3">
      <c r="C4060" s="664"/>
      <c r="D4060" s="343" t="s">
        <v>9155</v>
      </c>
      <c r="E4060" s="344" t="s">
        <v>9157</v>
      </c>
      <c r="F4060" s="344" t="s">
        <v>3421</v>
      </c>
      <c r="G4060" s="344"/>
      <c r="H4060" s="344" t="s">
        <v>9158</v>
      </c>
      <c r="I4060" s="334"/>
      <c r="J4060" s="261"/>
    </row>
    <row r="4061" spans="3:10" s="311" customFormat="1" x14ac:dyDescent="0.3">
      <c r="C4061" s="664"/>
      <c r="D4061" s="343" t="s">
        <v>9159</v>
      </c>
      <c r="E4061" s="344" t="s">
        <v>9160</v>
      </c>
      <c r="F4061" s="344" t="s">
        <v>1140</v>
      </c>
      <c r="G4061" s="344"/>
      <c r="H4061" s="344" t="s">
        <v>9161</v>
      </c>
      <c r="I4061" s="334"/>
      <c r="J4061" s="261"/>
    </row>
    <row r="4062" spans="3:10" s="311" customFormat="1" x14ac:dyDescent="0.3">
      <c r="C4062" s="664"/>
      <c r="D4062" s="343" t="s">
        <v>9162</v>
      </c>
      <c r="E4062" s="344" t="s">
        <v>412</v>
      </c>
      <c r="F4062" s="344" t="s">
        <v>1018</v>
      </c>
      <c r="G4062" s="344"/>
      <c r="H4062" s="344" t="s">
        <v>9162</v>
      </c>
      <c r="I4062" s="334"/>
      <c r="J4062" s="261"/>
    </row>
    <row r="4063" spans="3:10" s="311" customFormat="1" x14ac:dyDescent="0.3">
      <c r="C4063" s="664"/>
      <c r="D4063" s="343" t="s">
        <v>9163</v>
      </c>
      <c r="E4063" s="344" t="s">
        <v>9164</v>
      </c>
      <c r="F4063" s="344" t="s">
        <v>594</v>
      </c>
      <c r="G4063" s="344"/>
      <c r="H4063" s="344" t="s">
        <v>9163</v>
      </c>
      <c r="I4063" s="334"/>
      <c r="J4063" s="261"/>
    </row>
    <row r="4064" spans="3:10" s="311" customFormat="1" x14ac:dyDescent="0.3">
      <c r="C4064" s="664"/>
      <c r="D4064" s="343" t="s">
        <v>9165</v>
      </c>
      <c r="E4064" s="344" t="s">
        <v>9166</v>
      </c>
      <c r="F4064" s="344" t="s">
        <v>516</v>
      </c>
      <c r="G4064" s="344"/>
      <c r="H4064" s="344" t="s">
        <v>9165</v>
      </c>
      <c r="I4064" s="334"/>
      <c r="J4064" s="261"/>
    </row>
    <row r="4065" spans="3:10" s="311" customFormat="1" x14ac:dyDescent="0.3">
      <c r="C4065" s="664"/>
      <c r="D4065" s="343" t="s">
        <v>9167</v>
      </c>
      <c r="E4065" s="344" t="s">
        <v>9168</v>
      </c>
      <c r="F4065" s="344" t="s">
        <v>705</v>
      </c>
      <c r="G4065" s="344"/>
      <c r="H4065" s="344" t="s">
        <v>9167</v>
      </c>
      <c r="I4065" s="334"/>
      <c r="J4065" s="261"/>
    </row>
    <row r="4066" spans="3:10" s="311" customFormat="1" x14ac:dyDescent="0.3">
      <c r="C4066" s="664"/>
      <c r="D4066" s="343" t="s">
        <v>9169</v>
      </c>
      <c r="E4066" s="344" t="s">
        <v>9170</v>
      </c>
      <c r="F4066" s="344" t="s">
        <v>1295</v>
      </c>
      <c r="G4066" s="344"/>
      <c r="H4066" s="344" t="s">
        <v>9171</v>
      </c>
      <c r="I4066" s="334"/>
      <c r="J4066" s="261"/>
    </row>
    <row r="4067" spans="3:10" s="311" customFormat="1" x14ac:dyDescent="0.3">
      <c r="C4067" s="664"/>
      <c r="D4067" s="343" t="s">
        <v>9172</v>
      </c>
      <c r="E4067" s="344" t="s">
        <v>9173</v>
      </c>
      <c r="F4067" s="344" t="s">
        <v>423</v>
      </c>
      <c r="G4067" s="344"/>
      <c r="H4067" s="344" t="s">
        <v>9174</v>
      </c>
      <c r="I4067" s="334"/>
      <c r="J4067" s="261"/>
    </row>
    <row r="4068" spans="3:10" s="311" customFormat="1" x14ac:dyDescent="0.3">
      <c r="C4068" s="664"/>
      <c r="D4068" s="343" t="s">
        <v>9175</v>
      </c>
      <c r="E4068" s="344" t="s">
        <v>9176</v>
      </c>
      <c r="F4068" s="344" t="s">
        <v>745</v>
      </c>
      <c r="G4068" s="344"/>
      <c r="H4068" s="344" t="s">
        <v>9175</v>
      </c>
      <c r="I4068" s="334"/>
      <c r="J4068" s="261"/>
    </row>
    <row r="4069" spans="3:10" s="311" customFormat="1" x14ac:dyDescent="0.3">
      <c r="C4069" s="664"/>
      <c r="D4069" s="343" t="s">
        <v>9177</v>
      </c>
      <c r="E4069" s="344" t="s">
        <v>9178</v>
      </c>
      <c r="F4069" s="344" t="s">
        <v>665</v>
      </c>
      <c r="G4069" s="344"/>
      <c r="H4069" s="344" t="s">
        <v>9177</v>
      </c>
      <c r="I4069" s="334"/>
      <c r="J4069" s="261"/>
    </row>
    <row r="4070" spans="3:10" s="311" customFormat="1" x14ac:dyDescent="0.3">
      <c r="C4070" s="664"/>
      <c r="D4070" s="343" t="s">
        <v>9179</v>
      </c>
      <c r="E4070" s="344" t="s">
        <v>9180</v>
      </c>
      <c r="F4070" s="344" t="s">
        <v>1055</v>
      </c>
      <c r="G4070" s="344"/>
      <c r="H4070" s="344" t="s">
        <v>9179</v>
      </c>
      <c r="I4070" s="334"/>
      <c r="J4070" s="261"/>
    </row>
    <row r="4071" spans="3:10" s="311" customFormat="1" x14ac:dyDescent="0.3">
      <c r="C4071" s="664"/>
      <c r="D4071" s="343" t="s">
        <v>9181</v>
      </c>
      <c r="E4071" s="344" t="s">
        <v>9182</v>
      </c>
      <c r="F4071" s="344" t="s">
        <v>1055</v>
      </c>
      <c r="G4071" s="344"/>
      <c r="H4071" s="344" t="s">
        <v>9181</v>
      </c>
      <c r="I4071" s="334"/>
      <c r="J4071" s="261"/>
    </row>
    <row r="4072" spans="3:10" s="311" customFormat="1" x14ac:dyDescent="0.3">
      <c r="C4072" s="664"/>
      <c r="D4072" s="343" t="s">
        <v>9183</v>
      </c>
      <c r="E4072" s="344" t="s">
        <v>412</v>
      </c>
      <c r="F4072" s="344" t="s">
        <v>1055</v>
      </c>
      <c r="G4072" s="344"/>
      <c r="H4072" s="344" t="s">
        <v>9183</v>
      </c>
      <c r="I4072" s="334"/>
      <c r="J4072" s="261"/>
    </row>
    <row r="4073" spans="3:10" s="311" customFormat="1" x14ac:dyDescent="0.3">
      <c r="C4073" s="664"/>
      <c r="D4073" s="343" t="s">
        <v>9184</v>
      </c>
      <c r="E4073" s="344" t="s">
        <v>412</v>
      </c>
      <c r="F4073" s="344" t="s">
        <v>423</v>
      </c>
      <c r="G4073" s="344"/>
      <c r="H4073" s="344" t="s">
        <v>9185</v>
      </c>
      <c r="I4073" s="334"/>
      <c r="J4073" s="261"/>
    </row>
    <row r="4074" spans="3:10" s="311" customFormat="1" x14ac:dyDescent="0.3">
      <c r="C4074" s="664"/>
      <c r="D4074" s="343" t="s">
        <v>9186</v>
      </c>
      <c r="E4074" s="344" t="s">
        <v>9187</v>
      </c>
      <c r="F4074" s="344" t="s">
        <v>600</v>
      </c>
      <c r="G4074" s="344"/>
      <c r="H4074" s="344" t="s">
        <v>9186</v>
      </c>
      <c r="I4074" s="334"/>
      <c r="J4074" s="261"/>
    </row>
    <row r="4075" spans="3:10" s="311" customFormat="1" x14ac:dyDescent="0.3">
      <c r="C4075" s="664"/>
      <c r="D4075" s="343" t="s">
        <v>9188</v>
      </c>
      <c r="E4075" s="344" t="s">
        <v>9189</v>
      </c>
      <c r="F4075" s="344" t="s">
        <v>469</v>
      </c>
      <c r="G4075" s="344"/>
      <c r="H4075" s="344" t="s">
        <v>9190</v>
      </c>
      <c r="I4075" s="334"/>
      <c r="J4075" s="261"/>
    </row>
    <row r="4076" spans="3:10" s="311" customFormat="1" x14ac:dyDescent="0.3">
      <c r="C4076" s="664"/>
      <c r="D4076" s="343" t="s">
        <v>9191</v>
      </c>
      <c r="E4076" s="344" t="s">
        <v>9192</v>
      </c>
      <c r="F4076" s="344" t="s">
        <v>878</v>
      </c>
      <c r="G4076" s="344"/>
      <c r="H4076" s="344" t="s">
        <v>9193</v>
      </c>
      <c r="I4076" s="334"/>
      <c r="J4076" s="261"/>
    </row>
    <row r="4077" spans="3:10" s="311" customFormat="1" x14ac:dyDescent="0.3">
      <c r="C4077" s="664"/>
      <c r="D4077" s="343" t="s">
        <v>9194</v>
      </c>
      <c r="E4077" s="344" t="s">
        <v>412</v>
      </c>
      <c r="F4077" s="344" t="s">
        <v>423</v>
      </c>
      <c r="G4077" s="344"/>
      <c r="H4077" s="344" t="s">
        <v>9195</v>
      </c>
      <c r="I4077" s="334"/>
      <c r="J4077" s="261"/>
    </row>
    <row r="4078" spans="3:10" s="311" customFormat="1" x14ac:dyDescent="0.3">
      <c r="C4078" s="664"/>
      <c r="D4078" s="343" t="s">
        <v>9196</v>
      </c>
      <c r="E4078" s="344" t="s">
        <v>412</v>
      </c>
      <c r="F4078" s="344" t="s">
        <v>406</v>
      </c>
      <c r="G4078" s="344"/>
      <c r="H4078" s="344" t="s">
        <v>9197</v>
      </c>
      <c r="I4078" s="334"/>
      <c r="J4078" s="261"/>
    </row>
    <row r="4079" spans="3:10" s="311" customFormat="1" x14ac:dyDescent="0.3">
      <c r="C4079" s="664"/>
      <c r="D4079" s="343" t="s">
        <v>9198</v>
      </c>
      <c r="E4079" s="344" t="s">
        <v>412</v>
      </c>
      <c r="F4079" s="344" t="s">
        <v>406</v>
      </c>
      <c r="G4079" s="344"/>
      <c r="H4079" s="344" t="s">
        <v>9198</v>
      </c>
      <c r="I4079" s="334"/>
      <c r="J4079" s="261"/>
    </row>
    <row r="4080" spans="3:10" s="311" customFormat="1" x14ac:dyDescent="0.3">
      <c r="C4080" s="664"/>
      <c r="D4080" s="343" t="s">
        <v>9199</v>
      </c>
      <c r="E4080" s="344" t="s">
        <v>412</v>
      </c>
      <c r="F4080" s="344" t="s">
        <v>1018</v>
      </c>
      <c r="G4080" s="344"/>
      <c r="H4080" s="344" t="s">
        <v>9199</v>
      </c>
      <c r="I4080" s="334"/>
      <c r="J4080" s="261"/>
    </row>
    <row r="4081" spans="3:10" s="311" customFormat="1" x14ac:dyDescent="0.3">
      <c r="C4081" s="664"/>
      <c r="D4081" s="343" t="s">
        <v>9200</v>
      </c>
      <c r="E4081" s="344" t="s">
        <v>9201</v>
      </c>
      <c r="F4081" s="344" t="s">
        <v>745</v>
      </c>
      <c r="G4081" s="344"/>
      <c r="H4081" s="344" t="s">
        <v>9200</v>
      </c>
      <c r="I4081" s="334"/>
      <c r="J4081" s="261"/>
    </row>
    <row r="4082" spans="3:10" s="311" customFormat="1" x14ac:dyDescent="0.3">
      <c r="C4082" s="664"/>
      <c r="D4082" s="343" t="s">
        <v>9202</v>
      </c>
      <c r="E4082" s="344" t="s">
        <v>412</v>
      </c>
      <c r="F4082" s="344" t="s">
        <v>705</v>
      </c>
      <c r="G4082" s="344"/>
      <c r="H4082" s="344" t="s">
        <v>9202</v>
      </c>
      <c r="I4082" s="334"/>
      <c r="J4082" s="261"/>
    </row>
    <row r="4083" spans="3:10" s="311" customFormat="1" x14ac:dyDescent="0.3">
      <c r="C4083" s="664"/>
      <c r="D4083" s="343" t="s">
        <v>9203</v>
      </c>
      <c r="E4083" s="344" t="s">
        <v>9204</v>
      </c>
      <c r="F4083" s="344" t="s">
        <v>516</v>
      </c>
      <c r="G4083" s="344"/>
      <c r="H4083" s="344" t="s">
        <v>9203</v>
      </c>
      <c r="I4083" s="334"/>
      <c r="J4083" s="261"/>
    </row>
    <row r="4084" spans="3:10" s="311" customFormat="1" x14ac:dyDescent="0.3">
      <c r="C4084" s="664"/>
      <c r="D4084" s="343" t="s">
        <v>9205</v>
      </c>
      <c r="E4084" s="344" t="s">
        <v>9206</v>
      </c>
      <c r="F4084" s="344" t="s">
        <v>421</v>
      </c>
      <c r="G4084" s="344"/>
      <c r="H4084" s="344" t="s">
        <v>9205</v>
      </c>
      <c r="I4084" s="334"/>
      <c r="J4084" s="261"/>
    </row>
    <row r="4085" spans="3:10" s="311" customFormat="1" x14ac:dyDescent="0.3">
      <c r="C4085" s="664"/>
      <c r="D4085" s="343" t="s">
        <v>9207</v>
      </c>
      <c r="E4085" s="344" t="s">
        <v>412</v>
      </c>
      <c r="F4085" s="344" t="s">
        <v>600</v>
      </c>
      <c r="G4085" s="344"/>
      <c r="H4085" s="344" t="s">
        <v>9207</v>
      </c>
      <c r="I4085" s="334"/>
      <c r="J4085" s="261"/>
    </row>
    <row r="4086" spans="3:10" s="311" customFormat="1" x14ac:dyDescent="0.3">
      <c r="C4086" s="664"/>
      <c r="D4086" s="343" t="s">
        <v>9208</v>
      </c>
      <c r="E4086" s="344" t="s">
        <v>9209</v>
      </c>
      <c r="F4086" s="344" t="s">
        <v>594</v>
      </c>
      <c r="G4086" s="344"/>
      <c r="H4086" s="344" t="s">
        <v>9208</v>
      </c>
      <c r="I4086" s="334"/>
      <c r="J4086" s="261"/>
    </row>
    <row r="4087" spans="3:10" s="311" customFormat="1" x14ac:dyDescent="0.3">
      <c r="C4087" s="664"/>
      <c r="D4087" s="343" t="s">
        <v>9208</v>
      </c>
      <c r="E4087" s="344" t="s">
        <v>9210</v>
      </c>
      <c r="F4087" s="344" t="s">
        <v>665</v>
      </c>
      <c r="G4087" s="344"/>
      <c r="H4087" s="344" t="s">
        <v>9211</v>
      </c>
      <c r="I4087" s="334"/>
      <c r="J4087" s="261"/>
    </row>
    <row r="4088" spans="3:10" s="311" customFormat="1" x14ac:dyDescent="0.3">
      <c r="C4088" s="664"/>
      <c r="D4088" s="343" t="s">
        <v>9212</v>
      </c>
      <c r="E4088" s="344" t="s">
        <v>412</v>
      </c>
      <c r="F4088" s="344" t="s">
        <v>665</v>
      </c>
      <c r="G4088" s="344"/>
      <c r="H4088" s="344" t="s">
        <v>9212</v>
      </c>
      <c r="I4088" s="334"/>
      <c r="J4088" s="261"/>
    </row>
    <row r="4089" spans="3:10" s="311" customFormat="1" x14ac:dyDescent="0.3">
      <c r="C4089" s="664"/>
      <c r="D4089" s="343" t="s">
        <v>9213</v>
      </c>
      <c r="E4089" s="344" t="s">
        <v>9214</v>
      </c>
      <c r="F4089" s="344" t="s">
        <v>421</v>
      </c>
      <c r="G4089" s="344"/>
      <c r="H4089" s="344" t="s">
        <v>9215</v>
      </c>
      <c r="I4089" s="334"/>
      <c r="J4089" s="261"/>
    </row>
    <row r="4090" spans="3:10" s="311" customFormat="1" x14ac:dyDescent="0.3">
      <c r="C4090" s="664"/>
      <c r="D4090" s="343" t="s">
        <v>9216</v>
      </c>
      <c r="E4090" s="344" t="s">
        <v>412</v>
      </c>
      <c r="F4090" s="344" t="s">
        <v>1895</v>
      </c>
      <c r="G4090" s="344"/>
      <c r="H4090" s="344" t="s">
        <v>9216</v>
      </c>
      <c r="I4090" s="334"/>
      <c r="J4090" s="261"/>
    </row>
    <row r="4091" spans="3:10" s="311" customFormat="1" x14ac:dyDescent="0.3">
      <c r="C4091" s="664"/>
      <c r="D4091" s="343" t="s">
        <v>9217</v>
      </c>
      <c r="E4091" s="344" t="s">
        <v>9218</v>
      </c>
      <c r="F4091" s="344" t="s">
        <v>722</v>
      </c>
      <c r="G4091" s="344"/>
      <c r="H4091" s="344" t="s">
        <v>9219</v>
      </c>
      <c r="I4091" s="334"/>
      <c r="J4091" s="261"/>
    </row>
    <row r="4092" spans="3:10" s="311" customFormat="1" x14ac:dyDescent="0.3">
      <c r="C4092" s="664"/>
      <c r="D4092" s="343" t="s">
        <v>9220</v>
      </c>
      <c r="E4092" s="344" t="s">
        <v>9221</v>
      </c>
      <c r="F4092" s="344" t="s">
        <v>421</v>
      </c>
      <c r="G4092" s="344"/>
      <c r="H4092" s="344" t="s">
        <v>9222</v>
      </c>
      <c r="I4092" s="334"/>
      <c r="J4092" s="261"/>
    </row>
    <row r="4093" spans="3:10" s="311" customFormat="1" x14ac:dyDescent="0.3">
      <c r="C4093" s="664"/>
      <c r="D4093" s="343" t="s">
        <v>9223</v>
      </c>
      <c r="E4093" s="344" t="s">
        <v>9224</v>
      </c>
      <c r="F4093" s="344" t="s">
        <v>421</v>
      </c>
      <c r="G4093" s="344"/>
      <c r="H4093" s="344" t="s">
        <v>9225</v>
      </c>
      <c r="I4093" s="334"/>
      <c r="J4093" s="261"/>
    </row>
    <row r="4094" spans="3:10" s="311" customFormat="1" x14ac:dyDescent="0.3">
      <c r="C4094" s="664"/>
      <c r="D4094" s="343" t="s">
        <v>9226</v>
      </c>
      <c r="E4094" s="344" t="s">
        <v>412</v>
      </c>
      <c r="F4094" s="344" t="s">
        <v>525</v>
      </c>
      <c r="G4094" s="344"/>
      <c r="H4094" s="344" t="s">
        <v>9226</v>
      </c>
      <c r="I4094" s="334"/>
      <c r="J4094" s="261"/>
    </row>
    <row r="4095" spans="3:10" s="311" customFormat="1" x14ac:dyDescent="0.3">
      <c r="C4095" s="664"/>
      <c r="D4095" s="343" t="s">
        <v>9227</v>
      </c>
      <c r="E4095" s="344" t="s">
        <v>412</v>
      </c>
      <c r="F4095" s="344" t="s">
        <v>1349</v>
      </c>
      <c r="G4095" s="344"/>
      <c r="H4095" s="344" t="s">
        <v>9227</v>
      </c>
      <c r="I4095" s="334"/>
      <c r="J4095" s="261"/>
    </row>
    <row r="4096" spans="3:10" s="311" customFormat="1" x14ac:dyDescent="0.3">
      <c r="C4096" s="664"/>
      <c r="D4096" s="343" t="s">
        <v>9228</v>
      </c>
      <c r="E4096" s="344" t="s">
        <v>9229</v>
      </c>
      <c r="F4096" s="344" t="s">
        <v>525</v>
      </c>
      <c r="G4096" s="344"/>
      <c r="H4096" s="344" t="s">
        <v>9228</v>
      </c>
      <c r="I4096" s="334"/>
      <c r="J4096" s="261"/>
    </row>
    <row r="4097" spans="3:10" s="311" customFormat="1" x14ac:dyDescent="0.3">
      <c r="C4097" s="664"/>
      <c r="D4097" s="343" t="s">
        <v>9230</v>
      </c>
      <c r="E4097" s="344" t="s">
        <v>9231</v>
      </c>
      <c r="F4097" s="344" t="s">
        <v>525</v>
      </c>
      <c r="G4097" s="344"/>
      <c r="H4097" s="344" t="s">
        <v>9230</v>
      </c>
      <c r="I4097" s="334"/>
      <c r="J4097" s="261"/>
    </row>
    <row r="4098" spans="3:10" s="311" customFormat="1" x14ac:dyDescent="0.3">
      <c r="C4098" s="664"/>
      <c r="D4098" s="343" t="s">
        <v>278</v>
      </c>
      <c r="E4098" s="344" t="s">
        <v>412</v>
      </c>
      <c r="F4098" s="344" t="s">
        <v>477</v>
      </c>
      <c r="G4098" s="344"/>
      <c r="H4098" s="344" t="s">
        <v>278</v>
      </c>
      <c r="I4098" s="334"/>
      <c r="J4098" s="261"/>
    </row>
    <row r="4099" spans="3:10" s="311" customFormat="1" x14ac:dyDescent="0.3">
      <c r="C4099" s="664"/>
      <c r="D4099" s="343" t="s">
        <v>9232</v>
      </c>
      <c r="E4099" s="344" t="s">
        <v>9233</v>
      </c>
      <c r="F4099" s="344" t="s">
        <v>426</v>
      </c>
      <c r="G4099" s="344"/>
      <c r="H4099" s="344" t="s">
        <v>9232</v>
      </c>
      <c r="I4099" s="334"/>
      <c r="J4099" s="261"/>
    </row>
    <row r="4100" spans="3:10" s="311" customFormat="1" x14ac:dyDescent="0.3">
      <c r="C4100" s="664"/>
      <c r="D4100" s="343" t="s">
        <v>9234</v>
      </c>
      <c r="E4100" s="344" t="s">
        <v>9235</v>
      </c>
      <c r="F4100" s="344" t="s">
        <v>436</v>
      </c>
      <c r="G4100" s="344"/>
      <c r="H4100" s="344" t="s">
        <v>9236</v>
      </c>
      <c r="I4100" s="334"/>
      <c r="J4100" s="261"/>
    </row>
    <row r="4101" spans="3:10" s="311" customFormat="1" x14ac:dyDescent="0.3">
      <c r="C4101" s="664"/>
      <c r="D4101" s="343" t="s">
        <v>9234</v>
      </c>
      <c r="E4101" s="344" t="s">
        <v>9237</v>
      </c>
      <c r="F4101" s="344" t="s">
        <v>436</v>
      </c>
      <c r="G4101" s="344"/>
      <c r="H4101" s="344" t="s">
        <v>9238</v>
      </c>
      <c r="I4101" s="334"/>
      <c r="J4101" s="261"/>
    </row>
    <row r="4102" spans="3:10" s="311" customFormat="1" x14ac:dyDescent="0.3">
      <c r="C4102" s="664"/>
      <c r="D4102" s="343" t="s">
        <v>9239</v>
      </c>
      <c r="E4102" s="344" t="s">
        <v>9240</v>
      </c>
      <c r="F4102" s="344" t="s">
        <v>433</v>
      </c>
      <c r="G4102" s="344"/>
      <c r="H4102" s="344" t="s">
        <v>9239</v>
      </c>
      <c r="I4102" s="334"/>
      <c r="J4102" s="261"/>
    </row>
    <row r="4103" spans="3:10" s="311" customFormat="1" x14ac:dyDescent="0.3">
      <c r="C4103" s="664"/>
      <c r="D4103" s="343" t="s">
        <v>9241</v>
      </c>
      <c r="E4103" s="344" t="s">
        <v>412</v>
      </c>
      <c r="F4103" s="344" t="s">
        <v>440</v>
      </c>
      <c r="G4103" s="344"/>
      <c r="H4103" s="344" t="s">
        <v>9242</v>
      </c>
      <c r="I4103" s="334"/>
      <c r="J4103" s="261"/>
    </row>
    <row r="4104" spans="3:10" s="311" customFormat="1" x14ac:dyDescent="0.3">
      <c r="C4104" s="664"/>
      <c r="D4104" s="343" t="s">
        <v>9243</v>
      </c>
      <c r="E4104" s="344" t="s">
        <v>9244</v>
      </c>
      <c r="F4104" s="344" t="s">
        <v>493</v>
      </c>
      <c r="G4104" s="344"/>
      <c r="H4104" s="344" t="s">
        <v>9243</v>
      </c>
      <c r="I4104" s="334"/>
      <c r="J4104" s="261"/>
    </row>
    <row r="4105" spans="3:10" s="311" customFormat="1" x14ac:dyDescent="0.3">
      <c r="C4105" s="664"/>
      <c r="D4105" s="343" t="s">
        <v>9245</v>
      </c>
      <c r="E4105" s="344" t="s">
        <v>412</v>
      </c>
      <c r="F4105" s="344" t="s">
        <v>726</v>
      </c>
      <c r="G4105" s="344"/>
      <c r="H4105" s="344" t="s">
        <v>9246</v>
      </c>
      <c r="I4105" s="334"/>
      <c r="J4105" s="261"/>
    </row>
    <row r="4106" spans="3:10" s="311" customFormat="1" x14ac:dyDescent="0.3">
      <c r="C4106" s="664"/>
      <c r="D4106" s="343" t="s">
        <v>9247</v>
      </c>
      <c r="E4106" s="344" t="s">
        <v>9248</v>
      </c>
      <c r="F4106" s="344" t="s">
        <v>726</v>
      </c>
      <c r="G4106" s="344"/>
      <c r="H4106" s="344" t="s">
        <v>9249</v>
      </c>
      <c r="I4106" s="334"/>
      <c r="J4106" s="261"/>
    </row>
    <row r="4107" spans="3:10" s="311" customFormat="1" x14ac:dyDescent="0.3">
      <c r="C4107" s="664"/>
      <c r="D4107" s="343" t="s">
        <v>9250</v>
      </c>
      <c r="E4107" s="344" t="s">
        <v>412</v>
      </c>
      <c r="F4107" s="344" t="s">
        <v>627</v>
      </c>
      <c r="G4107" s="344"/>
      <c r="H4107" s="344" t="s">
        <v>9250</v>
      </c>
      <c r="I4107" s="334"/>
      <c r="J4107" s="261"/>
    </row>
    <row r="4108" spans="3:10" s="311" customFormat="1" x14ac:dyDescent="0.3">
      <c r="C4108" s="664"/>
      <c r="D4108" s="343" t="s">
        <v>9251</v>
      </c>
      <c r="E4108" s="344" t="s">
        <v>412</v>
      </c>
      <c r="F4108" s="344" t="s">
        <v>627</v>
      </c>
      <c r="G4108" s="344"/>
      <c r="H4108" s="344" t="s">
        <v>9251</v>
      </c>
      <c r="I4108" s="334"/>
      <c r="J4108" s="261"/>
    </row>
    <row r="4109" spans="3:10" s="311" customFormat="1" x14ac:dyDescent="0.3">
      <c r="C4109" s="664"/>
      <c r="D4109" s="343" t="s">
        <v>9252</v>
      </c>
      <c r="E4109" s="344" t="s">
        <v>9253</v>
      </c>
      <c r="F4109" s="344" t="s">
        <v>2808</v>
      </c>
      <c r="G4109" s="344"/>
      <c r="H4109" s="344" t="s">
        <v>9252</v>
      </c>
      <c r="I4109" s="334"/>
      <c r="J4109" s="261"/>
    </row>
    <row r="4110" spans="3:10" s="311" customFormat="1" x14ac:dyDescent="0.3">
      <c r="C4110" s="664"/>
      <c r="D4110" s="343" t="s">
        <v>9254</v>
      </c>
      <c r="E4110" s="344" t="s">
        <v>9255</v>
      </c>
      <c r="F4110" s="344" t="s">
        <v>565</v>
      </c>
      <c r="G4110" s="344"/>
      <c r="H4110" s="344" t="s">
        <v>9254</v>
      </c>
      <c r="I4110" s="334"/>
      <c r="J4110" s="261"/>
    </row>
    <row r="4111" spans="3:10" s="311" customFormat="1" x14ac:dyDescent="0.3">
      <c r="C4111" s="664"/>
      <c r="D4111" s="343" t="s">
        <v>9256</v>
      </c>
      <c r="E4111" s="344" t="s">
        <v>9257</v>
      </c>
      <c r="F4111" s="344" t="s">
        <v>9258</v>
      </c>
      <c r="G4111" s="344"/>
      <c r="H4111" s="344" t="s">
        <v>9259</v>
      </c>
      <c r="I4111" s="334"/>
      <c r="J4111" s="261"/>
    </row>
    <row r="4112" spans="3:10" s="311" customFormat="1" x14ac:dyDescent="0.3">
      <c r="C4112" s="664"/>
      <c r="D4112" s="343" t="s">
        <v>9260</v>
      </c>
      <c r="E4112" s="344" t="s">
        <v>9261</v>
      </c>
      <c r="F4112" s="344" t="s">
        <v>436</v>
      </c>
      <c r="G4112" s="344"/>
      <c r="H4112" s="344" t="s">
        <v>9262</v>
      </c>
      <c r="I4112" s="334"/>
      <c r="J4112" s="261"/>
    </row>
    <row r="4113" spans="3:10" s="311" customFormat="1" x14ac:dyDescent="0.3">
      <c r="C4113" s="664"/>
      <c r="D4113" s="343" t="s">
        <v>9263</v>
      </c>
      <c r="E4113" s="344" t="s">
        <v>9264</v>
      </c>
      <c r="F4113" s="344" t="s">
        <v>726</v>
      </c>
      <c r="G4113" s="344"/>
      <c r="H4113" s="344" t="s">
        <v>9263</v>
      </c>
      <c r="I4113" s="334"/>
      <c r="J4113" s="261"/>
    </row>
    <row r="4114" spans="3:10" s="311" customFormat="1" x14ac:dyDescent="0.3">
      <c r="C4114" s="664"/>
      <c r="D4114" s="343" t="s">
        <v>9265</v>
      </c>
      <c r="E4114" s="344" t="s">
        <v>412</v>
      </c>
      <c r="F4114" s="344" t="s">
        <v>1051</v>
      </c>
      <c r="G4114" s="344"/>
      <c r="H4114" s="344" t="s">
        <v>9265</v>
      </c>
      <c r="I4114" s="334"/>
      <c r="J4114" s="261"/>
    </row>
    <row r="4115" spans="3:10" s="311" customFormat="1" x14ac:dyDescent="0.3">
      <c r="C4115" s="664"/>
      <c r="D4115" s="343" t="s">
        <v>9266</v>
      </c>
      <c r="E4115" s="344" t="s">
        <v>9267</v>
      </c>
      <c r="F4115" s="344" t="s">
        <v>627</v>
      </c>
      <c r="G4115" s="344"/>
      <c r="H4115" s="344" t="s">
        <v>9266</v>
      </c>
      <c r="I4115" s="334"/>
      <c r="J4115" s="261"/>
    </row>
    <row r="4116" spans="3:10" s="311" customFormat="1" x14ac:dyDescent="0.3">
      <c r="C4116" s="664"/>
      <c r="D4116" s="343" t="s">
        <v>9268</v>
      </c>
      <c r="E4116" s="344" t="s">
        <v>9269</v>
      </c>
      <c r="F4116" s="344" t="s">
        <v>2050</v>
      </c>
      <c r="G4116" s="344"/>
      <c r="H4116" s="344" t="s">
        <v>9268</v>
      </c>
      <c r="I4116" s="334"/>
      <c r="J4116" s="261"/>
    </row>
    <row r="4117" spans="3:10" s="311" customFormat="1" x14ac:dyDescent="0.3">
      <c r="C4117" s="664"/>
      <c r="D4117" s="343" t="s">
        <v>9270</v>
      </c>
      <c r="E4117" s="344" t="s">
        <v>9271</v>
      </c>
      <c r="F4117" s="344" t="s">
        <v>627</v>
      </c>
      <c r="G4117" s="344"/>
      <c r="H4117" s="344" t="s">
        <v>9270</v>
      </c>
      <c r="I4117" s="334"/>
      <c r="J4117" s="261"/>
    </row>
    <row r="4118" spans="3:10" s="311" customFormat="1" x14ac:dyDescent="0.3">
      <c r="C4118" s="664"/>
      <c r="D4118" s="343" t="s">
        <v>9272</v>
      </c>
      <c r="E4118" s="344" t="s">
        <v>412</v>
      </c>
      <c r="F4118" s="344" t="s">
        <v>516</v>
      </c>
      <c r="G4118" s="344"/>
      <c r="H4118" s="344" t="s">
        <v>9272</v>
      </c>
      <c r="I4118" s="334"/>
      <c r="J4118" s="261"/>
    </row>
    <row r="4119" spans="3:10" s="311" customFormat="1" x14ac:dyDescent="0.3">
      <c r="C4119" s="664"/>
      <c r="D4119" s="343" t="s">
        <v>9273</v>
      </c>
      <c r="E4119" s="344" t="s">
        <v>9274</v>
      </c>
      <c r="F4119" s="344" t="s">
        <v>3260</v>
      </c>
      <c r="G4119" s="344"/>
      <c r="H4119" s="344" t="s">
        <v>9275</v>
      </c>
      <c r="I4119" s="334"/>
      <c r="J4119" s="261"/>
    </row>
    <row r="4120" spans="3:10" s="311" customFormat="1" x14ac:dyDescent="0.3">
      <c r="C4120" s="664"/>
      <c r="D4120" s="343" t="s">
        <v>9276</v>
      </c>
      <c r="E4120" s="344" t="s">
        <v>412</v>
      </c>
      <c r="F4120" s="344" t="s">
        <v>433</v>
      </c>
      <c r="G4120" s="344"/>
      <c r="H4120" s="344" t="s">
        <v>9276</v>
      </c>
      <c r="I4120" s="334"/>
      <c r="J4120" s="261"/>
    </row>
    <row r="4121" spans="3:10" s="311" customFormat="1" x14ac:dyDescent="0.3">
      <c r="C4121" s="664"/>
      <c r="D4121" s="343" t="s">
        <v>9277</v>
      </c>
      <c r="E4121" s="344" t="s">
        <v>9278</v>
      </c>
      <c r="F4121" s="344" t="s">
        <v>436</v>
      </c>
      <c r="G4121" s="344"/>
      <c r="H4121" s="344" t="s">
        <v>9279</v>
      </c>
      <c r="I4121" s="334"/>
      <c r="J4121" s="261"/>
    </row>
    <row r="4122" spans="3:10" s="311" customFormat="1" x14ac:dyDescent="0.3">
      <c r="C4122" s="664"/>
      <c r="D4122" s="343" t="s">
        <v>9277</v>
      </c>
      <c r="E4122" s="344" t="s">
        <v>9280</v>
      </c>
      <c r="F4122" s="344" t="s">
        <v>436</v>
      </c>
      <c r="G4122" s="344"/>
      <c r="H4122" s="344" t="s">
        <v>9281</v>
      </c>
      <c r="I4122" s="334"/>
      <c r="J4122" s="261"/>
    </row>
    <row r="4123" spans="3:10" s="311" customFormat="1" x14ac:dyDescent="0.3">
      <c r="C4123" s="664"/>
      <c r="D4123" s="343" t="s">
        <v>9282</v>
      </c>
      <c r="E4123" s="344" t="s">
        <v>9283</v>
      </c>
      <c r="F4123" s="344" t="s">
        <v>1893</v>
      </c>
      <c r="G4123" s="344"/>
      <c r="H4123" s="344" t="s">
        <v>9282</v>
      </c>
      <c r="I4123" s="334"/>
      <c r="J4123" s="261"/>
    </row>
    <row r="4124" spans="3:10" s="311" customFormat="1" x14ac:dyDescent="0.3">
      <c r="C4124" s="664"/>
      <c r="D4124" s="343" t="s">
        <v>9284</v>
      </c>
      <c r="E4124" s="344" t="s">
        <v>412</v>
      </c>
      <c r="F4124" s="344" t="s">
        <v>525</v>
      </c>
      <c r="G4124" s="344"/>
      <c r="H4124" s="344" t="s">
        <v>9285</v>
      </c>
      <c r="I4124" s="334"/>
      <c r="J4124" s="261"/>
    </row>
    <row r="4125" spans="3:10" s="311" customFormat="1" x14ac:dyDescent="0.3">
      <c r="C4125" s="664"/>
      <c r="D4125" s="343" t="s">
        <v>9286</v>
      </c>
      <c r="E4125" s="344" t="s">
        <v>9287</v>
      </c>
      <c r="F4125" s="344" t="s">
        <v>426</v>
      </c>
      <c r="G4125" s="344"/>
      <c r="H4125" s="344" t="s">
        <v>9288</v>
      </c>
      <c r="I4125" s="334"/>
      <c r="J4125" s="261"/>
    </row>
    <row r="4126" spans="3:10" s="311" customFormat="1" x14ac:dyDescent="0.3">
      <c r="C4126" s="664"/>
      <c r="D4126" s="343" t="s">
        <v>9289</v>
      </c>
      <c r="E4126" s="344" t="s">
        <v>9290</v>
      </c>
      <c r="F4126" s="344" t="s">
        <v>436</v>
      </c>
      <c r="G4126" s="344"/>
      <c r="H4126" s="344" t="s">
        <v>9291</v>
      </c>
      <c r="I4126" s="334"/>
      <c r="J4126" s="261"/>
    </row>
    <row r="4127" spans="3:10" s="311" customFormat="1" x14ac:dyDescent="0.3">
      <c r="C4127" s="664"/>
      <c r="D4127" s="343" t="s">
        <v>9292</v>
      </c>
      <c r="E4127" s="344" t="s">
        <v>9293</v>
      </c>
      <c r="F4127" s="344" t="s">
        <v>426</v>
      </c>
      <c r="G4127" s="344"/>
      <c r="H4127" s="344" t="s">
        <v>9292</v>
      </c>
      <c r="I4127" s="334"/>
      <c r="J4127" s="261"/>
    </row>
    <row r="4128" spans="3:10" s="311" customFormat="1" x14ac:dyDescent="0.3">
      <c r="C4128" s="664"/>
      <c r="D4128" s="343" t="s">
        <v>9294</v>
      </c>
      <c r="E4128" s="344" t="s">
        <v>412</v>
      </c>
      <c r="F4128" s="344" t="s">
        <v>433</v>
      </c>
      <c r="G4128" s="344"/>
      <c r="H4128" s="344" t="s">
        <v>9294</v>
      </c>
      <c r="I4128" s="334"/>
      <c r="J4128" s="261"/>
    </row>
    <row r="4129" spans="3:10" s="311" customFormat="1" x14ac:dyDescent="0.3">
      <c r="C4129" s="664"/>
      <c r="D4129" s="343" t="s">
        <v>9295</v>
      </c>
      <c r="E4129" s="344" t="s">
        <v>9296</v>
      </c>
      <c r="F4129" s="344" t="s">
        <v>2482</v>
      </c>
      <c r="G4129" s="344"/>
      <c r="H4129" s="344" t="s">
        <v>9295</v>
      </c>
      <c r="I4129" s="334"/>
      <c r="J4129" s="261"/>
    </row>
    <row r="4130" spans="3:10" s="311" customFormat="1" x14ac:dyDescent="0.3">
      <c r="C4130" s="664"/>
      <c r="D4130" s="343" t="s">
        <v>9297</v>
      </c>
      <c r="E4130" s="344" t="s">
        <v>412</v>
      </c>
      <c r="F4130" s="344" t="s">
        <v>847</v>
      </c>
      <c r="G4130" s="344"/>
      <c r="H4130" s="344" t="s">
        <v>9297</v>
      </c>
      <c r="I4130" s="334"/>
      <c r="J4130" s="261"/>
    </row>
    <row r="4131" spans="3:10" s="311" customFormat="1" x14ac:dyDescent="0.3">
      <c r="C4131" s="664"/>
      <c r="D4131" s="343" t="s">
        <v>9298</v>
      </c>
      <c r="E4131" s="344" t="s">
        <v>412</v>
      </c>
      <c r="F4131" s="344" t="s">
        <v>748</v>
      </c>
      <c r="G4131" s="344"/>
      <c r="H4131" s="344" t="s">
        <v>9299</v>
      </c>
      <c r="I4131" s="334"/>
      <c r="J4131" s="261"/>
    </row>
    <row r="4132" spans="3:10" s="311" customFormat="1" x14ac:dyDescent="0.3">
      <c r="C4132" s="664"/>
      <c r="D4132" s="343" t="s">
        <v>9300</v>
      </c>
      <c r="E4132" s="344" t="s">
        <v>9301</v>
      </c>
      <c r="F4132" s="344" t="s">
        <v>493</v>
      </c>
      <c r="G4132" s="344"/>
      <c r="H4132" s="344" t="s">
        <v>9300</v>
      </c>
      <c r="I4132" s="334"/>
      <c r="J4132" s="261"/>
    </row>
    <row r="4133" spans="3:10" s="311" customFormat="1" x14ac:dyDescent="0.3">
      <c r="C4133" s="664"/>
      <c r="D4133" s="343" t="s">
        <v>9302</v>
      </c>
      <c r="E4133" s="344" t="s">
        <v>9303</v>
      </c>
      <c r="F4133" s="344" t="s">
        <v>440</v>
      </c>
      <c r="G4133" s="344"/>
      <c r="H4133" s="344" t="s">
        <v>9302</v>
      </c>
      <c r="I4133" s="334"/>
      <c r="J4133" s="261"/>
    </row>
    <row r="4134" spans="3:10" s="311" customFormat="1" x14ac:dyDescent="0.3">
      <c r="C4134" s="664"/>
      <c r="D4134" s="343" t="s">
        <v>9304</v>
      </c>
      <c r="E4134" s="344" t="s">
        <v>9305</v>
      </c>
      <c r="F4134" s="344" t="s">
        <v>525</v>
      </c>
      <c r="G4134" s="344"/>
      <c r="H4134" s="344" t="s">
        <v>9304</v>
      </c>
      <c r="I4134" s="334"/>
      <c r="J4134" s="261"/>
    </row>
    <row r="4135" spans="3:10" s="311" customFormat="1" x14ac:dyDescent="0.3">
      <c r="C4135" s="664"/>
      <c r="D4135" s="343" t="s">
        <v>9306</v>
      </c>
      <c r="E4135" s="344" t="s">
        <v>9307</v>
      </c>
      <c r="F4135" s="344" t="s">
        <v>627</v>
      </c>
      <c r="G4135" s="344"/>
      <c r="H4135" s="344" t="s">
        <v>9308</v>
      </c>
      <c r="I4135" s="334"/>
      <c r="J4135" s="261"/>
    </row>
    <row r="4136" spans="3:10" s="311" customFormat="1" x14ac:dyDescent="0.3">
      <c r="C4136" s="664"/>
      <c r="D4136" s="343" t="s">
        <v>9309</v>
      </c>
      <c r="E4136" s="344" t="s">
        <v>412</v>
      </c>
      <c r="F4136" s="344" t="s">
        <v>3421</v>
      </c>
      <c r="G4136" s="344"/>
      <c r="H4136" s="344" t="s">
        <v>9309</v>
      </c>
      <c r="I4136" s="334"/>
      <c r="J4136" s="261"/>
    </row>
    <row r="4137" spans="3:10" s="311" customFormat="1" x14ac:dyDescent="0.3">
      <c r="C4137" s="664"/>
      <c r="D4137" s="343" t="s">
        <v>9310</v>
      </c>
      <c r="E4137" s="344" t="s">
        <v>9311</v>
      </c>
      <c r="F4137" s="344" t="s">
        <v>436</v>
      </c>
      <c r="G4137" s="344"/>
      <c r="H4137" s="344" t="s">
        <v>9310</v>
      </c>
      <c r="I4137" s="334"/>
      <c r="J4137" s="261"/>
    </row>
    <row r="4138" spans="3:10" s="311" customFormat="1" x14ac:dyDescent="0.3">
      <c r="C4138" s="664"/>
      <c r="D4138" s="343" t="s">
        <v>9312</v>
      </c>
      <c r="E4138" s="344" t="s">
        <v>412</v>
      </c>
      <c r="F4138" s="344" t="s">
        <v>525</v>
      </c>
      <c r="G4138" s="344"/>
      <c r="H4138" s="344" t="s">
        <v>9313</v>
      </c>
      <c r="I4138" s="334"/>
      <c r="J4138" s="261"/>
    </row>
    <row r="4139" spans="3:10" s="311" customFormat="1" x14ac:dyDescent="0.3">
      <c r="C4139" s="664"/>
      <c r="D4139" s="343" t="s">
        <v>9314</v>
      </c>
      <c r="E4139" s="344" t="s">
        <v>9315</v>
      </c>
      <c r="F4139" s="344" t="s">
        <v>436</v>
      </c>
      <c r="G4139" s="344"/>
      <c r="H4139" s="344" t="s">
        <v>9316</v>
      </c>
      <c r="I4139" s="334"/>
      <c r="J4139" s="261"/>
    </row>
    <row r="4140" spans="3:10" s="311" customFormat="1" x14ac:dyDescent="0.3">
      <c r="C4140" s="664"/>
      <c r="D4140" s="343" t="s">
        <v>9317</v>
      </c>
      <c r="E4140" s="344" t="s">
        <v>9318</v>
      </c>
      <c r="F4140" s="344" t="s">
        <v>651</v>
      </c>
      <c r="G4140" s="344"/>
      <c r="H4140" s="344" t="s">
        <v>9317</v>
      </c>
      <c r="I4140" s="334"/>
      <c r="J4140" s="261"/>
    </row>
    <row r="4141" spans="3:10" s="311" customFormat="1" x14ac:dyDescent="0.3">
      <c r="C4141" s="664"/>
      <c r="D4141" s="343" t="s">
        <v>9319</v>
      </c>
      <c r="E4141" s="344" t="s">
        <v>412</v>
      </c>
      <c r="F4141" s="344" t="s">
        <v>433</v>
      </c>
      <c r="G4141" s="344"/>
      <c r="H4141" s="344" t="s">
        <v>9319</v>
      </c>
      <c r="I4141" s="334"/>
      <c r="J4141" s="261"/>
    </row>
    <row r="4142" spans="3:10" s="311" customFormat="1" x14ac:dyDescent="0.3">
      <c r="C4142" s="664"/>
      <c r="D4142" s="343" t="s">
        <v>9320</v>
      </c>
      <c r="E4142" s="344" t="s">
        <v>9321</v>
      </c>
      <c r="F4142" s="344" t="s">
        <v>436</v>
      </c>
      <c r="G4142" s="344"/>
      <c r="H4142" s="344" t="s">
        <v>9322</v>
      </c>
      <c r="I4142" s="334"/>
      <c r="J4142" s="261"/>
    </row>
    <row r="4143" spans="3:10" s="311" customFormat="1" x14ac:dyDescent="0.3">
      <c r="C4143" s="664"/>
      <c r="D4143" s="343" t="s">
        <v>9323</v>
      </c>
      <c r="E4143" s="344" t="s">
        <v>9324</v>
      </c>
      <c r="F4143" s="344" t="s">
        <v>436</v>
      </c>
      <c r="G4143" s="344"/>
      <c r="H4143" s="344" t="s">
        <v>9325</v>
      </c>
      <c r="I4143" s="334"/>
      <c r="J4143" s="261"/>
    </row>
    <row r="4144" spans="3:10" s="311" customFormat="1" x14ac:dyDescent="0.3">
      <c r="C4144" s="664"/>
      <c r="D4144" s="343" t="s">
        <v>9323</v>
      </c>
      <c r="E4144" s="344" t="s">
        <v>9326</v>
      </c>
      <c r="F4144" s="344" t="s">
        <v>436</v>
      </c>
      <c r="G4144" s="344"/>
      <c r="H4144" s="344" t="s">
        <v>9327</v>
      </c>
      <c r="I4144" s="334"/>
      <c r="J4144" s="261"/>
    </row>
    <row r="4145" spans="3:10" s="311" customFormat="1" x14ac:dyDescent="0.3">
      <c r="C4145" s="664"/>
      <c r="D4145" s="343" t="s">
        <v>9328</v>
      </c>
      <c r="E4145" s="344" t="s">
        <v>9329</v>
      </c>
      <c r="F4145" s="344" t="s">
        <v>512</v>
      </c>
      <c r="G4145" s="344"/>
      <c r="H4145" s="344" t="s">
        <v>9328</v>
      </c>
      <c r="I4145" s="334"/>
      <c r="J4145" s="261"/>
    </row>
    <row r="4146" spans="3:10" s="311" customFormat="1" x14ac:dyDescent="0.3">
      <c r="C4146" s="664"/>
      <c r="D4146" s="343" t="s">
        <v>9330</v>
      </c>
      <c r="E4146" s="344" t="s">
        <v>9331</v>
      </c>
      <c r="F4146" s="344" t="s">
        <v>406</v>
      </c>
      <c r="G4146" s="344"/>
      <c r="H4146" s="344" t="s">
        <v>9332</v>
      </c>
      <c r="I4146" s="334"/>
      <c r="J4146" s="261"/>
    </row>
    <row r="4147" spans="3:10" s="311" customFormat="1" x14ac:dyDescent="0.3">
      <c r="C4147" s="664"/>
      <c r="D4147" s="343" t="s">
        <v>9333</v>
      </c>
      <c r="E4147" s="344" t="s">
        <v>9334</v>
      </c>
      <c r="F4147" s="344" t="s">
        <v>627</v>
      </c>
      <c r="G4147" s="344"/>
      <c r="H4147" s="344" t="s">
        <v>9333</v>
      </c>
      <c r="I4147" s="334"/>
      <c r="J4147" s="261"/>
    </row>
    <row r="4148" spans="3:10" s="311" customFormat="1" x14ac:dyDescent="0.3">
      <c r="C4148" s="664"/>
      <c r="D4148" s="343" t="s">
        <v>9335</v>
      </c>
      <c r="E4148" s="344" t="s">
        <v>9336</v>
      </c>
      <c r="F4148" s="344" t="s">
        <v>3372</v>
      </c>
      <c r="G4148" s="344"/>
      <c r="H4148" s="344" t="s">
        <v>9337</v>
      </c>
      <c r="I4148" s="334"/>
      <c r="J4148" s="261"/>
    </row>
    <row r="4149" spans="3:10" s="311" customFormat="1" x14ac:dyDescent="0.3">
      <c r="C4149" s="664"/>
      <c r="D4149" s="343" t="s">
        <v>9338</v>
      </c>
      <c r="E4149" s="344" t="s">
        <v>412</v>
      </c>
      <c r="F4149" s="344" t="s">
        <v>627</v>
      </c>
      <c r="G4149" s="344"/>
      <c r="H4149" s="344" t="s">
        <v>9339</v>
      </c>
      <c r="I4149" s="334"/>
      <c r="J4149" s="261"/>
    </row>
    <row r="4150" spans="3:10" s="311" customFormat="1" x14ac:dyDescent="0.3">
      <c r="C4150" s="664"/>
      <c r="D4150" s="343" t="s">
        <v>9340</v>
      </c>
      <c r="E4150" s="344" t="s">
        <v>9341</v>
      </c>
      <c r="F4150" s="344" t="s">
        <v>627</v>
      </c>
      <c r="G4150" s="344"/>
      <c r="H4150" s="344" t="s">
        <v>9340</v>
      </c>
      <c r="I4150" s="334"/>
      <c r="J4150" s="261"/>
    </row>
    <row r="4151" spans="3:10" s="311" customFormat="1" x14ac:dyDescent="0.3">
      <c r="C4151" s="664"/>
      <c r="D4151" s="343" t="s">
        <v>9342</v>
      </c>
      <c r="E4151" s="344" t="s">
        <v>9343</v>
      </c>
      <c r="F4151" s="344" t="s">
        <v>627</v>
      </c>
      <c r="G4151" s="344"/>
      <c r="H4151" s="344" t="s">
        <v>9342</v>
      </c>
      <c r="I4151" s="334"/>
      <c r="J4151" s="261"/>
    </row>
    <row r="4152" spans="3:10" s="311" customFormat="1" x14ac:dyDescent="0.3">
      <c r="C4152" s="664"/>
      <c r="D4152" s="343" t="s">
        <v>9344</v>
      </c>
      <c r="E4152" s="344" t="s">
        <v>412</v>
      </c>
      <c r="F4152" s="344" t="s">
        <v>436</v>
      </c>
      <c r="G4152" s="344"/>
      <c r="H4152" s="344" t="s">
        <v>9345</v>
      </c>
      <c r="I4152" s="334"/>
      <c r="J4152" s="261"/>
    </row>
    <row r="4153" spans="3:10" s="311" customFormat="1" x14ac:dyDescent="0.3">
      <c r="C4153" s="664"/>
      <c r="D4153" s="343" t="s">
        <v>9346</v>
      </c>
      <c r="E4153" s="344" t="s">
        <v>412</v>
      </c>
      <c r="F4153" s="344" t="s">
        <v>627</v>
      </c>
      <c r="G4153" s="344"/>
      <c r="H4153" s="344" t="s">
        <v>9346</v>
      </c>
      <c r="I4153" s="334"/>
      <c r="J4153" s="261"/>
    </row>
    <row r="4154" spans="3:10" s="311" customFormat="1" x14ac:dyDescent="0.3">
      <c r="C4154" s="664"/>
      <c r="D4154" s="343" t="s">
        <v>9347</v>
      </c>
      <c r="E4154" s="344" t="s">
        <v>9348</v>
      </c>
      <c r="F4154" s="344" t="s">
        <v>436</v>
      </c>
      <c r="G4154" s="344"/>
      <c r="H4154" s="344" t="s">
        <v>9349</v>
      </c>
      <c r="I4154" s="334"/>
      <c r="J4154" s="261"/>
    </row>
    <row r="4155" spans="3:10" s="311" customFormat="1" x14ac:dyDescent="0.3">
      <c r="C4155" s="664"/>
      <c r="D4155" s="343" t="s">
        <v>9350</v>
      </c>
      <c r="E4155" s="344" t="s">
        <v>9351</v>
      </c>
      <c r="F4155" s="344" t="s">
        <v>436</v>
      </c>
      <c r="G4155" s="344"/>
      <c r="H4155" s="344" t="s">
        <v>9352</v>
      </c>
      <c r="I4155" s="334"/>
      <c r="J4155" s="261"/>
    </row>
    <row r="4156" spans="3:10" s="311" customFormat="1" x14ac:dyDescent="0.3">
      <c r="C4156" s="664"/>
      <c r="D4156" s="343" t="s">
        <v>9353</v>
      </c>
      <c r="E4156" s="344" t="s">
        <v>9354</v>
      </c>
      <c r="F4156" s="344" t="s">
        <v>436</v>
      </c>
      <c r="G4156" s="344"/>
      <c r="H4156" s="344" t="s">
        <v>9355</v>
      </c>
      <c r="I4156" s="334"/>
      <c r="J4156" s="261"/>
    </row>
    <row r="4157" spans="3:10" s="311" customFormat="1" x14ac:dyDescent="0.3">
      <c r="C4157" s="664"/>
      <c r="D4157" s="343" t="s">
        <v>9356</v>
      </c>
      <c r="E4157" s="344" t="s">
        <v>9357</v>
      </c>
      <c r="F4157" s="344" t="s">
        <v>426</v>
      </c>
      <c r="G4157" s="344"/>
      <c r="H4157" s="344" t="s">
        <v>9356</v>
      </c>
      <c r="I4157" s="334"/>
      <c r="J4157" s="261"/>
    </row>
    <row r="4158" spans="3:10" s="311" customFormat="1" x14ac:dyDescent="0.3">
      <c r="C4158" s="664"/>
      <c r="D4158" s="343" t="s">
        <v>9358</v>
      </c>
      <c r="E4158" s="344" t="s">
        <v>9359</v>
      </c>
      <c r="F4158" s="344" t="s">
        <v>426</v>
      </c>
      <c r="G4158" s="344"/>
      <c r="H4158" s="344" t="s">
        <v>9360</v>
      </c>
      <c r="I4158" s="334"/>
      <c r="J4158" s="261"/>
    </row>
    <row r="4159" spans="3:10" s="311" customFormat="1" x14ac:dyDescent="0.3">
      <c r="C4159" s="664"/>
      <c r="D4159" s="343" t="s">
        <v>9361</v>
      </c>
      <c r="E4159" s="344" t="s">
        <v>412</v>
      </c>
      <c r="F4159" s="344" t="s">
        <v>726</v>
      </c>
      <c r="G4159" s="344"/>
      <c r="H4159" s="344" t="s">
        <v>9362</v>
      </c>
      <c r="I4159" s="334"/>
      <c r="J4159" s="261"/>
    </row>
    <row r="4160" spans="3:10" s="311" customFormat="1" x14ac:dyDescent="0.3">
      <c r="C4160" s="664"/>
      <c r="D4160" s="343" t="s">
        <v>9363</v>
      </c>
      <c r="E4160" s="344" t="s">
        <v>9364</v>
      </c>
      <c r="F4160" s="344" t="s">
        <v>426</v>
      </c>
      <c r="G4160" s="344"/>
      <c r="H4160" s="344" t="s">
        <v>9363</v>
      </c>
      <c r="I4160" s="334"/>
      <c r="J4160" s="261"/>
    </row>
    <row r="4161" spans="3:10" s="311" customFormat="1" x14ac:dyDescent="0.3">
      <c r="C4161" s="664"/>
      <c r="D4161" s="343" t="s">
        <v>9365</v>
      </c>
      <c r="E4161" s="344" t="s">
        <v>9366</v>
      </c>
      <c r="F4161" s="344" t="s">
        <v>436</v>
      </c>
      <c r="G4161" s="344"/>
      <c r="H4161" s="344" t="s">
        <v>9367</v>
      </c>
      <c r="I4161" s="334"/>
      <c r="J4161" s="261"/>
    </row>
    <row r="4162" spans="3:10" s="311" customFormat="1" x14ac:dyDescent="0.3">
      <c r="C4162" s="664"/>
      <c r="D4162" s="343" t="s">
        <v>9365</v>
      </c>
      <c r="E4162" s="344" t="s">
        <v>9368</v>
      </c>
      <c r="F4162" s="344" t="s">
        <v>436</v>
      </c>
      <c r="G4162" s="344"/>
      <c r="H4162" s="344" t="s">
        <v>9369</v>
      </c>
      <c r="I4162" s="334"/>
      <c r="J4162" s="261"/>
    </row>
    <row r="4163" spans="3:10" s="311" customFormat="1" x14ac:dyDescent="0.3">
      <c r="C4163" s="664"/>
      <c r="D4163" s="343" t="s">
        <v>9370</v>
      </c>
      <c r="E4163" s="344" t="s">
        <v>9371</v>
      </c>
      <c r="F4163" s="344" t="s">
        <v>436</v>
      </c>
      <c r="G4163" s="344"/>
      <c r="H4163" s="344" t="s">
        <v>9372</v>
      </c>
      <c r="I4163" s="334"/>
      <c r="J4163" s="261"/>
    </row>
    <row r="4164" spans="3:10" s="311" customFormat="1" x14ac:dyDescent="0.3">
      <c r="C4164" s="664"/>
      <c r="D4164" s="343" t="s">
        <v>9373</v>
      </c>
      <c r="E4164" s="344" t="s">
        <v>9374</v>
      </c>
      <c r="F4164" s="344" t="s">
        <v>433</v>
      </c>
      <c r="G4164" s="344"/>
      <c r="H4164" s="344" t="s">
        <v>9373</v>
      </c>
      <c r="I4164" s="334"/>
      <c r="J4164" s="261"/>
    </row>
    <row r="4165" spans="3:10" s="311" customFormat="1" x14ac:dyDescent="0.3">
      <c r="C4165" s="664"/>
      <c r="D4165" s="343" t="s">
        <v>9375</v>
      </c>
      <c r="E4165" s="344" t="s">
        <v>412</v>
      </c>
      <c r="F4165" s="344" t="s">
        <v>705</v>
      </c>
      <c r="G4165" s="344"/>
      <c r="H4165" s="344" t="s">
        <v>9376</v>
      </c>
      <c r="I4165" s="334"/>
      <c r="J4165" s="261"/>
    </row>
    <row r="4166" spans="3:10" s="311" customFormat="1" x14ac:dyDescent="0.3">
      <c r="C4166" s="664"/>
      <c r="D4166" s="343" t="s">
        <v>9377</v>
      </c>
      <c r="E4166" s="344" t="s">
        <v>412</v>
      </c>
      <c r="F4166" s="344" t="s">
        <v>3421</v>
      </c>
      <c r="G4166" s="344"/>
      <c r="H4166" s="344" t="s">
        <v>9378</v>
      </c>
      <c r="I4166" s="334"/>
      <c r="J4166" s="261"/>
    </row>
    <row r="4167" spans="3:10" s="311" customFormat="1" x14ac:dyDescent="0.3">
      <c r="C4167" s="664"/>
      <c r="D4167" s="343" t="s">
        <v>9379</v>
      </c>
      <c r="E4167" s="344" t="s">
        <v>412</v>
      </c>
      <c r="F4167" s="344" t="s">
        <v>406</v>
      </c>
      <c r="G4167" s="344"/>
      <c r="H4167" s="344" t="s">
        <v>9380</v>
      </c>
      <c r="I4167" s="334"/>
      <c r="J4167" s="261"/>
    </row>
    <row r="4168" spans="3:10" s="311" customFormat="1" x14ac:dyDescent="0.3">
      <c r="C4168" s="664"/>
      <c r="D4168" s="343" t="s">
        <v>9381</v>
      </c>
      <c r="E4168" s="344" t="s">
        <v>412</v>
      </c>
      <c r="F4168" s="344" t="s">
        <v>627</v>
      </c>
      <c r="G4168" s="344"/>
      <c r="H4168" s="344" t="s">
        <v>9381</v>
      </c>
      <c r="I4168" s="334"/>
      <c r="J4168" s="261"/>
    </row>
    <row r="4169" spans="3:10" s="311" customFormat="1" x14ac:dyDescent="0.3">
      <c r="C4169" s="664"/>
      <c r="D4169" s="343" t="s">
        <v>9382</v>
      </c>
      <c r="E4169" s="344" t="s">
        <v>9383</v>
      </c>
      <c r="F4169" s="344" t="s">
        <v>436</v>
      </c>
      <c r="G4169" s="344"/>
      <c r="H4169" s="344" t="s">
        <v>9384</v>
      </c>
      <c r="I4169" s="334"/>
      <c r="J4169" s="261"/>
    </row>
    <row r="4170" spans="3:10" s="311" customFormat="1" x14ac:dyDescent="0.3">
      <c r="C4170" s="664"/>
      <c r="D4170" s="343" t="s">
        <v>9385</v>
      </c>
      <c r="E4170" s="344" t="s">
        <v>9386</v>
      </c>
      <c r="F4170" s="344" t="s">
        <v>406</v>
      </c>
      <c r="G4170" s="344"/>
      <c r="H4170" s="344" t="s">
        <v>9387</v>
      </c>
      <c r="I4170" s="334"/>
      <c r="J4170" s="261"/>
    </row>
    <row r="4171" spans="3:10" s="311" customFormat="1" x14ac:dyDescent="0.3">
      <c r="C4171" s="664"/>
      <c r="D4171" s="343" t="s">
        <v>9388</v>
      </c>
      <c r="E4171" s="344" t="s">
        <v>9389</v>
      </c>
      <c r="F4171" s="344" t="s">
        <v>3130</v>
      </c>
      <c r="G4171" s="344"/>
      <c r="H4171" s="344" t="s">
        <v>9390</v>
      </c>
      <c r="I4171" s="334"/>
      <c r="J4171" s="261"/>
    </row>
    <row r="4172" spans="3:10" s="311" customFormat="1" x14ac:dyDescent="0.3">
      <c r="C4172" s="664"/>
      <c r="D4172" s="343" t="s">
        <v>9391</v>
      </c>
      <c r="E4172" s="344" t="s">
        <v>9392</v>
      </c>
      <c r="F4172" s="344" t="s">
        <v>426</v>
      </c>
      <c r="G4172" s="344"/>
      <c r="H4172" s="344" t="s">
        <v>9391</v>
      </c>
      <c r="I4172" s="334"/>
      <c r="J4172" s="261"/>
    </row>
    <row r="4173" spans="3:10" s="311" customFormat="1" x14ac:dyDescent="0.3">
      <c r="C4173" s="664"/>
      <c r="D4173" s="343" t="s">
        <v>9393</v>
      </c>
      <c r="E4173" s="344" t="s">
        <v>9394</v>
      </c>
      <c r="F4173" s="344" t="s">
        <v>436</v>
      </c>
      <c r="G4173" s="344"/>
      <c r="H4173" s="344" t="s">
        <v>9395</v>
      </c>
      <c r="I4173" s="334"/>
      <c r="J4173" s="261"/>
    </row>
    <row r="4174" spans="3:10" s="311" customFormat="1" x14ac:dyDescent="0.3">
      <c r="C4174" s="664"/>
      <c r="D4174" s="343" t="s">
        <v>9396</v>
      </c>
      <c r="E4174" s="344" t="s">
        <v>9397</v>
      </c>
      <c r="F4174" s="344" t="s">
        <v>436</v>
      </c>
      <c r="G4174" s="344"/>
      <c r="H4174" s="344" t="s">
        <v>9398</v>
      </c>
      <c r="I4174" s="334"/>
      <c r="J4174" s="261"/>
    </row>
    <row r="4175" spans="3:10" s="311" customFormat="1" x14ac:dyDescent="0.3">
      <c r="C4175" s="664"/>
      <c r="D4175" s="343" t="s">
        <v>9399</v>
      </c>
      <c r="E4175" s="344" t="s">
        <v>9400</v>
      </c>
      <c r="F4175" s="344" t="s">
        <v>436</v>
      </c>
      <c r="G4175" s="344"/>
      <c r="H4175" s="344" t="s">
        <v>9401</v>
      </c>
      <c r="I4175" s="334"/>
      <c r="J4175" s="261"/>
    </row>
    <row r="4176" spans="3:10" s="311" customFormat="1" x14ac:dyDescent="0.3">
      <c r="C4176" s="664"/>
      <c r="D4176" s="343" t="s">
        <v>9402</v>
      </c>
      <c r="E4176" s="344" t="s">
        <v>9403</v>
      </c>
      <c r="F4176" s="344" t="s">
        <v>436</v>
      </c>
      <c r="G4176" s="344"/>
      <c r="H4176" s="344" t="s">
        <v>9404</v>
      </c>
      <c r="I4176" s="334"/>
      <c r="J4176" s="261"/>
    </row>
    <row r="4177" spans="3:10" s="311" customFormat="1" x14ac:dyDescent="0.3">
      <c r="C4177" s="664"/>
      <c r="D4177" s="343" t="s">
        <v>9402</v>
      </c>
      <c r="E4177" s="344" t="s">
        <v>9405</v>
      </c>
      <c r="F4177" s="344" t="s">
        <v>436</v>
      </c>
      <c r="G4177" s="344"/>
      <c r="H4177" s="344" t="s">
        <v>9406</v>
      </c>
      <c r="I4177" s="334"/>
      <c r="J4177" s="261"/>
    </row>
    <row r="4178" spans="3:10" s="311" customFormat="1" x14ac:dyDescent="0.3">
      <c r="C4178" s="664"/>
      <c r="D4178" s="343" t="s">
        <v>9407</v>
      </c>
      <c r="E4178" s="344" t="s">
        <v>9408</v>
      </c>
      <c r="F4178" s="344" t="s">
        <v>426</v>
      </c>
      <c r="G4178" s="344"/>
      <c r="H4178" s="344" t="s">
        <v>9407</v>
      </c>
      <c r="I4178" s="334"/>
      <c r="J4178" s="261"/>
    </row>
    <row r="4179" spans="3:10" s="311" customFormat="1" x14ac:dyDescent="0.3">
      <c r="C4179" s="664"/>
      <c r="D4179" s="343" t="s">
        <v>9409</v>
      </c>
      <c r="E4179" s="344" t="s">
        <v>9410</v>
      </c>
      <c r="F4179" s="344" t="s">
        <v>436</v>
      </c>
      <c r="G4179" s="344"/>
      <c r="H4179" s="344" t="s">
        <v>9411</v>
      </c>
      <c r="I4179" s="334"/>
      <c r="J4179" s="261"/>
    </row>
    <row r="4180" spans="3:10" s="311" customFormat="1" x14ac:dyDescent="0.3">
      <c r="C4180" s="664"/>
      <c r="D4180" s="343" t="s">
        <v>9412</v>
      </c>
      <c r="E4180" s="344" t="s">
        <v>9413</v>
      </c>
      <c r="F4180" s="344" t="s">
        <v>436</v>
      </c>
      <c r="G4180" s="344"/>
      <c r="H4180" s="344" t="s">
        <v>9414</v>
      </c>
      <c r="I4180" s="334"/>
      <c r="J4180" s="261"/>
    </row>
    <row r="4181" spans="3:10" s="311" customFormat="1" x14ac:dyDescent="0.3">
      <c r="C4181" s="664"/>
      <c r="D4181" s="343" t="s">
        <v>9415</v>
      </c>
      <c r="E4181" s="344" t="s">
        <v>9416</v>
      </c>
      <c r="F4181" s="344" t="s">
        <v>426</v>
      </c>
      <c r="G4181" s="344"/>
      <c r="H4181" s="344" t="s">
        <v>9417</v>
      </c>
      <c r="I4181" s="334"/>
      <c r="J4181" s="261"/>
    </row>
    <row r="4182" spans="3:10" s="311" customFormat="1" x14ac:dyDescent="0.3">
      <c r="C4182" s="664"/>
      <c r="D4182" s="343" t="s">
        <v>9415</v>
      </c>
      <c r="E4182" s="344" t="s">
        <v>9418</v>
      </c>
      <c r="F4182" s="344" t="s">
        <v>426</v>
      </c>
      <c r="G4182" s="344"/>
      <c r="H4182" s="344" t="s">
        <v>9419</v>
      </c>
      <c r="I4182" s="334"/>
      <c r="J4182" s="261"/>
    </row>
    <row r="4183" spans="3:10" s="311" customFormat="1" x14ac:dyDescent="0.3">
      <c r="C4183" s="664"/>
      <c r="D4183" s="343" t="s">
        <v>9420</v>
      </c>
      <c r="E4183" s="344" t="s">
        <v>9421</v>
      </c>
      <c r="F4183" s="344" t="s">
        <v>436</v>
      </c>
      <c r="G4183" s="344"/>
      <c r="H4183" s="344" t="s">
        <v>9422</v>
      </c>
      <c r="I4183" s="334"/>
      <c r="J4183" s="261"/>
    </row>
    <row r="4184" spans="3:10" s="311" customFormat="1" x14ac:dyDescent="0.3">
      <c r="C4184" s="664"/>
      <c r="D4184" s="343" t="s">
        <v>9423</v>
      </c>
      <c r="E4184" s="344" t="s">
        <v>412</v>
      </c>
      <c r="F4184" s="344" t="s">
        <v>850</v>
      </c>
      <c r="G4184" s="344"/>
      <c r="H4184" s="344" t="s">
        <v>9423</v>
      </c>
      <c r="I4184" s="334"/>
      <c r="J4184" s="261"/>
    </row>
    <row r="4185" spans="3:10" s="311" customFormat="1" x14ac:dyDescent="0.3">
      <c r="C4185" s="664"/>
      <c r="D4185" s="343" t="s">
        <v>9424</v>
      </c>
      <c r="E4185" s="344" t="s">
        <v>412</v>
      </c>
      <c r="F4185" s="344" t="s">
        <v>525</v>
      </c>
      <c r="G4185" s="344"/>
      <c r="H4185" s="344" t="s">
        <v>9424</v>
      </c>
      <c r="I4185" s="334"/>
      <c r="J4185" s="261"/>
    </row>
    <row r="4186" spans="3:10" s="311" customFormat="1" x14ac:dyDescent="0.3">
      <c r="C4186" s="664"/>
      <c r="D4186" s="343" t="s">
        <v>9425</v>
      </c>
      <c r="E4186" s="344" t="s">
        <v>412</v>
      </c>
      <c r="F4186" s="344" t="s">
        <v>433</v>
      </c>
      <c r="G4186" s="344"/>
      <c r="H4186" s="344" t="s">
        <v>9425</v>
      </c>
      <c r="I4186" s="334"/>
      <c r="J4186" s="261"/>
    </row>
    <row r="4187" spans="3:10" s="311" customFormat="1" x14ac:dyDescent="0.3">
      <c r="C4187" s="664"/>
      <c r="D4187" s="343" t="s">
        <v>9426</v>
      </c>
      <c r="E4187" s="344" t="s">
        <v>412</v>
      </c>
      <c r="F4187" s="344" t="s">
        <v>406</v>
      </c>
      <c r="G4187" s="344"/>
      <c r="H4187" s="344" t="s">
        <v>9426</v>
      </c>
      <c r="I4187" s="334"/>
      <c r="J4187" s="261"/>
    </row>
    <row r="4188" spans="3:10" s="311" customFormat="1" x14ac:dyDescent="0.3">
      <c r="C4188" s="664"/>
      <c r="D4188" s="343" t="s">
        <v>9427</v>
      </c>
      <c r="E4188" s="344" t="s">
        <v>9428</v>
      </c>
      <c r="F4188" s="344" t="s">
        <v>748</v>
      </c>
      <c r="G4188" s="344"/>
      <c r="H4188" s="344" t="s">
        <v>9427</v>
      </c>
      <c r="I4188" s="334"/>
      <c r="J4188" s="261"/>
    </row>
    <row r="4189" spans="3:10" s="311" customFormat="1" x14ac:dyDescent="0.3">
      <c r="C4189" s="664"/>
      <c r="D4189" s="343" t="s">
        <v>9429</v>
      </c>
      <c r="E4189" s="344" t="s">
        <v>412</v>
      </c>
      <c r="F4189" s="344" t="s">
        <v>1711</v>
      </c>
      <c r="G4189" s="344"/>
      <c r="H4189" s="344" t="s">
        <v>9429</v>
      </c>
      <c r="I4189" s="334"/>
      <c r="J4189" s="261"/>
    </row>
    <row r="4190" spans="3:10" s="311" customFormat="1" x14ac:dyDescent="0.3">
      <c r="C4190" s="664"/>
      <c r="D4190" s="343" t="s">
        <v>9430</v>
      </c>
      <c r="E4190" s="344" t="s">
        <v>9431</v>
      </c>
      <c r="F4190" s="344" t="s">
        <v>627</v>
      </c>
      <c r="G4190" s="344"/>
      <c r="H4190" s="344" t="s">
        <v>9430</v>
      </c>
      <c r="I4190" s="334"/>
      <c r="J4190" s="261"/>
    </row>
    <row r="4191" spans="3:10" s="311" customFormat="1" x14ac:dyDescent="0.3">
      <c r="C4191" s="664"/>
      <c r="D4191" s="343" t="s">
        <v>9432</v>
      </c>
      <c r="E4191" s="344" t="s">
        <v>412</v>
      </c>
      <c r="F4191" s="344" t="s">
        <v>1194</v>
      </c>
      <c r="G4191" s="344"/>
      <c r="H4191" s="344" t="s">
        <v>9433</v>
      </c>
      <c r="I4191" s="334"/>
      <c r="J4191" s="261"/>
    </row>
    <row r="4192" spans="3:10" s="311" customFormat="1" x14ac:dyDescent="0.3">
      <c r="C4192" s="664"/>
      <c r="D4192" s="343" t="s">
        <v>9434</v>
      </c>
      <c r="E4192" s="344" t="s">
        <v>412</v>
      </c>
      <c r="F4192" s="344" t="s">
        <v>433</v>
      </c>
      <c r="G4192" s="344"/>
      <c r="H4192" s="344" t="s">
        <v>9434</v>
      </c>
      <c r="I4192" s="334"/>
      <c r="J4192" s="261"/>
    </row>
    <row r="4193" spans="3:10" s="311" customFormat="1" x14ac:dyDescent="0.3">
      <c r="C4193" s="664"/>
      <c r="D4193" s="343" t="s">
        <v>9435</v>
      </c>
      <c r="E4193" s="344" t="s">
        <v>9436</v>
      </c>
      <c r="F4193" s="344" t="s">
        <v>493</v>
      </c>
      <c r="G4193" s="344"/>
      <c r="H4193" s="344" t="s">
        <v>9435</v>
      </c>
      <c r="I4193" s="334"/>
      <c r="J4193" s="261"/>
    </row>
    <row r="4194" spans="3:10" s="311" customFormat="1" x14ac:dyDescent="0.3">
      <c r="C4194" s="664"/>
      <c r="D4194" s="343" t="s">
        <v>9437</v>
      </c>
      <c r="E4194" s="344" t="s">
        <v>412</v>
      </c>
      <c r="F4194" s="344" t="s">
        <v>406</v>
      </c>
      <c r="G4194" s="344"/>
      <c r="H4194" s="344" t="s">
        <v>9437</v>
      </c>
      <c r="I4194" s="334"/>
      <c r="J4194" s="261"/>
    </row>
    <row r="4195" spans="3:10" s="311" customFormat="1" x14ac:dyDescent="0.3">
      <c r="C4195" s="664"/>
      <c r="D4195" s="343" t="s">
        <v>9438</v>
      </c>
      <c r="E4195" s="344" t="s">
        <v>9439</v>
      </c>
      <c r="F4195" s="344" t="s">
        <v>436</v>
      </c>
      <c r="G4195" s="344"/>
      <c r="H4195" s="344" t="s">
        <v>9440</v>
      </c>
      <c r="I4195" s="334"/>
      <c r="J4195" s="261"/>
    </row>
    <row r="4196" spans="3:10" s="311" customFormat="1" x14ac:dyDescent="0.3">
      <c r="C4196" s="664"/>
      <c r="D4196" s="343" t="s">
        <v>9441</v>
      </c>
      <c r="E4196" s="344" t="s">
        <v>9442</v>
      </c>
      <c r="F4196" s="344" t="s">
        <v>436</v>
      </c>
      <c r="G4196" s="344"/>
      <c r="H4196" s="344" t="s">
        <v>9443</v>
      </c>
      <c r="I4196" s="334"/>
      <c r="J4196" s="261"/>
    </row>
    <row r="4197" spans="3:10" s="311" customFormat="1" x14ac:dyDescent="0.3">
      <c r="C4197" s="664"/>
      <c r="D4197" s="343" t="s">
        <v>9444</v>
      </c>
      <c r="E4197" s="344" t="s">
        <v>9445</v>
      </c>
      <c r="F4197" s="344" t="s">
        <v>426</v>
      </c>
      <c r="G4197" s="344"/>
      <c r="H4197" s="344" t="s">
        <v>9444</v>
      </c>
      <c r="I4197" s="334"/>
      <c r="J4197" s="261"/>
    </row>
    <row r="4198" spans="3:10" s="311" customFormat="1" x14ac:dyDescent="0.3">
      <c r="C4198" s="664"/>
      <c r="D4198" s="343" t="s">
        <v>9446</v>
      </c>
      <c r="E4198" s="344" t="s">
        <v>9447</v>
      </c>
      <c r="F4198" s="344" t="s">
        <v>3260</v>
      </c>
      <c r="G4198" s="344"/>
      <c r="H4198" s="344" t="s">
        <v>9448</v>
      </c>
      <c r="I4198" s="334"/>
      <c r="J4198" s="261"/>
    </row>
    <row r="4199" spans="3:10" s="311" customFormat="1" x14ac:dyDescent="0.3">
      <c r="C4199" s="664"/>
      <c r="D4199" s="343" t="s">
        <v>9449</v>
      </c>
      <c r="E4199" s="344" t="s">
        <v>9450</v>
      </c>
      <c r="F4199" s="344" t="s">
        <v>1291</v>
      </c>
      <c r="G4199" s="344"/>
      <c r="H4199" s="344" t="s">
        <v>9451</v>
      </c>
      <c r="I4199" s="334"/>
      <c r="J4199" s="261"/>
    </row>
    <row r="4200" spans="3:10" s="311" customFormat="1" x14ac:dyDescent="0.3">
      <c r="C4200" s="664"/>
      <c r="D4200" s="343" t="s">
        <v>9452</v>
      </c>
      <c r="E4200" s="344" t="s">
        <v>412</v>
      </c>
      <c r="F4200" s="344" t="s">
        <v>406</v>
      </c>
      <c r="G4200" s="344"/>
      <c r="H4200" s="344" t="s">
        <v>9452</v>
      </c>
      <c r="I4200" s="334"/>
      <c r="J4200" s="261"/>
    </row>
    <row r="4201" spans="3:10" s="311" customFormat="1" x14ac:dyDescent="0.3">
      <c r="C4201" s="664"/>
      <c r="D4201" s="343" t="s">
        <v>9453</v>
      </c>
      <c r="E4201" s="344" t="s">
        <v>412</v>
      </c>
      <c r="F4201" s="344" t="s">
        <v>433</v>
      </c>
      <c r="G4201" s="344"/>
      <c r="H4201" s="344" t="s">
        <v>9453</v>
      </c>
      <c r="I4201" s="334"/>
      <c r="J4201" s="261"/>
    </row>
    <row r="4202" spans="3:10" s="311" customFormat="1" x14ac:dyDescent="0.3">
      <c r="C4202" s="664"/>
      <c r="D4202" s="343" t="s">
        <v>9454</v>
      </c>
      <c r="E4202" s="344" t="s">
        <v>9455</v>
      </c>
      <c r="F4202" s="344" t="s">
        <v>1343</v>
      </c>
      <c r="G4202" s="344"/>
      <c r="H4202" s="344" t="s">
        <v>9454</v>
      </c>
      <c r="I4202" s="334"/>
      <c r="J4202" s="261"/>
    </row>
    <row r="4203" spans="3:10" s="311" customFormat="1" x14ac:dyDescent="0.3">
      <c r="C4203" s="664"/>
      <c r="D4203" s="343" t="s">
        <v>9456</v>
      </c>
      <c r="E4203" s="344" t="s">
        <v>9457</v>
      </c>
      <c r="F4203" s="344" t="s">
        <v>1291</v>
      </c>
      <c r="G4203" s="344"/>
      <c r="H4203" s="344" t="s">
        <v>9458</v>
      </c>
      <c r="I4203" s="334"/>
      <c r="J4203" s="261"/>
    </row>
    <row r="4204" spans="3:10" s="311" customFormat="1" x14ac:dyDescent="0.3">
      <c r="C4204" s="664"/>
      <c r="D4204" s="343" t="s">
        <v>9459</v>
      </c>
      <c r="E4204" s="344" t="s">
        <v>9460</v>
      </c>
      <c r="F4204" s="344" t="s">
        <v>1291</v>
      </c>
      <c r="G4204" s="344"/>
      <c r="H4204" s="344" t="s">
        <v>9461</v>
      </c>
      <c r="I4204" s="334"/>
      <c r="J4204" s="261"/>
    </row>
    <row r="4205" spans="3:10" s="311" customFormat="1" x14ac:dyDescent="0.3">
      <c r="C4205" s="664"/>
      <c r="D4205" s="343" t="s">
        <v>9462</v>
      </c>
      <c r="E4205" s="344" t="s">
        <v>9463</v>
      </c>
      <c r="F4205" s="344" t="s">
        <v>1291</v>
      </c>
      <c r="G4205" s="344"/>
      <c r="H4205" s="344" t="s">
        <v>9464</v>
      </c>
      <c r="I4205" s="334"/>
      <c r="J4205" s="261"/>
    </row>
    <row r="4206" spans="3:10" s="311" customFormat="1" x14ac:dyDescent="0.3">
      <c r="C4206" s="664"/>
      <c r="D4206" s="343" t="s">
        <v>9465</v>
      </c>
      <c r="E4206" s="344" t="s">
        <v>412</v>
      </c>
      <c r="F4206" s="344" t="s">
        <v>1148</v>
      </c>
      <c r="G4206" s="344"/>
      <c r="H4206" s="344" t="s">
        <v>9466</v>
      </c>
      <c r="I4206" s="334"/>
      <c r="J4206" s="261"/>
    </row>
    <row r="4207" spans="3:10" s="311" customFormat="1" x14ac:dyDescent="0.3">
      <c r="C4207" s="664"/>
      <c r="D4207" s="343" t="s">
        <v>9467</v>
      </c>
      <c r="E4207" s="344" t="s">
        <v>412</v>
      </c>
      <c r="F4207" s="344" t="s">
        <v>565</v>
      </c>
      <c r="G4207" s="344"/>
      <c r="H4207" s="344" t="s">
        <v>9468</v>
      </c>
      <c r="I4207" s="334"/>
      <c r="J4207" s="261"/>
    </row>
    <row r="4208" spans="3:10" s="311" customFormat="1" x14ac:dyDescent="0.3">
      <c r="C4208" s="664"/>
      <c r="D4208" s="343" t="s">
        <v>9469</v>
      </c>
      <c r="E4208" s="344" t="s">
        <v>9470</v>
      </c>
      <c r="F4208" s="344" t="s">
        <v>565</v>
      </c>
      <c r="G4208" s="344"/>
      <c r="H4208" s="344" t="s">
        <v>9469</v>
      </c>
      <c r="I4208" s="334"/>
      <c r="J4208" s="261"/>
    </row>
    <row r="4209" spans="3:10" s="311" customFormat="1" x14ac:dyDescent="0.3">
      <c r="C4209" s="664"/>
      <c r="D4209" s="343" t="s">
        <v>9471</v>
      </c>
      <c r="E4209" s="344" t="s">
        <v>9472</v>
      </c>
      <c r="F4209" s="344" t="s">
        <v>436</v>
      </c>
      <c r="G4209" s="344"/>
      <c r="H4209" s="344" t="s">
        <v>9471</v>
      </c>
      <c r="I4209" s="334"/>
      <c r="J4209" s="261"/>
    </row>
    <row r="4210" spans="3:10" s="311" customFormat="1" x14ac:dyDescent="0.3">
      <c r="C4210" s="664"/>
      <c r="D4210" s="343" t="s">
        <v>9473</v>
      </c>
      <c r="E4210" s="344" t="s">
        <v>9474</v>
      </c>
      <c r="F4210" s="344" t="s">
        <v>421</v>
      </c>
      <c r="G4210" s="344"/>
      <c r="H4210" s="344" t="s">
        <v>9473</v>
      </c>
      <c r="I4210" s="334"/>
      <c r="J4210" s="261"/>
    </row>
    <row r="4211" spans="3:10" s="311" customFormat="1" x14ac:dyDescent="0.3">
      <c r="C4211" s="664"/>
      <c r="D4211" s="343" t="s">
        <v>9475</v>
      </c>
      <c r="E4211" s="344" t="s">
        <v>9476</v>
      </c>
      <c r="F4211" s="344" t="s">
        <v>1109</v>
      </c>
      <c r="G4211" s="344"/>
      <c r="H4211" s="344" t="s">
        <v>9475</v>
      </c>
      <c r="I4211" s="334"/>
      <c r="J4211" s="261"/>
    </row>
    <row r="4212" spans="3:10" s="311" customFormat="1" x14ac:dyDescent="0.3">
      <c r="C4212" s="664"/>
      <c r="D4212" s="343" t="s">
        <v>9477</v>
      </c>
      <c r="E4212" s="344" t="s">
        <v>412</v>
      </c>
      <c r="F4212" s="344" t="s">
        <v>484</v>
      </c>
      <c r="G4212" s="344"/>
      <c r="H4212" s="344" t="s">
        <v>9477</v>
      </c>
      <c r="I4212" s="334"/>
      <c r="J4212" s="261"/>
    </row>
    <row r="4213" spans="3:10" s="311" customFormat="1" x14ac:dyDescent="0.3">
      <c r="C4213" s="664"/>
      <c r="D4213" s="343" t="s">
        <v>9478</v>
      </c>
      <c r="E4213" s="344" t="s">
        <v>9479</v>
      </c>
      <c r="F4213" s="344" t="s">
        <v>565</v>
      </c>
      <c r="G4213" s="344"/>
      <c r="H4213" s="344" t="s">
        <v>9478</v>
      </c>
      <c r="I4213" s="334"/>
      <c r="J4213" s="261"/>
    </row>
    <row r="4214" spans="3:10" s="311" customFormat="1" x14ac:dyDescent="0.3">
      <c r="C4214" s="664"/>
      <c r="D4214" s="343" t="s">
        <v>9480</v>
      </c>
      <c r="E4214" s="344" t="s">
        <v>9481</v>
      </c>
      <c r="F4214" s="344" t="s">
        <v>565</v>
      </c>
      <c r="G4214" s="344"/>
      <c r="H4214" s="344" t="s">
        <v>9482</v>
      </c>
      <c r="I4214" s="334"/>
      <c r="J4214" s="261"/>
    </row>
    <row r="4215" spans="3:10" s="311" customFormat="1" x14ac:dyDescent="0.3">
      <c r="C4215" s="664"/>
      <c r="D4215" s="343" t="s">
        <v>9483</v>
      </c>
      <c r="E4215" s="344" t="s">
        <v>9484</v>
      </c>
      <c r="F4215" s="344" t="s">
        <v>443</v>
      </c>
      <c r="G4215" s="344"/>
      <c r="H4215" s="344" t="s">
        <v>9483</v>
      </c>
      <c r="I4215" s="334"/>
      <c r="J4215" s="261"/>
    </row>
    <row r="4216" spans="3:10" s="311" customFormat="1" x14ac:dyDescent="0.3">
      <c r="C4216" s="664"/>
      <c r="D4216" s="343" t="s">
        <v>9485</v>
      </c>
      <c r="E4216" s="344" t="s">
        <v>412</v>
      </c>
      <c r="F4216" s="344" t="s">
        <v>1711</v>
      </c>
      <c r="G4216" s="344"/>
      <c r="H4216" s="344" t="s">
        <v>9486</v>
      </c>
      <c r="I4216" s="334"/>
      <c r="J4216" s="261"/>
    </row>
    <row r="4217" spans="3:10" s="311" customFormat="1" x14ac:dyDescent="0.3">
      <c r="C4217" s="664"/>
      <c r="D4217" s="343" t="s">
        <v>9487</v>
      </c>
      <c r="E4217" s="344" t="s">
        <v>9488</v>
      </c>
      <c r="F4217" s="344" t="s">
        <v>1030</v>
      </c>
      <c r="G4217" s="344"/>
      <c r="H4217" s="344" t="s">
        <v>9489</v>
      </c>
      <c r="I4217" s="334"/>
      <c r="J4217" s="261"/>
    </row>
    <row r="4218" spans="3:10" s="311" customFormat="1" x14ac:dyDescent="0.3">
      <c r="C4218" s="664"/>
      <c r="D4218" s="343" t="s">
        <v>9490</v>
      </c>
      <c r="E4218" s="344" t="s">
        <v>412</v>
      </c>
      <c r="F4218" s="344" t="s">
        <v>1291</v>
      </c>
      <c r="G4218" s="344"/>
      <c r="H4218" s="344" t="s">
        <v>9490</v>
      </c>
      <c r="I4218" s="334"/>
      <c r="J4218" s="261"/>
    </row>
    <row r="4219" spans="3:10" s="311" customFormat="1" x14ac:dyDescent="0.3">
      <c r="C4219" s="664"/>
      <c r="D4219" s="343" t="s">
        <v>9491</v>
      </c>
      <c r="E4219" s="344" t="s">
        <v>9492</v>
      </c>
      <c r="F4219" s="344" t="s">
        <v>1291</v>
      </c>
      <c r="G4219" s="344"/>
      <c r="H4219" s="344" t="s">
        <v>9493</v>
      </c>
      <c r="I4219" s="334"/>
      <c r="J4219" s="261"/>
    </row>
    <row r="4220" spans="3:10" s="311" customFormat="1" x14ac:dyDescent="0.3">
      <c r="C4220" s="664"/>
      <c r="D4220" s="343" t="s">
        <v>9494</v>
      </c>
      <c r="E4220" s="344" t="s">
        <v>6461</v>
      </c>
      <c r="F4220" s="344" t="s">
        <v>1027</v>
      </c>
      <c r="G4220" s="344"/>
      <c r="H4220" s="344" t="s">
        <v>9494</v>
      </c>
      <c r="I4220" s="334"/>
      <c r="J4220" s="261"/>
    </row>
    <row r="4221" spans="3:10" s="311" customFormat="1" x14ac:dyDescent="0.3">
      <c r="C4221" s="664"/>
      <c r="D4221" s="343" t="s">
        <v>9495</v>
      </c>
      <c r="E4221" s="344" t="s">
        <v>9495</v>
      </c>
      <c r="F4221" s="344" t="s">
        <v>2144</v>
      </c>
      <c r="G4221" s="344"/>
      <c r="H4221" s="344" t="s">
        <v>9496</v>
      </c>
      <c r="I4221" s="334"/>
      <c r="J4221" s="261"/>
    </row>
    <row r="4222" spans="3:10" s="311" customFormat="1" x14ac:dyDescent="0.3">
      <c r="C4222" s="664"/>
      <c r="D4222" s="343" t="s">
        <v>9497</v>
      </c>
      <c r="E4222" s="344" t="s">
        <v>9498</v>
      </c>
      <c r="F4222" s="344" t="s">
        <v>418</v>
      </c>
      <c r="G4222" s="344"/>
      <c r="H4222" s="344" t="s">
        <v>9499</v>
      </c>
      <c r="I4222" s="334"/>
      <c r="J4222" s="261"/>
    </row>
    <row r="4223" spans="3:10" s="311" customFormat="1" x14ac:dyDescent="0.3">
      <c r="C4223" s="664"/>
      <c r="D4223" s="343" t="s">
        <v>9500</v>
      </c>
      <c r="E4223" s="344" t="s">
        <v>9501</v>
      </c>
      <c r="F4223" s="344" t="s">
        <v>1711</v>
      </c>
      <c r="G4223" s="344"/>
      <c r="H4223" s="344" t="s">
        <v>9502</v>
      </c>
      <c r="I4223" s="334"/>
      <c r="J4223" s="261"/>
    </row>
    <row r="4224" spans="3:10" s="311" customFormat="1" x14ac:dyDescent="0.3">
      <c r="C4224" s="664"/>
      <c r="D4224" s="343" t="s">
        <v>9503</v>
      </c>
      <c r="E4224" s="344" t="s">
        <v>9504</v>
      </c>
      <c r="F4224" s="344" t="s">
        <v>426</v>
      </c>
      <c r="G4224" s="344"/>
      <c r="H4224" s="344" t="s">
        <v>9503</v>
      </c>
      <c r="I4224" s="334"/>
      <c r="J4224" s="261"/>
    </row>
    <row r="4225" spans="3:10" s="311" customFormat="1" x14ac:dyDescent="0.3">
      <c r="C4225" s="664"/>
      <c r="D4225" s="343" t="s">
        <v>9505</v>
      </c>
      <c r="E4225" s="344" t="s">
        <v>9506</v>
      </c>
      <c r="F4225" s="344" t="s">
        <v>440</v>
      </c>
      <c r="G4225" s="344"/>
      <c r="H4225" s="344" t="s">
        <v>9505</v>
      </c>
      <c r="I4225" s="334"/>
      <c r="J4225" s="261"/>
    </row>
    <row r="4226" spans="3:10" s="311" customFormat="1" x14ac:dyDescent="0.3">
      <c r="C4226" s="664"/>
      <c r="D4226" s="343" t="s">
        <v>9507</v>
      </c>
      <c r="E4226" s="344" t="s">
        <v>412</v>
      </c>
      <c r="F4226" s="344" t="s">
        <v>484</v>
      </c>
      <c r="G4226" s="344"/>
      <c r="H4226" s="344" t="s">
        <v>9507</v>
      </c>
      <c r="I4226" s="334"/>
      <c r="J4226" s="261"/>
    </row>
    <row r="4227" spans="3:10" s="311" customFormat="1" x14ac:dyDescent="0.3">
      <c r="C4227" s="664"/>
      <c r="D4227" s="343" t="s">
        <v>9508</v>
      </c>
      <c r="E4227" s="344" t="s">
        <v>9509</v>
      </c>
      <c r="F4227" s="344" t="s">
        <v>1711</v>
      </c>
      <c r="G4227" s="344"/>
      <c r="H4227" s="344" t="s">
        <v>9508</v>
      </c>
      <c r="I4227" s="334"/>
      <c r="J4227" s="261"/>
    </row>
    <row r="4228" spans="3:10" s="311" customFormat="1" x14ac:dyDescent="0.3">
      <c r="C4228" s="664"/>
      <c r="D4228" s="343" t="s">
        <v>9510</v>
      </c>
      <c r="E4228" s="344" t="s">
        <v>9511</v>
      </c>
      <c r="F4228" s="344" t="s">
        <v>433</v>
      </c>
      <c r="G4228" s="344"/>
      <c r="H4228" s="344" t="s">
        <v>9510</v>
      </c>
      <c r="I4228" s="334"/>
      <c r="J4228" s="261"/>
    </row>
    <row r="4229" spans="3:10" s="311" customFormat="1" x14ac:dyDescent="0.3">
      <c r="C4229" s="664"/>
      <c r="D4229" s="343" t="s">
        <v>9512</v>
      </c>
      <c r="E4229" s="344" t="s">
        <v>9513</v>
      </c>
      <c r="F4229" s="344" t="s">
        <v>421</v>
      </c>
      <c r="G4229" s="344"/>
      <c r="H4229" s="344" t="s">
        <v>9514</v>
      </c>
      <c r="I4229" s="334"/>
      <c r="J4229" s="261"/>
    </row>
    <row r="4230" spans="3:10" s="311" customFormat="1" x14ac:dyDescent="0.3">
      <c r="C4230" s="664"/>
      <c r="D4230" s="343" t="s">
        <v>9515</v>
      </c>
      <c r="E4230" s="344" t="s">
        <v>412</v>
      </c>
      <c r="F4230" s="344" t="s">
        <v>2849</v>
      </c>
      <c r="G4230" s="344"/>
      <c r="H4230" s="344" t="s">
        <v>9516</v>
      </c>
      <c r="I4230" s="334"/>
      <c r="J4230" s="261"/>
    </row>
    <row r="4231" spans="3:10" s="311" customFormat="1" x14ac:dyDescent="0.3">
      <c r="C4231" s="664"/>
      <c r="D4231" s="343" t="s">
        <v>9517</v>
      </c>
      <c r="E4231" s="344" t="s">
        <v>9518</v>
      </c>
      <c r="F4231" s="344" t="s">
        <v>726</v>
      </c>
      <c r="G4231" s="344"/>
      <c r="H4231" s="344" t="s">
        <v>9519</v>
      </c>
      <c r="I4231" s="334"/>
      <c r="J4231" s="261"/>
    </row>
    <row r="4232" spans="3:10" s="311" customFormat="1" x14ac:dyDescent="0.3">
      <c r="C4232" s="664"/>
      <c r="D4232" s="343" t="s">
        <v>9520</v>
      </c>
      <c r="E4232" s="344" t="s">
        <v>9521</v>
      </c>
      <c r="F4232" s="344" t="s">
        <v>565</v>
      </c>
      <c r="G4232" s="344"/>
      <c r="H4232" s="344" t="s">
        <v>9522</v>
      </c>
      <c r="I4232" s="334"/>
      <c r="J4232" s="261"/>
    </row>
    <row r="4233" spans="3:10" s="311" customFormat="1" x14ac:dyDescent="0.3">
      <c r="C4233" s="664"/>
      <c r="D4233" s="343" t="s">
        <v>9523</v>
      </c>
      <c r="E4233" s="344" t="s">
        <v>9524</v>
      </c>
      <c r="F4233" s="344" t="s">
        <v>463</v>
      </c>
      <c r="G4233" s="344"/>
      <c r="H4233" s="344" t="s">
        <v>9523</v>
      </c>
      <c r="I4233" s="334"/>
      <c r="J4233" s="261"/>
    </row>
    <row r="4234" spans="3:10" s="311" customFormat="1" x14ac:dyDescent="0.3">
      <c r="C4234" s="664"/>
      <c r="D4234" s="343" t="s">
        <v>9525</v>
      </c>
      <c r="E4234" s="344" t="s">
        <v>9526</v>
      </c>
      <c r="F4234" s="344" t="s">
        <v>565</v>
      </c>
      <c r="G4234" s="344"/>
      <c r="H4234" s="344" t="s">
        <v>9527</v>
      </c>
      <c r="I4234" s="334"/>
      <c r="J4234" s="261"/>
    </row>
    <row r="4235" spans="3:10" s="311" customFormat="1" x14ac:dyDescent="0.3">
      <c r="C4235" s="664"/>
      <c r="D4235" s="343" t="s">
        <v>9528</v>
      </c>
      <c r="E4235" s="344" t="s">
        <v>9529</v>
      </c>
      <c r="F4235" s="344" t="s">
        <v>426</v>
      </c>
      <c r="G4235" s="344"/>
      <c r="H4235" s="344" t="s">
        <v>9530</v>
      </c>
      <c r="I4235" s="334"/>
      <c r="J4235" s="261"/>
    </row>
    <row r="4236" spans="3:10" s="311" customFormat="1" x14ac:dyDescent="0.3">
      <c r="C4236" s="664"/>
      <c r="D4236" s="343" t="s">
        <v>9531</v>
      </c>
      <c r="E4236" s="344" t="s">
        <v>9532</v>
      </c>
      <c r="F4236" s="344" t="s">
        <v>565</v>
      </c>
      <c r="G4236" s="344"/>
      <c r="H4236" s="344" t="s">
        <v>9531</v>
      </c>
      <c r="I4236" s="334"/>
      <c r="J4236" s="261"/>
    </row>
    <row r="4237" spans="3:10" s="311" customFormat="1" x14ac:dyDescent="0.3">
      <c r="C4237" s="664"/>
      <c r="D4237" s="343" t="s">
        <v>9533</v>
      </c>
      <c r="E4237" s="344" t="s">
        <v>9534</v>
      </c>
      <c r="F4237" s="344" t="s">
        <v>436</v>
      </c>
      <c r="G4237" s="344"/>
      <c r="H4237" s="344" t="s">
        <v>9535</v>
      </c>
      <c r="I4237" s="334"/>
      <c r="J4237" s="261"/>
    </row>
    <row r="4238" spans="3:10" s="311" customFormat="1" x14ac:dyDescent="0.3">
      <c r="C4238" s="664"/>
      <c r="D4238" s="343" t="s">
        <v>9536</v>
      </c>
      <c r="E4238" s="344" t="s">
        <v>412</v>
      </c>
      <c r="F4238" s="344" t="s">
        <v>525</v>
      </c>
      <c r="G4238" s="344"/>
      <c r="H4238" s="344" t="s">
        <v>9536</v>
      </c>
      <c r="I4238" s="334"/>
      <c r="J4238" s="261"/>
    </row>
    <row r="4239" spans="3:10" s="311" customFormat="1" x14ac:dyDescent="0.3">
      <c r="C4239" s="664"/>
      <c r="D4239" s="343" t="s">
        <v>9537</v>
      </c>
      <c r="E4239" s="344" t="s">
        <v>9538</v>
      </c>
      <c r="F4239" s="344" t="s">
        <v>436</v>
      </c>
      <c r="G4239" s="344"/>
      <c r="H4239" s="344" t="s">
        <v>9539</v>
      </c>
      <c r="I4239" s="334"/>
      <c r="J4239" s="261"/>
    </row>
    <row r="4240" spans="3:10" s="311" customFormat="1" x14ac:dyDescent="0.3">
      <c r="C4240" s="664"/>
      <c r="D4240" s="343" t="s">
        <v>9540</v>
      </c>
      <c r="E4240" s="344" t="s">
        <v>9541</v>
      </c>
      <c r="F4240" s="344" t="s">
        <v>772</v>
      </c>
      <c r="G4240" s="344"/>
      <c r="H4240" s="344" t="s">
        <v>9542</v>
      </c>
      <c r="I4240" s="334"/>
      <c r="J4240" s="261"/>
    </row>
    <row r="4241" spans="3:10" s="311" customFormat="1" x14ac:dyDescent="0.3">
      <c r="C4241" s="664"/>
      <c r="D4241" s="343" t="s">
        <v>9543</v>
      </c>
      <c r="E4241" s="344" t="s">
        <v>9544</v>
      </c>
      <c r="F4241" s="344" t="s">
        <v>421</v>
      </c>
      <c r="G4241" s="344"/>
      <c r="H4241" s="344" t="s">
        <v>9545</v>
      </c>
      <c r="I4241" s="334"/>
      <c r="J4241" s="261"/>
    </row>
    <row r="4242" spans="3:10" s="311" customFormat="1" x14ac:dyDescent="0.3">
      <c r="C4242" s="664"/>
      <c r="D4242" s="343" t="s">
        <v>9546</v>
      </c>
      <c r="E4242" s="344" t="s">
        <v>412</v>
      </c>
      <c r="F4242" s="344" t="s">
        <v>418</v>
      </c>
      <c r="G4242" s="344"/>
      <c r="H4242" s="344" t="s">
        <v>9546</v>
      </c>
      <c r="I4242" s="334"/>
      <c r="J4242" s="261"/>
    </row>
    <row r="4243" spans="3:10" s="311" customFormat="1" x14ac:dyDescent="0.3">
      <c r="C4243" s="664"/>
      <c r="D4243" s="343" t="s">
        <v>9547</v>
      </c>
      <c r="E4243" s="344" t="s">
        <v>9548</v>
      </c>
      <c r="F4243" s="344" t="s">
        <v>469</v>
      </c>
      <c r="G4243" s="344"/>
      <c r="H4243" s="344" t="s">
        <v>9549</v>
      </c>
      <c r="I4243" s="334"/>
      <c r="J4243" s="261"/>
    </row>
    <row r="4244" spans="3:10" s="311" customFormat="1" x14ac:dyDescent="0.3">
      <c r="C4244" s="664"/>
      <c r="D4244" s="343" t="s">
        <v>9550</v>
      </c>
      <c r="E4244" s="344" t="s">
        <v>9551</v>
      </c>
      <c r="F4244" s="344" t="s">
        <v>1948</v>
      </c>
      <c r="G4244" s="344"/>
      <c r="H4244" s="344" t="s">
        <v>9550</v>
      </c>
      <c r="I4244" s="334"/>
      <c r="J4244" s="261"/>
    </row>
    <row r="4245" spans="3:10" s="311" customFormat="1" x14ac:dyDescent="0.3">
      <c r="C4245" s="664"/>
      <c r="D4245" s="343" t="s">
        <v>9552</v>
      </c>
      <c r="E4245" s="344" t="s">
        <v>9553</v>
      </c>
      <c r="F4245" s="344" t="s">
        <v>1948</v>
      </c>
      <c r="G4245" s="344"/>
      <c r="H4245" s="344" t="s">
        <v>9552</v>
      </c>
      <c r="I4245" s="334"/>
      <c r="J4245" s="261"/>
    </row>
    <row r="4246" spans="3:10" s="311" customFormat="1" x14ac:dyDescent="0.3">
      <c r="C4246" s="664"/>
      <c r="D4246" s="343" t="s">
        <v>9554</v>
      </c>
      <c r="E4246" s="344" t="s">
        <v>9555</v>
      </c>
      <c r="F4246" s="344" t="s">
        <v>418</v>
      </c>
      <c r="G4246" s="344"/>
      <c r="H4246" s="344" t="s">
        <v>9556</v>
      </c>
      <c r="I4246" s="334"/>
      <c r="J4246" s="261"/>
    </row>
    <row r="4247" spans="3:10" s="311" customFormat="1" x14ac:dyDescent="0.3">
      <c r="C4247" s="664"/>
      <c r="D4247" s="343" t="s">
        <v>9557</v>
      </c>
      <c r="E4247" s="344" t="s">
        <v>9558</v>
      </c>
      <c r="F4247" s="344" t="s">
        <v>531</v>
      </c>
      <c r="G4247" s="344"/>
      <c r="H4247" s="344" t="s">
        <v>9559</v>
      </c>
      <c r="I4247" s="334"/>
      <c r="J4247" s="261"/>
    </row>
    <row r="4248" spans="3:10" s="311" customFormat="1" x14ac:dyDescent="0.3">
      <c r="C4248" s="664"/>
      <c r="D4248" s="343" t="s">
        <v>9560</v>
      </c>
      <c r="E4248" s="344" t="s">
        <v>412</v>
      </c>
      <c r="F4248" s="344" t="s">
        <v>565</v>
      </c>
      <c r="G4248" s="344"/>
      <c r="H4248" s="344" t="s">
        <v>9561</v>
      </c>
      <c r="I4248" s="334"/>
      <c r="J4248" s="261"/>
    </row>
    <row r="4249" spans="3:10" s="311" customFormat="1" x14ac:dyDescent="0.3">
      <c r="C4249" s="664"/>
      <c r="D4249" s="343" t="s">
        <v>9562</v>
      </c>
      <c r="E4249" s="344" t="s">
        <v>412</v>
      </c>
      <c r="F4249" s="344" t="s">
        <v>4181</v>
      </c>
      <c r="G4249" s="344"/>
      <c r="H4249" s="344" t="s">
        <v>9562</v>
      </c>
      <c r="I4249" s="334"/>
      <c r="J4249" s="261"/>
    </row>
    <row r="4250" spans="3:10" s="311" customFormat="1" x14ac:dyDescent="0.3">
      <c r="C4250" s="664"/>
      <c r="D4250" s="343" t="s">
        <v>9563</v>
      </c>
      <c r="E4250" s="344" t="s">
        <v>9564</v>
      </c>
      <c r="F4250" s="344" t="s">
        <v>1018</v>
      </c>
      <c r="G4250" s="344"/>
      <c r="H4250" s="344" t="s">
        <v>9565</v>
      </c>
      <c r="I4250" s="334"/>
      <c r="J4250" s="261"/>
    </row>
    <row r="4251" spans="3:10" s="311" customFormat="1" x14ac:dyDescent="0.3">
      <c r="C4251" s="664"/>
      <c r="D4251" s="343" t="s">
        <v>9566</v>
      </c>
      <c r="E4251" s="344" t="s">
        <v>9567</v>
      </c>
      <c r="F4251" s="344" t="s">
        <v>469</v>
      </c>
      <c r="G4251" s="344"/>
      <c r="H4251" s="344" t="s">
        <v>9566</v>
      </c>
      <c r="I4251" s="334"/>
      <c r="J4251" s="261"/>
    </row>
    <row r="4252" spans="3:10" s="311" customFormat="1" x14ac:dyDescent="0.3">
      <c r="C4252" s="664"/>
      <c r="D4252" s="343" t="s">
        <v>9568</v>
      </c>
      <c r="E4252" s="344" t="s">
        <v>9569</v>
      </c>
      <c r="F4252" s="344" t="s">
        <v>6619</v>
      </c>
      <c r="G4252" s="344"/>
      <c r="H4252" s="344" t="s">
        <v>9570</v>
      </c>
      <c r="I4252" s="334"/>
      <c r="J4252" s="261"/>
    </row>
    <row r="4253" spans="3:10" s="311" customFormat="1" x14ac:dyDescent="0.3">
      <c r="C4253" s="664"/>
      <c r="D4253" s="343" t="s">
        <v>9571</v>
      </c>
      <c r="E4253" s="344" t="s">
        <v>412</v>
      </c>
      <c r="F4253" s="344" t="s">
        <v>418</v>
      </c>
      <c r="G4253" s="344"/>
      <c r="H4253" s="344" t="s">
        <v>9571</v>
      </c>
      <c r="I4253" s="334"/>
      <c r="J4253" s="261"/>
    </row>
    <row r="4254" spans="3:10" s="311" customFormat="1" x14ac:dyDescent="0.3">
      <c r="C4254" s="664"/>
      <c r="D4254" s="343" t="s">
        <v>9572</v>
      </c>
      <c r="E4254" s="344" t="s">
        <v>9573</v>
      </c>
      <c r="F4254" s="344" t="s">
        <v>916</v>
      </c>
      <c r="G4254" s="344"/>
      <c r="H4254" s="344" t="s">
        <v>9572</v>
      </c>
      <c r="I4254" s="334"/>
      <c r="J4254" s="261"/>
    </row>
    <row r="4255" spans="3:10" s="311" customFormat="1" x14ac:dyDescent="0.3">
      <c r="C4255" s="664"/>
      <c r="D4255" s="343" t="s">
        <v>9574</v>
      </c>
      <c r="E4255" s="344" t="s">
        <v>412</v>
      </c>
      <c r="F4255" s="344" t="s">
        <v>469</v>
      </c>
      <c r="G4255" s="344"/>
      <c r="H4255" s="344" t="s">
        <v>9574</v>
      </c>
      <c r="I4255" s="334"/>
      <c r="J4255" s="261"/>
    </row>
    <row r="4256" spans="3:10" s="311" customFormat="1" x14ac:dyDescent="0.3">
      <c r="C4256" s="664"/>
      <c r="D4256" s="343" t="s">
        <v>9575</v>
      </c>
      <c r="E4256" s="344" t="s">
        <v>9576</v>
      </c>
      <c r="F4256" s="344" t="s">
        <v>594</v>
      </c>
      <c r="G4256" s="344"/>
      <c r="H4256" s="344" t="s">
        <v>9577</v>
      </c>
      <c r="I4256" s="334"/>
      <c r="J4256" s="261"/>
    </row>
    <row r="4257" spans="3:10" s="311" customFormat="1" x14ac:dyDescent="0.3">
      <c r="C4257" s="664"/>
      <c r="D4257" s="343" t="s">
        <v>9578</v>
      </c>
      <c r="E4257" s="344" t="s">
        <v>412</v>
      </c>
      <c r="F4257" s="344" t="s">
        <v>418</v>
      </c>
      <c r="G4257" s="344"/>
      <c r="H4257" s="344" t="s">
        <v>9579</v>
      </c>
      <c r="I4257" s="334"/>
      <c r="J4257" s="261"/>
    </row>
    <row r="4258" spans="3:10" s="311" customFormat="1" x14ac:dyDescent="0.3">
      <c r="C4258" s="664"/>
      <c r="D4258" s="343" t="s">
        <v>9580</v>
      </c>
      <c r="E4258" s="344" t="s">
        <v>9581</v>
      </c>
      <c r="F4258" s="344" t="s">
        <v>463</v>
      </c>
      <c r="G4258" s="344"/>
      <c r="H4258" s="344" t="s">
        <v>9580</v>
      </c>
      <c r="I4258" s="334"/>
      <c r="J4258" s="261"/>
    </row>
    <row r="4259" spans="3:10" s="311" customFormat="1" x14ac:dyDescent="0.3">
      <c r="C4259" s="664"/>
      <c r="D4259" s="343" t="s">
        <v>9582</v>
      </c>
      <c r="E4259" s="344" t="s">
        <v>9583</v>
      </c>
      <c r="F4259" s="344" t="s">
        <v>498</v>
      </c>
      <c r="G4259" s="344"/>
      <c r="H4259" s="344" t="s">
        <v>9584</v>
      </c>
      <c r="I4259" s="334"/>
      <c r="J4259" s="261"/>
    </row>
    <row r="4260" spans="3:10" s="311" customFormat="1" x14ac:dyDescent="0.3">
      <c r="C4260" s="664"/>
      <c r="D4260" s="343" t="s">
        <v>9585</v>
      </c>
      <c r="E4260" s="344" t="s">
        <v>412</v>
      </c>
      <c r="F4260" s="344" t="s">
        <v>525</v>
      </c>
      <c r="G4260" s="344"/>
      <c r="H4260" s="344" t="s">
        <v>9585</v>
      </c>
      <c r="I4260" s="334"/>
      <c r="J4260" s="261"/>
    </row>
    <row r="4261" spans="3:10" s="311" customFormat="1" x14ac:dyDescent="0.3">
      <c r="C4261" s="664"/>
      <c r="D4261" s="343" t="s">
        <v>9586</v>
      </c>
      <c r="E4261" s="344" t="s">
        <v>412</v>
      </c>
      <c r="F4261" s="344" t="s">
        <v>1336</v>
      </c>
      <c r="G4261" s="344"/>
      <c r="H4261" s="344" t="s">
        <v>9586</v>
      </c>
      <c r="I4261" s="334"/>
      <c r="J4261" s="261"/>
    </row>
    <row r="4262" spans="3:10" s="311" customFormat="1" x14ac:dyDescent="0.3">
      <c r="C4262" s="664"/>
      <c r="D4262" s="343" t="s">
        <v>9587</v>
      </c>
      <c r="E4262" s="344" t="s">
        <v>412</v>
      </c>
      <c r="F4262" s="344" t="s">
        <v>3421</v>
      </c>
      <c r="G4262" s="344"/>
      <c r="H4262" s="344" t="s">
        <v>9587</v>
      </c>
      <c r="I4262" s="334"/>
      <c r="J4262" s="261"/>
    </row>
    <row r="4263" spans="3:10" s="311" customFormat="1" x14ac:dyDescent="0.3">
      <c r="C4263" s="664"/>
      <c r="D4263" s="343" t="s">
        <v>9588</v>
      </c>
      <c r="E4263" s="344" t="s">
        <v>412</v>
      </c>
      <c r="F4263" s="344" t="s">
        <v>516</v>
      </c>
      <c r="G4263" s="344"/>
      <c r="H4263" s="344" t="s">
        <v>9588</v>
      </c>
      <c r="I4263" s="334"/>
      <c r="J4263" s="261"/>
    </row>
    <row r="4264" spans="3:10" s="311" customFormat="1" x14ac:dyDescent="0.3">
      <c r="C4264" s="664"/>
      <c r="D4264" s="343" t="s">
        <v>9589</v>
      </c>
      <c r="E4264" s="344" t="s">
        <v>9590</v>
      </c>
      <c r="F4264" s="344" t="s">
        <v>1291</v>
      </c>
      <c r="G4264" s="344"/>
      <c r="H4264" s="344" t="s">
        <v>9591</v>
      </c>
      <c r="I4264" s="334"/>
      <c r="J4264" s="261"/>
    </row>
    <row r="4265" spans="3:10" s="311" customFormat="1" x14ac:dyDescent="0.3">
      <c r="C4265" s="664"/>
      <c r="D4265" s="343" t="s">
        <v>9592</v>
      </c>
      <c r="E4265" s="344" t="s">
        <v>9593</v>
      </c>
      <c r="F4265" s="344" t="s">
        <v>1051</v>
      </c>
      <c r="G4265" s="344"/>
      <c r="H4265" s="344" t="s">
        <v>9592</v>
      </c>
      <c r="I4265" s="334"/>
      <c r="J4265" s="261"/>
    </row>
    <row r="4266" spans="3:10" s="311" customFormat="1" x14ac:dyDescent="0.3">
      <c r="C4266" s="664"/>
      <c r="D4266" s="343" t="s">
        <v>9594</v>
      </c>
      <c r="E4266" s="344" t="s">
        <v>9595</v>
      </c>
      <c r="F4266" s="344" t="s">
        <v>3260</v>
      </c>
      <c r="G4266" s="344"/>
      <c r="H4266" s="344" t="s">
        <v>9596</v>
      </c>
      <c r="I4266" s="334"/>
      <c r="J4266" s="261"/>
    </row>
    <row r="4267" spans="3:10" s="311" customFormat="1" x14ac:dyDescent="0.3">
      <c r="C4267" s="664"/>
      <c r="D4267" s="343" t="s">
        <v>9597</v>
      </c>
      <c r="E4267" s="344" t="s">
        <v>9598</v>
      </c>
      <c r="F4267" s="344" t="s">
        <v>1076</v>
      </c>
      <c r="G4267" s="344"/>
      <c r="H4267" s="344" t="s">
        <v>9597</v>
      </c>
      <c r="I4267" s="334"/>
      <c r="J4267" s="261"/>
    </row>
    <row r="4268" spans="3:10" s="311" customFormat="1" x14ac:dyDescent="0.3">
      <c r="C4268" s="664"/>
      <c r="D4268" s="343" t="s">
        <v>9599</v>
      </c>
      <c r="E4268" s="344" t="s">
        <v>9600</v>
      </c>
      <c r="F4268" s="344" t="s">
        <v>469</v>
      </c>
      <c r="G4268" s="344"/>
      <c r="H4268" s="344" t="s">
        <v>9601</v>
      </c>
      <c r="I4268" s="334"/>
      <c r="J4268" s="261"/>
    </row>
    <row r="4269" spans="3:10" s="311" customFormat="1" x14ac:dyDescent="0.3">
      <c r="C4269" s="664"/>
      <c r="D4269" s="343" t="s">
        <v>9602</v>
      </c>
      <c r="E4269" s="344" t="s">
        <v>412</v>
      </c>
      <c r="F4269" s="344" t="s">
        <v>1578</v>
      </c>
      <c r="G4269" s="344"/>
      <c r="H4269" s="344" t="s">
        <v>9602</v>
      </c>
      <c r="I4269" s="334"/>
      <c r="J4269" s="261"/>
    </row>
    <row r="4270" spans="3:10" s="311" customFormat="1" x14ac:dyDescent="0.3">
      <c r="C4270" s="664"/>
      <c r="D4270" s="343" t="s">
        <v>9603</v>
      </c>
      <c r="E4270" s="344" t="s">
        <v>9604</v>
      </c>
      <c r="F4270" s="344" t="s">
        <v>504</v>
      </c>
      <c r="G4270" s="344"/>
      <c r="H4270" s="344" t="s">
        <v>9603</v>
      </c>
      <c r="I4270" s="334"/>
      <c r="J4270" s="261"/>
    </row>
    <row r="4271" spans="3:10" s="311" customFormat="1" x14ac:dyDescent="0.3">
      <c r="C4271" s="664"/>
      <c r="D4271" s="343" t="s">
        <v>9605</v>
      </c>
      <c r="E4271" s="344" t="s">
        <v>412</v>
      </c>
      <c r="F4271" s="344" t="s">
        <v>453</v>
      </c>
      <c r="G4271" s="344"/>
      <c r="H4271" s="344" t="s">
        <v>9605</v>
      </c>
      <c r="I4271" s="334"/>
      <c r="J4271" s="261"/>
    </row>
    <row r="4272" spans="3:10" s="311" customFormat="1" x14ac:dyDescent="0.3">
      <c r="C4272" s="664"/>
      <c r="D4272" s="343" t="s">
        <v>9606</v>
      </c>
      <c r="E4272" s="344" t="s">
        <v>412</v>
      </c>
      <c r="F4272" s="344" t="s">
        <v>1690</v>
      </c>
      <c r="G4272" s="344"/>
      <c r="H4272" s="344" t="s">
        <v>9606</v>
      </c>
      <c r="I4272" s="334"/>
      <c r="J4272" s="261"/>
    </row>
    <row r="4273" spans="2:32" s="311" customFormat="1" x14ac:dyDescent="0.3">
      <c r="C4273" s="664"/>
      <c r="D4273" s="343" t="s">
        <v>9607</v>
      </c>
      <c r="E4273" s="344" t="s">
        <v>412</v>
      </c>
      <c r="F4273" s="344" t="s">
        <v>847</v>
      </c>
      <c r="G4273" s="344"/>
      <c r="H4273" s="344" t="s">
        <v>9607</v>
      </c>
      <c r="I4273" s="334"/>
      <c r="J4273" s="261"/>
    </row>
    <row r="4274" spans="2:32" s="311" customFormat="1" x14ac:dyDescent="0.3">
      <c r="C4274" s="664"/>
      <c r="D4274" s="343" t="s">
        <v>9608</v>
      </c>
      <c r="E4274" s="344" t="s">
        <v>412</v>
      </c>
      <c r="F4274" s="344" t="s">
        <v>484</v>
      </c>
      <c r="G4274" s="344"/>
      <c r="H4274" s="344" t="s">
        <v>9609</v>
      </c>
      <c r="I4274" s="334"/>
      <c r="J4274" s="261"/>
    </row>
    <row r="4275" spans="2:32" s="311" customFormat="1" x14ac:dyDescent="0.3">
      <c r="C4275" s="664"/>
      <c r="D4275" s="343" t="s">
        <v>9610</v>
      </c>
      <c r="E4275" s="344" t="s">
        <v>9611</v>
      </c>
      <c r="F4275" s="344" t="s">
        <v>436</v>
      </c>
      <c r="G4275" s="344"/>
      <c r="H4275" s="344" t="s">
        <v>9612</v>
      </c>
      <c r="I4275" s="334"/>
      <c r="J4275" s="261"/>
    </row>
    <row r="4276" spans="2:32" s="311" customFormat="1" x14ac:dyDescent="0.3">
      <c r="C4276" s="664"/>
      <c r="D4276" s="343" t="s">
        <v>9613</v>
      </c>
      <c r="E4276" s="344" t="s">
        <v>412</v>
      </c>
      <c r="F4276" s="344" t="s">
        <v>682</v>
      </c>
      <c r="G4276" s="344"/>
      <c r="H4276" s="344" t="s">
        <v>9614</v>
      </c>
      <c r="I4276" s="334"/>
      <c r="J4276" s="261"/>
    </row>
    <row r="4277" spans="2:32" s="311" customFormat="1" x14ac:dyDescent="0.3">
      <c r="C4277" s="664"/>
      <c r="D4277" s="343" t="s">
        <v>9613</v>
      </c>
      <c r="E4277" s="344" t="s">
        <v>9615</v>
      </c>
      <c r="F4277" s="344" t="s">
        <v>682</v>
      </c>
      <c r="G4277" s="344"/>
      <c r="H4277" s="344" t="s">
        <v>9613</v>
      </c>
      <c r="I4277" s="334"/>
      <c r="J4277" s="261"/>
    </row>
    <row r="4278" spans="2:32" s="311" customFormat="1" x14ac:dyDescent="0.3">
      <c r="C4278" s="664"/>
      <c r="D4278" s="343" t="s">
        <v>9616</v>
      </c>
      <c r="E4278" s="344" t="s">
        <v>412</v>
      </c>
      <c r="F4278" s="344" t="s">
        <v>682</v>
      </c>
      <c r="G4278" s="344"/>
      <c r="H4278" s="344" t="s">
        <v>9617</v>
      </c>
      <c r="I4278" s="334"/>
      <c r="J4278" s="261"/>
    </row>
    <row r="4279" spans="2:32" s="311" customFormat="1" x14ac:dyDescent="0.3">
      <c r="C4279" s="664"/>
      <c r="D4279" s="343" t="s">
        <v>9618</v>
      </c>
      <c r="E4279" s="344" t="s">
        <v>412</v>
      </c>
      <c r="F4279" s="344" t="s">
        <v>847</v>
      </c>
      <c r="G4279" s="344"/>
      <c r="H4279" s="344" t="s">
        <v>9618</v>
      </c>
      <c r="I4279" s="334"/>
      <c r="J4279" s="261"/>
    </row>
    <row r="4280" spans="2:32" s="311" customFormat="1" x14ac:dyDescent="0.3">
      <c r="C4280" s="664"/>
      <c r="D4280" s="343" t="s">
        <v>9619</v>
      </c>
      <c r="E4280" s="344" t="s">
        <v>412</v>
      </c>
      <c r="F4280" s="344" t="s">
        <v>1690</v>
      </c>
      <c r="G4280" s="344"/>
      <c r="H4280" s="344" t="s">
        <v>9619</v>
      </c>
      <c r="I4280" s="334"/>
      <c r="J4280" s="261"/>
    </row>
    <row r="4281" spans="2:32" s="311" customFormat="1" ht="17.25" thickBot="1" x14ac:dyDescent="0.35">
      <c r="C4281" s="664"/>
      <c r="D4281" s="345" t="s">
        <v>9620</v>
      </c>
      <c r="E4281" s="346" t="s">
        <v>412</v>
      </c>
      <c r="F4281" s="346" t="s">
        <v>406</v>
      </c>
      <c r="G4281" s="346"/>
      <c r="H4281" s="346" t="s">
        <v>9621</v>
      </c>
      <c r="I4281" s="335"/>
      <c r="J4281" s="336"/>
    </row>
    <row r="4282" spans="2:32" s="311" customFormat="1" x14ac:dyDescent="0.3">
      <c r="C4282" s="664"/>
    </row>
    <row r="4284" spans="2:32" s="313" customFormat="1" hidden="1" x14ac:dyDescent="0.25">
      <c r="C4284" s="672"/>
      <c r="L4284" s="319"/>
      <c r="M4284" s="319"/>
      <c r="N4284" s="319"/>
      <c r="O4284" s="319"/>
      <c r="P4284" s="319"/>
      <c r="Q4284" s="319"/>
      <c r="R4284" s="319"/>
      <c r="S4284" s="319"/>
      <c r="T4284" s="319"/>
      <c r="U4284" s="319"/>
      <c r="V4284" s="319"/>
      <c r="W4284" s="319"/>
      <c r="X4284" s="319"/>
      <c r="Y4284" s="319"/>
      <c r="Z4284" s="319"/>
      <c r="AA4284" s="319"/>
      <c r="AB4284" s="319"/>
      <c r="AC4284" s="319"/>
      <c r="AD4284" s="319"/>
      <c r="AE4284" s="319"/>
      <c r="AF4284" s="319"/>
    </row>
    <row r="4285" spans="2:32" s="313" customFormat="1" hidden="1" x14ac:dyDescent="0.25">
      <c r="B4285" s="314" t="s">
        <v>9622</v>
      </c>
      <c r="C4285" s="673"/>
      <c r="D4285" s="322" t="s">
        <v>9623</v>
      </c>
      <c r="I4285" s="314" t="s">
        <v>9624</v>
      </c>
      <c r="J4285" s="323">
        <v>43878</v>
      </c>
      <c r="K4285" s="324"/>
      <c r="L4285" s="325"/>
      <c r="M4285" s="325" t="s">
        <v>9625</v>
      </c>
      <c r="N4285" s="319"/>
      <c r="O4285" s="319"/>
      <c r="P4285" s="319"/>
      <c r="Q4285" s="319"/>
      <c r="R4285" s="319"/>
      <c r="S4285" s="319"/>
      <c r="T4285" s="319"/>
      <c r="U4285" s="319"/>
      <c r="V4285" s="319"/>
      <c r="W4285" s="319"/>
      <c r="X4285" s="319"/>
      <c r="Y4285" s="319"/>
      <c r="Z4285" s="319"/>
      <c r="AA4285" s="319"/>
      <c r="AB4285" s="319"/>
      <c r="AC4285" s="319"/>
      <c r="AD4285" s="319"/>
      <c r="AE4285" s="319"/>
      <c r="AF4285" s="319"/>
    </row>
    <row r="4286" spans="2:32" s="313" customFormat="1" hidden="1" x14ac:dyDescent="0.25">
      <c r="B4286" s="315" t="s">
        <v>400</v>
      </c>
      <c r="C4286" s="674" t="s">
        <v>9626</v>
      </c>
      <c r="D4286" s="326" t="s">
        <v>9627</v>
      </c>
      <c r="E4286" s="315" t="s">
        <v>401</v>
      </c>
      <c r="F4286" s="315" t="s">
        <v>9628</v>
      </c>
      <c r="G4286" s="315" t="s">
        <v>9629</v>
      </c>
      <c r="H4286" s="315" t="s">
        <v>9630</v>
      </c>
      <c r="I4286" s="315" t="s">
        <v>403</v>
      </c>
      <c r="J4286" s="315" t="s">
        <v>402</v>
      </c>
      <c r="K4286" s="315" t="s">
        <v>9631</v>
      </c>
      <c r="L4286" s="327" t="s">
        <v>9632</v>
      </c>
      <c r="M4286" s="327" t="s">
        <v>9633</v>
      </c>
      <c r="N4286" s="327" t="s">
        <v>9634</v>
      </c>
      <c r="O4286" s="327" t="s">
        <v>9635</v>
      </c>
      <c r="P4286" s="327" t="s">
        <v>9636</v>
      </c>
      <c r="Q4286" s="327" t="s">
        <v>9637</v>
      </c>
      <c r="R4286" s="327" t="s">
        <v>9638</v>
      </c>
      <c r="S4286" s="327" t="s">
        <v>9639</v>
      </c>
      <c r="T4286" s="327" t="s">
        <v>9640</v>
      </c>
      <c r="U4286" s="327" t="s">
        <v>9641</v>
      </c>
      <c r="V4286" s="328" t="s">
        <v>9642</v>
      </c>
      <c r="W4286" s="319"/>
      <c r="X4286" s="319"/>
      <c r="Y4286" s="319"/>
      <c r="Z4286" s="319"/>
      <c r="AA4286" s="319"/>
      <c r="AB4286" s="319"/>
      <c r="AC4286" s="319"/>
      <c r="AD4286" s="319"/>
      <c r="AE4286" s="319"/>
      <c r="AF4286" s="319"/>
    </row>
    <row r="4287" spans="2:32" s="313" customFormat="1" hidden="1" x14ac:dyDescent="0.25">
      <c r="B4287" s="313" t="s">
        <v>2840</v>
      </c>
      <c r="C4287" s="672"/>
      <c r="D4287" s="313" t="s">
        <v>9643</v>
      </c>
      <c r="E4287" s="313" t="s">
        <v>2841</v>
      </c>
      <c r="I4287" s="313" t="s">
        <v>2843</v>
      </c>
      <c r="J4287" s="313" t="s">
        <v>2842</v>
      </c>
      <c r="K4287" s="313">
        <v>11</v>
      </c>
      <c r="L4287" s="319"/>
      <c r="M4287" s="319">
        <v>20</v>
      </c>
      <c r="N4287" s="319">
        <v>27</v>
      </c>
      <c r="O4287" s="319" t="s">
        <v>9644</v>
      </c>
      <c r="P4287" s="319">
        <v>162</v>
      </c>
      <c r="Q4287" s="319">
        <v>19</v>
      </c>
      <c r="R4287" s="319">
        <v>40</v>
      </c>
      <c r="S4287" s="319" t="s">
        <v>9645</v>
      </c>
      <c r="T4287" s="319">
        <v>4</v>
      </c>
      <c r="U4287" s="319">
        <v>11.340999999999999</v>
      </c>
      <c r="V4287" s="319">
        <v>162.328</v>
      </c>
      <c r="W4287" s="319"/>
      <c r="X4287" s="319"/>
      <c r="Y4287" s="319"/>
      <c r="Z4287" s="319"/>
      <c r="AA4287" s="319"/>
      <c r="AB4287" s="319"/>
      <c r="AC4287" s="319"/>
      <c r="AD4287" s="319"/>
      <c r="AE4287" s="319"/>
      <c r="AF4287" s="319"/>
    </row>
    <row r="4288" spans="2:32" s="313" customFormat="1" hidden="1" x14ac:dyDescent="0.25">
      <c r="B4288" s="313" t="s">
        <v>750</v>
      </c>
      <c r="C4288" s="672"/>
      <c r="D4288" s="313" t="s">
        <v>9646</v>
      </c>
      <c r="E4288" s="313" t="s">
        <v>751</v>
      </c>
      <c r="I4288" s="313" t="s">
        <v>750</v>
      </c>
      <c r="J4288" s="313" t="s">
        <v>752</v>
      </c>
      <c r="K4288" s="313">
        <v>17</v>
      </c>
      <c r="L4288" s="319"/>
      <c r="M4288" s="319">
        <v>21</v>
      </c>
      <c r="N4288" s="319">
        <v>9</v>
      </c>
      <c r="O4288" s="319" t="s">
        <v>9647</v>
      </c>
      <c r="P4288" s="319">
        <v>145</v>
      </c>
      <c r="Q4288" s="319">
        <v>30</v>
      </c>
      <c r="R4288" s="319">
        <v>35</v>
      </c>
      <c r="S4288" s="319" t="s">
        <v>9648</v>
      </c>
      <c r="T4288" s="319">
        <v>4</v>
      </c>
      <c r="U4288" s="319">
        <v>-17.353000000000002</v>
      </c>
      <c r="V4288" s="319">
        <v>-145.51</v>
      </c>
      <c r="W4288" s="319"/>
      <c r="X4288" s="319"/>
      <c r="Y4288" s="319"/>
      <c r="Z4288" s="319"/>
      <c r="AA4288" s="319"/>
      <c r="AB4288" s="319"/>
      <c r="AC4288" s="319"/>
      <c r="AD4288" s="319"/>
      <c r="AE4288" s="319"/>
      <c r="AF4288" s="319"/>
    </row>
    <row r="4289" spans="2:32" s="313" customFormat="1" hidden="1" x14ac:dyDescent="0.25">
      <c r="B4289" s="313" t="s">
        <v>809</v>
      </c>
      <c r="C4289" s="672"/>
      <c r="D4289" s="313" t="s">
        <v>9649</v>
      </c>
      <c r="E4289" s="313" t="s">
        <v>810</v>
      </c>
      <c r="I4289" s="313" t="s">
        <v>809</v>
      </c>
      <c r="J4289" s="313" t="s">
        <v>498</v>
      </c>
      <c r="K4289" s="313">
        <v>36</v>
      </c>
      <c r="L4289" s="319"/>
      <c r="M4289" s="319">
        <v>49</v>
      </c>
      <c r="N4289" s="319">
        <v>20</v>
      </c>
      <c r="O4289" s="319" t="s">
        <v>9644</v>
      </c>
      <c r="P4289" s="319">
        <v>7</v>
      </c>
      <c r="Q4289" s="319">
        <v>48</v>
      </c>
      <c r="R4289" s="319">
        <v>33</v>
      </c>
      <c r="S4289" s="319" t="s">
        <v>9645</v>
      </c>
      <c r="T4289" s="319">
        <v>5</v>
      </c>
      <c r="U4289" s="319">
        <v>36.822000000000003</v>
      </c>
      <c r="V4289" s="319">
        <v>7.8090000000000002</v>
      </c>
      <c r="W4289" s="319"/>
      <c r="X4289" s="319"/>
      <c r="Y4289" s="319"/>
      <c r="Z4289" s="319"/>
      <c r="AA4289" s="319"/>
      <c r="AB4289" s="319"/>
      <c r="AC4289" s="319"/>
      <c r="AD4289" s="319"/>
      <c r="AE4289" s="319"/>
      <c r="AF4289" s="319"/>
    </row>
    <row r="4290" spans="2:32" s="313" customFormat="1" hidden="1" x14ac:dyDescent="0.25">
      <c r="B4290" s="313" t="s">
        <v>404</v>
      </c>
      <c r="C4290" s="672"/>
      <c r="D4290" s="313" t="s">
        <v>9650</v>
      </c>
      <c r="E4290" s="313" t="s">
        <v>405</v>
      </c>
      <c r="I4290" s="313" t="s">
        <v>407</v>
      </c>
      <c r="J4290" s="313" t="s">
        <v>406</v>
      </c>
      <c r="K4290" s="313">
        <v>50</v>
      </c>
      <c r="L4290" s="319"/>
      <c r="M4290" s="319">
        <v>49</v>
      </c>
      <c r="N4290" s="319">
        <v>22</v>
      </c>
      <c r="O4290" s="319" t="s">
        <v>9644</v>
      </c>
      <c r="P4290" s="319">
        <v>6</v>
      </c>
      <c r="Q4290" s="319">
        <v>11</v>
      </c>
      <c r="R4290" s="319">
        <v>14</v>
      </c>
      <c r="S4290" s="319" t="s">
        <v>9645</v>
      </c>
      <c r="T4290" s="319">
        <v>190</v>
      </c>
      <c r="U4290" s="319">
        <v>50.823</v>
      </c>
      <c r="V4290" s="319">
        <v>6.1870000000000003</v>
      </c>
      <c r="W4290" s="319"/>
      <c r="X4290" s="319"/>
      <c r="Y4290" s="319"/>
      <c r="Z4290" s="319"/>
      <c r="AA4290" s="319"/>
      <c r="AB4290" s="319"/>
      <c r="AC4290" s="319"/>
      <c r="AD4290" s="319"/>
      <c r="AE4290" s="319"/>
      <c r="AF4290" s="319"/>
    </row>
    <row r="4291" spans="2:32" s="313" customFormat="1" hidden="1" x14ac:dyDescent="0.25">
      <c r="B4291" s="313" t="s">
        <v>408</v>
      </c>
      <c r="C4291" s="672"/>
      <c r="D4291" s="313" t="s">
        <v>9651</v>
      </c>
      <c r="E4291" s="313" t="s">
        <v>409</v>
      </c>
      <c r="I4291" s="313" t="s">
        <v>408</v>
      </c>
      <c r="J4291" s="313" t="s">
        <v>410</v>
      </c>
      <c r="K4291" s="313">
        <v>57</v>
      </c>
      <c r="L4291" s="319"/>
      <c r="M4291" s="319">
        <v>5</v>
      </c>
      <c r="N4291" s="319">
        <v>34</v>
      </c>
      <c r="O4291" s="319" t="s">
        <v>9644</v>
      </c>
      <c r="P4291" s="319">
        <v>9</v>
      </c>
      <c r="Q4291" s="319">
        <v>50</v>
      </c>
      <c r="R4291" s="319">
        <v>56</v>
      </c>
      <c r="S4291" s="319" t="s">
        <v>9645</v>
      </c>
      <c r="T4291" s="319">
        <v>4</v>
      </c>
      <c r="U4291" s="319">
        <v>57.093000000000004</v>
      </c>
      <c r="V4291" s="319">
        <v>9.8490000000000002</v>
      </c>
      <c r="W4291" s="319"/>
      <c r="X4291" s="319"/>
      <c r="Y4291" s="319"/>
      <c r="Z4291" s="319"/>
      <c r="AA4291" s="319"/>
      <c r="AB4291" s="319"/>
      <c r="AC4291" s="319"/>
      <c r="AD4291" s="319"/>
      <c r="AE4291" s="319"/>
      <c r="AF4291" s="319"/>
    </row>
    <row r="4292" spans="2:32" s="313" customFormat="1" hidden="1" x14ac:dyDescent="0.25">
      <c r="B4292" s="313" t="s">
        <v>753</v>
      </c>
      <c r="C4292" s="672"/>
      <c r="D4292" s="313" t="s">
        <v>9652</v>
      </c>
      <c r="E4292" s="313" t="s">
        <v>754</v>
      </c>
      <c r="I4292" s="313" t="s">
        <v>753</v>
      </c>
      <c r="J4292" s="313" t="s">
        <v>473</v>
      </c>
      <c r="K4292" s="313">
        <v>9</v>
      </c>
      <c r="L4292" s="319"/>
      <c r="M4292" s="319">
        <v>25</v>
      </c>
      <c r="N4292" s="319">
        <v>45</v>
      </c>
      <c r="O4292" s="319" t="s">
        <v>9644</v>
      </c>
      <c r="P4292" s="319">
        <v>64</v>
      </c>
      <c r="Q4292" s="319">
        <v>28</v>
      </c>
      <c r="R4292" s="319">
        <v>15</v>
      </c>
      <c r="S4292" s="319" t="s">
        <v>9648</v>
      </c>
      <c r="T4292" s="319">
        <v>220</v>
      </c>
      <c r="U4292" s="319">
        <v>9.4290000000000003</v>
      </c>
      <c r="V4292" s="319">
        <v>-64.471000000000004</v>
      </c>
      <c r="W4292" s="319"/>
      <c r="X4292" s="319"/>
      <c r="Y4292" s="319"/>
      <c r="Z4292" s="319"/>
      <c r="AA4292" s="319"/>
      <c r="AB4292" s="319"/>
      <c r="AC4292" s="319"/>
      <c r="AD4292" s="319"/>
      <c r="AE4292" s="319"/>
      <c r="AF4292" s="319"/>
    </row>
    <row r="4293" spans="2:32" s="313" customFormat="1" hidden="1" x14ac:dyDescent="0.25">
      <c r="B4293" s="313" t="s">
        <v>414</v>
      </c>
      <c r="C4293" s="672"/>
      <c r="D4293" s="313" t="s">
        <v>9653</v>
      </c>
      <c r="E4293" s="313" t="s">
        <v>415</v>
      </c>
      <c r="I4293" s="313" t="s">
        <v>414</v>
      </c>
      <c r="J4293" s="313" t="s">
        <v>410</v>
      </c>
      <c r="K4293" s="313">
        <v>56</v>
      </c>
      <c r="L4293" s="319"/>
      <c r="M4293" s="319">
        <v>18</v>
      </c>
      <c r="N4293" s="319">
        <v>15</v>
      </c>
      <c r="O4293" s="319" t="s">
        <v>9644</v>
      </c>
      <c r="P4293" s="319">
        <v>10</v>
      </c>
      <c r="Q4293" s="319">
        <v>37</v>
      </c>
      <c r="R4293" s="319">
        <v>10</v>
      </c>
      <c r="S4293" s="319" t="s">
        <v>9645</v>
      </c>
      <c r="T4293" s="319">
        <v>25</v>
      </c>
      <c r="U4293" s="319">
        <v>56.304000000000002</v>
      </c>
      <c r="V4293" s="319">
        <v>10.619</v>
      </c>
      <c r="W4293" s="319"/>
      <c r="X4293" s="319"/>
      <c r="Y4293" s="319"/>
      <c r="Z4293" s="319"/>
      <c r="AA4293" s="319"/>
      <c r="AB4293" s="319"/>
      <c r="AC4293" s="319"/>
      <c r="AD4293" s="319"/>
      <c r="AE4293" s="319"/>
      <c r="AF4293" s="319"/>
    </row>
    <row r="4294" spans="2:32" s="313" customFormat="1" hidden="1" x14ac:dyDescent="0.25">
      <c r="B4294" s="313" t="s">
        <v>419</v>
      </c>
      <c r="C4294" s="672"/>
      <c r="D4294" s="313" t="s">
        <v>9654</v>
      </c>
      <c r="E4294" s="313" t="s">
        <v>420</v>
      </c>
      <c r="I4294" s="313" t="s">
        <v>419</v>
      </c>
      <c r="J4294" s="313" t="s">
        <v>421</v>
      </c>
      <c r="K4294" s="313">
        <v>53</v>
      </c>
      <c r="L4294" s="319"/>
      <c r="M4294" s="319">
        <v>44</v>
      </c>
      <c r="N4294" s="319">
        <v>24</v>
      </c>
      <c r="O4294" s="319" t="s">
        <v>9644</v>
      </c>
      <c r="P4294" s="319">
        <v>91</v>
      </c>
      <c r="Q4294" s="319">
        <v>23</v>
      </c>
      <c r="R4294" s="319">
        <v>6</v>
      </c>
      <c r="S4294" s="319" t="s">
        <v>9645</v>
      </c>
      <c r="T4294" s="319">
        <v>254</v>
      </c>
      <c r="U4294" s="319">
        <v>53.74</v>
      </c>
      <c r="V4294" s="319">
        <v>91.385000000000005</v>
      </c>
      <c r="W4294" s="319"/>
      <c r="X4294" s="319"/>
      <c r="Y4294" s="319"/>
      <c r="Z4294" s="319"/>
      <c r="AA4294" s="319"/>
      <c r="AB4294" s="319"/>
      <c r="AC4294" s="319"/>
      <c r="AD4294" s="319"/>
      <c r="AE4294" s="319"/>
      <c r="AF4294" s="319"/>
    </row>
    <row r="4295" spans="2:32" s="313" customFormat="1" hidden="1" x14ac:dyDescent="0.25">
      <c r="B4295" s="313" t="s">
        <v>416</v>
      </c>
      <c r="C4295" s="672"/>
      <c r="D4295" s="313" t="s">
        <v>9655</v>
      </c>
      <c r="E4295" s="313" t="s">
        <v>417</v>
      </c>
      <c r="I4295" s="313" t="s">
        <v>416</v>
      </c>
      <c r="J4295" s="313" t="s">
        <v>418</v>
      </c>
      <c r="K4295" s="313">
        <v>30</v>
      </c>
      <c r="L4295" s="319"/>
      <c r="M4295" s="319">
        <v>21</v>
      </c>
      <c r="N4295" s="319">
        <v>54</v>
      </c>
      <c r="O4295" s="319" t="s">
        <v>9644</v>
      </c>
      <c r="P4295" s="319">
        <v>48</v>
      </c>
      <c r="Q4295" s="319">
        <v>13</v>
      </c>
      <c r="R4295" s="319">
        <v>59</v>
      </c>
      <c r="S4295" s="319" t="s">
        <v>9645</v>
      </c>
      <c r="T4295" s="319">
        <v>4</v>
      </c>
      <c r="U4295" s="319">
        <v>30.364999999999998</v>
      </c>
      <c r="V4295" s="319">
        <v>48.232999999999997</v>
      </c>
      <c r="W4295" s="319"/>
      <c r="X4295" s="319"/>
      <c r="Y4295" s="319"/>
      <c r="Z4295" s="319"/>
      <c r="AA4295" s="319"/>
      <c r="AB4295" s="319"/>
      <c r="AC4295" s="319"/>
      <c r="AD4295" s="319"/>
      <c r="AE4295" s="319"/>
      <c r="AF4295" s="319"/>
    </row>
    <row r="4296" spans="2:32" s="313" customFormat="1" hidden="1" x14ac:dyDescent="0.25">
      <c r="B4296" s="313" t="s">
        <v>445</v>
      </c>
      <c r="C4296" s="672"/>
      <c r="D4296" s="313" t="s">
        <v>9656</v>
      </c>
      <c r="E4296" s="313" t="s">
        <v>446</v>
      </c>
      <c r="I4296" s="313" t="s">
        <v>447</v>
      </c>
      <c r="J4296" s="313" t="s">
        <v>436</v>
      </c>
      <c r="K4296" s="313">
        <v>32</v>
      </c>
      <c r="L4296" s="319"/>
      <c r="M4296" s="319">
        <v>24</v>
      </c>
      <c r="N4296" s="319">
        <v>40</v>
      </c>
      <c r="O4296" s="319" t="s">
        <v>9644</v>
      </c>
      <c r="P4296" s="319">
        <v>99</v>
      </c>
      <c r="Q4296" s="319">
        <v>40</v>
      </c>
      <c r="R4296" s="319">
        <v>54</v>
      </c>
      <c r="S4296" s="319" t="s">
        <v>9648</v>
      </c>
      <c r="T4296" s="319">
        <v>546</v>
      </c>
      <c r="U4296" s="319">
        <v>32.411000000000001</v>
      </c>
      <c r="V4296" s="319">
        <v>-99.682000000000002</v>
      </c>
      <c r="W4296" s="319"/>
      <c r="X4296" s="319"/>
      <c r="Y4296" s="319"/>
      <c r="Z4296" s="319"/>
      <c r="AA4296" s="319"/>
      <c r="AB4296" s="319"/>
      <c r="AC4296" s="319"/>
      <c r="AD4296" s="319"/>
      <c r="AE4296" s="319"/>
      <c r="AF4296" s="319"/>
    </row>
    <row r="4297" spans="2:32" s="313" customFormat="1" hidden="1" x14ac:dyDescent="0.25">
      <c r="B4297" s="313" t="s">
        <v>441</v>
      </c>
      <c r="C4297" s="672"/>
      <c r="D4297" s="313" t="s">
        <v>9657</v>
      </c>
      <c r="E4297" s="313" t="s">
        <v>442</v>
      </c>
      <c r="I4297" s="313" t="s">
        <v>444</v>
      </c>
      <c r="J4297" s="313" t="s">
        <v>443</v>
      </c>
      <c r="K4297" s="313">
        <v>5</v>
      </c>
      <c r="L4297" s="319"/>
      <c r="M4297" s="319">
        <v>15</v>
      </c>
      <c r="N4297" s="319">
        <v>35</v>
      </c>
      <c r="O4297" s="319" t="s">
        <v>9644</v>
      </c>
      <c r="P4297" s="319">
        <v>3</v>
      </c>
      <c r="Q4297" s="319">
        <v>55</v>
      </c>
      <c r="R4297" s="319">
        <v>35</v>
      </c>
      <c r="S4297" s="319" t="s">
        <v>9648</v>
      </c>
      <c r="T4297" s="319">
        <v>7</v>
      </c>
      <c r="U4297" s="319">
        <v>5.26</v>
      </c>
      <c r="V4297" s="319">
        <v>-3.9260000000000002</v>
      </c>
      <c r="W4297" s="319"/>
      <c r="X4297" s="319"/>
      <c r="Y4297" s="319"/>
      <c r="Z4297" s="319"/>
      <c r="AA4297" s="319"/>
      <c r="AB4297" s="319"/>
      <c r="AC4297" s="319"/>
      <c r="AD4297" s="319"/>
      <c r="AE4297" s="319"/>
      <c r="AF4297" s="319"/>
    </row>
    <row r="4298" spans="2:32" s="313" customFormat="1" hidden="1" x14ac:dyDescent="0.25">
      <c r="B4298" s="313" t="s">
        <v>717</v>
      </c>
      <c r="C4298" s="672"/>
      <c r="D4298" s="313" t="s">
        <v>9658</v>
      </c>
      <c r="E4298" s="313" t="s">
        <v>718</v>
      </c>
      <c r="I4298" s="313" t="s">
        <v>719</v>
      </c>
      <c r="J4298" s="313" t="s">
        <v>493</v>
      </c>
      <c r="K4298" s="313">
        <v>10</v>
      </c>
      <c r="L4298" s="319"/>
      <c r="M4298" s="319">
        <v>57</v>
      </c>
      <c r="N4298" s="319">
        <v>3</v>
      </c>
      <c r="O4298" s="319" t="s">
        <v>9647</v>
      </c>
      <c r="P4298" s="319">
        <v>142</v>
      </c>
      <c r="Q4298" s="319">
        <v>27</v>
      </c>
      <c r="R4298" s="319">
        <v>34</v>
      </c>
      <c r="S4298" s="319" t="s">
        <v>9645</v>
      </c>
      <c r="T4298" s="319">
        <v>11</v>
      </c>
      <c r="U4298" s="319">
        <v>-10.951000000000001</v>
      </c>
      <c r="V4298" s="319">
        <v>142.459</v>
      </c>
      <c r="W4298" s="319"/>
      <c r="X4298" s="319"/>
      <c r="Y4298" s="319"/>
      <c r="Z4298" s="319"/>
      <c r="AA4298" s="319"/>
      <c r="AB4298" s="319"/>
      <c r="AC4298" s="319"/>
      <c r="AD4298" s="319"/>
      <c r="AE4298" s="319"/>
      <c r="AF4298" s="319"/>
    </row>
    <row r="4299" spans="2:32" s="313" customFormat="1" hidden="1" x14ac:dyDescent="0.25">
      <c r="B4299" s="313" t="s">
        <v>4467</v>
      </c>
      <c r="C4299" s="672"/>
      <c r="D4299" s="313" t="s">
        <v>9659</v>
      </c>
      <c r="E4299" s="313" t="s">
        <v>4468</v>
      </c>
      <c r="I4299" s="313" t="s">
        <v>4469</v>
      </c>
      <c r="J4299" s="313" t="s">
        <v>436</v>
      </c>
      <c r="K4299" s="313">
        <v>35</v>
      </c>
      <c r="L4299" s="319"/>
      <c r="M4299" s="319">
        <v>2</v>
      </c>
      <c r="N4299" s="319">
        <v>24</v>
      </c>
      <c r="O4299" s="319" t="s">
        <v>9644</v>
      </c>
      <c r="P4299" s="319">
        <v>106</v>
      </c>
      <c r="Q4299" s="319">
        <v>36</v>
      </c>
      <c r="R4299" s="319">
        <v>33</v>
      </c>
      <c r="S4299" s="319" t="s">
        <v>9648</v>
      </c>
      <c r="T4299" s="319">
        <v>1633</v>
      </c>
      <c r="U4299" s="319">
        <v>35.04</v>
      </c>
      <c r="V4299" s="319">
        <v>-106.60899999999999</v>
      </c>
      <c r="W4299" s="319"/>
      <c r="X4299" s="319"/>
      <c r="Y4299" s="319"/>
      <c r="Z4299" s="319"/>
      <c r="AA4299" s="319"/>
      <c r="AB4299" s="319"/>
      <c r="AC4299" s="319"/>
      <c r="AD4299" s="319"/>
      <c r="AE4299" s="319"/>
      <c r="AF4299" s="319"/>
    </row>
    <row r="4300" spans="2:32" s="313" customFormat="1" hidden="1" x14ac:dyDescent="0.25">
      <c r="B4300" s="313" t="s">
        <v>458</v>
      </c>
      <c r="C4300" s="672"/>
      <c r="D4300" s="313" t="s">
        <v>9660</v>
      </c>
      <c r="E4300" s="313" t="s">
        <v>459</v>
      </c>
      <c r="I4300" s="313" t="s">
        <v>458</v>
      </c>
      <c r="J4300" s="313" t="s">
        <v>460</v>
      </c>
      <c r="K4300" s="313">
        <v>22</v>
      </c>
      <c r="L4300" s="319"/>
      <c r="M4300" s="319">
        <v>22</v>
      </c>
      <c r="N4300" s="319">
        <v>33</v>
      </c>
      <c r="O4300" s="319" t="s">
        <v>9644</v>
      </c>
      <c r="P4300" s="319">
        <v>31</v>
      </c>
      <c r="Q4300" s="319">
        <v>36</v>
      </c>
      <c r="R4300" s="319">
        <v>42</v>
      </c>
      <c r="S4300" s="319" t="s">
        <v>9645</v>
      </c>
      <c r="T4300" s="319">
        <v>188</v>
      </c>
      <c r="U4300" s="319">
        <v>22.376000000000001</v>
      </c>
      <c r="V4300" s="319">
        <v>31.611999999999998</v>
      </c>
      <c r="W4300" s="319"/>
      <c r="X4300" s="319"/>
      <c r="Y4300" s="319"/>
      <c r="Z4300" s="319"/>
      <c r="AA4300" s="319"/>
      <c r="AB4300" s="319"/>
      <c r="AC4300" s="319"/>
      <c r="AD4300" s="319"/>
      <c r="AE4300" s="319"/>
      <c r="AF4300" s="319"/>
    </row>
    <row r="4301" spans="2:32" s="313" customFormat="1" hidden="1" x14ac:dyDescent="0.25">
      <c r="B4301" s="313" t="s">
        <v>2803</v>
      </c>
      <c r="C4301" s="672"/>
      <c r="D4301" s="313" t="s">
        <v>9661</v>
      </c>
      <c r="E4301" s="313" t="s">
        <v>2804</v>
      </c>
      <c r="I4301" s="313" t="s">
        <v>2805</v>
      </c>
      <c r="J4301" s="313" t="s">
        <v>440</v>
      </c>
      <c r="K4301" s="313">
        <v>20</v>
      </c>
      <c r="L4301" s="319"/>
      <c r="M4301" s="319">
        <v>17</v>
      </c>
      <c r="N4301" s="319">
        <v>46</v>
      </c>
      <c r="O4301" s="319" t="s">
        <v>9644</v>
      </c>
      <c r="P4301" s="319">
        <v>41</v>
      </c>
      <c r="Q4301" s="319">
        <v>38</v>
      </c>
      <c r="R4301" s="319">
        <v>3</v>
      </c>
      <c r="S4301" s="319" t="s">
        <v>9645</v>
      </c>
      <c r="T4301" s="319">
        <v>1673</v>
      </c>
      <c r="U4301" s="319">
        <v>20.295999999999999</v>
      </c>
      <c r="V4301" s="319">
        <v>41.634</v>
      </c>
      <c r="W4301" s="319"/>
      <c r="X4301" s="319"/>
      <c r="Y4301" s="319"/>
      <c r="Z4301" s="319"/>
      <c r="AA4301" s="319"/>
      <c r="AB4301" s="319"/>
      <c r="AC4301" s="319"/>
      <c r="AD4301" s="319"/>
      <c r="AE4301" s="319"/>
      <c r="AF4301" s="319"/>
    </row>
    <row r="4302" spans="2:32" s="313" customFormat="1" hidden="1" x14ac:dyDescent="0.25">
      <c r="B4302" s="313" t="s">
        <v>461</v>
      </c>
      <c r="C4302" s="672"/>
      <c r="D4302" s="313" t="s">
        <v>9662</v>
      </c>
      <c r="E4302" s="313" t="s">
        <v>462</v>
      </c>
      <c r="I4302" s="313" t="s">
        <v>464</v>
      </c>
      <c r="J4302" s="313" t="s">
        <v>463</v>
      </c>
      <c r="K4302" s="313">
        <v>9</v>
      </c>
      <c r="L4302" s="319"/>
      <c r="M4302" s="319">
        <v>0</v>
      </c>
      <c r="N4302" s="319">
        <v>24</v>
      </c>
      <c r="O4302" s="319" t="s">
        <v>9644</v>
      </c>
      <c r="P4302" s="319">
        <v>7</v>
      </c>
      <c r="Q4302" s="319">
        <v>15</v>
      </c>
      <c r="R4302" s="319">
        <v>47</v>
      </c>
      <c r="S4302" s="319" t="s">
        <v>9645</v>
      </c>
      <c r="T4302" s="319">
        <v>343</v>
      </c>
      <c r="U4302" s="319">
        <v>9.0069999999999997</v>
      </c>
      <c r="V4302" s="319">
        <v>7.2629999999999999</v>
      </c>
      <c r="W4302" s="319"/>
      <c r="X4302" s="319"/>
      <c r="Y4302" s="319"/>
      <c r="Z4302" s="319"/>
      <c r="AA4302" s="319"/>
      <c r="AB4302" s="319"/>
      <c r="AC4302" s="319"/>
      <c r="AD4302" s="319"/>
      <c r="AE4302" s="319"/>
      <c r="AF4302" s="319"/>
    </row>
    <row r="4303" spans="2:32" s="313" customFormat="1" hidden="1" x14ac:dyDescent="0.25">
      <c r="B4303" s="313" t="s">
        <v>606</v>
      </c>
      <c r="C4303" s="672"/>
      <c r="D4303" s="313" t="s">
        <v>9663</v>
      </c>
      <c r="E4303" s="313" t="s">
        <v>607</v>
      </c>
      <c r="I4303" s="313" t="s">
        <v>606</v>
      </c>
      <c r="J4303" s="313" t="s">
        <v>493</v>
      </c>
      <c r="K4303" s="313">
        <v>36</v>
      </c>
      <c r="L4303" s="319"/>
      <c r="M4303" s="319">
        <v>4</v>
      </c>
      <c r="N4303" s="319">
        <v>4</v>
      </c>
      <c r="O4303" s="319" t="s">
        <v>9647</v>
      </c>
      <c r="P4303" s="319">
        <v>146</v>
      </c>
      <c r="Q4303" s="319">
        <v>57</v>
      </c>
      <c r="R4303" s="319">
        <v>29</v>
      </c>
      <c r="S4303" s="319" t="s">
        <v>9645</v>
      </c>
      <c r="T4303" s="319">
        <v>165</v>
      </c>
      <c r="U4303" s="319">
        <v>-36.067999999999998</v>
      </c>
      <c r="V4303" s="319">
        <v>146.958</v>
      </c>
      <c r="W4303" s="319"/>
      <c r="X4303" s="319"/>
      <c r="Y4303" s="319"/>
      <c r="Z4303" s="319"/>
      <c r="AA4303" s="319"/>
      <c r="AB4303" s="319"/>
      <c r="AC4303" s="319"/>
      <c r="AD4303" s="319"/>
      <c r="AE4303" s="319"/>
      <c r="AF4303" s="319"/>
    </row>
    <row r="4304" spans="2:32" s="313" customFormat="1" hidden="1" x14ac:dyDescent="0.25">
      <c r="B4304" s="313" t="s">
        <v>431</v>
      </c>
      <c r="C4304" s="672"/>
      <c r="D4304" s="313" t="s">
        <v>9664</v>
      </c>
      <c r="E4304" s="313" t="s">
        <v>432</v>
      </c>
      <c r="I4304" s="313" t="s">
        <v>434</v>
      </c>
      <c r="J4304" s="313" t="s">
        <v>433</v>
      </c>
      <c r="K4304" s="313">
        <v>57</v>
      </c>
      <c r="L4304" s="319"/>
      <c r="M4304" s="319">
        <v>12</v>
      </c>
      <c r="N4304" s="319">
        <v>15</v>
      </c>
      <c r="O4304" s="319" t="s">
        <v>9644</v>
      </c>
      <c r="P4304" s="319">
        <v>2</v>
      </c>
      <c r="Q4304" s="319">
        <v>12</v>
      </c>
      <c r="R4304" s="319">
        <v>1</v>
      </c>
      <c r="S4304" s="319" t="s">
        <v>9648</v>
      </c>
      <c r="T4304" s="319">
        <v>66</v>
      </c>
      <c r="U4304" s="319">
        <v>57.204000000000001</v>
      </c>
      <c r="V4304" s="319">
        <v>-2.2000000000000002</v>
      </c>
      <c r="W4304" s="319"/>
      <c r="X4304" s="319"/>
      <c r="Y4304" s="319"/>
      <c r="Z4304" s="319"/>
      <c r="AA4304" s="319"/>
      <c r="AB4304" s="319"/>
      <c r="AC4304" s="319"/>
      <c r="AD4304" s="319"/>
      <c r="AE4304" s="319"/>
      <c r="AF4304" s="319"/>
    </row>
    <row r="4305" spans="2:32" s="313" customFormat="1" hidden="1" x14ac:dyDescent="0.25">
      <c r="B4305" s="313" t="s">
        <v>467</v>
      </c>
      <c r="C4305" s="672"/>
      <c r="D4305" s="313" t="s">
        <v>9665</v>
      </c>
      <c r="E4305" s="313" t="s">
        <v>468</v>
      </c>
      <c r="I4305" s="313" t="s">
        <v>470</v>
      </c>
      <c r="J4305" s="313" t="s">
        <v>469</v>
      </c>
      <c r="K4305" s="313">
        <v>16</v>
      </c>
      <c r="L4305" s="319"/>
      <c r="M4305" s="319">
        <v>45</v>
      </c>
      <c r="N4305" s="319">
        <v>24</v>
      </c>
      <c r="O4305" s="319" t="s">
        <v>9644</v>
      </c>
      <c r="P4305" s="319">
        <v>99</v>
      </c>
      <c r="Q4305" s="319">
        <v>45</v>
      </c>
      <c r="R4305" s="319">
        <v>12</v>
      </c>
      <c r="S4305" s="319" t="s">
        <v>9648</v>
      </c>
      <c r="T4305" s="319">
        <v>5</v>
      </c>
      <c r="U4305" s="319">
        <v>16.757000000000001</v>
      </c>
      <c r="V4305" s="319">
        <v>-99.753</v>
      </c>
      <c r="W4305" s="319"/>
      <c r="X4305" s="319"/>
      <c r="Y4305" s="319"/>
      <c r="Z4305" s="319"/>
      <c r="AA4305" s="319"/>
      <c r="AB4305" s="319"/>
      <c r="AC4305" s="319"/>
      <c r="AD4305" s="319"/>
      <c r="AE4305" s="319"/>
      <c r="AF4305" s="319"/>
    </row>
    <row r="4306" spans="2:32" s="313" customFormat="1" hidden="1" x14ac:dyDescent="0.25">
      <c r="B4306" s="313" t="s">
        <v>475</v>
      </c>
      <c r="C4306" s="672"/>
      <c r="D4306" s="313" t="s">
        <v>9666</v>
      </c>
      <c r="E4306" s="313" t="s">
        <v>476</v>
      </c>
      <c r="I4306" s="313" t="s">
        <v>478</v>
      </c>
      <c r="J4306" s="313" t="s">
        <v>477</v>
      </c>
      <c r="K4306" s="313">
        <v>5</v>
      </c>
      <c r="L4306" s="319"/>
      <c r="M4306" s="319">
        <v>36</v>
      </c>
      <c r="N4306" s="319">
        <v>10</v>
      </c>
      <c r="O4306" s="319" t="s">
        <v>9644</v>
      </c>
      <c r="P4306" s="319">
        <v>0</v>
      </c>
      <c r="Q4306" s="319">
        <v>10</v>
      </c>
      <c r="R4306" s="319">
        <v>5</v>
      </c>
      <c r="S4306" s="319" t="s">
        <v>9648</v>
      </c>
      <c r="T4306" s="319">
        <v>63</v>
      </c>
      <c r="U4306" s="319">
        <v>5.6029999999999998</v>
      </c>
      <c r="V4306" s="319">
        <v>-0.16800000000000001</v>
      </c>
      <c r="W4306" s="319"/>
      <c r="X4306" s="319"/>
      <c r="Y4306" s="319"/>
      <c r="Z4306" s="319"/>
      <c r="AA4306" s="319"/>
      <c r="AB4306" s="319"/>
      <c r="AC4306" s="319"/>
      <c r="AD4306" s="319"/>
      <c r="AE4306" s="319"/>
      <c r="AF4306" s="319"/>
    </row>
    <row r="4307" spans="2:32" s="313" customFormat="1" hidden="1" x14ac:dyDescent="0.25">
      <c r="B4307" s="313" t="s">
        <v>4819</v>
      </c>
      <c r="C4307" s="672"/>
      <c r="D4307" s="313" t="s">
        <v>9667</v>
      </c>
      <c r="E4307" s="313" t="s">
        <v>4820</v>
      </c>
      <c r="I4307" s="313" t="s">
        <v>4821</v>
      </c>
      <c r="J4307" s="313" t="s">
        <v>3178</v>
      </c>
      <c r="K4307" s="313">
        <v>28</v>
      </c>
      <c r="L4307" s="319"/>
      <c r="M4307" s="319">
        <v>56</v>
      </c>
      <c r="N4307" s="319">
        <v>43</v>
      </c>
      <c r="O4307" s="319" t="s">
        <v>9644</v>
      </c>
      <c r="P4307" s="319">
        <v>13</v>
      </c>
      <c r="Q4307" s="319">
        <v>36</v>
      </c>
      <c r="R4307" s="319">
        <v>18</v>
      </c>
      <c r="S4307" s="319" t="s">
        <v>9648</v>
      </c>
      <c r="T4307" s="319">
        <v>15</v>
      </c>
      <c r="U4307" s="319">
        <v>28.945</v>
      </c>
      <c r="V4307" s="319">
        <v>-13.605</v>
      </c>
      <c r="W4307" s="319"/>
      <c r="X4307" s="319"/>
      <c r="Y4307" s="319"/>
      <c r="Z4307" s="319"/>
      <c r="AA4307" s="319"/>
      <c r="AB4307" s="319"/>
      <c r="AC4307" s="319"/>
      <c r="AD4307" s="319"/>
      <c r="AE4307" s="319"/>
      <c r="AF4307" s="319"/>
    </row>
    <row r="4308" spans="2:32" s="313" customFormat="1" hidden="1" x14ac:dyDescent="0.25">
      <c r="B4308" s="313" t="s">
        <v>692</v>
      </c>
      <c r="C4308" s="672"/>
      <c r="D4308" s="313" t="s">
        <v>9668</v>
      </c>
      <c r="E4308" s="313" t="s">
        <v>693</v>
      </c>
      <c r="I4308" s="313" t="s">
        <v>694</v>
      </c>
      <c r="J4308" s="313" t="s">
        <v>682</v>
      </c>
      <c r="K4308" s="313">
        <v>47</v>
      </c>
      <c r="L4308" s="319"/>
      <c r="M4308" s="319">
        <v>29</v>
      </c>
      <c r="N4308" s="319">
        <v>6</v>
      </c>
      <c r="O4308" s="319" t="s">
        <v>9644</v>
      </c>
      <c r="P4308" s="319">
        <v>9</v>
      </c>
      <c r="Q4308" s="319">
        <v>33</v>
      </c>
      <c r="R4308" s="319">
        <v>38</v>
      </c>
      <c r="S4308" s="319" t="s">
        <v>9645</v>
      </c>
      <c r="T4308" s="319">
        <v>399</v>
      </c>
      <c r="U4308" s="319">
        <v>47.484999999999999</v>
      </c>
      <c r="V4308" s="319">
        <v>9.5609999999999999</v>
      </c>
      <c r="W4308" s="319"/>
      <c r="X4308" s="319"/>
      <c r="Y4308" s="319"/>
      <c r="Z4308" s="319"/>
      <c r="AA4308" s="319"/>
      <c r="AB4308" s="319"/>
      <c r="AC4308" s="319"/>
      <c r="AD4308" s="319"/>
      <c r="AE4308" s="319"/>
      <c r="AF4308" s="319"/>
    </row>
    <row r="4309" spans="2:32" s="313" customFormat="1" hidden="1" x14ac:dyDescent="0.25">
      <c r="B4309" s="313" t="s">
        <v>6080</v>
      </c>
      <c r="C4309" s="672"/>
      <c r="D4309" s="313" t="s">
        <v>9669</v>
      </c>
      <c r="E4309" s="313" t="s">
        <v>6081</v>
      </c>
      <c r="I4309" s="313" t="s">
        <v>6082</v>
      </c>
      <c r="J4309" s="313" t="s">
        <v>436</v>
      </c>
      <c r="K4309" s="313">
        <v>41</v>
      </c>
      <c r="L4309" s="319"/>
      <c r="M4309" s="319">
        <v>15</v>
      </c>
      <c r="N4309" s="319">
        <v>10</v>
      </c>
      <c r="O4309" s="319" t="s">
        <v>9644</v>
      </c>
      <c r="P4309" s="319">
        <v>70</v>
      </c>
      <c r="Q4309" s="319">
        <v>3</v>
      </c>
      <c r="R4309" s="319">
        <v>36</v>
      </c>
      <c r="S4309" s="319" t="s">
        <v>9648</v>
      </c>
      <c r="T4309" s="319">
        <v>15</v>
      </c>
      <c r="U4309" s="319">
        <v>41.253</v>
      </c>
      <c r="V4309" s="319">
        <v>-70.06</v>
      </c>
      <c r="W4309" s="319"/>
      <c r="X4309" s="319"/>
      <c r="Y4309" s="319"/>
      <c r="Z4309" s="319"/>
      <c r="AA4309" s="319"/>
      <c r="AB4309" s="319"/>
      <c r="AC4309" s="319"/>
      <c r="AD4309" s="319"/>
      <c r="AE4309" s="319"/>
      <c r="AF4309" s="319"/>
    </row>
    <row r="4310" spans="2:32" s="313" customFormat="1" hidden="1" x14ac:dyDescent="0.25">
      <c r="B4310" s="313" t="s">
        <v>9234</v>
      </c>
      <c r="C4310" s="672"/>
      <c r="D4310" s="313" t="s">
        <v>9670</v>
      </c>
      <c r="E4310" s="313" t="s">
        <v>9235</v>
      </c>
      <c r="I4310" s="313" t="s">
        <v>9236</v>
      </c>
      <c r="J4310" s="313" t="s">
        <v>436</v>
      </c>
      <c r="K4310" s="313">
        <v>31</v>
      </c>
      <c r="L4310" s="319"/>
      <c r="M4310" s="319">
        <v>36</v>
      </c>
      <c r="N4310" s="319">
        <v>40</v>
      </c>
      <c r="O4310" s="319" t="s">
        <v>9644</v>
      </c>
      <c r="P4310" s="319">
        <v>97</v>
      </c>
      <c r="Q4310" s="319">
        <v>13</v>
      </c>
      <c r="R4310" s="319">
        <v>49</v>
      </c>
      <c r="S4310" s="319" t="s">
        <v>9648</v>
      </c>
      <c r="T4310" s="319">
        <v>158</v>
      </c>
      <c r="U4310" s="319">
        <v>31.611000000000001</v>
      </c>
      <c r="V4310" s="319">
        <v>-97.23</v>
      </c>
      <c r="W4310" s="319"/>
      <c r="X4310" s="319"/>
      <c r="Y4310" s="319"/>
      <c r="Z4310" s="319"/>
      <c r="AA4310" s="319"/>
      <c r="AB4310" s="319"/>
      <c r="AC4310" s="319"/>
      <c r="AD4310" s="319"/>
      <c r="AE4310" s="319"/>
      <c r="AF4310" s="319"/>
    </row>
    <row r="4311" spans="2:32" s="313" customFormat="1" hidden="1" x14ac:dyDescent="0.25">
      <c r="B4311" s="313" t="s">
        <v>956</v>
      </c>
      <c r="C4311" s="672"/>
      <c r="D4311" s="313" t="s">
        <v>9671</v>
      </c>
      <c r="E4311" s="313" t="s">
        <v>957</v>
      </c>
      <c r="I4311" s="313" t="s">
        <v>958</v>
      </c>
      <c r="J4311" s="313" t="s">
        <v>436</v>
      </c>
      <c r="K4311" s="313">
        <v>39</v>
      </c>
      <c r="L4311" s="319"/>
      <c r="M4311" s="319">
        <v>27</v>
      </c>
      <c r="N4311" s="319">
        <v>27</v>
      </c>
      <c r="O4311" s="319" t="s">
        <v>9644</v>
      </c>
      <c r="P4311" s="319">
        <v>74</v>
      </c>
      <c r="Q4311" s="319">
        <v>34</v>
      </c>
      <c r="R4311" s="319">
        <v>37</v>
      </c>
      <c r="S4311" s="319" t="s">
        <v>9648</v>
      </c>
      <c r="T4311" s="319">
        <v>23</v>
      </c>
      <c r="U4311" s="319">
        <v>39.457999999999998</v>
      </c>
      <c r="V4311" s="319">
        <v>-74.576999999999998</v>
      </c>
      <c r="W4311" s="319"/>
      <c r="X4311" s="319"/>
      <c r="Y4311" s="319"/>
      <c r="Z4311" s="319"/>
      <c r="AA4311" s="319"/>
      <c r="AB4311" s="319"/>
      <c r="AC4311" s="319"/>
      <c r="AD4311" s="319"/>
      <c r="AE4311" s="319"/>
      <c r="AF4311" s="319"/>
    </row>
    <row r="4312" spans="2:32" s="313" customFormat="1" hidden="1" x14ac:dyDescent="0.25">
      <c r="B4312" s="313" t="s">
        <v>482</v>
      </c>
      <c r="C4312" s="672"/>
      <c r="D4312" s="313" t="s">
        <v>9672</v>
      </c>
      <c r="E4312" s="313" t="s">
        <v>483</v>
      </c>
      <c r="I4312" s="313" t="s">
        <v>482</v>
      </c>
      <c r="J4312" s="313" t="s">
        <v>484</v>
      </c>
      <c r="K4312" s="313">
        <v>36</v>
      </c>
      <c r="L4312" s="319"/>
      <c r="M4312" s="319">
        <v>58</v>
      </c>
      <c r="N4312" s="319">
        <v>55</v>
      </c>
      <c r="O4312" s="319" t="s">
        <v>9644</v>
      </c>
      <c r="P4312" s="319">
        <v>35</v>
      </c>
      <c r="Q4312" s="319">
        <v>16</v>
      </c>
      <c r="R4312" s="319">
        <v>49</v>
      </c>
      <c r="S4312" s="319" t="s">
        <v>9645</v>
      </c>
      <c r="T4312" s="319">
        <v>20</v>
      </c>
      <c r="U4312" s="319">
        <v>36.981999999999999</v>
      </c>
      <c r="V4312" s="319">
        <v>35.28</v>
      </c>
      <c r="W4312" s="319"/>
      <c r="X4312" s="319"/>
      <c r="Y4312" s="319"/>
      <c r="Z4312" s="319"/>
      <c r="AA4312" s="319"/>
      <c r="AB4312" s="319"/>
      <c r="AC4312" s="319"/>
      <c r="AD4312" s="319"/>
      <c r="AE4312" s="319"/>
      <c r="AF4312" s="319"/>
    </row>
    <row r="4313" spans="2:32" s="313" customFormat="1" hidden="1" x14ac:dyDescent="0.25">
      <c r="B4313" s="313" t="s">
        <v>482</v>
      </c>
      <c r="C4313" s="672"/>
      <c r="D4313" s="313" t="s">
        <v>9673</v>
      </c>
      <c r="E4313" s="313" t="s">
        <v>483</v>
      </c>
      <c r="I4313" s="313" t="s">
        <v>485</v>
      </c>
      <c r="J4313" s="313" t="s">
        <v>484</v>
      </c>
      <c r="K4313" s="313">
        <v>37</v>
      </c>
      <c r="L4313" s="319"/>
      <c r="M4313" s="319">
        <v>0</v>
      </c>
      <c r="N4313" s="319">
        <v>7</v>
      </c>
      <c r="O4313" s="319" t="s">
        <v>9644</v>
      </c>
      <c r="P4313" s="319">
        <v>35</v>
      </c>
      <c r="Q4313" s="319">
        <v>25</v>
      </c>
      <c r="R4313" s="319">
        <v>33</v>
      </c>
      <c r="S4313" s="319" t="s">
        <v>9645</v>
      </c>
      <c r="T4313" s="319">
        <v>73</v>
      </c>
      <c r="U4313" s="319">
        <v>37.002000000000002</v>
      </c>
      <c r="V4313" s="319">
        <v>35.426000000000002</v>
      </c>
      <c r="W4313" s="319"/>
      <c r="X4313" s="319"/>
      <c r="Y4313" s="319"/>
      <c r="Z4313" s="319"/>
      <c r="AA4313" s="319"/>
      <c r="AB4313" s="319"/>
      <c r="AC4313" s="319"/>
      <c r="AD4313" s="319"/>
      <c r="AE4313" s="319"/>
      <c r="AF4313" s="319"/>
    </row>
    <row r="4314" spans="2:32" s="313" customFormat="1" hidden="1" x14ac:dyDescent="0.25">
      <c r="B4314" s="313" t="s">
        <v>3989</v>
      </c>
      <c r="C4314" s="672"/>
      <c r="D4314" s="313" t="s">
        <v>9674</v>
      </c>
      <c r="E4314" s="313" t="s">
        <v>3990</v>
      </c>
      <c r="I4314" s="313" t="s">
        <v>3991</v>
      </c>
      <c r="J4314" s="313" t="s">
        <v>484</v>
      </c>
      <c r="K4314" s="313">
        <v>38</v>
      </c>
      <c r="L4314" s="319"/>
      <c r="M4314" s="319">
        <v>17</v>
      </c>
      <c r="N4314" s="319">
        <v>32</v>
      </c>
      <c r="O4314" s="319" t="s">
        <v>9644</v>
      </c>
      <c r="P4314" s="319">
        <v>27</v>
      </c>
      <c r="Q4314" s="319">
        <v>9</v>
      </c>
      <c r="R4314" s="319">
        <v>25</v>
      </c>
      <c r="S4314" s="319" t="s">
        <v>9645</v>
      </c>
      <c r="T4314" s="319">
        <v>126</v>
      </c>
      <c r="U4314" s="319">
        <v>38.292000000000002</v>
      </c>
      <c r="V4314" s="319">
        <v>27.157</v>
      </c>
      <c r="W4314" s="319"/>
      <c r="X4314" s="319"/>
      <c r="Y4314" s="319"/>
      <c r="Z4314" s="319"/>
      <c r="AA4314" s="319"/>
      <c r="AB4314" s="319"/>
      <c r="AC4314" s="319"/>
      <c r="AD4314" s="319"/>
      <c r="AE4314" s="319"/>
      <c r="AF4314" s="319"/>
    </row>
    <row r="4315" spans="2:32" s="313" customFormat="1" hidden="1" x14ac:dyDescent="0.25">
      <c r="B4315" s="313" t="s">
        <v>486</v>
      </c>
      <c r="C4315" s="672"/>
      <c r="D4315" s="313" t="s">
        <v>9675</v>
      </c>
      <c r="E4315" s="313" t="s">
        <v>487</v>
      </c>
      <c r="I4315" s="313" t="s">
        <v>489</v>
      </c>
      <c r="J4315" s="313" t="s">
        <v>488</v>
      </c>
      <c r="K4315" s="313">
        <v>8</v>
      </c>
      <c r="L4315" s="319"/>
      <c r="M4315" s="319">
        <v>58</v>
      </c>
      <c r="N4315" s="319">
        <v>37</v>
      </c>
      <c r="O4315" s="319" t="s">
        <v>9644</v>
      </c>
      <c r="P4315" s="319">
        <v>38</v>
      </c>
      <c r="Q4315" s="319">
        <v>48</v>
      </c>
      <c r="R4315" s="319">
        <v>0</v>
      </c>
      <c r="S4315" s="319" t="s">
        <v>9645</v>
      </c>
      <c r="T4315" s="319">
        <v>2323</v>
      </c>
      <c r="U4315" s="319">
        <v>8.9770000000000003</v>
      </c>
      <c r="V4315" s="319">
        <v>38.799999999999997</v>
      </c>
      <c r="W4315" s="319"/>
      <c r="X4315" s="319"/>
      <c r="Y4315" s="319"/>
      <c r="Z4315" s="319"/>
      <c r="AA4315" s="319"/>
      <c r="AB4315" s="319"/>
      <c r="AC4315" s="319"/>
      <c r="AD4315" s="319"/>
      <c r="AE4315" s="319"/>
      <c r="AF4315" s="319"/>
    </row>
    <row r="4316" spans="2:32" s="313" customFormat="1" hidden="1" x14ac:dyDescent="0.25">
      <c r="B4316" s="313" t="s">
        <v>608</v>
      </c>
      <c r="C4316" s="672"/>
      <c r="D4316" s="313" t="s">
        <v>9676</v>
      </c>
      <c r="E4316" s="313" t="s">
        <v>609</v>
      </c>
      <c r="I4316" s="313" t="s">
        <v>610</v>
      </c>
      <c r="J4316" s="313" t="s">
        <v>421</v>
      </c>
      <c r="K4316" s="313">
        <v>34</v>
      </c>
      <c r="L4316" s="319"/>
      <c r="M4316" s="319">
        <v>48</v>
      </c>
      <c r="N4316" s="319">
        <v>15</v>
      </c>
      <c r="O4316" s="319" t="s">
        <v>9644</v>
      </c>
      <c r="P4316" s="319">
        <v>96</v>
      </c>
      <c r="Q4316" s="319">
        <v>40</v>
      </c>
      <c r="R4316" s="319">
        <v>16</v>
      </c>
      <c r="S4316" s="319" t="s">
        <v>9648</v>
      </c>
      <c r="T4316" s="319">
        <v>310</v>
      </c>
      <c r="U4316" s="319">
        <v>34.804000000000002</v>
      </c>
      <c r="V4316" s="319">
        <v>-96.671000000000006</v>
      </c>
      <c r="W4316" s="319"/>
      <c r="X4316" s="319"/>
      <c r="Y4316" s="319"/>
      <c r="Z4316" s="319"/>
      <c r="AA4316" s="319"/>
      <c r="AB4316" s="319"/>
      <c r="AC4316" s="319"/>
      <c r="AD4316" s="319"/>
      <c r="AE4316" s="319"/>
      <c r="AF4316" s="319"/>
    </row>
    <row r="4317" spans="2:32" s="313" customFormat="1" hidden="1" x14ac:dyDescent="0.25">
      <c r="B4317" s="313" t="s">
        <v>735</v>
      </c>
      <c r="C4317" s="672"/>
      <c r="D4317" s="313" t="s">
        <v>9677</v>
      </c>
      <c r="E4317" s="313" t="s">
        <v>736</v>
      </c>
      <c r="I4317" s="313" t="s">
        <v>738</v>
      </c>
      <c r="J4317" s="313" t="s">
        <v>737</v>
      </c>
      <c r="K4317" s="313">
        <v>31</v>
      </c>
      <c r="L4317" s="319"/>
      <c r="M4317" s="319">
        <v>58</v>
      </c>
      <c r="N4317" s="319">
        <v>21</v>
      </c>
      <c r="O4317" s="319" t="s">
        <v>9644</v>
      </c>
      <c r="P4317" s="319">
        <v>35</v>
      </c>
      <c r="Q4317" s="319">
        <v>59</v>
      </c>
      <c r="R4317" s="319">
        <v>29</v>
      </c>
      <c r="S4317" s="319" t="s">
        <v>9645</v>
      </c>
      <c r="T4317" s="319">
        <v>779</v>
      </c>
      <c r="U4317" s="319">
        <v>31.972000000000001</v>
      </c>
      <c r="V4317" s="319">
        <v>35.991</v>
      </c>
      <c r="W4317" s="319"/>
      <c r="X4317" s="319"/>
      <c r="Y4317" s="319"/>
      <c r="Z4317" s="319"/>
      <c r="AA4317" s="319"/>
      <c r="AB4317" s="319"/>
      <c r="AC4317" s="319"/>
      <c r="AD4317" s="319"/>
      <c r="AE4317" s="319"/>
      <c r="AF4317" s="319"/>
    </row>
    <row r="4318" spans="2:32" s="313" customFormat="1" hidden="1" x14ac:dyDescent="0.25">
      <c r="B4318" s="313" t="s">
        <v>479</v>
      </c>
      <c r="C4318" s="672"/>
      <c r="D4318" s="313" t="s">
        <v>9678</v>
      </c>
      <c r="E4318" s="313" t="s">
        <v>480</v>
      </c>
      <c r="I4318" s="313" t="s">
        <v>481</v>
      </c>
      <c r="J4318" s="313" t="s">
        <v>436</v>
      </c>
      <c r="K4318" s="313">
        <v>51</v>
      </c>
      <c r="L4318" s="319"/>
      <c r="M4318" s="319">
        <v>52</v>
      </c>
      <c r="N4318" s="319">
        <v>40</v>
      </c>
      <c r="O4318" s="319" t="s">
        <v>9644</v>
      </c>
      <c r="P4318" s="319">
        <v>176</v>
      </c>
      <c r="Q4318" s="319">
        <v>38</v>
      </c>
      <c r="R4318" s="319">
        <v>45</v>
      </c>
      <c r="S4318" s="319" t="s">
        <v>9648</v>
      </c>
      <c r="T4318" s="319">
        <v>7</v>
      </c>
      <c r="U4318" s="319">
        <v>51.878</v>
      </c>
      <c r="V4318" s="319">
        <v>-176.64599999999999</v>
      </c>
      <c r="W4318" s="319"/>
      <c r="X4318" s="319"/>
      <c r="Y4318" s="319"/>
      <c r="Z4318" s="319"/>
      <c r="AA4318" s="319"/>
      <c r="AB4318" s="319"/>
      <c r="AC4318" s="319"/>
      <c r="AD4318" s="319"/>
      <c r="AE4318" s="319"/>
      <c r="AF4318" s="319"/>
    </row>
    <row r="4319" spans="2:32" s="313" customFormat="1" hidden="1" x14ac:dyDescent="0.25">
      <c r="B4319" s="313" t="s">
        <v>491</v>
      </c>
      <c r="C4319" s="672"/>
      <c r="D4319" s="313" t="s">
        <v>9679</v>
      </c>
      <c r="E4319" s="313" t="s">
        <v>492</v>
      </c>
      <c r="I4319" s="313" t="s">
        <v>494</v>
      </c>
      <c r="J4319" s="313" t="s">
        <v>493</v>
      </c>
      <c r="K4319" s="313">
        <v>34</v>
      </c>
      <c r="L4319" s="319"/>
      <c r="M4319" s="319">
        <v>56</v>
      </c>
      <c r="N4319" s="319">
        <v>42</v>
      </c>
      <c r="O4319" s="319" t="s">
        <v>9647</v>
      </c>
      <c r="P4319" s="319">
        <v>138</v>
      </c>
      <c r="Q4319" s="319">
        <v>31</v>
      </c>
      <c r="R4319" s="319">
        <v>50</v>
      </c>
      <c r="S4319" s="319" t="s">
        <v>9645</v>
      </c>
      <c r="T4319" s="319">
        <v>7</v>
      </c>
      <c r="U4319" s="319">
        <v>-34.945</v>
      </c>
      <c r="V4319" s="319">
        <v>138.53100000000001</v>
      </c>
      <c r="W4319" s="319"/>
      <c r="X4319" s="319"/>
      <c r="Y4319" s="319"/>
      <c r="Z4319" s="319"/>
      <c r="AA4319" s="319"/>
      <c r="AB4319" s="319"/>
      <c r="AC4319" s="319"/>
      <c r="AD4319" s="319"/>
      <c r="AE4319" s="319"/>
      <c r="AF4319" s="319"/>
    </row>
    <row r="4320" spans="2:32" s="313" customFormat="1" hidden="1" x14ac:dyDescent="0.25">
      <c r="B4320" s="313" t="s">
        <v>885</v>
      </c>
      <c r="C4320" s="672"/>
      <c r="D4320" s="313" t="s">
        <v>9680</v>
      </c>
      <c r="E4320" s="313" t="s">
        <v>886</v>
      </c>
      <c r="I4320" s="313" t="s">
        <v>887</v>
      </c>
      <c r="J4320" s="313" t="s">
        <v>436</v>
      </c>
      <c r="K4320" s="313">
        <v>34</v>
      </c>
      <c r="L4320" s="319"/>
      <c r="M4320" s="319">
        <v>18</v>
      </c>
      <c r="N4320" s="319">
        <v>11</v>
      </c>
      <c r="O4320" s="319" t="s">
        <v>9644</v>
      </c>
      <c r="P4320" s="319">
        <v>97</v>
      </c>
      <c r="Q4320" s="319">
        <v>1</v>
      </c>
      <c r="R4320" s="319">
        <v>10</v>
      </c>
      <c r="S4320" s="319" t="s">
        <v>9648</v>
      </c>
      <c r="T4320" s="319">
        <v>233</v>
      </c>
      <c r="U4320" s="319">
        <v>34.302999999999997</v>
      </c>
      <c r="V4320" s="319">
        <v>-97.019000000000005</v>
      </c>
      <c r="W4320" s="319"/>
      <c r="X4320" s="319"/>
      <c r="Y4320" s="319"/>
      <c r="Z4320" s="319"/>
      <c r="AA4320" s="319"/>
      <c r="AB4320" s="319"/>
      <c r="AC4320" s="319"/>
      <c r="AD4320" s="319"/>
      <c r="AE4320" s="319"/>
      <c r="AF4320" s="319"/>
    </row>
    <row r="4321" spans="2:32" s="313" customFormat="1" hidden="1" x14ac:dyDescent="0.25">
      <c r="B4321" s="313" t="s">
        <v>4520</v>
      </c>
      <c r="C4321" s="672"/>
      <c r="D4321" s="313" t="s">
        <v>9681</v>
      </c>
      <c r="E4321" s="313" t="s">
        <v>4521</v>
      </c>
      <c r="I4321" s="313" t="s">
        <v>4520</v>
      </c>
      <c r="J4321" s="313" t="s">
        <v>436</v>
      </c>
      <c r="K4321" s="313">
        <v>57</v>
      </c>
      <c r="L4321" s="319"/>
      <c r="M4321" s="319">
        <v>45</v>
      </c>
      <c r="N4321" s="319">
        <v>0</v>
      </c>
      <c r="O4321" s="319" t="s">
        <v>9644</v>
      </c>
      <c r="P4321" s="319">
        <v>152</v>
      </c>
      <c r="Q4321" s="319">
        <v>29</v>
      </c>
      <c r="R4321" s="319">
        <v>37</v>
      </c>
      <c r="S4321" s="319" t="s">
        <v>9648</v>
      </c>
      <c r="T4321" s="319">
        <v>23</v>
      </c>
      <c r="U4321" s="319">
        <v>57.75</v>
      </c>
      <c r="V4321" s="319">
        <v>-152.494</v>
      </c>
      <c r="W4321" s="319"/>
      <c r="X4321" s="319"/>
      <c r="Y4321" s="319"/>
      <c r="Z4321" s="319"/>
      <c r="AA4321" s="319"/>
      <c r="AB4321" s="319"/>
      <c r="AC4321" s="319"/>
      <c r="AD4321" s="319"/>
      <c r="AE4321" s="319"/>
      <c r="AF4321" s="319"/>
    </row>
    <row r="4322" spans="2:32" s="313" customFormat="1" hidden="1" x14ac:dyDescent="0.25">
      <c r="B4322" s="313" t="s">
        <v>1789</v>
      </c>
      <c r="C4322" s="672"/>
      <c r="D4322" s="313" t="s">
        <v>9682</v>
      </c>
      <c r="E4322" s="313" t="s">
        <v>1790</v>
      </c>
      <c r="I4322" s="313" t="s">
        <v>1791</v>
      </c>
      <c r="J4322" s="313" t="s">
        <v>436</v>
      </c>
      <c r="K4322" s="313">
        <v>38</v>
      </c>
      <c r="L4322" s="319"/>
      <c r="M4322" s="319">
        <v>48</v>
      </c>
      <c r="N4322" s="319">
        <v>38</v>
      </c>
      <c r="O4322" s="319" t="s">
        <v>9644</v>
      </c>
      <c r="P4322" s="319">
        <v>76</v>
      </c>
      <c r="Q4322" s="319">
        <v>52</v>
      </c>
      <c r="R4322" s="319">
        <v>1</v>
      </c>
      <c r="S4322" s="319" t="s">
        <v>9648</v>
      </c>
      <c r="T4322" s="319">
        <v>86</v>
      </c>
      <c r="U4322" s="319">
        <v>38.811</v>
      </c>
      <c r="V4322" s="319">
        <v>-76.867000000000004</v>
      </c>
      <c r="W4322" s="319"/>
      <c r="X4322" s="319"/>
      <c r="Y4322" s="319"/>
      <c r="Z4322" s="319"/>
      <c r="AA4322" s="319"/>
      <c r="AB4322" s="319"/>
      <c r="AC4322" s="319"/>
      <c r="AD4322" s="319"/>
      <c r="AE4322" s="319"/>
      <c r="AF4322" s="319"/>
    </row>
    <row r="4323" spans="2:32" s="313" customFormat="1" hidden="1" x14ac:dyDescent="0.25">
      <c r="B4323" s="313" t="s">
        <v>4925</v>
      </c>
      <c r="C4323" s="672"/>
      <c r="D4323" s="313" t="s">
        <v>9683</v>
      </c>
      <c r="E4323" s="313" t="s">
        <v>4926</v>
      </c>
      <c r="I4323" s="313" t="s">
        <v>4925</v>
      </c>
      <c r="J4323" s="313" t="s">
        <v>433</v>
      </c>
      <c r="K4323" s="313">
        <v>56</v>
      </c>
      <c r="L4323" s="319"/>
      <c r="M4323" s="319">
        <v>22</v>
      </c>
      <c r="N4323" s="319">
        <v>22</v>
      </c>
      <c r="O4323" s="319" t="s">
        <v>9644</v>
      </c>
      <c r="P4323" s="319">
        <v>2</v>
      </c>
      <c r="Q4323" s="319">
        <v>52</v>
      </c>
      <c r="R4323" s="319">
        <v>6</v>
      </c>
      <c r="S4323" s="319" t="s">
        <v>9648</v>
      </c>
      <c r="T4323" s="319">
        <v>12</v>
      </c>
      <c r="U4323" s="319">
        <v>56.372999999999998</v>
      </c>
      <c r="V4323" s="319">
        <v>-2.8679999999999999</v>
      </c>
      <c r="W4323" s="319"/>
      <c r="X4323" s="319"/>
      <c r="Y4323" s="319"/>
      <c r="Z4323" s="319"/>
      <c r="AA4323" s="319"/>
      <c r="AB4323" s="319"/>
      <c r="AC4323" s="319"/>
      <c r="AD4323" s="319"/>
      <c r="AE4323" s="319"/>
      <c r="AF4323" s="319"/>
    </row>
    <row r="4324" spans="2:32" s="313" customFormat="1" hidden="1" x14ac:dyDescent="0.25">
      <c r="B4324" s="313" t="s">
        <v>7630</v>
      </c>
      <c r="C4324" s="672"/>
      <c r="D4324" s="313" t="s">
        <v>9684</v>
      </c>
      <c r="E4324" s="313" t="s">
        <v>7631</v>
      </c>
      <c r="I4324" s="313" t="s">
        <v>7632</v>
      </c>
      <c r="J4324" s="313" t="s">
        <v>878</v>
      </c>
      <c r="K4324" s="313">
        <v>12</v>
      </c>
      <c r="L4324" s="319"/>
      <c r="M4324" s="319">
        <v>35</v>
      </c>
      <c r="N4324" s="319">
        <v>0</v>
      </c>
      <c r="O4324" s="319" t="s">
        <v>9644</v>
      </c>
      <c r="P4324" s="319">
        <v>81</v>
      </c>
      <c r="Q4324" s="319">
        <v>42</v>
      </c>
      <c r="R4324" s="319">
        <v>40</v>
      </c>
      <c r="S4324" s="319" t="s">
        <v>9648</v>
      </c>
      <c r="T4324" s="319">
        <v>6</v>
      </c>
      <c r="U4324" s="319">
        <v>12.583</v>
      </c>
      <c r="V4324" s="319">
        <v>-81.710999999999999</v>
      </c>
      <c r="W4324" s="319"/>
      <c r="X4324" s="319"/>
      <c r="Y4324" s="319"/>
      <c r="Z4324" s="319"/>
      <c r="AA4324" s="319"/>
      <c r="AB4324" s="319"/>
      <c r="AC4324" s="319"/>
      <c r="AD4324" s="319"/>
      <c r="AE4324" s="319"/>
      <c r="AF4324" s="319"/>
    </row>
    <row r="4325" spans="2:32" s="313" customFormat="1" hidden="1" x14ac:dyDescent="0.25">
      <c r="B4325" s="313" t="s">
        <v>428</v>
      </c>
      <c r="C4325" s="672"/>
      <c r="D4325" s="313" t="s">
        <v>9685</v>
      </c>
      <c r="E4325" s="313" t="s">
        <v>429</v>
      </c>
      <c r="I4325" s="313" t="s">
        <v>428</v>
      </c>
      <c r="J4325" s="313" t="s">
        <v>430</v>
      </c>
      <c r="K4325" s="313">
        <v>13</v>
      </c>
      <c r="L4325" s="319"/>
      <c r="M4325" s="319">
        <v>50</v>
      </c>
      <c r="N4325" s="319">
        <v>49</v>
      </c>
      <c r="O4325" s="319" t="s">
        <v>9644</v>
      </c>
      <c r="P4325" s="319">
        <v>20</v>
      </c>
      <c r="Q4325" s="319">
        <v>50</v>
      </c>
      <c r="R4325" s="319">
        <v>39</v>
      </c>
      <c r="S4325" s="319" t="s">
        <v>9645</v>
      </c>
      <c r="T4325" s="319">
        <v>545</v>
      </c>
      <c r="U4325" s="319">
        <v>13.847</v>
      </c>
      <c r="V4325" s="319">
        <v>20.844000000000001</v>
      </c>
      <c r="W4325" s="319"/>
      <c r="X4325" s="319"/>
      <c r="Y4325" s="319"/>
      <c r="Z4325" s="319"/>
      <c r="AA4325" s="319"/>
      <c r="AB4325" s="319"/>
      <c r="AC4325" s="319"/>
      <c r="AD4325" s="319"/>
      <c r="AE4325" s="319"/>
      <c r="AF4325" s="319"/>
    </row>
    <row r="4326" spans="2:32" s="313" customFormat="1" hidden="1" x14ac:dyDescent="0.25">
      <c r="B4326" s="313" t="s">
        <v>1670</v>
      </c>
      <c r="C4326" s="672"/>
      <c r="D4326" s="313" t="s">
        <v>9686</v>
      </c>
      <c r="E4326" s="313" t="s">
        <v>1671</v>
      </c>
      <c r="I4326" s="313" t="s">
        <v>1672</v>
      </c>
      <c r="J4326" s="313" t="s">
        <v>1055</v>
      </c>
      <c r="K4326" s="313">
        <v>34</v>
      </c>
      <c r="L4326" s="319"/>
      <c r="M4326" s="319">
        <v>33</v>
      </c>
      <c r="N4326" s="319">
        <v>33</v>
      </c>
      <c r="O4326" s="319" t="s">
        <v>9647</v>
      </c>
      <c r="P4326" s="319">
        <v>58</v>
      </c>
      <c r="Q4326" s="319">
        <v>24</v>
      </c>
      <c r="R4326" s="319">
        <v>56</v>
      </c>
      <c r="S4326" s="319" t="s">
        <v>9648</v>
      </c>
      <c r="T4326" s="319">
        <v>6</v>
      </c>
      <c r="U4326" s="319">
        <v>-34.558999999999997</v>
      </c>
      <c r="V4326" s="319">
        <v>-58.415999999999997</v>
      </c>
      <c r="W4326" s="319"/>
      <c r="X4326" s="319"/>
      <c r="Y4326" s="319"/>
      <c r="Z4326" s="319"/>
      <c r="AA4326" s="319"/>
      <c r="AB4326" s="319"/>
      <c r="AC4326" s="319"/>
      <c r="AD4326" s="319"/>
      <c r="AE4326" s="319"/>
      <c r="AF4326" s="319"/>
    </row>
    <row r="4327" spans="2:32" s="313" customFormat="1" hidden="1" x14ac:dyDescent="0.25">
      <c r="B4327" s="313" t="s">
        <v>8118</v>
      </c>
      <c r="C4327" s="672"/>
      <c r="D4327" s="313" t="s">
        <v>9687</v>
      </c>
      <c r="E4327" s="313" t="s">
        <v>8119</v>
      </c>
      <c r="I4327" s="313" t="s">
        <v>8118</v>
      </c>
      <c r="J4327" s="313" t="s">
        <v>421</v>
      </c>
      <c r="K4327" s="313">
        <v>43</v>
      </c>
      <c r="L4327" s="319"/>
      <c r="M4327" s="319">
        <v>26</v>
      </c>
      <c r="N4327" s="319">
        <v>45</v>
      </c>
      <c r="O4327" s="319" t="s">
        <v>9644</v>
      </c>
      <c r="P4327" s="319">
        <v>39</v>
      </c>
      <c r="Q4327" s="319">
        <v>56</v>
      </c>
      <c r="R4327" s="319">
        <v>51</v>
      </c>
      <c r="S4327" s="319" t="s">
        <v>9645</v>
      </c>
      <c r="T4327" s="319">
        <v>28</v>
      </c>
      <c r="U4327" s="319">
        <v>43.445999999999998</v>
      </c>
      <c r="V4327" s="319">
        <v>39.947000000000003</v>
      </c>
      <c r="W4327" s="319"/>
      <c r="X4327" s="319"/>
      <c r="Y4327" s="319"/>
      <c r="Z4327" s="319"/>
      <c r="AA4327" s="319"/>
      <c r="AB4327" s="319"/>
      <c r="AC4327" s="319"/>
      <c r="AD4327" s="319"/>
      <c r="AE4327" s="319"/>
      <c r="AF4327" s="319"/>
    </row>
    <row r="4328" spans="2:32" s="313" customFormat="1" hidden="1" x14ac:dyDescent="0.25">
      <c r="B4328" s="313" t="s">
        <v>619</v>
      </c>
      <c r="C4328" s="672"/>
      <c r="D4328" s="313" t="s">
        <v>9688</v>
      </c>
      <c r="E4328" s="313" t="s">
        <v>620</v>
      </c>
      <c r="I4328" s="313" t="s">
        <v>622</v>
      </c>
      <c r="J4328" s="313" t="s">
        <v>621</v>
      </c>
      <c r="K4328" s="313">
        <v>62</v>
      </c>
      <c r="L4328" s="319"/>
      <c r="M4328" s="319">
        <v>33</v>
      </c>
      <c r="N4328" s="319">
        <v>37</v>
      </c>
      <c r="O4328" s="319" t="s">
        <v>9644</v>
      </c>
      <c r="P4328" s="319">
        <v>6</v>
      </c>
      <c r="Q4328" s="319">
        <v>6</v>
      </c>
      <c r="R4328" s="319">
        <v>36</v>
      </c>
      <c r="S4328" s="319" t="s">
        <v>9645</v>
      </c>
      <c r="T4328" s="319">
        <v>22</v>
      </c>
      <c r="U4328" s="319">
        <v>62.56</v>
      </c>
      <c r="V4328" s="319">
        <v>6.11</v>
      </c>
      <c r="W4328" s="319"/>
      <c r="X4328" s="319"/>
      <c r="Y4328" s="319"/>
      <c r="Z4328" s="319"/>
      <c r="AA4328" s="319"/>
      <c r="AB4328" s="319"/>
      <c r="AC4328" s="319"/>
      <c r="AD4328" s="319"/>
      <c r="AE4328" s="319"/>
      <c r="AF4328" s="319"/>
    </row>
    <row r="4329" spans="2:32" s="313" customFormat="1" hidden="1" x14ac:dyDescent="0.25">
      <c r="B4329" s="313" t="s">
        <v>628</v>
      </c>
      <c r="C4329" s="672"/>
      <c r="D4329" s="313" t="s">
        <v>9689</v>
      </c>
      <c r="E4329" s="313" t="s">
        <v>629</v>
      </c>
      <c r="I4329" s="313" t="s">
        <v>630</v>
      </c>
      <c r="J4329" s="313" t="s">
        <v>436</v>
      </c>
      <c r="K4329" s="313">
        <v>31</v>
      </c>
      <c r="L4329" s="319"/>
      <c r="M4329" s="319">
        <v>19</v>
      </c>
      <c r="N4329" s="319">
        <v>38</v>
      </c>
      <c r="O4329" s="319" t="s">
        <v>9644</v>
      </c>
      <c r="P4329" s="319">
        <v>92</v>
      </c>
      <c r="Q4329" s="319">
        <v>32</v>
      </c>
      <c r="R4329" s="319">
        <v>54</v>
      </c>
      <c r="S4329" s="319" t="s">
        <v>9648</v>
      </c>
      <c r="T4329" s="319">
        <v>28</v>
      </c>
      <c r="U4329" s="319">
        <v>31.327000000000002</v>
      </c>
      <c r="V4329" s="319">
        <v>-92.548000000000002</v>
      </c>
      <c r="W4329" s="319"/>
      <c r="X4329" s="319"/>
      <c r="Y4329" s="319"/>
      <c r="Z4329" s="319"/>
      <c r="AA4329" s="319"/>
      <c r="AB4329" s="319"/>
      <c r="AC4329" s="319"/>
      <c r="AD4329" s="319"/>
      <c r="AE4329" s="319"/>
      <c r="AF4329" s="319"/>
    </row>
    <row r="4330" spans="2:32" s="313" customFormat="1" hidden="1" x14ac:dyDescent="0.25">
      <c r="B4330" s="313" t="s">
        <v>577</v>
      </c>
      <c r="C4330" s="672"/>
      <c r="D4330" s="313" t="s">
        <v>9690</v>
      </c>
      <c r="E4330" s="313" t="s">
        <v>578</v>
      </c>
      <c r="I4330" s="313" t="s">
        <v>577</v>
      </c>
      <c r="J4330" s="313" t="s">
        <v>579</v>
      </c>
      <c r="K4330" s="313">
        <v>65</v>
      </c>
      <c r="L4330" s="319"/>
      <c r="M4330" s="319">
        <v>39</v>
      </c>
      <c r="N4330" s="319">
        <v>35</v>
      </c>
      <c r="O4330" s="319" t="s">
        <v>9644</v>
      </c>
      <c r="P4330" s="319">
        <v>18</v>
      </c>
      <c r="Q4330" s="319">
        <v>4</v>
      </c>
      <c r="R4330" s="319">
        <v>21</v>
      </c>
      <c r="S4330" s="319" t="s">
        <v>9648</v>
      </c>
      <c r="T4330" s="319">
        <v>2</v>
      </c>
      <c r="U4330" s="319">
        <v>65.66</v>
      </c>
      <c r="V4330" s="319">
        <v>-18.071999999999999</v>
      </c>
      <c r="W4330" s="319"/>
      <c r="X4330" s="319"/>
      <c r="Y4330" s="319"/>
      <c r="Z4330" s="319"/>
      <c r="AA4330" s="319"/>
      <c r="AB4330" s="319"/>
      <c r="AC4330" s="319"/>
      <c r="AD4330" s="319"/>
      <c r="AE4330" s="319"/>
      <c r="AF4330" s="319"/>
    </row>
    <row r="4331" spans="2:32" s="313" customFormat="1" hidden="1" x14ac:dyDescent="0.25">
      <c r="B4331" s="313" t="s">
        <v>7724</v>
      </c>
      <c r="C4331" s="672"/>
      <c r="D4331" s="313" t="s">
        <v>9691</v>
      </c>
      <c r="E4331" s="313" t="s">
        <v>7725</v>
      </c>
      <c r="I4331" s="313" t="s">
        <v>7724</v>
      </c>
      <c r="J4331" s="313" t="s">
        <v>1055</v>
      </c>
      <c r="K4331" s="313">
        <v>34</v>
      </c>
      <c r="L4331" s="319"/>
      <c r="M4331" s="319">
        <v>35</v>
      </c>
      <c r="N4331" s="319">
        <v>17</v>
      </c>
      <c r="O4331" s="319" t="s">
        <v>9647</v>
      </c>
      <c r="P4331" s="319">
        <v>68</v>
      </c>
      <c r="Q4331" s="319">
        <v>24</v>
      </c>
      <c r="R4331" s="319">
        <v>9</v>
      </c>
      <c r="S4331" s="319" t="s">
        <v>9648</v>
      </c>
      <c r="T4331" s="319">
        <v>753</v>
      </c>
      <c r="U4331" s="319">
        <v>-34.588000000000001</v>
      </c>
      <c r="V4331" s="319">
        <v>-68.403000000000006</v>
      </c>
      <c r="W4331" s="319"/>
      <c r="X4331" s="319"/>
      <c r="Y4331" s="319"/>
      <c r="Z4331" s="319"/>
      <c r="AA4331" s="319"/>
      <c r="AB4331" s="319"/>
      <c r="AC4331" s="319"/>
      <c r="AD4331" s="319"/>
      <c r="AE4331" s="319"/>
      <c r="AF4331" s="319"/>
    </row>
    <row r="4332" spans="2:32" s="313" customFormat="1" hidden="1" x14ac:dyDescent="0.25">
      <c r="B4332" s="313" t="s">
        <v>685</v>
      </c>
      <c r="C4332" s="672"/>
      <c r="D4332" s="313" t="s">
        <v>9692</v>
      </c>
      <c r="E4332" s="313" t="s">
        <v>686</v>
      </c>
      <c r="I4332" s="313" t="s">
        <v>685</v>
      </c>
      <c r="J4332" s="313" t="s">
        <v>665</v>
      </c>
      <c r="K4332" s="313">
        <v>9</v>
      </c>
      <c r="L4332" s="319"/>
      <c r="M4332" s="319">
        <v>51</v>
      </c>
      <c r="N4332" s="319">
        <v>57</v>
      </c>
      <c r="O4332" s="319" t="s">
        <v>9647</v>
      </c>
      <c r="P4332" s="319">
        <v>56</v>
      </c>
      <c r="Q4332" s="319">
        <v>6</v>
      </c>
      <c r="R4332" s="319">
        <v>22</v>
      </c>
      <c r="S4332" s="319" t="s">
        <v>9648</v>
      </c>
      <c r="T4332" s="319">
        <v>289</v>
      </c>
      <c r="U4332" s="319">
        <v>-9.8659999999999997</v>
      </c>
      <c r="V4332" s="319">
        <v>-56.106000000000002</v>
      </c>
      <c r="W4332" s="319"/>
      <c r="X4332" s="319"/>
      <c r="Y4332" s="319"/>
      <c r="Z4332" s="319"/>
      <c r="AA4332" s="319"/>
      <c r="AB4332" s="319"/>
      <c r="AC4332" s="319"/>
      <c r="AD4332" s="319"/>
      <c r="AE4332" s="319"/>
      <c r="AF4332" s="319"/>
    </row>
    <row r="4333" spans="2:32" s="313" customFormat="1" hidden="1" x14ac:dyDescent="0.25">
      <c r="B4333" s="313" t="s">
        <v>500</v>
      </c>
      <c r="C4333" s="672"/>
      <c r="D4333" s="313" t="s">
        <v>9693</v>
      </c>
      <c r="E4333" s="313" t="s">
        <v>501</v>
      </c>
      <c r="I4333" s="313" t="s">
        <v>500</v>
      </c>
      <c r="J4333" s="313" t="s">
        <v>484</v>
      </c>
      <c r="K4333" s="313">
        <v>38</v>
      </c>
      <c r="L4333" s="319"/>
      <c r="M4333" s="319">
        <v>43</v>
      </c>
      <c r="N4333" s="319">
        <v>34</v>
      </c>
      <c r="O4333" s="319" t="s">
        <v>9644</v>
      </c>
      <c r="P4333" s="319">
        <v>30</v>
      </c>
      <c r="Q4333" s="319">
        <v>36</v>
      </c>
      <c r="R4333" s="319">
        <v>4</v>
      </c>
      <c r="S4333" s="319" t="s">
        <v>9645</v>
      </c>
      <c r="T4333" s="319">
        <v>1009</v>
      </c>
      <c r="U4333" s="319">
        <v>38.725999999999999</v>
      </c>
      <c r="V4333" s="319">
        <v>30.600999999999999</v>
      </c>
      <c r="W4333" s="319"/>
      <c r="X4333" s="319"/>
      <c r="Y4333" s="319"/>
      <c r="Z4333" s="319"/>
      <c r="AA4333" s="319"/>
      <c r="AB4333" s="319"/>
      <c r="AC4333" s="319"/>
      <c r="AD4333" s="319"/>
      <c r="AE4333" s="319"/>
      <c r="AF4333" s="319"/>
    </row>
    <row r="4334" spans="2:32" s="313" customFormat="1" hidden="1" x14ac:dyDescent="0.25">
      <c r="B4334" s="313" t="s">
        <v>506</v>
      </c>
      <c r="C4334" s="672"/>
      <c r="D4334" s="313" t="s">
        <v>9694</v>
      </c>
      <c r="E4334" s="313" t="s">
        <v>507</v>
      </c>
      <c r="I4334" s="313" t="s">
        <v>509</v>
      </c>
      <c r="J4334" s="313" t="s">
        <v>508</v>
      </c>
      <c r="K4334" s="313">
        <v>30</v>
      </c>
      <c r="L4334" s="319"/>
      <c r="M4334" s="319">
        <v>22</v>
      </c>
      <c r="N4334" s="319">
        <v>52</v>
      </c>
      <c r="O4334" s="319" t="s">
        <v>9644</v>
      </c>
      <c r="P4334" s="319">
        <v>9</v>
      </c>
      <c r="Q4334" s="319">
        <v>32</v>
      </c>
      <c r="R4334" s="319">
        <v>46</v>
      </c>
      <c r="S4334" s="319" t="s">
        <v>9648</v>
      </c>
      <c r="T4334" s="319">
        <v>28</v>
      </c>
      <c r="U4334" s="319">
        <v>30.381</v>
      </c>
      <c r="V4334" s="319">
        <v>-9.5459999999999994</v>
      </c>
      <c r="W4334" s="319"/>
      <c r="X4334" s="319"/>
      <c r="Y4334" s="319"/>
      <c r="Z4334" s="319"/>
      <c r="AA4334" s="319"/>
      <c r="AB4334" s="319"/>
      <c r="AC4334" s="319"/>
      <c r="AD4334" s="319"/>
      <c r="AE4334" s="319"/>
      <c r="AF4334" s="319"/>
    </row>
    <row r="4335" spans="2:32" s="313" customFormat="1" hidden="1" x14ac:dyDescent="0.25">
      <c r="B4335" s="313" t="s">
        <v>969</v>
      </c>
      <c r="C4335" s="672"/>
      <c r="D4335" s="313" t="s">
        <v>9695</v>
      </c>
      <c r="E4335" s="313" t="s">
        <v>970</v>
      </c>
      <c r="I4335" s="313" t="s">
        <v>969</v>
      </c>
      <c r="J4335" s="313" t="s">
        <v>406</v>
      </c>
      <c r="K4335" s="313">
        <v>48</v>
      </c>
      <c r="L4335" s="319"/>
      <c r="M4335" s="319">
        <v>25</v>
      </c>
      <c r="N4335" s="319">
        <v>30</v>
      </c>
      <c r="O4335" s="319" t="s">
        <v>9644</v>
      </c>
      <c r="P4335" s="319">
        <v>10</v>
      </c>
      <c r="Q4335" s="319">
        <v>55</v>
      </c>
      <c r="R4335" s="319">
        <v>54</v>
      </c>
      <c r="S4335" s="319" t="s">
        <v>9645</v>
      </c>
      <c r="T4335" s="319">
        <v>462</v>
      </c>
      <c r="U4335" s="319">
        <v>48.424999999999997</v>
      </c>
      <c r="V4335" s="319">
        <v>10.932</v>
      </c>
      <c r="W4335" s="319"/>
      <c r="X4335" s="319"/>
      <c r="Y4335" s="319"/>
      <c r="Z4335" s="319"/>
      <c r="AA4335" s="319"/>
      <c r="AB4335" s="319"/>
      <c r="AC4335" s="319"/>
      <c r="AD4335" s="319"/>
      <c r="AE4335" s="319"/>
      <c r="AF4335" s="319"/>
    </row>
    <row r="4336" spans="2:32" s="313" customFormat="1" hidden="1" x14ac:dyDescent="0.25">
      <c r="B4336" s="313" t="s">
        <v>520</v>
      </c>
      <c r="C4336" s="672"/>
      <c r="D4336" s="313" t="s">
        <v>9696</v>
      </c>
      <c r="E4336" s="313" t="s">
        <v>521</v>
      </c>
      <c r="I4336" s="313" t="s">
        <v>522</v>
      </c>
      <c r="J4336" s="313" t="s">
        <v>423</v>
      </c>
      <c r="K4336" s="313">
        <v>44</v>
      </c>
      <c r="L4336" s="319"/>
      <c r="M4336" s="319">
        <v>10</v>
      </c>
      <c r="N4336" s="319">
        <v>29</v>
      </c>
      <c r="O4336" s="319" t="s">
        <v>9644</v>
      </c>
      <c r="P4336" s="319">
        <v>0</v>
      </c>
      <c r="Q4336" s="319">
        <v>35</v>
      </c>
      <c r="R4336" s="319">
        <v>26</v>
      </c>
      <c r="S4336" s="319" t="s">
        <v>9645</v>
      </c>
      <c r="T4336" s="319">
        <v>63</v>
      </c>
      <c r="U4336" s="319">
        <v>44.174999999999997</v>
      </c>
      <c r="V4336" s="319">
        <v>0.59099999999999997</v>
      </c>
      <c r="W4336" s="319"/>
      <c r="X4336" s="319"/>
      <c r="Y4336" s="319"/>
      <c r="Z4336" s="319"/>
      <c r="AA4336" s="319"/>
      <c r="AB4336" s="319"/>
      <c r="AC4336" s="319"/>
      <c r="AD4336" s="319"/>
      <c r="AE4336" s="319"/>
      <c r="AF4336" s="319"/>
    </row>
    <row r="4337" spans="2:32" s="313" customFormat="1" hidden="1" x14ac:dyDescent="0.25">
      <c r="B4337" s="313" t="s">
        <v>788</v>
      </c>
      <c r="C4337" s="672"/>
      <c r="D4337" s="313" t="s">
        <v>9697</v>
      </c>
      <c r="E4337" s="313" t="s">
        <v>789</v>
      </c>
      <c r="I4337" s="313" t="s">
        <v>788</v>
      </c>
      <c r="J4337" s="313" t="s">
        <v>745</v>
      </c>
      <c r="K4337" s="313">
        <v>56</v>
      </c>
      <c r="L4337" s="319"/>
      <c r="M4337" s="319">
        <v>17</v>
      </c>
      <c r="N4337" s="319">
        <v>45</v>
      </c>
      <c r="O4337" s="319" t="s">
        <v>9644</v>
      </c>
      <c r="P4337" s="319">
        <v>12</v>
      </c>
      <c r="Q4337" s="319">
        <v>50</v>
      </c>
      <c r="R4337" s="319">
        <v>49</v>
      </c>
      <c r="S4337" s="319" t="s">
        <v>9645</v>
      </c>
      <c r="T4337" s="319">
        <v>21</v>
      </c>
      <c r="U4337" s="319">
        <v>56.295999999999999</v>
      </c>
      <c r="V4337" s="319">
        <v>12.847</v>
      </c>
      <c r="W4337" s="319"/>
      <c r="X4337" s="319"/>
      <c r="Y4337" s="319"/>
      <c r="Z4337" s="319"/>
      <c r="AA4337" s="319"/>
      <c r="AB4337" s="319"/>
      <c r="AC4337" s="319"/>
      <c r="AD4337" s="319"/>
      <c r="AE4337" s="319"/>
      <c r="AF4337" s="319"/>
    </row>
    <row r="4338" spans="2:32" s="313" customFormat="1" hidden="1" x14ac:dyDescent="0.25">
      <c r="B4338" s="313" t="s">
        <v>5275</v>
      </c>
      <c r="C4338" s="672"/>
      <c r="D4338" s="313" t="s">
        <v>9698</v>
      </c>
      <c r="E4338" s="313" t="s">
        <v>5276</v>
      </c>
      <c r="I4338" s="313" t="s">
        <v>5275</v>
      </c>
      <c r="J4338" s="313" t="s">
        <v>594</v>
      </c>
      <c r="K4338" s="313">
        <v>36</v>
      </c>
      <c r="L4338" s="319"/>
      <c r="M4338" s="319">
        <v>40</v>
      </c>
      <c r="N4338" s="319">
        <v>25</v>
      </c>
      <c r="O4338" s="319" t="s">
        <v>9644</v>
      </c>
      <c r="P4338" s="319">
        <v>4</v>
      </c>
      <c r="Q4338" s="319">
        <v>29</v>
      </c>
      <c r="R4338" s="319">
        <v>56</v>
      </c>
      <c r="S4338" s="319" t="s">
        <v>9648</v>
      </c>
      <c r="T4338" s="319">
        <v>16</v>
      </c>
      <c r="U4338" s="319">
        <v>36.673999999999999</v>
      </c>
      <c r="V4338" s="319">
        <v>-4.4989999999999997</v>
      </c>
      <c r="W4338" s="319"/>
      <c r="X4338" s="319"/>
      <c r="Y4338" s="319"/>
      <c r="Z4338" s="319"/>
      <c r="AA4338" s="319"/>
      <c r="AB4338" s="319"/>
      <c r="AC4338" s="319"/>
      <c r="AD4338" s="319"/>
      <c r="AE4338" s="319"/>
      <c r="AF4338" s="319"/>
    </row>
    <row r="4339" spans="2:32" s="313" customFormat="1" hidden="1" x14ac:dyDescent="0.25">
      <c r="B4339" s="313" t="s">
        <v>529</v>
      </c>
      <c r="C4339" s="672"/>
      <c r="D4339" s="313" t="s">
        <v>9699</v>
      </c>
      <c r="E4339" s="313" t="s">
        <v>530</v>
      </c>
      <c r="I4339" s="313" t="s">
        <v>529</v>
      </c>
      <c r="J4339" s="313" t="s">
        <v>531</v>
      </c>
      <c r="K4339" s="313">
        <v>38</v>
      </c>
      <c r="L4339" s="319"/>
      <c r="M4339" s="319">
        <v>36</v>
      </c>
      <c r="N4339" s="319">
        <v>7</v>
      </c>
      <c r="O4339" s="319" t="s">
        <v>9644</v>
      </c>
      <c r="P4339" s="319">
        <v>21</v>
      </c>
      <c r="Q4339" s="319">
        <v>21</v>
      </c>
      <c r="R4339" s="319">
        <v>4</v>
      </c>
      <c r="S4339" s="319" t="s">
        <v>9645</v>
      </c>
      <c r="T4339" s="319">
        <v>30</v>
      </c>
      <c r="U4339" s="319">
        <v>38.601999999999997</v>
      </c>
      <c r="V4339" s="319">
        <v>21.350999999999999</v>
      </c>
      <c r="W4339" s="319"/>
      <c r="X4339" s="319"/>
      <c r="Y4339" s="319"/>
      <c r="Z4339" s="319"/>
      <c r="AA4339" s="319"/>
      <c r="AB4339" s="319"/>
      <c r="AC4339" s="319"/>
      <c r="AD4339" s="319"/>
      <c r="AE4339" s="319"/>
      <c r="AF4339" s="319"/>
    </row>
    <row r="4340" spans="2:32" s="313" customFormat="1" hidden="1" x14ac:dyDescent="0.25">
      <c r="B4340" s="313" t="s">
        <v>527</v>
      </c>
      <c r="C4340" s="672"/>
      <c r="D4340" s="313" t="s">
        <v>9700</v>
      </c>
      <c r="E4340" s="313" t="s">
        <v>528</v>
      </c>
      <c r="I4340" s="313" t="s">
        <v>527</v>
      </c>
      <c r="J4340" s="313" t="s">
        <v>516</v>
      </c>
      <c r="K4340" s="313">
        <v>27</v>
      </c>
      <c r="L4340" s="319"/>
      <c r="M4340" s="319">
        <v>9</v>
      </c>
      <c r="N4340" s="319">
        <v>20</v>
      </c>
      <c r="O4340" s="319" t="s">
        <v>9644</v>
      </c>
      <c r="P4340" s="319">
        <v>77</v>
      </c>
      <c r="Q4340" s="319">
        <v>57</v>
      </c>
      <c r="R4340" s="319">
        <v>39</v>
      </c>
      <c r="S4340" s="319" t="s">
        <v>9645</v>
      </c>
      <c r="T4340" s="319">
        <v>168</v>
      </c>
      <c r="U4340" s="319">
        <v>27.155999999999999</v>
      </c>
      <c r="V4340" s="319">
        <v>77.960999999999999</v>
      </c>
      <c r="W4340" s="319"/>
      <c r="X4340" s="319"/>
      <c r="Y4340" s="319"/>
      <c r="Z4340" s="319"/>
      <c r="AA4340" s="319"/>
      <c r="AB4340" s="319"/>
      <c r="AC4340" s="319"/>
      <c r="AD4340" s="319"/>
      <c r="AE4340" s="319"/>
      <c r="AF4340" s="319"/>
    </row>
    <row r="4341" spans="2:32" s="313" customFormat="1" hidden="1" x14ac:dyDescent="0.25">
      <c r="B4341" s="313" t="s">
        <v>1713</v>
      </c>
      <c r="C4341" s="672"/>
      <c r="D4341" s="313" t="s">
        <v>9701</v>
      </c>
      <c r="E4341" s="313" t="s">
        <v>1714</v>
      </c>
      <c r="I4341" s="313" t="s">
        <v>1715</v>
      </c>
      <c r="J4341" s="313" t="s">
        <v>436</v>
      </c>
      <c r="K4341" s="313">
        <v>33</v>
      </c>
      <c r="L4341" s="319"/>
      <c r="M4341" s="319">
        <v>22</v>
      </c>
      <c r="N4341" s="319">
        <v>11</v>
      </c>
      <c r="O4341" s="319" t="s">
        <v>9644</v>
      </c>
      <c r="P4341" s="319">
        <v>81</v>
      </c>
      <c r="Q4341" s="319">
        <v>57</v>
      </c>
      <c r="R4341" s="319">
        <v>52</v>
      </c>
      <c r="S4341" s="319" t="s">
        <v>9648</v>
      </c>
      <c r="T4341" s="319">
        <v>44</v>
      </c>
      <c r="U4341" s="319">
        <v>33.369999999999997</v>
      </c>
      <c r="V4341" s="319">
        <v>-81.963999999999999</v>
      </c>
      <c r="W4341" s="319"/>
      <c r="X4341" s="319"/>
      <c r="Y4341" s="319"/>
      <c r="Z4341" s="319"/>
      <c r="AA4341" s="319"/>
      <c r="AB4341" s="319"/>
      <c r="AC4341" s="319"/>
      <c r="AD4341" s="319"/>
      <c r="AE4341" s="319"/>
      <c r="AF4341" s="319"/>
    </row>
    <row r="4342" spans="2:32" s="313" customFormat="1" hidden="1" x14ac:dyDescent="0.25">
      <c r="B4342" s="313" t="s">
        <v>536</v>
      </c>
      <c r="C4342" s="672"/>
      <c r="D4342" s="313" t="s">
        <v>9702</v>
      </c>
      <c r="E4342" s="313" t="s">
        <v>537</v>
      </c>
      <c r="I4342" s="313" t="s">
        <v>538</v>
      </c>
      <c r="J4342" s="313" t="s">
        <v>469</v>
      </c>
      <c r="K4342" s="313">
        <v>21</v>
      </c>
      <c r="L4342" s="319"/>
      <c r="M4342" s="319">
        <v>42</v>
      </c>
      <c r="N4342" s="319">
        <v>19</v>
      </c>
      <c r="O4342" s="319" t="s">
        <v>9644</v>
      </c>
      <c r="P4342" s="319">
        <v>102</v>
      </c>
      <c r="Q4342" s="319">
        <v>19</v>
      </c>
      <c r="R4342" s="319">
        <v>4</v>
      </c>
      <c r="S4342" s="319" t="s">
        <v>9648</v>
      </c>
      <c r="T4342" s="319">
        <v>1863</v>
      </c>
      <c r="U4342" s="319">
        <v>21.704999999999998</v>
      </c>
      <c r="V4342" s="319">
        <v>-102.318</v>
      </c>
      <c r="W4342" s="319"/>
      <c r="X4342" s="319"/>
      <c r="Y4342" s="319"/>
      <c r="Z4342" s="319"/>
      <c r="AA4342" s="319"/>
      <c r="AB4342" s="319"/>
      <c r="AC4342" s="319"/>
      <c r="AD4342" s="319"/>
      <c r="AE4342" s="319"/>
      <c r="AF4342" s="319"/>
    </row>
    <row r="4343" spans="2:32" s="313" customFormat="1" hidden="1" x14ac:dyDescent="0.25">
      <c r="B4343" s="313" t="s">
        <v>471</v>
      </c>
      <c r="C4343" s="672"/>
      <c r="D4343" s="313" t="s">
        <v>9703</v>
      </c>
      <c r="E4343" s="313" t="s">
        <v>472</v>
      </c>
      <c r="I4343" s="313" t="s">
        <v>474</v>
      </c>
      <c r="J4343" s="313" t="s">
        <v>473</v>
      </c>
      <c r="K4343" s="313">
        <v>9</v>
      </c>
      <c r="L4343" s="319"/>
      <c r="M4343" s="319">
        <v>33</v>
      </c>
      <c r="N4343" s="319">
        <v>12</v>
      </c>
      <c r="O4343" s="319" t="s">
        <v>9644</v>
      </c>
      <c r="P4343" s="319">
        <v>69</v>
      </c>
      <c r="Q4343" s="319">
        <v>14</v>
      </c>
      <c r="R4343" s="319">
        <v>16</v>
      </c>
      <c r="S4343" s="319" t="s">
        <v>9648</v>
      </c>
      <c r="T4343" s="319">
        <v>196</v>
      </c>
      <c r="U4343" s="319">
        <v>9.5530000000000008</v>
      </c>
      <c r="V4343" s="319">
        <v>-69.238</v>
      </c>
      <c r="W4343" s="319"/>
      <c r="X4343" s="319"/>
      <c r="Y4343" s="319"/>
      <c r="Z4343" s="319"/>
      <c r="AA4343" s="319"/>
      <c r="AB4343" s="319"/>
      <c r="AC4343" s="319"/>
      <c r="AD4343" s="319"/>
      <c r="AE4343" s="319"/>
      <c r="AF4343" s="319"/>
    </row>
    <row r="4344" spans="2:32" s="313" customFormat="1" hidden="1" x14ac:dyDescent="0.25">
      <c r="B4344" s="313" t="s">
        <v>517</v>
      </c>
      <c r="C4344" s="672"/>
      <c r="D4344" s="313" t="s">
        <v>9704</v>
      </c>
      <c r="E4344" s="313" t="s">
        <v>518</v>
      </c>
      <c r="I4344" s="313" t="s">
        <v>519</v>
      </c>
      <c r="J4344" s="313" t="s">
        <v>516</v>
      </c>
      <c r="K4344" s="313">
        <v>10</v>
      </c>
      <c r="L4344" s="319"/>
      <c r="M4344" s="319">
        <v>49</v>
      </c>
      <c r="N4344" s="319">
        <v>24</v>
      </c>
      <c r="O4344" s="319" t="s">
        <v>9644</v>
      </c>
      <c r="P4344" s="319">
        <v>72</v>
      </c>
      <c r="Q4344" s="319">
        <v>10</v>
      </c>
      <c r="R4344" s="319">
        <v>32</v>
      </c>
      <c r="S4344" s="319" t="s">
        <v>9645</v>
      </c>
      <c r="T4344" s="319">
        <v>4</v>
      </c>
      <c r="U4344" s="319">
        <v>10.823</v>
      </c>
      <c r="V4344" s="319">
        <v>72.176000000000002</v>
      </c>
      <c r="W4344" s="319"/>
      <c r="X4344" s="319"/>
      <c r="Y4344" s="319"/>
      <c r="Z4344" s="319"/>
      <c r="AA4344" s="319"/>
      <c r="AB4344" s="319"/>
      <c r="AC4344" s="319"/>
      <c r="AD4344" s="319"/>
      <c r="AE4344" s="319"/>
      <c r="AF4344" s="319"/>
    </row>
    <row r="4345" spans="2:32" s="313" customFormat="1" hidden="1" x14ac:dyDescent="0.25">
      <c r="B4345" s="313" t="s">
        <v>523</v>
      </c>
      <c r="C4345" s="672"/>
      <c r="D4345" s="313" t="s">
        <v>9705</v>
      </c>
      <c r="E4345" s="313" t="s">
        <v>524</v>
      </c>
      <c r="I4345" s="313" t="s">
        <v>523</v>
      </c>
      <c r="J4345" s="313" t="s">
        <v>525</v>
      </c>
      <c r="K4345" s="313">
        <v>29</v>
      </c>
      <c r="L4345" s="319"/>
      <c r="M4345" s="319">
        <v>16</v>
      </c>
      <c r="N4345" s="319">
        <v>54</v>
      </c>
      <c r="O4345" s="319" t="s">
        <v>9647</v>
      </c>
      <c r="P4345" s="319">
        <v>18</v>
      </c>
      <c r="Q4345" s="319">
        <v>48</v>
      </c>
      <c r="R4345" s="319">
        <v>49</v>
      </c>
      <c r="S4345" s="319" t="s">
        <v>9645</v>
      </c>
      <c r="T4345" s="319">
        <v>808</v>
      </c>
      <c r="U4345" s="319">
        <v>-29.282</v>
      </c>
      <c r="V4345" s="319">
        <v>18.814</v>
      </c>
      <c r="W4345" s="319"/>
      <c r="X4345" s="319"/>
      <c r="Y4345" s="319"/>
      <c r="Z4345" s="319"/>
      <c r="AA4345" s="319"/>
      <c r="AB4345" s="319"/>
      <c r="AC4345" s="319"/>
      <c r="AD4345" s="319"/>
      <c r="AE4345" s="319"/>
      <c r="AF4345" s="319"/>
    </row>
    <row r="4346" spans="2:32" s="313" customFormat="1" hidden="1" x14ac:dyDescent="0.25">
      <c r="B4346" s="313" t="s">
        <v>438</v>
      </c>
      <c r="C4346" s="672"/>
      <c r="D4346" s="313" t="s">
        <v>9706</v>
      </c>
      <c r="E4346" s="313" t="s">
        <v>439</v>
      </c>
      <c r="I4346" s="313" t="s">
        <v>438</v>
      </c>
      <c r="J4346" s="313" t="s">
        <v>440</v>
      </c>
      <c r="K4346" s="313">
        <v>18</v>
      </c>
      <c r="L4346" s="319"/>
      <c r="M4346" s="319">
        <v>14</v>
      </c>
      <c r="N4346" s="319">
        <v>24</v>
      </c>
      <c r="O4346" s="319" t="s">
        <v>9644</v>
      </c>
      <c r="P4346" s="319">
        <v>42</v>
      </c>
      <c r="Q4346" s="319">
        <v>39</v>
      </c>
      <c r="R4346" s="319">
        <v>20</v>
      </c>
      <c r="S4346" s="319" t="s">
        <v>9645</v>
      </c>
      <c r="T4346" s="319">
        <v>2091</v>
      </c>
      <c r="U4346" s="319">
        <v>18.239999999999998</v>
      </c>
      <c r="V4346" s="319">
        <v>42.655999999999999</v>
      </c>
      <c r="W4346" s="319"/>
      <c r="X4346" s="319"/>
      <c r="Y4346" s="319"/>
      <c r="Z4346" s="319"/>
      <c r="AA4346" s="319"/>
      <c r="AB4346" s="319"/>
      <c r="AC4346" s="319"/>
      <c r="AD4346" s="319"/>
      <c r="AE4346" s="319"/>
      <c r="AF4346" s="319"/>
    </row>
    <row r="4347" spans="2:32" s="313" customFormat="1" hidden="1" x14ac:dyDescent="0.25">
      <c r="B4347" s="313" t="s">
        <v>637</v>
      </c>
      <c r="C4347" s="672"/>
      <c r="D4347" s="313" t="s">
        <v>9707</v>
      </c>
      <c r="E4347" s="313" t="s">
        <v>638</v>
      </c>
      <c r="I4347" s="313" t="s">
        <v>637</v>
      </c>
      <c r="J4347" s="313" t="s">
        <v>600</v>
      </c>
      <c r="K4347" s="313">
        <v>40</v>
      </c>
      <c r="L4347" s="319"/>
      <c r="M4347" s="319">
        <v>37</v>
      </c>
      <c r="N4347" s="319">
        <v>55</v>
      </c>
      <c r="O4347" s="319" t="s">
        <v>9644</v>
      </c>
      <c r="P4347" s="319">
        <v>8</v>
      </c>
      <c r="Q4347" s="319">
        <v>17</v>
      </c>
      <c r="R4347" s="319">
        <v>26</v>
      </c>
      <c r="S4347" s="319" t="s">
        <v>9645</v>
      </c>
      <c r="T4347" s="319">
        <v>27</v>
      </c>
      <c r="U4347" s="319">
        <v>40.631999999999998</v>
      </c>
      <c r="V4347" s="319">
        <v>8.2910000000000004</v>
      </c>
      <c r="W4347" s="319"/>
      <c r="X4347" s="319"/>
      <c r="Y4347" s="319"/>
      <c r="Z4347" s="319"/>
      <c r="AA4347" s="319"/>
      <c r="AB4347" s="319"/>
      <c r="AC4347" s="319"/>
      <c r="AD4347" s="319"/>
      <c r="AE4347" s="319"/>
      <c r="AF4347" s="319"/>
    </row>
    <row r="4348" spans="2:32" s="313" customFormat="1" hidden="1" x14ac:dyDescent="0.25">
      <c r="B4348" s="313" t="s">
        <v>584</v>
      </c>
      <c r="C4348" s="672"/>
      <c r="D4348" s="313" t="s">
        <v>9708</v>
      </c>
      <c r="E4348" s="313" t="s">
        <v>585</v>
      </c>
      <c r="I4348" s="313" t="s">
        <v>586</v>
      </c>
      <c r="J4348" s="313" t="s">
        <v>508</v>
      </c>
      <c r="K4348" s="313">
        <v>35</v>
      </c>
      <c r="L4348" s="319"/>
      <c r="M4348" s="319">
        <v>10</v>
      </c>
      <c r="N4348" s="319">
        <v>37</v>
      </c>
      <c r="O4348" s="319" t="s">
        <v>9644</v>
      </c>
      <c r="P4348" s="319">
        <v>3</v>
      </c>
      <c r="Q4348" s="319">
        <v>50</v>
      </c>
      <c r="R4348" s="319">
        <v>22</v>
      </c>
      <c r="S4348" s="319" t="s">
        <v>9648</v>
      </c>
      <c r="T4348" s="319">
        <v>28</v>
      </c>
      <c r="U4348" s="319">
        <v>35.177</v>
      </c>
      <c r="V4348" s="319">
        <v>-3.839</v>
      </c>
      <c r="W4348" s="319"/>
      <c r="X4348" s="319"/>
      <c r="Y4348" s="319"/>
      <c r="Z4348" s="319"/>
      <c r="AA4348" s="319"/>
      <c r="AB4348" s="319"/>
      <c r="AC4348" s="319"/>
      <c r="AD4348" s="319"/>
      <c r="AE4348" s="319"/>
      <c r="AF4348" s="319"/>
    </row>
    <row r="4349" spans="2:32" s="313" customFormat="1" hidden="1" x14ac:dyDescent="0.25">
      <c r="B4349" s="313" t="s">
        <v>9475</v>
      </c>
      <c r="C4349" s="672"/>
      <c r="D4349" s="313" t="s">
        <v>9709</v>
      </c>
      <c r="E4349" s="313" t="s">
        <v>9476</v>
      </c>
      <c r="I4349" s="313" t="s">
        <v>9475</v>
      </c>
      <c r="J4349" s="313" t="s">
        <v>1109</v>
      </c>
      <c r="K4349" s="313">
        <v>45</v>
      </c>
      <c r="L4349" s="319"/>
      <c r="M4349" s="319">
        <v>9</v>
      </c>
      <c r="N4349" s="319">
        <v>15</v>
      </c>
      <c r="O4349" s="319" t="s">
        <v>9644</v>
      </c>
      <c r="P4349" s="319">
        <v>89</v>
      </c>
      <c r="Q4349" s="319">
        <v>6</v>
      </c>
      <c r="R4349" s="319">
        <v>39</v>
      </c>
      <c r="S4349" s="319" t="s">
        <v>9648</v>
      </c>
      <c r="T4349" s="319">
        <v>464</v>
      </c>
      <c r="U4349" s="319">
        <v>45.154000000000003</v>
      </c>
      <c r="V4349" s="319">
        <v>-89.111000000000004</v>
      </c>
      <c r="W4349" s="319"/>
      <c r="X4349" s="319"/>
      <c r="Y4349" s="319"/>
      <c r="Z4349" s="319"/>
      <c r="AA4349" s="319"/>
      <c r="AB4349" s="319"/>
      <c r="AC4349" s="319"/>
      <c r="AD4349" s="319"/>
      <c r="AE4349" s="319"/>
      <c r="AF4349" s="319"/>
    </row>
    <row r="4350" spans="2:32" s="313" customFormat="1" hidden="1" x14ac:dyDescent="0.25">
      <c r="B4350" s="313" t="s">
        <v>3115</v>
      </c>
      <c r="C4350" s="672"/>
      <c r="D4350" s="313" t="s">
        <v>9710</v>
      </c>
      <c r="E4350" s="313" t="s">
        <v>3116</v>
      </c>
      <c r="I4350" s="313" t="s">
        <v>3117</v>
      </c>
      <c r="J4350" s="313" t="s">
        <v>436</v>
      </c>
      <c r="K4350" s="313">
        <v>70</v>
      </c>
      <c r="L4350" s="319"/>
      <c r="M4350" s="319">
        <v>36</v>
      </c>
      <c r="N4350" s="319">
        <v>48</v>
      </c>
      <c r="O4350" s="319" t="s">
        <v>9644</v>
      </c>
      <c r="P4350" s="319">
        <v>159</v>
      </c>
      <c r="Q4350" s="319">
        <v>51</v>
      </c>
      <c r="R4350" s="319">
        <v>37</v>
      </c>
      <c r="S4350" s="319" t="s">
        <v>9648</v>
      </c>
      <c r="T4350" s="319">
        <v>11</v>
      </c>
      <c r="U4350" s="319">
        <v>70.613</v>
      </c>
      <c r="V4350" s="319">
        <v>-159.86000000000001</v>
      </c>
      <c r="W4350" s="319"/>
      <c r="X4350" s="319"/>
      <c r="Y4350" s="319"/>
      <c r="Z4350" s="319"/>
      <c r="AA4350" s="319"/>
      <c r="AB4350" s="319"/>
      <c r="AC4350" s="319"/>
      <c r="AD4350" s="319"/>
      <c r="AE4350" s="319"/>
      <c r="AF4350" s="319"/>
    </row>
    <row r="4351" spans="2:32" s="313" customFormat="1" hidden="1" x14ac:dyDescent="0.25">
      <c r="B4351" s="313" t="s">
        <v>549</v>
      </c>
      <c r="C4351" s="672"/>
      <c r="D4351" s="313" t="s">
        <v>9711</v>
      </c>
      <c r="E4351" s="313" t="s">
        <v>550</v>
      </c>
      <c r="I4351" s="313" t="s">
        <v>549</v>
      </c>
      <c r="J4351" s="313" t="s">
        <v>551</v>
      </c>
      <c r="K4351" s="313">
        <v>18</v>
      </c>
      <c r="L4351" s="319"/>
      <c r="M4351" s="319">
        <v>49</v>
      </c>
      <c r="N4351" s="319">
        <v>30</v>
      </c>
      <c r="O4351" s="319" t="s">
        <v>9647</v>
      </c>
      <c r="P4351" s="319">
        <v>159</v>
      </c>
      <c r="Q4351" s="319">
        <v>46</v>
      </c>
      <c r="R4351" s="319">
        <v>25</v>
      </c>
      <c r="S4351" s="319" t="s">
        <v>9648</v>
      </c>
      <c r="T4351" s="319">
        <v>7</v>
      </c>
      <c r="U4351" s="319">
        <v>-18.824999999999999</v>
      </c>
      <c r="V4351" s="319">
        <v>-159.774</v>
      </c>
      <c r="W4351" s="319"/>
      <c r="X4351" s="319"/>
      <c r="Y4351" s="319"/>
      <c r="Z4351" s="319"/>
      <c r="AA4351" s="319"/>
      <c r="AB4351" s="319"/>
      <c r="AC4351" s="319"/>
      <c r="AD4351" s="319"/>
      <c r="AE4351" s="319"/>
      <c r="AF4351" s="319"/>
    </row>
    <row r="4352" spans="2:32" s="313" customFormat="1" hidden="1" x14ac:dyDescent="0.25">
      <c r="B4352" s="313" t="s">
        <v>558</v>
      </c>
      <c r="C4352" s="672"/>
      <c r="D4352" s="313" t="s">
        <v>9712</v>
      </c>
      <c r="E4352" s="313" t="s">
        <v>559</v>
      </c>
      <c r="I4352" s="313" t="s">
        <v>561</v>
      </c>
      <c r="J4352" s="313" t="s">
        <v>560</v>
      </c>
      <c r="K4352" s="313">
        <v>41</v>
      </c>
      <c r="L4352" s="319"/>
      <c r="M4352" s="319">
        <v>55</v>
      </c>
      <c r="N4352" s="319">
        <v>25</v>
      </c>
      <c r="O4352" s="319" t="s">
        <v>9644</v>
      </c>
      <c r="P4352" s="319">
        <v>8</v>
      </c>
      <c r="Q4352" s="319">
        <v>48</v>
      </c>
      <c r="R4352" s="319">
        <v>10</v>
      </c>
      <c r="S4352" s="319" t="s">
        <v>9645</v>
      </c>
      <c r="T4352" s="319">
        <v>6</v>
      </c>
      <c r="U4352" s="319">
        <v>41.923999999999999</v>
      </c>
      <c r="V4352" s="319">
        <v>8.8030000000000008</v>
      </c>
      <c r="W4352" s="319"/>
      <c r="X4352" s="319"/>
      <c r="Y4352" s="319"/>
      <c r="Z4352" s="319"/>
      <c r="AA4352" s="319"/>
      <c r="AB4352" s="319"/>
      <c r="AC4352" s="319"/>
      <c r="AD4352" s="319"/>
      <c r="AE4352" s="319"/>
      <c r="AF4352" s="319"/>
    </row>
    <row r="4353" spans="2:32" s="313" customFormat="1" hidden="1" x14ac:dyDescent="0.25">
      <c r="B4353" s="313" t="s">
        <v>555</v>
      </c>
      <c r="C4353" s="672"/>
      <c r="D4353" s="313" t="s">
        <v>9713</v>
      </c>
      <c r="E4353" s="313" t="s">
        <v>556</v>
      </c>
      <c r="I4353" s="313" t="s">
        <v>557</v>
      </c>
      <c r="J4353" s="313" t="s">
        <v>516</v>
      </c>
      <c r="K4353" s="313">
        <v>23</v>
      </c>
      <c r="L4353" s="319"/>
      <c r="M4353" s="319">
        <v>44</v>
      </c>
      <c r="N4353" s="319">
        <v>46</v>
      </c>
      <c r="O4353" s="319" t="s">
        <v>9644</v>
      </c>
      <c r="P4353" s="319">
        <v>92</v>
      </c>
      <c r="Q4353" s="319">
        <v>48</v>
      </c>
      <c r="R4353" s="319">
        <v>11</v>
      </c>
      <c r="S4353" s="319" t="s">
        <v>9645</v>
      </c>
      <c r="T4353" s="319">
        <v>306</v>
      </c>
      <c r="U4353" s="319">
        <v>23.745999999999999</v>
      </c>
      <c r="V4353" s="319">
        <v>92.802999999999997</v>
      </c>
      <c r="W4353" s="319"/>
      <c r="X4353" s="319"/>
      <c r="Y4353" s="319"/>
      <c r="Z4353" s="319"/>
      <c r="AA4353" s="319"/>
      <c r="AB4353" s="319"/>
      <c r="AC4353" s="319"/>
      <c r="AD4353" s="319"/>
      <c r="AE4353" s="319"/>
      <c r="AF4353" s="319"/>
    </row>
    <row r="4354" spans="2:32" s="313" customFormat="1" hidden="1" x14ac:dyDescent="0.25">
      <c r="B4354" s="313" t="s">
        <v>795</v>
      </c>
      <c r="C4354" s="672"/>
      <c r="D4354" s="313" t="s">
        <v>9714</v>
      </c>
      <c r="E4354" s="313" t="s">
        <v>796</v>
      </c>
      <c r="I4354" s="313" t="s">
        <v>798</v>
      </c>
      <c r="J4354" s="313" t="s">
        <v>797</v>
      </c>
      <c r="K4354" s="313">
        <v>12</v>
      </c>
      <c r="L4354" s="319"/>
      <c r="M4354" s="319">
        <v>7</v>
      </c>
      <c r="N4354" s="319">
        <v>54</v>
      </c>
      <c r="O4354" s="319" t="s">
        <v>9647</v>
      </c>
      <c r="P4354" s="319">
        <v>44</v>
      </c>
      <c r="Q4354" s="319">
        <v>25</v>
      </c>
      <c r="R4354" s="319">
        <v>49</v>
      </c>
      <c r="S4354" s="319" t="s">
        <v>9645</v>
      </c>
      <c r="T4354" s="319">
        <v>19</v>
      </c>
      <c r="U4354" s="319">
        <v>-12.132</v>
      </c>
      <c r="V4354" s="319">
        <v>44.43</v>
      </c>
      <c r="W4354" s="319"/>
      <c r="X4354" s="319"/>
      <c r="Y4354" s="319"/>
      <c r="Z4354" s="319"/>
      <c r="AA4354" s="319"/>
      <c r="AB4354" s="319"/>
      <c r="AC4354" s="319"/>
      <c r="AD4354" s="319"/>
      <c r="AE4354" s="319"/>
      <c r="AF4354" s="319"/>
    </row>
    <row r="4355" spans="2:32" s="313" customFormat="1" hidden="1" x14ac:dyDescent="0.25">
      <c r="B4355" s="313" t="s">
        <v>653</v>
      </c>
      <c r="C4355" s="672"/>
      <c r="D4355" s="313" t="s">
        <v>9715</v>
      </c>
      <c r="E4355" s="313" t="s">
        <v>654</v>
      </c>
      <c r="I4355" s="313" t="s">
        <v>655</v>
      </c>
      <c r="J4355" s="313" t="s">
        <v>440</v>
      </c>
      <c r="K4355" s="313">
        <v>29</v>
      </c>
      <c r="L4355" s="319"/>
      <c r="M4355" s="319">
        <v>47</v>
      </c>
      <c r="N4355" s="319">
        <v>6</v>
      </c>
      <c r="O4355" s="319" t="s">
        <v>9644</v>
      </c>
      <c r="P4355" s="319">
        <v>40</v>
      </c>
      <c r="Q4355" s="319">
        <v>6</v>
      </c>
      <c r="R4355" s="319">
        <v>0</v>
      </c>
      <c r="S4355" s="319" t="s">
        <v>9645</v>
      </c>
      <c r="T4355" s="319">
        <v>690</v>
      </c>
      <c r="U4355" s="319">
        <v>29.785</v>
      </c>
      <c r="V4355" s="319">
        <v>40.1</v>
      </c>
      <c r="W4355" s="319"/>
      <c r="X4355" s="319"/>
      <c r="Y4355" s="319"/>
      <c r="Z4355" s="319"/>
      <c r="AA4355" s="319"/>
      <c r="AB4355" s="319"/>
      <c r="AC4355" s="319"/>
      <c r="AD4355" s="319"/>
      <c r="AE4355" s="319"/>
      <c r="AF4355" s="319"/>
    </row>
    <row r="4356" spans="2:32" s="313" customFormat="1" hidden="1" x14ac:dyDescent="0.25">
      <c r="B4356" s="313" t="s">
        <v>920</v>
      </c>
      <c r="C4356" s="672"/>
      <c r="D4356" s="313" t="s">
        <v>9716</v>
      </c>
      <c r="E4356" s="313" t="s">
        <v>921</v>
      </c>
      <c r="I4356" s="313" t="s">
        <v>920</v>
      </c>
      <c r="J4356" s="313" t="s">
        <v>745</v>
      </c>
      <c r="K4356" s="313">
        <v>65</v>
      </c>
      <c r="L4356" s="319"/>
      <c r="M4356" s="319">
        <v>35</v>
      </c>
      <c r="N4356" s="319">
        <v>24</v>
      </c>
      <c r="O4356" s="319" t="s">
        <v>9644</v>
      </c>
      <c r="P4356" s="319">
        <v>19</v>
      </c>
      <c r="Q4356" s="319">
        <v>16</v>
      </c>
      <c r="R4356" s="319">
        <v>54</v>
      </c>
      <c r="S4356" s="319" t="s">
        <v>9645</v>
      </c>
      <c r="T4356" s="319">
        <v>380</v>
      </c>
      <c r="U4356" s="319">
        <v>65.59</v>
      </c>
      <c r="V4356" s="319">
        <v>19.282</v>
      </c>
      <c r="W4356" s="319"/>
      <c r="X4356" s="319"/>
      <c r="Y4356" s="319"/>
      <c r="Z4356" s="319"/>
      <c r="AA4356" s="319"/>
      <c r="AB4356" s="319"/>
      <c r="AC4356" s="319"/>
      <c r="AD4356" s="319"/>
      <c r="AE4356" s="319"/>
      <c r="AF4356" s="319"/>
    </row>
    <row r="4357" spans="2:32" s="313" customFormat="1" hidden="1" x14ac:dyDescent="0.25">
      <c r="B4357" s="313" t="s">
        <v>862</v>
      </c>
      <c r="C4357" s="672"/>
      <c r="D4357" s="313" t="s">
        <v>9717</v>
      </c>
      <c r="E4357" s="313" t="s">
        <v>863</v>
      </c>
      <c r="I4357" s="313" t="s">
        <v>864</v>
      </c>
      <c r="J4357" s="313" t="s">
        <v>665</v>
      </c>
      <c r="K4357" s="313">
        <v>10</v>
      </c>
      <c r="L4357" s="319"/>
      <c r="M4357" s="319">
        <v>59</v>
      </c>
      <c r="N4357" s="319">
        <v>2</v>
      </c>
      <c r="O4357" s="319" t="s">
        <v>9647</v>
      </c>
      <c r="P4357" s="319">
        <v>37</v>
      </c>
      <c r="Q4357" s="319">
        <v>4</v>
      </c>
      <c r="R4357" s="319">
        <v>13</v>
      </c>
      <c r="S4357" s="319" t="s">
        <v>9648</v>
      </c>
      <c r="T4357" s="319">
        <v>8</v>
      </c>
      <c r="U4357" s="319">
        <v>-10.984</v>
      </c>
      <c r="V4357" s="319">
        <v>-37.07</v>
      </c>
      <c r="W4357" s="319"/>
      <c r="X4357" s="319"/>
      <c r="Y4357" s="319"/>
      <c r="Z4357" s="319"/>
      <c r="AA4357" s="319"/>
      <c r="AB4357" s="319"/>
      <c r="AC4357" s="319"/>
      <c r="AD4357" s="319"/>
      <c r="AE4357" s="319"/>
      <c r="AF4357" s="319"/>
    </row>
    <row r="4358" spans="2:32" s="313" customFormat="1" hidden="1" x14ac:dyDescent="0.25">
      <c r="B4358" s="313" t="s">
        <v>502</v>
      </c>
      <c r="C4358" s="672"/>
      <c r="D4358" s="313" t="s">
        <v>9718</v>
      </c>
      <c r="E4358" s="313" t="s">
        <v>503</v>
      </c>
      <c r="I4358" s="313" t="s">
        <v>505</v>
      </c>
      <c r="J4358" s="313" t="s">
        <v>504</v>
      </c>
      <c r="K4358" s="313">
        <v>16</v>
      </c>
      <c r="L4358" s="319"/>
      <c r="M4358" s="319">
        <v>57</v>
      </c>
      <c r="N4358" s="319">
        <v>53</v>
      </c>
      <c r="O4358" s="319" t="s">
        <v>9644</v>
      </c>
      <c r="P4358" s="319">
        <v>7</v>
      </c>
      <c r="Q4358" s="319">
        <v>59</v>
      </c>
      <c r="R4358" s="319">
        <v>49</v>
      </c>
      <c r="S4358" s="319" t="s">
        <v>9645</v>
      </c>
      <c r="T4358" s="319">
        <v>506</v>
      </c>
      <c r="U4358" s="319">
        <v>16.965</v>
      </c>
      <c r="V4358" s="319">
        <v>7.9969999999999999</v>
      </c>
      <c r="W4358" s="319"/>
      <c r="X4358" s="319"/>
      <c r="Y4358" s="319"/>
      <c r="Z4358" s="319"/>
      <c r="AA4358" s="319"/>
      <c r="AB4358" s="319"/>
      <c r="AC4358" s="319"/>
      <c r="AD4358" s="319"/>
      <c r="AE4358" s="319"/>
      <c r="AF4358" s="319"/>
    </row>
    <row r="4359" spans="2:32" s="313" customFormat="1" hidden="1" x14ac:dyDescent="0.25">
      <c r="B4359" s="313" t="s">
        <v>566</v>
      </c>
      <c r="C4359" s="672"/>
      <c r="D4359" s="313" t="s">
        <v>9719</v>
      </c>
      <c r="E4359" s="313" t="s">
        <v>567</v>
      </c>
      <c r="I4359" s="313" t="s">
        <v>566</v>
      </c>
      <c r="J4359" s="313" t="s">
        <v>516</v>
      </c>
      <c r="K4359" s="313">
        <v>20</v>
      </c>
      <c r="L4359" s="319"/>
      <c r="M4359" s="319">
        <v>41</v>
      </c>
      <c r="N4359" s="319">
        <v>56</v>
      </c>
      <c r="O4359" s="319" t="s">
        <v>9644</v>
      </c>
      <c r="P4359" s="319">
        <v>77</v>
      </c>
      <c r="Q4359" s="319">
        <v>3</v>
      </c>
      <c r="R4359" s="319">
        <v>23</v>
      </c>
      <c r="S4359" s="319" t="s">
        <v>9645</v>
      </c>
      <c r="T4359" s="319">
        <v>305</v>
      </c>
      <c r="U4359" s="319">
        <v>20.699000000000002</v>
      </c>
      <c r="V4359" s="319">
        <v>77.055999999999997</v>
      </c>
      <c r="W4359" s="319"/>
      <c r="X4359" s="319"/>
      <c r="Y4359" s="319"/>
      <c r="Z4359" s="319"/>
      <c r="AA4359" s="319"/>
      <c r="AB4359" s="319"/>
      <c r="AC4359" s="319"/>
      <c r="AD4359" s="319"/>
      <c r="AE4359" s="319"/>
      <c r="AF4359" s="319"/>
    </row>
    <row r="4360" spans="2:32" s="313" customFormat="1" hidden="1" x14ac:dyDescent="0.25">
      <c r="B4360" s="313" t="s">
        <v>4623</v>
      </c>
      <c r="C4360" s="672"/>
      <c r="D4360" s="313" t="s">
        <v>9720</v>
      </c>
      <c r="E4360" s="313" t="s">
        <v>4624</v>
      </c>
      <c r="I4360" s="313" t="s">
        <v>4623</v>
      </c>
      <c r="J4360" s="313" t="s">
        <v>1336</v>
      </c>
      <c r="K4360" s="313">
        <v>24</v>
      </c>
      <c r="L4360" s="319"/>
      <c r="M4360" s="319">
        <v>10</v>
      </c>
      <c r="N4360" s="319">
        <v>43</v>
      </c>
      <c r="O4360" s="319" t="s">
        <v>9644</v>
      </c>
      <c r="P4360" s="319">
        <v>23</v>
      </c>
      <c r="Q4360" s="319">
        <v>18</v>
      </c>
      <c r="R4360" s="319">
        <v>50</v>
      </c>
      <c r="S4360" s="319" t="s">
        <v>9645</v>
      </c>
      <c r="T4360" s="319">
        <v>417</v>
      </c>
      <c r="U4360" s="319">
        <v>24.178999999999998</v>
      </c>
      <c r="V4360" s="319">
        <v>23.314</v>
      </c>
      <c r="W4360" s="319"/>
      <c r="X4360" s="319"/>
      <c r="Y4360" s="319"/>
      <c r="Z4360" s="319"/>
      <c r="AA4360" s="319"/>
      <c r="AB4360" s="319"/>
      <c r="AC4360" s="319"/>
      <c r="AD4360" s="319"/>
      <c r="AE4360" s="319"/>
      <c r="AF4360" s="319"/>
    </row>
    <row r="4361" spans="2:32" s="313" customFormat="1" hidden="1" x14ac:dyDescent="0.25">
      <c r="B4361" s="313" t="s">
        <v>925</v>
      </c>
      <c r="C4361" s="672"/>
      <c r="D4361" s="313" t="s">
        <v>9721</v>
      </c>
      <c r="E4361" s="313" t="s">
        <v>926</v>
      </c>
      <c r="I4361" s="313" t="s">
        <v>925</v>
      </c>
      <c r="J4361" s="313" t="s">
        <v>565</v>
      </c>
      <c r="K4361" s="313">
        <v>43</v>
      </c>
      <c r="L4361" s="319"/>
      <c r="M4361" s="319">
        <v>40</v>
      </c>
      <c r="N4361" s="319">
        <v>15</v>
      </c>
      <c r="O4361" s="319" t="s">
        <v>9644</v>
      </c>
      <c r="P4361" s="319">
        <v>142</v>
      </c>
      <c r="Q4361" s="319">
        <v>26</v>
      </c>
      <c r="R4361" s="319">
        <v>51</v>
      </c>
      <c r="S4361" s="319" t="s">
        <v>9645</v>
      </c>
      <c r="T4361" s="319">
        <v>220</v>
      </c>
      <c r="U4361" s="319">
        <v>43.670999999999999</v>
      </c>
      <c r="V4361" s="319">
        <v>142.447</v>
      </c>
      <c r="W4361" s="319"/>
      <c r="X4361" s="319"/>
      <c r="Y4361" s="319"/>
      <c r="Z4361" s="319"/>
      <c r="AA4361" s="319"/>
      <c r="AB4361" s="319"/>
      <c r="AC4361" s="319"/>
      <c r="AD4361" s="319"/>
      <c r="AE4361" s="319"/>
      <c r="AF4361" s="319"/>
    </row>
    <row r="4362" spans="2:32" s="313" customFormat="1" hidden="1" x14ac:dyDescent="0.25">
      <c r="B4362" s="313" t="s">
        <v>966</v>
      </c>
      <c r="C4362" s="672"/>
      <c r="D4362" s="313" t="s">
        <v>9722</v>
      </c>
      <c r="E4362" s="313" t="s">
        <v>967</v>
      </c>
      <c r="I4362" s="313" t="s">
        <v>968</v>
      </c>
      <c r="J4362" s="313" t="s">
        <v>627</v>
      </c>
      <c r="K4362" s="313">
        <v>37</v>
      </c>
      <c r="L4362" s="319"/>
      <c r="M4362" s="319">
        <v>0</v>
      </c>
      <c r="N4362" s="319">
        <v>29</v>
      </c>
      <c r="O4362" s="319" t="s">
        <v>9647</v>
      </c>
      <c r="P4362" s="319">
        <v>174</v>
      </c>
      <c r="Q4362" s="319">
        <v>47</v>
      </c>
      <c r="R4362" s="319">
        <v>30</v>
      </c>
      <c r="S4362" s="319" t="s">
        <v>9645</v>
      </c>
      <c r="T4362" s="319">
        <v>8</v>
      </c>
      <c r="U4362" s="319">
        <v>-37.008000000000003</v>
      </c>
      <c r="V4362" s="319">
        <v>174.792</v>
      </c>
      <c r="W4362" s="319"/>
      <c r="X4362" s="319"/>
      <c r="Y4362" s="319"/>
      <c r="Z4362" s="319"/>
      <c r="AA4362" s="319"/>
      <c r="AB4362" s="319"/>
      <c r="AC4362" s="319"/>
      <c r="AD4362" s="319"/>
      <c r="AE4362" s="319"/>
      <c r="AF4362" s="319"/>
    </row>
    <row r="4363" spans="2:32" s="313" customFormat="1" hidden="1" x14ac:dyDescent="0.25">
      <c r="B4363" s="313" t="s">
        <v>4436</v>
      </c>
      <c r="C4363" s="672"/>
      <c r="D4363" s="313" t="s">
        <v>9723</v>
      </c>
      <c r="E4363" s="313" t="s">
        <v>4437</v>
      </c>
      <c r="I4363" s="313" t="s">
        <v>4436</v>
      </c>
      <c r="J4363" s="313" t="s">
        <v>436</v>
      </c>
      <c r="K4363" s="313">
        <v>58</v>
      </c>
      <c r="L4363" s="319"/>
      <c r="M4363" s="319">
        <v>40</v>
      </c>
      <c r="N4363" s="319">
        <v>36</v>
      </c>
      <c r="O4363" s="319" t="s">
        <v>9644</v>
      </c>
      <c r="P4363" s="319">
        <v>156</v>
      </c>
      <c r="Q4363" s="319">
        <v>38</v>
      </c>
      <c r="R4363" s="319">
        <v>57</v>
      </c>
      <c r="S4363" s="319" t="s">
        <v>9648</v>
      </c>
      <c r="T4363" s="319">
        <v>18</v>
      </c>
      <c r="U4363" s="319">
        <v>58.677</v>
      </c>
      <c r="V4363" s="319">
        <v>-156.649</v>
      </c>
      <c r="W4363" s="319"/>
      <c r="X4363" s="319"/>
      <c r="Y4363" s="319"/>
      <c r="Z4363" s="319"/>
      <c r="AA4363" s="319"/>
      <c r="AB4363" s="319"/>
      <c r="AC4363" s="319"/>
      <c r="AD4363" s="319"/>
      <c r="AE4363" s="319"/>
      <c r="AF4363" s="319"/>
    </row>
    <row r="4364" spans="2:32" s="313" customFormat="1" hidden="1" x14ac:dyDescent="0.25">
      <c r="B4364" s="313" t="s">
        <v>568</v>
      </c>
      <c r="C4364" s="672"/>
      <c r="D4364" s="313" t="s">
        <v>9724</v>
      </c>
      <c r="E4364" s="313" t="s">
        <v>569</v>
      </c>
      <c r="I4364" s="313" t="s">
        <v>570</v>
      </c>
      <c r="J4364" s="313" t="s">
        <v>436</v>
      </c>
      <c r="K4364" s="313">
        <v>41</v>
      </c>
      <c r="L4364" s="319"/>
      <c r="M4364" s="319">
        <v>2</v>
      </c>
      <c r="N4364" s="319">
        <v>15</v>
      </c>
      <c r="O4364" s="319" t="s">
        <v>9644</v>
      </c>
      <c r="P4364" s="319">
        <v>81</v>
      </c>
      <c r="Q4364" s="319">
        <v>28</v>
      </c>
      <c r="R4364" s="319">
        <v>0</v>
      </c>
      <c r="S4364" s="319" t="s">
        <v>9648</v>
      </c>
      <c r="T4364" s="319">
        <v>326</v>
      </c>
      <c r="U4364" s="319">
        <v>41.037999999999997</v>
      </c>
      <c r="V4364" s="319">
        <v>-81.466999999999999</v>
      </c>
      <c r="W4364" s="319"/>
      <c r="X4364" s="319"/>
      <c r="Y4364" s="319"/>
      <c r="Z4364" s="319"/>
      <c r="AA4364" s="319"/>
      <c r="AB4364" s="319"/>
      <c r="AC4364" s="319"/>
      <c r="AD4364" s="319"/>
      <c r="AE4364" s="319"/>
      <c r="AF4364" s="319"/>
    </row>
    <row r="4365" spans="2:32" s="313" customFormat="1" hidden="1" x14ac:dyDescent="0.25">
      <c r="B4365" s="313" t="s">
        <v>576</v>
      </c>
      <c r="C4365" s="672"/>
      <c r="D4365" s="313" t="s">
        <v>9725</v>
      </c>
      <c r="E4365" s="313" t="s">
        <v>569</v>
      </c>
      <c r="I4365" s="313" t="s">
        <v>576</v>
      </c>
      <c r="J4365" s="313" t="s">
        <v>463</v>
      </c>
      <c r="K4365" s="313">
        <v>7</v>
      </c>
      <c r="L4365" s="319"/>
      <c r="M4365" s="319">
        <v>14</v>
      </c>
      <c r="N4365" s="319">
        <v>48</v>
      </c>
      <c r="O4365" s="319" t="s">
        <v>9644</v>
      </c>
      <c r="P4365" s="319">
        <v>5</v>
      </c>
      <c r="Q4365" s="319">
        <v>18</v>
      </c>
      <c r="R4365" s="319">
        <v>3</v>
      </c>
      <c r="S4365" s="319" t="s">
        <v>9645</v>
      </c>
      <c r="T4365" s="319">
        <v>336</v>
      </c>
      <c r="U4365" s="319">
        <v>7.2469999999999999</v>
      </c>
      <c r="V4365" s="319">
        <v>5.3010000000000002</v>
      </c>
      <c r="W4365" s="319"/>
      <c r="X4365" s="319"/>
      <c r="Y4365" s="319"/>
      <c r="Z4365" s="319"/>
      <c r="AA4365" s="319"/>
      <c r="AB4365" s="319"/>
      <c r="AC4365" s="319"/>
      <c r="AD4365" s="319"/>
      <c r="AE4365" s="319"/>
      <c r="AF4365" s="319"/>
    </row>
    <row r="4366" spans="2:32" s="313" customFormat="1" hidden="1" x14ac:dyDescent="0.25">
      <c r="B4366" s="313" t="s">
        <v>571</v>
      </c>
      <c r="C4366" s="672"/>
      <c r="D4366" s="313" t="s">
        <v>9726</v>
      </c>
      <c r="E4366" s="313" t="s">
        <v>572</v>
      </c>
      <c r="I4366" s="313" t="s">
        <v>571</v>
      </c>
      <c r="J4366" s="313" t="s">
        <v>573</v>
      </c>
      <c r="K4366" s="313">
        <v>34</v>
      </c>
      <c r="L4366" s="319"/>
      <c r="M4366" s="319">
        <v>35</v>
      </c>
      <c r="N4366" s="319">
        <v>25</v>
      </c>
      <c r="O4366" s="319" t="s">
        <v>9644</v>
      </c>
      <c r="P4366" s="319">
        <v>32</v>
      </c>
      <c r="Q4366" s="319">
        <v>59</v>
      </c>
      <c r="R4366" s="319">
        <v>16</v>
      </c>
      <c r="S4366" s="319" t="s">
        <v>9645</v>
      </c>
      <c r="T4366" s="319">
        <v>24</v>
      </c>
      <c r="U4366" s="319">
        <v>34.590000000000003</v>
      </c>
      <c r="V4366" s="319">
        <v>32.988</v>
      </c>
      <c r="W4366" s="319"/>
      <c r="X4366" s="319"/>
      <c r="Y4366" s="319"/>
      <c r="Z4366" s="319"/>
      <c r="AA4366" s="319"/>
      <c r="AB4366" s="319"/>
      <c r="AC4366" s="319"/>
      <c r="AD4366" s="319"/>
      <c r="AE4366" s="319"/>
      <c r="AF4366" s="319"/>
    </row>
    <row r="4367" spans="2:32" s="313" customFormat="1" hidden="1" x14ac:dyDescent="0.25">
      <c r="B4367" s="313" t="s">
        <v>574</v>
      </c>
      <c r="C4367" s="672"/>
      <c r="D4367" s="313" t="s">
        <v>9727</v>
      </c>
      <c r="E4367" s="313" t="s">
        <v>575</v>
      </c>
      <c r="I4367" s="313" t="s">
        <v>574</v>
      </c>
      <c r="J4367" s="313" t="s">
        <v>421</v>
      </c>
      <c r="K4367" s="313">
        <v>50</v>
      </c>
      <c r="L4367" s="319"/>
      <c r="M4367" s="319">
        <v>14</v>
      </c>
      <c r="N4367" s="319">
        <v>42</v>
      </c>
      <c r="O4367" s="319" t="s">
        <v>9644</v>
      </c>
      <c r="P4367" s="319">
        <v>57</v>
      </c>
      <c r="Q4367" s="319">
        <v>12</v>
      </c>
      <c r="R4367" s="319">
        <v>12</v>
      </c>
      <c r="S4367" s="319" t="s">
        <v>9645</v>
      </c>
      <c r="T4367" s="319">
        <v>225</v>
      </c>
      <c r="U4367" s="319">
        <v>50.244999999999997</v>
      </c>
      <c r="V4367" s="319">
        <v>57.203000000000003</v>
      </c>
      <c r="W4367" s="319"/>
      <c r="X4367" s="319"/>
      <c r="Y4367" s="319"/>
      <c r="Z4367" s="319"/>
      <c r="AA4367" s="319"/>
      <c r="AB4367" s="319"/>
      <c r="AC4367" s="319"/>
      <c r="AD4367" s="319"/>
      <c r="AE4367" s="319"/>
      <c r="AF4367" s="319"/>
    </row>
    <row r="4368" spans="2:32" s="313" customFormat="1" hidden="1" x14ac:dyDescent="0.25">
      <c r="B4368" s="313" t="s">
        <v>8075</v>
      </c>
      <c r="C4368" s="672"/>
      <c r="D4368" s="313" t="s">
        <v>9728</v>
      </c>
      <c r="E4368" s="313" t="s">
        <v>8076</v>
      </c>
      <c r="I4368" s="313" t="s">
        <v>8075</v>
      </c>
      <c r="J4368" s="313" t="s">
        <v>1030</v>
      </c>
      <c r="K4368" s="313">
        <v>20</v>
      </c>
      <c r="L4368" s="319"/>
      <c r="M4368" s="319">
        <v>7</v>
      </c>
      <c r="N4368" s="319">
        <v>57</v>
      </c>
      <c r="O4368" s="319" t="s">
        <v>9644</v>
      </c>
      <c r="P4368" s="319">
        <v>92</v>
      </c>
      <c r="Q4368" s="319">
        <v>52</v>
      </c>
      <c r="R4368" s="319">
        <v>21</v>
      </c>
      <c r="S4368" s="319" t="s">
        <v>9645</v>
      </c>
      <c r="T4368" s="319">
        <v>9</v>
      </c>
      <c r="U4368" s="319">
        <v>20.132999999999999</v>
      </c>
      <c r="V4368" s="319">
        <v>92.872</v>
      </c>
      <c r="W4368" s="319"/>
      <c r="X4368" s="319"/>
      <c r="Y4368" s="319"/>
      <c r="Z4368" s="319"/>
      <c r="AA4368" s="319"/>
      <c r="AB4368" s="319"/>
      <c r="AC4368" s="319"/>
      <c r="AD4368" s="319"/>
      <c r="AE4368" s="319"/>
      <c r="AF4368" s="319"/>
    </row>
    <row r="4369" spans="2:32" s="313" customFormat="1" hidden="1" x14ac:dyDescent="0.25">
      <c r="B4369" s="313" t="s">
        <v>660</v>
      </c>
      <c r="C4369" s="672"/>
      <c r="D4369" s="313" t="s">
        <v>9729</v>
      </c>
      <c r="E4369" s="313" t="s">
        <v>661</v>
      </c>
      <c r="I4369" s="313" t="s">
        <v>663</v>
      </c>
      <c r="J4369" s="313" t="s">
        <v>662</v>
      </c>
      <c r="K4369" s="313">
        <v>43</v>
      </c>
      <c r="L4369" s="319"/>
      <c r="M4369" s="319">
        <v>21</v>
      </c>
      <c r="N4369" s="319">
        <v>7</v>
      </c>
      <c r="O4369" s="319" t="s">
        <v>9644</v>
      </c>
      <c r="P4369" s="319">
        <v>77</v>
      </c>
      <c r="Q4369" s="319">
        <v>2</v>
      </c>
      <c r="R4369" s="319">
        <v>25</v>
      </c>
      <c r="S4369" s="319" t="s">
        <v>9645</v>
      </c>
      <c r="T4369" s="319">
        <v>681</v>
      </c>
      <c r="U4369" s="319">
        <v>43.351999999999997</v>
      </c>
      <c r="V4369" s="319">
        <v>77.040000000000006</v>
      </c>
      <c r="W4369" s="319"/>
      <c r="X4369" s="319"/>
      <c r="Y4369" s="319"/>
      <c r="Z4369" s="319"/>
      <c r="AA4369" s="319"/>
      <c r="AB4369" s="319"/>
      <c r="AC4369" s="319"/>
      <c r="AD4369" s="319"/>
      <c r="AE4369" s="319"/>
      <c r="AF4369" s="319"/>
    </row>
    <row r="4370" spans="2:32" s="313" customFormat="1" hidden="1" x14ac:dyDescent="0.25">
      <c r="B4370" s="313" t="s">
        <v>595</v>
      </c>
      <c r="C4370" s="672"/>
      <c r="D4370" s="313" t="s">
        <v>9730</v>
      </c>
      <c r="E4370" s="313" t="s">
        <v>596</v>
      </c>
      <c r="I4370" s="313" t="s">
        <v>597</v>
      </c>
      <c r="J4370" s="313" t="s">
        <v>436</v>
      </c>
      <c r="K4370" s="313">
        <v>42</v>
      </c>
      <c r="L4370" s="319"/>
      <c r="M4370" s="319">
        <v>44</v>
      </c>
      <c r="N4370" s="319">
        <v>53</v>
      </c>
      <c r="O4370" s="319" t="s">
        <v>9644</v>
      </c>
      <c r="P4370" s="319">
        <v>73</v>
      </c>
      <c r="Q4370" s="319">
        <v>48</v>
      </c>
      <c r="R4370" s="319">
        <v>10</v>
      </c>
      <c r="S4370" s="319" t="s">
        <v>9648</v>
      </c>
      <c r="T4370" s="319">
        <v>87</v>
      </c>
      <c r="U4370" s="319">
        <v>42.747999999999998</v>
      </c>
      <c r="V4370" s="319">
        <v>-73.802999999999997</v>
      </c>
      <c r="W4370" s="319"/>
      <c r="X4370" s="319"/>
      <c r="Y4370" s="319"/>
      <c r="Z4370" s="319"/>
      <c r="AA4370" s="319"/>
      <c r="AB4370" s="319"/>
      <c r="AC4370" s="319"/>
      <c r="AD4370" s="319"/>
      <c r="AE4370" s="319"/>
      <c r="AF4370" s="319"/>
    </row>
    <row r="4371" spans="2:32" s="313" customFormat="1" hidden="1" x14ac:dyDescent="0.25">
      <c r="B4371" s="313" t="s">
        <v>642</v>
      </c>
      <c r="C4371" s="672"/>
      <c r="D4371" s="313" t="s">
        <v>9731</v>
      </c>
      <c r="E4371" s="313" t="s">
        <v>643</v>
      </c>
      <c r="I4371" s="313" t="s">
        <v>642</v>
      </c>
      <c r="J4371" s="313" t="s">
        <v>594</v>
      </c>
      <c r="K4371" s="313">
        <v>38</v>
      </c>
      <c r="L4371" s="319"/>
      <c r="M4371" s="319">
        <v>16</v>
      </c>
      <c r="N4371" s="319">
        <v>55</v>
      </c>
      <c r="O4371" s="319" t="s">
        <v>9644</v>
      </c>
      <c r="P4371" s="319">
        <v>0</v>
      </c>
      <c r="Q4371" s="319">
        <v>33</v>
      </c>
      <c r="R4371" s="319">
        <v>29</v>
      </c>
      <c r="S4371" s="319" t="s">
        <v>9648</v>
      </c>
      <c r="T4371" s="319">
        <v>44</v>
      </c>
      <c r="U4371" s="319">
        <v>38.281999999999996</v>
      </c>
      <c r="V4371" s="319">
        <v>-0.55800000000000005</v>
      </c>
      <c r="W4371" s="319"/>
      <c r="X4371" s="319"/>
      <c r="Y4371" s="319"/>
      <c r="Z4371" s="319"/>
      <c r="AA4371" s="319"/>
      <c r="AB4371" s="319"/>
      <c r="AC4371" s="319"/>
      <c r="AD4371" s="319"/>
      <c r="AE4371" s="319"/>
      <c r="AF4371" s="319"/>
    </row>
    <row r="4372" spans="2:32" s="313" customFormat="1" hidden="1" x14ac:dyDescent="0.25">
      <c r="B4372" s="313" t="s">
        <v>683</v>
      </c>
      <c r="C4372" s="672"/>
      <c r="D4372" s="313" t="s">
        <v>9732</v>
      </c>
      <c r="E4372" s="313" t="s">
        <v>684</v>
      </c>
      <c r="I4372" s="313" t="s">
        <v>683</v>
      </c>
      <c r="J4372" s="313" t="s">
        <v>621</v>
      </c>
      <c r="K4372" s="313">
        <v>69</v>
      </c>
      <c r="L4372" s="319"/>
      <c r="M4372" s="319">
        <v>58</v>
      </c>
      <c r="N4372" s="319">
        <v>37</v>
      </c>
      <c r="O4372" s="319" t="s">
        <v>9644</v>
      </c>
      <c r="P4372" s="319">
        <v>23</v>
      </c>
      <c r="Q4372" s="319">
        <v>21</v>
      </c>
      <c r="R4372" s="319">
        <v>58</v>
      </c>
      <c r="S4372" s="319" t="s">
        <v>9645</v>
      </c>
      <c r="T4372" s="319">
        <v>3</v>
      </c>
      <c r="U4372" s="319">
        <v>69.977000000000004</v>
      </c>
      <c r="V4372" s="319">
        <v>23.366</v>
      </c>
      <c r="W4372" s="319"/>
      <c r="X4372" s="319"/>
      <c r="Y4372" s="319"/>
      <c r="Z4372" s="319"/>
      <c r="AA4372" s="319"/>
      <c r="AB4372" s="319"/>
      <c r="AC4372" s="319"/>
      <c r="AD4372" s="319"/>
      <c r="AE4372" s="319"/>
      <c r="AF4372" s="319"/>
    </row>
    <row r="4373" spans="2:32" s="313" customFormat="1" hidden="1" x14ac:dyDescent="0.25">
      <c r="B4373" s="313" t="s">
        <v>639</v>
      </c>
      <c r="C4373" s="672"/>
      <c r="D4373" s="313" t="s">
        <v>9733</v>
      </c>
      <c r="E4373" s="313" t="s">
        <v>640</v>
      </c>
      <c r="I4373" s="313" t="s">
        <v>641</v>
      </c>
      <c r="J4373" s="313" t="s">
        <v>498</v>
      </c>
      <c r="K4373" s="313">
        <v>36</v>
      </c>
      <c r="L4373" s="319"/>
      <c r="M4373" s="319">
        <v>41</v>
      </c>
      <c r="N4373" s="319">
        <v>27</v>
      </c>
      <c r="O4373" s="319" t="s">
        <v>9644</v>
      </c>
      <c r="P4373" s="319">
        <v>3</v>
      </c>
      <c r="Q4373" s="319">
        <v>12</v>
      </c>
      <c r="R4373" s="319">
        <v>55</v>
      </c>
      <c r="S4373" s="319" t="s">
        <v>9645</v>
      </c>
      <c r="T4373" s="319">
        <v>25</v>
      </c>
      <c r="U4373" s="319">
        <v>36.691000000000003</v>
      </c>
      <c r="V4373" s="319">
        <v>3.2149999999999999</v>
      </c>
      <c r="W4373" s="319"/>
      <c r="X4373" s="319"/>
      <c r="Y4373" s="319"/>
      <c r="Z4373" s="319"/>
      <c r="AA4373" s="319"/>
      <c r="AB4373" s="319"/>
      <c r="AC4373" s="319"/>
      <c r="AD4373" s="319"/>
      <c r="AE4373" s="319"/>
      <c r="AF4373" s="319"/>
    </row>
    <row r="4374" spans="2:32" s="313" customFormat="1" hidden="1" x14ac:dyDescent="0.25">
      <c r="B4374" s="313" t="s">
        <v>644</v>
      </c>
      <c r="C4374" s="672"/>
      <c r="D4374" s="313" t="s">
        <v>9734</v>
      </c>
      <c r="E4374" s="313" t="s">
        <v>645</v>
      </c>
      <c r="I4374" s="313" t="s">
        <v>646</v>
      </c>
      <c r="J4374" s="313" t="s">
        <v>436</v>
      </c>
      <c r="K4374" s="313">
        <v>27</v>
      </c>
      <c r="L4374" s="319"/>
      <c r="M4374" s="319">
        <v>44</v>
      </c>
      <c r="N4374" s="319">
        <v>27</v>
      </c>
      <c r="O4374" s="319" t="s">
        <v>9644</v>
      </c>
      <c r="P4374" s="319">
        <v>98</v>
      </c>
      <c r="Q4374" s="319">
        <v>1</v>
      </c>
      <c r="R4374" s="319">
        <v>37</v>
      </c>
      <c r="S4374" s="319" t="s">
        <v>9648</v>
      </c>
      <c r="T4374" s="319">
        <v>55</v>
      </c>
      <c r="U4374" s="319">
        <v>27.741</v>
      </c>
      <c r="V4374" s="319">
        <v>-98.027000000000001</v>
      </c>
      <c r="W4374" s="319"/>
      <c r="X4374" s="319"/>
      <c r="Y4374" s="319"/>
      <c r="Z4374" s="319"/>
      <c r="AA4374" s="319"/>
      <c r="AB4374" s="319"/>
      <c r="AC4374" s="319"/>
      <c r="AD4374" s="319"/>
      <c r="AE4374" s="319"/>
      <c r="AF4374" s="319"/>
    </row>
    <row r="4375" spans="2:32" s="313" customFormat="1" hidden="1" x14ac:dyDescent="0.25">
      <c r="B4375" s="313" t="s">
        <v>623</v>
      </c>
      <c r="C4375" s="672"/>
      <c r="D4375" s="313" t="s">
        <v>9735</v>
      </c>
      <c r="E4375" s="313" t="s">
        <v>624</v>
      </c>
      <c r="I4375" s="313" t="s">
        <v>623</v>
      </c>
      <c r="J4375" s="313" t="s">
        <v>525</v>
      </c>
      <c r="K4375" s="313">
        <v>28</v>
      </c>
      <c r="L4375" s="319"/>
      <c r="M4375" s="319">
        <v>34</v>
      </c>
      <c r="N4375" s="319">
        <v>30</v>
      </c>
      <c r="O4375" s="319" t="s">
        <v>9647</v>
      </c>
      <c r="P4375" s="319">
        <v>16</v>
      </c>
      <c r="Q4375" s="319">
        <v>32</v>
      </c>
      <c r="R4375" s="319">
        <v>0</v>
      </c>
      <c r="S4375" s="319" t="s">
        <v>9645</v>
      </c>
      <c r="T4375" s="319">
        <v>30</v>
      </c>
      <c r="U4375" s="319">
        <v>-28.574999999999999</v>
      </c>
      <c r="V4375" s="319">
        <v>16.533000000000001</v>
      </c>
      <c r="W4375" s="319"/>
      <c r="X4375" s="319"/>
      <c r="Y4375" s="319"/>
      <c r="Z4375" s="319"/>
      <c r="AA4375" s="319"/>
      <c r="AB4375" s="319"/>
      <c r="AC4375" s="319"/>
      <c r="AD4375" s="319"/>
      <c r="AE4375" s="319"/>
      <c r="AF4375" s="319"/>
    </row>
    <row r="4376" spans="2:32" s="313" customFormat="1" hidden="1" x14ac:dyDescent="0.25">
      <c r="B4376" s="313" t="s">
        <v>598</v>
      </c>
      <c r="C4376" s="672"/>
      <c r="D4376" s="313" t="s">
        <v>9736</v>
      </c>
      <c r="E4376" s="313" t="s">
        <v>599</v>
      </c>
      <c r="I4376" s="313" t="s">
        <v>598</v>
      </c>
      <c r="J4376" s="313" t="s">
        <v>600</v>
      </c>
      <c r="K4376" s="313">
        <v>44</v>
      </c>
      <c r="L4376" s="319"/>
      <c r="M4376" s="319">
        <v>3</v>
      </c>
      <c r="N4376" s="319">
        <v>2</v>
      </c>
      <c r="O4376" s="319" t="s">
        <v>9644</v>
      </c>
      <c r="P4376" s="319">
        <v>8</v>
      </c>
      <c r="Q4376" s="319">
        <v>7</v>
      </c>
      <c r="R4376" s="319">
        <v>38</v>
      </c>
      <c r="S4376" s="319" t="s">
        <v>9645</v>
      </c>
      <c r="T4376" s="319">
        <v>46</v>
      </c>
      <c r="U4376" s="319">
        <v>44.051000000000002</v>
      </c>
      <c r="V4376" s="319">
        <v>8.1270000000000007</v>
      </c>
      <c r="W4376" s="319"/>
      <c r="X4376" s="319"/>
      <c r="Y4376" s="319"/>
      <c r="Z4376" s="319"/>
      <c r="AA4376" s="319"/>
      <c r="AB4376" s="319"/>
      <c r="AC4376" s="319"/>
      <c r="AD4376" s="319"/>
      <c r="AE4376" s="319"/>
      <c r="AF4376" s="319"/>
    </row>
    <row r="4377" spans="2:32" s="313" customFormat="1" hidden="1" x14ac:dyDescent="0.25">
      <c r="B4377" s="313" t="s">
        <v>611</v>
      </c>
      <c r="C4377" s="672"/>
      <c r="D4377" s="313" t="s">
        <v>9737</v>
      </c>
      <c r="E4377" s="313" t="s">
        <v>612</v>
      </c>
      <c r="I4377" s="313" t="s">
        <v>614</v>
      </c>
      <c r="J4377" s="313" t="s">
        <v>613</v>
      </c>
      <c r="K4377" s="313">
        <v>36</v>
      </c>
      <c r="L4377" s="319"/>
      <c r="M4377" s="319">
        <v>10</v>
      </c>
      <c r="N4377" s="319">
        <v>50</v>
      </c>
      <c r="O4377" s="319" t="s">
        <v>9644</v>
      </c>
      <c r="P4377" s="319">
        <v>37</v>
      </c>
      <c r="Q4377" s="319">
        <v>13</v>
      </c>
      <c r="R4377" s="319">
        <v>27</v>
      </c>
      <c r="S4377" s="319" t="s">
        <v>9645</v>
      </c>
      <c r="T4377" s="319">
        <v>389</v>
      </c>
      <c r="U4377" s="319">
        <v>36.180999999999997</v>
      </c>
      <c r="V4377" s="319">
        <v>37.223999999999997</v>
      </c>
      <c r="W4377" s="319"/>
      <c r="X4377" s="319"/>
      <c r="Y4377" s="319"/>
      <c r="Z4377" s="319"/>
      <c r="AA4377" s="319"/>
      <c r="AB4377" s="319"/>
      <c r="AC4377" s="319"/>
      <c r="AD4377" s="319"/>
      <c r="AE4377" s="319"/>
      <c r="AF4377" s="319"/>
    </row>
    <row r="4378" spans="2:32" s="313" customFormat="1" hidden="1" x14ac:dyDescent="0.25">
      <c r="B4378" s="313" t="s">
        <v>625</v>
      </c>
      <c r="C4378" s="672"/>
      <c r="D4378" s="313" t="s">
        <v>9738</v>
      </c>
      <c r="E4378" s="313" t="s">
        <v>626</v>
      </c>
      <c r="I4378" s="313" t="s">
        <v>625</v>
      </c>
      <c r="J4378" s="313" t="s">
        <v>627</v>
      </c>
      <c r="K4378" s="313">
        <v>45</v>
      </c>
      <c r="L4378" s="319"/>
      <c r="M4378" s="319">
        <v>12</v>
      </c>
      <c r="N4378" s="319">
        <v>42</v>
      </c>
      <c r="O4378" s="319" t="s">
        <v>9647</v>
      </c>
      <c r="P4378" s="319">
        <v>169</v>
      </c>
      <c r="Q4378" s="319">
        <v>22</v>
      </c>
      <c r="R4378" s="319">
        <v>24</v>
      </c>
      <c r="S4378" s="319" t="s">
        <v>9645</v>
      </c>
      <c r="T4378" s="319">
        <v>230</v>
      </c>
      <c r="U4378" s="319">
        <v>-45.212000000000003</v>
      </c>
      <c r="V4378" s="319">
        <v>169.37299999999999</v>
      </c>
      <c r="W4378" s="319"/>
      <c r="X4378" s="319"/>
      <c r="Y4378" s="319"/>
      <c r="Z4378" s="319"/>
      <c r="AA4378" s="319"/>
      <c r="AB4378" s="319"/>
      <c r="AC4378" s="319"/>
      <c r="AD4378" s="319"/>
      <c r="AE4378" s="319"/>
      <c r="AF4378" s="319"/>
    </row>
    <row r="4379" spans="2:32" s="313" customFormat="1" hidden="1" x14ac:dyDescent="0.25">
      <c r="B4379" s="313" t="s">
        <v>628</v>
      </c>
      <c r="C4379" s="672"/>
      <c r="D4379" s="313" t="s">
        <v>9739</v>
      </c>
      <c r="E4379" s="313" t="s">
        <v>631</v>
      </c>
      <c r="I4379" s="313" t="s">
        <v>630</v>
      </c>
      <c r="J4379" s="313" t="s">
        <v>460</v>
      </c>
      <c r="K4379" s="313">
        <v>31</v>
      </c>
      <c r="L4379" s="319"/>
      <c r="M4379" s="319">
        <v>11</v>
      </c>
      <c r="N4379" s="319">
        <v>2</v>
      </c>
      <c r="O4379" s="319" t="s">
        <v>9644</v>
      </c>
      <c r="P4379" s="319">
        <v>29</v>
      </c>
      <c r="Q4379" s="319">
        <v>56</v>
      </c>
      <c r="R4379" s="319">
        <v>56</v>
      </c>
      <c r="S4379" s="319" t="s">
        <v>9645</v>
      </c>
      <c r="T4379" s="319">
        <v>-1</v>
      </c>
      <c r="U4379" s="319">
        <v>31.184000000000001</v>
      </c>
      <c r="V4379" s="319">
        <v>29.949000000000002</v>
      </c>
      <c r="W4379" s="319"/>
      <c r="X4379" s="319"/>
      <c r="Y4379" s="319"/>
      <c r="Z4379" s="319"/>
      <c r="AA4379" s="319"/>
      <c r="AB4379" s="319"/>
      <c r="AC4379" s="319"/>
      <c r="AD4379" s="319"/>
      <c r="AE4379" s="319"/>
      <c r="AF4379" s="319"/>
    </row>
    <row r="4380" spans="2:32" s="313" customFormat="1" hidden="1" x14ac:dyDescent="0.25">
      <c r="B4380" s="313" t="s">
        <v>709</v>
      </c>
      <c r="C4380" s="672"/>
      <c r="D4380" s="313" t="s">
        <v>9740</v>
      </c>
      <c r="E4380" s="313" t="s">
        <v>710</v>
      </c>
      <c r="I4380" s="313" t="s">
        <v>711</v>
      </c>
      <c r="J4380" s="313" t="s">
        <v>436</v>
      </c>
      <c r="K4380" s="313">
        <v>35</v>
      </c>
      <c r="L4380" s="319"/>
      <c r="M4380" s="319">
        <v>13</v>
      </c>
      <c r="N4380" s="319">
        <v>9</v>
      </c>
      <c r="O4380" s="319" t="s">
        <v>9644</v>
      </c>
      <c r="P4380" s="319">
        <v>101</v>
      </c>
      <c r="Q4380" s="319">
        <v>42</v>
      </c>
      <c r="R4380" s="319">
        <v>21</v>
      </c>
      <c r="S4380" s="319" t="s">
        <v>9648</v>
      </c>
      <c r="T4380" s="319">
        <v>1100</v>
      </c>
      <c r="U4380" s="319">
        <v>35.219000000000001</v>
      </c>
      <c r="V4380" s="319">
        <v>-101.706</v>
      </c>
      <c r="W4380" s="319"/>
      <c r="X4380" s="319"/>
      <c r="Y4380" s="319"/>
      <c r="Z4380" s="319"/>
      <c r="AA4380" s="319"/>
      <c r="AB4380" s="319"/>
      <c r="AC4380" s="319"/>
      <c r="AD4380" s="319"/>
      <c r="AE4380" s="319"/>
      <c r="AF4380" s="319"/>
    </row>
    <row r="4381" spans="2:32" s="313" customFormat="1" hidden="1" x14ac:dyDescent="0.25">
      <c r="B4381" s="313" t="s">
        <v>720</v>
      </c>
      <c r="C4381" s="672"/>
      <c r="D4381" s="313" t="s">
        <v>9741</v>
      </c>
      <c r="E4381" s="313" t="s">
        <v>721</v>
      </c>
      <c r="I4381" s="313" t="s">
        <v>723</v>
      </c>
      <c r="J4381" s="313" t="s">
        <v>722</v>
      </c>
      <c r="K4381" s="313">
        <v>13</v>
      </c>
      <c r="L4381" s="319"/>
      <c r="M4381" s="319">
        <v>11</v>
      </c>
      <c r="N4381" s="319">
        <v>18</v>
      </c>
      <c r="O4381" s="319" t="s">
        <v>9647</v>
      </c>
      <c r="P4381" s="319">
        <v>48</v>
      </c>
      <c r="Q4381" s="319">
        <v>59</v>
      </c>
      <c r="R4381" s="319">
        <v>16</v>
      </c>
      <c r="S4381" s="319" t="s">
        <v>9645</v>
      </c>
      <c r="T4381" s="319">
        <v>22</v>
      </c>
      <c r="U4381" s="319">
        <v>-13.188000000000001</v>
      </c>
      <c r="V4381" s="319">
        <v>48.988</v>
      </c>
      <c r="W4381" s="319"/>
      <c r="X4381" s="319"/>
      <c r="Y4381" s="319"/>
      <c r="Z4381" s="319"/>
      <c r="AA4381" s="319"/>
      <c r="AB4381" s="319"/>
      <c r="AC4381" s="319"/>
      <c r="AD4381" s="319"/>
      <c r="AE4381" s="319"/>
      <c r="AF4381" s="319"/>
    </row>
    <row r="4382" spans="2:32" s="313" customFormat="1" hidden="1" x14ac:dyDescent="0.25">
      <c r="B4382" s="313" t="s">
        <v>539</v>
      </c>
      <c r="C4382" s="672"/>
      <c r="D4382" s="313" t="s">
        <v>9742</v>
      </c>
      <c r="E4382" s="313" t="s">
        <v>540</v>
      </c>
      <c r="I4382" s="313" t="s">
        <v>539</v>
      </c>
      <c r="J4382" s="313" t="s">
        <v>516</v>
      </c>
      <c r="K4382" s="313">
        <v>23</v>
      </c>
      <c r="L4382" s="319"/>
      <c r="M4382" s="319">
        <v>4</v>
      </c>
      <c r="N4382" s="319">
        <v>29</v>
      </c>
      <c r="O4382" s="319" t="s">
        <v>9644</v>
      </c>
      <c r="P4382" s="319">
        <v>72</v>
      </c>
      <c r="Q4382" s="319">
        <v>37</v>
      </c>
      <c r="R4382" s="319">
        <v>54</v>
      </c>
      <c r="S4382" s="319" t="s">
        <v>9645</v>
      </c>
      <c r="T4382" s="319">
        <v>58</v>
      </c>
      <c r="U4382" s="319">
        <v>23.074999999999999</v>
      </c>
      <c r="V4382" s="319">
        <v>72.632000000000005</v>
      </c>
      <c r="W4382" s="319"/>
      <c r="X4382" s="319"/>
      <c r="Y4382" s="319"/>
      <c r="Z4382" s="319"/>
      <c r="AA4382" s="319"/>
      <c r="AB4382" s="319"/>
      <c r="AC4382" s="319"/>
      <c r="AD4382" s="319"/>
      <c r="AE4382" s="319"/>
      <c r="AF4382" s="319"/>
    </row>
    <row r="4383" spans="2:32" s="313" customFormat="1" hidden="1" x14ac:dyDescent="0.25">
      <c r="B4383" s="313" t="s">
        <v>5486</v>
      </c>
      <c r="C4383" s="672"/>
      <c r="D4383" s="313" t="s">
        <v>9743</v>
      </c>
      <c r="E4383" s="313" t="s">
        <v>5487</v>
      </c>
      <c r="I4383" s="313" t="s">
        <v>5488</v>
      </c>
      <c r="J4383" s="313" t="s">
        <v>726</v>
      </c>
      <c r="K4383" s="313">
        <v>8</v>
      </c>
      <c r="L4383" s="319"/>
      <c r="M4383" s="319">
        <v>33</v>
      </c>
      <c r="N4383" s="319">
        <v>38</v>
      </c>
      <c r="O4383" s="319" t="s">
        <v>9647</v>
      </c>
      <c r="P4383" s="319">
        <v>116</v>
      </c>
      <c r="Q4383" s="319">
        <v>5</v>
      </c>
      <c r="R4383" s="319">
        <v>40</v>
      </c>
      <c r="S4383" s="319" t="s">
        <v>9645</v>
      </c>
      <c r="T4383" s="319">
        <v>16</v>
      </c>
      <c r="U4383" s="319">
        <v>-8.5609999999999999</v>
      </c>
      <c r="V4383" s="319">
        <v>116.09399999999999</v>
      </c>
      <c r="W4383" s="319"/>
      <c r="X4383" s="319"/>
      <c r="Y4383" s="319"/>
      <c r="Z4383" s="319"/>
      <c r="AA4383" s="319"/>
      <c r="AB4383" s="319"/>
      <c r="AC4383" s="319"/>
      <c r="AD4383" s="319"/>
      <c r="AE4383" s="319"/>
      <c r="AF4383" s="319"/>
    </row>
    <row r="4384" spans="2:32" s="313" customFormat="1" hidden="1" x14ac:dyDescent="0.25">
      <c r="B4384" s="313" t="s">
        <v>735</v>
      </c>
      <c r="C4384" s="672"/>
      <c r="D4384" s="313" t="s">
        <v>9744</v>
      </c>
      <c r="E4384" s="313" t="s">
        <v>739</v>
      </c>
      <c r="I4384" s="313" t="s">
        <v>740</v>
      </c>
      <c r="J4384" s="313" t="s">
        <v>737</v>
      </c>
      <c r="K4384" s="313">
        <v>31</v>
      </c>
      <c r="L4384" s="319"/>
      <c r="M4384" s="319">
        <v>43</v>
      </c>
      <c r="N4384" s="319">
        <v>21</v>
      </c>
      <c r="O4384" s="319" t="s">
        <v>9644</v>
      </c>
      <c r="P4384" s="319">
        <v>35</v>
      </c>
      <c r="Q4384" s="319">
        <v>59</v>
      </c>
      <c r="R4384" s="319">
        <v>35</v>
      </c>
      <c r="S4384" s="319" t="s">
        <v>9645</v>
      </c>
      <c r="T4384" s="319">
        <v>730</v>
      </c>
      <c r="U4384" s="319">
        <v>31.722000000000001</v>
      </c>
      <c r="V4384" s="319">
        <v>35.993000000000002</v>
      </c>
      <c r="W4384" s="319"/>
      <c r="X4384" s="319"/>
      <c r="Y4384" s="319"/>
      <c r="Z4384" s="319"/>
      <c r="AA4384" s="319"/>
      <c r="AB4384" s="319"/>
      <c r="AC4384" s="319"/>
      <c r="AD4384" s="319"/>
      <c r="AE4384" s="319"/>
      <c r="AF4384" s="319"/>
    </row>
    <row r="4385" spans="2:32" s="313" customFormat="1" hidden="1" x14ac:dyDescent="0.25">
      <c r="B4385" s="313" t="s">
        <v>724</v>
      </c>
      <c r="C4385" s="672"/>
      <c r="D4385" s="313" t="s">
        <v>9745</v>
      </c>
      <c r="E4385" s="313" t="s">
        <v>725</v>
      </c>
      <c r="I4385" s="313" t="s">
        <v>727</v>
      </c>
      <c r="J4385" s="313" t="s">
        <v>726</v>
      </c>
      <c r="K4385" s="313">
        <v>3</v>
      </c>
      <c r="L4385" s="319"/>
      <c r="M4385" s="319">
        <v>42</v>
      </c>
      <c r="N4385" s="319">
        <v>32</v>
      </c>
      <c r="O4385" s="319" t="s">
        <v>9647</v>
      </c>
      <c r="P4385" s="319">
        <v>128</v>
      </c>
      <c r="Q4385" s="319">
        <v>5</v>
      </c>
      <c r="R4385" s="319">
        <v>24</v>
      </c>
      <c r="S4385" s="319" t="s">
        <v>9645</v>
      </c>
      <c r="T4385" s="319">
        <v>11</v>
      </c>
      <c r="U4385" s="319">
        <v>-3.7090000000000001</v>
      </c>
      <c r="V4385" s="319">
        <v>128.09</v>
      </c>
      <c r="W4385" s="319"/>
      <c r="X4385" s="319"/>
      <c r="Y4385" s="319"/>
      <c r="Z4385" s="319"/>
      <c r="AA4385" s="319"/>
      <c r="AB4385" s="319"/>
      <c r="AC4385" s="319"/>
      <c r="AD4385" s="319"/>
      <c r="AE4385" s="319"/>
      <c r="AF4385" s="319"/>
    </row>
    <row r="4386" spans="2:32" s="313" customFormat="1" hidden="1" x14ac:dyDescent="0.25">
      <c r="B4386" s="313" t="s">
        <v>746</v>
      </c>
      <c r="C4386" s="672"/>
      <c r="D4386" s="313" t="s">
        <v>9746</v>
      </c>
      <c r="E4386" s="313" t="s">
        <v>747</v>
      </c>
      <c r="I4386" s="313" t="s">
        <v>749</v>
      </c>
      <c r="J4386" s="313" t="s">
        <v>748</v>
      </c>
      <c r="K4386" s="313">
        <v>52</v>
      </c>
      <c r="L4386" s="319"/>
      <c r="M4386" s="319">
        <v>18</v>
      </c>
      <c r="N4386" s="319">
        <v>31</v>
      </c>
      <c r="O4386" s="319" t="s">
        <v>9644</v>
      </c>
      <c r="P4386" s="319">
        <v>4</v>
      </c>
      <c r="Q4386" s="319">
        <v>45</v>
      </c>
      <c r="R4386" s="319">
        <v>50</v>
      </c>
      <c r="S4386" s="319" t="s">
        <v>9645</v>
      </c>
      <c r="T4386" s="319">
        <v>-3</v>
      </c>
      <c r="U4386" s="319">
        <v>52.308999999999997</v>
      </c>
      <c r="V4386" s="319">
        <v>4.7640000000000002</v>
      </c>
      <c r="W4386" s="319"/>
      <c r="X4386" s="319"/>
      <c r="Y4386" s="319"/>
      <c r="Z4386" s="319"/>
      <c r="AA4386" s="319"/>
      <c r="AB4386" s="319"/>
      <c r="AC4386" s="319"/>
      <c r="AD4386" s="319"/>
      <c r="AE4386" s="319"/>
      <c r="AF4386" s="319"/>
    </row>
    <row r="4387" spans="2:32" s="313" customFormat="1" hidden="1" x14ac:dyDescent="0.25">
      <c r="B4387" s="313" t="s">
        <v>818</v>
      </c>
      <c r="C4387" s="672"/>
      <c r="D4387" s="313" t="s">
        <v>9747</v>
      </c>
      <c r="E4387" s="313" t="s">
        <v>819</v>
      </c>
      <c r="I4387" s="313" t="s">
        <v>820</v>
      </c>
      <c r="J4387" s="313" t="s">
        <v>436</v>
      </c>
      <c r="K4387" s="313">
        <v>33</v>
      </c>
      <c r="L4387" s="319"/>
      <c r="M4387" s="319">
        <v>35</v>
      </c>
      <c r="N4387" s="319">
        <v>17</v>
      </c>
      <c r="O4387" s="319" t="s">
        <v>9644</v>
      </c>
      <c r="P4387" s="319">
        <v>85</v>
      </c>
      <c r="Q4387" s="319">
        <v>51</v>
      </c>
      <c r="R4387" s="319">
        <v>29</v>
      </c>
      <c r="S4387" s="319" t="s">
        <v>9648</v>
      </c>
      <c r="T4387" s="319">
        <v>187</v>
      </c>
      <c r="U4387" s="319">
        <v>33.588000000000001</v>
      </c>
      <c r="V4387" s="319">
        <v>-85.858000000000004</v>
      </c>
      <c r="W4387" s="319"/>
      <c r="X4387" s="319"/>
      <c r="Y4387" s="319"/>
      <c r="Z4387" s="319"/>
      <c r="AA4387" s="319"/>
      <c r="AB4387" s="319"/>
      <c r="AC4387" s="319"/>
      <c r="AD4387" s="319"/>
      <c r="AE4387" s="319"/>
      <c r="AF4387" s="319"/>
    </row>
    <row r="4388" spans="2:32" s="313" customFormat="1" hidden="1" x14ac:dyDescent="0.25">
      <c r="B4388" s="313" t="s">
        <v>760</v>
      </c>
      <c r="C4388" s="672"/>
      <c r="D4388" s="313" t="s">
        <v>9748</v>
      </c>
      <c r="E4388" s="313" t="s">
        <v>761</v>
      </c>
      <c r="I4388" s="313" t="s">
        <v>762</v>
      </c>
      <c r="J4388" s="313" t="s">
        <v>436</v>
      </c>
      <c r="K4388" s="313">
        <v>61</v>
      </c>
      <c r="L4388" s="319"/>
      <c r="M4388" s="319">
        <v>10</v>
      </c>
      <c r="N4388" s="319">
        <v>27</v>
      </c>
      <c r="O4388" s="319" t="s">
        <v>9644</v>
      </c>
      <c r="P4388" s="319">
        <v>149</v>
      </c>
      <c r="Q4388" s="319">
        <v>59</v>
      </c>
      <c r="R4388" s="319">
        <v>46</v>
      </c>
      <c r="S4388" s="319" t="s">
        <v>9648</v>
      </c>
      <c r="T4388" s="319">
        <v>47</v>
      </c>
      <c r="U4388" s="319">
        <v>61.173999999999999</v>
      </c>
      <c r="V4388" s="319">
        <v>-149.99600000000001</v>
      </c>
      <c r="W4388" s="319"/>
      <c r="X4388" s="319"/>
      <c r="Y4388" s="319"/>
      <c r="Z4388" s="319"/>
      <c r="AA4388" s="319"/>
      <c r="AB4388" s="319"/>
      <c r="AC4388" s="319"/>
      <c r="AD4388" s="319"/>
      <c r="AE4388" s="319"/>
      <c r="AF4388" s="319"/>
    </row>
    <row r="4389" spans="2:32" s="313" customFormat="1" hidden="1" x14ac:dyDescent="0.25">
      <c r="B4389" s="313" t="s">
        <v>775</v>
      </c>
      <c r="C4389" s="672"/>
      <c r="D4389" s="313" t="s">
        <v>9749</v>
      </c>
      <c r="E4389" s="313" t="s">
        <v>776</v>
      </c>
      <c r="I4389" s="313" t="s">
        <v>777</v>
      </c>
      <c r="J4389" s="313" t="s">
        <v>436</v>
      </c>
      <c r="K4389" s="313">
        <v>34</v>
      </c>
      <c r="L4389" s="319"/>
      <c r="M4389" s="319">
        <v>29</v>
      </c>
      <c r="N4389" s="319">
        <v>42</v>
      </c>
      <c r="O4389" s="319" t="s">
        <v>9644</v>
      </c>
      <c r="P4389" s="319">
        <v>82</v>
      </c>
      <c r="Q4389" s="319">
        <v>42</v>
      </c>
      <c r="R4389" s="319">
        <v>33</v>
      </c>
      <c r="S4389" s="319" t="s">
        <v>9648</v>
      </c>
      <c r="T4389" s="319">
        <v>239</v>
      </c>
      <c r="U4389" s="319">
        <v>34.494999999999997</v>
      </c>
      <c r="V4389" s="319">
        <v>-82.709000000000003</v>
      </c>
      <c r="W4389" s="319"/>
      <c r="X4389" s="319"/>
      <c r="Y4389" s="319"/>
      <c r="Z4389" s="319"/>
      <c r="AA4389" s="319"/>
      <c r="AB4389" s="319"/>
      <c r="AC4389" s="319"/>
      <c r="AD4389" s="319"/>
      <c r="AE4389" s="319"/>
      <c r="AF4389" s="319"/>
    </row>
    <row r="4390" spans="2:32" s="313" customFormat="1" hidden="1" x14ac:dyDescent="0.25">
      <c r="B4390" s="313" t="s">
        <v>836</v>
      </c>
      <c r="C4390" s="672"/>
      <c r="D4390" s="313" t="s">
        <v>9750</v>
      </c>
      <c r="E4390" s="313" t="s">
        <v>837</v>
      </c>
      <c r="I4390" s="313" t="s">
        <v>838</v>
      </c>
      <c r="J4390" s="313" t="s">
        <v>697</v>
      </c>
      <c r="K4390" s="313">
        <v>23</v>
      </c>
      <c r="L4390" s="319"/>
      <c r="M4390" s="319">
        <v>26</v>
      </c>
      <c r="N4390" s="319">
        <v>40</v>
      </c>
      <c r="O4390" s="319" t="s">
        <v>9647</v>
      </c>
      <c r="P4390" s="319">
        <v>70</v>
      </c>
      <c r="Q4390" s="319">
        <v>26</v>
      </c>
      <c r="R4390" s="319">
        <v>42</v>
      </c>
      <c r="S4390" s="319" t="s">
        <v>9648</v>
      </c>
      <c r="T4390" s="319">
        <v>139</v>
      </c>
      <c r="U4390" s="319">
        <v>-23.443999999999999</v>
      </c>
      <c r="V4390" s="319">
        <v>-70.444999999999993</v>
      </c>
      <c r="W4390" s="319"/>
      <c r="X4390" s="319"/>
      <c r="Y4390" s="319"/>
      <c r="Z4390" s="319"/>
      <c r="AA4390" s="319"/>
      <c r="AB4390" s="319"/>
      <c r="AC4390" s="319"/>
      <c r="AD4390" s="319"/>
      <c r="AE4390" s="319"/>
      <c r="AF4390" s="319"/>
    </row>
    <row r="4391" spans="2:32" s="313" customFormat="1" hidden="1" x14ac:dyDescent="0.25">
      <c r="B4391" s="313" t="s">
        <v>792</v>
      </c>
      <c r="C4391" s="672"/>
      <c r="D4391" s="313" t="s">
        <v>9751</v>
      </c>
      <c r="E4391" s="313" t="s">
        <v>793</v>
      </c>
      <c r="I4391" s="313" t="s">
        <v>794</v>
      </c>
      <c r="J4391" s="313" t="s">
        <v>423</v>
      </c>
      <c r="K4391" s="313">
        <v>45</v>
      </c>
      <c r="L4391" s="319"/>
      <c r="M4391" s="319">
        <v>43</v>
      </c>
      <c r="N4391" s="319">
        <v>45</v>
      </c>
      <c r="O4391" s="319" t="s">
        <v>9644</v>
      </c>
      <c r="P4391" s="319">
        <v>0</v>
      </c>
      <c r="Q4391" s="319">
        <v>13</v>
      </c>
      <c r="R4391" s="319">
        <v>17</v>
      </c>
      <c r="S4391" s="319" t="s">
        <v>9645</v>
      </c>
      <c r="T4391" s="319">
        <v>133</v>
      </c>
      <c r="U4391" s="319">
        <v>45.728999999999999</v>
      </c>
      <c r="V4391" s="319">
        <v>0.221</v>
      </c>
      <c r="W4391" s="319"/>
      <c r="X4391" s="319"/>
      <c r="Y4391" s="319"/>
      <c r="Z4391" s="319"/>
      <c r="AA4391" s="319"/>
      <c r="AB4391" s="319"/>
      <c r="AC4391" s="319"/>
      <c r="AD4391" s="319"/>
      <c r="AE4391" s="319"/>
      <c r="AF4391" s="319"/>
    </row>
    <row r="4392" spans="2:32" s="313" customFormat="1" hidden="1" x14ac:dyDescent="0.25">
      <c r="B4392" s="313" t="s">
        <v>799</v>
      </c>
      <c r="C4392" s="672"/>
      <c r="D4392" s="313" t="s">
        <v>9752</v>
      </c>
      <c r="E4392" s="313" t="s">
        <v>800</v>
      </c>
      <c r="I4392" s="313" t="s">
        <v>801</v>
      </c>
      <c r="J4392" s="313" t="s">
        <v>484</v>
      </c>
      <c r="K4392" s="313">
        <v>39</v>
      </c>
      <c r="L4392" s="319"/>
      <c r="M4392" s="319">
        <v>56</v>
      </c>
      <c r="N4392" s="319">
        <v>59</v>
      </c>
      <c r="O4392" s="319" t="s">
        <v>9644</v>
      </c>
      <c r="P4392" s="319">
        <v>32</v>
      </c>
      <c r="Q4392" s="319">
        <v>41</v>
      </c>
      <c r="R4392" s="319">
        <v>19</v>
      </c>
      <c r="S4392" s="319" t="s">
        <v>9645</v>
      </c>
      <c r="T4392" s="319">
        <v>800</v>
      </c>
      <c r="U4392" s="319">
        <v>39.950000000000003</v>
      </c>
      <c r="V4392" s="319">
        <v>32.689</v>
      </c>
      <c r="W4392" s="319"/>
      <c r="X4392" s="319"/>
      <c r="Y4392" s="319"/>
      <c r="Z4392" s="319"/>
      <c r="AA4392" s="319"/>
      <c r="AB4392" s="319"/>
      <c r="AC4392" s="319"/>
      <c r="AD4392" s="319"/>
      <c r="AE4392" s="319"/>
      <c r="AF4392" s="319"/>
    </row>
    <row r="4393" spans="2:32" s="313" customFormat="1" hidden="1" x14ac:dyDescent="0.25">
      <c r="B4393" s="313" t="s">
        <v>824</v>
      </c>
      <c r="C4393" s="672"/>
      <c r="D4393" s="313" t="s">
        <v>9753</v>
      </c>
      <c r="E4393" s="313" t="s">
        <v>825</v>
      </c>
      <c r="I4393" s="313" t="s">
        <v>826</v>
      </c>
      <c r="J4393" s="313" t="s">
        <v>722</v>
      </c>
      <c r="K4393" s="313">
        <v>14</v>
      </c>
      <c r="L4393" s="319"/>
      <c r="M4393" s="319">
        <v>59</v>
      </c>
      <c r="N4393" s="319">
        <v>57</v>
      </c>
      <c r="O4393" s="319" t="s">
        <v>9647</v>
      </c>
      <c r="P4393" s="319">
        <v>50</v>
      </c>
      <c r="Q4393" s="319">
        <v>19</v>
      </c>
      <c r="R4393" s="319">
        <v>12</v>
      </c>
      <c r="S4393" s="319" t="s">
        <v>9645</v>
      </c>
      <c r="T4393" s="319">
        <v>7</v>
      </c>
      <c r="U4393" s="319">
        <v>-14.999000000000001</v>
      </c>
      <c r="V4393" s="319">
        <v>50.32</v>
      </c>
      <c r="W4393" s="319"/>
      <c r="X4393" s="319"/>
      <c r="Y4393" s="319"/>
      <c r="Z4393" s="319"/>
      <c r="AA4393" s="319"/>
      <c r="AB4393" s="319"/>
      <c r="AC4393" s="319"/>
      <c r="AD4393" s="319"/>
      <c r="AE4393" s="319"/>
      <c r="AF4393" s="319"/>
    </row>
    <row r="4394" spans="2:32" s="313" customFormat="1" hidden="1" x14ac:dyDescent="0.25">
      <c r="B4394" s="313" t="s">
        <v>816</v>
      </c>
      <c r="C4394" s="672"/>
      <c r="D4394" s="313" t="s">
        <v>9754</v>
      </c>
      <c r="E4394" s="313" t="s">
        <v>817</v>
      </c>
      <c r="I4394" s="313" t="s">
        <v>816</v>
      </c>
      <c r="J4394" s="313" t="s">
        <v>436</v>
      </c>
      <c r="K4394" s="313">
        <v>55</v>
      </c>
      <c r="L4394" s="319"/>
      <c r="M4394" s="319">
        <v>2</v>
      </c>
      <c r="N4394" s="319">
        <v>32</v>
      </c>
      <c r="O4394" s="319" t="s">
        <v>9644</v>
      </c>
      <c r="P4394" s="319">
        <v>131</v>
      </c>
      <c r="Q4394" s="319">
        <v>34</v>
      </c>
      <c r="R4394" s="319">
        <v>20</v>
      </c>
      <c r="S4394" s="319" t="s">
        <v>9648</v>
      </c>
      <c r="T4394" s="319">
        <v>37</v>
      </c>
      <c r="U4394" s="319">
        <v>55.042000000000002</v>
      </c>
      <c r="V4394" s="319">
        <v>-131.572</v>
      </c>
      <c r="W4394" s="319"/>
      <c r="X4394" s="319"/>
      <c r="Y4394" s="319"/>
      <c r="Z4394" s="319"/>
      <c r="AA4394" s="319"/>
      <c r="AB4394" s="319"/>
      <c r="AC4394" s="319"/>
      <c r="AD4394" s="319"/>
      <c r="AE4394" s="319"/>
      <c r="AF4394" s="319"/>
    </row>
    <row r="4395" spans="2:32" s="313" customFormat="1" hidden="1" x14ac:dyDescent="0.25">
      <c r="B4395" s="313" t="s">
        <v>845</v>
      </c>
      <c r="C4395" s="672"/>
      <c r="D4395" s="313" t="s">
        <v>9755</v>
      </c>
      <c r="E4395" s="313" t="s">
        <v>846</v>
      </c>
      <c r="I4395" s="313" t="s">
        <v>848</v>
      </c>
      <c r="J4395" s="313" t="s">
        <v>847</v>
      </c>
      <c r="K4395" s="313">
        <v>51</v>
      </c>
      <c r="L4395" s="319"/>
      <c r="M4395" s="319">
        <v>11</v>
      </c>
      <c r="N4395" s="319">
        <v>24</v>
      </c>
      <c r="O4395" s="319" t="s">
        <v>9644</v>
      </c>
      <c r="P4395" s="319">
        <v>4</v>
      </c>
      <c r="Q4395" s="319">
        <v>27</v>
      </c>
      <c r="R4395" s="319">
        <v>46</v>
      </c>
      <c r="S4395" s="319" t="s">
        <v>9645</v>
      </c>
      <c r="T4395" s="319">
        <v>12</v>
      </c>
      <c r="U4395" s="319">
        <v>51.19</v>
      </c>
      <c r="V4395" s="319">
        <v>4.4630000000000001</v>
      </c>
      <c r="W4395" s="319"/>
      <c r="X4395" s="319"/>
      <c r="Y4395" s="319"/>
      <c r="Z4395" s="319"/>
      <c r="AA4395" s="319"/>
      <c r="AB4395" s="319"/>
      <c r="AC4395" s="319"/>
      <c r="AD4395" s="319"/>
      <c r="AE4395" s="319"/>
      <c r="AF4395" s="319"/>
    </row>
    <row r="4396" spans="2:32" s="313" customFormat="1" hidden="1" x14ac:dyDescent="0.25">
      <c r="B4396" s="313" t="s">
        <v>770</v>
      </c>
      <c r="C4396" s="672"/>
      <c r="D4396" s="313" t="s">
        <v>9756</v>
      </c>
      <c r="E4396" s="313" t="s">
        <v>771</v>
      </c>
      <c r="I4396" s="313" t="s">
        <v>770</v>
      </c>
      <c r="J4396" s="313" t="s">
        <v>772</v>
      </c>
      <c r="K4396" s="313">
        <v>13</v>
      </c>
      <c r="L4396" s="319"/>
      <c r="M4396" s="319">
        <v>42</v>
      </c>
      <c r="N4396" s="319">
        <v>23</v>
      </c>
      <c r="O4396" s="319" t="s">
        <v>9647</v>
      </c>
      <c r="P4396" s="319">
        <v>73</v>
      </c>
      <c r="Q4396" s="319">
        <v>21</v>
      </c>
      <c r="R4396" s="319">
        <v>1</v>
      </c>
      <c r="S4396" s="319" t="s">
        <v>9648</v>
      </c>
      <c r="T4396" s="319">
        <v>3445</v>
      </c>
      <c r="U4396" s="319">
        <v>-13.706</v>
      </c>
      <c r="V4396" s="319">
        <v>-73.349999999999994</v>
      </c>
      <c r="W4396" s="319"/>
      <c r="X4396" s="319"/>
      <c r="Y4396" s="319"/>
      <c r="Z4396" s="319"/>
      <c r="AA4396" s="319"/>
      <c r="AB4396" s="319"/>
      <c r="AC4396" s="319"/>
      <c r="AD4396" s="319"/>
      <c r="AE4396" s="319"/>
      <c r="AF4396" s="319"/>
    </row>
    <row r="4397" spans="2:32" s="313" customFormat="1" hidden="1" x14ac:dyDescent="0.25">
      <c r="B4397" s="313" t="s">
        <v>832</v>
      </c>
      <c r="C4397" s="672"/>
      <c r="D4397" s="313" t="s">
        <v>9757</v>
      </c>
      <c r="E4397" s="313" t="s">
        <v>833</v>
      </c>
      <c r="I4397" s="313" t="s">
        <v>835</v>
      </c>
      <c r="J4397" s="313" t="s">
        <v>834</v>
      </c>
      <c r="K4397" s="313">
        <v>17</v>
      </c>
      <c r="L4397" s="319"/>
      <c r="M4397" s="319">
        <v>8</v>
      </c>
      <c r="N4397" s="319">
        <v>12</v>
      </c>
      <c r="O4397" s="319" t="s">
        <v>9644</v>
      </c>
      <c r="P4397" s="319">
        <v>61</v>
      </c>
      <c r="Q4397" s="319">
        <v>47</v>
      </c>
      <c r="R4397" s="319">
        <v>33</v>
      </c>
      <c r="S4397" s="319" t="s">
        <v>9648</v>
      </c>
      <c r="T4397" s="319">
        <v>19</v>
      </c>
      <c r="U4397" s="319">
        <v>17.137</v>
      </c>
      <c r="V4397" s="319">
        <v>-61.792000000000002</v>
      </c>
      <c r="W4397" s="319"/>
      <c r="X4397" s="319"/>
      <c r="Y4397" s="319"/>
      <c r="Z4397" s="319"/>
      <c r="AA4397" s="319"/>
      <c r="AB4397" s="319"/>
      <c r="AC4397" s="319"/>
      <c r="AD4397" s="319"/>
      <c r="AE4397" s="319"/>
      <c r="AF4397" s="319"/>
    </row>
    <row r="4398" spans="2:32" s="313" customFormat="1" hidden="1" x14ac:dyDescent="0.25">
      <c r="B4398" s="313" t="s">
        <v>782</v>
      </c>
      <c r="C4398" s="672"/>
      <c r="D4398" s="313" t="s">
        <v>9758</v>
      </c>
      <c r="E4398" s="313" t="s">
        <v>783</v>
      </c>
      <c r="I4398" s="313" t="s">
        <v>782</v>
      </c>
      <c r="J4398" s="313" t="s">
        <v>621</v>
      </c>
      <c r="K4398" s="313">
        <v>69</v>
      </c>
      <c r="L4398" s="319"/>
      <c r="M4398" s="319">
        <v>17</v>
      </c>
      <c r="N4398" s="319">
        <v>33</v>
      </c>
      <c r="O4398" s="319" t="s">
        <v>9644</v>
      </c>
      <c r="P4398" s="319">
        <v>16</v>
      </c>
      <c r="Q4398" s="319">
        <v>8</v>
      </c>
      <c r="R4398" s="319">
        <v>39</v>
      </c>
      <c r="S4398" s="319" t="s">
        <v>9645</v>
      </c>
      <c r="T4398" s="319">
        <v>14</v>
      </c>
      <c r="U4398" s="319">
        <v>69.293000000000006</v>
      </c>
      <c r="V4398" s="319">
        <v>16.143999999999998</v>
      </c>
      <c r="W4398" s="319"/>
      <c r="X4398" s="319"/>
      <c r="Y4398" s="319"/>
      <c r="Z4398" s="319"/>
      <c r="AA4398" s="319"/>
      <c r="AB4398" s="319"/>
      <c r="AC4398" s="319"/>
      <c r="AD4398" s="319"/>
      <c r="AE4398" s="319"/>
      <c r="AF4398" s="319"/>
    </row>
    <row r="4399" spans="2:32" s="313" customFormat="1" hidden="1" x14ac:dyDescent="0.25">
      <c r="B4399" s="313" t="s">
        <v>689</v>
      </c>
      <c r="C4399" s="672"/>
      <c r="D4399" s="313" t="s">
        <v>9759</v>
      </c>
      <c r="E4399" s="313" t="s">
        <v>690</v>
      </c>
      <c r="I4399" s="313" t="s">
        <v>691</v>
      </c>
      <c r="J4399" s="313" t="s">
        <v>406</v>
      </c>
      <c r="K4399" s="313">
        <v>50</v>
      </c>
      <c r="L4399" s="319"/>
      <c r="M4399" s="319">
        <v>58</v>
      </c>
      <c r="N4399" s="319">
        <v>54</v>
      </c>
      <c r="O4399" s="319" t="s">
        <v>9644</v>
      </c>
      <c r="P4399" s="319">
        <v>12</v>
      </c>
      <c r="Q4399" s="319">
        <v>30</v>
      </c>
      <c r="R4399" s="319">
        <v>22</v>
      </c>
      <c r="S4399" s="319" t="s">
        <v>9645</v>
      </c>
      <c r="T4399" s="319">
        <v>196</v>
      </c>
      <c r="U4399" s="319">
        <v>50.981999999999999</v>
      </c>
      <c r="V4399" s="319">
        <v>12.506</v>
      </c>
      <c r="W4399" s="319"/>
      <c r="X4399" s="319"/>
      <c r="Y4399" s="319"/>
      <c r="Z4399" s="319"/>
      <c r="AA4399" s="319"/>
      <c r="AB4399" s="319"/>
      <c r="AC4399" s="319"/>
      <c r="AD4399" s="319"/>
      <c r="AE4399" s="319"/>
      <c r="AF4399" s="319"/>
    </row>
    <row r="4400" spans="2:32" s="313" customFormat="1" hidden="1" x14ac:dyDescent="0.25">
      <c r="B4400" s="313" t="s">
        <v>851</v>
      </c>
      <c r="C4400" s="672"/>
      <c r="D4400" s="313" t="s">
        <v>9760</v>
      </c>
      <c r="E4400" s="313" t="s">
        <v>852</v>
      </c>
      <c r="I4400" s="313" t="s">
        <v>851</v>
      </c>
      <c r="J4400" s="313" t="s">
        <v>565</v>
      </c>
      <c r="K4400" s="313">
        <v>40</v>
      </c>
      <c r="L4400" s="319"/>
      <c r="M4400" s="319">
        <v>44</v>
      </c>
      <c r="N4400" s="319">
        <v>4</v>
      </c>
      <c r="O4400" s="319" t="s">
        <v>9644</v>
      </c>
      <c r="P4400" s="319">
        <v>140</v>
      </c>
      <c r="Q4400" s="319">
        <v>41</v>
      </c>
      <c r="R4400" s="319">
        <v>27</v>
      </c>
      <c r="S4400" s="319" t="s">
        <v>9645</v>
      </c>
      <c r="T4400" s="319">
        <v>203</v>
      </c>
      <c r="U4400" s="319">
        <v>40.734000000000002</v>
      </c>
      <c r="V4400" s="319">
        <v>140.691</v>
      </c>
      <c r="W4400" s="319"/>
      <c r="X4400" s="319"/>
      <c r="Y4400" s="319"/>
      <c r="Z4400" s="319"/>
      <c r="AA4400" s="319"/>
      <c r="AB4400" s="319"/>
      <c r="AC4400" s="319"/>
      <c r="AD4400" s="319"/>
      <c r="AE4400" s="319"/>
      <c r="AF4400" s="319"/>
    </row>
    <row r="4401" spans="2:32" s="313" customFormat="1" hidden="1" x14ac:dyDescent="0.25">
      <c r="B4401" s="313" t="s">
        <v>4271</v>
      </c>
      <c r="C4401" s="672"/>
      <c r="D4401" s="313" t="s">
        <v>9761</v>
      </c>
      <c r="E4401" s="313" t="s">
        <v>4272</v>
      </c>
      <c r="I4401" s="313" t="s">
        <v>4271</v>
      </c>
      <c r="J4401" s="313" t="s">
        <v>531</v>
      </c>
      <c r="K4401" s="313">
        <v>35</v>
      </c>
      <c r="L4401" s="319"/>
      <c r="M4401" s="319">
        <v>25</v>
      </c>
      <c r="N4401" s="319">
        <v>17</v>
      </c>
      <c r="O4401" s="319" t="s">
        <v>9644</v>
      </c>
      <c r="P4401" s="319">
        <v>27</v>
      </c>
      <c r="Q4401" s="319">
        <v>8</v>
      </c>
      <c r="R4401" s="319">
        <v>45</v>
      </c>
      <c r="S4401" s="319" t="s">
        <v>9645</v>
      </c>
      <c r="T4401" s="319">
        <v>21</v>
      </c>
      <c r="U4401" s="319">
        <v>35.420999999999999</v>
      </c>
      <c r="V4401" s="319">
        <v>27.146000000000001</v>
      </c>
      <c r="W4401" s="319"/>
      <c r="X4401" s="319"/>
      <c r="Y4401" s="319"/>
      <c r="Z4401" s="319"/>
      <c r="AA4401" s="319"/>
      <c r="AB4401" s="319"/>
      <c r="AC4401" s="319"/>
      <c r="AD4401" s="319"/>
      <c r="AE4401" s="319"/>
      <c r="AF4401" s="319"/>
    </row>
    <row r="4402" spans="2:32" s="313" customFormat="1" hidden="1" x14ac:dyDescent="0.25">
      <c r="B4402" s="313" t="s">
        <v>6652</v>
      </c>
      <c r="C4402" s="672"/>
      <c r="D4402" s="313" t="s">
        <v>9762</v>
      </c>
      <c r="E4402" s="313" t="s">
        <v>6653</v>
      </c>
      <c r="I4402" s="313" t="s">
        <v>6652</v>
      </c>
      <c r="J4402" s="313" t="s">
        <v>1055</v>
      </c>
      <c r="K4402" s="313">
        <v>29</v>
      </c>
      <c r="L4402" s="319"/>
      <c r="M4402" s="319">
        <v>41</v>
      </c>
      <c r="N4402" s="319">
        <v>21</v>
      </c>
      <c r="O4402" s="319" t="s">
        <v>9647</v>
      </c>
      <c r="P4402" s="319">
        <v>57</v>
      </c>
      <c r="Q4402" s="319">
        <v>9</v>
      </c>
      <c r="R4402" s="319">
        <v>7</v>
      </c>
      <c r="S4402" s="319" t="s">
        <v>9648</v>
      </c>
      <c r="T4402" s="319">
        <v>71</v>
      </c>
      <c r="U4402" s="319">
        <v>-29.689</v>
      </c>
      <c r="V4402" s="319">
        <v>-57.152000000000001</v>
      </c>
      <c r="W4402" s="319"/>
      <c r="X4402" s="319"/>
      <c r="Y4402" s="319"/>
      <c r="Z4402" s="319"/>
      <c r="AA4402" s="319"/>
      <c r="AB4402" s="319"/>
      <c r="AC4402" s="319"/>
      <c r="AD4402" s="319"/>
      <c r="AE4402" s="319"/>
      <c r="AF4402" s="319"/>
    </row>
    <row r="4403" spans="2:32" s="313" customFormat="1" hidden="1" x14ac:dyDescent="0.25">
      <c r="B4403" s="313" t="s">
        <v>698</v>
      </c>
      <c r="C4403" s="672"/>
      <c r="D4403" s="313" t="s">
        <v>9763</v>
      </c>
      <c r="E4403" s="313" t="s">
        <v>699</v>
      </c>
      <c r="I4403" s="313" t="s">
        <v>700</v>
      </c>
      <c r="J4403" s="313" t="s">
        <v>436</v>
      </c>
      <c r="K4403" s="313">
        <v>40</v>
      </c>
      <c r="L4403" s="319"/>
      <c r="M4403" s="319">
        <v>17</v>
      </c>
      <c r="N4403" s="319">
        <v>47</v>
      </c>
      <c r="O4403" s="319" t="s">
        <v>9644</v>
      </c>
      <c r="P4403" s="319">
        <v>78</v>
      </c>
      <c r="Q4403" s="319">
        <v>19</v>
      </c>
      <c r="R4403" s="319">
        <v>12</v>
      </c>
      <c r="S4403" s="319" t="s">
        <v>9648</v>
      </c>
      <c r="T4403" s="319">
        <v>459</v>
      </c>
      <c r="U4403" s="319">
        <v>40.295999999999999</v>
      </c>
      <c r="V4403" s="319">
        <v>-78.319999999999993</v>
      </c>
      <c r="W4403" s="319"/>
      <c r="X4403" s="319"/>
      <c r="Y4403" s="319"/>
      <c r="Z4403" s="319"/>
      <c r="AA4403" s="319"/>
      <c r="AB4403" s="319"/>
      <c r="AC4403" s="319"/>
      <c r="AD4403" s="319"/>
      <c r="AE4403" s="319"/>
      <c r="AF4403" s="319"/>
    </row>
    <row r="4404" spans="2:32" s="313" customFormat="1" hidden="1" x14ac:dyDescent="0.25">
      <c r="B4404" s="313" t="s">
        <v>673</v>
      </c>
      <c r="C4404" s="672"/>
      <c r="D4404" s="313" t="s">
        <v>9764</v>
      </c>
      <c r="E4404" s="313" t="s">
        <v>674</v>
      </c>
      <c r="I4404" s="313" t="s">
        <v>676</v>
      </c>
      <c r="J4404" s="313" t="s">
        <v>675</v>
      </c>
      <c r="K4404" s="313">
        <v>6</v>
      </c>
      <c r="L4404" s="319"/>
      <c r="M4404" s="319">
        <v>11</v>
      </c>
      <c r="N4404" s="319">
        <v>38</v>
      </c>
      <c r="O4404" s="319" t="s">
        <v>9644</v>
      </c>
      <c r="P4404" s="319">
        <v>100</v>
      </c>
      <c r="Q4404" s="319">
        <v>24</v>
      </c>
      <c r="R4404" s="319">
        <v>9</v>
      </c>
      <c r="S4404" s="319" t="s">
        <v>9645</v>
      </c>
      <c r="T4404" s="319">
        <v>5</v>
      </c>
      <c r="U4404" s="319">
        <v>6.194</v>
      </c>
      <c r="V4404" s="319">
        <v>100.40300000000001</v>
      </c>
      <c r="W4404" s="319"/>
      <c r="X4404" s="319"/>
      <c r="Y4404" s="319"/>
      <c r="Z4404" s="319"/>
      <c r="AA4404" s="319"/>
      <c r="AB4404" s="319"/>
      <c r="AC4404" s="319"/>
      <c r="AD4404" s="319"/>
      <c r="AE4404" s="319"/>
      <c r="AF4404" s="319"/>
    </row>
    <row r="4405" spans="2:32" s="313" customFormat="1" hidden="1" x14ac:dyDescent="0.25">
      <c r="B4405" s="313" t="s">
        <v>854</v>
      </c>
      <c r="C4405" s="672"/>
      <c r="D4405" s="313" t="s">
        <v>9765</v>
      </c>
      <c r="E4405" s="313" t="s">
        <v>855</v>
      </c>
      <c r="I4405" s="313" t="s">
        <v>854</v>
      </c>
      <c r="J4405" s="313" t="s">
        <v>856</v>
      </c>
      <c r="K4405" s="313">
        <v>14</v>
      </c>
      <c r="L4405" s="319"/>
      <c r="M4405" s="319">
        <v>44</v>
      </c>
      <c r="N4405" s="319">
        <v>22</v>
      </c>
      <c r="O4405" s="319" t="s">
        <v>9647</v>
      </c>
      <c r="P4405" s="319">
        <v>68</v>
      </c>
      <c r="Q4405" s="319">
        <v>24</v>
      </c>
      <c r="R4405" s="319">
        <v>39</v>
      </c>
      <c r="S4405" s="319" t="s">
        <v>9648</v>
      </c>
      <c r="T4405" s="319">
        <v>1415</v>
      </c>
      <c r="U4405" s="319">
        <v>-14.739000000000001</v>
      </c>
      <c r="V4405" s="319">
        <v>-68.411000000000001</v>
      </c>
      <c r="W4405" s="319"/>
      <c r="X4405" s="319"/>
      <c r="Y4405" s="319"/>
      <c r="Z4405" s="319"/>
      <c r="AA4405" s="319"/>
      <c r="AB4405" s="319"/>
      <c r="AC4405" s="319"/>
      <c r="AD4405" s="319"/>
      <c r="AE4405" s="319"/>
      <c r="AF4405" s="319"/>
    </row>
    <row r="4406" spans="2:32" s="313" customFormat="1" hidden="1" x14ac:dyDescent="0.25">
      <c r="B4406" s="313" t="s">
        <v>431</v>
      </c>
      <c r="C4406" s="672"/>
      <c r="D4406" s="313" t="s">
        <v>9766</v>
      </c>
      <c r="E4406" s="313" t="s">
        <v>435</v>
      </c>
      <c r="I4406" s="313" t="s">
        <v>437</v>
      </c>
      <c r="J4406" s="313" t="s">
        <v>436</v>
      </c>
      <c r="K4406" s="313">
        <v>39</v>
      </c>
      <c r="L4406" s="319"/>
      <c r="M4406" s="319">
        <v>27</v>
      </c>
      <c r="N4406" s="319">
        <v>58</v>
      </c>
      <c r="O4406" s="319" t="s">
        <v>9644</v>
      </c>
      <c r="P4406" s="319">
        <v>76</v>
      </c>
      <c r="Q4406" s="319">
        <v>10</v>
      </c>
      <c r="R4406" s="319">
        <v>10</v>
      </c>
      <c r="S4406" s="319" t="s">
        <v>9648</v>
      </c>
      <c r="T4406" s="319">
        <v>18</v>
      </c>
      <c r="U4406" s="319">
        <v>39.466000000000001</v>
      </c>
      <c r="V4406" s="319">
        <v>-76.168999999999997</v>
      </c>
      <c r="W4406" s="319"/>
      <c r="X4406" s="319"/>
      <c r="Y4406" s="319"/>
      <c r="Z4406" s="319"/>
      <c r="AA4406" s="319"/>
      <c r="AB4406" s="319"/>
      <c r="AC4406" s="319"/>
      <c r="AD4406" s="319"/>
      <c r="AE4406" s="319"/>
      <c r="AF4406" s="319"/>
    </row>
    <row r="4407" spans="2:32" s="313" customFormat="1" hidden="1" x14ac:dyDescent="0.25">
      <c r="B4407" s="313" t="s">
        <v>6047</v>
      </c>
      <c r="C4407" s="672"/>
      <c r="D4407" s="313" t="s">
        <v>9767</v>
      </c>
      <c r="E4407" s="313" t="s">
        <v>6048</v>
      </c>
      <c r="I4407" s="313" t="s">
        <v>6047</v>
      </c>
      <c r="J4407" s="313" t="s">
        <v>1295</v>
      </c>
      <c r="K4407" s="313">
        <v>15</v>
      </c>
      <c r="L4407" s="319"/>
      <c r="M4407" s="319">
        <v>6</v>
      </c>
      <c r="N4407" s="319">
        <v>20</v>
      </c>
      <c r="O4407" s="319" t="s">
        <v>9647</v>
      </c>
      <c r="P4407" s="319">
        <v>39</v>
      </c>
      <c r="Q4407" s="319">
        <v>16</v>
      </c>
      <c r="R4407" s="319">
        <v>54</v>
      </c>
      <c r="S4407" s="319" t="s">
        <v>9645</v>
      </c>
      <c r="T4407" s="319">
        <v>441</v>
      </c>
      <c r="U4407" s="319">
        <v>-15.106</v>
      </c>
      <c r="V4407" s="319">
        <v>39.281999999999996</v>
      </c>
      <c r="W4407" s="319"/>
      <c r="X4407" s="319"/>
      <c r="Y4407" s="319"/>
      <c r="Z4407" s="319"/>
      <c r="AA4407" s="319"/>
      <c r="AB4407" s="319"/>
      <c r="AC4407" s="319"/>
      <c r="AD4407" s="319"/>
      <c r="AE4407" s="319"/>
      <c r="AF4407" s="319"/>
    </row>
    <row r="4408" spans="2:32" s="313" customFormat="1" hidden="1" x14ac:dyDescent="0.25">
      <c r="B4408" s="313" t="s">
        <v>2943</v>
      </c>
      <c r="C4408" s="672"/>
      <c r="D4408" s="313" t="s">
        <v>9768</v>
      </c>
      <c r="E4408" s="313" t="s">
        <v>2944</v>
      </c>
      <c r="I4408" s="313" t="s">
        <v>2946</v>
      </c>
      <c r="J4408" s="313" t="s">
        <v>2945</v>
      </c>
      <c r="K4408" s="313">
        <v>13</v>
      </c>
      <c r="L4408" s="319"/>
      <c r="M4408" s="319">
        <v>49</v>
      </c>
      <c r="N4408" s="319">
        <v>47</v>
      </c>
      <c r="O4408" s="319" t="s">
        <v>9647</v>
      </c>
      <c r="P4408" s="319">
        <v>172</v>
      </c>
      <c r="Q4408" s="319">
        <v>0</v>
      </c>
      <c r="R4408" s="319">
        <v>30</v>
      </c>
      <c r="S4408" s="319" t="s">
        <v>9648</v>
      </c>
      <c r="T4408" s="319">
        <v>18</v>
      </c>
      <c r="U4408" s="319">
        <v>-13.83</v>
      </c>
      <c r="V4408" s="319">
        <v>-172.00800000000001</v>
      </c>
      <c r="W4408" s="319"/>
      <c r="X4408" s="319"/>
      <c r="Y4408" s="319"/>
      <c r="Z4408" s="319"/>
      <c r="AA4408" s="319"/>
      <c r="AB4408" s="319"/>
      <c r="AC4408" s="319"/>
      <c r="AD4408" s="319"/>
      <c r="AE4408" s="319"/>
      <c r="AF4408" s="319"/>
    </row>
    <row r="4409" spans="2:32" s="313" customFormat="1" hidden="1" x14ac:dyDescent="0.25">
      <c r="B4409" s="313" t="s">
        <v>873</v>
      </c>
      <c r="C4409" s="672"/>
      <c r="D4409" s="313" t="s">
        <v>9769</v>
      </c>
      <c r="E4409" s="313" t="s">
        <v>874</v>
      </c>
      <c r="I4409" s="313" t="s">
        <v>875</v>
      </c>
      <c r="J4409" s="313" t="s">
        <v>665</v>
      </c>
      <c r="K4409" s="313">
        <v>21</v>
      </c>
      <c r="L4409" s="319"/>
      <c r="M4409" s="319">
        <v>48</v>
      </c>
      <c r="N4409" s="319">
        <v>43</v>
      </c>
      <c r="O4409" s="319" t="s">
        <v>9647</v>
      </c>
      <c r="P4409" s="319">
        <v>48</v>
      </c>
      <c r="Q4409" s="319">
        <v>7</v>
      </c>
      <c r="R4409" s="319">
        <v>58</v>
      </c>
      <c r="S4409" s="319" t="s">
        <v>9648</v>
      </c>
      <c r="T4409" s="319">
        <v>712</v>
      </c>
      <c r="U4409" s="319">
        <v>-21.812000000000001</v>
      </c>
      <c r="V4409" s="319">
        <v>-48.133000000000003</v>
      </c>
      <c r="W4409" s="319"/>
      <c r="X4409" s="319"/>
      <c r="Y4409" s="319"/>
      <c r="Z4409" s="319"/>
      <c r="AA4409" s="319"/>
      <c r="AB4409" s="319"/>
      <c r="AC4409" s="319"/>
      <c r="AD4409" s="319"/>
      <c r="AE4409" s="319"/>
      <c r="AF4409" s="319"/>
    </row>
    <row r="4410" spans="2:32" s="313" customFormat="1" hidden="1" x14ac:dyDescent="0.25">
      <c r="B4410" s="313" t="s">
        <v>3540</v>
      </c>
      <c r="C4410" s="672"/>
      <c r="D4410" s="313" t="s">
        <v>9770</v>
      </c>
      <c r="E4410" s="313" t="s">
        <v>3541</v>
      </c>
      <c r="I4410" s="313" t="s">
        <v>3542</v>
      </c>
      <c r="J4410" s="313" t="s">
        <v>440</v>
      </c>
      <c r="K4410" s="313">
        <v>28</v>
      </c>
      <c r="L4410" s="319"/>
      <c r="M4410" s="319">
        <v>20</v>
      </c>
      <c r="N4410" s="319">
        <v>6</v>
      </c>
      <c r="O4410" s="319" t="s">
        <v>9644</v>
      </c>
      <c r="P4410" s="319">
        <v>46</v>
      </c>
      <c r="Q4410" s="319">
        <v>7</v>
      </c>
      <c r="R4410" s="319">
        <v>30</v>
      </c>
      <c r="S4410" s="319" t="s">
        <v>9645</v>
      </c>
      <c r="T4410" s="319">
        <v>358</v>
      </c>
      <c r="U4410" s="319">
        <v>28.335000000000001</v>
      </c>
      <c r="V4410" s="319">
        <v>46.125</v>
      </c>
      <c r="W4410" s="319"/>
      <c r="X4410" s="319"/>
      <c r="Y4410" s="319"/>
      <c r="Z4410" s="319"/>
      <c r="AA4410" s="319"/>
      <c r="AB4410" s="319"/>
      <c r="AC4410" s="319"/>
      <c r="AD4410" s="319"/>
      <c r="AE4410" s="319"/>
      <c r="AF4410" s="319"/>
    </row>
    <row r="4411" spans="2:32" s="313" customFormat="1" hidden="1" x14ac:dyDescent="0.25">
      <c r="B4411" s="313" t="s">
        <v>859</v>
      </c>
      <c r="C4411" s="672"/>
      <c r="D4411" s="313" t="s">
        <v>9771</v>
      </c>
      <c r="E4411" s="313" t="s">
        <v>860</v>
      </c>
      <c r="I4411" s="313" t="s">
        <v>861</v>
      </c>
      <c r="J4411" s="313" t="s">
        <v>737</v>
      </c>
      <c r="K4411" s="313">
        <v>29</v>
      </c>
      <c r="L4411" s="319"/>
      <c r="M4411" s="319">
        <v>36</v>
      </c>
      <c r="N4411" s="319">
        <v>41</v>
      </c>
      <c r="O4411" s="319" t="s">
        <v>9644</v>
      </c>
      <c r="P4411" s="319">
        <v>35</v>
      </c>
      <c r="Q4411" s="319">
        <v>1</v>
      </c>
      <c r="R4411" s="319">
        <v>5</v>
      </c>
      <c r="S4411" s="319" t="s">
        <v>9645</v>
      </c>
      <c r="T4411" s="319">
        <v>54</v>
      </c>
      <c r="U4411" s="319">
        <v>29.611000000000001</v>
      </c>
      <c r="V4411" s="319">
        <v>35.018000000000001</v>
      </c>
      <c r="W4411" s="319"/>
      <c r="X4411" s="319"/>
      <c r="Y4411" s="319"/>
      <c r="Z4411" s="319"/>
      <c r="AA4411" s="319"/>
      <c r="AB4411" s="319"/>
      <c r="AC4411" s="319"/>
      <c r="AD4411" s="319"/>
      <c r="AE4411" s="319"/>
      <c r="AF4411" s="319"/>
    </row>
    <row r="4412" spans="2:32" s="313" customFormat="1" hidden="1" x14ac:dyDescent="0.25">
      <c r="B4412" s="313" t="s">
        <v>888</v>
      </c>
      <c r="C4412" s="672"/>
      <c r="D4412" s="313" t="s">
        <v>9772</v>
      </c>
      <c r="E4412" s="313" t="s">
        <v>889</v>
      </c>
      <c r="I4412" s="313" t="s">
        <v>890</v>
      </c>
      <c r="J4412" s="313" t="s">
        <v>772</v>
      </c>
      <c r="K4412" s="313">
        <v>16</v>
      </c>
      <c r="L4412" s="319"/>
      <c r="M4412" s="319">
        <v>20</v>
      </c>
      <c r="N4412" s="319">
        <v>27</v>
      </c>
      <c r="O4412" s="319" t="s">
        <v>9647</v>
      </c>
      <c r="P4412" s="319">
        <v>71</v>
      </c>
      <c r="Q4412" s="319">
        <v>34</v>
      </c>
      <c r="R4412" s="319">
        <v>59</v>
      </c>
      <c r="S4412" s="319" t="s">
        <v>9648</v>
      </c>
      <c r="T4412" s="319">
        <v>2593</v>
      </c>
      <c r="U4412" s="319">
        <v>-16.341000000000001</v>
      </c>
      <c r="V4412" s="319">
        <v>-71.582999999999998</v>
      </c>
      <c r="W4412" s="319"/>
      <c r="X4412" s="319"/>
      <c r="Y4412" s="319"/>
      <c r="Z4412" s="319"/>
      <c r="AA4412" s="319"/>
      <c r="AB4412" s="319"/>
      <c r="AC4412" s="319"/>
      <c r="AD4412" s="319"/>
      <c r="AE4412" s="319"/>
      <c r="AF4412" s="319"/>
    </row>
    <row r="4413" spans="2:32" s="313" customFormat="1" hidden="1" x14ac:dyDescent="0.25">
      <c r="B4413" s="313" t="s">
        <v>5083</v>
      </c>
      <c r="C4413" s="672"/>
      <c r="D4413" s="313" t="s">
        <v>9773</v>
      </c>
      <c r="E4413" s="313" t="s">
        <v>5084</v>
      </c>
      <c r="I4413" s="313" t="s">
        <v>5085</v>
      </c>
      <c r="J4413" s="313" t="s">
        <v>436</v>
      </c>
      <c r="K4413" s="313">
        <v>30</v>
      </c>
      <c r="L4413" s="319"/>
      <c r="M4413" s="319">
        <v>2</v>
      </c>
      <c r="N4413" s="319">
        <v>15</v>
      </c>
      <c r="O4413" s="319" t="s">
        <v>9644</v>
      </c>
      <c r="P4413" s="319">
        <v>91</v>
      </c>
      <c r="Q4413" s="319">
        <v>53</v>
      </c>
      <c r="R4413" s="319">
        <v>2</v>
      </c>
      <c r="S4413" s="319" t="s">
        <v>9648</v>
      </c>
      <c r="T4413" s="319">
        <v>8</v>
      </c>
      <c r="U4413" s="319">
        <v>30.038</v>
      </c>
      <c r="V4413" s="319">
        <v>-91.884</v>
      </c>
      <c r="W4413" s="319"/>
      <c r="X4413" s="319"/>
      <c r="Y4413" s="319"/>
      <c r="Z4413" s="319"/>
      <c r="AA4413" s="319"/>
      <c r="AB4413" s="319"/>
      <c r="AC4413" s="319"/>
      <c r="AD4413" s="319"/>
      <c r="AE4413" s="319"/>
      <c r="AF4413" s="319"/>
    </row>
    <row r="4414" spans="2:32" s="313" customFormat="1" hidden="1" x14ac:dyDescent="0.25">
      <c r="B4414" s="313" t="s">
        <v>893</v>
      </c>
      <c r="C4414" s="672"/>
      <c r="D4414" s="313" t="s">
        <v>9774</v>
      </c>
      <c r="E4414" s="313" t="s">
        <v>894</v>
      </c>
      <c r="I4414" s="313" t="s">
        <v>895</v>
      </c>
      <c r="J4414" s="313" t="s">
        <v>697</v>
      </c>
      <c r="K4414" s="313">
        <v>18</v>
      </c>
      <c r="L4414" s="319"/>
      <c r="M4414" s="319">
        <v>20</v>
      </c>
      <c r="N4414" s="319">
        <v>54</v>
      </c>
      <c r="O4414" s="319" t="s">
        <v>9647</v>
      </c>
      <c r="P4414" s="319">
        <v>70</v>
      </c>
      <c r="Q4414" s="319">
        <v>20</v>
      </c>
      <c r="R4414" s="319">
        <v>19</v>
      </c>
      <c r="S4414" s="319" t="s">
        <v>9648</v>
      </c>
      <c r="T4414" s="319">
        <v>51</v>
      </c>
      <c r="U4414" s="319">
        <v>-18.347999999999999</v>
      </c>
      <c r="V4414" s="319">
        <v>-70.338999999999999</v>
      </c>
      <c r="W4414" s="319"/>
      <c r="X4414" s="319"/>
      <c r="Y4414" s="319"/>
      <c r="Z4414" s="319"/>
      <c r="AA4414" s="319"/>
      <c r="AB4414" s="319"/>
      <c r="AC4414" s="319"/>
      <c r="AD4414" s="319"/>
      <c r="AE4414" s="319"/>
      <c r="AF4414" s="319"/>
    </row>
    <row r="4415" spans="2:32" s="313" customFormat="1" hidden="1" x14ac:dyDescent="0.25">
      <c r="B4415" s="313" t="s">
        <v>914</v>
      </c>
      <c r="C4415" s="672"/>
      <c r="D4415" s="313" t="s">
        <v>9775</v>
      </c>
      <c r="E4415" s="313" t="s">
        <v>915</v>
      </c>
      <c r="I4415" s="313" t="s">
        <v>914</v>
      </c>
      <c r="J4415" s="313" t="s">
        <v>916</v>
      </c>
      <c r="K4415" s="313">
        <v>3</v>
      </c>
      <c r="L4415" s="319"/>
      <c r="M4415" s="319">
        <v>22</v>
      </c>
      <c r="N4415" s="319">
        <v>4</v>
      </c>
      <c r="O4415" s="319" t="s">
        <v>9647</v>
      </c>
      <c r="P4415" s="319">
        <v>36</v>
      </c>
      <c r="Q4415" s="319">
        <v>38</v>
      </c>
      <c r="R4415" s="319">
        <v>0</v>
      </c>
      <c r="S4415" s="319" t="s">
        <v>9645</v>
      </c>
      <c r="T4415" s="319">
        <v>1387</v>
      </c>
      <c r="U4415" s="319">
        <v>-3.3679999999999999</v>
      </c>
      <c r="V4415" s="319">
        <v>36.633000000000003</v>
      </c>
      <c r="W4415" s="319"/>
      <c r="X4415" s="319"/>
      <c r="Y4415" s="319"/>
      <c r="Z4415" s="319"/>
      <c r="AA4415" s="319"/>
      <c r="AB4415" s="319"/>
      <c r="AC4415" s="319"/>
      <c r="AD4415" s="319"/>
      <c r="AE4415" s="319"/>
      <c r="AF4415" s="319"/>
    </row>
    <row r="4416" spans="2:32" s="313" customFormat="1" hidden="1" x14ac:dyDescent="0.25">
      <c r="B4416" s="313" t="s">
        <v>8295</v>
      </c>
      <c r="C4416" s="672"/>
      <c r="D4416" s="313" t="s">
        <v>9776</v>
      </c>
      <c r="E4416" s="313" t="s">
        <v>8296</v>
      </c>
      <c r="I4416" s="313" t="s">
        <v>8297</v>
      </c>
      <c r="J4416" s="313" t="s">
        <v>745</v>
      </c>
      <c r="K4416" s="313">
        <v>59</v>
      </c>
      <c r="L4416" s="319"/>
      <c r="M4416" s="319">
        <v>39</v>
      </c>
      <c r="N4416" s="319">
        <v>7</v>
      </c>
      <c r="O4416" s="319" t="s">
        <v>9644</v>
      </c>
      <c r="P4416" s="319">
        <v>17</v>
      </c>
      <c r="Q4416" s="319">
        <v>55</v>
      </c>
      <c r="R4416" s="319">
        <v>7</v>
      </c>
      <c r="S4416" s="319" t="s">
        <v>9645</v>
      </c>
      <c r="T4416" s="319">
        <v>38</v>
      </c>
      <c r="U4416" s="319">
        <v>59.652000000000001</v>
      </c>
      <c r="V4416" s="319">
        <v>17.919</v>
      </c>
      <c r="W4416" s="319"/>
      <c r="X4416" s="319"/>
      <c r="Y4416" s="319"/>
      <c r="Z4416" s="319"/>
      <c r="AA4416" s="319"/>
      <c r="AB4416" s="319"/>
      <c r="AC4416" s="319"/>
      <c r="AD4416" s="319"/>
      <c r="AE4416" s="319"/>
      <c r="AF4416" s="319"/>
    </row>
    <row r="4417" spans="2:32" s="313" customFormat="1" hidden="1" x14ac:dyDescent="0.25">
      <c r="B4417" s="313" t="s">
        <v>9289</v>
      </c>
      <c r="C4417" s="672"/>
      <c r="D4417" s="313" t="s">
        <v>9777</v>
      </c>
      <c r="E4417" s="313" t="s">
        <v>9290</v>
      </c>
      <c r="I4417" s="313" t="s">
        <v>9291</v>
      </c>
      <c r="J4417" s="313" t="s">
        <v>436</v>
      </c>
      <c r="K4417" s="313">
        <v>43</v>
      </c>
      <c r="L4417" s="319"/>
      <c r="M4417" s="319">
        <v>59</v>
      </c>
      <c r="N4417" s="319">
        <v>30</v>
      </c>
      <c r="O4417" s="319" t="s">
        <v>9644</v>
      </c>
      <c r="P4417" s="319">
        <v>76</v>
      </c>
      <c r="Q4417" s="319">
        <v>1</v>
      </c>
      <c r="R4417" s="319">
        <v>18</v>
      </c>
      <c r="S4417" s="319" t="s">
        <v>9648</v>
      </c>
      <c r="T4417" s="319">
        <v>100</v>
      </c>
      <c r="U4417" s="319">
        <v>43.991999999999997</v>
      </c>
      <c r="V4417" s="319">
        <v>-76.022000000000006</v>
      </c>
      <c r="W4417" s="319"/>
      <c r="X4417" s="319"/>
      <c r="Y4417" s="319"/>
      <c r="Z4417" s="319"/>
      <c r="AA4417" s="319"/>
      <c r="AB4417" s="319"/>
      <c r="AC4417" s="319"/>
      <c r="AD4417" s="319"/>
      <c r="AE4417" s="319"/>
      <c r="AF4417" s="319"/>
    </row>
    <row r="4418" spans="2:32" s="313" customFormat="1" hidden="1" x14ac:dyDescent="0.25">
      <c r="B4418" s="313" t="s">
        <v>865</v>
      </c>
      <c r="C4418" s="672"/>
      <c r="D4418" s="313" t="s">
        <v>9778</v>
      </c>
      <c r="E4418" s="313" t="s">
        <v>866</v>
      </c>
      <c r="I4418" s="313" t="s">
        <v>865</v>
      </c>
      <c r="J4418" s="313" t="s">
        <v>665</v>
      </c>
      <c r="K4418" s="313">
        <v>21</v>
      </c>
      <c r="L4418" s="319"/>
      <c r="M4418" s="319">
        <v>8</v>
      </c>
      <c r="N4418" s="319">
        <v>28</v>
      </c>
      <c r="O4418" s="319" t="s">
        <v>9647</v>
      </c>
      <c r="P4418" s="319">
        <v>50</v>
      </c>
      <c r="Q4418" s="319">
        <v>25</v>
      </c>
      <c r="R4418" s="319">
        <v>29</v>
      </c>
      <c r="S4418" s="319" t="s">
        <v>9648</v>
      </c>
      <c r="T4418" s="319">
        <v>415</v>
      </c>
      <c r="U4418" s="319">
        <v>-21.140999999999998</v>
      </c>
      <c r="V4418" s="319">
        <v>-50.424999999999997</v>
      </c>
      <c r="W4418" s="319"/>
      <c r="X4418" s="319"/>
      <c r="Y4418" s="319"/>
      <c r="Z4418" s="319"/>
      <c r="AA4418" s="319"/>
      <c r="AB4418" s="319"/>
      <c r="AC4418" s="319"/>
      <c r="AD4418" s="319"/>
      <c r="AE4418" s="319"/>
      <c r="AF4418" s="319"/>
    </row>
    <row r="4419" spans="2:32" s="313" customFormat="1" hidden="1" x14ac:dyDescent="0.25">
      <c r="B4419" s="313" t="s">
        <v>867</v>
      </c>
      <c r="C4419" s="672"/>
      <c r="D4419" s="313" t="s">
        <v>9779</v>
      </c>
      <c r="E4419" s="313" t="s">
        <v>868</v>
      </c>
      <c r="I4419" s="313" t="s">
        <v>867</v>
      </c>
      <c r="J4419" s="313" t="s">
        <v>869</v>
      </c>
      <c r="K4419" s="313">
        <v>46</v>
      </c>
      <c r="L4419" s="319"/>
      <c r="M4419" s="319">
        <v>10</v>
      </c>
      <c r="N4419" s="319">
        <v>35</v>
      </c>
      <c r="O4419" s="319" t="s">
        <v>9644</v>
      </c>
      <c r="P4419" s="319">
        <v>21</v>
      </c>
      <c r="Q4419" s="319">
        <v>15</v>
      </c>
      <c r="R4419" s="319">
        <v>43</v>
      </c>
      <c r="S4419" s="319" t="s">
        <v>9645</v>
      </c>
      <c r="T4419" s="319">
        <v>108</v>
      </c>
      <c r="U4419" s="319">
        <v>46.176000000000002</v>
      </c>
      <c r="V4419" s="319">
        <v>21.262</v>
      </c>
      <c r="W4419" s="319"/>
      <c r="X4419" s="319"/>
      <c r="Y4419" s="319"/>
      <c r="Z4419" s="319"/>
      <c r="AA4419" s="319"/>
      <c r="AB4419" s="319"/>
      <c r="AC4419" s="319"/>
      <c r="AD4419" s="319"/>
      <c r="AE4419" s="319"/>
      <c r="AF4419" s="319"/>
    </row>
    <row r="4420" spans="2:32" s="313" customFormat="1" hidden="1" x14ac:dyDescent="0.25">
      <c r="B4420" s="313" t="s">
        <v>929</v>
      </c>
      <c r="C4420" s="672"/>
      <c r="D4420" s="313" t="s">
        <v>9780</v>
      </c>
      <c r="E4420" s="313" t="s">
        <v>930</v>
      </c>
      <c r="I4420" s="313" t="s">
        <v>931</v>
      </c>
      <c r="J4420" s="313" t="s">
        <v>421</v>
      </c>
      <c r="K4420" s="313">
        <v>37</v>
      </c>
      <c r="L4420" s="319"/>
      <c r="M4420" s="319">
        <v>59</v>
      </c>
      <c r="N4420" s="319">
        <v>30</v>
      </c>
      <c r="O4420" s="319" t="s">
        <v>9644</v>
      </c>
      <c r="P4420" s="319">
        <v>58</v>
      </c>
      <c r="Q4420" s="319">
        <v>21</v>
      </c>
      <c r="R4420" s="319">
        <v>48</v>
      </c>
      <c r="S4420" s="319" t="s">
        <v>9645</v>
      </c>
      <c r="T4420" s="319">
        <v>211</v>
      </c>
      <c r="U4420" s="319">
        <v>37.991999999999997</v>
      </c>
      <c r="V4420" s="319">
        <v>58.363</v>
      </c>
      <c r="W4420" s="319"/>
      <c r="X4420" s="319"/>
      <c r="Y4420" s="319"/>
      <c r="Z4420" s="319"/>
      <c r="AA4420" s="319"/>
      <c r="AB4420" s="319"/>
      <c r="AC4420" s="319"/>
      <c r="AD4420" s="319"/>
      <c r="AE4420" s="319"/>
      <c r="AF4420" s="319"/>
    </row>
    <row r="4421" spans="2:32" s="313" customFormat="1" hidden="1" x14ac:dyDescent="0.25">
      <c r="B4421" s="313" t="s">
        <v>786</v>
      </c>
      <c r="C4421" s="672"/>
      <c r="D4421" s="313" t="s">
        <v>9781</v>
      </c>
      <c r="E4421" s="313" t="s">
        <v>787</v>
      </c>
      <c r="I4421" s="313" t="s">
        <v>786</v>
      </c>
      <c r="J4421" s="313" t="s">
        <v>651</v>
      </c>
      <c r="K4421" s="313">
        <v>24</v>
      </c>
      <c r="L4421" s="319"/>
      <c r="M4421" s="319">
        <v>41</v>
      </c>
      <c r="N4421" s="319">
        <v>52</v>
      </c>
      <c r="O4421" s="319" t="s">
        <v>9644</v>
      </c>
      <c r="P4421" s="319">
        <v>77</v>
      </c>
      <c r="Q4421" s="319">
        <v>47</v>
      </c>
      <c r="R4421" s="319">
        <v>44</v>
      </c>
      <c r="S4421" s="319" t="s">
        <v>9648</v>
      </c>
      <c r="T4421" s="319">
        <v>2</v>
      </c>
      <c r="U4421" s="319">
        <v>24.698</v>
      </c>
      <c r="V4421" s="319">
        <v>-77.796000000000006</v>
      </c>
      <c r="W4421" s="319"/>
      <c r="X4421" s="319"/>
      <c r="Y4421" s="319"/>
      <c r="Z4421" s="319"/>
      <c r="AA4421" s="319"/>
      <c r="AB4421" s="319"/>
      <c r="AC4421" s="319"/>
      <c r="AD4421" s="319"/>
      <c r="AE4421" s="319"/>
      <c r="AF4421" s="319"/>
    </row>
    <row r="4422" spans="2:32" s="313" customFormat="1" hidden="1" x14ac:dyDescent="0.25">
      <c r="B4422" s="313" t="s">
        <v>933</v>
      </c>
      <c r="C4422" s="672"/>
      <c r="D4422" s="313" t="s">
        <v>9782</v>
      </c>
      <c r="E4422" s="313" t="s">
        <v>934</v>
      </c>
      <c r="I4422" s="313" t="s">
        <v>933</v>
      </c>
      <c r="J4422" s="313" t="s">
        <v>421</v>
      </c>
      <c r="K4422" s="313">
        <v>46</v>
      </c>
      <c r="L4422" s="319"/>
      <c r="M4422" s="319">
        <v>17</v>
      </c>
      <c r="N4422" s="319">
        <v>0</v>
      </c>
      <c r="O4422" s="319" t="s">
        <v>9644</v>
      </c>
      <c r="P4422" s="319">
        <v>48</v>
      </c>
      <c r="Q4422" s="319">
        <v>0</v>
      </c>
      <c r="R4422" s="319">
        <v>22</v>
      </c>
      <c r="S4422" s="319" t="s">
        <v>9645</v>
      </c>
      <c r="T4422" s="319">
        <v>-19</v>
      </c>
      <c r="U4422" s="319">
        <v>46.283000000000001</v>
      </c>
      <c r="V4422" s="319">
        <v>48.006</v>
      </c>
      <c r="W4422" s="319"/>
      <c r="X4422" s="319"/>
      <c r="Y4422" s="319"/>
      <c r="Z4422" s="319"/>
      <c r="AA4422" s="319"/>
      <c r="AB4422" s="319"/>
      <c r="AC4422" s="319"/>
      <c r="AD4422" s="319"/>
      <c r="AE4422" s="319"/>
      <c r="AF4422" s="319"/>
    </row>
    <row r="4423" spans="2:32" s="313" customFormat="1" hidden="1" x14ac:dyDescent="0.25">
      <c r="B4423" s="313" t="s">
        <v>706</v>
      </c>
      <c r="C4423" s="672"/>
      <c r="D4423" s="313" t="s">
        <v>9783</v>
      </c>
      <c r="E4423" s="313" t="s">
        <v>707</v>
      </c>
      <c r="I4423" s="313" t="s">
        <v>706</v>
      </c>
      <c r="J4423" s="313" t="s">
        <v>565</v>
      </c>
      <c r="K4423" s="313">
        <v>28</v>
      </c>
      <c r="L4423" s="319"/>
      <c r="M4423" s="319">
        <v>25</v>
      </c>
      <c r="N4423" s="319">
        <v>50</v>
      </c>
      <c r="O4423" s="319" t="s">
        <v>9644</v>
      </c>
      <c r="P4423" s="319">
        <v>129</v>
      </c>
      <c r="Q4423" s="319">
        <v>42</v>
      </c>
      <c r="R4423" s="319">
        <v>45</v>
      </c>
      <c r="S4423" s="319" t="s">
        <v>9645</v>
      </c>
      <c r="T4423" s="319">
        <v>9</v>
      </c>
      <c r="U4423" s="319">
        <v>28.431000000000001</v>
      </c>
      <c r="V4423" s="319">
        <v>129.71199999999999</v>
      </c>
      <c r="W4423" s="319"/>
      <c r="X4423" s="319"/>
      <c r="Y4423" s="319"/>
      <c r="Z4423" s="319"/>
      <c r="AA4423" s="319"/>
      <c r="AB4423" s="319"/>
      <c r="AC4423" s="319"/>
      <c r="AD4423" s="319"/>
      <c r="AE4423" s="319"/>
      <c r="AF4423" s="319"/>
    </row>
    <row r="4424" spans="2:32" s="313" customFormat="1" hidden="1" x14ac:dyDescent="0.25">
      <c r="B4424" s="313" t="s">
        <v>9483</v>
      </c>
      <c r="C4424" s="672"/>
      <c r="D4424" s="313" t="s">
        <v>9784</v>
      </c>
      <c r="E4424" s="313" t="s">
        <v>9484</v>
      </c>
      <c r="I4424" s="313" t="s">
        <v>9483</v>
      </c>
      <c r="J4424" s="313" t="s">
        <v>443</v>
      </c>
      <c r="K4424" s="313">
        <v>6</v>
      </c>
      <c r="L4424" s="319"/>
      <c r="M4424" s="319">
        <v>54</v>
      </c>
      <c r="N4424" s="319">
        <v>11</v>
      </c>
      <c r="O4424" s="319" t="s">
        <v>9644</v>
      </c>
      <c r="P4424" s="319">
        <v>5</v>
      </c>
      <c r="Q4424" s="319">
        <v>21</v>
      </c>
      <c r="R4424" s="319">
        <v>57</v>
      </c>
      <c r="S4424" s="319" t="s">
        <v>9648</v>
      </c>
      <c r="T4424" s="319">
        <v>214</v>
      </c>
      <c r="U4424" s="319">
        <v>6.9029999999999996</v>
      </c>
      <c r="V4424" s="319">
        <v>-5.3659999999999997</v>
      </c>
      <c r="W4424" s="319"/>
      <c r="X4424" s="319"/>
      <c r="Y4424" s="319"/>
      <c r="Z4424" s="319"/>
      <c r="AA4424" s="319"/>
      <c r="AB4424" s="319"/>
      <c r="AC4424" s="319"/>
      <c r="AD4424" s="319"/>
      <c r="AE4424" s="319"/>
      <c r="AF4424" s="319"/>
    </row>
    <row r="4425" spans="2:32" s="313" customFormat="1" hidden="1" x14ac:dyDescent="0.25">
      <c r="B4425" s="313" t="s">
        <v>647</v>
      </c>
      <c r="C4425" s="672"/>
      <c r="D4425" s="313" t="s">
        <v>9785</v>
      </c>
      <c r="E4425" s="313" t="s">
        <v>648</v>
      </c>
      <c r="I4425" s="313" t="s">
        <v>647</v>
      </c>
      <c r="J4425" s="313" t="s">
        <v>493</v>
      </c>
      <c r="K4425" s="313">
        <v>23</v>
      </c>
      <c r="L4425" s="319"/>
      <c r="M4425" s="319">
        <v>48</v>
      </c>
      <c r="N4425" s="319">
        <v>25</v>
      </c>
      <c r="O4425" s="319" t="s">
        <v>9647</v>
      </c>
      <c r="P4425" s="319">
        <v>133</v>
      </c>
      <c r="Q4425" s="319">
        <v>54</v>
      </c>
      <c r="R4425" s="319">
        <v>8</v>
      </c>
      <c r="S4425" s="319" t="s">
        <v>9645</v>
      </c>
      <c r="T4425" s="319">
        <v>546</v>
      </c>
      <c r="U4425" s="319">
        <v>-23.806999999999999</v>
      </c>
      <c r="V4425" s="319">
        <v>133.90199999999999</v>
      </c>
      <c r="W4425" s="319"/>
      <c r="X4425" s="319"/>
      <c r="Y4425" s="319"/>
      <c r="Z4425" s="319"/>
      <c r="AA4425" s="319"/>
      <c r="AB4425" s="319"/>
      <c r="AC4425" s="319"/>
      <c r="AD4425" s="319"/>
      <c r="AE4425" s="319"/>
      <c r="AF4425" s="319"/>
    </row>
    <row r="4426" spans="2:32" s="313" customFormat="1" hidden="1" x14ac:dyDescent="0.25">
      <c r="B4426" s="313" t="s">
        <v>4316</v>
      </c>
      <c r="C4426" s="672"/>
      <c r="D4426" s="313" t="s">
        <v>9786</v>
      </c>
      <c r="E4426" s="313" t="s">
        <v>4317</v>
      </c>
      <c r="I4426" s="313" t="s">
        <v>4318</v>
      </c>
      <c r="J4426" s="313" t="s">
        <v>484</v>
      </c>
      <c r="K4426" s="313">
        <v>38</v>
      </c>
      <c r="L4426" s="319"/>
      <c r="M4426" s="319">
        <v>46</v>
      </c>
      <c r="N4426" s="319">
        <v>13</v>
      </c>
      <c r="O4426" s="319" t="s">
        <v>9644</v>
      </c>
      <c r="P4426" s="319">
        <v>35</v>
      </c>
      <c r="Q4426" s="319">
        <v>29</v>
      </c>
      <c r="R4426" s="319">
        <v>43</v>
      </c>
      <c r="S4426" s="319" t="s">
        <v>9645</v>
      </c>
      <c r="T4426" s="319">
        <v>1069</v>
      </c>
      <c r="U4426" s="319">
        <v>38.770000000000003</v>
      </c>
      <c r="V4426" s="319">
        <v>35.494999999999997</v>
      </c>
      <c r="W4426" s="319"/>
      <c r="X4426" s="319"/>
      <c r="Y4426" s="319"/>
      <c r="Z4426" s="319"/>
      <c r="AA4426" s="319"/>
      <c r="AB4426" s="319"/>
      <c r="AC4426" s="319"/>
      <c r="AD4426" s="319"/>
      <c r="AE4426" s="319"/>
      <c r="AF4426" s="319"/>
    </row>
    <row r="4427" spans="2:32" s="313" customFormat="1" hidden="1" x14ac:dyDescent="0.25">
      <c r="B4427" s="313" t="s">
        <v>935</v>
      </c>
      <c r="C4427" s="672"/>
      <c r="D4427" s="313" t="s">
        <v>9787</v>
      </c>
      <c r="E4427" s="313" t="s">
        <v>936</v>
      </c>
      <c r="I4427" s="313" t="s">
        <v>938</v>
      </c>
      <c r="J4427" s="313" t="s">
        <v>937</v>
      </c>
      <c r="K4427" s="313">
        <v>25</v>
      </c>
      <c r="L4427" s="319"/>
      <c r="M4427" s="319">
        <v>14</v>
      </c>
      <c r="N4427" s="319">
        <v>23</v>
      </c>
      <c r="O4427" s="319" t="s">
        <v>9647</v>
      </c>
      <c r="P4427" s="319">
        <v>57</v>
      </c>
      <c r="Q4427" s="319">
        <v>31</v>
      </c>
      <c r="R4427" s="319">
        <v>8</v>
      </c>
      <c r="S4427" s="319" t="s">
        <v>9648</v>
      </c>
      <c r="T4427" s="319">
        <v>90</v>
      </c>
      <c r="U4427" s="319">
        <v>-25.24</v>
      </c>
      <c r="V4427" s="319">
        <v>-57.518999999999998</v>
      </c>
      <c r="W4427" s="319"/>
      <c r="X4427" s="319"/>
      <c r="Y4427" s="319"/>
      <c r="Z4427" s="319"/>
      <c r="AA4427" s="319"/>
      <c r="AB4427" s="319"/>
      <c r="AC4427" s="319"/>
      <c r="AD4427" s="319"/>
      <c r="AE4427" s="319"/>
      <c r="AF4427" s="319"/>
    </row>
    <row r="4428" spans="2:32" s="313" customFormat="1" hidden="1" x14ac:dyDescent="0.25">
      <c r="B4428" s="313" t="s">
        <v>939</v>
      </c>
      <c r="C4428" s="672"/>
      <c r="D4428" s="313" t="s">
        <v>9788</v>
      </c>
      <c r="E4428" s="313" t="s">
        <v>940</v>
      </c>
      <c r="I4428" s="313" t="s">
        <v>941</v>
      </c>
      <c r="J4428" s="313" t="s">
        <v>460</v>
      </c>
      <c r="K4428" s="313">
        <v>23</v>
      </c>
      <c r="L4428" s="319"/>
      <c r="M4428" s="319">
        <v>57</v>
      </c>
      <c r="N4428" s="319">
        <v>51</v>
      </c>
      <c r="O4428" s="319" t="s">
        <v>9644</v>
      </c>
      <c r="P4428" s="319">
        <v>32</v>
      </c>
      <c r="Q4428" s="319">
        <v>49</v>
      </c>
      <c r="R4428" s="319">
        <v>11</v>
      </c>
      <c r="S4428" s="319" t="s">
        <v>9645</v>
      </c>
      <c r="T4428" s="319">
        <v>202</v>
      </c>
      <c r="U4428" s="319">
        <v>23.963999999999999</v>
      </c>
      <c r="V4428" s="319">
        <v>32.82</v>
      </c>
      <c r="W4428" s="319"/>
      <c r="X4428" s="319"/>
      <c r="Y4428" s="319"/>
      <c r="Z4428" s="319"/>
      <c r="AA4428" s="319"/>
      <c r="AB4428" s="319"/>
      <c r="AC4428" s="319"/>
      <c r="AD4428" s="319"/>
      <c r="AE4428" s="319"/>
      <c r="AF4428" s="319"/>
    </row>
    <row r="4429" spans="2:32" s="313" customFormat="1" hidden="1" x14ac:dyDescent="0.25">
      <c r="B4429" s="313" t="s">
        <v>821</v>
      </c>
      <c r="C4429" s="672"/>
      <c r="D4429" s="313" t="s">
        <v>9789</v>
      </c>
      <c r="E4429" s="313" t="s">
        <v>822</v>
      </c>
      <c r="I4429" s="313" t="s">
        <v>823</v>
      </c>
      <c r="J4429" s="313" t="s">
        <v>772</v>
      </c>
      <c r="K4429" s="313">
        <v>9</v>
      </c>
      <c r="L4429" s="319"/>
      <c r="M4429" s="319">
        <v>20</v>
      </c>
      <c r="N4429" s="319">
        <v>50</v>
      </c>
      <c r="O4429" s="319" t="s">
        <v>9647</v>
      </c>
      <c r="P4429" s="319">
        <v>77</v>
      </c>
      <c r="Q4429" s="319">
        <v>35</v>
      </c>
      <c r="R4429" s="319">
        <v>54</v>
      </c>
      <c r="S4429" s="319" t="s">
        <v>9648</v>
      </c>
      <c r="T4429" s="319">
        <v>2750</v>
      </c>
      <c r="U4429" s="319">
        <v>-9.3469999999999995</v>
      </c>
      <c r="V4429" s="319">
        <v>-77.597999999999999</v>
      </c>
      <c r="W4429" s="319"/>
      <c r="X4429" s="319"/>
      <c r="Y4429" s="319"/>
      <c r="Z4429" s="319"/>
      <c r="AA4429" s="319"/>
      <c r="AB4429" s="319"/>
      <c r="AC4429" s="319"/>
      <c r="AD4429" s="319"/>
      <c r="AE4429" s="319"/>
      <c r="AF4429" s="319"/>
    </row>
    <row r="4430" spans="2:32" s="313" customFormat="1" hidden="1" x14ac:dyDescent="0.25">
      <c r="B4430" s="313" t="s">
        <v>712</v>
      </c>
      <c r="C4430" s="672"/>
      <c r="D4430" s="313" t="s">
        <v>9790</v>
      </c>
      <c r="E4430" s="313" t="s">
        <v>713</v>
      </c>
      <c r="I4430" s="313" t="s">
        <v>715</v>
      </c>
      <c r="J4430" s="313" t="s">
        <v>714</v>
      </c>
      <c r="K4430" s="313">
        <v>1</v>
      </c>
      <c r="L4430" s="319"/>
      <c r="M4430" s="319">
        <v>12</v>
      </c>
      <c r="N4430" s="319">
        <v>45</v>
      </c>
      <c r="O4430" s="319" t="s">
        <v>9647</v>
      </c>
      <c r="P4430" s="319">
        <v>78</v>
      </c>
      <c r="Q4430" s="319">
        <v>34</v>
      </c>
      <c r="R4430" s="319">
        <v>27</v>
      </c>
      <c r="S4430" s="319" t="s">
        <v>9648</v>
      </c>
      <c r="T4430" s="319">
        <v>2573</v>
      </c>
      <c r="U4430" s="319">
        <v>-1.212</v>
      </c>
      <c r="V4430" s="319">
        <v>-78.573999999999998</v>
      </c>
      <c r="W4430" s="319"/>
      <c r="X4430" s="319"/>
      <c r="Y4430" s="319"/>
      <c r="Z4430" s="319"/>
      <c r="AA4430" s="319"/>
      <c r="AB4430" s="319"/>
      <c r="AC4430" s="319"/>
      <c r="AD4430" s="319"/>
      <c r="AE4430" s="319"/>
      <c r="AF4430" s="319"/>
    </row>
    <row r="4431" spans="2:32" s="313" customFormat="1" hidden="1" x14ac:dyDescent="0.25">
      <c r="B4431" s="313" t="s">
        <v>910</v>
      </c>
      <c r="C4431" s="672"/>
      <c r="D4431" s="313" t="s">
        <v>9791</v>
      </c>
      <c r="E4431" s="313" t="s">
        <v>911</v>
      </c>
      <c r="I4431" s="313" t="s">
        <v>913</v>
      </c>
      <c r="J4431" s="313" t="s">
        <v>912</v>
      </c>
      <c r="K4431" s="313">
        <v>30</v>
      </c>
      <c r="L4431" s="319"/>
      <c r="M4431" s="319">
        <v>24</v>
      </c>
      <c r="N4431" s="319">
        <v>2</v>
      </c>
      <c r="O4431" s="319" t="s">
        <v>9647</v>
      </c>
      <c r="P4431" s="319">
        <v>56</v>
      </c>
      <c r="Q4431" s="319">
        <v>30</v>
      </c>
      <c r="R4431" s="319">
        <v>28</v>
      </c>
      <c r="S4431" s="319" t="s">
        <v>9648</v>
      </c>
      <c r="T4431" s="319">
        <v>125</v>
      </c>
      <c r="U4431" s="319">
        <v>-30.401</v>
      </c>
      <c r="V4431" s="319">
        <v>-56.508000000000003</v>
      </c>
      <c r="W4431" s="319"/>
      <c r="X4431" s="319"/>
      <c r="Y4431" s="319"/>
      <c r="Z4431" s="319"/>
      <c r="AA4431" s="319"/>
      <c r="AB4431" s="319"/>
      <c r="AC4431" s="319"/>
      <c r="AD4431" s="319"/>
      <c r="AE4431" s="319"/>
      <c r="AF4431" s="319"/>
    </row>
    <row r="4432" spans="2:32" s="313" customFormat="1" hidden="1" x14ac:dyDescent="0.25">
      <c r="B4432" s="313" t="s">
        <v>953</v>
      </c>
      <c r="C4432" s="672"/>
      <c r="D4432" s="313" t="s">
        <v>9792</v>
      </c>
      <c r="E4432" s="313" t="s">
        <v>954</v>
      </c>
      <c r="I4432" s="313" t="s">
        <v>955</v>
      </c>
      <c r="J4432" s="313" t="s">
        <v>436</v>
      </c>
      <c r="K4432" s="313">
        <v>33</v>
      </c>
      <c r="L4432" s="319"/>
      <c r="M4432" s="319">
        <v>38</v>
      </c>
      <c r="N4432" s="319">
        <v>25</v>
      </c>
      <c r="O4432" s="319" t="s">
        <v>9644</v>
      </c>
      <c r="P4432" s="319">
        <v>84</v>
      </c>
      <c r="Q4432" s="319">
        <v>25</v>
      </c>
      <c r="R4432" s="319">
        <v>37</v>
      </c>
      <c r="S4432" s="319" t="s">
        <v>9648</v>
      </c>
      <c r="T4432" s="319">
        <v>313</v>
      </c>
      <c r="U4432" s="319">
        <v>33.64</v>
      </c>
      <c r="V4432" s="319">
        <v>-84.427000000000007</v>
      </c>
      <c r="W4432" s="319"/>
      <c r="X4432" s="319"/>
      <c r="Y4432" s="319"/>
      <c r="Z4432" s="319"/>
      <c r="AA4432" s="319"/>
      <c r="AB4432" s="319"/>
      <c r="AC4432" s="319"/>
      <c r="AD4432" s="319"/>
      <c r="AE4432" s="319"/>
      <c r="AF4432" s="319"/>
    </row>
    <row r="4433" spans="2:32" s="313" customFormat="1" hidden="1" x14ac:dyDescent="0.25">
      <c r="B4433" s="313" t="s">
        <v>687</v>
      </c>
      <c r="C4433" s="672"/>
      <c r="D4433" s="313" t="s">
        <v>9793</v>
      </c>
      <c r="E4433" s="313" t="s">
        <v>688</v>
      </c>
      <c r="I4433" s="313" t="s">
        <v>687</v>
      </c>
      <c r="J4433" s="313" t="s">
        <v>665</v>
      </c>
      <c r="K4433" s="313">
        <v>3</v>
      </c>
      <c r="L4433" s="319"/>
      <c r="M4433" s="319">
        <v>15</v>
      </c>
      <c r="N4433" s="319">
        <v>14</v>
      </c>
      <c r="O4433" s="319" t="s">
        <v>9647</v>
      </c>
      <c r="P4433" s="319">
        <v>52</v>
      </c>
      <c r="Q4433" s="319">
        <v>15</v>
      </c>
      <c r="R4433" s="319">
        <v>14</v>
      </c>
      <c r="S4433" s="319" t="s">
        <v>9648</v>
      </c>
      <c r="T4433" s="319">
        <v>113</v>
      </c>
      <c r="U4433" s="319">
        <v>-3.254</v>
      </c>
      <c r="V4433" s="319">
        <v>-52.253999999999998</v>
      </c>
      <c r="W4433" s="319"/>
      <c r="X4433" s="319"/>
      <c r="Y4433" s="319"/>
      <c r="Z4433" s="319"/>
      <c r="AA4433" s="319"/>
      <c r="AB4433" s="319"/>
      <c r="AC4433" s="319"/>
      <c r="AD4433" s="319"/>
      <c r="AE4433" s="319"/>
      <c r="AF4433" s="319"/>
    </row>
    <row r="4434" spans="2:32" s="313" customFormat="1" hidden="1" x14ac:dyDescent="0.25">
      <c r="B4434" s="313" t="s">
        <v>742</v>
      </c>
      <c r="C4434" s="672"/>
      <c r="D4434" s="313" t="s">
        <v>9794</v>
      </c>
      <c r="E4434" s="313" t="s">
        <v>743</v>
      </c>
      <c r="I4434" s="313" t="s">
        <v>742</v>
      </c>
      <c r="J4434" s="313" t="s">
        <v>516</v>
      </c>
      <c r="K4434" s="313">
        <v>31</v>
      </c>
      <c r="L4434" s="319"/>
      <c r="M4434" s="319">
        <v>42</v>
      </c>
      <c r="N4434" s="319">
        <v>27</v>
      </c>
      <c r="O4434" s="319" t="s">
        <v>9644</v>
      </c>
      <c r="P4434" s="319">
        <v>74</v>
      </c>
      <c r="Q4434" s="319">
        <v>47</v>
      </c>
      <c r="R4434" s="319">
        <v>57</v>
      </c>
      <c r="S4434" s="319" t="s">
        <v>9645</v>
      </c>
      <c r="T4434" s="319">
        <v>231</v>
      </c>
      <c r="U4434" s="319">
        <v>31.707000000000001</v>
      </c>
      <c r="V4434" s="319">
        <v>74.799000000000007</v>
      </c>
      <c r="W4434" s="319"/>
      <c r="X4434" s="319"/>
      <c r="Y4434" s="319"/>
      <c r="Z4434" s="319"/>
      <c r="AA4434" s="319"/>
      <c r="AB4434" s="319"/>
      <c r="AC4434" s="319"/>
      <c r="AD4434" s="319"/>
      <c r="AE4434" s="319"/>
      <c r="AF4434" s="319"/>
    </row>
    <row r="4435" spans="2:32" s="313" customFormat="1" hidden="1" x14ac:dyDescent="0.25">
      <c r="B4435" s="313" t="s">
        <v>945</v>
      </c>
      <c r="C4435" s="672"/>
      <c r="D4435" s="313" t="s">
        <v>9795</v>
      </c>
      <c r="E4435" s="313" t="s">
        <v>946</v>
      </c>
      <c r="I4435" s="313" t="s">
        <v>945</v>
      </c>
      <c r="J4435" s="313" t="s">
        <v>546</v>
      </c>
      <c r="K4435" s="313">
        <v>20</v>
      </c>
      <c r="L4435" s="319"/>
      <c r="M4435" s="319">
        <v>30</v>
      </c>
      <c r="N4435" s="319">
        <v>24</v>
      </c>
      <c r="O4435" s="319" t="s">
        <v>9644</v>
      </c>
      <c r="P4435" s="319">
        <v>13</v>
      </c>
      <c r="Q4435" s="319">
        <v>2</v>
      </c>
      <c r="R4435" s="319">
        <v>35</v>
      </c>
      <c r="S4435" s="319" t="s">
        <v>9648</v>
      </c>
      <c r="T4435" s="319">
        <v>232</v>
      </c>
      <c r="U4435" s="319">
        <v>20.507000000000001</v>
      </c>
      <c r="V4435" s="319">
        <v>-13.042999999999999</v>
      </c>
      <c r="W4435" s="319"/>
      <c r="X4435" s="319"/>
      <c r="Y4435" s="319"/>
      <c r="Z4435" s="319"/>
      <c r="AA4435" s="319"/>
      <c r="AB4435" s="319"/>
      <c r="AC4435" s="319"/>
      <c r="AD4435" s="319"/>
      <c r="AE4435" s="319"/>
      <c r="AF4435" s="319"/>
    </row>
    <row r="4436" spans="2:32" s="313" customFormat="1" hidden="1" x14ac:dyDescent="0.25">
      <c r="B4436" s="313" t="s">
        <v>6425</v>
      </c>
      <c r="C4436" s="672"/>
      <c r="D4436" s="313" t="s">
        <v>9796</v>
      </c>
      <c r="E4436" s="313" t="s">
        <v>6426</v>
      </c>
      <c r="I4436" s="313" t="s">
        <v>6428</v>
      </c>
      <c r="J4436" s="313" t="s">
        <v>6427</v>
      </c>
      <c r="K4436" s="313">
        <v>12</v>
      </c>
      <c r="L4436" s="319"/>
      <c r="M4436" s="319">
        <v>30</v>
      </c>
      <c r="N4436" s="319">
        <v>5</v>
      </c>
      <c r="O4436" s="319" t="s">
        <v>9644</v>
      </c>
      <c r="P4436" s="319">
        <v>70</v>
      </c>
      <c r="Q4436" s="319">
        <v>0</v>
      </c>
      <c r="R4436" s="319">
        <v>54</v>
      </c>
      <c r="S4436" s="319" t="s">
        <v>9648</v>
      </c>
      <c r="T4436" s="319">
        <v>19</v>
      </c>
      <c r="U4436" s="319">
        <v>12.500999999999999</v>
      </c>
      <c r="V4436" s="319">
        <v>-70.015000000000001</v>
      </c>
      <c r="W4436" s="319"/>
      <c r="X4436" s="319"/>
      <c r="Y4436" s="319"/>
      <c r="Z4436" s="319"/>
      <c r="AA4436" s="319"/>
      <c r="AB4436" s="319"/>
      <c r="AC4436" s="319"/>
      <c r="AD4436" s="319"/>
      <c r="AE4436" s="319"/>
      <c r="AF4436" s="319"/>
    </row>
    <row r="4437" spans="2:32" s="313" customFormat="1" hidden="1" x14ac:dyDescent="0.25">
      <c r="B4437" s="313" t="s">
        <v>876</v>
      </c>
      <c r="C4437" s="672"/>
      <c r="D4437" s="313" t="s">
        <v>9797</v>
      </c>
      <c r="E4437" s="313" t="s">
        <v>877</v>
      </c>
      <c r="I4437" s="313" t="s">
        <v>879</v>
      </c>
      <c r="J4437" s="313" t="s">
        <v>878</v>
      </c>
      <c r="K4437" s="313">
        <v>7</v>
      </c>
      <c r="L4437" s="319"/>
      <c r="M4437" s="319">
        <v>4</v>
      </c>
      <c r="N4437" s="319">
        <v>7</v>
      </c>
      <c r="O4437" s="319" t="s">
        <v>9644</v>
      </c>
      <c r="P4437" s="319">
        <v>70</v>
      </c>
      <c r="Q4437" s="319">
        <v>44</v>
      </c>
      <c r="R4437" s="319">
        <v>12</v>
      </c>
      <c r="S4437" s="319" t="s">
        <v>9648</v>
      </c>
      <c r="T4437" s="319">
        <v>122</v>
      </c>
      <c r="U4437" s="319">
        <v>7.069</v>
      </c>
      <c r="V4437" s="319">
        <v>-70.736999999999995</v>
      </c>
      <c r="W4437" s="319"/>
      <c r="X4437" s="319"/>
      <c r="Y4437" s="319"/>
      <c r="Z4437" s="319"/>
      <c r="AA4437" s="319"/>
      <c r="AB4437" s="319"/>
      <c r="AC4437" s="319"/>
      <c r="AD4437" s="319"/>
      <c r="AE4437" s="319"/>
      <c r="AF4437" s="319"/>
    </row>
    <row r="4438" spans="2:32" s="313" customFormat="1" hidden="1" x14ac:dyDescent="0.25">
      <c r="B4438" s="313" t="s">
        <v>983</v>
      </c>
      <c r="C4438" s="672"/>
      <c r="D4438" s="313" t="s">
        <v>9798</v>
      </c>
      <c r="E4438" s="313" t="s">
        <v>984</v>
      </c>
      <c r="I4438" s="313" t="s">
        <v>985</v>
      </c>
      <c r="J4438" s="313" t="s">
        <v>423</v>
      </c>
      <c r="K4438" s="313">
        <v>47</v>
      </c>
      <c r="L4438" s="319"/>
      <c r="M4438" s="319">
        <v>51</v>
      </c>
      <c r="N4438" s="319">
        <v>0</v>
      </c>
      <c r="O4438" s="319" t="s">
        <v>9644</v>
      </c>
      <c r="P4438" s="319">
        <v>3</v>
      </c>
      <c r="Q4438" s="319">
        <v>29</v>
      </c>
      <c r="R4438" s="319">
        <v>49</v>
      </c>
      <c r="S4438" s="319" t="s">
        <v>9645</v>
      </c>
      <c r="T4438" s="319">
        <v>160</v>
      </c>
      <c r="U4438" s="319">
        <v>47.85</v>
      </c>
      <c r="V4438" s="319">
        <v>3.4969999999999999</v>
      </c>
      <c r="W4438" s="319"/>
      <c r="X4438" s="319"/>
      <c r="Y4438" s="319"/>
      <c r="Z4438" s="319"/>
      <c r="AA4438" s="319"/>
      <c r="AB4438" s="319"/>
      <c r="AC4438" s="319"/>
      <c r="AD4438" s="319"/>
      <c r="AE4438" s="319"/>
      <c r="AF4438" s="319"/>
    </row>
    <row r="4439" spans="2:32" s="313" customFormat="1" hidden="1" x14ac:dyDescent="0.25">
      <c r="B4439" s="313" t="s">
        <v>971</v>
      </c>
      <c r="C4439" s="672"/>
      <c r="D4439" s="313" t="s">
        <v>9799</v>
      </c>
      <c r="E4439" s="313" t="s">
        <v>972</v>
      </c>
      <c r="I4439" s="313" t="s">
        <v>973</v>
      </c>
      <c r="J4439" s="313" t="s">
        <v>436</v>
      </c>
      <c r="K4439" s="313">
        <v>44</v>
      </c>
      <c r="L4439" s="319"/>
      <c r="M4439" s="319">
        <v>19</v>
      </c>
      <c r="N4439" s="319">
        <v>14</v>
      </c>
      <c r="O4439" s="319" t="s">
        <v>9644</v>
      </c>
      <c r="P4439" s="319">
        <v>69</v>
      </c>
      <c r="Q4439" s="319">
        <v>47</v>
      </c>
      <c r="R4439" s="319">
        <v>50</v>
      </c>
      <c r="S4439" s="319" t="s">
        <v>9648</v>
      </c>
      <c r="T4439" s="319">
        <v>108</v>
      </c>
      <c r="U4439" s="319">
        <v>44.320999999999998</v>
      </c>
      <c r="V4439" s="319">
        <v>-69.796999999999997</v>
      </c>
      <c r="W4439" s="319"/>
      <c r="X4439" s="319"/>
      <c r="Y4439" s="319"/>
      <c r="Z4439" s="319"/>
      <c r="AA4439" s="319"/>
      <c r="AB4439" s="319"/>
      <c r="AC4439" s="319"/>
      <c r="AD4439" s="319"/>
      <c r="AE4439" s="319"/>
      <c r="AF4439" s="319"/>
    </row>
    <row r="4440" spans="2:32" s="313" customFormat="1" hidden="1" x14ac:dyDescent="0.25">
      <c r="B4440" s="313" t="s">
        <v>451</v>
      </c>
      <c r="C4440" s="672"/>
      <c r="D4440" s="313" t="s">
        <v>9800</v>
      </c>
      <c r="E4440" s="313" t="s">
        <v>452</v>
      </c>
      <c r="I4440" s="313" t="s">
        <v>454</v>
      </c>
      <c r="J4440" s="313" t="s">
        <v>453</v>
      </c>
      <c r="K4440" s="313">
        <v>24</v>
      </c>
      <c r="L4440" s="319"/>
      <c r="M4440" s="319">
        <v>25</v>
      </c>
      <c r="N4440" s="319">
        <v>58</v>
      </c>
      <c r="O4440" s="319" t="s">
        <v>9644</v>
      </c>
      <c r="P4440" s="319">
        <v>54</v>
      </c>
      <c r="Q4440" s="319">
        <v>39</v>
      </c>
      <c r="R4440" s="319">
        <v>4</v>
      </c>
      <c r="S4440" s="319" t="s">
        <v>9645</v>
      </c>
      <c r="T4440" s="319">
        <v>27</v>
      </c>
      <c r="U4440" s="319">
        <v>24.433</v>
      </c>
      <c r="V4440" s="319">
        <v>54.651000000000003</v>
      </c>
      <c r="W4440" s="319"/>
      <c r="X4440" s="319"/>
      <c r="Y4440" s="319"/>
      <c r="Z4440" s="319"/>
      <c r="AA4440" s="319"/>
      <c r="AB4440" s="319"/>
      <c r="AC4440" s="319"/>
      <c r="AD4440" s="319"/>
      <c r="AE4440" s="319"/>
      <c r="AF4440" s="319"/>
    </row>
    <row r="4441" spans="2:32" s="313" customFormat="1" hidden="1" x14ac:dyDescent="0.25">
      <c r="B4441" s="313" t="s">
        <v>976</v>
      </c>
      <c r="C4441" s="672"/>
      <c r="D4441" s="313" t="s">
        <v>9801</v>
      </c>
      <c r="E4441" s="313" t="s">
        <v>977</v>
      </c>
      <c r="I4441" s="313" t="s">
        <v>976</v>
      </c>
      <c r="J4441" s="313" t="s">
        <v>423</v>
      </c>
      <c r="K4441" s="313">
        <v>44</v>
      </c>
      <c r="L4441" s="319"/>
      <c r="M4441" s="319">
        <v>53</v>
      </c>
      <c r="N4441" s="319">
        <v>29</v>
      </c>
      <c r="O4441" s="319" t="s">
        <v>9644</v>
      </c>
      <c r="P4441" s="319">
        <v>2</v>
      </c>
      <c r="Q4441" s="319">
        <v>25</v>
      </c>
      <c r="R4441" s="319">
        <v>19</v>
      </c>
      <c r="S4441" s="319" t="s">
        <v>9645</v>
      </c>
      <c r="T4441" s="319">
        <v>639</v>
      </c>
      <c r="U4441" s="319">
        <v>44.890999999999998</v>
      </c>
      <c r="V4441" s="319">
        <v>2.4220000000000002</v>
      </c>
      <c r="W4441" s="319"/>
      <c r="X4441" s="319"/>
      <c r="Y4441" s="319"/>
      <c r="Z4441" s="319"/>
      <c r="AA4441" s="319"/>
      <c r="AB4441" s="319"/>
      <c r="AC4441" s="319"/>
      <c r="AD4441" s="319"/>
      <c r="AE4441" s="319"/>
      <c r="AF4441" s="319"/>
    </row>
    <row r="4442" spans="2:32" s="313" customFormat="1" hidden="1" x14ac:dyDescent="0.25">
      <c r="B4442" s="313" t="s">
        <v>978</v>
      </c>
      <c r="C4442" s="672"/>
      <c r="D4442" s="313" t="s">
        <v>9802</v>
      </c>
      <c r="E4442" s="313" t="s">
        <v>979</v>
      </c>
      <c r="I4442" s="313" t="s">
        <v>980</v>
      </c>
      <c r="J4442" s="313" t="s">
        <v>436</v>
      </c>
      <c r="K4442" s="313">
        <v>30</v>
      </c>
      <c r="L4442" s="319"/>
      <c r="M4442" s="319">
        <v>11</v>
      </c>
      <c r="N4442" s="319">
        <v>40</v>
      </c>
      <c r="O4442" s="319" t="s">
        <v>9644</v>
      </c>
      <c r="P4442" s="319">
        <v>97</v>
      </c>
      <c r="Q4442" s="319">
        <v>40</v>
      </c>
      <c r="R4442" s="319">
        <v>11</v>
      </c>
      <c r="S4442" s="319" t="s">
        <v>9648</v>
      </c>
      <c r="T4442" s="319">
        <v>166</v>
      </c>
      <c r="U4442" s="319">
        <v>30.193999999999999</v>
      </c>
      <c r="V4442" s="319">
        <v>-97.67</v>
      </c>
      <c r="W4442" s="319"/>
      <c r="X4442" s="319"/>
      <c r="Y4442" s="319"/>
      <c r="Z4442" s="319"/>
      <c r="AA4442" s="319"/>
      <c r="AB4442" s="319"/>
      <c r="AC4442" s="319"/>
      <c r="AD4442" s="319"/>
      <c r="AE4442" s="319"/>
      <c r="AF4442" s="319"/>
    </row>
    <row r="4443" spans="2:32" s="313" customFormat="1" hidden="1" x14ac:dyDescent="0.25">
      <c r="B4443" s="313" t="s">
        <v>991</v>
      </c>
      <c r="C4443" s="672"/>
      <c r="D4443" s="313" t="s">
        <v>4991</v>
      </c>
      <c r="E4443" s="313" t="s">
        <v>992</v>
      </c>
      <c r="I4443" s="313" t="s">
        <v>993</v>
      </c>
      <c r="J4443" s="313" t="s">
        <v>600</v>
      </c>
      <c r="K4443" s="313">
        <v>46</v>
      </c>
      <c r="L4443" s="319"/>
      <c r="M4443" s="319">
        <v>1</v>
      </c>
      <c r="N4443" s="319">
        <v>54</v>
      </c>
      <c r="O4443" s="319" t="s">
        <v>9644</v>
      </c>
      <c r="P4443" s="319">
        <v>12</v>
      </c>
      <c r="Q4443" s="319">
        <v>35</v>
      </c>
      <c r="R4443" s="319">
        <v>47</v>
      </c>
      <c r="S4443" s="319" t="s">
        <v>9645</v>
      </c>
      <c r="T4443" s="319">
        <v>126</v>
      </c>
      <c r="U4443" s="319">
        <v>46.031999999999996</v>
      </c>
      <c r="V4443" s="319">
        <v>12.596</v>
      </c>
      <c r="W4443" s="319"/>
      <c r="X4443" s="319"/>
      <c r="Y4443" s="319"/>
      <c r="Z4443" s="319"/>
      <c r="AA4443" s="319"/>
      <c r="AB4443" s="319"/>
      <c r="AC4443" s="319"/>
      <c r="AD4443" s="319"/>
      <c r="AE4443" s="319"/>
      <c r="AF4443" s="319"/>
    </row>
    <row r="4444" spans="2:32" s="313" customFormat="1" hidden="1" x14ac:dyDescent="0.25">
      <c r="B4444" s="313" t="s">
        <v>2146</v>
      </c>
      <c r="C4444" s="672"/>
      <c r="D4444" s="313" t="s">
        <v>9803</v>
      </c>
      <c r="E4444" s="313" t="s">
        <v>2147</v>
      </c>
      <c r="I4444" s="313" t="s">
        <v>2148</v>
      </c>
      <c r="J4444" s="313" t="s">
        <v>1169</v>
      </c>
      <c r="K4444" s="313">
        <v>22</v>
      </c>
      <c r="L4444" s="319"/>
      <c r="M4444" s="319">
        <v>1</v>
      </c>
      <c r="N4444" s="319">
        <v>37</v>
      </c>
      <c r="O4444" s="319" t="s">
        <v>9644</v>
      </c>
      <c r="P4444" s="319">
        <v>78</v>
      </c>
      <c r="Q4444" s="319">
        <v>47</v>
      </c>
      <c r="R4444" s="319">
        <v>22</v>
      </c>
      <c r="S4444" s="319" t="s">
        <v>9648</v>
      </c>
      <c r="T4444" s="319">
        <v>103</v>
      </c>
      <c r="U4444" s="319">
        <v>22.027000000000001</v>
      </c>
      <c r="V4444" s="319">
        <v>-78.789000000000001</v>
      </c>
      <c r="W4444" s="319"/>
      <c r="X4444" s="319"/>
      <c r="Y4444" s="319"/>
      <c r="Z4444" s="319"/>
      <c r="AA4444" s="319"/>
      <c r="AB4444" s="319"/>
      <c r="AC4444" s="319"/>
      <c r="AD4444" s="319"/>
      <c r="AE4444" s="319"/>
      <c r="AF4444" s="319"/>
    </row>
    <row r="4445" spans="2:32" s="313" customFormat="1" hidden="1" x14ac:dyDescent="0.25">
      <c r="B4445" s="313" t="s">
        <v>994</v>
      </c>
      <c r="C4445" s="672"/>
      <c r="D4445" s="313" t="s">
        <v>9804</v>
      </c>
      <c r="E4445" s="313" t="s">
        <v>995</v>
      </c>
      <c r="I4445" s="313" t="s">
        <v>996</v>
      </c>
      <c r="J4445" s="313" t="s">
        <v>423</v>
      </c>
      <c r="K4445" s="313">
        <v>43</v>
      </c>
      <c r="L4445" s="319"/>
      <c r="M4445" s="319">
        <v>54</v>
      </c>
      <c r="N4445" s="319">
        <v>26</v>
      </c>
      <c r="O4445" s="319" t="s">
        <v>9644</v>
      </c>
      <c r="P4445" s="319">
        <v>4</v>
      </c>
      <c r="Q4445" s="319">
        <v>54</v>
      </c>
      <c r="R4445" s="319">
        <v>6</v>
      </c>
      <c r="S4445" s="319" t="s">
        <v>9645</v>
      </c>
      <c r="T4445" s="319">
        <v>38</v>
      </c>
      <c r="U4445" s="319">
        <v>43.906999999999996</v>
      </c>
      <c r="V4445" s="319">
        <v>4.9020000000000001</v>
      </c>
      <c r="W4445" s="319"/>
      <c r="X4445" s="319"/>
      <c r="Y4445" s="319"/>
      <c r="Z4445" s="319"/>
      <c r="AA4445" s="319"/>
      <c r="AB4445" s="319"/>
      <c r="AC4445" s="319"/>
      <c r="AD4445" s="319"/>
      <c r="AE4445" s="319"/>
      <c r="AF4445" s="319"/>
    </row>
    <row r="4446" spans="2:32" s="313" customFormat="1" hidden="1" x14ac:dyDescent="0.25">
      <c r="B4446" s="313" t="s">
        <v>986</v>
      </c>
      <c r="C4446" s="672"/>
      <c r="D4446" s="313" t="s">
        <v>9805</v>
      </c>
      <c r="E4446" s="313" t="s">
        <v>987</v>
      </c>
      <c r="I4446" s="313" t="s">
        <v>986</v>
      </c>
      <c r="J4446" s="313" t="s">
        <v>493</v>
      </c>
      <c r="K4446" s="313">
        <v>38</v>
      </c>
      <c r="L4446" s="319"/>
      <c r="M4446" s="319">
        <v>2</v>
      </c>
      <c r="N4446" s="319">
        <v>22</v>
      </c>
      <c r="O4446" s="319" t="s">
        <v>9647</v>
      </c>
      <c r="P4446" s="319">
        <v>144</v>
      </c>
      <c r="Q4446" s="319">
        <v>28</v>
      </c>
      <c r="R4446" s="319">
        <v>10</v>
      </c>
      <c r="S4446" s="319" t="s">
        <v>9645</v>
      </c>
      <c r="T4446" s="319">
        <v>11</v>
      </c>
      <c r="U4446" s="319">
        <v>-38.039000000000001</v>
      </c>
      <c r="V4446" s="319">
        <v>144.46899999999999</v>
      </c>
      <c r="W4446" s="319"/>
      <c r="X4446" s="319"/>
      <c r="Y4446" s="319"/>
      <c r="Z4446" s="319"/>
      <c r="AA4446" s="319"/>
      <c r="AB4446" s="319"/>
      <c r="AC4446" s="319"/>
      <c r="AD4446" s="319"/>
      <c r="AE4446" s="319"/>
      <c r="AF4446" s="319"/>
    </row>
    <row r="4447" spans="2:32" s="313" customFormat="1" hidden="1" x14ac:dyDescent="0.25">
      <c r="B4447" s="313" t="s">
        <v>541</v>
      </c>
      <c r="C4447" s="672"/>
      <c r="D4447" s="313" t="s">
        <v>9806</v>
      </c>
      <c r="E4447" s="313" t="s">
        <v>542</v>
      </c>
      <c r="I4447" s="313" t="s">
        <v>541</v>
      </c>
      <c r="J4447" s="313" t="s">
        <v>418</v>
      </c>
      <c r="K4447" s="313">
        <v>31</v>
      </c>
      <c r="L4447" s="319"/>
      <c r="M4447" s="319">
        <v>20</v>
      </c>
      <c r="N4447" s="319">
        <v>14</v>
      </c>
      <c r="O4447" s="319" t="s">
        <v>9644</v>
      </c>
      <c r="P4447" s="319">
        <v>48</v>
      </c>
      <c r="Q4447" s="319">
        <v>45</v>
      </c>
      <c r="R4447" s="319">
        <v>43</v>
      </c>
      <c r="S4447" s="319" t="s">
        <v>9645</v>
      </c>
      <c r="T4447" s="319">
        <v>20</v>
      </c>
      <c r="U4447" s="319">
        <v>31.337</v>
      </c>
      <c r="V4447" s="319">
        <v>48.762</v>
      </c>
      <c r="W4447" s="319"/>
      <c r="X4447" s="319"/>
      <c r="Y4447" s="319"/>
      <c r="Z4447" s="319"/>
      <c r="AA4447" s="319"/>
      <c r="AB4447" s="319"/>
      <c r="AC4447" s="319"/>
      <c r="AD4447" s="319"/>
      <c r="AE4447" s="319"/>
      <c r="AF4447" s="319"/>
    </row>
    <row r="4448" spans="2:32" s="313" customFormat="1" hidden="1" x14ac:dyDescent="0.25">
      <c r="B4448" s="313" t="s">
        <v>8659</v>
      </c>
      <c r="C4448" s="672"/>
      <c r="D4448" s="313" t="s">
        <v>9807</v>
      </c>
      <c r="E4448" s="313" t="s">
        <v>8660</v>
      </c>
      <c r="I4448" s="313" t="s">
        <v>8662</v>
      </c>
      <c r="J4448" s="313" t="s">
        <v>8661</v>
      </c>
      <c r="K4448" s="313">
        <v>18</v>
      </c>
      <c r="L4448" s="319"/>
      <c r="M4448" s="319">
        <v>12</v>
      </c>
      <c r="N4448" s="319">
        <v>17</v>
      </c>
      <c r="O4448" s="319" t="s">
        <v>9644</v>
      </c>
      <c r="P4448" s="319">
        <v>63</v>
      </c>
      <c r="Q4448" s="319">
        <v>3</v>
      </c>
      <c r="R4448" s="319">
        <v>18</v>
      </c>
      <c r="S4448" s="319" t="s">
        <v>9648</v>
      </c>
      <c r="T4448" s="319">
        <v>32</v>
      </c>
      <c r="U4448" s="319">
        <v>18.204999999999998</v>
      </c>
      <c r="V4448" s="319">
        <v>-63.055</v>
      </c>
      <c r="W4448" s="319"/>
      <c r="X4448" s="319"/>
      <c r="Y4448" s="319"/>
      <c r="Z4448" s="319"/>
      <c r="AA4448" s="319"/>
      <c r="AB4448" s="319"/>
      <c r="AC4448" s="319"/>
      <c r="AD4448" s="319"/>
      <c r="AE4448" s="319"/>
      <c r="AF4448" s="319"/>
    </row>
    <row r="4449" spans="2:32" s="313" customFormat="1" hidden="1" x14ac:dyDescent="0.25">
      <c r="B4449" s="313" t="s">
        <v>634</v>
      </c>
      <c r="C4449" s="672"/>
      <c r="D4449" s="313" t="s">
        <v>9808</v>
      </c>
      <c r="E4449" s="313" t="s">
        <v>635</v>
      </c>
      <c r="I4449" s="313" t="s">
        <v>636</v>
      </c>
      <c r="J4449" s="313" t="s">
        <v>531</v>
      </c>
      <c r="K4449" s="313">
        <v>40</v>
      </c>
      <c r="L4449" s="319"/>
      <c r="M4449" s="319">
        <v>51</v>
      </c>
      <c r="N4449" s="319">
        <v>21</v>
      </c>
      <c r="O4449" s="319" t="s">
        <v>9644</v>
      </c>
      <c r="P4449" s="319">
        <v>25</v>
      </c>
      <c r="Q4449" s="319">
        <v>57</v>
      </c>
      <c r="R4449" s="319">
        <v>22</v>
      </c>
      <c r="S4449" s="319" t="s">
        <v>9645</v>
      </c>
      <c r="T4449" s="319">
        <v>8</v>
      </c>
      <c r="U4449" s="319">
        <v>40.856000000000002</v>
      </c>
      <c r="V4449" s="319">
        <v>25.956</v>
      </c>
      <c r="W4449" s="319"/>
      <c r="X4449" s="319"/>
      <c r="Y4449" s="319"/>
      <c r="Z4449" s="319"/>
      <c r="AA4449" s="319"/>
      <c r="AB4449" s="319"/>
      <c r="AC4449" s="319"/>
      <c r="AD4449" s="319"/>
      <c r="AE4449" s="319"/>
      <c r="AF4449" s="319"/>
    </row>
    <row r="4450" spans="2:32" s="313" customFormat="1" hidden="1" x14ac:dyDescent="0.25">
      <c r="B4450" s="313" t="s">
        <v>899</v>
      </c>
      <c r="C4450" s="672"/>
      <c r="D4450" s="313" t="s">
        <v>9809</v>
      </c>
      <c r="E4450" s="313" t="s">
        <v>900</v>
      </c>
      <c r="I4450" s="313" t="s">
        <v>901</v>
      </c>
      <c r="J4450" s="313" t="s">
        <v>878</v>
      </c>
      <c r="K4450" s="313">
        <v>4</v>
      </c>
      <c r="L4450" s="319"/>
      <c r="M4450" s="319">
        <v>27</v>
      </c>
      <c r="N4450" s="319">
        <v>13</v>
      </c>
      <c r="O4450" s="319" t="s">
        <v>9644</v>
      </c>
      <c r="P4450" s="319">
        <v>75</v>
      </c>
      <c r="Q4450" s="319">
        <v>45</v>
      </c>
      <c r="R4450" s="319">
        <v>55</v>
      </c>
      <c r="S4450" s="319" t="s">
        <v>9648</v>
      </c>
      <c r="T4450" s="319">
        <v>1219</v>
      </c>
      <c r="U4450" s="319">
        <v>4.4539999999999997</v>
      </c>
      <c r="V4450" s="319">
        <v>-75.765000000000001</v>
      </c>
      <c r="W4450" s="319"/>
      <c r="X4450" s="319"/>
      <c r="Y4450" s="319"/>
      <c r="Z4450" s="319"/>
      <c r="AA4450" s="319"/>
      <c r="AB4450" s="319"/>
      <c r="AC4450" s="319"/>
      <c r="AD4450" s="319"/>
      <c r="AE4450" s="319"/>
      <c r="AF4450" s="319"/>
    </row>
    <row r="4451" spans="2:32" s="313" customFormat="1" hidden="1" x14ac:dyDescent="0.25">
      <c r="B4451" s="313" t="s">
        <v>8192</v>
      </c>
      <c r="C4451" s="672"/>
      <c r="D4451" s="313" t="s">
        <v>9810</v>
      </c>
      <c r="E4451" s="313" t="s">
        <v>8193</v>
      </c>
      <c r="I4451" s="313" t="s">
        <v>8192</v>
      </c>
      <c r="J4451" s="313" t="s">
        <v>651</v>
      </c>
      <c r="K4451" s="313">
        <v>22</v>
      </c>
      <c r="L4451" s="319"/>
      <c r="M4451" s="319">
        <v>26</v>
      </c>
      <c r="N4451" s="319">
        <v>30</v>
      </c>
      <c r="O4451" s="319" t="s">
        <v>9644</v>
      </c>
      <c r="P4451" s="319">
        <v>73</v>
      </c>
      <c r="Q4451" s="319">
        <v>58</v>
      </c>
      <c r="R4451" s="319">
        <v>15</v>
      </c>
      <c r="S4451" s="319" t="s">
        <v>9648</v>
      </c>
      <c r="T4451" s="319">
        <v>4</v>
      </c>
      <c r="U4451" s="319">
        <v>22.442</v>
      </c>
      <c r="V4451" s="319">
        <v>-73.971000000000004</v>
      </c>
      <c r="W4451" s="319"/>
      <c r="X4451" s="319"/>
      <c r="Y4451" s="319"/>
      <c r="Z4451" s="319"/>
      <c r="AA4451" s="319"/>
      <c r="AB4451" s="319"/>
      <c r="AC4451" s="319"/>
      <c r="AD4451" s="319"/>
      <c r="AE4451" s="319"/>
      <c r="AF4451" s="319"/>
    </row>
    <row r="4452" spans="2:32" s="313" customFormat="1" hidden="1" x14ac:dyDescent="0.25">
      <c r="B4452" s="313" t="s">
        <v>917</v>
      </c>
      <c r="C4452" s="672"/>
      <c r="D4452" s="313" t="s">
        <v>9811</v>
      </c>
      <c r="E4452" s="313" t="s">
        <v>918</v>
      </c>
      <c r="I4452" s="313" t="s">
        <v>917</v>
      </c>
      <c r="J4452" s="313" t="s">
        <v>919</v>
      </c>
      <c r="K4452" s="313">
        <v>15</v>
      </c>
      <c r="L4452" s="319"/>
      <c r="M4452" s="319">
        <v>14</v>
      </c>
      <c r="N4452" s="319">
        <v>53</v>
      </c>
      <c r="O4452" s="319" t="s">
        <v>9647</v>
      </c>
      <c r="P4452" s="319">
        <v>146</v>
      </c>
      <c r="Q4452" s="319">
        <v>36</v>
      </c>
      <c r="R4452" s="319">
        <v>59</v>
      </c>
      <c r="S4452" s="319" t="s">
        <v>9648</v>
      </c>
      <c r="T4452" s="319">
        <v>3</v>
      </c>
      <c r="U4452" s="319">
        <v>-15.247999999999999</v>
      </c>
      <c r="V4452" s="319">
        <v>-146.61600000000001</v>
      </c>
      <c r="W4452" s="319"/>
      <c r="X4452" s="319"/>
      <c r="Y4452" s="319"/>
      <c r="Z4452" s="319"/>
      <c r="AA4452" s="319"/>
      <c r="AB4452" s="319"/>
      <c r="AC4452" s="319"/>
      <c r="AD4452" s="319"/>
      <c r="AE4452" s="319"/>
      <c r="AF4452" s="319"/>
    </row>
    <row r="4453" spans="2:32" s="313" customFormat="1" hidden="1" x14ac:dyDescent="0.25">
      <c r="B4453" s="313" t="s">
        <v>563</v>
      </c>
      <c r="C4453" s="672"/>
      <c r="D4453" s="313" t="s">
        <v>9812</v>
      </c>
      <c r="E4453" s="313" t="s">
        <v>564</v>
      </c>
      <c r="I4453" s="313" t="s">
        <v>563</v>
      </c>
      <c r="J4453" s="313" t="s">
        <v>565</v>
      </c>
      <c r="K4453" s="313">
        <v>39</v>
      </c>
      <c r="L4453" s="319"/>
      <c r="M4453" s="319">
        <v>36</v>
      </c>
      <c r="N4453" s="319">
        <v>56</v>
      </c>
      <c r="O4453" s="319" t="s">
        <v>9644</v>
      </c>
      <c r="P4453" s="319">
        <v>140</v>
      </c>
      <c r="Q4453" s="319">
        <v>13</v>
      </c>
      <c r="R4453" s="319">
        <v>7</v>
      </c>
      <c r="S4453" s="319" t="s">
        <v>9645</v>
      </c>
      <c r="T4453" s="319">
        <v>96</v>
      </c>
      <c r="U4453" s="319">
        <v>39.616</v>
      </c>
      <c r="V4453" s="319">
        <v>140.21899999999999</v>
      </c>
      <c r="W4453" s="319"/>
      <c r="X4453" s="319"/>
      <c r="Y4453" s="319"/>
      <c r="Z4453" s="319"/>
      <c r="AA4453" s="319"/>
      <c r="AB4453" s="319"/>
      <c r="AC4453" s="319"/>
      <c r="AD4453" s="319"/>
      <c r="AE4453" s="319"/>
      <c r="AF4453" s="319"/>
    </row>
    <row r="4454" spans="2:32" s="313" customFormat="1" hidden="1" x14ac:dyDescent="0.25">
      <c r="B4454" s="313" t="s">
        <v>1001</v>
      </c>
      <c r="C4454" s="672"/>
      <c r="D4454" s="313" t="s">
        <v>9813</v>
      </c>
      <c r="E4454" s="313" t="s">
        <v>1002</v>
      </c>
      <c r="I4454" s="313" t="s">
        <v>1003</v>
      </c>
      <c r="J4454" s="313" t="s">
        <v>772</v>
      </c>
      <c r="K4454" s="313">
        <v>13</v>
      </c>
      <c r="L4454" s="319"/>
      <c r="M4454" s="319">
        <v>9</v>
      </c>
      <c r="N4454" s="319">
        <v>17</v>
      </c>
      <c r="O4454" s="319" t="s">
        <v>9647</v>
      </c>
      <c r="P4454" s="319">
        <v>74</v>
      </c>
      <c r="Q4454" s="319">
        <v>12</v>
      </c>
      <c r="R4454" s="319">
        <v>15</v>
      </c>
      <c r="S4454" s="319" t="s">
        <v>9648</v>
      </c>
      <c r="T4454" s="319">
        <v>2718</v>
      </c>
      <c r="U4454" s="319">
        <v>-13.154999999999999</v>
      </c>
      <c r="V4454" s="319">
        <v>-74.203999999999994</v>
      </c>
      <c r="W4454" s="319"/>
      <c r="X4454" s="319"/>
      <c r="Y4454" s="319"/>
      <c r="Z4454" s="319"/>
      <c r="AA4454" s="319"/>
      <c r="AB4454" s="319"/>
      <c r="AC4454" s="319"/>
      <c r="AD4454" s="319"/>
      <c r="AE4454" s="319"/>
      <c r="AF4454" s="319"/>
    </row>
    <row r="4455" spans="2:32" s="313" customFormat="1" hidden="1" x14ac:dyDescent="0.25">
      <c r="B4455" s="313" t="s">
        <v>827</v>
      </c>
      <c r="C4455" s="672"/>
      <c r="D4455" s="313" t="s">
        <v>9814</v>
      </c>
      <c r="E4455" s="313" t="s">
        <v>828</v>
      </c>
      <c r="I4455" s="313" t="s">
        <v>827</v>
      </c>
      <c r="J4455" s="313" t="s">
        <v>484</v>
      </c>
      <c r="K4455" s="313">
        <v>36</v>
      </c>
      <c r="L4455" s="319"/>
      <c r="M4455" s="319">
        <v>54</v>
      </c>
      <c r="N4455" s="319">
        <v>5</v>
      </c>
      <c r="O4455" s="319" t="s">
        <v>9644</v>
      </c>
      <c r="P4455" s="319">
        <v>30</v>
      </c>
      <c r="Q4455" s="319">
        <v>47</v>
      </c>
      <c r="R4455" s="319">
        <v>30</v>
      </c>
      <c r="S4455" s="319" t="s">
        <v>9645</v>
      </c>
      <c r="T4455" s="319">
        <v>54</v>
      </c>
      <c r="U4455" s="319">
        <v>36.901000000000003</v>
      </c>
      <c r="V4455" s="319">
        <v>30.792000000000002</v>
      </c>
      <c r="W4455" s="319"/>
      <c r="X4455" s="319"/>
      <c r="Y4455" s="319"/>
      <c r="Z4455" s="319"/>
      <c r="AA4455" s="319"/>
      <c r="AB4455" s="319"/>
      <c r="AC4455" s="319"/>
      <c r="AD4455" s="319"/>
      <c r="AE4455" s="319"/>
      <c r="AF4455" s="319"/>
    </row>
    <row r="4456" spans="2:32" s="313" customFormat="1" hidden="1" x14ac:dyDescent="0.25">
      <c r="B4456" s="313" t="s">
        <v>9497</v>
      </c>
      <c r="C4456" s="672"/>
      <c r="D4456" s="313" t="s">
        <v>9815</v>
      </c>
      <c r="E4456" s="313" t="s">
        <v>9498</v>
      </c>
      <c r="I4456" s="313" t="s">
        <v>9499</v>
      </c>
      <c r="J4456" s="313" t="s">
        <v>418</v>
      </c>
      <c r="K4456" s="313">
        <v>31</v>
      </c>
      <c r="L4456" s="319"/>
      <c r="M4456" s="319">
        <v>54</v>
      </c>
      <c r="N4456" s="319">
        <v>17</v>
      </c>
      <c r="O4456" s="319" t="s">
        <v>9644</v>
      </c>
      <c r="P4456" s="319">
        <v>54</v>
      </c>
      <c r="Q4456" s="319">
        <v>16</v>
      </c>
      <c r="R4456" s="319">
        <v>35</v>
      </c>
      <c r="S4456" s="319" t="s">
        <v>9645</v>
      </c>
      <c r="T4456" s="319">
        <v>1236</v>
      </c>
      <c r="U4456" s="319">
        <v>31.905000000000001</v>
      </c>
      <c r="V4456" s="319">
        <v>54.276000000000003</v>
      </c>
      <c r="W4456" s="319"/>
      <c r="X4456" s="319"/>
      <c r="Y4456" s="319"/>
      <c r="Z4456" s="319"/>
      <c r="AA4456" s="319"/>
      <c r="AB4456" s="319"/>
      <c r="AC4456" s="319"/>
      <c r="AD4456" s="319"/>
      <c r="AE4456" s="319"/>
      <c r="AF4456" s="319"/>
    </row>
    <row r="4457" spans="2:32" s="313" customFormat="1" hidden="1" x14ac:dyDescent="0.25">
      <c r="B4457" s="313" t="s">
        <v>451</v>
      </c>
      <c r="C4457" s="672"/>
      <c r="D4457" s="313" t="s">
        <v>9816</v>
      </c>
      <c r="E4457" s="313" t="s">
        <v>455</v>
      </c>
      <c r="I4457" s="313" t="s">
        <v>456</v>
      </c>
      <c r="J4457" s="313" t="s">
        <v>453</v>
      </c>
      <c r="K4457" s="313">
        <v>24</v>
      </c>
      <c r="L4457" s="319"/>
      <c r="M4457" s="319">
        <v>25</v>
      </c>
      <c r="N4457" s="319">
        <v>42</v>
      </c>
      <c r="O4457" s="319" t="s">
        <v>9644</v>
      </c>
      <c r="P4457" s="319">
        <v>54</v>
      </c>
      <c r="Q4457" s="319">
        <v>27</v>
      </c>
      <c r="R4457" s="319">
        <v>29</v>
      </c>
      <c r="S4457" s="319" t="s">
        <v>9645</v>
      </c>
      <c r="T4457" s="319">
        <v>5</v>
      </c>
      <c r="U4457" s="319">
        <v>24.428000000000001</v>
      </c>
      <c r="V4457" s="319">
        <v>54.457999999999998</v>
      </c>
      <c r="W4457" s="319"/>
      <c r="X4457" s="319"/>
      <c r="Y4457" s="319"/>
      <c r="Z4457" s="319"/>
      <c r="AA4457" s="319"/>
      <c r="AB4457" s="319"/>
      <c r="AC4457" s="319"/>
      <c r="AD4457" s="319"/>
      <c r="AE4457" s="319"/>
      <c r="AF4457" s="319"/>
    </row>
    <row r="4458" spans="2:32" s="313" customFormat="1" hidden="1" x14ac:dyDescent="0.25">
      <c r="B4458" s="313" t="s">
        <v>496</v>
      </c>
      <c r="C4458" s="672"/>
      <c r="D4458" s="313" t="s">
        <v>9817</v>
      </c>
      <c r="E4458" s="313" t="s">
        <v>497</v>
      </c>
      <c r="I4458" s="313" t="s">
        <v>499</v>
      </c>
      <c r="J4458" s="313" t="s">
        <v>498</v>
      </c>
      <c r="K4458" s="313">
        <v>27</v>
      </c>
      <c r="L4458" s="319"/>
      <c r="M4458" s="319">
        <v>50</v>
      </c>
      <c r="N4458" s="319">
        <v>15</v>
      </c>
      <c r="O4458" s="319" t="s">
        <v>9644</v>
      </c>
      <c r="P4458" s="319">
        <v>0</v>
      </c>
      <c r="Q4458" s="319">
        <v>11</v>
      </c>
      <c r="R4458" s="319">
        <v>11</v>
      </c>
      <c r="S4458" s="319" t="s">
        <v>9648</v>
      </c>
      <c r="T4458" s="319">
        <v>281</v>
      </c>
      <c r="U4458" s="319">
        <v>27.837</v>
      </c>
      <c r="V4458" s="319">
        <v>-0.186</v>
      </c>
      <c r="W4458" s="319"/>
      <c r="X4458" s="319"/>
      <c r="Y4458" s="319"/>
      <c r="Z4458" s="319"/>
      <c r="AA4458" s="319"/>
      <c r="AB4458" s="319"/>
      <c r="AC4458" s="319"/>
      <c r="AD4458" s="319"/>
      <c r="AE4458" s="319"/>
      <c r="AF4458" s="319"/>
    </row>
    <row r="4459" spans="2:32" s="313" customFormat="1" hidden="1" x14ac:dyDescent="0.25">
      <c r="B4459" s="313" t="s">
        <v>5451</v>
      </c>
      <c r="C4459" s="672"/>
      <c r="D4459" s="313" t="s">
        <v>9818</v>
      </c>
      <c r="E4459" s="313" t="s">
        <v>5452</v>
      </c>
      <c r="I4459" s="313" t="s">
        <v>5453</v>
      </c>
      <c r="J4459" s="313" t="s">
        <v>436</v>
      </c>
      <c r="K4459" s="313">
        <v>39</v>
      </c>
      <c r="L4459" s="319"/>
      <c r="M4459" s="319">
        <v>8</v>
      </c>
      <c r="N4459" s="319">
        <v>9</v>
      </c>
      <c r="O4459" s="319" t="s">
        <v>9644</v>
      </c>
      <c r="P4459" s="319">
        <v>121</v>
      </c>
      <c r="Q4459" s="319">
        <v>26</v>
      </c>
      <c r="R4459" s="319">
        <v>11</v>
      </c>
      <c r="S4459" s="319" t="s">
        <v>9648</v>
      </c>
      <c r="T4459" s="319">
        <v>35</v>
      </c>
      <c r="U4459" s="319">
        <v>39.136000000000003</v>
      </c>
      <c r="V4459" s="319">
        <v>-121.43600000000001</v>
      </c>
      <c r="W4459" s="319"/>
      <c r="X4459" s="319"/>
      <c r="Y4459" s="319"/>
      <c r="Z4459" s="319"/>
      <c r="AA4459" s="319"/>
      <c r="AB4459" s="319"/>
      <c r="AC4459" s="319"/>
      <c r="AD4459" s="319"/>
      <c r="AE4459" s="319"/>
      <c r="AF4459" s="319"/>
    </row>
    <row r="4460" spans="2:32" s="313" customFormat="1" hidden="1" x14ac:dyDescent="0.25">
      <c r="B4460" s="313" t="s">
        <v>8006</v>
      </c>
      <c r="C4460" s="672"/>
      <c r="D4460" s="313" t="s">
        <v>9819</v>
      </c>
      <c r="E4460" s="313" t="s">
        <v>8007</v>
      </c>
      <c r="I4460" s="313" t="s">
        <v>8008</v>
      </c>
      <c r="J4460" s="313" t="s">
        <v>436</v>
      </c>
      <c r="K4460" s="313">
        <v>32</v>
      </c>
      <c r="L4460" s="319"/>
      <c r="M4460" s="319">
        <v>30</v>
      </c>
      <c r="N4460" s="319">
        <v>6</v>
      </c>
      <c r="O4460" s="319" t="s">
        <v>9644</v>
      </c>
      <c r="P4460" s="319">
        <v>93</v>
      </c>
      <c r="Q4460" s="319">
        <v>39</v>
      </c>
      <c r="R4460" s="319">
        <v>45</v>
      </c>
      <c r="S4460" s="319" t="s">
        <v>9648</v>
      </c>
      <c r="T4460" s="319">
        <v>51</v>
      </c>
      <c r="U4460" s="319">
        <v>32.502000000000002</v>
      </c>
      <c r="V4460" s="319">
        <v>-93.662999999999997</v>
      </c>
      <c r="W4460" s="319"/>
      <c r="X4460" s="319"/>
      <c r="Y4460" s="319"/>
      <c r="Z4460" s="319"/>
      <c r="AA4460" s="319"/>
      <c r="AB4460" s="319"/>
      <c r="AC4460" s="319"/>
      <c r="AD4460" s="319"/>
      <c r="AE4460" s="319"/>
      <c r="AF4460" s="319"/>
    </row>
    <row r="4461" spans="2:32" s="313" customFormat="1" hidden="1" x14ac:dyDescent="0.25">
      <c r="B4461" s="313" t="s">
        <v>1045</v>
      </c>
      <c r="C4461" s="672"/>
      <c r="D4461" s="313" t="s">
        <v>9820</v>
      </c>
      <c r="E4461" s="313" t="s">
        <v>1046</v>
      </c>
      <c r="I4461" s="313" t="s">
        <v>1045</v>
      </c>
      <c r="J4461" s="313" t="s">
        <v>1018</v>
      </c>
      <c r="K4461" s="313">
        <v>16</v>
      </c>
      <c r="L4461" s="319"/>
      <c r="M4461" s="319">
        <v>22</v>
      </c>
      <c r="N4461" s="319">
        <v>30</v>
      </c>
      <c r="O4461" s="319" t="s">
        <v>9644</v>
      </c>
      <c r="P4461" s="319">
        <v>120</v>
      </c>
      <c r="Q4461" s="319">
        <v>37</v>
      </c>
      <c r="R4461" s="319">
        <v>8</v>
      </c>
      <c r="S4461" s="319" t="s">
        <v>9645</v>
      </c>
      <c r="T4461" s="319">
        <v>1296</v>
      </c>
      <c r="U4461" s="319">
        <v>16.375</v>
      </c>
      <c r="V4461" s="319">
        <v>120.619</v>
      </c>
      <c r="W4461" s="319"/>
      <c r="X4461" s="319"/>
      <c r="Y4461" s="319"/>
      <c r="Z4461" s="319"/>
      <c r="AA4461" s="319"/>
      <c r="AB4461" s="319"/>
      <c r="AC4461" s="319"/>
      <c r="AD4461" s="319"/>
      <c r="AE4461" s="319"/>
      <c r="AF4461" s="319"/>
    </row>
    <row r="4462" spans="2:32" s="313" customFormat="1" hidden="1" x14ac:dyDescent="0.25">
      <c r="B4462" s="313" t="s">
        <v>1063</v>
      </c>
      <c r="C4462" s="672"/>
      <c r="D4462" s="313" t="s">
        <v>9821</v>
      </c>
      <c r="E4462" s="313" t="s">
        <v>1064</v>
      </c>
      <c r="I4462" s="313" t="s">
        <v>1065</v>
      </c>
      <c r="J4462" s="313" t="s">
        <v>1063</v>
      </c>
      <c r="K4462" s="313">
        <v>26</v>
      </c>
      <c r="L4462" s="319"/>
      <c r="M4462" s="319">
        <v>16</v>
      </c>
      <c r="N4462" s="319">
        <v>15</v>
      </c>
      <c r="O4462" s="319" t="s">
        <v>9644</v>
      </c>
      <c r="P4462" s="319">
        <v>50</v>
      </c>
      <c r="Q4462" s="319">
        <v>38</v>
      </c>
      <c r="R4462" s="319">
        <v>1</v>
      </c>
      <c r="S4462" s="319" t="s">
        <v>9645</v>
      </c>
      <c r="T4462" s="319">
        <v>2</v>
      </c>
      <c r="U4462" s="319">
        <v>26.271000000000001</v>
      </c>
      <c r="V4462" s="319">
        <v>50.634</v>
      </c>
      <c r="W4462" s="319"/>
      <c r="X4462" s="319"/>
      <c r="Y4462" s="319"/>
      <c r="Z4462" s="319"/>
      <c r="AA4462" s="319"/>
      <c r="AB4462" s="319"/>
      <c r="AC4462" s="319"/>
      <c r="AD4462" s="319"/>
      <c r="AE4462" s="319"/>
      <c r="AF4462" s="319"/>
    </row>
    <row r="4463" spans="2:32" s="313" customFormat="1" hidden="1" x14ac:dyDescent="0.25">
      <c r="B4463" s="313" t="s">
        <v>1086</v>
      </c>
      <c r="C4463" s="672"/>
      <c r="D4463" s="313" t="s">
        <v>9822</v>
      </c>
      <c r="E4463" s="313" t="s">
        <v>1087</v>
      </c>
      <c r="I4463" s="313" t="s">
        <v>1088</v>
      </c>
      <c r="J4463" s="313" t="s">
        <v>421</v>
      </c>
      <c r="K4463" s="313">
        <v>40</v>
      </c>
      <c r="L4463" s="319"/>
      <c r="M4463" s="319">
        <v>28</v>
      </c>
      <c r="N4463" s="319">
        <v>3</v>
      </c>
      <c r="O4463" s="319" t="s">
        <v>9644</v>
      </c>
      <c r="P4463" s="319">
        <v>50</v>
      </c>
      <c r="Q4463" s="319">
        <v>2</v>
      </c>
      <c r="R4463" s="319">
        <v>48</v>
      </c>
      <c r="S4463" s="319" t="s">
        <v>9645</v>
      </c>
      <c r="T4463" s="319">
        <v>4</v>
      </c>
      <c r="U4463" s="319">
        <v>40.468000000000004</v>
      </c>
      <c r="V4463" s="319">
        <v>50.046999999999997</v>
      </c>
      <c r="W4463" s="319"/>
      <c r="X4463" s="319"/>
      <c r="Y4463" s="319"/>
      <c r="Z4463" s="319"/>
      <c r="AA4463" s="319"/>
      <c r="AB4463" s="319"/>
      <c r="AC4463" s="319"/>
      <c r="AD4463" s="319"/>
      <c r="AE4463" s="319"/>
      <c r="AF4463" s="319"/>
    </row>
    <row r="4464" spans="2:32" s="313" customFormat="1" hidden="1" x14ac:dyDescent="0.25">
      <c r="B4464" s="313" t="s">
        <v>1240</v>
      </c>
      <c r="C4464" s="672"/>
      <c r="D4464" s="313" t="s">
        <v>9823</v>
      </c>
      <c r="E4464" s="313" t="s">
        <v>1241</v>
      </c>
      <c r="I4464" s="313" t="s">
        <v>1240</v>
      </c>
      <c r="J4464" s="313" t="s">
        <v>484</v>
      </c>
      <c r="K4464" s="313">
        <v>37</v>
      </c>
      <c r="L4464" s="319"/>
      <c r="M4464" s="319">
        <v>55</v>
      </c>
      <c r="N4464" s="319">
        <v>44</v>
      </c>
      <c r="O4464" s="319" t="s">
        <v>9644</v>
      </c>
      <c r="P4464" s="319">
        <v>41</v>
      </c>
      <c r="Q4464" s="319">
        <v>6</v>
      </c>
      <c r="R4464" s="319">
        <v>58</v>
      </c>
      <c r="S4464" s="319" t="s">
        <v>9645</v>
      </c>
      <c r="T4464" s="319">
        <v>556</v>
      </c>
      <c r="U4464" s="319">
        <v>37.929000000000002</v>
      </c>
      <c r="V4464" s="319">
        <v>41.116</v>
      </c>
      <c r="W4464" s="319"/>
      <c r="X4464" s="319"/>
      <c r="Y4464" s="319"/>
      <c r="Z4464" s="319"/>
      <c r="AA4464" s="319"/>
      <c r="AB4464" s="319"/>
      <c r="AC4464" s="319"/>
      <c r="AD4464" s="319"/>
      <c r="AE4464" s="319"/>
      <c r="AF4464" s="319"/>
    </row>
    <row r="4465" spans="2:32" s="313" customFormat="1" hidden="1" x14ac:dyDescent="0.25">
      <c r="B4465" s="313" t="s">
        <v>1209</v>
      </c>
      <c r="C4465" s="672"/>
      <c r="D4465" s="313" t="s">
        <v>9824</v>
      </c>
      <c r="E4465" s="313" t="s">
        <v>1210</v>
      </c>
      <c r="I4465" s="313" t="s">
        <v>1211</v>
      </c>
      <c r="J4465" s="313" t="s">
        <v>878</v>
      </c>
      <c r="K4465" s="313">
        <v>10</v>
      </c>
      <c r="L4465" s="319"/>
      <c r="M4465" s="319">
        <v>53</v>
      </c>
      <c r="N4465" s="319">
        <v>22</v>
      </c>
      <c r="O4465" s="319" t="s">
        <v>9644</v>
      </c>
      <c r="P4465" s="319">
        <v>74</v>
      </c>
      <c r="Q4465" s="319">
        <v>46</v>
      </c>
      <c r="R4465" s="319">
        <v>50</v>
      </c>
      <c r="S4465" s="319" t="s">
        <v>9648</v>
      </c>
      <c r="T4465" s="319">
        <v>30</v>
      </c>
      <c r="U4465" s="319">
        <v>10.888999999999999</v>
      </c>
      <c r="V4465" s="319">
        <v>-74.781000000000006</v>
      </c>
      <c r="W4465" s="319"/>
      <c r="X4465" s="319"/>
      <c r="Y4465" s="319"/>
      <c r="Z4465" s="319"/>
      <c r="AA4465" s="319"/>
      <c r="AB4465" s="319"/>
      <c r="AC4465" s="319"/>
      <c r="AD4465" s="319"/>
      <c r="AE4465" s="319"/>
      <c r="AF4465" s="319"/>
    </row>
    <row r="4466" spans="2:32" s="313" customFormat="1" hidden="1" x14ac:dyDescent="0.25">
      <c r="B4466" s="313" t="s">
        <v>1261</v>
      </c>
      <c r="C4466" s="672"/>
      <c r="D4466" s="313" t="s">
        <v>9825</v>
      </c>
      <c r="E4466" s="313" t="s">
        <v>1262</v>
      </c>
      <c r="I4466" s="313" t="s">
        <v>1261</v>
      </c>
      <c r="J4466" s="313" t="s">
        <v>665</v>
      </c>
      <c r="K4466" s="313">
        <v>22</v>
      </c>
      <c r="L4466" s="319"/>
      <c r="M4466" s="319">
        <v>20</v>
      </c>
      <c r="N4466" s="319">
        <v>42</v>
      </c>
      <c r="O4466" s="319" t="s">
        <v>9647</v>
      </c>
      <c r="P4466" s="319">
        <v>49</v>
      </c>
      <c r="Q4466" s="319">
        <v>3</v>
      </c>
      <c r="R4466" s="319">
        <v>13</v>
      </c>
      <c r="S4466" s="319" t="s">
        <v>9648</v>
      </c>
      <c r="T4466" s="319">
        <v>616</v>
      </c>
      <c r="U4466" s="319">
        <v>-22.344999999999999</v>
      </c>
      <c r="V4466" s="319">
        <v>-49.054000000000002</v>
      </c>
      <c r="W4466" s="319"/>
      <c r="X4466" s="319"/>
      <c r="Y4466" s="319"/>
      <c r="Z4466" s="319"/>
      <c r="AA4466" s="319"/>
      <c r="AB4466" s="319"/>
      <c r="AC4466" s="319"/>
      <c r="AD4466" s="319"/>
      <c r="AE4466" s="319"/>
      <c r="AF4466" s="319"/>
    </row>
    <row r="4467" spans="2:32" s="313" customFormat="1" hidden="1" x14ac:dyDescent="0.25">
      <c r="B4467" s="313" t="s">
        <v>1195</v>
      </c>
      <c r="C4467" s="672"/>
      <c r="D4467" s="313" t="s">
        <v>9826</v>
      </c>
      <c r="E4467" s="313" t="s">
        <v>1196</v>
      </c>
      <c r="I4467" s="313" t="s">
        <v>1195</v>
      </c>
      <c r="J4467" s="313" t="s">
        <v>421</v>
      </c>
      <c r="K4467" s="313">
        <v>53</v>
      </c>
      <c r="L4467" s="319"/>
      <c r="M4467" s="319">
        <v>21</v>
      </c>
      <c r="N4467" s="319">
        <v>50</v>
      </c>
      <c r="O4467" s="319" t="s">
        <v>9644</v>
      </c>
      <c r="P4467" s="319">
        <v>83</v>
      </c>
      <c r="Q4467" s="319">
        <v>32</v>
      </c>
      <c r="R4467" s="319">
        <v>31</v>
      </c>
      <c r="S4467" s="319" t="s">
        <v>9645</v>
      </c>
      <c r="T4467" s="319">
        <v>256</v>
      </c>
      <c r="U4467" s="319">
        <v>53.363999999999997</v>
      </c>
      <c r="V4467" s="319">
        <v>83.542000000000002</v>
      </c>
      <c r="W4467" s="319"/>
      <c r="X4467" s="319"/>
      <c r="Y4467" s="319"/>
      <c r="Z4467" s="319"/>
      <c r="AA4467" s="319"/>
      <c r="AB4467" s="319"/>
      <c r="AC4467" s="319"/>
      <c r="AD4467" s="319"/>
      <c r="AE4467" s="319"/>
      <c r="AF4467" s="319"/>
    </row>
    <row r="4468" spans="2:32" s="313" customFormat="1" hidden="1" x14ac:dyDescent="0.25">
      <c r="B4468" s="313" t="s">
        <v>1067</v>
      </c>
      <c r="C4468" s="672"/>
      <c r="D4468" s="313" t="s">
        <v>9827</v>
      </c>
      <c r="E4468" s="313" t="s">
        <v>1068</v>
      </c>
      <c r="I4468" s="313" t="s">
        <v>1069</v>
      </c>
      <c r="J4468" s="313" t="s">
        <v>869</v>
      </c>
      <c r="K4468" s="313">
        <v>47</v>
      </c>
      <c r="L4468" s="319"/>
      <c r="M4468" s="319">
        <v>39</v>
      </c>
      <c r="N4468" s="319">
        <v>30</v>
      </c>
      <c r="O4468" s="319" t="s">
        <v>9644</v>
      </c>
      <c r="P4468" s="319">
        <v>23</v>
      </c>
      <c r="Q4468" s="319">
        <v>28</v>
      </c>
      <c r="R4468" s="319">
        <v>12</v>
      </c>
      <c r="S4468" s="319" t="s">
        <v>9645</v>
      </c>
      <c r="T4468" s="319">
        <v>185</v>
      </c>
      <c r="U4468" s="319">
        <v>47.658000000000001</v>
      </c>
      <c r="V4468" s="319">
        <v>23.47</v>
      </c>
      <c r="W4468" s="319"/>
      <c r="X4468" s="319"/>
      <c r="Y4468" s="319"/>
      <c r="Z4468" s="319"/>
      <c r="AA4468" s="319"/>
      <c r="AB4468" s="319"/>
      <c r="AC4468" s="319"/>
      <c r="AD4468" s="319"/>
      <c r="AE4468" s="319"/>
      <c r="AF4468" s="319"/>
    </row>
    <row r="4469" spans="2:32" s="313" customFormat="1" hidden="1" x14ac:dyDescent="0.25">
      <c r="B4469" s="313" t="s">
        <v>1095</v>
      </c>
      <c r="C4469" s="672"/>
      <c r="D4469" s="313" t="s">
        <v>9828</v>
      </c>
      <c r="E4469" s="313" t="s">
        <v>1096</v>
      </c>
      <c r="I4469" s="313" t="s">
        <v>1095</v>
      </c>
      <c r="J4469" s="313" t="s">
        <v>697</v>
      </c>
      <c r="K4469" s="313">
        <v>45</v>
      </c>
      <c r="L4469" s="319"/>
      <c r="M4469" s="319">
        <v>54</v>
      </c>
      <c r="N4469" s="319">
        <v>57</v>
      </c>
      <c r="O4469" s="319" t="s">
        <v>9647</v>
      </c>
      <c r="P4469" s="319">
        <v>71</v>
      </c>
      <c r="Q4469" s="319">
        <v>41</v>
      </c>
      <c r="R4469" s="319">
        <v>21</v>
      </c>
      <c r="S4469" s="319" t="s">
        <v>9648</v>
      </c>
      <c r="T4469" s="319">
        <v>525</v>
      </c>
      <c r="U4469" s="319">
        <v>-45.915999999999997</v>
      </c>
      <c r="V4469" s="319">
        <v>-71.688999999999993</v>
      </c>
      <c r="W4469" s="319"/>
      <c r="X4469" s="319"/>
      <c r="Y4469" s="319"/>
      <c r="Z4469" s="319"/>
      <c r="AA4469" s="319"/>
      <c r="AB4469" s="319"/>
      <c r="AC4469" s="319"/>
      <c r="AD4469" s="319"/>
      <c r="AE4469" s="319"/>
      <c r="AF4469" s="319"/>
    </row>
    <row r="4470" spans="2:32" s="313" customFormat="1" hidden="1" x14ac:dyDescent="0.25">
      <c r="B4470" s="313" t="s">
        <v>1403</v>
      </c>
      <c r="C4470" s="672"/>
      <c r="D4470" s="313" t="s">
        <v>9829</v>
      </c>
      <c r="E4470" s="313" t="s">
        <v>1404</v>
      </c>
      <c r="I4470" s="313" t="s">
        <v>1405</v>
      </c>
      <c r="J4470" s="313" t="s">
        <v>516</v>
      </c>
      <c r="K4470" s="313">
        <v>20</v>
      </c>
      <c r="L4470" s="319"/>
      <c r="M4470" s="319">
        <v>14</v>
      </c>
      <c r="N4470" s="319">
        <v>39</v>
      </c>
      <c r="O4470" s="319" t="s">
        <v>9644</v>
      </c>
      <c r="P4470" s="319">
        <v>85</v>
      </c>
      <c r="Q4470" s="319">
        <v>49</v>
      </c>
      <c r="R4470" s="319">
        <v>4</v>
      </c>
      <c r="S4470" s="319" t="s">
        <v>9645</v>
      </c>
      <c r="T4470" s="319">
        <v>40</v>
      </c>
      <c r="U4470" s="319">
        <v>20.244</v>
      </c>
      <c r="V4470" s="319">
        <v>85.817999999999998</v>
      </c>
      <c r="W4470" s="319"/>
      <c r="X4470" s="319"/>
      <c r="Y4470" s="319"/>
      <c r="Z4470" s="319"/>
      <c r="AA4470" s="319"/>
      <c r="AB4470" s="319"/>
      <c r="AC4470" s="319"/>
      <c r="AD4470" s="319"/>
      <c r="AE4470" s="319"/>
      <c r="AF4470" s="319"/>
    </row>
    <row r="4471" spans="2:32" s="313" customFormat="1" hidden="1" x14ac:dyDescent="0.25">
      <c r="B4471" s="313" t="s">
        <v>1263</v>
      </c>
      <c r="C4471" s="672"/>
      <c r="D4471" s="313" t="s">
        <v>9830</v>
      </c>
      <c r="E4471" s="313" t="s">
        <v>1264</v>
      </c>
      <c r="I4471" s="313" t="s">
        <v>1263</v>
      </c>
      <c r="J4471" s="313" t="s">
        <v>406</v>
      </c>
      <c r="K4471" s="313">
        <v>51</v>
      </c>
      <c r="L4471" s="319"/>
      <c r="M4471" s="319">
        <v>11</v>
      </c>
      <c r="N4471" s="319">
        <v>36</v>
      </c>
      <c r="O4471" s="319" t="s">
        <v>9644</v>
      </c>
      <c r="P4471" s="319">
        <v>14</v>
      </c>
      <c r="Q4471" s="319">
        <v>31</v>
      </c>
      <c r="R4471" s="319">
        <v>11</v>
      </c>
      <c r="S4471" s="319" t="s">
        <v>9645</v>
      </c>
      <c r="T4471" s="319">
        <v>174</v>
      </c>
      <c r="U4471" s="319">
        <v>51.192999999999998</v>
      </c>
      <c r="V4471" s="319">
        <v>14.52</v>
      </c>
      <c r="W4471" s="319"/>
      <c r="X4471" s="319"/>
      <c r="Y4471" s="319"/>
      <c r="Z4471" s="319"/>
      <c r="AA4471" s="319"/>
      <c r="AB4471" s="319"/>
      <c r="AC4471" s="319"/>
      <c r="AD4471" s="319"/>
      <c r="AE4471" s="319"/>
      <c r="AF4471" s="319"/>
    </row>
    <row r="4472" spans="2:32" s="313" customFormat="1" hidden="1" x14ac:dyDescent="0.25">
      <c r="B4472" s="313" t="s">
        <v>4278</v>
      </c>
      <c r="C4472" s="672"/>
      <c r="D4472" s="313" t="s">
        <v>9831</v>
      </c>
      <c r="E4472" s="313" t="s">
        <v>4279</v>
      </c>
      <c r="I4472" s="313" t="s">
        <v>4278</v>
      </c>
      <c r="J4472" s="313" t="s">
        <v>3150</v>
      </c>
      <c r="K4472" s="313">
        <v>17</v>
      </c>
      <c r="L4472" s="319"/>
      <c r="M4472" s="319">
        <v>49</v>
      </c>
      <c r="N4472" s="319">
        <v>58</v>
      </c>
      <c r="O4472" s="319" t="s">
        <v>9647</v>
      </c>
      <c r="P4472" s="319">
        <v>25</v>
      </c>
      <c r="Q4472" s="319">
        <v>9</v>
      </c>
      <c r="R4472" s="319">
        <v>44</v>
      </c>
      <c r="S4472" s="319" t="s">
        <v>9645</v>
      </c>
      <c r="T4472" s="319">
        <v>1003</v>
      </c>
      <c r="U4472" s="319">
        <v>-17.832999999999998</v>
      </c>
      <c r="V4472" s="319">
        <v>25.161999999999999</v>
      </c>
      <c r="W4472" s="319"/>
      <c r="X4472" s="319"/>
      <c r="Y4472" s="319"/>
      <c r="Z4472" s="319"/>
      <c r="AA4472" s="319"/>
      <c r="AB4472" s="319"/>
      <c r="AC4472" s="319"/>
      <c r="AD4472" s="319"/>
      <c r="AE4472" s="319"/>
      <c r="AF4472" s="319"/>
    </row>
    <row r="4473" spans="2:32" s="313" customFormat="1" hidden="1" x14ac:dyDescent="0.25">
      <c r="B4473" s="313" t="s">
        <v>1353</v>
      </c>
      <c r="C4473" s="672"/>
      <c r="D4473" s="313" t="s">
        <v>9832</v>
      </c>
      <c r="E4473" s="313" t="s">
        <v>1354</v>
      </c>
      <c r="I4473" s="313" t="s">
        <v>1353</v>
      </c>
      <c r="J4473" s="313" t="s">
        <v>1071</v>
      </c>
      <c r="K4473" s="313">
        <v>10</v>
      </c>
      <c r="L4473" s="319"/>
      <c r="M4473" s="319">
        <v>23</v>
      </c>
      <c r="N4473" s="319">
        <v>21</v>
      </c>
      <c r="O4473" s="319" t="s">
        <v>9644</v>
      </c>
      <c r="P4473" s="319">
        <v>44</v>
      </c>
      <c r="Q4473" s="319">
        <v>56</v>
      </c>
      <c r="R4473" s="319">
        <v>27</v>
      </c>
      <c r="S4473" s="319" t="s">
        <v>9645</v>
      </c>
      <c r="T4473" s="319">
        <v>10</v>
      </c>
      <c r="U4473" s="319">
        <v>10.388999999999999</v>
      </c>
      <c r="V4473" s="319">
        <v>44.941000000000003</v>
      </c>
      <c r="W4473" s="319"/>
      <c r="X4473" s="319"/>
      <c r="Y4473" s="319"/>
      <c r="Z4473" s="319"/>
      <c r="AA4473" s="319"/>
      <c r="AB4473" s="319"/>
      <c r="AC4473" s="319"/>
      <c r="AD4473" s="319"/>
      <c r="AE4473" s="319"/>
      <c r="AF4473" s="319"/>
    </row>
    <row r="4474" spans="2:32" s="313" customFormat="1" hidden="1" x14ac:dyDescent="0.25">
      <c r="B4474" s="313" t="s">
        <v>1468</v>
      </c>
      <c r="C4474" s="672"/>
      <c r="D4474" s="313" t="s">
        <v>9833</v>
      </c>
      <c r="E4474" s="313" t="s">
        <v>1469</v>
      </c>
      <c r="I4474" s="313" t="s">
        <v>1468</v>
      </c>
      <c r="J4474" s="313" t="s">
        <v>1194</v>
      </c>
      <c r="K4474" s="313">
        <v>51</v>
      </c>
      <c r="L4474" s="319"/>
      <c r="M4474" s="319">
        <v>19</v>
      </c>
      <c r="N4474" s="319">
        <v>26</v>
      </c>
      <c r="O4474" s="319" t="s">
        <v>9644</v>
      </c>
      <c r="P4474" s="319">
        <v>0</v>
      </c>
      <c r="Q4474" s="319">
        <v>50</v>
      </c>
      <c r="R4474" s="319">
        <v>51</v>
      </c>
      <c r="S4474" s="319" t="s">
        <v>9648</v>
      </c>
      <c r="T4474" s="319">
        <v>100</v>
      </c>
      <c r="U4474" s="319">
        <v>51.323999999999998</v>
      </c>
      <c r="V4474" s="319">
        <v>-0.84799999999999998</v>
      </c>
      <c r="W4474" s="319"/>
      <c r="X4474" s="319"/>
      <c r="Y4474" s="319"/>
      <c r="Z4474" s="319"/>
      <c r="AA4474" s="319"/>
      <c r="AB4474" s="319"/>
      <c r="AC4474" s="319"/>
      <c r="AD4474" s="319"/>
      <c r="AE4474" s="319"/>
      <c r="AF4474" s="319"/>
    </row>
    <row r="4475" spans="2:32" s="313" customFormat="1" hidden="1" x14ac:dyDescent="0.25">
      <c r="B4475" s="313" t="s">
        <v>1355</v>
      </c>
      <c r="C4475" s="672"/>
      <c r="D4475" s="313" t="s">
        <v>9834</v>
      </c>
      <c r="E4475" s="313" t="s">
        <v>1356</v>
      </c>
      <c r="I4475" s="313" t="s">
        <v>1355</v>
      </c>
      <c r="J4475" s="313" t="s">
        <v>1109</v>
      </c>
      <c r="K4475" s="313">
        <v>4</v>
      </c>
      <c r="L4475" s="319"/>
      <c r="M4475" s="319">
        <v>13</v>
      </c>
      <c r="N4475" s="319">
        <v>17</v>
      </c>
      <c r="O4475" s="319" t="s">
        <v>9644</v>
      </c>
      <c r="P4475" s="319">
        <v>15</v>
      </c>
      <c r="Q4475" s="319">
        <v>47</v>
      </c>
      <c r="R4475" s="319">
        <v>10</v>
      </c>
      <c r="S4475" s="319" t="s">
        <v>9645</v>
      </c>
      <c r="T4475" s="319">
        <v>588</v>
      </c>
      <c r="U4475" s="319">
        <v>4.2210000000000001</v>
      </c>
      <c r="V4475" s="319">
        <v>15.786</v>
      </c>
      <c r="W4475" s="319"/>
      <c r="X4475" s="319"/>
      <c r="Y4475" s="319"/>
      <c r="Z4475" s="319"/>
      <c r="AA4475" s="319"/>
      <c r="AB4475" s="319"/>
      <c r="AC4475" s="319"/>
      <c r="AD4475" s="319"/>
      <c r="AE4475" s="319"/>
      <c r="AF4475" s="319"/>
    </row>
    <row r="4476" spans="2:32" s="313" customFormat="1" hidden="1" x14ac:dyDescent="0.25">
      <c r="B4476" s="313" t="s">
        <v>1654</v>
      </c>
      <c r="C4476" s="672"/>
      <c r="D4476" s="313" t="s">
        <v>9835</v>
      </c>
      <c r="E4476" s="313" t="s">
        <v>1655</v>
      </c>
      <c r="I4476" s="313" t="s">
        <v>1656</v>
      </c>
      <c r="J4476" s="313" t="s">
        <v>869</v>
      </c>
      <c r="K4476" s="313">
        <v>44</v>
      </c>
      <c r="L4476" s="319"/>
      <c r="M4476" s="319">
        <v>30</v>
      </c>
      <c r="N4476" s="319">
        <v>11</v>
      </c>
      <c r="O4476" s="319" t="s">
        <v>9644</v>
      </c>
      <c r="P4476" s="319">
        <v>26</v>
      </c>
      <c r="Q4476" s="319">
        <v>6</v>
      </c>
      <c r="R4476" s="319">
        <v>7</v>
      </c>
      <c r="S4476" s="319" t="s">
        <v>9645</v>
      </c>
      <c r="T4476" s="319">
        <v>91</v>
      </c>
      <c r="U4476" s="319">
        <v>44.503</v>
      </c>
      <c r="V4476" s="319">
        <v>26.102</v>
      </c>
      <c r="W4476" s="319"/>
      <c r="X4476" s="319"/>
      <c r="Y4476" s="319"/>
      <c r="Z4476" s="319"/>
      <c r="AA4476" s="319"/>
      <c r="AB4476" s="319"/>
      <c r="AC4476" s="319"/>
      <c r="AD4476" s="319"/>
      <c r="AE4476" s="319"/>
      <c r="AF4476" s="319"/>
    </row>
    <row r="4477" spans="2:32" s="313" customFormat="1" hidden="1" x14ac:dyDescent="0.25">
      <c r="B4477" s="313" t="s">
        <v>1107</v>
      </c>
      <c r="C4477" s="672"/>
      <c r="D4477" s="313" t="s">
        <v>9836</v>
      </c>
      <c r="E4477" s="313" t="s">
        <v>1108</v>
      </c>
      <c r="I4477" s="313" t="s">
        <v>1107</v>
      </c>
      <c r="J4477" s="313" t="s">
        <v>1109</v>
      </c>
      <c r="K4477" s="313">
        <v>5</v>
      </c>
      <c r="L4477" s="319"/>
      <c r="M4477" s="319">
        <v>50</v>
      </c>
      <c r="N4477" s="319">
        <v>49</v>
      </c>
      <c r="O4477" s="319" t="s">
        <v>9644</v>
      </c>
      <c r="P4477" s="319">
        <v>20</v>
      </c>
      <c r="Q4477" s="319">
        <v>38</v>
      </c>
      <c r="R4477" s="319">
        <v>58</v>
      </c>
      <c r="S4477" s="319" t="s">
        <v>9645</v>
      </c>
      <c r="T4477" s="319">
        <v>473</v>
      </c>
      <c r="U4477" s="319">
        <v>5.8470000000000004</v>
      </c>
      <c r="V4477" s="319">
        <v>20.649000000000001</v>
      </c>
      <c r="W4477" s="319"/>
      <c r="X4477" s="319"/>
      <c r="Y4477" s="319"/>
      <c r="Z4477" s="319"/>
      <c r="AA4477" s="319"/>
      <c r="AB4477" s="319"/>
      <c r="AC4477" s="319"/>
      <c r="AD4477" s="319"/>
      <c r="AE4477" s="319"/>
      <c r="AF4477" s="319"/>
    </row>
    <row r="4478" spans="2:32" s="313" customFormat="1" hidden="1" x14ac:dyDescent="0.25">
      <c r="B4478" s="313" t="s">
        <v>1167</v>
      </c>
      <c r="C4478" s="672"/>
      <c r="D4478" s="313" t="s">
        <v>9837</v>
      </c>
      <c r="E4478" s="313" t="s">
        <v>1168</v>
      </c>
      <c r="I4478" s="313" t="s">
        <v>1170</v>
      </c>
      <c r="J4478" s="313" t="s">
        <v>1169</v>
      </c>
      <c r="K4478" s="313">
        <v>20</v>
      </c>
      <c r="L4478" s="319"/>
      <c r="M4478" s="319">
        <v>21</v>
      </c>
      <c r="N4478" s="319">
        <v>56</v>
      </c>
      <c r="O4478" s="319" t="s">
        <v>9644</v>
      </c>
      <c r="P4478" s="319">
        <v>74</v>
      </c>
      <c r="Q4478" s="319">
        <v>30</v>
      </c>
      <c r="R4478" s="319">
        <v>23</v>
      </c>
      <c r="S4478" s="319" t="s">
        <v>9648</v>
      </c>
      <c r="T4478" s="319">
        <v>8</v>
      </c>
      <c r="U4478" s="319">
        <v>20.366</v>
      </c>
      <c r="V4478" s="319">
        <v>-74.506</v>
      </c>
      <c r="W4478" s="319"/>
      <c r="X4478" s="319"/>
      <c r="Y4478" s="319"/>
      <c r="Z4478" s="319"/>
      <c r="AA4478" s="319"/>
      <c r="AB4478" s="319"/>
      <c r="AC4478" s="319"/>
      <c r="AD4478" s="319"/>
      <c r="AE4478" s="319"/>
      <c r="AF4478" s="319"/>
    </row>
    <row r="4479" spans="2:32" s="313" customFormat="1" hidden="1" x14ac:dyDescent="0.25">
      <c r="B4479" s="313" t="s">
        <v>1016</v>
      </c>
      <c r="C4479" s="672"/>
      <c r="D4479" s="313" t="s">
        <v>9838</v>
      </c>
      <c r="E4479" s="313" t="s">
        <v>1017</v>
      </c>
      <c r="I4479" s="313" t="s">
        <v>1016</v>
      </c>
      <c r="J4479" s="313" t="s">
        <v>1018</v>
      </c>
      <c r="K4479" s="313">
        <v>10</v>
      </c>
      <c r="L4479" s="319"/>
      <c r="M4479" s="319">
        <v>38</v>
      </c>
      <c r="N4479" s="319">
        <v>33</v>
      </c>
      <c r="O4479" s="319" t="s">
        <v>9644</v>
      </c>
      <c r="P4479" s="319">
        <v>122</v>
      </c>
      <c r="Q4479" s="319">
        <v>55</v>
      </c>
      <c r="R4479" s="319">
        <v>46</v>
      </c>
      <c r="S4479" s="319" t="s">
        <v>9645</v>
      </c>
      <c r="T4479" s="319">
        <v>8</v>
      </c>
      <c r="U4479" s="319">
        <v>10.643000000000001</v>
      </c>
      <c r="V4479" s="319">
        <v>122.929</v>
      </c>
      <c r="W4479" s="319"/>
      <c r="X4479" s="319"/>
      <c r="Y4479" s="319"/>
      <c r="Z4479" s="319"/>
      <c r="AA4479" s="319"/>
      <c r="AB4479" s="319"/>
      <c r="AC4479" s="319"/>
      <c r="AD4479" s="319"/>
      <c r="AE4479" s="319"/>
      <c r="AF4479" s="319"/>
    </row>
    <row r="4480" spans="2:32" s="313" customFormat="1" hidden="1" x14ac:dyDescent="0.25">
      <c r="B4480" s="313" t="s">
        <v>1014</v>
      </c>
      <c r="C4480" s="672"/>
      <c r="D4480" s="313" t="s">
        <v>9839</v>
      </c>
      <c r="E4480" s="313" t="s">
        <v>1015</v>
      </c>
      <c r="I4480" s="313" t="s">
        <v>1014</v>
      </c>
      <c r="J4480" s="313" t="s">
        <v>869</v>
      </c>
      <c r="K4480" s="313">
        <v>46</v>
      </c>
      <c r="L4480" s="319"/>
      <c r="M4480" s="319">
        <v>31</v>
      </c>
      <c r="N4480" s="319">
        <v>19</v>
      </c>
      <c r="O4480" s="319" t="s">
        <v>9644</v>
      </c>
      <c r="P4480" s="319">
        <v>26</v>
      </c>
      <c r="Q4480" s="319">
        <v>54</v>
      </c>
      <c r="R4480" s="319">
        <v>37</v>
      </c>
      <c r="S4480" s="319" t="s">
        <v>9645</v>
      </c>
      <c r="T4480" s="319">
        <v>186</v>
      </c>
      <c r="U4480" s="319">
        <v>46.521999999999998</v>
      </c>
      <c r="V4480" s="319">
        <v>26.91</v>
      </c>
      <c r="W4480" s="319"/>
      <c r="X4480" s="319"/>
      <c r="Y4480" s="319"/>
      <c r="Z4480" s="319"/>
      <c r="AA4480" s="319"/>
      <c r="AB4480" s="319"/>
      <c r="AC4480" s="319"/>
      <c r="AD4480" s="319"/>
      <c r="AE4480" s="319"/>
      <c r="AF4480" s="319"/>
    </row>
    <row r="4481" spans="2:32" s="313" customFormat="1" hidden="1" x14ac:dyDescent="0.25">
      <c r="B4481" s="313" t="s">
        <v>1178</v>
      </c>
      <c r="C4481" s="672"/>
      <c r="D4481" s="313" t="s">
        <v>9840</v>
      </c>
      <c r="E4481" s="313" t="s">
        <v>1179</v>
      </c>
      <c r="I4481" s="313" t="s">
        <v>1178</v>
      </c>
      <c r="J4481" s="313" t="s">
        <v>594</v>
      </c>
      <c r="K4481" s="313">
        <v>41</v>
      </c>
      <c r="L4481" s="319"/>
      <c r="M4481" s="319">
        <v>17</v>
      </c>
      <c r="N4481" s="319">
        <v>49</v>
      </c>
      <c r="O4481" s="319" t="s">
        <v>9644</v>
      </c>
      <c r="P4481" s="319">
        <v>2</v>
      </c>
      <c r="Q4481" s="319">
        <v>4</v>
      </c>
      <c r="R4481" s="319">
        <v>42</v>
      </c>
      <c r="S4481" s="319" t="s">
        <v>9645</v>
      </c>
      <c r="T4481" s="319">
        <v>4</v>
      </c>
      <c r="U4481" s="319">
        <v>41.296999999999997</v>
      </c>
      <c r="V4481" s="319">
        <v>2.0779999999999998</v>
      </c>
      <c r="W4481" s="319"/>
      <c r="X4481" s="319"/>
      <c r="Y4481" s="319"/>
      <c r="Z4481" s="319"/>
      <c r="AA4481" s="319"/>
      <c r="AB4481" s="319"/>
      <c r="AC4481" s="319"/>
      <c r="AD4481" s="319"/>
      <c r="AE4481" s="319"/>
      <c r="AF4481" s="319"/>
    </row>
    <row r="4482" spans="2:32" s="313" customFormat="1" hidden="1" x14ac:dyDescent="0.25">
      <c r="B4482" s="313" t="s">
        <v>1497</v>
      </c>
      <c r="C4482" s="672"/>
      <c r="D4482" s="313" t="s">
        <v>9841</v>
      </c>
      <c r="E4482" s="313" t="s">
        <v>1498</v>
      </c>
      <c r="I4482" s="313" t="s">
        <v>1497</v>
      </c>
      <c r="J4482" s="313" t="s">
        <v>436</v>
      </c>
      <c r="K4482" s="313">
        <v>26</v>
      </c>
      <c r="L4482" s="319"/>
      <c r="M4482" s="319">
        <v>22</v>
      </c>
      <c r="N4482" s="319">
        <v>42</v>
      </c>
      <c r="O4482" s="319" t="s">
        <v>9644</v>
      </c>
      <c r="P4482" s="319">
        <v>80</v>
      </c>
      <c r="Q4482" s="319">
        <v>6</v>
      </c>
      <c r="R4482" s="319">
        <v>27</v>
      </c>
      <c r="S4482" s="319" t="s">
        <v>9648</v>
      </c>
      <c r="T4482" s="319">
        <v>4</v>
      </c>
      <c r="U4482" s="319">
        <v>26.378</v>
      </c>
      <c r="V4482" s="319">
        <v>-80.106999999999999</v>
      </c>
      <c r="W4482" s="319"/>
      <c r="X4482" s="319"/>
      <c r="Y4482" s="319"/>
      <c r="Z4482" s="319"/>
      <c r="AA4482" s="319"/>
      <c r="AB4482" s="319"/>
      <c r="AC4482" s="319"/>
      <c r="AD4482" s="319"/>
      <c r="AE4482" s="319"/>
      <c r="AF4482" s="319"/>
    </row>
    <row r="4483" spans="2:32" s="313" customFormat="1" hidden="1" x14ac:dyDescent="0.25">
      <c r="B4483" s="313" t="s">
        <v>1256</v>
      </c>
      <c r="C4483" s="672"/>
      <c r="D4483" s="313" t="s">
        <v>9842</v>
      </c>
      <c r="E4483" s="313" t="s">
        <v>1257</v>
      </c>
      <c r="I4483" s="313" t="s">
        <v>1258</v>
      </c>
      <c r="J4483" s="313" t="s">
        <v>436</v>
      </c>
      <c r="K4483" s="313">
        <v>48</v>
      </c>
      <c r="L4483" s="319"/>
      <c r="M4483" s="319">
        <v>43</v>
      </c>
      <c r="N4483" s="319">
        <v>42</v>
      </c>
      <c r="O4483" s="319" t="s">
        <v>9644</v>
      </c>
      <c r="P4483" s="319">
        <v>94</v>
      </c>
      <c r="Q4483" s="319">
        <v>36</v>
      </c>
      <c r="R4483" s="319">
        <v>44</v>
      </c>
      <c r="S4483" s="319" t="s">
        <v>9648</v>
      </c>
      <c r="T4483" s="319">
        <v>332</v>
      </c>
      <c r="U4483" s="319">
        <v>48.728000000000002</v>
      </c>
      <c r="V4483" s="319">
        <v>-94.611999999999995</v>
      </c>
      <c r="W4483" s="319"/>
      <c r="X4483" s="319"/>
      <c r="Y4483" s="319"/>
      <c r="Z4483" s="319"/>
      <c r="AA4483" s="319"/>
      <c r="AB4483" s="319"/>
      <c r="AC4483" s="319"/>
      <c r="AD4483" s="319"/>
      <c r="AE4483" s="319"/>
      <c r="AF4483" s="319"/>
    </row>
    <row r="4484" spans="2:32" s="313" customFormat="1" hidden="1" x14ac:dyDescent="0.25">
      <c r="B4484" s="313" t="s">
        <v>1125</v>
      </c>
      <c r="C4484" s="672"/>
      <c r="D4484" s="313" t="s">
        <v>9843</v>
      </c>
      <c r="E4484" s="313" t="s">
        <v>1126</v>
      </c>
      <c r="I4484" s="313" t="s">
        <v>1125</v>
      </c>
      <c r="J4484" s="313" t="s">
        <v>418</v>
      </c>
      <c r="K4484" s="313">
        <v>26</v>
      </c>
      <c r="L4484" s="319"/>
      <c r="M4484" s="319">
        <v>31</v>
      </c>
      <c r="N4484" s="319">
        <v>54</v>
      </c>
      <c r="O4484" s="319" t="s">
        <v>9644</v>
      </c>
      <c r="P4484" s="319">
        <v>54</v>
      </c>
      <c r="Q4484" s="319">
        <v>49</v>
      </c>
      <c r="R4484" s="319">
        <v>18</v>
      </c>
      <c r="S4484" s="319" t="s">
        <v>9645</v>
      </c>
      <c r="T4484" s="319">
        <v>27</v>
      </c>
      <c r="U4484" s="319">
        <v>26.532</v>
      </c>
      <c r="V4484" s="319">
        <v>54.822000000000003</v>
      </c>
      <c r="W4484" s="319"/>
      <c r="X4484" s="319"/>
      <c r="Y4484" s="319"/>
      <c r="Z4484" s="319"/>
      <c r="AA4484" s="319"/>
      <c r="AB4484" s="319"/>
      <c r="AC4484" s="319"/>
      <c r="AD4484" s="319"/>
      <c r="AE4484" s="319"/>
      <c r="AF4484" s="319"/>
    </row>
    <row r="4485" spans="2:32" s="313" customFormat="1" hidden="1" x14ac:dyDescent="0.25">
      <c r="B4485" s="313" t="s">
        <v>1158</v>
      </c>
      <c r="C4485" s="672"/>
      <c r="D4485" s="313" t="s">
        <v>9844</v>
      </c>
      <c r="E4485" s="313" t="s">
        <v>1159</v>
      </c>
      <c r="I4485" s="313" t="s">
        <v>1160</v>
      </c>
      <c r="J4485" s="313" t="s">
        <v>726</v>
      </c>
      <c r="K4485" s="313">
        <v>3</v>
      </c>
      <c r="L4485" s="319"/>
      <c r="M4485" s="319">
        <v>26</v>
      </c>
      <c r="N4485" s="319">
        <v>31</v>
      </c>
      <c r="O4485" s="319" t="s">
        <v>9647</v>
      </c>
      <c r="P4485" s="319">
        <v>114</v>
      </c>
      <c r="Q4485" s="319">
        <v>45</v>
      </c>
      <c r="R4485" s="319">
        <v>40</v>
      </c>
      <c r="S4485" s="319" t="s">
        <v>9645</v>
      </c>
      <c r="T4485" s="319">
        <v>21</v>
      </c>
      <c r="U4485" s="319">
        <v>-3.4420000000000002</v>
      </c>
      <c r="V4485" s="319">
        <v>114.761</v>
      </c>
      <c r="W4485" s="319"/>
      <c r="X4485" s="319"/>
      <c r="Y4485" s="319"/>
      <c r="Z4485" s="319"/>
      <c r="AA4485" s="319"/>
      <c r="AB4485" s="319"/>
      <c r="AC4485" s="319"/>
      <c r="AD4485" s="319"/>
      <c r="AE4485" s="319"/>
      <c r="AF4485" s="319"/>
    </row>
    <row r="4486" spans="2:32" s="313" customFormat="1" hidden="1" x14ac:dyDescent="0.25">
      <c r="B4486" s="313" t="s">
        <v>9409</v>
      </c>
      <c r="C4486" s="672"/>
      <c r="D4486" s="313" t="s">
        <v>9845</v>
      </c>
      <c r="E4486" s="313" t="s">
        <v>9410</v>
      </c>
      <c r="I4486" s="313" t="s">
        <v>9411</v>
      </c>
      <c r="J4486" s="313" t="s">
        <v>436</v>
      </c>
      <c r="K4486" s="313">
        <v>41</v>
      </c>
      <c r="L4486" s="319"/>
      <c r="M4486" s="319">
        <v>56</v>
      </c>
      <c r="N4486" s="319">
        <v>20</v>
      </c>
      <c r="O4486" s="319" t="s">
        <v>9644</v>
      </c>
      <c r="P4486" s="319">
        <v>72</v>
      </c>
      <c r="Q4486" s="319">
        <v>40</v>
      </c>
      <c r="R4486" s="319">
        <v>59</v>
      </c>
      <c r="S4486" s="319" t="s">
        <v>9648</v>
      </c>
      <c r="T4486" s="319">
        <v>53</v>
      </c>
      <c r="U4486" s="319">
        <v>41.939</v>
      </c>
      <c r="V4486" s="319">
        <v>-72.683000000000007</v>
      </c>
      <c r="W4486" s="319"/>
      <c r="X4486" s="319"/>
      <c r="Y4486" s="319"/>
      <c r="Z4486" s="319"/>
      <c r="AA4486" s="319"/>
      <c r="AB4486" s="319"/>
      <c r="AC4486" s="319"/>
      <c r="AD4486" s="319"/>
      <c r="AE4486" s="319"/>
      <c r="AF4486" s="319"/>
    </row>
    <row r="4487" spans="2:32" s="313" customFormat="1" hidden="1" x14ac:dyDescent="0.25">
      <c r="B4487" s="313" t="s">
        <v>1130</v>
      </c>
      <c r="C4487" s="672"/>
      <c r="D4487" s="313" t="s">
        <v>9846</v>
      </c>
      <c r="E4487" s="313" t="s">
        <v>1131</v>
      </c>
      <c r="I4487" s="313" t="s">
        <v>1130</v>
      </c>
      <c r="J4487" s="313" t="s">
        <v>484</v>
      </c>
      <c r="K4487" s="313">
        <v>40</v>
      </c>
      <c r="L4487" s="319"/>
      <c r="M4487" s="319">
        <v>19</v>
      </c>
      <c r="N4487" s="319">
        <v>4</v>
      </c>
      <c r="O4487" s="319" t="s">
        <v>9644</v>
      </c>
      <c r="P4487" s="319">
        <v>27</v>
      </c>
      <c r="Q4487" s="319">
        <v>58</v>
      </c>
      <c r="R4487" s="319">
        <v>39</v>
      </c>
      <c r="S4487" s="319" t="s">
        <v>9645</v>
      </c>
      <c r="T4487" s="319">
        <v>51</v>
      </c>
      <c r="U4487" s="319">
        <v>40.317999999999998</v>
      </c>
      <c r="V4487" s="319">
        <v>27.977</v>
      </c>
      <c r="W4487" s="319"/>
      <c r="X4487" s="319"/>
      <c r="Y4487" s="319"/>
      <c r="Z4487" s="319"/>
      <c r="AA4487" s="319"/>
      <c r="AB4487" s="319"/>
      <c r="AC4487" s="319"/>
      <c r="AD4487" s="319"/>
      <c r="AE4487" s="319"/>
      <c r="AF4487" s="319"/>
    </row>
    <row r="4488" spans="2:32" s="313" customFormat="1" hidden="1" x14ac:dyDescent="0.25">
      <c r="B4488" s="313" t="s">
        <v>8462</v>
      </c>
      <c r="C4488" s="672"/>
      <c r="D4488" s="313" t="s">
        <v>9847</v>
      </c>
      <c r="E4488" s="313" t="s">
        <v>8463</v>
      </c>
      <c r="I4488" s="313" t="s">
        <v>8462</v>
      </c>
      <c r="J4488" s="313" t="s">
        <v>1051</v>
      </c>
      <c r="K4488" s="313">
        <v>24</v>
      </c>
      <c r="L4488" s="319"/>
      <c r="M4488" s="319">
        <v>50</v>
      </c>
      <c r="N4488" s="319">
        <v>29</v>
      </c>
      <c r="O4488" s="319" t="s">
        <v>9644</v>
      </c>
      <c r="P4488" s="319">
        <v>68</v>
      </c>
      <c r="Q4488" s="319">
        <v>50</v>
      </c>
      <c r="R4488" s="319">
        <v>18</v>
      </c>
      <c r="S4488" s="319" t="s">
        <v>9645</v>
      </c>
      <c r="T4488" s="319">
        <v>16</v>
      </c>
      <c r="U4488" s="319">
        <v>24.841000000000001</v>
      </c>
      <c r="V4488" s="319">
        <v>68.837999999999994</v>
      </c>
      <c r="W4488" s="319"/>
      <c r="X4488" s="319"/>
      <c r="Y4488" s="319"/>
      <c r="Z4488" s="319"/>
      <c r="AA4488" s="319"/>
      <c r="AB4488" s="319"/>
      <c r="AC4488" s="319"/>
      <c r="AD4488" s="319"/>
      <c r="AE4488" s="319"/>
      <c r="AF4488" s="319"/>
    </row>
    <row r="4489" spans="2:32" s="313" customFormat="1" hidden="1" x14ac:dyDescent="0.25">
      <c r="B4489" s="313" t="s">
        <v>1136</v>
      </c>
      <c r="C4489" s="672"/>
      <c r="D4489" s="313" t="s">
        <v>9848</v>
      </c>
      <c r="E4489" s="313" t="s">
        <v>1137</v>
      </c>
      <c r="I4489" s="313" t="s">
        <v>1138</v>
      </c>
      <c r="J4489" s="313" t="s">
        <v>726</v>
      </c>
      <c r="K4489" s="313">
        <v>6</v>
      </c>
      <c r="L4489" s="319"/>
      <c r="M4489" s="319">
        <v>54</v>
      </c>
      <c r="N4489" s="319">
        <v>2</v>
      </c>
      <c r="O4489" s="319" t="s">
        <v>9647</v>
      </c>
      <c r="P4489" s="319">
        <v>107</v>
      </c>
      <c r="Q4489" s="319">
        <v>34</v>
      </c>
      <c r="R4489" s="319">
        <v>34</v>
      </c>
      <c r="S4489" s="319" t="s">
        <v>9645</v>
      </c>
      <c r="T4489" s="319">
        <v>741</v>
      </c>
      <c r="U4489" s="319">
        <v>-6.9009999999999998</v>
      </c>
      <c r="V4489" s="319">
        <v>107.57599999999999</v>
      </c>
      <c r="W4489" s="319"/>
      <c r="X4489" s="319"/>
      <c r="Y4489" s="319"/>
      <c r="Z4489" s="319"/>
      <c r="AA4489" s="319"/>
      <c r="AB4489" s="319"/>
      <c r="AC4489" s="319"/>
      <c r="AD4489" s="319"/>
      <c r="AE4489" s="319"/>
      <c r="AF4489" s="319"/>
    </row>
    <row r="4490" spans="2:32" s="313" customFormat="1" hidden="1" x14ac:dyDescent="0.25">
      <c r="B4490" s="313" t="s">
        <v>1197</v>
      </c>
      <c r="C4490" s="672"/>
      <c r="D4490" s="313" t="s">
        <v>9849</v>
      </c>
      <c r="E4490" s="313" t="s">
        <v>1198</v>
      </c>
      <c r="I4490" s="313" t="s">
        <v>1199</v>
      </c>
      <c r="J4490" s="313" t="s">
        <v>516</v>
      </c>
      <c r="K4490" s="313">
        <v>22</v>
      </c>
      <c r="L4490" s="319"/>
      <c r="M4490" s="319">
        <v>20</v>
      </c>
      <c r="N4490" s="319">
        <v>10</v>
      </c>
      <c r="O4490" s="319" t="s">
        <v>9644</v>
      </c>
      <c r="P4490" s="319">
        <v>73</v>
      </c>
      <c r="Q4490" s="319">
        <v>13</v>
      </c>
      <c r="R4490" s="319">
        <v>34</v>
      </c>
      <c r="S4490" s="319" t="s">
        <v>9645</v>
      </c>
      <c r="T4490" s="319">
        <v>39</v>
      </c>
      <c r="U4490" s="319">
        <v>22.335999999999999</v>
      </c>
      <c r="V4490" s="319">
        <v>73.225999999999999</v>
      </c>
      <c r="W4490" s="319"/>
      <c r="X4490" s="319"/>
      <c r="Y4490" s="319"/>
      <c r="Z4490" s="319"/>
      <c r="AA4490" s="319"/>
      <c r="AB4490" s="319"/>
      <c r="AC4490" s="319"/>
      <c r="AD4490" s="319"/>
      <c r="AE4490" s="319"/>
      <c r="AF4490" s="319"/>
    </row>
    <row r="4491" spans="2:32" s="313" customFormat="1" hidden="1" x14ac:dyDescent="0.25">
      <c r="B4491" s="313" t="s">
        <v>8316</v>
      </c>
      <c r="C4491" s="672"/>
      <c r="D4491" s="313" t="s">
        <v>9850</v>
      </c>
      <c r="E4491" s="313" t="s">
        <v>8317</v>
      </c>
      <c r="I4491" s="313" t="s">
        <v>8318</v>
      </c>
      <c r="J4491" s="313" t="s">
        <v>436</v>
      </c>
      <c r="K4491" s="313">
        <v>41</v>
      </c>
      <c r="L4491" s="319"/>
      <c r="M4491" s="319">
        <v>9</v>
      </c>
      <c r="N4491" s="319">
        <v>48</v>
      </c>
      <c r="O4491" s="319" t="s">
        <v>9644</v>
      </c>
      <c r="P4491" s="319">
        <v>73</v>
      </c>
      <c r="Q4491" s="319">
        <v>7</v>
      </c>
      <c r="R4491" s="319">
        <v>34</v>
      </c>
      <c r="S4491" s="319" t="s">
        <v>9648</v>
      </c>
      <c r="T4491" s="319">
        <v>3</v>
      </c>
      <c r="U4491" s="319">
        <v>41.162999999999997</v>
      </c>
      <c r="V4491" s="319">
        <v>-73.126000000000005</v>
      </c>
      <c r="W4491" s="319"/>
      <c r="X4491" s="319"/>
      <c r="Y4491" s="319"/>
      <c r="Z4491" s="319"/>
      <c r="AA4491" s="319"/>
      <c r="AB4491" s="319"/>
      <c r="AC4491" s="319"/>
      <c r="AD4491" s="319"/>
      <c r="AE4491" s="319"/>
      <c r="AF4491" s="319"/>
    </row>
    <row r="4492" spans="2:32" s="313" customFormat="1" hidden="1" x14ac:dyDescent="0.25">
      <c r="B4492" s="313" t="s">
        <v>1605</v>
      </c>
      <c r="C4492" s="672"/>
      <c r="D4492" s="313" t="s">
        <v>9851</v>
      </c>
      <c r="E4492" s="313" t="s">
        <v>1606</v>
      </c>
      <c r="I4492" s="313" t="s">
        <v>1607</v>
      </c>
      <c r="J4492" s="313" t="s">
        <v>600</v>
      </c>
      <c r="K4492" s="313">
        <v>40</v>
      </c>
      <c r="L4492" s="319"/>
      <c r="M4492" s="319">
        <v>39</v>
      </c>
      <c r="N4492" s="319">
        <v>27</v>
      </c>
      <c r="O4492" s="319" t="s">
        <v>9644</v>
      </c>
      <c r="P4492" s="319">
        <v>17</v>
      </c>
      <c r="Q4492" s="319">
        <v>56</v>
      </c>
      <c r="R4492" s="319">
        <v>49</v>
      </c>
      <c r="S4492" s="319" t="s">
        <v>9645</v>
      </c>
      <c r="T4492" s="319">
        <v>15</v>
      </c>
      <c r="U4492" s="319">
        <v>40.656999999999996</v>
      </c>
      <c r="V4492" s="319">
        <v>17.946999999999999</v>
      </c>
      <c r="W4492" s="319"/>
      <c r="X4492" s="319"/>
      <c r="Y4492" s="319"/>
      <c r="Z4492" s="319"/>
      <c r="AA4492" s="319"/>
      <c r="AB4492" s="319"/>
      <c r="AC4492" s="319"/>
      <c r="AD4492" s="319"/>
      <c r="AE4492" s="319"/>
      <c r="AF4492" s="319"/>
    </row>
    <row r="4493" spans="2:32" s="313" customFormat="1" hidden="1" x14ac:dyDescent="0.25">
      <c r="B4493" s="313" t="s">
        <v>3256</v>
      </c>
      <c r="C4493" s="672"/>
      <c r="D4493" s="313" t="s">
        <v>9852</v>
      </c>
      <c r="E4493" s="313" t="s">
        <v>3257</v>
      </c>
      <c r="I4493" s="313" t="s">
        <v>3256</v>
      </c>
      <c r="J4493" s="313" t="s">
        <v>1134</v>
      </c>
      <c r="K4493" s="313">
        <v>4</v>
      </c>
      <c r="L4493" s="319"/>
      <c r="M4493" s="319">
        <v>15</v>
      </c>
      <c r="N4493" s="319">
        <v>11</v>
      </c>
      <c r="O4493" s="319" t="s">
        <v>9644</v>
      </c>
      <c r="P4493" s="319">
        <v>20</v>
      </c>
      <c r="Q4493" s="319">
        <v>58</v>
      </c>
      <c r="R4493" s="319">
        <v>31</v>
      </c>
      <c r="S4493" s="319" t="s">
        <v>9645</v>
      </c>
      <c r="T4493" s="319">
        <v>460</v>
      </c>
      <c r="U4493" s="319">
        <v>4.2530000000000001</v>
      </c>
      <c r="V4493" s="319">
        <v>20.975000000000001</v>
      </c>
      <c r="W4493" s="319"/>
      <c r="X4493" s="319"/>
      <c r="Y4493" s="319"/>
      <c r="Z4493" s="319"/>
      <c r="AA4493" s="319"/>
      <c r="AB4493" s="319"/>
      <c r="AC4493" s="319"/>
      <c r="AD4493" s="319"/>
      <c r="AE4493" s="319"/>
      <c r="AF4493" s="319"/>
    </row>
    <row r="4494" spans="2:32" s="313" customFormat="1" hidden="1" x14ac:dyDescent="0.25">
      <c r="B4494" s="313" t="s">
        <v>1182</v>
      </c>
      <c r="C4494" s="672"/>
      <c r="D4494" s="313" t="s">
        <v>9853</v>
      </c>
      <c r="E4494" s="313" t="s">
        <v>1183</v>
      </c>
      <c r="I4494" s="313" t="s">
        <v>1182</v>
      </c>
      <c r="J4494" s="313" t="s">
        <v>621</v>
      </c>
      <c r="K4494" s="313">
        <v>69</v>
      </c>
      <c r="L4494" s="319"/>
      <c r="M4494" s="319">
        <v>3</v>
      </c>
      <c r="N4494" s="319">
        <v>20</v>
      </c>
      <c r="O4494" s="319" t="s">
        <v>9644</v>
      </c>
      <c r="P4494" s="319">
        <v>18</v>
      </c>
      <c r="Q4494" s="319">
        <v>32</v>
      </c>
      <c r="R4494" s="319">
        <v>25</v>
      </c>
      <c r="S4494" s="319" t="s">
        <v>9645</v>
      </c>
      <c r="T4494" s="319">
        <v>77</v>
      </c>
      <c r="U4494" s="319">
        <v>69.055999999999997</v>
      </c>
      <c r="V4494" s="319">
        <v>18.54</v>
      </c>
      <c r="W4494" s="319"/>
      <c r="X4494" s="319"/>
      <c r="Y4494" s="319"/>
      <c r="Z4494" s="319"/>
      <c r="AA4494" s="319"/>
      <c r="AB4494" s="319"/>
      <c r="AC4494" s="319"/>
      <c r="AD4494" s="319"/>
      <c r="AE4494" s="319"/>
      <c r="AF4494" s="319"/>
    </row>
    <row r="4495" spans="2:32" s="313" customFormat="1" hidden="1" x14ac:dyDescent="0.25">
      <c r="B4495" s="313" t="s">
        <v>1332</v>
      </c>
      <c r="C4495" s="672"/>
      <c r="D4495" s="313" t="s">
        <v>9854</v>
      </c>
      <c r="E4495" s="313" t="s">
        <v>1333</v>
      </c>
      <c r="I4495" s="313" t="s">
        <v>1332</v>
      </c>
      <c r="J4495" s="313" t="s">
        <v>433</v>
      </c>
      <c r="K4495" s="313">
        <v>57</v>
      </c>
      <c r="L4495" s="319"/>
      <c r="M4495" s="319">
        <v>28</v>
      </c>
      <c r="N4495" s="319">
        <v>52</v>
      </c>
      <c r="O4495" s="319" t="s">
        <v>9644</v>
      </c>
      <c r="P4495" s="319">
        <v>7</v>
      </c>
      <c r="Q4495" s="319">
        <v>21</v>
      </c>
      <c r="R4495" s="319">
        <v>46</v>
      </c>
      <c r="S4495" s="319" t="s">
        <v>9648</v>
      </c>
      <c r="T4495" s="319">
        <v>6</v>
      </c>
      <c r="U4495" s="319">
        <v>57.481000000000002</v>
      </c>
      <c r="V4495" s="319">
        <v>-7.3630000000000004</v>
      </c>
      <c r="W4495" s="319"/>
      <c r="X4495" s="319"/>
      <c r="Y4495" s="319"/>
      <c r="Z4495" s="319"/>
      <c r="AA4495" s="319"/>
      <c r="AB4495" s="319"/>
      <c r="AC4495" s="319"/>
      <c r="AD4495" s="319"/>
      <c r="AE4495" s="319"/>
      <c r="AF4495" s="319"/>
    </row>
    <row r="4496" spans="2:32" s="313" customFormat="1" hidden="1" x14ac:dyDescent="0.25">
      <c r="B4496" s="313" t="s">
        <v>1282</v>
      </c>
      <c r="C4496" s="672"/>
      <c r="D4496" s="313" t="s">
        <v>9855</v>
      </c>
      <c r="E4496" s="313" t="s">
        <v>1283</v>
      </c>
      <c r="I4496" s="313" t="s">
        <v>1284</v>
      </c>
      <c r="J4496" s="313" t="s">
        <v>436</v>
      </c>
      <c r="K4496" s="313">
        <v>42</v>
      </c>
      <c r="L4496" s="319"/>
      <c r="M4496" s="319">
        <v>28</v>
      </c>
      <c r="N4496" s="319">
        <v>11</v>
      </c>
      <c r="O4496" s="319" t="s">
        <v>9644</v>
      </c>
      <c r="P4496" s="319">
        <v>71</v>
      </c>
      <c r="Q4496" s="319">
        <v>17</v>
      </c>
      <c r="R4496" s="319">
        <v>20</v>
      </c>
      <c r="S4496" s="319" t="s">
        <v>9648</v>
      </c>
      <c r="T4496" s="319">
        <v>41</v>
      </c>
      <c r="U4496" s="319">
        <v>42.47</v>
      </c>
      <c r="V4496" s="319">
        <v>-71.289000000000001</v>
      </c>
      <c r="W4496" s="319"/>
      <c r="X4496" s="319"/>
      <c r="Y4496" s="319"/>
      <c r="Z4496" s="319"/>
      <c r="AA4496" s="319"/>
      <c r="AB4496" s="319"/>
      <c r="AC4496" s="319"/>
      <c r="AD4496" s="319"/>
      <c r="AE4496" s="319"/>
      <c r="AF4496" s="319"/>
    </row>
    <row r="4497" spans="2:32" s="313" customFormat="1" hidden="1" x14ac:dyDescent="0.25">
      <c r="B4497" s="313" t="s">
        <v>1483</v>
      </c>
      <c r="C4497" s="672"/>
      <c r="D4497" s="313" t="s">
        <v>9856</v>
      </c>
      <c r="E4497" s="313" t="s">
        <v>1484</v>
      </c>
      <c r="I4497" s="313" t="s">
        <v>1483</v>
      </c>
      <c r="J4497" s="313" t="s">
        <v>1485</v>
      </c>
      <c r="K4497" s="313">
        <v>11</v>
      </c>
      <c r="L4497" s="319"/>
      <c r="M4497" s="319">
        <v>59</v>
      </c>
      <c r="N4497" s="319">
        <v>20</v>
      </c>
      <c r="O4497" s="319" t="s">
        <v>9644</v>
      </c>
      <c r="P4497" s="319">
        <v>83</v>
      </c>
      <c r="Q4497" s="319">
        <v>46</v>
      </c>
      <c r="R4497" s="319">
        <v>27</v>
      </c>
      <c r="S4497" s="319" t="s">
        <v>9648</v>
      </c>
      <c r="T4497" s="319">
        <v>27</v>
      </c>
      <c r="U4497" s="319">
        <v>11.989000000000001</v>
      </c>
      <c r="V4497" s="319">
        <v>-83.774000000000001</v>
      </c>
      <c r="W4497" s="319"/>
      <c r="X4497" s="319"/>
      <c r="Y4497" s="319"/>
      <c r="Z4497" s="319"/>
      <c r="AA4497" s="319"/>
      <c r="AB4497" s="319"/>
      <c r="AC4497" s="319"/>
      <c r="AD4497" s="319"/>
      <c r="AE4497" s="319"/>
      <c r="AF4497" s="319"/>
    </row>
    <row r="4498" spans="2:32" s="313" customFormat="1" hidden="1" x14ac:dyDescent="0.25">
      <c r="B4498" s="313" t="s">
        <v>1347</v>
      </c>
      <c r="C4498" s="672"/>
      <c r="D4498" s="313" t="s">
        <v>9857</v>
      </c>
      <c r="E4498" s="313" t="s">
        <v>1348</v>
      </c>
      <c r="I4498" s="313" t="s">
        <v>1347</v>
      </c>
      <c r="J4498" s="313" t="s">
        <v>1349</v>
      </c>
      <c r="K4498" s="313">
        <v>44</v>
      </c>
      <c r="L4498" s="319"/>
      <c r="M4498" s="319">
        <v>49</v>
      </c>
      <c r="N4498" s="319">
        <v>6</v>
      </c>
      <c r="O4498" s="319" t="s">
        <v>9644</v>
      </c>
      <c r="P4498" s="319">
        <v>20</v>
      </c>
      <c r="Q4498" s="319">
        <v>18</v>
      </c>
      <c r="R4498" s="319">
        <v>32</v>
      </c>
      <c r="S4498" s="319" t="s">
        <v>9645</v>
      </c>
      <c r="T4498" s="319">
        <v>103</v>
      </c>
      <c r="U4498" s="319">
        <v>44.817999999999998</v>
      </c>
      <c r="V4498" s="319">
        <v>20.309000000000001</v>
      </c>
      <c r="W4498" s="319"/>
      <c r="X4498" s="319"/>
      <c r="Y4498" s="319"/>
      <c r="Z4498" s="319"/>
      <c r="AA4498" s="319"/>
      <c r="AB4498" s="319"/>
      <c r="AC4498" s="319"/>
      <c r="AD4498" s="319"/>
      <c r="AE4498" s="319"/>
      <c r="AF4498" s="319"/>
    </row>
    <row r="4499" spans="2:32" s="313" customFormat="1" hidden="1" x14ac:dyDescent="0.25">
      <c r="B4499" s="313" t="s">
        <v>1305</v>
      </c>
      <c r="C4499" s="672"/>
      <c r="D4499" s="313" t="s">
        <v>9858</v>
      </c>
      <c r="E4499" s="313" t="s">
        <v>1306</v>
      </c>
      <c r="I4499" s="313" t="s">
        <v>1307</v>
      </c>
      <c r="J4499" s="313" t="s">
        <v>665</v>
      </c>
      <c r="K4499" s="313">
        <v>1</v>
      </c>
      <c r="L4499" s="319"/>
      <c r="M4499" s="319">
        <v>22</v>
      </c>
      <c r="N4499" s="319">
        <v>45</v>
      </c>
      <c r="O4499" s="319" t="s">
        <v>9647</v>
      </c>
      <c r="P4499" s="319">
        <v>48</v>
      </c>
      <c r="Q4499" s="319">
        <v>28</v>
      </c>
      <c r="R4499" s="319">
        <v>34</v>
      </c>
      <c r="S4499" s="319" t="s">
        <v>9648</v>
      </c>
      <c r="T4499" s="319">
        <v>17</v>
      </c>
      <c r="U4499" s="319">
        <v>-1.379</v>
      </c>
      <c r="V4499" s="319">
        <v>-48.475999999999999</v>
      </c>
      <c r="W4499" s="319"/>
      <c r="X4499" s="319"/>
      <c r="Y4499" s="319"/>
      <c r="Z4499" s="319"/>
      <c r="AA4499" s="319"/>
      <c r="AB4499" s="319"/>
      <c r="AC4499" s="319"/>
      <c r="AD4499" s="319"/>
      <c r="AE4499" s="319"/>
      <c r="AF4499" s="319"/>
    </row>
    <row r="4500" spans="2:32" s="313" customFormat="1" hidden="1" x14ac:dyDescent="0.25">
      <c r="B4500" s="313" t="s">
        <v>1334</v>
      </c>
      <c r="C4500" s="672"/>
      <c r="D4500" s="313" t="s">
        <v>9859</v>
      </c>
      <c r="E4500" s="313" t="s">
        <v>1335</v>
      </c>
      <c r="I4500" s="313" t="s">
        <v>1337</v>
      </c>
      <c r="J4500" s="313" t="s">
        <v>1336</v>
      </c>
      <c r="K4500" s="313">
        <v>32</v>
      </c>
      <c r="L4500" s="319"/>
      <c r="M4500" s="319">
        <v>5</v>
      </c>
      <c r="N4500" s="319">
        <v>48</v>
      </c>
      <c r="O4500" s="319" t="s">
        <v>9644</v>
      </c>
      <c r="P4500" s="319">
        <v>20</v>
      </c>
      <c r="Q4500" s="319">
        <v>16</v>
      </c>
      <c r="R4500" s="319">
        <v>10</v>
      </c>
      <c r="S4500" s="319" t="s">
        <v>9645</v>
      </c>
      <c r="T4500" s="319">
        <v>132</v>
      </c>
      <c r="U4500" s="319">
        <v>32.097000000000001</v>
      </c>
      <c r="V4500" s="319">
        <v>20.268999999999998</v>
      </c>
      <c r="W4500" s="319"/>
      <c r="X4500" s="319"/>
      <c r="Y4500" s="319"/>
      <c r="Z4500" s="319"/>
      <c r="AA4500" s="319"/>
      <c r="AB4500" s="319"/>
      <c r="AC4500" s="319"/>
      <c r="AD4500" s="319"/>
      <c r="AE4500" s="319"/>
      <c r="AF4500" s="319"/>
    </row>
    <row r="4501" spans="2:32" s="313" customFormat="1" hidden="1" x14ac:dyDescent="0.25">
      <c r="B4501" s="313" t="s">
        <v>3766</v>
      </c>
      <c r="C4501" s="672"/>
      <c r="D4501" s="313" t="s">
        <v>9860</v>
      </c>
      <c r="E4501" s="313" t="s">
        <v>3767</v>
      </c>
      <c r="I4501" s="313" t="s">
        <v>3766</v>
      </c>
      <c r="J4501" s="313" t="s">
        <v>1194</v>
      </c>
      <c r="K4501" s="313">
        <v>52</v>
      </c>
      <c r="L4501" s="319"/>
      <c r="M4501" s="319">
        <v>20</v>
      </c>
      <c r="N4501" s="319">
        <v>33</v>
      </c>
      <c r="O4501" s="319" t="s">
        <v>9644</v>
      </c>
      <c r="P4501" s="319">
        <v>0</v>
      </c>
      <c r="Q4501" s="319">
        <v>46</v>
      </c>
      <c r="R4501" s="319">
        <v>22</v>
      </c>
      <c r="S4501" s="319" t="s">
        <v>9645</v>
      </c>
      <c r="T4501" s="319">
        <v>54</v>
      </c>
      <c r="U4501" s="319">
        <v>52.343000000000004</v>
      </c>
      <c r="V4501" s="319">
        <v>0.77300000000000002</v>
      </c>
      <c r="W4501" s="319"/>
      <c r="X4501" s="319"/>
      <c r="Y4501" s="319"/>
      <c r="Z4501" s="319"/>
      <c r="AA4501" s="319"/>
      <c r="AB4501" s="319"/>
      <c r="AC4501" s="319"/>
      <c r="AD4501" s="319"/>
      <c r="AE4501" s="319"/>
      <c r="AF4501" s="319"/>
    </row>
    <row r="4502" spans="2:32" s="313" customFormat="1" hidden="1" x14ac:dyDescent="0.25">
      <c r="B4502" s="313" t="s">
        <v>1592</v>
      </c>
      <c r="C4502" s="672"/>
      <c r="D4502" s="313" t="s">
        <v>9861</v>
      </c>
      <c r="E4502" s="313" t="s">
        <v>1593</v>
      </c>
      <c r="I4502" s="313" t="s">
        <v>1594</v>
      </c>
      <c r="J4502" s="313" t="s">
        <v>423</v>
      </c>
      <c r="K4502" s="313">
        <v>48</v>
      </c>
      <c r="L4502" s="319"/>
      <c r="M4502" s="319">
        <v>26</v>
      </c>
      <c r="N4502" s="319">
        <v>52</v>
      </c>
      <c r="O4502" s="319" t="s">
        <v>9644</v>
      </c>
      <c r="P4502" s="319">
        <v>4</v>
      </c>
      <c r="Q4502" s="319">
        <v>25</v>
      </c>
      <c r="R4502" s="319">
        <v>6</v>
      </c>
      <c r="S4502" s="319" t="s">
        <v>9648</v>
      </c>
      <c r="T4502" s="319">
        <v>100</v>
      </c>
      <c r="U4502" s="319">
        <v>48.448</v>
      </c>
      <c r="V4502" s="319">
        <v>-4.4180000000000001</v>
      </c>
      <c r="W4502" s="319"/>
      <c r="X4502" s="319"/>
      <c r="Y4502" s="319"/>
      <c r="Z4502" s="319"/>
      <c r="AA4502" s="319"/>
      <c r="AB4502" s="319"/>
      <c r="AC4502" s="319"/>
      <c r="AD4502" s="319"/>
      <c r="AE4502" s="319"/>
      <c r="AF4502" s="319"/>
    </row>
    <row r="4503" spans="2:32" s="313" customFormat="1" hidden="1" x14ac:dyDescent="0.25">
      <c r="B4503" s="313" t="s">
        <v>1384</v>
      </c>
      <c r="C4503" s="672"/>
      <c r="D4503" s="313" t="s">
        <v>9862</v>
      </c>
      <c r="E4503" s="313" t="s">
        <v>1385</v>
      </c>
      <c r="I4503" s="313" t="s">
        <v>1384</v>
      </c>
      <c r="J4503" s="313" t="s">
        <v>436</v>
      </c>
      <c r="K4503" s="313">
        <v>60</v>
      </c>
      <c r="L4503" s="319"/>
      <c r="M4503" s="319">
        <v>46</v>
      </c>
      <c r="N4503" s="319">
        <v>47</v>
      </c>
      <c r="O4503" s="319" t="s">
        <v>9644</v>
      </c>
      <c r="P4503" s="319">
        <v>161</v>
      </c>
      <c r="Q4503" s="319">
        <v>50</v>
      </c>
      <c r="R4503" s="319">
        <v>16</v>
      </c>
      <c r="S4503" s="319" t="s">
        <v>9648</v>
      </c>
      <c r="T4503" s="319">
        <v>38</v>
      </c>
      <c r="U4503" s="319">
        <v>60.78</v>
      </c>
      <c r="V4503" s="319">
        <v>-161.83799999999999</v>
      </c>
      <c r="W4503" s="319"/>
      <c r="X4503" s="319"/>
      <c r="Y4503" s="319"/>
      <c r="Z4503" s="319"/>
      <c r="AA4503" s="319"/>
      <c r="AB4503" s="319"/>
      <c r="AC4503" s="319"/>
      <c r="AD4503" s="319"/>
      <c r="AE4503" s="319"/>
      <c r="AF4503" s="319"/>
    </row>
    <row r="4504" spans="2:32" s="313" customFormat="1" hidden="1" x14ac:dyDescent="0.25">
      <c r="B4504" s="313" t="s">
        <v>1285</v>
      </c>
      <c r="C4504" s="672"/>
      <c r="D4504" s="313" t="s">
        <v>9863</v>
      </c>
      <c r="E4504" s="313" t="s">
        <v>1286</v>
      </c>
      <c r="I4504" s="313" t="s">
        <v>1288</v>
      </c>
      <c r="J4504" s="313" t="s">
        <v>1287</v>
      </c>
      <c r="K4504" s="313">
        <v>31</v>
      </c>
      <c r="L4504" s="319"/>
      <c r="M4504" s="319">
        <v>17</v>
      </c>
      <c r="N4504" s="319">
        <v>13</v>
      </c>
      <c r="O4504" s="319" t="s">
        <v>9644</v>
      </c>
      <c r="P4504" s="319">
        <v>34</v>
      </c>
      <c r="Q4504" s="319">
        <v>43</v>
      </c>
      <c r="R4504" s="319">
        <v>22</v>
      </c>
      <c r="S4504" s="319" t="s">
        <v>9645</v>
      </c>
      <c r="T4504" s="319">
        <v>200</v>
      </c>
      <c r="U4504" s="319">
        <v>31.286999999999999</v>
      </c>
      <c r="V4504" s="319">
        <v>34.722999999999999</v>
      </c>
      <c r="W4504" s="319"/>
      <c r="X4504" s="319"/>
      <c r="Y4504" s="319"/>
      <c r="Z4504" s="319"/>
      <c r="AA4504" s="319"/>
      <c r="AB4504" s="319"/>
      <c r="AC4504" s="319"/>
      <c r="AD4504" s="319"/>
      <c r="AE4504" s="319"/>
      <c r="AF4504" s="319"/>
    </row>
    <row r="4505" spans="2:32" s="313" customFormat="1" hidden="1" x14ac:dyDescent="0.25">
      <c r="B4505" s="313" t="s">
        <v>1293</v>
      </c>
      <c r="C4505" s="672"/>
      <c r="D4505" s="313" t="s">
        <v>9864</v>
      </c>
      <c r="E4505" s="313" t="s">
        <v>1294</v>
      </c>
      <c r="I4505" s="313" t="s">
        <v>1293</v>
      </c>
      <c r="J4505" s="313" t="s">
        <v>1295</v>
      </c>
      <c r="K4505" s="313">
        <v>19</v>
      </c>
      <c r="L4505" s="319"/>
      <c r="M4505" s="319">
        <v>47</v>
      </c>
      <c r="N4505" s="319">
        <v>47</v>
      </c>
      <c r="O4505" s="319" t="s">
        <v>9647</v>
      </c>
      <c r="P4505" s="319">
        <v>34</v>
      </c>
      <c r="Q4505" s="319">
        <v>54</v>
      </c>
      <c r="R4505" s="319">
        <v>27</v>
      </c>
      <c r="S4505" s="319" t="s">
        <v>9645</v>
      </c>
      <c r="T4505" s="319">
        <v>11</v>
      </c>
      <c r="U4505" s="319">
        <v>-19.795999999999999</v>
      </c>
      <c r="V4505" s="319">
        <v>34.906999999999996</v>
      </c>
      <c r="W4505" s="319"/>
      <c r="X4505" s="319"/>
      <c r="Y4505" s="319"/>
      <c r="Z4505" s="319"/>
      <c r="AA4505" s="319"/>
      <c r="AB4505" s="319"/>
      <c r="AC4505" s="319"/>
      <c r="AD4505" s="319"/>
      <c r="AE4505" s="319"/>
      <c r="AF4505" s="319"/>
    </row>
    <row r="4506" spans="2:32" s="313" customFormat="1" hidden="1" x14ac:dyDescent="0.25">
      <c r="B4506" s="313" t="s">
        <v>1296</v>
      </c>
      <c r="C4506" s="672"/>
      <c r="D4506" s="313" t="s">
        <v>9865</v>
      </c>
      <c r="E4506" s="313" t="s">
        <v>1297</v>
      </c>
      <c r="I4506" s="313" t="s">
        <v>1299</v>
      </c>
      <c r="J4506" s="313" t="s">
        <v>1298</v>
      </c>
      <c r="K4506" s="313">
        <v>33</v>
      </c>
      <c r="L4506" s="319"/>
      <c r="M4506" s="319">
        <v>48</v>
      </c>
      <c r="N4506" s="319">
        <v>48</v>
      </c>
      <c r="O4506" s="319" t="s">
        <v>9644</v>
      </c>
      <c r="P4506" s="319">
        <v>35</v>
      </c>
      <c r="Q4506" s="319">
        <v>29</v>
      </c>
      <c r="R4506" s="319">
        <v>19</v>
      </c>
      <c r="S4506" s="319" t="s">
        <v>9645</v>
      </c>
      <c r="T4506" s="319">
        <v>27</v>
      </c>
      <c r="U4506" s="319">
        <v>33.813000000000002</v>
      </c>
      <c r="V4506" s="319">
        <v>35.488999999999997</v>
      </c>
      <c r="W4506" s="319"/>
      <c r="X4506" s="319"/>
      <c r="Y4506" s="319"/>
      <c r="Z4506" s="319"/>
      <c r="AA4506" s="319"/>
      <c r="AB4506" s="319"/>
      <c r="AC4506" s="319"/>
      <c r="AD4506" s="319"/>
      <c r="AE4506" s="319"/>
      <c r="AF4506" s="319"/>
    </row>
    <row r="4507" spans="2:32" s="313" customFormat="1" hidden="1" x14ac:dyDescent="0.25">
      <c r="B4507" s="313" t="s">
        <v>2438</v>
      </c>
      <c r="C4507" s="672"/>
      <c r="D4507" s="313" t="s">
        <v>9866</v>
      </c>
      <c r="E4507" s="313" t="s">
        <v>2439</v>
      </c>
      <c r="I4507" s="313" t="s">
        <v>2440</v>
      </c>
      <c r="J4507" s="313" t="s">
        <v>665</v>
      </c>
      <c r="K4507" s="313">
        <v>25</v>
      </c>
      <c r="L4507" s="319"/>
      <c r="M4507" s="319">
        <v>24</v>
      </c>
      <c r="N4507" s="319">
        <v>18</v>
      </c>
      <c r="O4507" s="319" t="s">
        <v>9647</v>
      </c>
      <c r="P4507" s="319">
        <v>49</v>
      </c>
      <c r="Q4507" s="319">
        <v>13</v>
      </c>
      <c r="R4507" s="319">
        <v>55</v>
      </c>
      <c r="S4507" s="319" t="s">
        <v>9648</v>
      </c>
      <c r="T4507" s="319">
        <v>932</v>
      </c>
      <c r="U4507" s="319">
        <v>-25.405000000000001</v>
      </c>
      <c r="V4507" s="319">
        <v>-49.231999999999999</v>
      </c>
      <c r="W4507" s="319"/>
      <c r="X4507" s="319"/>
      <c r="Y4507" s="319"/>
      <c r="Z4507" s="319"/>
      <c r="AA4507" s="319"/>
      <c r="AB4507" s="319"/>
      <c r="AC4507" s="319"/>
      <c r="AD4507" s="319"/>
      <c r="AE4507" s="319"/>
      <c r="AF4507" s="319"/>
    </row>
    <row r="4508" spans="2:32" s="313" customFormat="1" hidden="1" x14ac:dyDescent="0.25">
      <c r="B4508" s="313" t="s">
        <v>7906</v>
      </c>
      <c r="C4508" s="672"/>
      <c r="D4508" s="313" t="s">
        <v>9867</v>
      </c>
      <c r="E4508" s="313" t="s">
        <v>7907</v>
      </c>
      <c r="I4508" s="313" t="s">
        <v>7908</v>
      </c>
      <c r="J4508" s="313" t="s">
        <v>436</v>
      </c>
      <c r="K4508" s="313">
        <v>47</v>
      </c>
      <c r="L4508" s="319"/>
      <c r="M4508" s="319">
        <v>31</v>
      </c>
      <c r="N4508" s="319">
        <v>47</v>
      </c>
      <c r="O4508" s="319" t="s">
        <v>9644</v>
      </c>
      <c r="P4508" s="319">
        <v>122</v>
      </c>
      <c r="Q4508" s="319">
        <v>18</v>
      </c>
      <c r="R4508" s="319">
        <v>7</v>
      </c>
      <c r="S4508" s="319" t="s">
        <v>9648</v>
      </c>
      <c r="T4508" s="319">
        <v>6</v>
      </c>
      <c r="U4508" s="319">
        <v>47.53</v>
      </c>
      <c r="V4508" s="319">
        <v>-122.30200000000001</v>
      </c>
      <c r="W4508" s="319"/>
      <c r="X4508" s="319"/>
      <c r="Y4508" s="319"/>
      <c r="Z4508" s="319"/>
      <c r="AA4508" s="319"/>
      <c r="AB4508" s="319"/>
      <c r="AC4508" s="319"/>
      <c r="AD4508" s="319"/>
      <c r="AE4508" s="319"/>
      <c r="AF4508" s="319"/>
    </row>
    <row r="4509" spans="2:32" s="313" customFormat="1" hidden="1" x14ac:dyDescent="0.25">
      <c r="B4509" s="313" t="s">
        <v>1079</v>
      </c>
      <c r="C4509" s="672"/>
      <c r="D4509" s="313" t="s">
        <v>9868</v>
      </c>
      <c r="E4509" s="313" t="s">
        <v>1080</v>
      </c>
      <c r="I4509" s="313" t="s">
        <v>1081</v>
      </c>
      <c r="J4509" s="313" t="s">
        <v>436</v>
      </c>
      <c r="K4509" s="313">
        <v>35</v>
      </c>
      <c r="L4509" s="319"/>
      <c r="M4509" s="319">
        <v>26</v>
      </c>
      <c r="N4509" s="319">
        <v>0</v>
      </c>
      <c r="O4509" s="319" t="s">
        <v>9644</v>
      </c>
      <c r="P4509" s="319">
        <v>119</v>
      </c>
      <c r="Q4509" s="319">
        <v>3</v>
      </c>
      <c r="R4509" s="319">
        <v>24</v>
      </c>
      <c r="S4509" s="319" t="s">
        <v>9648</v>
      </c>
      <c r="T4509" s="319">
        <v>155</v>
      </c>
      <c r="U4509" s="319">
        <v>35.433</v>
      </c>
      <c r="V4509" s="319">
        <v>-119.057</v>
      </c>
      <c r="W4509" s="319"/>
      <c r="X4509" s="319"/>
      <c r="Y4509" s="319"/>
      <c r="Z4509" s="319"/>
      <c r="AA4509" s="319"/>
      <c r="AB4509" s="319"/>
      <c r="AC4509" s="319"/>
      <c r="AD4509" s="319"/>
      <c r="AE4509" s="319"/>
      <c r="AF4509" s="319"/>
    </row>
    <row r="4510" spans="2:32" s="313" customFormat="1" hidden="1" x14ac:dyDescent="0.25">
      <c r="B4510" s="313" t="s">
        <v>5752</v>
      </c>
      <c r="C4510" s="672"/>
      <c r="D4510" s="313" t="s">
        <v>9869</v>
      </c>
      <c r="E4510" s="313" t="s">
        <v>5753</v>
      </c>
      <c r="I4510" s="313" t="s">
        <v>5754</v>
      </c>
      <c r="J4510" s="313" t="s">
        <v>436</v>
      </c>
      <c r="K4510" s="313">
        <v>30</v>
      </c>
      <c r="L4510" s="319"/>
      <c r="M4510" s="319">
        <v>37</v>
      </c>
      <c r="N4510" s="319">
        <v>35</v>
      </c>
      <c r="O4510" s="319" t="s">
        <v>9644</v>
      </c>
      <c r="P4510" s="319">
        <v>88</v>
      </c>
      <c r="Q4510" s="319">
        <v>4</v>
      </c>
      <c r="R4510" s="319">
        <v>4</v>
      </c>
      <c r="S4510" s="319" t="s">
        <v>9648</v>
      </c>
      <c r="T4510" s="319">
        <v>8</v>
      </c>
      <c r="U4510" s="319">
        <v>30.626000000000001</v>
      </c>
      <c r="V4510" s="319">
        <v>-88.067999999999998</v>
      </c>
      <c r="W4510" s="319"/>
      <c r="X4510" s="319"/>
      <c r="Y4510" s="319"/>
      <c r="Z4510" s="319"/>
      <c r="AA4510" s="319"/>
      <c r="AB4510" s="319"/>
      <c r="AC4510" s="319"/>
      <c r="AD4510" s="319"/>
      <c r="AE4510" s="319"/>
      <c r="AF4510" s="319"/>
    </row>
    <row r="4511" spans="2:32" s="313" customFormat="1" hidden="1" x14ac:dyDescent="0.25">
      <c r="B4511" s="313" t="s">
        <v>1480</v>
      </c>
      <c r="C4511" s="672"/>
      <c r="D4511" s="313" t="s">
        <v>9870</v>
      </c>
      <c r="E4511" s="313" t="s">
        <v>1481</v>
      </c>
      <c r="I4511" s="313" t="s">
        <v>1480</v>
      </c>
      <c r="J4511" s="313" t="s">
        <v>525</v>
      </c>
      <c r="K4511" s="313">
        <v>29</v>
      </c>
      <c r="L4511" s="319"/>
      <c r="M4511" s="319">
        <v>5</v>
      </c>
      <c r="N4511" s="319">
        <v>33</v>
      </c>
      <c r="O4511" s="319" t="s">
        <v>9647</v>
      </c>
      <c r="P4511" s="319">
        <v>26</v>
      </c>
      <c r="Q4511" s="319">
        <v>18</v>
      </c>
      <c r="R4511" s="319">
        <v>8</v>
      </c>
      <c r="S4511" s="319" t="s">
        <v>9645</v>
      </c>
      <c r="T4511" s="319">
        <v>1359</v>
      </c>
      <c r="U4511" s="319">
        <v>-29.091999999999999</v>
      </c>
      <c r="V4511" s="319">
        <v>26.302</v>
      </c>
      <c r="W4511" s="319"/>
      <c r="X4511" s="319"/>
      <c r="Y4511" s="319"/>
      <c r="Z4511" s="319"/>
      <c r="AA4511" s="319"/>
      <c r="AB4511" s="319"/>
      <c r="AC4511" s="319"/>
      <c r="AD4511" s="319"/>
      <c r="AE4511" s="319"/>
      <c r="AF4511" s="319"/>
    </row>
    <row r="4512" spans="2:32" s="313" customFormat="1" hidden="1" x14ac:dyDescent="0.25">
      <c r="B4512" s="313" t="s">
        <v>2101</v>
      </c>
      <c r="C4512" s="672"/>
      <c r="D4512" s="313" t="s">
        <v>9871</v>
      </c>
      <c r="E4512" s="313" t="s">
        <v>2102</v>
      </c>
      <c r="I4512" s="313" t="s">
        <v>2103</v>
      </c>
      <c r="J4512" s="313" t="s">
        <v>1690</v>
      </c>
      <c r="K4512" s="313">
        <v>21</v>
      </c>
      <c r="L4512" s="319"/>
      <c r="M4512" s="319">
        <v>0</v>
      </c>
      <c r="N4512" s="319">
        <v>29</v>
      </c>
      <c r="O4512" s="319" t="s">
        <v>9647</v>
      </c>
      <c r="P4512" s="319">
        <v>31</v>
      </c>
      <c r="Q4512" s="319">
        <v>34</v>
      </c>
      <c r="R4512" s="319">
        <v>42</v>
      </c>
      <c r="S4512" s="319" t="s">
        <v>9645</v>
      </c>
      <c r="T4512" s="319">
        <v>434</v>
      </c>
      <c r="U4512" s="319">
        <v>-21.007999999999999</v>
      </c>
      <c r="V4512" s="319">
        <v>31.577999999999999</v>
      </c>
      <c r="W4512" s="319"/>
      <c r="X4512" s="319"/>
      <c r="Y4512" s="319"/>
      <c r="Z4512" s="319"/>
      <c r="AA4512" s="319"/>
      <c r="AB4512" s="319"/>
      <c r="AC4512" s="319"/>
      <c r="AD4512" s="319"/>
      <c r="AE4512" s="319"/>
      <c r="AF4512" s="319"/>
    </row>
    <row r="4513" spans="2:32" s="313" customFormat="1" hidden="1" x14ac:dyDescent="0.25">
      <c r="B4513" s="313" t="s">
        <v>1309</v>
      </c>
      <c r="C4513" s="672"/>
      <c r="D4513" s="313" t="s">
        <v>9872</v>
      </c>
      <c r="E4513" s="313" t="s">
        <v>1310</v>
      </c>
      <c r="I4513" s="313" t="s">
        <v>1312</v>
      </c>
      <c r="J4513" s="313" t="s">
        <v>1311</v>
      </c>
      <c r="K4513" s="313">
        <v>54</v>
      </c>
      <c r="L4513" s="319"/>
      <c r="M4513" s="319">
        <v>39</v>
      </c>
      <c r="N4513" s="319">
        <v>27</v>
      </c>
      <c r="O4513" s="319" t="s">
        <v>9644</v>
      </c>
      <c r="P4513" s="319">
        <v>6</v>
      </c>
      <c r="Q4513" s="319">
        <v>12</v>
      </c>
      <c r="R4513" s="319">
        <v>57</v>
      </c>
      <c r="S4513" s="319" t="s">
        <v>9648</v>
      </c>
      <c r="T4513" s="319">
        <v>82</v>
      </c>
      <c r="U4513" s="319">
        <v>54.656999999999996</v>
      </c>
      <c r="V4513" s="319">
        <v>-6.2160000000000002</v>
      </c>
      <c r="W4513" s="319"/>
      <c r="X4513" s="319"/>
      <c r="Y4513" s="319"/>
      <c r="Z4513" s="319"/>
      <c r="AA4513" s="319"/>
      <c r="AB4513" s="319"/>
      <c r="AC4513" s="319"/>
      <c r="AD4513" s="319"/>
      <c r="AE4513" s="319"/>
      <c r="AF4513" s="319"/>
    </row>
    <row r="4514" spans="2:32" s="313" customFormat="1" hidden="1" x14ac:dyDescent="0.25">
      <c r="B4514" s="313" t="s">
        <v>1025</v>
      </c>
      <c r="C4514" s="672"/>
      <c r="D4514" s="313" t="s">
        <v>9873</v>
      </c>
      <c r="E4514" s="313" t="s">
        <v>1026</v>
      </c>
      <c r="I4514" s="313" t="s">
        <v>1025</v>
      </c>
      <c r="J4514" s="313" t="s">
        <v>1027</v>
      </c>
      <c r="K4514" s="313">
        <v>5</v>
      </c>
      <c r="L4514" s="319"/>
      <c r="M4514" s="319">
        <v>32</v>
      </c>
      <c r="N4514" s="319">
        <v>13</v>
      </c>
      <c r="O4514" s="319" t="s">
        <v>9644</v>
      </c>
      <c r="P4514" s="319">
        <v>10</v>
      </c>
      <c r="Q4514" s="319">
        <v>21</v>
      </c>
      <c r="R4514" s="319">
        <v>15</v>
      </c>
      <c r="S4514" s="319" t="s">
        <v>9645</v>
      </c>
      <c r="T4514" s="319">
        <v>1325</v>
      </c>
      <c r="U4514" s="319">
        <v>5.5369999999999999</v>
      </c>
      <c r="V4514" s="319">
        <v>10.353999999999999</v>
      </c>
      <c r="W4514" s="319"/>
      <c r="X4514" s="319"/>
      <c r="Y4514" s="319"/>
      <c r="Z4514" s="319"/>
      <c r="AA4514" s="319"/>
      <c r="AB4514" s="319"/>
      <c r="AC4514" s="319"/>
      <c r="AD4514" s="319"/>
      <c r="AE4514" s="319"/>
      <c r="AF4514" s="319"/>
    </row>
    <row r="4515" spans="2:32" s="313" customFormat="1" hidden="1" x14ac:dyDescent="0.25">
      <c r="B4515" s="313" t="s">
        <v>1651</v>
      </c>
      <c r="C4515" s="672"/>
      <c r="D4515" s="313" t="s">
        <v>9874</v>
      </c>
      <c r="E4515" s="313" t="s">
        <v>1652</v>
      </c>
      <c r="I4515" s="313" t="s">
        <v>1653</v>
      </c>
      <c r="J4515" s="313" t="s">
        <v>878</v>
      </c>
      <c r="K4515" s="313">
        <v>7</v>
      </c>
      <c r="L4515" s="319"/>
      <c r="M4515" s="319">
        <v>7</v>
      </c>
      <c r="N4515" s="319">
        <v>35</v>
      </c>
      <c r="O4515" s="319" t="s">
        <v>9644</v>
      </c>
      <c r="P4515" s="319">
        <v>73</v>
      </c>
      <c r="Q4515" s="319">
        <v>11</v>
      </c>
      <c r="R4515" s="319">
        <v>5</v>
      </c>
      <c r="S4515" s="319" t="s">
        <v>9648</v>
      </c>
      <c r="T4515" s="319">
        <v>1188</v>
      </c>
      <c r="U4515" s="319">
        <v>7.1260000000000003</v>
      </c>
      <c r="V4515" s="319">
        <v>-73.185000000000002</v>
      </c>
      <c r="W4515" s="319"/>
      <c r="X4515" s="319"/>
      <c r="Y4515" s="319"/>
      <c r="Z4515" s="319"/>
      <c r="AA4515" s="319"/>
      <c r="AB4515" s="319"/>
      <c r="AC4515" s="319"/>
      <c r="AD4515" s="319"/>
      <c r="AE4515" s="319"/>
      <c r="AF4515" s="319"/>
    </row>
    <row r="4516" spans="2:32" s="313" customFormat="1" hidden="1" x14ac:dyDescent="0.25">
      <c r="B4516" s="313" t="s">
        <v>1565</v>
      </c>
      <c r="C4516" s="672"/>
      <c r="D4516" s="313" t="s">
        <v>9875</v>
      </c>
      <c r="E4516" s="313" t="s">
        <v>1566</v>
      </c>
      <c r="I4516" s="313" t="s">
        <v>1565</v>
      </c>
      <c r="J4516" s="313" t="s">
        <v>705</v>
      </c>
      <c r="K4516" s="313">
        <v>41</v>
      </c>
      <c r="L4516" s="319"/>
      <c r="M4516" s="319">
        <v>52</v>
      </c>
      <c r="N4516" s="319">
        <v>6</v>
      </c>
      <c r="O4516" s="319" t="s">
        <v>9644</v>
      </c>
      <c r="P4516" s="319">
        <v>6</v>
      </c>
      <c r="Q4516" s="319">
        <v>42</v>
      </c>
      <c r="R4516" s="319">
        <v>43</v>
      </c>
      <c r="S4516" s="319" t="s">
        <v>9648</v>
      </c>
      <c r="T4516" s="319">
        <v>684</v>
      </c>
      <c r="U4516" s="319">
        <v>41.868000000000002</v>
      </c>
      <c r="V4516" s="319">
        <v>-6.7119999999999997</v>
      </c>
      <c r="W4516" s="319"/>
      <c r="X4516" s="319"/>
      <c r="Y4516" s="319"/>
      <c r="Z4516" s="319"/>
      <c r="AA4516" s="319"/>
      <c r="AB4516" s="319"/>
      <c r="AC4516" s="319"/>
      <c r="AD4516" s="319"/>
      <c r="AE4516" s="319"/>
      <c r="AF4516" s="319"/>
    </row>
    <row r="4517" spans="2:32" s="313" customFormat="1" hidden="1" x14ac:dyDescent="0.25">
      <c r="B4517" s="313" t="s">
        <v>1153</v>
      </c>
      <c r="C4517" s="672"/>
      <c r="D4517" s="313" t="s">
        <v>9876</v>
      </c>
      <c r="E4517" s="313" t="s">
        <v>1154</v>
      </c>
      <c r="I4517" s="313" t="s">
        <v>1155</v>
      </c>
      <c r="J4517" s="313" t="s">
        <v>1109</v>
      </c>
      <c r="K4517" s="313">
        <v>4</v>
      </c>
      <c r="L4517" s="319"/>
      <c r="M4517" s="319">
        <v>23</v>
      </c>
      <c r="N4517" s="319">
        <v>54</v>
      </c>
      <c r="O4517" s="319" t="s">
        <v>9644</v>
      </c>
      <c r="P4517" s="319">
        <v>18</v>
      </c>
      <c r="Q4517" s="319">
        <v>31</v>
      </c>
      <c r="R4517" s="319">
        <v>7</v>
      </c>
      <c r="S4517" s="319" t="s">
        <v>9645</v>
      </c>
      <c r="T4517" s="319">
        <v>369</v>
      </c>
      <c r="U4517" s="319">
        <v>4.3979999999999997</v>
      </c>
      <c r="V4517" s="319">
        <v>18.518999999999998</v>
      </c>
      <c r="W4517" s="319"/>
      <c r="X4517" s="319"/>
      <c r="Y4517" s="319"/>
      <c r="Z4517" s="319"/>
      <c r="AA4517" s="319"/>
      <c r="AB4517" s="319"/>
      <c r="AC4517" s="319"/>
      <c r="AD4517" s="319"/>
      <c r="AE4517" s="319"/>
      <c r="AF4517" s="319"/>
    </row>
    <row r="4518" spans="2:32" s="313" customFormat="1" hidden="1" x14ac:dyDescent="0.25">
      <c r="B4518" s="313" t="s">
        <v>1599</v>
      </c>
      <c r="C4518" s="672"/>
      <c r="D4518" s="313" t="s">
        <v>9877</v>
      </c>
      <c r="E4518" s="313" t="s">
        <v>1600</v>
      </c>
      <c r="I4518" s="313" t="s">
        <v>1602</v>
      </c>
      <c r="J4518" s="313" t="s">
        <v>1601</v>
      </c>
      <c r="K4518" s="313">
        <v>13</v>
      </c>
      <c r="L4518" s="319"/>
      <c r="M4518" s="319">
        <v>4</v>
      </c>
      <c r="N4518" s="319">
        <v>28</v>
      </c>
      <c r="O4518" s="319" t="s">
        <v>9644</v>
      </c>
      <c r="P4518" s="319">
        <v>59</v>
      </c>
      <c r="Q4518" s="319">
        <v>29</v>
      </c>
      <c r="R4518" s="319">
        <v>32</v>
      </c>
      <c r="S4518" s="319" t="s">
        <v>9648</v>
      </c>
      <c r="T4518" s="319">
        <v>52</v>
      </c>
      <c r="U4518" s="319">
        <v>13.074</v>
      </c>
      <c r="V4518" s="319">
        <v>-59.491999999999997</v>
      </c>
      <c r="W4518" s="319"/>
      <c r="X4518" s="319"/>
      <c r="Y4518" s="319"/>
      <c r="Z4518" s="319"/>
      <c r="AA4518" s="319"/>
      <c r="AB4518" s="319"/>
      <c r="AC4518" s="319"/>
      <c r="AD4518" s="319"/>
      <c r="AE4518" s="319"/>
      <c r="AF4518" s="319"/>
    </row>
    <row r="4519" spans="2:32" s="313" customFormat="1" hidden="1" x14ac:dyDescent="0.25">
      <c r="B4519" s="313" t="s">
        <v>1635</v>
      </c>
      <c r="C4519" s="672"/>
      <c r="D4519" s="313" t="s">
        <v>9878</v>
      </c>
      <c r="E4519" s="313" t="s">
        <v>1636</v>
      </c>
      <c r="I4519" s="313" t="s">
        <v>1637</v>
      </c>
      <c r="J4519" s="313" t="s">
        <v>406</v>
      </c>
      <c r="K4519" s="313">
        <v>51</v>
      </c>
      <c r="L4519" s="319"/>
      <c r="M4519" s="319">
        <v>11</v>
      </c>
      <c r="N4519" s="319">
        <v>59</v>
      </c>
      <c r="O4519" s="319" t="s">
        <v>9644</v>
      </c>
      <c r="P4519" s="319">
        <v>6</v>
      </c>
      <c r="Q4519" s="319">
        <v>7</v>
      </c>
      <c r="R4519" s="319">
        <v>55</v>
      </c>
      <c r="S4519" s="319" t="s">
        <v>9645</v>
      </c>
      <c r="T4519" s="319">
        <v>74</v>
      </c>
      <c r="U4519" s="319">
        <v>51.2</v>
      </c>
      <c r="V4519" s="319">
        <v>6.1319999999999997</v>
      </c>
      <c r="W4519" s="319"/>
      <c r="X4519" s="319"/>
      <c r="Y4519" s="319"/>
      <c r="Z4519" s="319"/>
      <c r="AA4519" s="319"/>
      <c r="AB4519" s="319"/>
      <c r="AC4519" s="319"/>
      <c r="AD4519" s="319"/>
      <c r="AE4519" s="319"/>
      <c r="AF4519" s="319"/>
    </row>
    <row r="4520" spans="2:32" s="313" customFormat="1" hidden="1" x14ac:dyDescent="0.25">
      <c r="B4520" s="313" t="s">
        <v>1360</v>
      </c>
      <c r="C4520" s="672"/>
      <c r="D4520" s="313" t="s">
        <v>9879</v>
      </c>
      <c r="E4520" s="313" t="s">
        <v>1361</v>
      </c>
      <c r="I4520" s="313" t="s">
        <v>1362</v>
      </c>
      <c r="J4520" s="313" t="s">
        <v>621</v>
      </c>
      <c r="K4520" s="313">
        <v>60</v>
      </c>
      <c r="L4520" s="319"/>
      <c r="M4520" s="319">
        <v>17</v>
      </c>
      <c r="N4520" s="319">
        <v>36</v>
      </c>
      <c r="O4520" s="319" t="s">
        <v>9644</v>
      </c>
      <c r="P4520" s="319">
        <v>5</v>
      </c>
      <c r="Q4520" s="319">
        <v>13</v>
      </c>
      <c r="R4520" s="319">
        <v>5</v>
      </c>
      <c r="S4520" s="319" t="s">
        <v>9645</v>
      </c>
      <c r="T4520" s="319">
        <v>51</v>
      </c>
      <c r="U4520" s="319">
        <v>60.292999999999999</v>
      </c>
      <c r="V4520" s="319">
        <v>5.218</v>
      </c>
      <c r="W4520" s="319"/>
      <c r="X4520" s="319"/>
      <c r="Y4520" s="319"/>
      <c r="Z4520" s="319"/>
      <c r="AA4520" s="319"/>
      <c r="AB4520" s="319"/>
      <c r="AC4520" s="319"/>
      <c r="AD4520" s="319"/>
      <c r="AE4520" s="319"/>
      <c r="AF4520" s="319"/>
    </row>
    <row r="4521" spans="2:32" s="313" customFormat="1" hidden="1" x14ac:dyDescent="0.25">
      <c r="B4521" s="313" t="s">
        <v>1150</v>
      </c>
      <c r="C4521" s="672"/>
      <c r="D4521" s="313" t="s">
        <v>9880</v>
      </c>
      <c r="E4521" s="313" t="s">
        <v>1151</v>
      </c>
      <c r="I4521" s="313" t="s">
        <v>1152</v>
      </c>
      <c r="J4521" s="313" t="s">
        <v>436</v>
      </c>
      <c r="K4521" s="313">
        <v>44</v>
      </c>
      <c r="L4521" s="319"/>
      <c r="M4521" s="319">
        <v>48</v>
      </c>
      <c r="N4521" s="319">
        <v>26</v>
      </c>
      <c r="O4521" s="319" t="s">
        <v>9644</v>
      </c>
      <c r="P4521" s="319">
        <v>68</v>
      </c>
      <c r="Q4521" s="319">
        <v>49</v>
      </c>
      <c r="R4521" s="319">
        <v>41</v>
      </c>
      <c r="S4521" s="319" t="s">
        <v>9648</v>
      </c>
      <c r="T4521" s="319">
        <v>59</v>
      </c>
      <c r="U4521" s="319">
        <v>44.807000000000002</v>
      </c>
      <c r="V4521" s="319">
        <v>-68.828000000000003</v>
      </c>
      <c r="W4521" s="319"/>
      <c r="X4521" s="319"/>
      <c r="Y4521" s="319"/>
      <c r="Z4521" s="319"/>
      <c r="AA4521" s="319"/>
      <c r="AB4521" s="319"/>
      <c r="AC4521" s="319"/>
      <c r="AD4521" s="319"/>
      <c r="AE4521" s="319"/>
      <c r="AF4521" s="319"/>
    </row>
    <row r="4522" spans="2:32" s="313" customFormat="1" hidden="1" x14ac:dyDescent="0.25">
      <c r="B4522" s="313" t="s">
        <v>1144</v>
      </c>
      <c r="C4522" s="672"/>
      <c r="D4522" s="313" t="s">
        <v>9881</v>
      </c>
      <c r="E4522" s="313" t="s">
        <v>1145</v>
      </c>
      <c r="I4522" s="313" t="s">
        <v>1144</v>
      </c>
      <c r="J4522" s="313" t="s">
        <v>1109</v>
      </c>
      <c r="K4522" s="313">
        <v>4</v>
      </c>
      <c r="L4522" s="319"/>
      <c r="M4522" s="319">
        <v>47</v>
      </c>
      <c r="N4522" s="319">
        <v>4</v>
      </c>
      <c r="O4522" s="319" t="s">
        <v>9644</v>
      </c>
      <c r="P4522" s="319">
        <v>22</v>
      </c>
      <c r="Q4522" s="319">
        <v>46</v>
      </c>
      <c r="R4522" s="319">
        <v>53</v>
      </c>
      <c r="S4522" s="319" t="s">
        <v>9645</v>
      </c>
      <c r="T4522" s="319">
        <v>520</v>
      </c>
      <c r="U4522" s="319">
        <v>4.7839999999999998</v>
      </c>
      <c r="V4522" s="319">
        <v>22.780999999999999</v>
      </c>
      <c r="W4522" s="319"/>
      <c r="X4522" s="319"/>
      <c r="Y4522" s="319"/>
      <c r="Z4522" s="319"/>
      <c r="AA4522" s="319"/>
      <c r="AB4522" s="319"/>
      <c r="AC4522" s="319"/>
      <c r="AD4522" s="319"/>
      <c r="AE4522" s="319"/>
      <c r="AF4522" s="319"/>
    </row>
    <row r="4523" spans="2:32" s="313" customFormat="1" hidden="1" x14ac:dyDescent="0.25">
      <c r="B4523" s="313" t="s">
        <v>1031</v>
      </c>
      <c r="C4523" s="672"/>
      <c r="D4523" s="313" t="s">
        <v>9882</v>
      </c>
      <c r="E4523" s="313" t="s">
        <v>1032</v>
      </c>
      <c r="I4523" s="313" t="s">
        <v>1033</v>
      </c>
      <c r="J4523" s="313" t="s">
        <v>665</v>
      </c>
      <c r="K4523" s="313">
        <v>31</v>
      </c>
      <c r="L4523" s="319"/>
      <c r="M4523" s="319">
        <v>23</v>
      </c>
      <c r="N4523" s="319">
        <v>25</v>
      </c>
      <c r="O4523" s="319" t="s">
        <v>9647</v>
      </c>
      <c r="P4523" s="319">
        <v>54</v>
      </c>
      <c r="Q4523" s="319">
        <v>6</v>
      </c>
      <c r="R4523" s="319">
        <v>44</v>
      </c>
      <c r="S4523" s="319" t="s">
        <v>9648</v>
      </c>
      <c r="T4523" s="319">
        <v>183</v>
      </c>
      <c r="U4523" s="319">
        <v>-31.39</v>
      </c>
      <c r="V4523" s="319">
        <v>-54.112000000000002</v>
      </c>
      <c r="W4523" s="319"/>
      <c r="X4523" s="319"/>
      <c r="Y4523" s="319"/>
      <c r="Z4523" s="319"/>
      <c r="AA4523" s="319"/>
      <c r="AB4523" s="319"/>
      <c r="AC4523" s="319"/>
      <c r="AD4523" s="319"/>
      <c r="AE4523" s="319"/>
      <c r="AF4523" s="319"/>
    </row>
    <row r="4524" spans="2:32" s="313" customFormat="1" hidden="1" x14ac:dyDescent="0.25">
      <c r="B4524" s="313" t="s">
        <v>1357</v>
      </c>
      <c r="C4524" s="672"/>
      <c r="D4524" s="313" t="s">
        <v>9883</v>
      </c>
      <c r="E4524" s="313" t="s">
        <v>1358</v>
      </c>
      <c r="I4524" s="313" t="s">
        <v>1359</v>
      </c>
      <c r="J4524" s="313" t="s">
        <v>600</v>
      </c>
      <c r="K4524" s="313">
        <v>45</v>
      </c>
      <c r="L4524" s="319"/>
      <c r="M4524" s="319">
        <v>40</v>
      </c>
      <c r="N4524" s="319">
        <v>26</v>
      </c>
      <c r="O4524" s="319" t="s">
        <v>9644</v>
      </c>
      <c r="P4524" s="319">
        <v>9</v>
      </c>
      <c r="Q4524" s="319">
        <v>42</v>
      </c>
      <c r="R4524" s="319">
        <v>15</v>
      </c>
      <c r="S4524" s="319" t="s">
        <v>9645</v>
      </c>
      <c r="T4524" s="319">
        <v>238</v>
      </c>
      <c r="U4524" s="319">
        <v>45.673999999999999</v>
      </c>
      <c r="V4524" s="319">
        <v>9.7040000000000006</v>
      </c>
      <c r="W4524" s="319"/>
      <c r="X4524" s="319"/>
      <c r="Y4524" s="319"/>
      <c r="Z4524" s="319"/>
      <c r="AA4524" s="319"/>
      <c r="AB4524" s="319"/>
      <c r="AC4524" s="319"/>
      <c r="AD4524" s="319"/>
      <c r="AE4524" s="319"/>
      <c r="AF4524" s="319"/>
    </row>
    <row r="4525" spans="2:32" s="313" customFormat="1" hidden="1" x14ac:dyDescent="0.25">
      <c r="B4525" s="313" t="s">
        <v>1309</v>
      </c>
      <c r="C4525" s="672"/>
      <c r="D4525" s="313" t="s">
        <v>9884</v>
      </c>
      <c r="E4525" s="313" t="s">
        <v>1313</v>
      </c>
      <c r="I4525" s="313" t="s">
        <v>1314</v>
      </c>
      <c r="J4525" s="313" t="s">
        <v>1311</v>
      </c>
      <c r="K4525" s="313">
        <v>54</v>
      </c>
      <c r="L4525" s="319"/>
      <c r="M4525" s="319">
        <v>37</v>
      </c>
      <c r="N4525" s="319">
        <v>5</v>
      </c>
      <c r="O4525" s="319" t="s">
        <v>9644</v>
      </c>
      <c r="P4525" s="319">
        <v>5</v>
      </c>
      <c r="Q4525" s="319">
        <v>52</v>
      </c>
      <c r="R4525" s="319">
        <v>21</v>
      </c>
      <c r="S4525" s="319" t="s">
        <v>9648</v>
      </c>
      <c r="T4525" s="319">
        <v>5</v>
      </c>
      <c r="U4525" s="319">
        <v>54.618000000000002</v>
      </c>
      <c r="V4525" s="319">
        <v>-5.8730000000000002</v>
      </c>
      <c r="W4525" s="319"/>
      <c r="X4525" s="319"/>
      <c r="Y4525" s="319"/>
      <c r="Z4525" s="319"/>
      <c r="AA4525" s="319"/>
      <c r="AB4525" s="319"/>
      <c r="AC4525" s="319"/>
      <c r="AD4525" s="319"/>
      <c r="AE4525" s="319"/>
      <c r="AF4525" s="319"/>
    </row>
    <row r="4526" spans="2:32" s="313" customFormat="1" hidden="1" x14ac:dyDescent="0.25">
      <c r="B4526" s="313" t="s">
        <v>9430</v>
      </c>
      <c r="C4526" s="672"/>
      <c r="D4526" s="313" t="s">
        <v>9885</v>
      </c>
      <c r="E4526" s="313" t="s">
        <v>9431</v>
      </c>
      <c r="I4526" s="313" t="s">
        <v>9430</v>
      </c>
      <c r="J4526" s="313" t="s">
        <v>627</v>
      </c>
      <c r="K4526" s="313">
        <v>41</v>
      </c>
      <c r="L4526" s="319"/>
      <c r="M4526" s="319">
        <v>31</v>
      </c>
      <c r="N4526" s="319">
        <v>6</v>
      </c>
      <c r="O4526" s="319" t="s">
        <v>9647</v>
      </c>
      <c r="P4526" s="319">
        <v>173</v>
      </c>
      <c r="Q4526" s="319">
        <v>52</v>
      </c>
      <c r="R4526" s="319">
        <v>13</v>
      </c>
      <c r="S4526" s="319" t="s">
        <v>9645</v>
      </c>
      <c r="T4526" s="319">
        <v>34</v>
      </c>
      <c r="U4526" s="319">
        <v>-41.518000000000001</v>
      </c>
      <c r="V4526" s="319">
        <v>173.87</v>
      </c>
      <c r="W4526" s="319"/>
      <c r="X4526" s="319"/>
      <c r="Y4526" s="319"/>
      <c r="Z4526" s="319"/>
      <c r="AA4526" s="319"/>
      <c r="AB4526" s="319"/>
      <c r="AC4526" s="319"/>
      <c r="AD4526" s="319"/>
      <c r="AE4526" s="319"/>
      <c r="AF4526" s="319"/>
    </row>
    <row r="4527" spans="2:32" s="313" customFormat="1" hidden="1" x14ac:dyDescent="0.25">
      <c r="B4527" s="313" t="s">
        <v>1448</v>
      </c>
      <c r="C4527" s="672"/>
      <c r="D4527" s="313" t="s">
        <v>9886</v>
      </c>
      <c r="E4527" s="313" t="s">
        <v>1449</v>
      </c>
      <c r="I4527" s="313" t="s">
        <v>1448</v>
      </c>
      <c r="J4527" s="313" t="s">
        <v>440</v>
      </c>
      <c r="K4527" s="313">
        <v>19</v>
      </c>
      <c r="L4527" s="319"/>
      <c r="M4527" s="319">
        <v>59</v>
      </c>
      <c r="N4527" s="319">
        <v>2</v>
      </c>
      <c r="O4527" s="319" t="s">
        <v>9644</v>
      </c>
      <c r="P4527" s="319">
        <v>42</v>
      </c>
      <c r="Q4527" s="319">
        <v>37</v>
      </c>
      <c r="R4527" s="319">
        <v>22</v>
      </c>
      <c r="S4527" s="319" t="s">
        <v>9645</v>
      </c>
      <c r="T4527" s="319">
        <v>1185</v>
      </c>
      <c r="U4527" s="319">
        <v>19.984000000000002</v>
      </c>
      <c r="V4527" s="319">
        <v>42.622999999999998</v>
      </c>
      <c r="W4527" s="319"/>
      <c r="X4527" s="319"/>
      <c r="Y4527" s="319"/>
      <c r="Z4527" s="319"/>
      <c r="AA4527" s="319"/>
      <c r="AB4527" s="319"/>
      <c r="AC4527" s="319"/>
      <c r="AD4527" s="319"/>
      <c r="AE4527" s="319"/>
      <c r="AF4527" s="319"/>
    </row>
    <row r="4528" spans="2:32" s="313" customFormat="1" hidden="1" x14ac:dyDescent="0.25">
      <c r="B4528" s="313" t="s">
        <v>1053</v>
      </c>
      <c r="C4528" s="672"/>
      <c r="D4528" s="313" t="s">
        <v>9887</v>
      </c>
      <c r="E4528" s="313" t="s">
        <v>1054</v>
      </c>
      <c r="I4528" s="313" t="s">
        <v>1056</v>
      </c>
      <c r="J4528" s="313" t="s">
        <v>1055</v>
      </c>
      <c r="K4528" s="313">
        <v>38</v>
      </c>
      <c r="L4528" s="319"/>
      <c r="M4528" s="319">
        <v>43</v>
      </c>
      <c r="N4528" s="319">
        <v>29</v>
      </c>
      <c r="O4528" s="319" t="s">
        <v>9647</v>
      </c>
      <c r="P4528" s="319">
        <v>62</v>
      </c>
      <c r="Q4528" s="319">
        <v>10</v>
      </c>
      <c r="R4528" s="319">
        <v>9</v>
      </c>
      <c r="S4528" s="319" t="s">
        <v>9648</v>
      </c>
      <c r="T4528" s="319">
        <v>75</v>
      </c>
      <c r="U4528" s="319">
        <v>-38.725000000000001</v>
      </c>
      <c r="V4528" s="319">
        <v>-62.168999999999997</v>
      </c>
      <c r="W4528" s="319"/>
      <c r="X4528" s="319"/>
      <c r="Y4528" s="319"/>
      <c r="Z4528" s="319"/>
      <c r="AA4528" s="319"/>
      <c r="AB4528" s="319"/>
      <c r="AC4528" s="319"/>
      <c r="AD4528" s="319"/>
      <c r="AE4528" s="319"/>
      <c r="AF4528" s="319"/>
    </row>
    <row r="4529" spans="2:32" s="313" customFormat="1" hidden="1" x14ac:dyDescent="0.25">
      <c r="B4529" s="313" t="s">
        <v>1406</v>
      </c>
      <c r="C4529" s="672"/>
      <c r="D4529" s="313" t="s">
        <v>9888</v>
      </c>
      <c r="E4529" s="313" t="s">
        <v>1407</v>
      </c>
      <c r="I4529" s="313" t="s">
        <v>1406</v>
      </c>
      <c r="J4529" s="313" t="s">
        <v>516</v>
      </c>
      <c r="K4529" s="313">
        <v>23</v>
      </c>
      <c r="L4529" s="319"/>
      <c r="M4529" s="319">
        <v>17</v>
      </c>
      <c r="N4529" s="319">
        <v>16</v>
      </c>
      <c r="O4529" s="319" t="s">
        <v>9644</v>
      </c>
      <c r="P4529" s="319">
        <v>69</v>
      </c>
      <c r="Q4529" s="319">
        <v>40</v>
      </c>
      <c r="R4529" s="319">
        <v>12</v>
      </c>
      <c r="S4529" s="319" t="s">
        <v>9645</v>
      </c>
      <c r="T4529" s="319">
        <v>82</v>
      </c>
      <c r="U4529" s="319">
        <v>23.288</v>
      </c>
      <c r="V4529" s="319">
        <v>69.67</v>
      </c>
      <c r="W4529" s="319"/>
      <c r="X4529" s="319"/>
      <c r="Y4529" s="319"/>
      <c r="Z4529" s="319"/>
      <c r="AA4529" s="319"/>
      <c r="AB4529" s="319"/>
      <c r="AC4529" s="319"/>
      <c r="AD4529" s="319"/>
      <c r="AE4529" s="319"/>
      <c r="AF4529" s="319"/>
    </row>
    <row r="4530" spans="2:32" s="313" customFormat="1" hidden="1" x14ac:dyDescent="0.25">
      <c r="B4530" s="313" t="s">
        <v>1686</v>
      </c>
      <c r="C4530" s="672"/>
      <c r="D4530" s="313" t="s">
        <v>9889</v>
      </c>
      <c r="E4530" s="313" t="s">
        <v>1687</v>
      </c>
      <c r="I4530" s="313" t="s">
        <v>1686</v>
      </c>
      <c r="J4530" s="313" t="s">
        <v>421</v>
      </c>
      <c r="K4530" s="313">
        <v>39</v>
      </c>
      <c r="L4530" s="319"/>
      <c r="M4530" s="319">
        <v>46</v>
      </c>
      <c r="N4530" s="319">
        <v>30</v>
      </c>
      <c r="O4530" s="319" t="s">
        <v>9644</v>
      </c>
      <c r="P4530" s="319">
        <v>64</v>
      </c>
      <c r="Q4530" s="319">
        <v>28</v>
      </c>
      <c r="R4530" s="319">
        <v>48</v>
      </c>
      <c r="S4530" s="319" t="s">
        <v>9645</v>
      </c>
      <c r="T4530" s="319">
        <v>229</v>
      </c>
      <c r="U4530" s="319">
        <v>39.774999999999999</v>
      </c>
      <c r="V4530" s="319">
        <v>64.48</v>
      </c>
      <c r="W4530" s="319"/>
      <c r="X4530" s="319"/>
      <c r="Y4530" s="319"/>
      <c r="Z4530" s="319"/>
      <c r="AA4530" s="319"/>
      <c r="AB4530" s="319"/>
      <c r="AC4530" s="319"/>
      <c r="AD4530" s="319"/>
      <c r="AE4530" s="319"/>
      <c r="AF4530" s="319"/>
    </row>
    <row r="4531" spans="2:32" s="313" customFormat="1" hidden="1" x14ac:dyDescent="0.25">
      <c r="B4531" s="313" t="s">
        <v>1444</v>
      </c>
      <c r="C4531" s="672"/>
      <c r="D4531" s="313" t="s">
        <v>9890</v>
      </c>
      <c r="E4531" s="313" t="s">
        <v>1445</v>
      </c>
      <c r="I4531" s="313" t="s">
        <v>1446</v>
      </c>
      <c r="J4531" s="313" t="s">
        <v>436</v>
      </c>
      <c r="K4531" s="313">
        <v>33</v>
      </c>
      <c r="L4531" s="319"/>
      <c r="M4531" s="319">
        <v>33</v>
      </c>
      <c r="N4531" s="319">
        <v>46</v>
      </c>
      <c r="O4531" s="319" t="s">
        <v>9644</v>
      </c>
      <c r="P4531" s="319">
        <v>86</v>
      </c>
      <c r="Q4531" s="319">
        <v>45</v>
      </c>
      <c r="R4531" s="319">
        <v>12</v>
      </c>
      <c r="S4531" s="319" t="s">
        <v>9648</v>
      </c>
      <c r="T4531" s="319">
        <v>197</v>
      </c>
      <c r="U4531" s="319">
        <v>33.563000000000002</v>
      </c>
      <c r="V4531" s="319">
        <v>-86.753</v>
      </c>
      <c r="W4531" s="319"/>
      <c r="X4531" s="319"/>
      <c r="Y4531" s="319"/>
      <c r="Z4531" s="319"/>
      <c r="AA4531" s="319"/>
      <c r="AB4531" s="319"/>
      <c r="AC4531" s="319"/>
      <c r="AD4531" s="319"/>
      <c r="AE4531" s="319"/>
      <c r="AF4531" s="319"/>
    </row>
    <row r="4532" spans="2:32" s="313" customFormat="1" hidden="1" x14ac:dyDescent="0.25">
      <c r="B4532" s="313" t="s">
        <v>1401</v>
      </c>
      <c r="C4532" s="672"/>
      <c r="D4532" s="313" t="s">
        <v>9891</v>
      </c>
      <c r="E4532" s="313" t="s">
        <v>1402</v>
      </c>
      <c r="I4532" s="313" t="s">
        <v>1401</v>
      </c>
      <c r="J4532" s="313" t="s">
        <v>516</v>
      </c>
      <c r="K4532" s="313">
        <v>23</v>
      </c>
      <c r="L4532" s="319"/>
      <c r="M4532" s="319">
        <v>17</v>
      </c>
      <c r="N4532" s="319">
        <v>6</v>
      </c>
      <c r="O4532" s="319" t="s">
        <v>9644</v>
      </c>
      <c r="P4532" s="319">
        <v>77</v>
      </c>
      <c r="Q4532" s="319">
        <v>20</v>
      </c>
      <c r="R4532" s="319">
        <v>14</v>
      </c>
      <c r="S4532" s="319" t="s">
        <v>9645</v>
      </c>
      <c r="T4532" s="319">
        <v>524</v>
      </c>
      <c r="U4532" s="319">
        <v>23.285</v>
      </c>
      <c r="V4532" s="319">
        <v>77.337000000000003</v>
      </c>
      <c r="W4532" s="319"/>
      <c r="X4532" s="319"/>
      <c r="Y4532" s="319"/>
      <c r="Z4532" s="319"/>
      <c r="AA4532" s="319"/>
      <c r="AB4532" s="319"/>
      <c r="AC4532" s="319"/>
      <c r="AD4532" s="319"/>
      <c r="AE4532" s="319"/>
      <c r="AF4532" s="319"/>
    </row>
    <row r="4533" spans="2:32" s="313" customFormat="1" hidden="1" x14ac:dyDescent="0.25">
      <c r="B4533" s="313" t="s">
        <v>1397</v>
      </c>
      <c r="C4533" s="672"/>
      <c r="D4533" s="313" t="s">
        <v>9892</v>
      </c>
      <c r="E4533" s="313" t="s">
        <v>1398</v>
      </c>
      <c r="I4533" s="313" t="s">
        <v>1399</v>
      </c>
      <c r="J4533" s="313" t="s">
        <v>516</v>
      </c>
      <c r="K4533" s="313">
        <v>21</v>
      </c>
      <c r="L4533" s="319"/>
      <c r="M4533" s="319">
        <v>45</v>
      </c>
      <c r="N4533" s="319">
        <v>7</v>
      </c>
      <c r="O4533" s="319" t="s">
        <v>9644</v>
      </c>
      <c r="P4533" s="319">
        <v>72</v>
      </c>
      <c r="Q4533" s="319">
        <v>11</v>
      </c>
      <c r="R4533" s="319">
        <v>6</v>
      </c>
      <c r="S4533" s="319" t="s">
        <v>9645</v>
      </c>
      <c r="T4533" s="319">
        <v>12</v>
      </c>
      <c r="U4533" s="319">
        <v>21.751999999999999</v>
      </c>
      <c r="V4533" s="319">
        <v>72.185000000000002</v>
      </c>
      <c r="W4533" s="319"/>
      <c r="X4533" s="319"/>
      <c r="Y4533" s="319"/>
      <c r="Z4533" s="319"/>
      <c r="AA4533" s="319"/>
      <c r="AB4533" s="319"/>
      <c r="AC4533" s="319"/>
      <c r="AD4533" s="319"/>
      <c r="AE4533" s="319"/>
      <c r="AF4533" s="319"/>
    </row>
    <row r="4534" spans="2:32" s="313" customFormat="1" hidden="1" x14ac:dyDescent="0.25">
      <c r="B4534" s="313" t="s">
        <v>1444</v>
      </c>
      <c r="C4534" s="672"/>
      <c r="D4534" s="313" t="s">
        <v>9893</v>
      </c>
      <c r="E4534" s="313" t="s">
        <v>1447</v>
      </c>
      <c r="I4534" s="313" t="s">
        <v>1444</v>
      </c>
      <c r="J4534" s="313" t="s">
        <v>1194</v>
      </c>
      <c r="K4534" s="313">
        <v>52</v>
      </c>
      <c r="L4534" s="319"/>
      <c r="M4534" s="319">
        <v>27</v>
      </c>
      <c r="N4534" s="319">
        <v>13</v>
      </c>
      <c r="O4534" s="319" t="s">
        <v>9644</v>
      </c>
      <c r="P4534" s="319">
        <v>1</v>
      </c>
      <c r="Q4534" s="319">
        <v>44</v>
      </c>
      <c r="R4534" s="319">
        <v>52</v>
      </c>
      <c r="S4534" s="319" t="s">
        <v>9648</v>
      </c>
      <c r="T4534" s="319">
        <v>100</v>
      </c>
      <c r="U4534" s="319">
        <v>52.454000000000001</v>
      </c>
      <c r="V4534" s="319">
        <v>-1.748</v>
      </c>
      <c r="W4534" s="319"/>
      <c r="X4534" s="319"/>
      <c r="Y4534" s="319"/>
      <c r="Z4534" s="319"/>
      <c r="AA4534" s="319"/>
      <c r="AB4534" s="319"/>
      <c r="AC4534" s="319"/>
      <c r="AD4534" s="319"/>
      <c r="AE4534" s="319"/>
      <c r="AF4534" s="319"/>
    </row>
    <row r="4535" spans="2:32" s="313" customFormat="1" hidden="1" x14ac:dyDescent="0.25">
      <c r="B4535" s="313" t="s">
        <v>1231</v>
      </c>
      <c r="C4535" s="672"/>
      <c r="D4535" s="313" t="s">
        <v>9894</v>
      </c>
      <c r="E4535" s="313" t="s">
        <v>1232</v>
      </c>
      <c r="I4535" s="313" t="s">
        <v>1233</v>
      </c>
      <c r="J4535" s="313" t="s">
        <v>560</v>
      </c>
      <c r="K4535" s="313">
        <v>42</v>
      </c>
      <c r="L4535" s="319"/>
      <c r="M4535" s="319">
        <v>33</v>
      </c>
      <c r="N4535" s="319">
        <v>14</v>
      </c>
      <c r="O4535" s="319" t="s">
        <v>9644</v>
      </c>
      <c r="P4535" s="319">
        <v>9</v>
      </c>
      <c r="Q4535" s="319">
        <v>29</v>
      </c>
      <c r="R4535" s="319">
        <v>0</v>
      </c>
      <c r="S4535" s="319" t="s">
        <v>9645</v>
      </c>
      <c r="T4535" s="319">
        <v>8</v>
      </c>
      <c r="U4535" s="319">
        <v>42.554000000000002</v>
      </c>
      <c r="V4535" s="319">
        <v>9.4830000000000005</v>
      </c>
      <c r="W4535" s="319"/>
      <c r="X4535" s="319"/>
      <c r="Y4535" s="319"/>
      <c r="Z4535" s="319"/>
      <c r="AA4535" s="319"/>
      <c r="AB4535" s="319"/>
      <c r="AC4535" s="319"/>
      <c r="AD4535" s="319"/>
      <c r="AE4535" s="319"/>
      <c r="AF4535" s="319"/>
    </row>
    <row r="4536" spans="2:32" s="313" customFormat="1" hidden="1" x14ac:dyDescent="0.25">
      <c r="B4536" s="313" t="s">
        <v>2793</v>
      </c>
      <c r="C4536" s="672"/>
      <c r="D4536" s="313" t="s">
        <v>9895</v>
      </c>
      <c r="E4536" s="313" t="s">
        <v>2794</v>
      </c>
      <c r="I4536" s="313" t="s">
        <v>2795</v>
      </c>
      <c r="J4536" s="313" t="s">
        <v>436</v>
      </c>
      <c r="K4536" s="313">
        <v>31</v>
      </c>
      <c r="L4536" s="319"/>
      <c r="M4536" s="319">
        <v>50</v>
      </c>
      <c r="N4536" s="319">
        <v>58</v>
      </c>
      <c r="O4536" s="319" t="s">
        <v>9644</v>
      </c>
      <c r="P4536" s="319">
        <v>106</v>
      </c>
      <c r="Q4536" s="319">
        <v>22</v>
      </c>
      <c r="R4536" s="319">
        <v>48</v>
      </c>
      <c r="S4536" s="319" t="s">
        <v>9648</v>
      </c>
      <c r="T4536" s="319">
        <v>1203</v>
      </c>
      <c r="U4536" s="319">
        <v>31.849</v>
      </c>
      <c r="V4536" s="319">
        <v>-106.38</v>
      </c>
      <c r="W4536" s="319"/>
      <c r="X4536" s="319"/>
      <c r="Y4536" s="319"/>
      <c r="Z4536" s="319"/>
      <c r="AA4536" s="319"/>
      <c r="AB4536" s="319"/>
      <c r="AC4536" s="319"/>
      <c r="AD4536" s="319"/>
      <c r="AE4536" s="319"/>
      <c r="AF4536" s="319"/>
    </row>
    <row r="4537" spans="2:32" s="313" customFormat="1" hidden="1" x14ac:dyDescent="0.25">
      <c r="B4537" s="313" t="s">
        <v>2559</v>
      </c>
      <c r="C4537" s="672"/>
      <c r="D4537" s="313" t="s">
        <v>9896</v>
      </c>
      <c r="E4537" s="313" t="s">
        <v>2560</v>
      </c>
      <c r="I4537" s="313" t="s">
        <v>2561</v>
      </c>
      <c r="J4537" s="313" t="s">
        <v>436</v>
      </c>
      <c r="K4537" s="313">
        <v>63</v>
      </c>
      <c r="L4537" s="319"/>
      <c r="M4537" s="319">
        <v>59</v>
      </c>
      <c r="N4537" s="319">
        <v>40</v>
      </c>
      <c r="O4537" s="319" t="s">
        <v>9644</v>
      </c>
      <c r="P4537" s="319">
        <v>145</v>
      </c>
      <c r="Q4537" s="319">
        <v>43</v>
      </c>
      <c r="R4537" s="319">
        <v>17</v>
      </c>
      <c r="S4537" s="319" t="s">
        <v>9648</v>
      </c>
      <c r="T4537" s="319">
        <v>390</v>
      </c>
      <c r="U4537" s="319">
        <v>63.994</v>
      </c>
      <c r="V4537" s="319">
        <v>-145.721</v>
      </c>
      <c r="W4537" s="319"/>
      <c r="X4537" s="319"/>
      <c r="Y4537" s="319"/>
      <c r="Z4537" s="319"/>
      <c r="AA4537" s="319"/>
      <c r="AB4537" s="319"/>
      <c r="AC4537" s="319"/>
      <c r="AD4537" s="319"/>
      <c r="AE4537" s="319"/>
      <c r="AF4537" s="319"/>
    </row>
    <row r="4538" spans="2:32" s="313" customFormat="1" hidden="1" x14ac:dyDescent="0.25">
      <c r="B4538" s="313" t="s">
        <v>1408</v>
      </c>
      <c r="C4538" s="672"/>
      <c r="D4538" s="313" t="s">
        <v>9897</v>
      </c>
      <c r="E4538" s="313" t="s">
        <v>1409</v>
      </c>
      <c r="I4538" s="313" t="s">
        <v>1410</v>
      </c>
      <c r="J4538" s="313" t="s">
        <v>726</v>
      </c>
      <c r="K4538" s="313">
        <v>1</v>
      </c>
      <c r="L4538" s="319"/>
      <c r="M4538" s="319">
        <v>11</v>
      </c>
      <c r="N4538" s="319">
        <v>24</v>
      </c>
      <c r="O4538" s="319" t="s">
        <v>9647</v>
      </c>
      <c r="P4538" s="319">
        <v>136</v>
      </c>
      <c r="Q4538" s="319">
        <v>6</v>
      </c>
      <c r="R4538" s="319">
        <v>28</v>
      </c>
      <c r="S4538" s="319" t="s">
        <v>9645</v>
      </c>
      <c r="T4538" s="319">
        <v>15</v>
      </c>
      <c r="U4538" s="319">
        <v>-1.19</v>
      </c>
      <c r="V4538" s="319">
        <v>136.108</v>
      </c>
      <c r="W4538" s="319"/>
      <c r="X4538" s="319"/>
      <c r="Y4538" s="319"/>
      <c r="Z4538" s="319"/>
      <c r="AA4538" s="319"/>
      <c r="AB4538" s="319"/>
      <c r="AC4538" s="319"/>
      <c r="AD4538" s="319"/>
      <c r="AE4538" s="319"/>
      <c r="AF4538" s="319"/>
    </row>
    <row r="4539" spans="2:32" s="313" customFormat="1" hidden="1" x14ac:dyDescent="0.25">
      <c r="B4539" s="313" t="s">
        <v>649</v>
      </c>
      <c r="C4539" s="672"/>
      <c r="D4539" s="313" t="s">
        <v>9898</v>
      </c>
      <c r="E4539" s="313" t="s">
        <v>650</v>
      </c>
      <c r="I4539" s="313" t="s">
        <v>652</v>
      </c>
      <c r="J4539" s="313" t="s">
        <v>651</v>
      </c>
      <c r="K4539" s="313">
        <v>25</v>
      </c>
      <c r="L4539" s="319"/>
      <c r="M4539" s="319">
        <v>41</v>
      </c>
      <c r="N4539" s="319">
        <v>59</v>
      </c>
      <c r="O4539" s="319" t="s">
        <v>9644</v>
      </c>
      <c r="P4539" s="319">
        <v>79</v>
      </c>
      <c r="Q4539" s="319">
        <v>15</v>
      </c>
      <c r="R4539" s="319">
        <v>52</v>
      </c>
      <c r="S4539" s="319" t="s">
        <v>9648</v>
      </c>
      <c r="T4539" s="319">
        <v>4</v>
      </c>
      <c r="U4539" s="319">
        <v>25.7</v>
      </c>
      <c r="V4539" s="319">
        <v>-79.263999999999996</v>
      </c>
      <c r="W4539" s="319"/>
      <c r="X4539" s="319"/>
      <c r="Y4539" s="319"/>
      <c r="Z4539" s="319"/>
      <c r="AA4539" s="319"/>
      <c r="AB4539" s="319"/>
      <c r="AC4539" s="319"/>
      <c r="AD4539" s="319"/>
      <c r="AE4539" s="319"/>
      <c r="AF4539" s="319"/>
    </row>
    <row r="4540" spans="2:32" s="313" customFormat="1" hidden="1" x14ac:dyDescent="0.25">
      <c r="B4540" s="313" t="s">
        <v>1425</v>
      </c>
      <c r="C4540" s="672"/>
      <c r="D4540" s="313" t="s">
        <v>9899</v>
      </c>
      <c r="E4540" s="313" t="s">
        <v>1426</v>
      </c>
      <c r="I4540" s="313" t="s">
        <v>1425</v>
      </c>
      <c r="J4540" s="313" t="s">
        <v>594</v>
      </c>
      <c r="K4540" s="313">
        <v>43</v>
      </c>
      <c r="L4540" s="319"/>
      <c r="M4540" s="319">
        <v>18</v>
      </c>
      <c r="N4540" s="319">
        <v>3</v>
      </c>
      <c r="O4540" s="319" t="s">
        <v>9644</v>
      </c>
      <c r="P4540" s="319">
        <v>2</v>
      </c>
      <c r="Q4540" s="319">
        <v>54</v>
      </c>
      <c r="R4540" s="319">
        <v>38</v>
      </c>
      <c r="S4540" s="319" t="s">
        <v>9648</v>
      </c>
      <c r="T4540" s="319">
        <v>43</v>
      </c>
      <c r="U4540" s="319">
        <v>43.301000000000002</v>
      </c>
      <c r="V4540" s="319">
        <v>-2.911</v>
      </c>
      <c r="W4540" s="319"/>
      <c r="X4540" s="319"/>
      <c r="Y4540" s="319"/>
      <c r="Z4540" s="319"/>
      <c r="AA4540" s="319"/>
      <c r="AB4540" s="319"/>
      <c r="AC4540" s="319"/>
      <c r="AD4540" s="319"/>
      <c r="AE4540" s="319"/>
      <c r="AF4540" s="319"/>
    </row>
    <row r="4541" spans="2:32" s="313" customFormat="1" hidden="1" x14ac:dyDescent="0.25">
      <c r="B4541" s="313" t="s">
        <v>1411</v>
      </c>
      <c r="C4541" s="672"/>
      <c r="D4541" s="313" t="s">
        <v>9900</v>
      </c>
      <c r="E4541" s="313" t="s">
        <v>1412</v>
      </c>
      <c r="I4541" s="313" t="s">
        <v>1413</v>
      </c>
      <c r="J4541" s="313" t="s">
        <v>423</v>
      </c>
      <c r="K4541" s="313">
        <v>43</v>
      </c>
      <c r="L4541" s="319"/>
      <c r="M4541" s="319">
        <v>28</v>
      </c>
      <c r="N4541" s="319">
        <v>6</v>
      </c>
      <c r="O4541" s="319" t="s">
        <v>9644</v>
      </c>
      <c r="P4541" s="319">
        <v>1</v>
      </c>
      <c r="Q4541" s="319">
        <v>31</v>
      </c>
      <c r="R4541" s="319">
        <v>23</v>
      </c>
      <c r="S4541" s="319" t="s">
        <v>9648</v>
      </c>
      <c r="T4541" s="319">
        <v>75</v>
      </c>
      <c r="U4541" s="319">
        <v>43.468000000000004</v>
      </c>
      <c r="V4541" s="319">
        <v>-1.5229999999999999</v>
      </c>
      <c r="W4541" s="319"/>
      <c r="X4541" s="319"/>
      <c r="Y4541" s="319"/>
      <c r="Z4541" s="319"/>
      <c r="AA4541" s="319"/>
      <c r="AB4541" s="319"/>
      <c r="AC4541" s="319"/>
      <c r="AD4541" s="319"/>
      <c r="AE4541" s="319"/>
      <c r="AF4541" s="319"/>
    </row>
    <row r="4542" spans="2:32" s="313" customFormat="1" hidden="1" x14ac:dyDescent="0.25">
      <c r="B4542" s="313" t="s">
        <v>1440</v>
      </c>
      <c r="C4542" s="672"/>
      <c r="D4542" s="313" t="s">
        <v>9901</v>
      </c>
      <c r="E4542" s="313" t="s">
        <v>1441</v>
      </c>
      <c r="I4542" s="313" t="s">
        <v>1440</v>
      </c>
      <c r="J4542" s="313" t="s">
        <v>1394</v>
      </c>
      <c r="K4542" s="313">
        <v>26</v>
      </c>
      <c r="L4542" s="319"/>
      <c r="M4542" s="319">
        <v>29</v>
      </c>
      <c r="N4542" s="319">
        <v>0</v>
      </c>
      <c r="O4542" s="319" t="s">
        <v>9644</v>
      </c>
      <c r="P4542" s="319">
        <v>87</v>
      </c>
      <c r="Q4542" s="319">
        <v>15</v>
      </c>
      <c r="R4542" s="319">
        <v>49</v>
      </c>
      <c r="S4542" s="319" t="s">
        <v>9645</v>
      </c>
      <c r="T4542" s="319">
        <v>72</v>
      </c>
      <c r="U4542" s="319">
        <v>26.483000000000001</v>
      </c>
      <c r="V4542" s="319">
        <v>87.263999999999996</v>
      </c>
      <c r="W4542" s="319"/>
      <c r="X4542" s="319"/>
      <c r="Y4542" s="319"/>
      <c r="Z4542" s="319"/>
      <c r="AA4542" s="319"/>
      <c r="AB4542" s="319"/>
      <c r="AC4542" s="319"/>
      <c r="AD4542" s="319"/>
      <c r="AE4542" s="319"/>
      <c r="AF4542" s="319"/>
    </row>
    <row r="4543" spans="2:32" s="313" customFormat="1" hidden="1" x14ac:dyDescent="0.25">
      <c r="B4543" s="313" t="s">
        <v>1597</v>
      </c>
      <c r="C4543" s="672"/>
      <c r="D4543" s="313" t="s">
        <v>9902</v>
      </c>
      <c r="E4543" s="313" t="s">
        <v>1598</v>
      </c>
      <c r="I4543" s="313" t="s">
        <v>1597</v>
      </c>
      <c r="J4543" s="313" t="s">
        <v>1109</v>
      </c>
      <c r="K4543" s="313">
        <v>6</v>
      </c>
      <c r="L4543" s="319"/>
      <c r="M4543" s="319">
        <v>31</v>
      </c>
      <c r="N4543" s="319">
        <v>41</v>
      </c>
      <c r="O4543" s="319" t="s">
        <v>9644</v>
      </c>
      <c r="P4543" s="319">
        <v>21</v>
      </c>
      <c r="Q4543" s="319">
        <v>59</v>
      </c>
      <c r="R4543" s="319">
        <v>20</v>
      </c>
      <c r="S4543" s="319" t="s">
        <v>9645</v>
      </c>
      <c r="T4543" s="319">
        <v>602</v>
      </c>
      <c r="U4543" s="319">
        <v>6.5279999999999996</v>
      </c>
      <c r="V4543" s="319">
        <v>21.989000000000001</v>
      </c>
      <c r="W4543" s="319"/>
      <c r="X4543" s="319"/>
      <c r="Y4543" s="319"/>
      <c r="Z4543" s="319"/>
      <c r="AA4543" s="319"/>
      <c r="AB4543" s="319"/>
      <c r="AC4543" s="319"/>
      <c r="AD4543" s="319"/>
      <c r="AE4543" s="319"/>
      <c r="AF4543" s="319"/>
    </row>
    <row r="4544" spans="2:32" s="313" customFormat="1" hidden="1" x14ac:dyDescent="0.25">
      <c r="B4544" s="313" t="s">
        <v>1429</v>
      </c>
      <c r="C4544" s="672"/>
      <c r="D4544" s="313" t="s">
        <v>9903</v>
      </c>
      <c r="E4544" s="313" t="s">
        <v>1430</v>
      </c>
      <c r="I4544" s="313" t="s">
        <v>1431</v>
      </c>
      <c r="J4544" s="313" t="s">
        <v>436</v>
      </c>
      <c r="K4544" s="313">
        <v>30</v>
      </c>
      <c r="L4544" s="319"/>
      <c r="M4544" s="319">
        <v>24</v>
      </c>
      <c r="N4544" s="319">
        <v>39</v>
      </c>
      <c r="O4544" s="319" t="s">
        <v>9644</v>
      </c>
      <c r="P4544" s="319">
        <v>88</v>
      </c>
      <c r="Q4544" s="319">
        <v>55</v>
      </c>
      <c r="R4544" s="319">
        <v>25</v>
      </c>
      <c r="S4544" s="319" t="s">
        <v>9648</v>
      </c>
      <c r="T4544" s="319">
        <v>11</v>
      </c>
      <c r="U4544" s="319">
        <v>30.411000000000001</v>
      </c>
      <c r="V4544" s="319">
        <v>-88.924000000000007</v>
      </c>
      <c r="W4544" s="319"/>
      <c r="X4544" s="319"/>
      <c r="Y4544" s="319"/>
      <c r="Z4544" s="319"/>
      <c r="AA4544" s="319"/>
      <c r="AB4544" s="319"/>
      <c r="AC4544" s="319"/>
      <c r="AD4544" s="319"/>
      <c r="AE4544" s="319"/>
      <c r="AF4544" s="319"/>
    </row>
    <row r="4545" spans="2:32" s="313" customFormat="1" hidden="1" x14ac:dyDescent="0.25">
      <c r="B4545" s="313" t="s">
        <v>1302</v>
      </c>
      <c r="C4545" s="672"/>
      <c r="D4545" s="313" t="s">
        <v>9904</v>
      </c>
      <c r="E4545" s="313" t="s">
        <v>1303</v>
      </c>
      <c r="I4545" s="313" t="s">
        <v>1304</v>
      </c>
      <c r="J4545" s="313" t="s">
        <v>498</v>
      </c>
      <c r="K4545" s="313">
        <v>36</v>
      </c>
      <c r="L4545" s="319"/>
      <c r="M4545" s="319">
        <v>42</v>
      </c>
      <c r="N4545" s="319">
        <v>43</v>
      </c>
      <c r="O4545" s="319" t="s">
        <v>9644</v>
      </c>
      <c r="P4545" s="319">
        <v>5</v>
      </c>
      <c r="Q4545" s="319">
        <v>4</v>
      </c>
      <c r="R4545" s="319">
        <v>11</v>
      </c>
      <c r="S4545" s="319" t="s">
        <v>9645</v>
      </c>
      <c r="T4545" s="319">
        <v>7</v>
      </c>
      <c r="U4545" s="319">
        <v>36.712000000000003</v>
      </c>
      <c r="V4545" s="319">
        <v>5.07</v>
      </c>
      <c r="W4545" s="319"/>
      <c r="X4545" s="319"/>
      <c r="Y4545" s="319"/>
      <c r="Z4545" s="319"/>
      <c r="AA4545" s="319"/>
      <c r="AB4545" s="319"/>
      <c r="AC4545" s="319"/>
      <c r="AD4545" s="319"/>
      <c r="AE4545" s="319"/>
      <c r="AF4545" s="319"/>
    </row>
    <row r="4546" spans="2:32" s="313" customFormat="1" hidden="1" x14ac:dyDescent="0.25">
      <c r="B4546" s="313" t="s">
        <v>1247</v>
      </c>
      <c r="C4546" s="672"/>
      <c r="D4546" s="313" t="s">
        <v>9905</v>
      </c>
      <c r="E4546" s="313" t="s">
        <v>1248</v>
      </c>
      <c r="I4546" s="313" t="s">
        <v>1247</v>
      </c>
      <c r="J4546" s="313" t="s">
        <v>621</v>
      </c>
      <c r="K4546" s="313">
        <v>70</v>
      </c>
      <c r="L4546" s="319"/>
      <c r="M4546" s="319">
        <v>36</v>
      </c>
      <c r="N4546" s="319">
        <v>0</v>
      </c>
      <c r="O4546" s="319" t="s">
        <v>9644</v>
      </c>
      <c r="P4546" s="319">
        <v>29</v>
      </c>
      <c r="Q4546" s="319">
        <v>41</v>
      </c>
      <c r="R4546" s="319">
        <v>33</v>
      </c>
      <c r="S4546" s="319" t="s">
        <v>9645</v>
      </c>
      <c r="T4546" s="319">
        <v>150</v>
      </c>
      <c r="U4546" s="319">
        <v>70.599999999999994</v>
      </c>
      <c r="V4546" s="319">
        <v>29.692</v>
      </c>
      <c r="W4546" s="319"/>
      <c r="X4546" s="319"/>
      <c r="Y4546" s="319"/>
      <c r="Z4546" s="319"/>
      <c r="AA4546" s="319"/>
      <c r="AB4546" s="319"/>
      <c r="AC4546" s="319"/>
      <c r="AD4546" s="319"/>
      <c r="AE4546" s="319"/>
      <c r="AF4546" s="319"/>
    </row>
    <row r="4547" spans="2:32" s="313" customFormat="1" hidden="1" x14ac:dyDescent="0.25">
      <c r="B4547" s="313" t="s">
        <v>1161</v>
      </c>
      <c r="C4547" s="672"/>
      <c r="D4547" s="313" t="s">
        <v>9906</v>
      </c>
      <c r="E4547" s="313" t="s">
        <v>1162</v>
      </c>
      <c r="I4547" s="313" t="s">
        <v>1164</v>
      </c>
      <c r="J4547" s="313" t="s">
        <v>1163</v>
      </c>
      <c r="K4547" s="313">
        <v>13</v>
      </c>
      <c r="L4547" s="319"/>
      <c r="M4547" s="319">
        <v>20</v>
      </c>
      <c r="N4547" s="319">
        <v>16</v>
      </c>
      <c r="O4547" s="319" t="s">
        <v>9644</v>
      </c>
      <c r="P4547" s="319">
        <v>16</v>
      </c>
      <c r="Q4547" s="319">
        <v>39</v>
      </c>
      <c r="R4547" s="319">
        <v>7</v>
      </c>
      <c r="S4547" s="319" t="s">
        <v>9648</v>
      </c>
      <c r="T4547" s="319">
        <v>29</v>
      </c>
      <c r="U4547" s="319">
        <v>13.337999999999999</v>
      </c>
      <c r="V4547" s="319">
        <v>-16.652000000000001</v>
      </c>
      <c r="W4547" s="319"/>
      <c r="X4547" s="319"/>
      <c r="Y4547" s="319"/>
      <c r="Z4547" s="319"/>
      <c r="AA4547" s="319"/>
      <c r="AB4547" s="319"/>
      <c r="AC4547" s="319"/>
      <c r="AD4547" s="319"/>
      <c r="AE4547" s="319"/>
      <c r="AF4547" s="319"/>
    </row>
    <row r="4548" spans="2:32" s="313" customFormat="1" hidden="1" x14ac:dyDescent="0.25">
      <c r="B4548" s="313" t="s">
        <v>1679</v>
      </c>
      <c r="C4548" s="672"/>
      <c r="D4548" s="313" t="s">
        <v>9907</v>
      </c>
      <c r="E4548" s="313" t="s">
        <v>1680</v>
      </c>
      <c r="I4548" s="313" t="s">
        <v>1682</v>
      </c>
      <c r="J4548" s="313" t="s">
        <v>1681</v>
      </c>
      <c r="K4548" s="313">
        <v>3</v>
      </c>
      <c r="L4548" s="319"/>
      <c r="M4548" s="319">
        <v>19</v>
      </c>
      <c r="N4548" s="319">
        <v>26</v>
      </c>
      <c r="O4548" s="319" t="s">
        <v>9647</v>
      </c>
      <c r="P4548" s="319">
        <v>29</v>
      </c>
      <c r="Q4548" s="319">
        <v>19</v>
      </c>
      <c r="R4548" s="319">
        <v>6</v>
      </c>
      <c r="S4548" s="319" t="s">
        <v>9645</v>
      </c>
      <c r="T4548" s="319">
        <v>787</v>
      </c>
      <c r="U4548" s="319">
        <v>-3.3239999999999998</v>
      </c>
      <c r="V4548" s="319">
        <v>29.318000000000001</v>
      </c>
      <c r="W4548" s="319"/>
      <c r="X4548" s="319"/>
      <c r="Y4548" s="319"/>
      <c r="Z4548" s="319"/>
      <c r="AA4548" s="319"/>
      <c r="AB4548" s="319"/>
      <c r="AC4548" s="319"/>
      <c r="AD4548" s="319"/>
      <c r="AE4548" s="319"/>
      <c r="AF4548" s="319"/>
    </row>
    <row r="4549" spans="2:32" s="313" customFormat="1" hidden="1" x14ac:dyDescent="0.25">
      <c r="B4549" s="313" t="s">
        <v>1373</v>
      </c>
      <c r="C4549" s="672"/>
      <c r="D4549" s="313" t="s">
        <v>9908</v>
      </c>
      <c r="E4549" s="313" t="s">
        <v>1374</v>
      </c>
      <c r="I4549" s="313" t="s">
        <v>1373</v>
      </c>
      <c r="J4549" s="313" t="s">
        <v>856</v>
      </c>
      <c r="K4549" s="313">
        <v>22</v>
      </c>
      <c r="L4549" s="319"/>
      <c r="M4549" s="319">
        <v>46</v>
      </c>
      <c r="N4549" s="319">
        <v>10</v>
      </c>
      <c r="O4549" s="319" t="s">
        <v>9647</v>
      </c>
      <c r="P4549" s="319">
        <v>64</v>
      </c>
      <c r="Q4549" s="319">
        <v>18</v>
      </c>
      <c r="R4549" s="319">
        <v>54</v>
      </c>
      <c r="S4549" s="319" t="s">
        <v>9648</v>
      </c>
      <c r="T4549" s="319">
        <v>381</v>
      </c>
      <c r="U4549" s="319">
        <v>-22.768999999999998</v>
      </c>
      <c r="V4549" s="319">
        <v>-64.314999999999998</v>
      </c>
      <c r="W4549" s="319"/>
      <c r="X4549" s="319"/>
      <c r="Y4549" s="319"/>
      <c r="Z4549" s="319"/>
      <c r="AA4549" s="319"/>
      <c r="AB4549" s="319"/>
      <c r="AC4549" s="319"/>
      <c r="AD4549" s="319"/>
      <c r="AE4549" s="319"/>
      <c r="AF4549" s="319"/>
    </row>
    <row r="4550" spans="2:32" s="313" customFormat="1" hidden="1" x14ac:dyDescent="0.25">
      <c r="B4550" s="313" t="s">
        <v>1047</v>
      </c>
      <c r="C4550" s="672"/>
      <c r="D4550" s="313" t="s">
        <v>9909</v>
      </c>
      <c r="E4550" s="313" t="s">
        <v>1048</v>
      </c>
      <c r="I4550" s="313" t="s">
        <v>1049</v>
      </c>
      <c r="J4550" s="313" t="s">
        <v>488</v>
      </c>
      <c r="K4550" s="313">
        <v>11</v>
      </c>
      <c r="L4550" s="319"/>
      <c r="M4550" s="319">
        <v>36</v>
      </c>
      <c r="N4550" s="319">
        <v>29</v>
      </c>
      <c r="O4550" s="319" t="s">
        <v>9644</v>
      </c>
      <c r="P4550" s="319">
        <v>37</v>
      </c>
      <c r="Q4550" s="319">
        <v>19</v>
      </c>
      <c r="R4550" s="319">
        <v>17</v>
      </c>
      <c r="S4550" s="319" t="s">
        <v>9645</v>
      </c>
      <c r="T4550" s="319">
        <v>1829</v>
      </c>
      <c r="U4550" s="319">
        <v>11.608000000000001</v>
      </c>
      <c r="V4550" s="319">
        <v>37.320999999999998</v>
      </c>
      <c r="W4550" s="319"/>
      <c r="X4550" s="319"/>
      <c r="Y4550" s="319"/>
      <c r="Z4550" s="319"/>
      <c r="AA4550" s="319"/>
      <c r="AB4550" s="319"/>
      <c r="AC4550" s="319"/>
      <c r="AD4550" s="319"/>
      <c r="AE4550" s="319"/>
      <c r="AF4550" s="319"/>
    </row>
    <row r="4551" spans="2:32" s="313" customFormat="1" hidden="1" x14ac:dyDescent="0.25">
      <c r="B4551" s="313" t="s">
        <v>2547</v>
      </c>
      <c r="C4551" s="672"/>
      <c r="D4551" s="313" t="s">
        <v>9910</v>
      </c>
      <c r="E4551" s="313" t="s">
        <v>2548</v>
      </c>
      <c r="I4551" s="313" t="s">
        <v>2549</v>
      </c>
      <c r="J4551" s="313" t="s">
        <v>469</v>
      </c>
      <c r="K4551" s="313">
        <v>20</v>
      </c>
      <c r="L4551" s="319"/>
      <c r="M4551" s="319">
        <v>59</v>
      </c>
      <c r="N4551" s="319">
        <v>36</v>
      </c>
      <c r="O4551" s="319" t="s">
        <v>9644</v>
      </c>
      <c r="P4551" s="319">
        <v>101</v>
      </c>
      <c r="Q4551" s="319">
        <v>28</v>
      </c>
      <c r="R4551" s="319">
        <v>51</v>
      </c>
      <c r="S4551" s="319" t="s">
        <v>9648</v>
      </c>
      <c r="T4551" s="319">
        <v>1820</v>
      </c>
      <c r="U4551" s="319">
        <v>20.992999999999999</v>
      </c>
      <c r="V4551" s="319">
        <v>-101.48099999999999</v>
      </c>
      <c r="W4551" s="319"/>
      <c r="X4551" s="319"/>
      <c r="Y4551" s="319"/>
      <c r="Z4551" s="319"/>
      <c r="AA4551" s="319"/>
      <c r="AB4551" s="319"/>
      <c r="AC4551" s="319"/>
      <c r="AD4551" s="319"/>
      <c r="AE4551" s="319"/>
      <c r="AF4551" s="319"/>
    </row>
    <row r="4552" spans="2:32" s="313" customFormat="1" hidden="1" x14ac:dyDescent="0.25">
      <c r="B4552" s="313" t="s">
        <v>1019</v>
      </c>
      <c r="C4552" s="672"/>
      <c r="D4552" s="313" t="s">
        <v>9911</v>
      </c>
      <c r="E4552" s="313" t="s">
        <v>1020</v>
      </c>
      <c r="I4552" s="313" t="s">
        <v>1021</v>
      </c>
      <c r="J4552" s="313" t="s">
        <v>594</v>
      </c>
      <c r="K4552" s="313">
        <v>38</v>
      </c>
      <c r="L4552" s="319"/>
      <c r="M4552" s="319">
        <v>53</v>
      </c>
      <c r="N4552" s="319">
        <v>28</v>
      </c>
      <c r="O4552" s="319" t="s">
        <v>9644</v>
      </c>
      <c r="P4552" s="319">
        <v>6</v>
      </c>
      <c r="Q4552" s="319">
        <v>49</v>
      </c>
      <c r="R4552" s="319">
        <v>16</v>
      </c>
      <c r="S4552" s="319" t="s">
        <v>9648</v>
      </c>
      <c r="T4552" s="319">
        <v>186</v>
      </c>
      <c r="U4552" s="319">
        <v>38.890999999999998</v>
      </c>
      <c r="V4552" s="319">
        <v>-6.8209999999999997</v>
      </c>
      <c r="W4552" s="319"/>
      <c r="X4552" s="319"/>
      <c r="Y4552" s="319"/>
      <c r="Z4552" s="319"/>
      <c r="AA4552" s="319"/>
      <c r="AB4552" s="319"/>
      <c r="AC4552" s="319"/>
      <c r="AD4552" s="319"/>
      <c r="AE4552" s="319"/>
      <c r="AF4552" s="319"/>
    </row>
    <row r="4553" spans="2:32" s="313" customFormat="1" hidden="1" x14ac:dyDescent="0.25">
      <c r="B4553" s="313" t="s">
        <v>1659</v>
      </c>
      <c r="C4553" s="672"/>
      <c r="D4553" s="313" t="s">
        <v>9912</v>
      </c>
      <c r="E4553" s="313" t="s">
        <v>1660</v>
      </c>
      <c r="I4553" s="313" t="s">
        <v>1661</v>
      </c>
      <c r="J4553" s="313" t="s">
        <v>436</v>
      </c>
      <c r="K4553" s="313">
        <v>39</v>
      </c>
      <c r="L4553" s="319"/>
      <c r="M4553" s="319">
        <v>42</v>
      </c>
      <c r="N4553" s="319">
        <v>6</v>
      </c>
      <c r="O4553" s="319" t="s">
        <v>9644</v>
      </c>
      <c r="P4553" s="319">
        <v>104</v>
      </c>
      <c r="Q4553" s="319">
        <v>45</v>
      </c>
      <c r="R4553" s="319">
        <v>5</v>
      </c>
      <c r="S4553" s="319" t="s">
        <v>9648</v>
      </c>
      <c r="T4553" s="319">
        <v>1726</v>
      </c>
      <c r="U4553" s="319">
        <v>39.701999999999998</v>
      </c>
      <c r="V4553" s="319">
        <v>-104.751</v>
      </c>
      <c r="W4553" s="319"/>
      <c r="X4553" s="319"/>
      <c r="Y4553" s="319"/>
      <c r="Z4553" s="319"/>
      <c r="AA4553" s="319"/>
      <c r="AB4553" s="319"/>
      <c r="AC4553" s="319"/>
      <c r="AD4553" s="319"/>
      <c r="AE4553" s="319"/>
      <c r="AF4553" s="319"/>
    </row>
    <row r="4554" spans="2:32" s="313" customFormat="1" hidden="1" x14ac:dyDescent="0.25">
      <c r="B4554" s="313" t="s">
        <v>1190</v>
      </c>
      <c r="C4554" s="672"/>
      <c r="D4554" s="313" t="s">
        <v>9913</v>
      </c>
      <c r="E4554" s="313" t="s">
        <v>1191</v>
      </c>
      <c r="I4554" s="313" t="s">
        <v>1192</v>
      </c>
      <c r="J4554" s="313" t="s">
        <v>436</v>
      </c>
      <c r="K4554" s="313">
        <v>22</v>
      </c>
      <c r="L4554" s="319"/>
      <c r="M4554" s="319">
        <v>1</v>
      </c>
      <c r="N4554" s="319">
        <v>18</v>
      </c>
      <c r="O4554" s="319" t="s">
        <v>9644</v>
      </c>
      <c r="P4554" s="319">
        <v>159</v>
      </c>
      <c r="Q4554" s="319">
        <v>47</v>
      </c>
      <c r="R4554" s="319">
        <v>12</v>
      </c>
      <c r="S4554" s="319" t="s">
        <v>9648</v>
      </c>
      <c r="T4554" s="319">
        <v>5</v>
      </c>
      <c r="U4554" s="319">
        <v>22.021999999999998</v>
      </c>
      <c r="V4554" s="319">
        <v>-159.78700000000001</v>
      </c>
      <c r="W4554" s="319"/>
      <c r="X4554" s="319"/>
      <c r="Y4554" s="319"/>
      <c r="Z4554" s="319"/>
      <c r="AA4554" s="319"/>
      <c r="AB4554" s="319"/>
      <c r="AC4554" s="319"/>
      <c r="AD4554" s="319"/>
      <c r="AE4554" s="319"/>
      <c r="AF4554" s="319"/>
    </row>
    <row r="4555" spans="2:32" s="313" customFormat="1" hidden="1" x14ac:dyDescent="0.25">
      <c r="B4555" s="313" t="s">
        <v>4567</v>
      </c>
      <c r="C4555" s="672"/>
      <c r="D4555" s="313" t="s">
        <v>9914</v>
      </c>
      <c r="E4555" s="313" t="s">
        <v>4568</v>
      </c>
      <c r="I4555" s="313" t="s">
        <v>4569</v>
      </c>
      <c r="J4555" s="313" t="s">
        <v>675</v>
      </c>
      <c r="K4555" s="313">
        <v>5</v>
      </c>
      <c r="L4555" s="319"/>
      <c r="M4555" s="319">
        <v>56</v>
      </c>
      <c r="N4555" s="319">
        <v>14</v>
      </c>
      <c r="O4555" s="319" t="s">
        <v>9644</v>
      </c>
      <c r="P4555" s="319">
        <v>116</v>
      </c>
      <c r="Q4555" s="319">
        <v>3</v>
      </c>
      <c r="R4555" s="319">
        <v>4</v>
      </c>
      <c r="S4555" s="319" t="s">
        <v>9645</v>
      </c>
      <c r="T4555" s="319">
        <v>4</v>
      </c>
      <c r="U4555" s="319">
        <v>5.9370000000000003</v>
      </c>
      <c r="V4555" s="319">
        <v>116.051</v>
      </c>
      <c r="W4555" s="319"/>
      <c r="X4555" s="319"/>
      <c r="Y4555" s="319"/>
      <c r="Z4555" s="319"/>
      <c r="AA4555" s="319"/>
      <c r="AB4555" s="319"/>
      <c r="AC4555" s="319"/>
      <c r="AD4555" s="319"/>
      <c r="AE4555" s="319"/>
      <c r="AF4555" s="319"/>
    </row>
    <row r="4556" spans="2:32" s="313" customFormat="1" hidden="1" x14ac:dyDescent="0.25">
      <c r="B4556" s="313" t="s">
        <v>1146</v>
      </c>
      <c r="C4556" s="672"/>
      <c r="D4556" s="313" t="s">
        <v>9915</v>
      </c>
      <c r="E4556" s="313" t="s">
        <v>1147</v>
      </c>
      <c r="I4556" s="313" t="s">
        <v>1149</v>
      </c>
      <c r="J4556" s="313" t="s">
        <v>1148</v>
      </c>
      <c r="K4556" s="313">
        <v>13</v>
      </c>
      <c r="L4556" s="319"/>
      <c r="M4556" s="319">
        <v>54</v>
      </c>
      <c r="N4556" s="319">
        <v>45</v>
      </c>
      <c r="O4556" s="319" t="s">
        <v>9644</v>
      </c>
      <c r="P4556" s="319">
        <v>100</v>
      </c>
      <c r="Q4556" s="319">
        <v>36</v>
      </c>
      <c r="R4556" s="319">
        <v>24</v>
      </c>
      <c r="S4556" s="319" t="s">
        <v>9645</v>
      </c>
      <c r="T4556" s="319">
        <v>3</v>
      </c>
      <c r="U4556" s="319">
        <v>13.912000000000001</v>
      </c>
      <c r="V4556" s="319">
        <v>100.607</v>
      </c>
      <c r="W4556" s="319"/>
      <c r="X4556" s="319"/>
      <c r="Y4556" s="319"/>
      <c r="Z4556" s="319"/>
      <c r="AA4556" s="319"/>
      <c r="AB4556" s="319"/>
      <c r="AC4556" s="319"/>
      <c r="AD4556" s="319"/>
      <c r="AE4556" s="319"/>
      <c r="AF4556" s="319"/>
    </row>
    <row r="4557" spans="2:32" s="313" customFormat="1" hidden="1" x14ac:dyDescent="0.25">
      <c r="B4557" s="313" t="s">
        <v>1103</v>
      </c>
      <c r="C4557" s="672"/>
      <c r="D4557" s="313" t="s">
        <v>9916</v>
      </c>
      <c r="E4557" s="313" t="s">
        <v>1104</v>
      </c>
      <c r="I4557" s="313" t="s">
        <v>1106</v>
      </c>
      <c r="J4557" s="313" t="s">
        <v>1105</v>
      </c>
      <c r="K4557" s="313">
        <v>12</v>
      </c>
      <c r="L4557" s="319"/>
      <c r="M4557" s="319">
        <v>32</v>
      </c>
      <c r="N4557" s="319">
        <v>0</v>
      </c>
      <c r="O4557" s="319" t="s">
        <v>9644</v>
      </c>
      <c r="P4557" s="319">
        <v>7</v>
      </c>
      <c r="Q4557" s="319">
        <v>56</v>
      </c>
      <c r="R4557" s="319">
        <v>59</v>
      </c>
      <c r="S4557" s="319" t="s">
        <v>9648</v>
      </c>
      <c r="T4557" s="319">
        <v>381</v>
      </c>
      <c r="U4557" s="319">
        <v>12.532999999999999</v>
      </c>
      <c r="V4557" s="319">
        <v>-7.95</v>
      </c>
      <c r="W4557" s="319"/>
      <c r="X4557" s="319"/>
      <c r="Y4557" s="319"/>
      <c r="Z4557" s="319"/>
      <c r="AA4557" s="319"/>
      <c r="AB4557" s="319"/>
      <c r="AC4557" s="319"/>
      <c r="AD4557" s="319"/>
      <c r="AE4557" s="319"/>
      <c r="AF4557" s="319"/>
    </row>
    <row r="4558" spans="2:32" s="313" customFormat="1" hidden="1" x14ac:dyDescent="0.25">
      <c r="B4558" s="313" t="s">
        <v>1338</v>
      </c>
      <c r="C4558" s="672"/>
      <c r="D4558" s="313" t="s">
        <v>9917</v>
      </c>
      <c r="E4558" s="313" t="s">
        <v>1339</v>
      </c>
      <c r="I4558" s="313" t="s">
        <v>1340</v>
      </c>
      <c r="J4558" s="313" t="s">
        <v>726</v>
      </c>
      <c r="K4558" s="313">
        <v>3</v>
      </c>
      <c r="L4558" s="319"/>
      <c r="M4558" s="319">
        <v>51</v>
      </c>
      <c r="N4558" s="319">
        <v>50</v>
      </c>
      <c r="O4558" s="319" t="s">
        <v>9647</v>
      </c>
      <c r="P4558" s="319">
        <v>102</v>
      </c>
      <c r="Q4558" s="319">
        <v>20</v>
      </c>
      <c r="R4558" s="319">
        <v>27</v>
      </c>
      <c r="S4558" s="319" t="s">
        <v>9645</v>
      </c>
      <c r="T4558" s="319">
        <v>16</v>
      </c>
      <c r="U4558" s="319">
        <v>-3.8639999999999999</v>
      </c>
      <c r="V4558" s="319">
        <v>102.34099999999999</v>
      </c>
      <c r="W4558" s="319"/>
      <c r="X4558" s="319"/>
      <c r="Y4558" s="319"/>
      <c r="Z4558" s="319"/>
      <c r="AA4558" s="319"/>
      <c r="AB4558" s="319"/>
      <c r="AC4558" s="319"/>
      <c r="AD4558" s="319"/>
      <c r="AE4558" s="319"/>
      <c r="AF4558" s="319"/>
    </row>
    <row r="4559" spans="2:32" s="313" customFormat="1" hidden="1" x14ac:dyDescent="0.25">
      <c r="B4559" s="313" t="s">
        <v>1683</v>
      </c>
      <c r="C4559" s="672"/>
      <c r="D4559" s="313" t="s">
        <v>9918</v>
      </c>
      <c r="E4559" s="313" t="s">
        <v>1684</v>
      </c>
      <c r="I4559" s="313" t="s">
        <v>1685</v>
      </c>
      <c r="J4559" s="313" t="s">
        <v>1134</v>
      </c>
      <c r="K4559" s="313">
        <v>2</v>
      </c>
      <c r="L4559" s="319"/>
      <c r="M4559" s="319">
        <v>18</v>
      </c>
      <c r="N4559" s="319">
        <v>32</v>
      </c>
      <c r="O4559" s="319" t="s">
        <v>9647</v>
      </c>
      <c r="P4559" s="319">
        <v>28</v>
      </c>
      <c r="Q4559" s="319">
        <v>48</v>
      </c>
      <c r="R4559" s="319">
        <v>31</v>
      </c>
      <c r="S4559" s="319" t="s">
        <v>9645</v>
      </c>
      <c r="T4559" s="319">
        <v>1720</v>
      </c>
      <c r="U4559" s="319">
        <v>-2.3090000000000002</v>
      </c>
      <c r="V4559" s="319">
        <v>28.809000000000001</v>
      </c>
      <c r="W4559" s="319"/>
      <c r="X4559" s="319"/>
      <c r="Y4559" s="319"/>
      <c r="Z4559" s="319"/>
      <c r="AA4559" s="319"/>
      <c r="AB4559" s="319"/>
      <c r="AC4559" s="319"/>
      <c r="AD4559" s="319"/>
      <c r="AE4559" s="319"/>
      <c r="AF4559" s="319"/>
    </row>
    <row r="4560" spans="2:32" s="313" customFormat="1" hidden="1" x14ac:dyDescent="0.25">
      <c r="B4560" s="313" t="s">
        <v>1178</v>
      </c>
      <c r="C4560" s="672"/>
      <c r="D4560" s="313" t="s">
        <v>9919</v>
      </c>
      <c r="E4560" s="313" t="s">
        <v>1180</v>
      </c>
      <c r="I4560" s="313" t="s">
        <v>1181</v>
      </c>
      <c r="J4560" s="313" t="s">
        <v>473</v>
      </c>
      <c r="K4560" s="313">
        <v>10</v>
      </c>
      <c r="L4560" s="319"/>
      <c r="M4560" s="319">
        <v>6</v>
      </c>
      <c r="N4560" s="319">
        <v>25</v>
      </c>
      <c r="O4560" s="319" t="s">
        <v>9644</v>
      </c>
      <c r="P4560" s="319">
        <v>64</v>
      </c>
      <c r="Q4560" s="319">
        <v>41</v>
      </c>
      <c r="R4560" s="319">
        <v>20</v>
      </c>
      <c r="S4560" s="319" t="s">
        <v>9648</v>
      </c>
      <c r="T4560" s="319">
        <v>8</v>
      </c>
      <c r="U4560" s="319">
        <v>10.106999999999999</v>
      </c>
      <c r="V4560" s="319">
        <v>-64.688999999999993</v>
      </c>
      <c r="W4560" s="319"/>
      <c r="X4560" s="319"/>
      <c r="Y4560" s="319"/>
      <c r="Z4560" s="319"/>
      <c r="AA4560" s="319"/>
      <c r="AB4560" s="319"/>
      <c r="AC4560" s="319"/>
      <c r="AD4560" s="319"/>
      <c r="AE4560" s="319"/>
      <c r="AF4560" s="319"/>
    </row>
    <row r="4561" spans="2:32" s="313" customFormat="1" hidden="1" x14ac:dyDescent="0.25">
      <c r="B4561" s="313" t="s">
        <v>1534</v>
      </c>
      <c r="C4561" s="672"/>
      <c r="D4561" s="313" t="s">
        <v>9920</v>
      </c>
      <c r="E4561" s="313" t="s">
        <v>1535</v>
      </c>
      <c r="I4561" s="313" t="s">
        <v>1534</v>
      </c>
      <c r="J4561" s="313" t="s">
        <v>745</v>
      </c>
      <c r="K4561" s="313">
        <v>60</v>
      </c>
      <c r="L4561" s="319"/>
      <c r="M4561" s="319">
        <v>25</v>
      </c>
      <c r="N4561" s="319">
        <v>19</v>
      </c>
      <c r="O4561" s="319" t="s">
        <v>9644</v>
      </c>
      <c r="P4561" s="319">
        <v>15</v>
      </c>
      <c r="Q4561" s="319">
        <v>30</v>
      </c>
      <c r="R4561" s="319">
        <v>54</v>
      </c>
      <c r="S4561" s="319" t="s">
        <v>9645</v>
      </c>
      <c r="T4561" s="319">
        <v>154</v>
      </c>
      <c r="U4561" s="319">
        <v>60.421999999999997</v>
      </c>
      <c r="V4561" s="319">
        <v>15.515000000000001</v>
      </c>
      <c r="W4561" s="319"/>
      <c r="X4561" s="319"/>
      <c r="Y4561" s="319"/>
      <c r="Z4561" s="319"/>
      <c r="AA4561" s="319"/>
      <c r="AB4561" s="319"/>
      <c r="AC4561" s="319"/>
      <c r="AD4561" s="319"/>
      <c r="AE4561" s="319"/>
      <c r="AF4561" s="319"/>
    </row>
    <row r="4562" spans="2:32" s="313" customFormat="1" hidden="1" x14ac:dyDescent="0.25">
      <c r="B4562" s="313" t="s">
        <v>1324</v>
      </c>
      <c r="C4562" s="672"/>
      <c r="D4562" s="313" t="s">
        <v>9921</v>
      </c>
      <c r="E4562" s="313" t="s">
        <v>1325</v>
      </c>
      <c r="I4562" s="313" t="s">
        <v>1326</v>
      </c>
      <c r="J4562" s="313" t="s">
        <v>436</v>
      </c>
      <c r="K4562" s="313">
        <v>48</v>
      </c>
      <c r="L4562" s="319"/>
      <c r="M4562" s="319">
        <v>47</v>
      </c>
      <c r="N4562" s="319">
        <v>33</v>
      </c>
      <c r="O4562" s="319" t="s">
        <v>9644</v>
      </c>
      <c r="P4562" s="319">
        <v>122</v>
      </c>
      <c r="Q4562" s="319">
        <v>32</v>
      </c>
      <c r="R4562" s="319">
        <v>15</v>
      </c>
      <c r="S4562" s="319" t="s">
        <v>9648</v>
      </c>
      <c r="T4562" s="319">
        <v>52</v>
      </c>
      <c r="U4562" s="319">
        <v>48.792000000000002</v>
      </c>
      <c r="V4562" s="319">
        <v>-122.53700000000001</v>
      </c>
      <c r="W4562" s="319"/>
      <c r="X4562" s="319"/>
      <c r="Y4562" s="319"/>
      <c r="Z4562" s="319"/>
      <c r="AA4562" s="319"/>
      <c r="AB4562" s="319"/>
      <c r="AC4562" s="319"/>
      <c r="AD4562" s="319"/>
      <c r="AE4562" s="319"/>
      <c r="AF4562" s="319"/>
    </row>
    <row r="4563" spans="2:32" s="313" customFormat="1" hidden="1" x14ac:dyDescent="0.25">
      <c r="B4563" s="313" t="s">
        <v>1470</v>
      </c>
      <c r="C4563" s="672"/>
      <c r="D4563" s="313" t="s">
        <v>9922</v>
      </c>
      <c r="E4563" s="313" t="s">
        <v>1471</v>
      </c>
      <c r="I4563" s="313" t="s">
        <v>1470</v>
      </c>
      <c r="J4563" s="313" t="s">
        <v>1194</v>
      </c>
      <c r="K4563" s="313">
        <v>53</v>
      </c>
      <c r="L4563" s="319"/>
      <c r="M4563" s="319">
        <v>46</v>
      </c>
      <c r="N4563" s="319">
        <v>18</v>
      </c>
      <c r="O4563" s="319" t="s">
        <v>9644</v>
      </c>
      <c r="P4563" s="319">
        <v>3</v>
      </c>
      <c r="Q4563" s="319">
        <v>1</v>
      </c>
      <c r="R4563" s="319">
        <v>43</v>
      </c>
      <c r="S4563" s="319" t="s">
        <v>9648</v>
      </c>
      <c r="T4563" s="319">
        <v>11</v>
      </c>
      <c r="U4563" s="319">
        <v>53.771999999999998</v>
      </c>
      <c r="V4563" s="319">
        <v>-3.0289999999999999</v>
      </c>
      <c r="W4563" s="319"/>
      <c r="X4563" s="319"/>
      <c r="Y4563" s="319"/>
      <c r="Z4563" s="319"/>
      <c r="AA4563" s="319"/>
      <c r="AB4563" s="319"/>
      <c r="AC4563" s="319"/>
      <c r="AD4563" s="319"/>
      <c r="AE4563" s="319"/>
      <c r="AF4563" s="319"/>
    </row>
    <row r="4564" spans="2:32" s="313" customFormat="1" hidden="1" x14ac:dyDescent="0.25">
      <c r="B4564" s="313" t="s">
        <v>1427</v>
      </c>
      <c r="C4564" s="672"/>
      <c r="D4564" s="313" t="s">
        <v>9923</v>
      </c>
      <c r="E4564" s="313" t="s">
        <v>1428</v>
      </c>
      <c r="I4564" s="313" t="s">
        <v>1427</v>
      </c>
      <c r="J4564" s="313" t="s">
        <v>410</v>
      </c>
      <c r="K4564" s="313">
        <v>55</v>
      </c>
      <c r="L4564" s="319"/>
      <c r="M4564" s="319">
        <v>44</v>
      </c>
      <c r="N4564" s="319">
        <v>25</v>
      </c>
      <c r="O4564" s="319" t="s">
        <v>9644</v>
      </c>
      <c r="P4564" s="319">
        <v>9</v>
      </c>
      <c r="Q4564" s="319">
        <v>9</v>
      </c>
      <c r="R4564" s="319">
        <v>6</v>
      </c>
      <c r="S4564" s="319" t="s">
        <v>9645</v>
      </c>
      <c r="T4564" s="319">
        <v>76</v>
      </c>
      <c r="U4564" s="319">
        <v>55.74</v>
      </c>
      <c r="V4564" s="319">
        <v>9.1519999999999992</v>
      </c>
      <c r="W4564" s="319"/>
      <c r="X4564" s="319"/>
      <c r="Y4564" s="319"/>
      <c r="Z4564" s="319"/>
      <c r="AA4564" s="319"/>
      <c r="AB4564" s="319"/>
      <c r="AC4564" s="319"/>
      <c r="AD4564" s="319"/>
      <c r="AE4564" s="319"/>
      <c r="AF4564" s="319"/>
    </row>
    <row r="4565" spans="2:32" s="313" customFormat="1" hidden="1" x14ac:dyDescent="0.25">
      <c r="B4565" s="313" t="s">
        <v>1514</v>
      </c>
      <c r="C4565" s="672"/>
      <c r="D4565" s="313" t="s">
        <v>9924</v>
      </c>
      <c r="E4565" s="313" t="s">
        <v>1515</v>
      </c>
      <c r="I4565" s="313" t="s">
        <v>1514</v>
      </c>
      <c r="J4565" s="313" t="s">
        <v>600</v>
      </c>
      <c r="K4565" s="313">
        <v>44</v>
      </c>
      <c r="L4565" s="319"/>
      <c r="M4565" s="319">
        <v>32</v>
      </c>
      <c r="N4565" s="319">
        <v>3</v>
      </c>
      <c r="O4565" s="319" t="s">
        <v>9644</v>
      </c>
      <c r="P4565" s="319">
        <v>11</v>
      </c>
      <c r="Q4565" s="319">
        <v>17</v>
      </c>
      <c r="R4565" s="319">
        <v>25</v>
      </c>
      <c r="S4565" s="319" t="s">
        <v>9645</v>
      </c>
      <c r="T4565" s="319">
        <v>38</v>
      </c>
      <c r="U4565" s="319">
        <v>44.533999999999999</v>
      </c>
      <c r="V4565" s="319">
        <v>11.29</v>
      </c>
      <c r="W4565" s="319"/>
      <c r="X4565" s="319"/>
      <c r="Y4565" s="319"/>
      <c r="Z4565" s="319"/>
      <c r="AA4565" s="319"/>
      <c r="AB4565" s="319"/>
      <c r="AC4565" s="319"/>
      <c r="AD4565" s="319"/>
      <c r="AE4565" s="319"/>
      <c r="AF4565" s="319"/>
    </row>
    <row r="4566" spans="2:32" s="313" customFormat="1" hidden="1" x14ac:dyDescent="0.25">
      <c r="B4566" s="313" t="s">
        <v>1142</v>
      </c>
      <c r="C4566" s="672"/>
      <c r="D4566" s="313" t="s">
        <v>9925</v>
      </c>
      <c r="E4566" s="313" t="s">
        <v>1143</v>
      </c>
      <c r="I4566" s="313" t="s">
        <v>1142</v>
      </c>
      <c r="J4566" s="313" t="s">
        <v>516</v>
      </c>
      <c r="K4566" s="313">
        <v>12</v>
      </c>
      <c r="L4566" s="319"/>
      <c r="M4566" s="319">
        <v>56</v>
      </c>
      <c r="N4566" s="319">
        <v>59</v>
      </c>
      <c r="O4566" s="319" t="s">
        <v>9644</v>
      </c>
      <c r="P4566" s="319">
        <v>77</v>
      </c>
      <c r="Q4566" s="319">
        <v>40</v>
      </c>
      <c r="R4566" s="319">
        <v>5</v>
      </c>
      <c r="S4566" s="319" t="s">
        <v>9645</v>
      </c>
      <c r="T4566" s="319">
        <v>889</v>
      </c>
      <c r="U4566" s="319">
        <v>12.95</v>
      </c>
      <c r="V4566" s="319">
        <v>77.668000000000006</v>
      </c>
      <c r="W4566" s="319"/>
      <c r="X4566" s="319"/>
      <c r="Y4566" s="319"/>
      <c r="Z4566" s="319"/>
      <c r="AA4566" s="319"/>
      <c r="AB4566" s="319"/>
      <c r="AC4566" s="319"/>
      <c r="AD4566" s="319"/>
      <c r="AE4566" s="319"/>
      <c r="AF4566" s="319"/>
    </row>
    <row r="4567" spans="2:32" s="313" customFormat="1" hidden="1" x14ac:dyDescent="0.25">
      <c r="B4567" s="313" t="s">
        <v>1321</v>
      </c>
      <c r="C4567" s="672"/>
      <c r="D4567" s="313" t="s">
        <v>9926</v>
      </c>
      <c r="E4567" s="313" t="s">
        <v>1322</v>
      </c>
      <c r="I4567" s="313" t="s">
        <v>1323</v>
      </c>
      <c r="J4567" s="313" t="s">
        <v>436</v>
      </c>
      <c r="K4567" s="313">
        <v>38</v>
      </c>
      <c r="L4567" s="319"/>
      <c r="M4567" s="319">
        <v>32</v>
      </c>
      <c r="N4567" s="319">
        <v>42</v>
      </c>
      <c r="O4567" s="319" t="s">
        <v>9644</v>
      </c>
      <c r="P4567" s="319">
        <v>89</v>
      </c>
      <c r="Q4567" s="319">
        <v>50</v>
      </c>
      <c r="R4567" s="319">
        <v>6</v>
      </c>
      <c r="S4567" s="319" t="s">
        <v>9648</v>
      </c>
      <c r="T4567" s="319">
        <v>140</v>
      </c>
      <c r="U4567" s="319">
        <v>38.545000000000002</v>
      </c>
      <c r="V4567" s="319">
        <v>-89.834999999999994</v>
      </c>
      <c r="W4567" s="319"/>
      <c r="X4567" s="319"/>
      <c r="Y4567" s="319"/>
      <c r="Z4567" s="319"/>
      <c r="AA4567" s="319"/>
      <c r="AB4567" s="319"/>
      <c r="AC4567" s="319"/>
      <c r="AD4567" s="319"/>
      <c r="AE4567" s="319"/>
      <c r="AF4567" s="319"/>
    </row>
    <row r="4568" spans="2:32" s="313" customFormat="1" hidden="1" x14ac:dyDescent="0.25">
      <c r="B4568" s="313" t="s">
        <v>1475</v>
      </c>
      <c r="C4568" s="672"/>
      <c r="D4568" s="313" t="s">
        <v>9927</v>
      </c>
      <c r="E4568" s="313" t="s">
        <v>1476</v>
      </c>
      <c r="I4568" s="313" t="s">
        <v>1478</v>
      </c>
      <c r="J4568" s="313" t="s">
        <v>1477</v>
      </c>
      <c r="K4568" s="313">
        <v>15</v>
      </c>
      <c r="L4568" s="319"/>
      <c r="M4568" s="319">
        <v>40</v>
      </c>
      <c r="N4568" s="319">
        <v>44</v>
      </c>
      <c r="O4568" s="319" t="s">
        <v>9647</v>
      </c>
      <c r="P4568" s="319">
        <v>34</v>
      </c>
      <c r="Q4568" s="319">
        <v>58</v>
      </c>
      <c r="R4568" s="319">
        <v>26</v>
      </c>
      <c r="S4568" s="319" t="s">
        <v>9645</v>
      </c>
      <c r="T4568" s="319">
        <v>779</v>
      </c>
      <c r="U4568" s="319">
        <v>-15.679</v>
      </c>
      <c r="V4568" s="319">
        <v>34.973999999999997</v>
      </c>
      <c r="W4568" s="319"/>
      <c r="X4568" s="319"/>
      <c r="Y4568" s="319"/>
      <c r="Z4568" s="319"/>
      <c r="AA4568" s="319"/>
      <c r="AB4568" s="319"/>
      <c r="AC4568" s="319"/>
      <c r="AD4568" s="319"/>
      <c r="AE4568" s="319"/>
      <c r="AF4568" s="319"/>
    </row>
    <row r="4569" spans="2:32" s="313" customFormat="1" hidden="1" x14ac:dyDescent="0.25">
      <c r="B4569" s="313" t="s">
        <v>8295</v>
      </c>
      <c r="C4569" s="672"/>
      <c r="D4569" s="313" t="s">
        <v>9928</v>
      </c>
      <c r="E4569" s="313" t="s">
        <v>8298</v>
      </c>
      <c r="I4569" s="313" t="s">
        <v>8299</v>
      </c>
      <c r="J4569" s="313" t="s">
        <v>745</v>
      </c>
      <c r="K4569" s="313">
        <v>59</v>
      </c>
      <c r="L4569" s="319"/>
      <c r="M4569" s="319">
        <v>21</v>
      </c>
      <c r="N4569" s="319">
        <v>15</v>
      </c>
      <c r="O4569" s="319" t="s">
        <v>9644</v>
      </c>
      <c r="P4569" s="319">
        <v>17</v>
      </c>
      <c r="Q4569" s="319">
        <v>56</v>
      </c>
      <c r="R4569" s="319">
        <v>29</v>
      </c>
      <c r="S4569" s="319" t="s">
        <v>9645</v>
      </c>
      <c r="T4569" s="319">
        <v>15</v>
      </c>
      <c r="U4569" s="319">
        <v>59.353999999999999</v>
      </c>
      <c r="V4569" s="319">
        <v>17.940999999999999</v>
      </c>
      <c r="W4569" s="319"/>
      <c r="X4569" s="319"/>
      <c r="Y4569" s="319"/>
      <c r="Z4569" s="319"/>
      <c r="AA4569" s="319"/>
      <c r="AB4569" s="319"/>
      <c r="AC4569" s="319"/>
      <c r="AD4569" s="319"/>
      <c r="AE4569" s="319"/>
      <c r="AF4569" s="319"/>
    </row>
    <row r="4570" spans="2:32" s="313" customFormat="1" hidden="1" x14ac:dyDescent="0.25">
      <c r="B4570" s="313" t="s">
        <v>1532</v>
      </c>
      <c r="C4570" s="672"/>
      <c r="D4570" s="313" t="s">
        <v>9929</v>
      </c>
      <c r="E4570" s="313" t="s">
        <v>1533</v>
      </c>
      <c r="I4570" s="313" t="s">
        <v>1532</v>
      </c>
      <c r="J4570" s="313" t="s">
        <v>406</v>
      </c>
      <c r="K4570" s="313">
        <v>53</v>
      </c>
      <c r="L4570" s="319"/>
      <c r="M4570" s="319">
        <v>35</v>
      </c>
      <c r="N4570" s="319">
        <v>43</v>
      </c>
      <c r="O4570" s="319" t="s">
        <v>9644</v>
      </c>
      <c r="P4570" s="319">
        <v>6</v>
      </c>
      <c r="Q4570" s="319">
        <v>42</v>
      </c>
      <c r="R4570" s="319">
        <v>33</v>
      </c>
      <c r="S4570" s="319" t="s">
        <v>9645</v>
      </c>
      <c r="T4570" s="319">
        <v>1</v>
      </c>
      <c r="U4570" s="319">
        <v>53.594999999999999</v>
      </c>
      <c r="V4570" s="319">
        <v>6.7089999999999996</v>
      </c>
      <c r="W4570" s="319"/>
      <c r="X4570" s="319"/>
      <c r="Y4570" s="319"/>
      <c r="Z4570" s="319"/>
      <c r="AA4570" s="319"/>
      <c r="AB4570" s="319"/>
      <c r="AC4570" s="319"/>
      <c r="AD4570" s="319"/>
      <c r="AE4570" s="319"/>
      <c r="AF4570" s="319"/>
    </row>
    <row r="4571" spans="2:32" s="313" customFormat="1" hidden="1" x14ac:dyDescent="0.25">
      <c r="B4571" s="313" t="s">
        <v>1461</v>
      </c>
      <c r="C4571" s="672"/>
      <c r="D4571" s="313" t="s">
        <v>9930</v>
      </c>
      <c r="E4571" s="313" t="s">
        <v>1462</v>
      </c>
      <c r="I4571" s="313" t="s">
        <v>1461</v>
      </c>
      <c r="J4571" s="313" t="s">
        <v>1463</v>
      </c>
      <c r="K4571" s="313">
        <v>2</v>
      </c>
      <c r="L4571" s="319"/>
      <c r="M4571" s="319">
        <v>4</v>
      </c>
      <c r="N4571" s="319">
        <v>32</v>
      </c>
      <c r="O4571" s="319" t="s">
        <v>9644</v>
      </c>
      <c r="P4571" s="319">
        <v>11</v>
      </c>
      <c r="Q4571" s="319">
        <v>29</v>
      </c>
      <c r="R4571" s="319">
        <v>35</v>
      </c>
      <c r="S4571" s="319" t="s">
        <v>9645</v>
      </c>
      <c r="T4571" s="319">
        <v>601</v>
      </c>
      <c r="U4571" s="319">
        <v>2.0760000000000001</v>
      </c>
      <c r="V4571" s="319">
        <v>11.493</v>
      </c>
      <c r="W4571" s="319"/>
      <c r="X4571" s="319"/>
      <c r="Y4571" s="319"/>
      <c r="Z4571" s="319"/>
      <c r="AA4571" s="319"/>
      <c r="AB4571" s="319"/>
      <c r="AC4571" s="319"/>
      <c r="AD4571" s="319"/>
      <c r="AE4571" s="319"/>
      <c r="AF4571" s="319"/>
    </row>
    <row r="4572" spans="2:32" s="313" customFormat="1" hidden="1" x14ac:dyDescent="0.25">
      <c r="B4572" s="313" t="s">
        <v>1432</v>
      </c>
      <c r="C4572" s="672"/>
      <c r="D4572" s="313" t="s">
        <v>9931</v>
      </c>
      <c r="E4572" s="313" t="s">
        <v>1433</v>
      </c>
      <c r="I4572" s="313" t="s">
        <v>1434</v>
      </c>
      <c r="J4572" s="313" t="s">
        <v>726</v>
      </c>
      <c r="K4572" s="313">
        <v>8</v>
      </c>
      <c r="L4572" s="319"/>
      <c r="M4572" s="319">
        <v>32</v>
      </c>
      <c r="N4572" s="319">
        <v>22</v>
      </c>
      <c r="O4572" s="319" t="s">
        <v>9647</v>
      </c>
      <c r="P4572" s="319">
        <v>118</v>
      </c>
      <c r="Q4572" s="319">
        <v>41</v>
      </c>
      <c r="R4572" s="319">
        <v>14</v>
      </c>
      <c r="S4572" s="319" t="s">
        <v>9645</v>
      </c>
      <c r="T4572" s="319">
        <v>22</v>
      </c>
      <c r="U4572" s="319">
        <v>-8.5389999999999997</v>
      </c>
      <c r="V4572" s="319">
        <v>118.687</v>
      </c>
      <c r="W4572" s="319"/>
      <c r="X4572" s="319"/>
      <c r="Y4572" s="319"/>
      <c r="Z4572" s="319"/>
      <c r="AA4572" s="319"/>
      <c r="AB4572" s="319"/>
      <c r="AC4572" s="319"/>
      <c r="AD4572" s="319"/>
      <c r="AE4572" s="319"/>
      <c r="AF4572" s="319"/>
    </row>
    <row r="4573" spans="2:32" s="313" customFormat="1" hidden="1" x14ac:dyDescent="0.25">
      <c r="B4573" s="313" t="s">
        <v>6096</v>
      </c>
      <c r="C4573" s="672"/>
      <c r="D4573" s="313" t="s">
        <v>9932</v>
      </c>
      <c r="E4573" s="313" t="s">
        <v>6097</v>
      </c>
      <c r="I4573" s="313" t="s">
        <v>6098</v>
      </c>
      <c r="J4573" s="313" t="s">
        <v>436</v>
      </c>
      <c r="K4573" s="313">
        <v>36</v>
      </c>
      <c r="L4573" s="319"/>
      <c r="M4573" s="319">
        <v>7</v>
      </c>
      <c r="N4573" s="319">
        <v>28</v>
      </c>
      <c r="O4573" s="319" t="s">
        <v>9644</v>
      </c>
      <c r="P4573" s="319">
        <v>86</v>
      </c>
      <c r="Q4573" s="319">
        <v>40</v>
      </c>
      <c r="R4573" s="319">
        <v>41</v>
      </c>
      <c r="S4573" s="319" t="s">
        <v>9648</v>
      </c>
      <c r="T4573" s="319">
        <v>183</v>
      </c>
      <c r="U4573" s="319">
        <v>36.124000000000002</v>
      </c>
      <c r="V4573" s="319">
        <v>-86.677999999999997</v>
      </c>
      <c r="W4573" s="319"/>
      <c r="X4573" s="319"/>
      <c r="Y4573" s="319"/>
      <c r="Z4573" s="319"/>
      <c r="AA4573" s="319"/>
      <c r="AB4573" s="319"/>
      <c r="AC4573" s="319"/>
      <c r="AD4573" s="319"/>
      <c r="AE4573" s="319"/>
      <c r="AF4573" s="319"/>
    </row>
    <row r="4574" spans="2:32" s="313" customFormat="1" hidden="1" x14ac:dyDescent="0.25">
      <c r="B4574" s="313" t="s">
        <v>1121</v>
      </c>
      <c r="C4574" s="672"/>
      <c r="D4574" s="313" t="s">
        <v>9933</v>
      </c>
      <c r="E4574" s="313" t="s">
        <v>1122</v>
      </c>
      <c r="I4574" s="313" t="s">
        <v>1123</v>
      </c>
      <c r="J4574" s="313" t="s">
        <v>418</v>
      </c>
      <c r="K4574" s="313">
        <v>27</v>
      </c>
      <c r="L4574" s="319"/>
      <c r="M4574" s="319">
        <v>13</v>
      </c>
      <c r="N4574" s="319">
        <v>5</v>
      </c>
      <c r="O4574" s="319" t="s">
        <v>9644</v>
      </c>
      <c r="P4574" s="319">
        <v>56</v>
      </c>
      <c r="Q4574" s="319">
        <v>22</v>
      </c>
      <c r="R4574" s="319">
        <v>40</v>
      </c>
      <c r="S4574" s="319" t="s">
        <v>9645</v>
      </c>
      <c r="T4574" s="319">
        <v>7</v>
      </c>
      <c r="U4574" s="319">
        <v>27.218</v>
      </c>
      <c r="V4574" s="319">
        <v>56.378</v>
      </c>
      <c r="W4574" s="319"/>
      <c r="X4574" s="319"/>
      <c r="Y4574" s="319"/>
      <c r="Z4574" s="319"/>
      <c r="AA4574" s="319"/>
      <c r="AB4574" s="319"/>
      <c r="AC4574" s="319"/>
      <c r="AD4574" s="319"/>
      <c r="AE4574" s="319"/>
      <c r="AF4574" s="319"/>
    </row>
    <row r="4575" spans="2:32" s="313" customFormat="1" hidden="1" x14ac:dyDescent="0.25">
      <c r="B4575" s="313" t="s">
        <v>1608</v>
      </c>
      <c r="C4575" s="672"/>
      <c r="D4575" s="313" t="s">
        <v>9934</v>
      </c>
      <c r="E4575" s="313" t="s">
        <v>1609</v>
      </c>
      <c r="I4575" s="313" t="s">
        <v>1610</v>
      </c>
      <c r="J4575" s="313" t="s">
        <v>493</v>
      </c>
      <c r="K4575" s="313">
        <v>27</v>
      </c>
      <c r="L4575" s="319"/>
      <c r="M4575" s="319">
        <v>23</v>
      </c>
      <c r="N4575" s="319">
        <v>3</v>
      </c>
      <c r="O4575" s="319" t="s">
        <v>9647</v>
      </c>
      <c r="P4575" s="319">
        <v>153</v>
      </c>
      <c r="Q4575" s="319">
        <v>7</v>
      </c>
      <c r="R4575" s="319">
        <v>3</v>
      </c>
      <c r="S4575" s="319" t="s">
        <v>9645</v>
      </c>
      <c r="T4575" s="319">
        <v>4</v>
      </c>
      <c r="U4575" s="319">
        <v>-27.384</v>
      </c>
      <c r="V4575" s="319">
        <v>153.11799999999999</v>
      </c>
      <c r="W4575" s="319"/>
      <c r="X4575" s="319"/>
      <c r="Y4575" s="319"/>
      <c r="Z4575" s="319"/>
      <c r="AA4575" s="319"/>
      <c r="AB4575" s="319"/>
      <c r="AC4575" s="319"/>
      <c r="AD4575" s="319"/>
      <c r="AE4575" s="319"/>
      <c r="AF4575" s="319"/>
    </row>
    <row r="4576" spans="2:32" s="313" customFormat="1" hidden="1" x14ac:dyDescent="0.25">
      <c r="B4576" s="313" t="s">
        <v>1344</v>
      </c>
      <c r="C4576" s="672"/>
      <c r="D4576" s="313" t="s">
        <v>9935</v>
      </c>
      <c r="E4576" s="313" t="s">
        <v>1345</v>
      </c>
      <c r="I4576" s="313" t="s">
        <v>1344</v>
      </c>
      <c r="J4576" s="313" t="s">
        <v>463</v>
      </c>
      <c r="K4576" s="313">
        <v>6</v>
      </c>
      <c r="L4576" s="319"/>
      <c r="M4576" s="319">
        <v>19</v>
      </c>
      <c r="N4576" s="319">
        <v>2</v>
      </c>
      <c r="O4576" s="319" t="s">
        <v>9644</v>
      </c>
      <c r="P4576" s="319">
        <v>5</v>
      </c>
      <c r="Q4576" s="319">
        <v>35</v>
      </c>
      <c r="R4576" s="319">
        <v>58</v>
      </c>
      <c r="S4576" s="319" t="s">
        <v>9645</v>
      </c>
      <c r="T4576" s="319">
        <v>79</v>
      </c>
      <c r="U4576" s="319">
        <v>6.3170000000000002</v>
      </c>
      <c r="V4576" s="319">
        <v>5.5990000000000002</v>
      </c>
      <c r="W4576" s="319"/>
      <c r="X4576" s="319"/>
      <c r="Y4576" s="319"/>
      <c r="Z4576" s="319"/>
      <c r="AA4576" s="319"/>
      <c r="AB4576" s="319"/>
      <c r="AC4576" s="319"/>
      <c r="AD4576" s="319"/>
      <c r="AE4576" s="319"/>
      <c r="AF4576" s="319"/>
    </row>
    <row r="4577" spans="2:32" s="313" customFormat="1" hidden="1" x14ac:dyDescent="0.25">
      <c r="B4577" s="313" t="s">
        <v>1621</v>
      </c>
      <c r="C4577" s="672"/>
      <c r="D4577" s="313" t="s">
        <v>9936</v>
      </c>
      <c r="E4577" s="313" t="s">
        <v>1622</v>
      </c>
      <c r="I4577" s="313" t="s">
        <v>1623</v>
      </c>
      <c r="J4577" s="313" t="s">
        <v>621</v>
      </c>
      <c r="K4577" s="313">
        <v>65</v>
      </c>
      <c r="L4577" s="319"/>
      <c r="M4577" s="319">
        <v>27</v>
      </c>
      <c r="N4577" s="319">
        <v>33</v>
      </c>
      <c r="O4577" s="319" t="s">
        <v>9644</v>
      </c>
      <c r="P4577" s="319">
        <v>12</v>
      </c>
      <c r="Q4577" s="319">
        <v>12</v>
      </c>
      <c r="R4577" s="319">
        <v>49</v>
      </c>
      <c r="S4577" s="319" t="s">
        <v>9645</v>
      </c>
      <c r="T4577" s="319">
        <v>8</v>
      </c>
      <c r="U4577" s="319">
        <v>65.459000000000003</v>
      </c>
      <c r="V4577" s="319">
        <v>12.214</v>
      </c>
      <c r="W4577" s="319"/>
      <c r="X4577" s="319"/>
      <c r="Y4577" s="319"/>
      <c r="Z4577" s="319"/>
      <c r="AA4577" s="319"/>
      <c r="AB4577" s="319"/>
      <c r="AC4577" s="319"/>
      <c r="AD4577" s="319"/>
      <c r="AE4577" s="319"/>
      <c r="AF4577" s="319"/>
    </row>
    <row r="4578" spans="2:32" s="313" customFormat="1" hidden="1" x14ac:dyDescent="0.25">
      <c r="B4578" s="313" t="s">
        <v>1188</v>
      </c>
      <c r="C4578" s="672"/>
      <c r="D4578" s="313" t="s">
        <v>9937</v>
      </c>
      <c r="E4578" s="313" t="s">
        <v>1189</v>
      </c>
      <c r="I4578" s="313" t="s">
        <v>1188</v>
      </c>
      <c r="J4578" s="313" t="s">
        <v>473</v>
      </c>
      <c r="K4578" s="313">
        <v>8</v>
      </c>
      <c r="L4578" s="319"/>
      <c r="M4578" s="319">
        <v>37</v>
      </c>
      <c r="N4578" s="319">
        <v>10</v>
      </c>
      <c r="O4578" s="319" t="s">
        <v>9644</v>
      </c>
      <c r="P4578" s="319">
        <v>70</v>
      </c>
      <c r="Q4578" s="319">
        <v>13</v>
      </c>
      <c r="R4578" s="319">
        <v>14</v>
      </c>
      <c r="S4578" s="319" t="s">
        <v>9648</v>
      </c>
      <c r="T4578" s="319">
        <v>203</v>
      </c>
      <c r="U4578" s="319">
        <v>8.6189999999999998</v>
      </c>
      <c r="V4578" s="319">
        <v>-70.221000000000004</v>
      </c>
      <c r="W4578" s="319"/>
      <c r="X4578" s="319"/>
      <c r="Y4578" s="319"/>
      <c r="Z4578" s="319"/>
      <c r="AA4578" s="319"/>
      <c r="AB4578" s="319"/>
      <c r="AC4578" s="319"/>
      <c r="AD4578" s="319"/>
      <c r="AE4578" s="319"/>
      <c r="AF4578" s="319"/>
    </row>
    <row r="4579" spans="2:32" s="313" customFormat="1" hidden="1" x14ac:dyDescent="0.25">
      <c r="B4579" s="313" t="s">
        <v>1526</v>
      </c>
      <c r="C4579" s="672"/>
      <c r="D4579" s="313" t="s">
        <v>9938</v>
      </c>
      <c r="E4579" s="313" t="s">
        <v>1527</v>
      </c>
      <c r="I4579" s="313" t="s">
        <v>1526</v>
      </c>
      <c r="J4579" s="313" t="s">
        <v>752</v>
      </c>
      <c r="K4579" s="313">
        <v>16</v>
      </c>
      <c r="L4579" s="319"/>
      <c r="M4579" s="319">
        <v>26</v>
      </c>
      <c r="N4579" s="319">
        <v>39</v>
      </c>
      <c r="O4579" s="319" t="s">
        <v>9647</v>
      </c>
      <c r="P4579" s="319">
        <v>151</v>
      </c>
      <c r="Q4579" s="319">
        <v>45</v>
      </c>
      <c r="R4579" s="319">
        <v>4</v>
      </c>
      <c r="S4579" s="319" t="s">
        <v>9648</v>
      </c>
      <c r="T4579" s="319">
        <v>4</v>
      </c>
      <c r="U4579" s="319">
        <v>-16.443999999999999</v>
      </c>
      <c r="V4579" s="319">
        <v>-151.751</v>
      </c>
      <c r="W4579" s="319"/>
      <c r="X4579" s="319"/>
      <c r="Y4579" s="319"/>
      <c r="Z4579" s="319"/>
      <c r="AA4579" s="319"/>
      <c r="AB4579" s="319"/>
      <c r="AC4579" s="319"/>
      <c r="AD4579" s="319"/>
      <c r="AE4579" s="319"/>
      <c r="AF4579" s="319"/>
    </row>
    <row r="4580" spans="2:32" s="313" customFormat="1" hidden="1" x14ac:dyDescent="0.25">
      <c r="B4580" s="313" t="s">
        <v>1499</v>
      </c>
      <c r="C4580" s="672"/>
      <c r="D4580" s="313" t="s">
        <v>9939</v>
      </c>
      <c r="E4580" s="313" t="s">
        <v>1500</v>
      </c>
      <c r="I4580" s="313" t="s">
        <v>1499</v>
      </c>
      <c r="J4580" s="313" t="s">
        <v>1501</v>
      </c>
      <c r="K4580" s="313">
        <v>9</v>
      </c>
      <c r="L4580" s="319"/>
      <c r="M4580" s="319">
        <v>20</v>
      </c>
      <c r="N4580" s="319">
        <v>27</v>
      </c>
      <c r="O4580" s="319" t="s">
        <v>9644</v>
      </c>
      <c r="P4580" s="319">
        <v>82</v>
      </c>
      <c r="Q4580" s="319">
        <v>15</v>
      </c>
      <c r="R4580" s="319">
        <v>3</v>
      </c>
      <c r="S4580" s="319" t="s">
        <v>9648</v>
      </c>
      <c r="T4580" s="319">
        <v>4</v>
      </c>
      <c r="U4580" s="319">
        <v>9.3409999999999993</v>
      </c>
      <c r="V4580" s="319">
        <v>-82.251000000000005</v>
      </c>
      <c r="W4580" s="319"/>
      <c r="X4580" s="319"/>
      <c r="Y4580" s="319"/>
      <c r="Z4580" s="319"/>
      <c r="AA4580" s="319"/>
      <c r="AB4580" s="319"/>
      <c r="AC4580" s="319"/>
      <c r="AD4580" s="319"/>
      <c r="AE4580" s="319"/>
      <c r="AF4580" s="319"/>
    </row>
    <row r="4581" spans="2:32" s="313" customFormat="1" hidden="1" x14ac:dyDescent="0.25">
      <c r="B4581" s="313" t="s">
        <v>1528</v>
      </c>
      <c r="C4581" s="672"/>
      <c r="D4581" s="313" t="s">
        <v>9940</v>
      </c>
      <c r="E4581" s="313" t="s">
        <v>1529</v>
      </c>
      <c r="I4581" s="313" t="s">
        <v>1530</v>
      </c>
      <c r="J4581" s="313" t="s">
        <v>423</v>
      </c>
      <c r="K4581" s="313">
        <v>44</v>
      </c>
      <c r="L4581" s="319"/>
      <c r="M4581" s="319">
        <v>49</v>
      </c>
      <c r="N4581" s="319">
        <v>42</v>
      </c>
      <c r="O4581" s="319" t="s">
        <v>9644</v>
      </c>
      <c r="P4581" s="319">
        <v>0</v>
      </c>
      <c r="Q4581" s="319">
        <v>42</v>
      </c>
      <c r="R4581" s="319">
        <v>56</v>
      </c>
      <c r="S4581" s="319" t="s">
        <v>9648</v>
      </c>
      <c r="T4581" s="319">
        <v>50</v>
      </c>
      <c r="U4581" s="319">
        <v>44.828000000000003</v>
      </c>
      <c r="V4581" s="319">
        <v>-0.71599999999999997</v>
      </c>
      <c r="W4581" s="319"/>
      <c r="X4581" s="319"/>
      <c r="Y4581" s="319"/>
      <c r="Z4581" s="319"/>
      <c r="AA4581" s="319"/>
      <c r="AB4581" s="319"/>
      <c r="AC4581" s="319"/>
      <c r="AD4581" s="319"/>
      <c r="AE4581" s="319"/>
      <c r="AF4581" s="319"/>
    </row>
    <row r="4582" spans="2:32" s="313" customFormat="1" hidden="1" x14ac:dyDescent="0.25">
      <c r="B4582" s="313" t="s">
        <v>1505</v>
      </c>
      <c r="C4582" s="672"/>
      <c r="D4582" s="313" t="s">
        <v>9941</v>
      </c>
      <c r="E4582" s="313" t="s">
        <v>1506</v>
      </c>
      <c r="I4582" s="313" t="s">
        <v>1507</v>
      </c>
      <c r="J4582" s="313" t="s">
        <v>878</v>
      </c>
      <c r="K4582" s="313">
        <v>4</v>
      </c>
      <c r="L4582" s="319"/>
      <c r="M4582" s="319">
        <v>42</v>
      </c>
      <c r="N4582" s="319">
        <v>5</v>
      </c>
      <c r="O4582" s="319" t="s">
        <v>9644</v>
      </c>
      <c r="P4582" s="319">
        <v>74</v>
      </c>
      <c r="Q4582" s="319">
        <v>8</v>
      </c>
      <c r="R4582" s="319">
        <v>49</v>
      </c>
      <c r="S4582" s="319" t="s">
        <v>9648</v>
      </c>
      <c r="T4582" s="319">
        <v>2549</v>
      </c>
      <c r="U4582" s="319">
        <v>4.7009999999999996</v>
      </c>
      <c r="V4582" s="319">
        <v>-74.147000000000006</v>
      </c>
      <c r="W4582" s="319"/>
      <c r="X4582" s="319"/>
      <c r="Y4582" s="319"/>
      <c r="Z4582" s="319"/>
      <c r="AA4582" s="319"/>
      <c r="AB4582" s="319"/>
      <c r="AC4582" s="319"/>
      <c r="AD4582" s="319"/>
      <c r="AE4582" s="319"/>
      <c r="AF4582" s="319"/>
    </row>
    <row r="4583" spans="2:32" s="313" customFormat="1" hidden="1" x14ac:dyDescent="0.25">
      <c r="B4583" s="313" t="s">
        <v>1557</v>
      </c>
      <c r="C4583" s="672"/>
      <c r="D4583" s="313" t="s">
        <v>9942</v>
      </c>
      <c r="E4583" s="313" t="s">
        <v>1558</v>
      </c>
      <c r="I4583" s="313" t="s">
        <v>1557</v>
      </c>
      <c r="J4583" s="313" t="s">
        <v>1194</v>
      </c>
      <c r="K4583" s="313">
        <v>50</v>
      </c>
      <c r="L4583" s="319"/>
      <c r="M4583" s="319">
        <v>46</v>
      </c>
      <c r="N4583" s="319">
        <v>48</v>
      </c>
      <c r="O4583" s="319" t="s">
        <v>9644</v>
      </c>
      <c r="P4583" s="319">
        <v>1</v>
      </c>
      <c r="Q4583" s="319">
        <v>50</v>
      </c>
      <c r="R4583" s="319">
        <v>33</v>
      </c>
      <c r="S4583" s="319" t="s">
        <v>9648</v>
      </c>
      <c r="T4583" s="319">
        <v>12</v>
      </c>
      <c r="U4583" s="319">
        <v>50.78</v>
      </c>
      <c r="V4583" s="319">
        <v>-1.843</v>
      </c>
      <c r="W4583" s="319"/>
      <c r="X4583" s="319"/>
      <c r="Y4583" s="319"/>
      <c r="Z4583" s="319"/>
      <c r="AA4583" s="319"/>
      <c r="AB4583" s="319"/>
      <c r="AC4583" s="319"/>
      <c r="AD4583" s="319"/>
      <c r="AE4583" s="319"/>
      <c r="AF4583" s="319"/>
    </row>
    <row r="4584" spans="2:32" s="313" customFormat="1" hidden="1" x14ac:dyDescent="0.25">
      <c r="B4584" s="313" t="s">
        <v>1508</v>
      </c>
      <c r="C4584" s="672"/>
      <c r="D4584" s="313" t="s">
        <v>9943</v>
      </c>
      <c r="E4584" s="313" t="s">
        <v>1509</v>
      </c>
      <c r="I4584" s="313" t="s">
        <v>1510</v>
      </c>
      <c r="J4584" s="313" t="s">
        <v>436</v>
      </c>
      <c r="K4584" s="313">
        <v>43</v>
      </c>
      <c r="L4584" s="319"/>
      <c r="M4584" s="319">
        <v>33</v>
      </c>
      <c r="N4584" s="319">
        <v>51</v>
      </c>
      <c r="O4584" s="319" t="s">
        <v>9644</v>
      </c>
      <c r="P4584" s="319">
        <v>116</v>
      </c>
      <c r="Q4584" s="319">
        <v>13</v>
      </c>
      <c r="R4584" s="319">
        <v>22</v>
      </c>
      <c r="S4584" s="319" t="s">
        <v>9648</v>
      </c>
      <c r="T4584" s="319">
        <v>876</v>
      </c>
      <c r="U4584" s="319">
        <v>43.564</v>
      </c>
      <c r="V4584" s="319">
        <v>-116.223</v>
      </c>
      <c r="W4584" s="319"/>
      <c r="X4584" s="319"/>
      <c r="Y4584" s="319"/>
      <c r="Z4584" s="319"/>
      <c r="AA4584" s="319"/>
      <c r="AB4584" s="319"/>
      <c r="AC4584" s="319"/>
      <c r="AD4584" s="319"/>
      <c r="AE4584" s="319"/>
      <c r="AF4584" s="319"/>
    </row>
    <row r="4585" spans="2:32" s="313" customFormat="1" hidden="1" x14ac:dyDescent="0.25">
      <c r="B4585" s="313" t="s">
        <v>1551</v>
      </c>
      <c r="C4585" s="672"/>
      <c r="D4585" s="313" t="s">
        <v>9944</v>
      </c>
      <c r="E4585" s="313" t="s">
        <v>1552</v>
      </c>
      <c r="I4585" s="313" t="s">
        <v>1554</v>
      </c>
      <c r="J4585" s="313" t="s">
        <v>1553</v>
      </c>
      <c r="K4585" s="313">
        <v>42</v>
      </c>
      <c r="L4585" s="319"/>
      <c r="M4585" s="319">
        <v>34</v>
      </c>
      <c r="N4585" s="319">
        <v>8</v>
      </c>
      <c r="O4585" s="319" t="s">
        <v>9644</v>
      </c>
      <c r="P4585" s="319">
        <v>27</v>
      </c>
      <c r="Q4585" s="319">
        <v>30</v>
      </c>
      <c r="R4585" s="319">
        <v>50</v>
      </c>
      <c r="S4585" s="319" t="s">
        <v>9645</v>
      </c>
      <c r="T4585" s="319">
        <v>42</v>
      </c>
      <c r="U4585" s="319">
        <v>42.569000000000003</v>
      </c>
      <c r="V4585" s="319">
        <v>27.513999999999999</v>
      </c>
      <c r="W4585" s="319"/>
      <c r="X4585" s="319"/>
      <c r="Y4585" s="319"/>
      <c r="Z4585" s="319"/>
      <c r="AA4585" s="319"/>
      <c r="AB4585" s="319"/>
      <c r="AC4585" s="319"/>
      <c r="AD4585" s="319"/>
      <c r="AE4585" s="319"/>
      <c r="AF4585" s="319"/>
    </row>
    <row r="4586" spans="2:32" s="313" customFormat="1" hidden="1" x14ac:dyDescent="0.25">
      <c r="B4586" s="313" t="s">
        <v>1520</v>
      </c>
      <c r="C4586" s="672"/>
      <c r="D4586" s="313" t="s">
        <v>9945</v>
      </c>
      <c r="E4586" s="313" t="s">
        <v>1521</v>
      </c>
      <c r="I4586" s="313" t="s">
        <v>1522</v>
      </c>
      <c r="J4586" s="313" t="s">
        <v>516</v>
      </c>
      <c r="K4586" s="313">
        <v>19</v>
      </c>
      <c r="L4586" s="319"/>
      <c r="M4586" s="319">
        <v>5</v>
      </c>
      <c r="N4586" s="319">
        <v>19</v>
      </c>
      <c r="O4586" s="319" t="s">
        <v>9644</v>
      </c>
      <c r="P4586" s="319">
        <v>72</v>
      </c>
      <c r="Q4586" s="319">
        <v>52</v>
      </c>
      <c r="R4586" s="319">
        <v>4</v>
      </c>
      <c r="S4586" s="319" t="s">
        <v>9645</v>
      </c>
      <c r="T4586" s="319">
        <v>12</v>
      </c>
      <c r="U4586" s="319">
        <v>19.088999999999999</v>
      </c>
      <c r="V4586" s="319">
        <v>72.867999999999995</v>
      </c>
      <c r="W4586" s="319"/>
      <c r="X4586" s="319"/>
      <c r="Y4586" s="319"/>
      <c r="Z4586" s="319"/>
      <c r="AA4586" s="319"/>
      <c r="AB4586" s="319"/>
      <c r="AC4586" s="319"/>
      <c r="AD4586" s="319"/>
      <c r="AE4586" s="319"/>
      <c r="AF4586" s="319"/>
    </row>
    <row r="4587" spans="2:32" s="313" customFormat="1" hidden="1" x14ac:dyDescent="0.25">
      <c r="B4587" s="313" t="s">
        <v>4582</v>
      </c>
      <c r="C4587" s="672"/>
      <c r="D4587" s="313" t="s">
        <v>9946</v>
      </c>
      <c r="E4587" s="313" t="s">
        <v>4583</v>
      </c>
      <c r="I4587" s="313" t="s">
        <v>4584</v>
      </c>
      <c r="J4587" s="313" t="s">
        <v>3130</v>
      </c>
      <c r="K4587" s="313">
        <v>12</v>
      </c>
      <c r="L4587" s="319"/>
      <c r="M4587" s="319">
        <v>7</v>
      </c>
      <c r="N4587" s="319">
        <v>51</v>
      </c>
      <c r="O4587" s="319" t="s">
        <v>9644</v>
      </c>
      <c r="P4587" s="319">
        <v>68</v>
      </c>
      <c r="Q4587" s="319">
        <v>16</v>
      </c>
      <c r="R4587" s="319">
        <v>6</v>
      </c>
      <c r="S4587" s="319" t="s">
        <v>9648</v>
      </c>
      <c r="T4587" s="319">
        <v>7</v>
      </c>
      <c r="U4587" s="319">
        <v>12.131</v>
      </c>
      <c r="V4587" s="319">
        <v>-68.268000000000001</v>
      </c>
      <c r="W4587" s="319"/>
      <c r="X4587" s="319"/>
      <c r="Y4587" s="319"/>
      <c r="Z4587" s="319"/>
      <c r="AA4587" s="319"/>
      <c r="AB4587" s="319"/>
      <c r="AC4587" s="319"/>
      <c r="AD4587" s="319"/>
      <c r="AE4587" s="319"/>
      <c r="AF4587" s="319"/>
    </row>
    <row r="4588" spans="2:32" s="313" customFormat="1" hidden="1" x14ac:dyDescent="0.25">
      <c r="B4588" s="313" t="s">
        <v>1502</v>
      </c>
      <c r="C4588" s="672"/>
      <c r="D4588" s="313" t="s">
        <v>9947</v>
      </c>
      <c r="E4588" s="313" t="s">
        <v>1503</v>
      </c>
      <c r="I4588" s="313" t="s">
        <v>1504</v>
      </c>
      <c r="J4588" s="313" t="s">
        <v>621</v>
      </c>
      <c r="K4588" s="313">
        <v>67</v>
      </c>
      <c r="L4588" s="319"/>
      <c r="M4588" s="319">
        <v>16</v>
      </c>
      <c r="N4588" s="319">
        <v>8</v>
      </c>
      <c r="O4588" s="319" t="s">
        <v>9644</v>
      </c>
      <c r="P4588" s="319">
        <v>14</v>
      </c>
      <c r="Q4588" s="319">
        <v>21</v>
      </c>
      <c r="R4588" s="319">
        <v>48</v>
      </c>
      <c r="S4588" s="319" t="s">
        <v>9645</v>
      </c>
      <c r="T4588" s="319">
        <v>13</v>
      </c>
      <c r="U4588" s="319">
        <v>67.269000000000005</v>
      </c>
      <c r="V4588" s="319">
        <v>14.363</v>
      </c>
      <c r="W4588" s="319"/>
      <c r="X4588" s="319"/>
      <c r="Y4588" s="319"/>
      <c r="Z4588" s="319"/>
      <c r="AA4588" s="319"/>
      <c r="AB4588" s="319"/>
      <c r="AC4588" s="319"/>
      <c r="AD4588" s="319"/>
      <c r="AE4588" s="319"/>
      <c r="AF4588" s="319"/>
    </row>
    <row r="4589" spans="2:32" s="313" customFormat="1" hidden="1" x14ac:dyDescent="0.25">
      <c r="B4589" s="313" t="s">
        <v>1545</v>
      </c>
      <c r="C4589" s="672"/>
      <c r="D4589" s="313" t="s">
        <v>9948</v>
      </c>
      <c r="E4589" s="313" t="s">
        <v>1546</v>
      </c>
      <c r="I4589" s="313" t="s">
        <v>1545</v>
      </c>
      <c r="J4589" s="313" t="s">
        <v>1109</v>
      </c>
      <c r="K4589" s="313">
        <v>5</v>
      </c>
      <c r="L4589" s="319"/>
      <c r="M4589" s="319">
        <v>57</v>
      </c>
      <c r="N4589" s="319">
        <v>29</v>
      </c>
      <c r="O4589" s="319" t="s">
        <v>9644</v>
      </c>
      <c r="P4589" s="319">
        <v>15</v>
      </c>
      <c r="Q4589" s="319">
        <v>38</v>
      </c>
      <c r="R4589" s="319">
        <v>15</v>
      </c>
      <c r="S4589" s="319" t="s">
        <v>9645</v>
      </c>
      <c r="T4589" s="319">
        <v>1025</v>
      </c>
      <c r="U4589" s="319">
        <v>5.9580000000000002</v>
      </c>
      <c r="V4589" s="319">
        <v>15.637</v>
      </c>
      <c r="W4589" s="319"/>
      <c r="X4589" s="319"/>
      <c r="Y4589" s="319"/>
      <c r="Z4589" s="319"/>
      <c r="AA4589" s="319"/>
      <c r="AB4589" s="319"/>
      <c r="AC4589" s="319"/>
      <c r="AD4589" s="319"/>
      <c r="AE4589" s="319"/>
      <c r="AF4589" s="319"/>
    </row>
    <row r="4590" spans="2:32" s="313" customFormat="1" hidden="1" x14ac:dyDescent="0.25">
      <c r="B4590" s="313" t="s">
        <v>1537</v>
      </c>
      <c r="C4590" s="672"/>
      <c r="D4590" s="313" t="s">
        <v>9949</v>
      </c>
      <c r="E4590" s="313" t="s">
        <v>1538</v>
      </c>
      <c r="I4590" s="313" t="s">
        <v>1539</v>
      </c>
      <c r="J4590" s="313" t="s">
        <v>436</v>
      </c>
      <c r="K4590" s="313">
        <v>42</v>
      </c>
      <c r="L4590" s="319"/>
      <c r="M4590" s="319">
        <v>21</v>
      </c>
      <c r="N4590" s="319">
        <v>51</v>
      </c>
      <c r="O4590" s="319" t="s">
        <v>9644</v>
      </c>
      <c r="P4590" s="319">
        <v>71</v>
      </c>
      <c r="Q4590" s="319">
        <v>0</v>
      </c>
      <c r="R4590" s="319">
        <v>18</v>
      </c>
      <c r="S4590" s="319" t="s">
        <v>9648</v>
      </c>
      <c r="T4590" s="319">
        <v>6</v>
      </c>
      <c r="U4590" s="319">
        <v>42.363999999999997</v>
      </c>
      <c r="V4590" s="319">
        <v>-71.004999999999995</v>
      </c>
      <c r="W4590" s="319"/>
      <c r="X4590" s="319"/>
      <c r="Y4590" s="319"/>
      <c r="Z4590" s="319"/>
      <c r="AA4590" s="319"/>
      <c r="AB4590" s="319"/>
      <c r="AC4590" s="319"/>
      <c r="AD4590" s="319"/>
      <c r="AE4590" s="319"/>
      <c r="AF4590" s="319"/>
    </row>
    <row r="4591" spans="2:32" s="313" customFormat="1" hidden="1" x14ac:dyDescent="0.25">
      <c r="B4591" s="313" t="s">
        <v>1555</v>
      </c>
      <c r="C4591" s="672"/>
      <c r="D4591" s="313" t="s">
        <v>9950</v>
      </c>
      <c r="E4591" s="313" t="s">
        <v>1556</v>
      </c>
      <c r="I4591" s="313" t="s">
        <v>1555</v>
      </c>
      <c r="J4591" s="313" t="s">
        <v>423</v>
      </c>
      <c r="K4591" s="313">
        <v>47</v>
      </c>
      <c r="L4591" s="319"/>
      <c r="M4591" s="319">
        <v>3</v>
      </c>
      <c r="N4591" s="319">
        <v>29</v>
      </c>
      <c r="O4591" s="319" t="s">
        <v>9644</v>
      </c>
      <c r="P4591" s="319">
        <v>2</v>
      </c>
      <c r="Q4591" s="319">
        <v>22</v>
      </c>
      <c r="R4591" s="319">
        <v>13</v>
      </c>
      <c r="S4591" s="319" t="s">
        <v>9645</v>
      </c>
      <c r="T4591" s="319">
        <v>162</v>
      </c>
      <c r="U4591" s="319">
        <v>47.058</v>
      </c>
      <c r="V4591" s="319">
        <v>2.37</v>
      </c>
      <c r="W4591" s="319"/>
      <c r="X4591" s="319"/>
      <c r="Y4591" s="319"/>
      <c r="Z4591" s="319"/>
      <c r="AA4591" s="319"/>
      <c r="AB4591" s="319"/>
      <c r="AC4591" s="319"/>
      <c r="AD4591" s="319"/>
      <c r="AE4591" s="319"/>
      <c r="AF4591" s="319"/>
    </row>
    <row r="4592" spans="2:32" s="313" customFormat="1" hidden="1" x14ac:dyDescent="0.25">
      <c r="B4592" s="313" t="s">
        <v>1493</v>
      </c>
      <c r="C4592" s="672"/>
      <c r="D4592" s="313" t="s">
        <v>9951</v>
      </c>
      <c r="E4592" s="313" t="s">
        <v>1494</v>
      </c>
      <c r="I4592" s="313" t="s">
        <v>1496</v>
      </c>
      <c r="J4592" s="313" t="s">
        <v>1495</v>
      </c>
      <c r="K4592" s="313">
        <v>11</v>
      </c>
      <c r="L4592" s="319"/>
      <c r="M4592" s="319">
        <v>9</v>
      </c>
      <c r="N4592" s="319">
        <v>36</v>
      </c>
      <c r="O4592" s="319" t="s">
        <v>9644</v>
      </c>
      <c r="P4592" s="319">
        <v>4</v>
      </c>
      <c r="Q4592" s="319">
        <v>19</v>
      </c>
      <c r="R4592" s="319">
        <v>51</v>
      </c>
      <c r="S4592" s="319" t="s">
        <v>9648</v>
      </c>
      <c r="T4592" s="319">
        <v>461</v>
      </c>
      <c r="U4592" s="319">
        <v>11.16</v>
      </c>
      <c r="V4592" s="319">
        <v>-4.3310000000000004</v>
      </c>
      <c r="W4592" s="319"/>
      <c r="X4592" s="319"/>
      <c r="Y4592" s="319"/>
      <c r="Z4592" s="319"/>
      <c r="AA4592" s="319"/>
      <c r="AB4592" s="319"/>
      <c r="AC4592" s="319"/>
      <c r="AD4592" s="319"/>
      <c r="AE4592" s="319"/>
      <c r="AF4592" s="319"/>
    </row>
    <row r="4593" spans="2:32" s="313" customFormat="1" hidden="1" x14ac:dyDescent="0.25">
      <c r="B4593" s="313" t="s">
        <v>1112</v>
      </c>
      <c r="C4593" s="672"/>
      <c r="D4593" s="313" t="s">
        <v>9952</v>
      </c>
      <c r="E4593" s="313" t="s">
        <v>1113</v>
      </c>
      <c r="I4593" s="313" t="s">
        <v>1112</v>
      </c>
      <c r="J4593" s="313" t="s">
        <v>1027</v>
      </c>
      <c r="K4593" s="313">
        <v>6</v>
      </c>
      <c r="L4593" s="319"/>
      <c r="M4593" s="319">
        <v>2</v>
      </c>
      <c r="N4593" s="319">
        <v>21</v>
      </c>
      <c r="O4593" s="319" t="s">
        <v>9644</v>
      </c>
      <c r="P4593" s="319">
        <v>10</v>
      </c>
      <c r="Q4593" s="319">
        <v>7</v>
      </c>
      <c r="R4593" s="319">
        <v>21</v>
      </c>
      <c r="S4593" s="319" t="s">
        <v>9645</v>
      </c>
      <c r="T4593" s="319">
        <v>1240</v>
      </c>
      <c r="U4593" s="319">
        <v>6.0389999999999997</v>
      </c>
      <c r="V4593" s="319">
        <v>10.122999999999999</v>
      </c>
      <c r="W4593" s="319"/>
      <c r="X4593" s="319"/>
      <c r="Y4593" s="319"/>
      <c r="Z4593" s="319"/>
      <c r="AA4593" s="319"/>
      <c r="AB4593" s="319"/>
      <c r="AC4593" s="319"/>
      <c r="AD4593" s="319"/>
      <c r="AE4593" s="319"/>
      <c r="AF4593" s="319"/>
    </row>
    <row r="4594" spans="2:32" s="313" customFormat="1" hidden="1" x14ac:dyDescent="0.25">
      <c r="B4594" s="313" t="s">
        <v>1091</v>
      </c>
      <c r="C4594" s="672"/>
      <c r="D4594" s="313" t="s">
        <v>9953</v>
      </c>
      <c r="E4594" s="313" t="s">
        <v>1092</v>
      </c>
      <c r="I4594" s="313" t="s">
        <v>1093</v>
      </c>
      <c r="J4594" s="313" t="s">
        <v>726</v>
      </c>
      <c r="K4594" s="313">
        <v>1</v>
      </c>
      <c r="L4594" s="319"/>
      <c r="M4594" s="319">
        <v>16</v>
      </c>
      <c r="N4594" s="319">
        <v>5</v>
      </c>
      <c r="O4594" s="319" t="s">
        <v>9647</v>
      </c>
      <c r="P4594" s="319">
        <v>116</v>
      </c>
      <c r="Q4594" s="319">
        <v>53</v>
      </c>
      <c r="R4594" s="319">
        <v>40</v>
      </c>
      <c r="S4594" s="319" t="s">
        <v>9645</v>
      </c>
      <c r="T4594" s="319">
        <v>4</v>
      </c>
      <c r="U4594" s="319">
        <v>-1.268</v>
      </c>
      <c r="V4594" s="319">
        <v>116.89400000000001</v>
      </c>
      <c r="W4594" s="319"/>
      <c r="X4594" s="319"/>
      <c r="Y4594" s="319"/>
      <c r="Z4594" s="319"/>
      <c r="AA4594" s="319"/>
      <c r="AB4594" s="319"/>
      <c r="AC4594" s="319"/>
      <c r="AD4594" s="319"/>
      <c r="AE4594" s="319"/>
      <c r="AF4594" s="319"/>
    </row>
    <row r="4595" spans="2:32" s="313" customFormat="1" hidden="1" x14ac:dyDescent="0.25">
      <c r="B4595" s="313" t="s">
        <v>1273</v>
      </c>
      <c r="C4595" s="672"/>
      <c r="D4595" s="313" t="s">
        <v>9954</v>
      </c>
      <c r="E4595" s="313" t="s">
        <v>1274</v>
      </c>
      <c r="I4595" s="313" t="s">
        <v>1275</v>
      </c>
      <c r="J4595" s="313" t="s">
        <v>436</v>
      </c>
      <c r="K4595" s="313">
        <v>29</v>
      </c>
      <c r="L4595" s="319"/>
      <c r="M4595" s="319">
        <v>57</v>
      </c>
      <c r="N4595" s="319">
        <v>3</v>
      </c>
      <c r="O4595" s="319" t="s">
        <v>9644</v>
      </c>
      <c r="P4595" s="319">
        <v>94</v>
      </c>
      <c r="Q4595" s="319">
        <v>1</v>
      </c>
      <c r="R4595" s="319">
        <v>14</v>
      </c>
      <c r="S4595" s="319" t="s">
        <v>9648</v>
      </c>
      <c r="T4595" s="319">
        <v>5</v>
      </c>
      <c r="U4595" s="319">
        <v>29.951000000000001</v>
      </c>
      <c r="V4595" s="319">
        <v>-94.021000000000001</v>
      </c>
      <c r="W4595" s="319"/>
      <c r="X4595" s="319"/>
      <c r="Y4595" s="319"/>
      <c r="Z4595" s="319"/>
      <c r="AA4595" s="319"/>
      <c r="AB4595" s="319"/>
      <c r="AC4595" s="319"/>
      <c r="AD4595" s="319"/>
      <c r="AE4595" s="319"/>
      <c r="AF4595" s="319"/>
    </row>
    <row r="4596" spans="2:32" s="313" customFormat="1" hidden="1" x14ac:dyDescent="0.25">
      <c r="B4596" s="313" t="s">
        <v>1380</v>
      </c>
      <c r="C4596" s="672"/>
      <c r="D4596" s="313" t="s">
        <v>9955</v>
      </c>
      <c r="E4596" s="313" t="s">
        <v>1381</v>
      </c>
      <c r="I4596" s="313" t="s">
        <v>1380</v>
      </c>
      <c r="J4596" s="313" t="s">
        <v>722</v>
      </c>
      <c r="K4596" s="313">
        <v>16</v>
      </c>
      <c r="L4596" s="319"/>
      <c r="M4596" s="319">
        <v>44</v>
      </c>
      <c r="N4596" s="319">
        <v>31</v>
      </c>
      <c r="O4596" s="319" t="s">
        <v>9647</v>
      </c>
      <c r="P4596" s="319">
        <v>44</v>
      </c>
      <c r="Q4596" s="319">
        <v>28</v>
      </c>
      <c r="R4596" s="319">
        <v>53</v>
      </c>
      <c r="S4596" s="319" t="s">
        <v>9645</v>
      </c>
      <c r="T4596" s="319">
        <v>39</v>
      </c>
      <c r="U4596" s="319">
        <v>-16.742000000000001</v>
      </c>
      <c r="V4596" s="319">
        <v>44.481000000000002</v>
      </c>
      <c r="W4596" s="319"/>
      <c r="X4596" s="319"/>
      <c r="Y4596" s="319"/>
      <c r="Z4596" s="319"/>
      <c r="AA4596" s="319"/>
      <c r="AB4596" s="319"/>
      <c r="AC4596" s="319"/>
      <c r="AD4596" s="319"/>
      <c r="AE4596" s="319"/>
      <c r="AF4596" s="319"/>
    </row>
    <row r="4597" spans="2:32" s="313" customFormat="1" hidden="1" x14ac:dyDescent="0.25">
      <c r="B4597" s="313" t="s">
        <v>1419</v>
      </c>
      <c r="C4597" s="672"/>
      <c r="D4597" s="313" t="s">
        <v>9956</v>
      </c>
      <c r="E4597" s="313" t="s">
        <v>1420</v>
      </c>
      <c r="I4597" s="313" t="s">
        <v>1419</v>
      </c>
      <c r="J4597" s="313" t="s">
        <v>1194</v>
      </c>
      <c r="K4597" s="313">
        <v>51</v>
      </c>
      <c r="L4597" s="319"/>
      <c r="M4597" s="319">
        <v>19</v>
      </c>
      <c r="N4597" s="319">
        <v>51</v>
      </c>
      <c r="O4597" s="319" t="s">
        <v>9644</v>
      </c>
      <c r="P4597" s="319">
        <v>0</v>
      </c>
      <c r="Q4597" s="319">
        <v>1</v>
      </c>
      <c r="R4597" s="319">
        <v>57</v>
      </c>
      <c r="S4597" s="319" t="s">
        <v>9645</v>
      </c>
      <c r="T4597" s="319">
        <v>183</v>
      </c>
      <c r="U4597" s="319">
        <v>51.331000000000003</v>
      </c>
      <c r="V4597" s="319">
        <v>3.3000000000000002E-2</v>
      </c>
      <c r="W4597" s="319"/>
      <c r="X4597" s="319"/>
      <c r="Y4597" s="319"/>
      <c r="Z4597" s="319"/>
      <c r="AA4597" s="319"/>
      <c r="AB4597" s="319"/>
      <c r="AC4597" s="319"/>
      <c r="AD4597" s="319"/>
      <c r="AE4597" s="319"/>
      <c r="AF4597" s="319"/>
    </row>
    <row r="4598" spans="2:32" s="313" customFormat="1" hidden="1" x14ac:dyDescent="0.25">
      <c r="B4598" s="313" t="s">
        <v>532</v>
      </c>
      <c r="C4598" s="672"/>
      <c r="D4598" s="313" t="s">
        <v>9957</v>
      </c>
      <c r="E4598" s="313" t="s">
        <v>533</v>
      </c>
      <c r="I4598" s="313" t="s">
        <v>535</v>
      </c>
      <c r="J4598" s="313" t="s">
        <v>534</v>
      </c>
      <c r="K4598" s="313">
        <v>18</v>
      </c>
      <c r="L4598" s="319"/>
      <c r="M4598" s="319">
        <v>29</v>
      </c>
      <c r="N4598" s="319">
        <v>41</v>
      </c>
      <c r="O4598" s="319" t="s">
        <v>9644</v>
      </c>
      <c r="P4598" s="319">
        <v>67</v>
      </c>
      <c r="Q4598" s="319">
        <v>7</v>
      </c>
      <c r="R4598" s="319">
        <v>46</v>
      </c>
      <c r="S4598" s="319" t="s">
        <v>9648</v>
      </c>
      <c r="T4598" s="319">
        <v>73</v>
      </c>
      <c r="U4598" s="319">
        <v>18.495000000000001</v>
      </c>
      <c r="V4598" s="319">
        <v>-67.129000000000005</v>
      </c>
      <c r="W4598" s="319"/>
      <c r="X4598" s="319"/>
      <c r="Y4598" s="319"/>
      <c r="Z4598" s="319"/>
      <c r="AA4598" s="319"/>
      <c r="AB4598" s="319"/>
      <c r="AC4598" s="319"/>
      <c r="AD4598" s="319"/>
      <c r="AE4598" s="319"/>
      <c r="AF4598" s="319"/>
    </row>
    <row r="4599" spans="2:32" s="313" customFormat="1" hidden="1" x14ac:dyDescent="0.25">
      <c r="B4599" s="313" t="s">
        <v>1472</v>
      </c>
      <c r="C4599" s="672"/>
      <c r="D4599" s="313" t="s">
        <v>9958</v>
      </c>
      <c r="E4599" s="313" t="s">
        <v>1473</v>
      </c>
      <c r="I4599" s="313" t="s">
        <v>1474</v>
      </c>
      <c r="J4599" s="313" t="s">
        <v>421</v>
      </c>
      <c r="K4599" s="313">
        <v>50</v>
      </c>
      <c r="L4599" s="319"/>
      <c r="M4599" s="319">
        <v>25</v>
      </c>
      <c r="N4599" s="319">
        <v>18</v>
      </c>
      <c r="O4599" s="319" t="s">
        <v>9644</v>
      </c>
      <c r="P4599" s="319">
        <v>127</v>
      </c>
      <c r="Q4599" s="319">
        <v>24</v>
      </c>
      <c r="R4599" s="319">
        <v>36</v>
      </c>
      <c r="S4599" s="319" t="s">
        <v>9645</v>
      </c>
      <c r="T4599" s="319">
        <v>196</v>
      </c>
      <c r="U4599" s="319">
        <v>50.421999999999997</v>
      </c>
      <c r="V4599" s="319">
        <v>127.41</v>
      </c>
      <c r="W4599" s="319"/>
      <c r="X4599" s="319"/>
      <c r="Y4599" s="319"/>
      <c r="Z4599" s="319"/>
      <c r="AA4599" s="319"/>
      <c r="AB4599" s="319"/>
      <c r="AC4599" s="319"/>
      <c r="AD4599" s="319"/>
      <c r="AE4599" s="319"/>
      <c r="AF4599" s="319"/>
    </row>
    <row r="4600" spans="2:32" s="313" customFormat="1" hidden="1" x14ac:dyDescent="0.25">
      <c r="B4600" s="313" t="s">
        <v>7653</v>
      </c>
      <c r="C4600" s="672"/>
      <c r="D4600" s="313" t="s">
        <v>9959</v>
      </c>
      <c r="E4600" s="313" t="s">
        <v>7654</v>
      </c>
      <c r="I4600" s="313" t="s">
        <v>7655</v>
      </c>
      <c r="J4600" s="313" t="s">
        <v>1055</v>
      </c>
      <c r="K4600" s="313">
        <v>41</v>
      </c>
      <c r="L4600" s="319"/>
      <c r="M4600" s="319">
        <v>9</v>
      </c>
      <c r="N4600" s="319">
        <v>4</v>
      </c>
      <c r="O4600" s="319" t="s">
        <v>9647</v>
      </c>
      <c r="P4600" s="319">
        <v>71</v>
      </c>
      <c r="Q4600" s="319">
        <v>9</v>
      </c>
      <c r="R4600" s="319">
        <v>27</v>
      </c>
      <c r="S4600" s="319" t="s">
        <v>9648</v>
      </c>
      <c r="T4600" s="319">
        <v>847</v>
      </c>
      <c r="U4600" s="319">
        <v>-41.151000000000003</v>
      </c>
      <c r="V4600" s="319">
        <v>-71.156999999999996</v>
      </c>
      <c r="W4600" s="319"/>
      <c r="X4600" s="319"/>
      <c r="Y4600" s="319"/>
      <c r="Z4600" s="319"/>
      <c r="AA4600" s="319"/>
      <c r="AB4600" s="319"/>
      <c r="AC4600" s="319"/>
      <c r="AD4600" s="319"/>
      <c r="AE4600" s="319"/>
      <c r="AF4600" s="319"/>
    </row>
    <row r="4601" spans="2:32" s="313" customFormat="1" hidden="1" x14ac:dyDescent="0.25">
      <c r="B4601" s="313" t="s">
        <v>1588</v>
      </c>
      <c r="C4601" s="672"/>
      <c r="D4601" s="313" t="s">
        <v>9960</v>
      </c>
      <c r="E4601" s="313" t="s">
        <v>1589</v>
      </c>
      <c r="I4601" s="313" t="s">
        <v>1588</v>
      </c>
      <c r="J4601" s="313" t="s">
        <v>406</v>
      </c>
      <c r="K4601" s="313">
        <v>53</v>
      </c>
      <c r="L4601" s="319"/>
      <c r="M4601" s="319">
        <v>2</v>
      </c>
      <c r="N4601" s="319">
        <v>51</v>
      </c>
      <c r="O4601" s="319" t="s">
        <v>9644</v>
      </c>
      <c r="P4601" s="319">
        <v>8</v>
      </c>
      <c r="Q4601" s="319">
        <v>47</v>
      </c>
      <c r="R4601" s="319">
        <v>12</v>
      </c>
      <c r="S4601" s="319" t="s">
        <v>9645</v>
      </c>
      <c r="T4601" s="319">
        <v>5</v>
      </c>
      <c r="U4601" s="319">
        <v>53.046999999999997</v>
      </c>
      <c r="V4601" s="319">
        <v>8.7870000000000008</v>
      </c>
      <c r="W4601" s="319"/>
      <c r="X4601" s="319"/>
      <c r="Y4601" s="319"/>
      <c r="Z4601" s="319"/>
      <c r="AA4601" s="319"/>
      <c r="AB4601" s="319"/>
      <c r="AC4601" s="319"/>
      <c r="AD4601" s="319"/>
      <c r="AE4601" s="319"/>
      <c r="AF4601" s="319"/>
    </row>
    <row r="4602" spans="2:32" s="313" customFormat="1" hidden="1" x14ac:dyDescent="0.25">
      <c r="B4602" s="313" t="s">
        <v>1185</v>
      </c>
      <c r="C4602" s="672"/>
      <c r="D4602" s="313" t="s">
        <v>9961</v>
      </c>
      <c r="E4602" s="313" t="s">
        <v>1186</v>
      </c>
      <c r="I4602" s="313" t="s">
        <v>1187</v>
      </c>
      <c r="J4602" s="313" t="s">
        <v>600</v>
      </c>
      <c r="K4602" s="313">
        <v>41</v>
      </c>
      <c r="L4602" s="319"/>
      <c r="M4602" s="319">
        <v>8</v>
      </c>
      <c r="N4602" s="319">
        <v>18</v>
      </c>
      <c r="O4602" s="319" t="s">
        <v>9644</v>
      </c>
      <c r="P4602" s="319">
        <v>16</v>
      </c>
      <c r="Q4602" s="319">
        <v>45</v>
      </c>
      <c r="R4602" s="319">
        <v>38</v>
      </c>
      <c r="S4602" s="319" t="s">
        <v>9645</v>
      </c>
      <c r="T4602" s="319">
        <v>54</v>
      </c>
      <c r="U4602" s="319">
        <v>41.137999999999998</v>
      </c>
      <c r="V4602" s="319">
        <v>16.760999999999999</v>
      </c>
      <c r="W4602" s="319"/>
      <c r="X4602" s="319"/>
      <c r="Y4602" s="319"/>
      <c r="Z4602" s="319"/>
      <c r="AA4602" s="319"/>
      <c r="AB4602" s="319"/>
      <c r="AC4602" s="319"/>
      <c r="AD4602" s="319"/>
      <c r="AE4602" s="319"/>
      <c r="AF4602" s="319"/>
    </row>
    <row r="4603" spans="2:32" s="313" customFormat="1" hidden="1" x14ac:dyDescent="0.25">
      <c r="B4603" s="313" t="s">
        <v>1200</v>
      </c>
      <c r="C4603" s="672"/>
      <c r="D4603" s="313" t="s">
        <v>9962</v>
      </c>
      <c r="E4603" s="313" t="s">
        <v>1201</v>
      </c>
      <c r="I4603" s="313" t="s">
        <v>1202</v>
      </c>
      <c r="J4603" s="313" t="s">
        <v>473</v>
      </c>
      <c r="K4603" s="313">
        <v>10</v>
      </c>
      <c r="L4603" s="319"/>
      <c r="M4603" s="319">
        <v>2</v>
      </c>
      <c r="N4603" s="319">
        <v>33</v>
      </c>
      <c r="O4603" s="319" t="s">
        <v>9644</v>
      </c>
      <c r="P4603" s="319">
        <v>69</v>
      </c>
      <c r="Q4603" s="319">
        <v>21</v>
      </c>
      <c r="R4603" s="319">
        <v>30</v>
      </c>
      <c r="S4603" s="319" t="s">
        <v>9648</v>
      </c>
      <c r="T4603" s="319">
        <v>623</v>
      </c>
      <c r="U4603" s="319">
        <v>10.042999999999999</v>
      </c>
      <c r="V4603" s="319">
        <v>-69.358000000000004</v>
      </c>
      <c r="W4603" s="319"/>
      <c r="X4603" s="319"/>
      <c r="Y4603" s="319"/>
      <c r="Z4603" s="319"/>
      <c r="AA4603" s="319"/>
      <c r="AB4603" s="319"/>
      <c r="AC4603" s="319"/>
      <c r="AD4603" s="319"/>
      <c r="AE4603" s="319"/>
      <c r="AF4603" s="319"/>
    </row>
    <row r="4604" spans="2:32" s="313" customFormat="1" hidden="1" x14ac:dyDescent="0.25">
      <c r="B4604" s="313" t="s">
        <v>1375</v>
      </c>
      <c r="C4604" s="672"/>
      <c r="D4604" s="313" t="s">
        <v>9963</v>
      </c>
      <c r="E4604" s="313" t="s">
        <v>1376</v>
      </c>
      <c r="I4604" s="313" t="s">
        <v>1377</v>
      </c>
      <c r="J4604" s="313" t="s">
        <v>682</v>
      </c>
      <c r="K4604" s="313">
        <v>46</v>
      </c>
      <c r="L4604" s="319"/>
      <c r="M4604" s="319">
        <v>54</v>
      </c>
      <c r="N4604" s="319">
        <v>50</v>
      </c>
      <c r="O4604" s="319" t="s">
        <v>9644</v>
      </c>
      <c r="P4604" s="319">
        <v>7</v>
      </c>
      <c r="Q4604" s="319">
        <v>29</v>
      </c>
      <c r="R4604" s="319">
        <v>49</v>
      </c>
      <c r="S4604" s="319" t="s">
        <v>9645</v>
      </c>
      <c r="T4604" s="319">
        <v>510</v>
      </c>
      <c r="U4604" s="319">
        <v>46.914000000000001</v>
      </c>
      <c r="V4604" s="319">
        <v>7.4969999999999999</v>
      </c>
      <c r="W4604" s="319"/>
      <c r="X4604" s="319"/>
      <c r="Y4604" s="319"/>
      <c r="Z4604" s="319"/>
      <c r="AA4604" s="319"/>
      <c r="AB4604" s="319"/>
      <c r="AC4604" s="319"/>
      <c r="AD4604" s="319"/>
      <c r="AE4604" s="319"/>
      <c r="AF4604" s="319"/>
    </row>
    <row r="4605" spans="2:32" s="313" customFormat="1" hidden="1" x14ac:dyDescent="0.25">
      <c r="B4605" s="313" t="s">
        <v>1628</v>
      </c>
      <c r="C4605" s="672"/>
      <c r="D4605" s="313" t="s">
        <v>9964</v>
      </c>
      <c r="E4605" s="313" t="s">
        <v>1629</v>
      </c>
      <c r="I4605" s="313" t="s">
        <v>1630</v>
      </c>
      <c r="J4605" s="313" t="s">
        <v>436</v>
      </c>
      <c r="K4605" s="313">
        <v>25</v>
      </c>
      <c r="L4605" s="319"/>
      <c r="M4605" s="319">
        <v>54</v>
      </c>
      <c r="N4605" s="319">
        <v>24</v>
      </c>
      <c r="O4605" s="319" t="s">
        <v>9644</v>
      </c>
      <c r="P4605" s="319">
        <v>97</v>
      </c>
      <c r="Q4605" s="319">
        <v>25</v>
      </c>
      <c r="R4605" s="319">
        <v>33</v>
      </c>
      <c r="S4605" s="319" t="s">
        <v>9648</v>
      </c>
      <c r="T4605" s="319">
        <v>7</v>
      </c>
      <c r="U4605" s="319">
        <v>25.907</v>
      </c>
      <c r="V4605" s="319">
        <v>-97.426000000000002</v>
      </c>
      <c r="W4605" s="319"/>
      <c r="X4605" s="319"/>
      <c r="Y4605" s="319"/>
      <c r="Z4605" s="319"/>
      <c r="AA4605" s="319"/>
      <c r="AB4605" s="319"/>
      <c r="AC4605" s="319"/>
      <c r="AD4605" s="319"/>
      <c r="AE4605" s="319"/>
      <c r="AF4605" s="319"/>
    </row>
    <row r="4606" spans="2:32" s="313" customFormat="1" hidden="1" x14ac:dyDescent="0.25">
      <c r="B4606" s="313" t="s">
        <v>8940</v>
      </c>
      <c r="C4606" s="672"/>
      <c r="D4606" s="313" t="s">
        <v>9965</v>
      </c>
      <c r="E4606" s="313" t="s">
        <v>8941</v>
      </c>
      <c r="I4606" s="313" t="s">
        <v>8940</v>
      </c>
      <c r="J4606" s="313" t="s">
        <v>1895</v>
      </c>
      <c r="K4606" s="313">
        <v>49</v>
      </c>
      <c r="L4606" s="319"/>
      <c r="M4606" s="319">
        <v>9</v>
      </c>
      <c r="N4606" s="319">
        <v>4</v>
      </c>
      <c r="O4606" s="319" t="s">
        <v>9644</v>
      </c>
      <c r="P4606" s="319">
        <v>16</v>
      </c>
      <c r="Q4606" s="319">
        <v>41</v>
      </c>
      <c r="R4606" s="319">
        <v>39</v>
      </c>
      <c r="S4606" s="319" t="s">
        <v>9645</v>
      </c>
      <c r="T4606" s="319">
        <v>237</v>
      </c>
      <c r="U4606" s="319">
        <v>49.151000000000003</v>
      </c>
      <c r="V4606" s="319">
        <v>16.693999999999999</v>
      </c>
      <c r="W4606" s="319"/>
      <c r="X4606" s="319"/>
      <c r="Y4606" s="319"/>
      <c r="Z4606" s="319"/>
      <c r="AA4606" s="319"/>
      <c r="AB4606" s="319"/>
      <c r="AC4606" s="319"/>
      <c r="AD4606" s="319"/>
      <c r="AE4606" s="319"/>
      <c r="AF4606" s="319"/>
    </row>
    <row r="4607" spans="2:32" s="313" customFormat="1" hidden="1" x14ac:dyDescent="0.25">
      <c r="B4607" s="313" t="s">
        <v>1612</v>
      </c>
      <c r="C4607" s="672"/>
      <c r="D4607" s="313" t="s">
        <v>9966</v>
      </c>
      <c r="E4607" s="313" t="s">
        <v>1613</v>
      </c>
      <c r="I4607" s="313" t="s">
        <v>1612</v>
      </c>
      <c r="J4607" s="313" t="s">
        <v>1194</v>
      </c>
      <c r="K4607" s="313">
        <v>51</v>
      </c>
      <c r="L4607" s="319"/>
      <c r="M4607" s="319">
        <v>22</v>
      </c>
      <c r="N4607" s="319">
        <v>57</v>
      </c>
      <c r="O4607" s="319" t="s">
        <v>9644</v>
      </c>
      <c r="P4607" s="319">
        <v>2</v>
      </c>
      <c r="Q4607" s="319">
        <v>43</v>
      </c>
      <c r="R4607" s="319">
        <v>8</v>
      </c>
      <c r="S4607" s="319" t="s">
        <v>9648</v>
      </c>
      <c r="T4607" s="319">
        <v>190</v>
      </c>
      <c r="U4607" s="319">
        <v>51.383000000000003</v>
      </c>
      <c r="V4607" s="319">
        <v>-2.7189999999999999</v>
      </c>
      <c r="W4607" s="319"/>
      <c r="X4607" s="319"/>
      <c r="Y4607" s="319"/>
      <c r="Z4607" s="319"/>
      <c r="AA4607" s="319"/>
      <c r="AB4607" s="319"/>
      <c r="AC4607" s="319"/>
      <c r="AD4607" s="319"/>
      <c r="AE4607" s="319"/>
      <c r="AF4607" s="319"/>
    </row>
    <row r="4608" spans="2:32" s="313" customFormat="1" hidden="1" x14ac:dyDescent="0.25">
      <c r="B4608" s="313" t="s">
        <v>1641</v>
      </c>
      <c r="C4608" s="672"/>
      <c r="D4608" s="313" t="s">
        <v>9967</v>
      </c>
      <c r="E4608" s="313" t="s">
        <v>1642</v>
      </c>
      <c r="I4608" s="313" t="s">
        <v>1643</v>
      </c>
      <c r="J4608" s="313" t="s">
        <v>847</v>
      </c>
      <c r="K4608" s="313">
        <v>50</v>
      </c>
      <c r="L4608" s="319"/>
      <c r="M4608" s="319">
        <v>54</v>
      </c>
      <c r="N4608" s="319">
        <v>8</v>
      </c>
      <c r="O4608" s="319" t="s">
        <v>9644</v>
      </c>
      <c r="P4608" s="319">
        <v>4</v>
      </c>
      <c r="Q4608" s="319">
        <v>29</v>
      </c>
      <c r="R4608" s="319">
        <v>55</v>
      </c>
      <c r="S4608" s="319" t="s">
        <v>9645</v>
      </c>
      <c r="T4608" s="319">
        <v>57</v>
      </c>
      <c r="U4608" s="319">
        <v>50.902000000000001</v>
      </c>
      <c r="V4608" s="319">
        <v>4.4989999999999997</v>
      </c>
      <c r="W4608" s="319"/>
      <c r="X4608" s="319"/>
      <c r="Y4608" s="319"/>
      <c r="Z4608" s="319"/>
      <c r="AA4608" s="319"/>
      <c r="AB4608" s="319"/>
      <c r="AC4608" s="319"/>
      <c r="AD4608" s="319"/>
      <c r="AE4608" s="319"/>
      <c r="AF4608" s="319"/>
    </row>
    <row r="4609" spans="2:32" s="313" customFormat="1" hidden="1" x14ac:dyDescent="0.25">
      <c r="B4609" s="313" t="s">
        <v>1590</v>
      </c>
      <c r="C4609" s="672"/>
      <c r="D4609" s="313" t="s">
        <v>9968</v>
      </c>
      <c r="E4609" s="313" t="s">
        <v>1591</v>
      </c>
      <c r="I4609" s="313" t="s">
        <v>1590</v>
      </c>
      <c r="J4609" s="313" t="s">
        <v>406</v>
      </c>
      <c r="K4609" s="313">
        <v>53</v>
      </c>
      <c r="L4609" s="319"/>
      <c r="M4609" s="319">
        <v>30</v>
      </c>
      <c r="N4609" s="319">
        <v>12</v>
      </c>
      <c r="O4609" s="319" t="s">
        <v>9644</v>
      </c>
      <c r="P4609" s="319">
        <v>8</v>
      </c>
      <c r="Q4609" s="319">
        <v>34</v>
      </c>
      <c r="R4609" s="319">
        <v>24</v>
      </c>
      <c r="S4609" s="319" t="s">
        <v>9645</v>
      </c>
      <c r="T4609" s="319">
        <v>4</v>
      </c>
      <c r="U4609" s="319">
        <v>53.503</v>
      </c>
      <c r="V4609" s="319">
        <v>8.5730000000000004</v>
      </c>
      <c r="W4609" s="319"/>
      <c r="X4609" s="319"/>
      <c r="Y4609" s="319"/>
      <c r="Z4609" s="319"/>
      <c r="AA4609" s="319"/>
      <c r="AB4609" s="319"/>
      <c r="AC4609" s="319"/>
      <c r="AD4609" s="319"/>
      <c r="AE4609" s="319"/>
      <c r="AF4609" s="319"/>
    </row>
    <row r="4610" spans="2:32" s="313" customFormat="1" hidden="1" x14ac:dyDescent="0.25">
      <c r="B4610" s="313" t="s">
        <v>1212</v>
      </c>
      <c r="C4610" s="672"/>
      <c r="D4610" s="313" t="s">
        <v>9969</v>
      </c>
      <c r="E4610" s="313" t="s">
        <v>1213</v>
      </c>
      <c r="I4610" s="313" t="s">
        <v>1214</v>
      </c>
      <c r="J4610" s="313" t="s">
        <v>436</v>
      </c>
      <c r="K4610" s="313">
        <v>71</v>
      </c>
      <c r="L4610" s="319"/>
      <c r="M4610" s="319">
        <v>17</v>
      </c>
      <c r="N4610" s="319">
        <v>7</v>
      </c>
      <c r="O4610" s="319" t="s">
        <v>9644</v>
      </c>
      <c r="P4610" s="319">
        <v>156</v>
      </c>
      <c r="Q4610" s="319">
        <v>45</v>
      </c>
      <c r="R4610" s="319">
        <v>57</v>
      </c>
      <c r="S4610" s="319" t="s">
        <v>9648</v>
      </c>
      <c r="T4610" s="319">
        <v>14</v>
      </c>
      <c r="U4610" s="319">
        <v>71.284999999999997</v>
      </c>
      <c r="V4610" s="319">
        <v>-156.76599999999999</v>
      </c>
      <c r="W4610" s="319"/>
      <c r="X4610" s="319"/>
      <c r="Y4610" s="319"/>
      <c r="Z4610" s="319"/>
      <c r="AA4610" s="319"/>
      <c r="AB4610" s="319"/>
      <c r="AC4610" s="319"/>
      <c r="AD4610" s="319"/>
      <c r="AE4610" s="319"/>
      <c r="AF4610" s="319"/>
    </row>
    <row r="4611" spans="2:32" s="313" customFormat="1" hidden="1" x14ac:dyDescent="0.25">
      <c r="B4611" s="313" t="s">
        <v>1172</v>
      </c>
      <c r="C4611" s="672"/>
      <c r="D4611" s="313" t="s">
        <v>9970</v>
      </c>
      <c r="E4611" s="313" t="s">
        <v>1173</v>
      </c>
      <c r="I4611" s="313" t="s">
        <v>1175</v>
      </c>
      <c r="J4611" s="313" t="s">
        <v>1174</v>
      </c>
      <c r="K4611" s="313">
        <v>18</v>
      </c>
      <c r="L4611" s="319"/>
      <c r="M4611" s="319">
        <v>15</v>
      </c>
      <c r="N4611" s="319">
        <v>5</v>
      </c>
      <c r="O4611" s="319" t="s">
        <v>9644</v>
      </c>
      <c r="P4611" s="319">
        <v>71</v>
      </c>
      <c r="Q4611" s="319">
        <v>7</v>
      </c>
      <c r="R4611" s="319">
        <v>13</v>
      </c>
      <c r="S4611" s="319" t="s">
        <v>9648</v>
      </c>
      <c r="T4611" s="319">
        <v>4</v>
      </c>
      <c r="U4611" s="319">
        <v>18.251000000000001</v>
      </c>
      <c r="V4611" s="319">
        <v>-71.12</v>
      </c>
      <c r="W4611" s="319"/>
      <c r="X4611" s="319"/>
      <c r="Y4611" s="319"/>
      <c r="Z4611" s="319"/>
      <c r="AA4611" s="319"/>
      <c r="AB4611" s="319"/>
      <c r="AC4611" s="319"/>
      <c r="AD4611" s="319"/>
      <c r="AE4611" s="319"/>
      <c r="AF4611" s="319"/>
    </row>
    <row r="4612" spans="2:32" s="313" customFormat="1" hidden="1" x14ac:dyDescent="0.25">
      <c r="B4612" s="313" t="s">
        <v>1571</v>
      </c>
      <c r="C4612" s="672"/>
      <c r="D4612" s="313" t="s">
        <v>9971</v>
      </c>
      <c r="E4612" s="313" t="s">
        <v>1572</v>
      </c>
      <c r="I4612" s="313" t="s">
        <v>1573</v>
      </c>
      <c r="J4612" s="313" t="s">
        <v>665</v>
      </c>
      <c r="K4612" s="313">
        <v>15</v>
      </c>
      <c r="L4612" s="319"/>
      <c r="M4612" s="319">
        <v>51</v>
      </c>
      <c r="N4612" s="319">
        <v>45</v>
      </c>
      <c r="O4612" s="319" t="s">
        <v>9647</v>
      </c>
      <c r="P4612" s="319">
        <v>47</v>
      </c>
      <c r="Q4612" s="319">
        <v>54</v>
      </c>
      <c r="R4612" s="319">
        <v>45</v>
      </c>
      <c r="S4612" s="319" t="s">
        <v>9648</v>
      </c>
      <c r="T4612" s="319">
        <v>1061</v>
      </c>
      <c r="U4612" s="319">
        <v>-15.862</v>
      </c>
      <c r="V4612" s="319">
        <v>-47.912999999999997</v>
      </c>
      <c r="W4612" s="319"/>
      <c r="X4612" s="319"/>
      <c r="Y4612" s="319"/>
      <c r="Z4612" s="319"/>
      <c r="AA4612" s="319"/>
      <c r="AB4612" s="319"/>
      <c r="AC4612" s="319"/>
      <c r="AD4612" s="319"/>
      <c r="AE4612" s="319"/>
      <c r="AF4612" s="319"/>
    </row>
    <row r="4613" spans="2:32" s="313" customFormat="1" hidden="1" x14ac:dyDescent="0.25">
      <c r="B4613" s="313" t="s">
        <v>1057</v>
      </c>
      <c r="C4613" s="672"/>
      <c r="D4613" s="313" t="s">
        <v>9972</v>
      </c>
      <c r="E4613" s="313" t="s">
        <v>1058</v>
      </c>
      <c r="I4613" s="313" t="s">
        <v>1059</v>
      </c>
      <c r="J4613" s="313" t="s">
        <v>878</v>
      </c>
      <c r="K4613" s="313">
        <v>6</v>
      </c>
      <c r="L4613" s="319"/>
      <c r="M4613" s="319">
        <v>12</v>
      </c>
      <c r="N4613" s="319">
        <v>10</v>
      </c>
      <c r="O4613" s="319" t="s">
        <v>9644</v>
      </c>
      <c r="P4613" s="319">
        <v>77</v>
      </c>
      <c r="Q4613" s="319">
        <v>23</v>
      </c>
      <c r="R4613" s="319">
        <v>40</v>
      </c>
      <c r="S4613" s="319" t="s">
        <v>9648</v>
      </c>
      <c r="T4613" s="319">
        <v>25</v>
      </c>
      <c r="U4613" s="319">
        <v>6.2030000000000003</v>
      </c>
      <c r="V4613" s="319">
        <v>-77.394000000000005</v>
      </c>
      <c r="W4613" s="319"/>
      <c r="X4613" s="319"/>
      <c r="Y4613" s="319"/>
      <c r="Z4613" s="319"/>
      <c r="AA4613" s="319"/>
      <c r="AB4613" s="319"/>
      <c r="AC4613" s="319"/>
      <c r="AD4613" s="319"/>
      <c r="AE4613" s="319"/>
      <c r="AF4613" s="319"/>
    </row>
    <row r="4614" spans="2:32" s="313" customFormat="1" hidden="1" x14ac:dyDescent="0.25">
      <c r="B4614" s="313" t="s">
        <v>1561</v>
      </c>
      <c r="C4614" s="672"/>
      <c r="D4614" s="313" t="s">
        <v>9973</v>
      </c>
      <c r="E4614" s="313" t="s">
        <v>1562</v>
      </c>
      <c r="I4614" s="313" t="s">
        <v>1563</v>
      </c>
      <c r="J4614" s="313" t="s">
        <v>436</v>
      </c>
      <c r="K4614" s="313">
        <v>19</v>
      </c>
      <c r="L4614" s="319"/>
      <c r="M4614" s="319">
        <v>45</v>
      </c>
      <c r="N4614" s="319">
        <v>36</v>
      </c>
      <c r="O4614" s="319" t="s">
        <v>9644</v>
      </c>
      <c r="P4614" s="319">
        <v>155</v>
      </c>
      <c r="Q4614" s="319">
        <v>33</v>
      </c>
      <c r="R4614" s="319">
        <v>13</v>
      </c>
      <c r="S4614" s="319" t="s">
        <v>9648</v>
      </c>
      <c r="T4614" s="319">
        <v>1887</v>
      </c>
      <c r="U4614" s="319">
        <v>19.760000000000002</v>
      </c>
      <c r="V4614" s="319">
        <v>-155.554</v>
      </c>
      <c r="W4614" s="319"/>
      <c r="X4614" s="319"/>
      <c r="Y4614" s="319"/>
      <c r="Z4614" s="319"/>
      <c r="AA4614" s="319"/>
      <c r="AB4614" s="319"/>
      <c r="AC4614" s="319"/>
      <c r="AD4614" s="319"/>
      <c r="AE4614" s="319"/>
      <c r="AF4614" s="319"/>
    </row>
    <row r="4615" spans="2:32" s="313" customFormat="1" hidden="1" x14ac:dyDescent="0.25">
      <c r="B4615" s="313" t="s">
        <v>1234</v>
      </c>
      <c r="C4615" s="672"/>
      <c r="D4615" s="313" t="s">
        <v>9974</v>
      </c>
      <c r="E4615" s="313" t="s">
        <v>1235</v>
      </c>
      <c r="I4615" s="313" t="s">
        <v>1234</v>
      </c>
      <c r="J4615" s="313" t="s">
        <v>1236</v>
      </c>
      <c r="K4615" s="313">
        <v>1</v>
      </c>
      <c r="L4615" s="319"/>
      <c r="M4615" s="319">
        <v>54</v>
      </c>
      <c r="N4615" s="319">
        <v>19</v>
      </c>
      <c r="O4615" s="319" t="s">
        <v>9644</v>
      </c>
      <c r="P4615" s="319">
        <v>9</v>
      </c>
      <c r="Q4615" s="319">
        <v>48</v>
      </c>
      <c r="R4615" s="319">
        <v>20</v>
      </c>
      <c r="S4615" s="319" t="s">
        <v>9645</v>
      </c>
      <c r="T4615" s="319">
        <v>11</v>
      </c>
      <c r="U4615" s="319">
        <v>1.905</v>
      </c>
      <c r="V4615" s="319">
        <v>9.8059999999999992</v>
      </c>
      <c r="W4615" s="319"/>
      <c r="X4615" s="319"/>
      <c r="Y4615" s="319"/>
      <c r="Z4615" s="319"/>
      <c r="AA4615" s="319"/>
      <c r="AB4615" s="319"/>
      <c r="AC4615" s="319"/>
      <c r="AD4615" s="319"/>
      <c r="AE4615" s="319"/>
      <c r="AF4615" s="319"/>
    </row>
    <row r="4616" spans="2:32" s="313" customFormat="1" hidden="1" x14ac:dyDescent="0.25">
      <c r="B4616" s="313" t="s">
        <v>1455</v>
      </c>
      <c r="C4616" s="672"/>
      <c r="D4616" s="313" t="s">
        <v>9975</v>
      </c>
      <c r="E4616" s="313" t="s">
        <v>1456</v>
      </c>
      <c r="I4616" s="313" t="s">
        <v>1455</v>
      </c>
      <c r="J4616" s="313" t="s">
        <v>498</v>
      </c>
      <c r="K4616" s="313">
        <v>34</v>
      </c>
      <c r="L4616" s="319"/>
      <c r="M4616" s="319">
        <v>47</v>
      </c>
      <c r="N4616" s="319">
        <v>35</v>
      </c>
      <c r="O4616" s="319" t="s">
        <v>9644</v>
      </c>
      <c r="P4616" s="319">
        <v>5</v>
      </c>
      <c r="Q4616" s="319">
        <v>44</v>
      </c>
      <c r="R4616" s="319">
        <v>17</v>
      </c>
      <c r="S4616" s="319" t="s">
        <v>9645</v>
      </c>
      <c r="T4616" s="319">
        <v>89</v>
      </c>
      <c r="U4616" s="319">
        <v>34.792999999999999</v>
      </c>
      <c r="V4616" s="319">
        <v>5.7380000000000004</v>
      </c>
      <c r="W4616" s="319"/>
      <c r="X4616" s="319"/>
      <c r="Y4616" s="319"/>
      <c r="Z4616" s="319"/>
      <c r="AA4616" s="319"/>
      <c r="AB4616" s="319"/>
      <c r="AC4616" s="319"/>
      <c r="AD4616" s="319"/>
      <c r="AE4616" s="319"/>
      <c r="AF4616" s="319"/>
    </row>
    <row r="4617" spans="2:32" s="313" customFormat="1" hidden="1" x14ac:dyDescent="0.25">
      <c r="B4617" s="313" t="s">
        <v>1223</v>
      </c>
      <c r="C4617" s="672"/>
      <c r="D4617" s="313" t="s">
        <v>9976</v>
      </c>
      <c r="E4617" s="313" t="s">
        <v>1224</v>
      </c>
      <c r="I4617" s="313" t="s">
        <v>1225</v>
      </c>
      <c r="J4617" s="313" t="s">
        <v>1036</v>
      </c>
      <c r="K4617" s="313">
        <v>30</v>
      </c>
      <c r="L4617" s="319"/>
      <c r="M4617" s="319">
        <v>32</v>
      </c>
      <c r="N4617" s="319">
        <v>55</v>
      </c>
      <c r="O4617" s="319" t="s">
        <v>9644</v>
      </c>
      <c r="P4617" s="319">
        <v>47</v>
      </c>
      <c r="Q4617" s="319">
        <v>39</v>
      </c>
      <c r="R4617" s="319">
        <v>44</v>
      </c>
      <c r="S4617" s="319" t="s">
        <v>9645</v>
      </c>
      <c r="T4617" s="319">
        <v>4</v>
      </c>
      <c r="U4617" s="319">
        <v>30.548999999999999</v>
      </c>
      <c r="V4617" s="319">
        <v>47.661999999999999</v>
      </c>
      <c r="W4617" s="319"/>
      <c r="X4617" s="319"/>
      <c r="Y4617" s="319"/>
      <c r="Z4617" s="319"/>
      <c r="AA4617" s="319"/>
      <c r="AB4617" s="319"/>
      <c r="AC4617" s="319"/>
      <c r="AD4617" s="319"/>
      <c r="AE4617" s="319"/>
      <c r="AF4617" s="319"/>
    </row>
    <row r="4618" spans="2:32" s="313" customFormat="1" hidden="1" x14ac:dyDescent="0.25">
      <c r="B4618" s="313" t="s">
        <v>1237</v>
      </c>
      <c r="C4618" s="672"/>
      <c r="D4618" s="313" t="s">
        <v>9977</v>
      </c>
      <c r="E4618" s="313" t="s">
        <v>1238</v>
      </c>
      <c r="I4618" s="313" t="s">
        <v>1239</v>
      </c>
      <c r="J4618" s="313" t="s">
        <v>726</v>
      </c>
      <c r="K4618" s="313">
        <v>1</v>
      </c>
      <c r="L4618" s="319"/>
      <c r="M4618" s="319">
        <v>7</v>
      </c>
      <c r="N4618" s="319">
        <v>15</v>
      </c>
      <c r="O4618" s="319" t="s">
        <v>9644</v>
      </c>
      <c r="P4618" s="319">
        <v>104</v>
      </c>
      <c r="Q4618" s="319">
        <v>7</v>
      </c>
      <c r="R4618" s="319">
        <v>7</v>
      </c>
      <c r="S4618" s="319" t="s">
        <v>9645</v>
      </c>
      <c r="T4618" s="319">
        <v>39</v>
      </c>
      <c r="U4618" s="319">
        <v>1.121</v>
      </c>
      <c r="V4618" s="319">
        <v>104.119</v>
      </c>
      <c r="W4618" s="319"/>
      <c r="X4618" s="319"/>
      <c r="Y4618" s="319"/>
      <c r="Z4618" s="319"/>
      <c r="AA4618" s="319"/>
      <c r="AB4618" s="319"/>
      <c r="AC4618" s="319"/>
      <c r="AD4618" s="319"/>
      <c r="AE4618" s="319"/>
      <c r="AF4618" s="319"/>
    </row>
    <row r="4619" spans="2:32" s="313" customFormat="1" hidden="1" x14ac:dyDescent="0.25">
      <c r="B4619" s="313" t="s">
        <v>1218</v>
      </c>
      <c r="C4619" s="672"/>
      <c r="D4619" s="313" t="s">
        <v>9978</v>
      </c>
      <c r="E4619" s="313" t="s">
        <v>1219</v>
      </c>
      <c r="I4619" s="313" t="s">
        <v>1220</v>
      </c>
      <c r="J4619" s="313" t="s">
        <v>436</v>
      </c>
      <c r="K4619" s="313">
        <v>70</v>
      </c>
      <c r="L4619" s="319"/>
      <c r="M4619" s="319">
        <v>8</v>
      </c>
      <c r="N4619" s="319">
        <v>2</v>
      </c>
      <c r="O4619" s="319" t="s">
        <v>9644</v>
      </c>
      <c r="P4619" s="319">
        <v>143</v>
      </c>
      <c r="Q4619" s="319">
        <v>34</v>
      </c>
      <c r="R4619" s="319">
        <v>37</v>
      </c>
      <c r="S4619" s="319" t="s">
        <v>9648</v>
      </c>
      <c r="T4619" s="319">
        <v>2</v>
      </c>
      <c r="U4619" s="319">
        <v>70.134</v>
      </c>
      <c r="V4619" s="319">
        <v>-143.577</v>
      </c>
      <c r="W4619" s="319"/>
      <c r="X4619" s="319"/>
      <c r="Y4619" s="319"/>
      <c r="Z4619" s="319"/>
      <c r="AA4619" s="319"/>
      <c r="AB4619" s="319"/>
      <c r="AC4619" s="319"/>
      <c r="AD4619" s="319"/>
      <c r="AE4619" s="319"/>
      <c r="AF4619" s="319"/>
    </row>
    <row r="4620" spans="2:32" s="313" customFormat="1" hidden="1" x14ac:dyDescent="0.25">
      <c r="B4620" s="313" t="s">
        <v>1118</v>
      </c>
      <c r="C4620" s="672"/>
      <c r="D4620" s="313" t="s">
        <v>9979</v>
      </c>
      <c r="E4620" s="313" t="s">
        <v>1119</v>
      </c>
      <c r="I4620" s="313" t="s">
        <v>1120</v>
      </c>
      <c r="J4620" s="313" t="s">
        <v>726</v>
      </c>
      <c r="K4620" s="313">
        <v>5</v>
      </c>
      <c r="L4620" s="319"/>
      <c r="M4620" s="319">
        <v>31</v>
      </c>
      <c r="N4620" s="319">
        <v>24</v>
      </c>
      <c r="O4620" s="319" t="s">
        <v>9644</v>
      </c>
      <c r="P4620" s="319">
        <v>95</v>
      </c>
      <c r="Q4620" s="319">
        <v>25</v>
      </c>
      <c r="R4620" s="319">
        <v>13</v>
      </c>
      <c r="S4620" s="319" t="s">
        <v>9645</v>
      </c>
      <c r="T4620" s="319">
        <v>20</v>
      </c>
      <c r="U4620" s="319">
        <v>5.5229999999999997</v>
      </c>
      <c r="V4620" s="319">
        <v>95.42</v>
      </c>
      <c r="W4620" s="319"/>
      <c r="X4620" s="319"/>
      <c r="Y4620" s="319"/>
      <c r="Z4620" s="319"/>
      <c r="AA4620" s="319"/>
      <c r="AB4620" s="319"/>
      <c r="AC4620" s="319"/>
      <c r="AD4620" s="319"/>
      <c r="AE4620" s="319"/>
      <c r="AF4620" s="319"/>
    </row>
    <row r="4621" spans="2:32" s="313" customFormat="1" hidden="1" x14ac:dyDescent="0.25">
      <c r="B4621" s="313" t="s">
        <v>1580</v>
      </c>
      <c r="C4621" s="672"/>
      <c r="D4621" s="313" t="s">
        <v>9980</v>
      </c>
      <c r="E4621" s="313" t="s">
        <v>1581</v>
      </c>
      <c r="I4621" s="313" t="s">
        <v>1580</v>
      </c>
      <c r="J4621" s="313" t="s">
        <v>421</v>
      </c>
      <c r="K4621" s="313">
        <v>56</v>
      </c>
      <c r="L4621" s="319"/>
      <c r="M4621" s="319">
        <v>22</v>
      </c>
      <c r="N4621" s="319">
        <v>15</v>
      </c>
      <c r="O4621" s="319" t="s">
        <v>9644</v>
      </c>
      <c r="P4621" s="319">
        <v>101</v>
      </c>
      <c r="Q4621" s="319">
        <v>41</v>
      </c>
      <c r="R4621" s="319">
        <v>55</v>
      </c>
      <c r="S4621" s="319" t="s">
        <v>9645</v>
      </c>
      <c r="T4621" s="319">
        <v>492</v>
      </c>
      <c r="U4621" s="319">
        <v>56.371000000000002</v>
      </c>
      <c r="V4621" s="319">
        <v>101.699</v>
      </c>
      <c r="W4621" s="319"/>
      <c r="X4621" s="319"/>
      <c r="Y4621" s="319"/>
      <c r="Z4621" s="319"/>
      <c r="AA4621" s="319"/>
      <c r="AB4621" s="319"/>
      <c r="AC4621" s="319"/>
      <c r="AD4621" s="319"/>
      <c r="AE4621" s="319"/>
      <c r="AF4621" s="319"/>
    </row>
    <row r="4622" spans="2:32" s="313" customFormat="1" hidden="1" x14ac:dyDescent="0.25">
      <c r="B4622" s="313" t="s">
        <v>1242</v>
      </c>
      <c r="C4622" s="672"/>
      <c r="D4622" s="313" t="s">
        <v>9981</v>
      </c>
      <c r="E4622" s="313" t="s">
        <v>1243</v>
      </c>
      <c r="I4622" s="313" t="s">
        <v>1244</v>
      </c>
      <c r="J4622" s="313" t="s">
        <v>436</v>
      </c>
      <c r="K4622" s="313">
        <v>30</v>
      </c>
      <c r="L4622" s="319"/>
      <c r="M4622" s="319">
        <v>31</v>
      </c>
      <c r="N4622" s="319">
        <v>59</v>
      </c>
      <c r="O4622" s="319" t="s">
        <v>9644</v>
      </c>
      <c r="P4622" s="319">
        <v>91</v>
      </c>
      <c r="Q4622" s="319">
        <v>8</v>
      </c>
      <c r="R4622" s="319">
        <v>58</v>
      </c>
      <c r="S4622" s="319" t="s">
        <v>9648</v>
      </c>
      <c r="T4622" s="319">
        <v>22</v>
      </c>
      <c r="U4622" s="319">
        <v>30.533000000000001</v>
      </c>
      <c r="V4622" s="319">
        <v>-91.149000000000001</v>
      </c>
      <c r="W4622" s="319"/>
      <c r="X4622" s="319"/>
      <c r="Y4622" s="319"/>
      <c r="Z4622" s="319"/>
      <c r="AA4622" s="319"/>
      <c r="AB4622" s="319"/>
      <c r="AC4622" s="319"/>
      <c r="AD4622" s="319"/>
      <c r="AE4622" s="319"/>
      <c r="AF4622" s="319"/>
    </row>
    <row r="4623" spans="2:32" s="313" customFormat="1" hidden="1" x14ac:dyDescent="0.25">
      <c r="B4623" s="313" t="s">
        <v>1576</v>
      </c>
      <c r="C4623" s="672"/>
      <c r="D4623" s="313" t="s">
        <v>9982</v>
      </c>
      <c r="E4623" s="313" t="s">
        <v>1577</v>
      </c>
      <c r="I4623" s="313" t="s">
        <v>1579</v>
      </c>
      <c r="J4623" s="313" t="s">
        <v>1578</v>
      </c>
      <c r="K4623" s="313">
        <v>48</v>
      </c>
      <c r="L4623" s="319"/>
      <c r="M4623" s="319">
        <v>10</v>
      </c>
      <c r="N4623" s="319">
        <v>12</v>
      </c>
      <c r="O4623" s="319" t="s">
        <v>9644</v>
      </c>
      <c r="P4623" s="319">
        <v>17</v>
      </c>
      <c r="Q4623" s="319">
        <v>12</v>
      </c>
      <c r="R4623" s="319">
        <v>45</v>
      </c>
      <c r="S4623" s="319" t="s">
        <v>9645</v>
      </c>
      <c r="T4623" s="319">
        <v>133</v>
      </c>
      <c r="U4623" s="319">
        <v>48.17</v>
      </c>
      <c r="V4623" s="319">
        <v>17.212</v>
      </c>
      <c r="W4623" s="319"/>
      <c r="X4623" s="319"/>
      <c r="Y4623" s="319"/>
      <c r="Z4623" s="319"/>
      <c r="AA4623" s="319"/>
      <c r="AB4623" s="319"/>
      <c r="AC4623" s="319"/>
      <c r="AD4623" s="319"/>
      <c r="AE4623" s="319"/>
      <c r="AF4623" s="319"/>
    </row>
    <row r="4624" spans="2:32" s="313" customFormat="1" hidden="1" x14ac:dyDescent="0.25">
      <c r="B4624" s="313" t="s">
        <v>1387</v>
      </c>
      <c r="C4624" s="672"/>
      <c r="D4624" s="313" t="s">
        <v>9983</v>
      </c>
      <c r="E4624" s="313" t="s">
        <v>1388</v>
      </c>
      <c r="I4624" s="313" t="s">
        <v>1387</v>
      </c>
      <c r="J4624" s="313" t="s">
        <v>436</v>
      </c>
      <c r="K4624" s="313">
        <v>66</v>
      </c>
      <c r="L4624" s="319"/>
      <c r="M4624" s="319">
        <v>54</v>
      </c>
      <c r="N4624" s="319">
        <v>55</v>
      </c>
      <c r="O4624" s="319" t="s">
        <v>9644</v>
      </c>
      <c r="P4624" s="319">
        <v>151</v>
      </c>
      <c r="Q4624" s="319">
        <v>31</v>
      </c>
      <c r="R4624" s="319">
        <v>41</v>
      </c>
      <c r="S4624" s="319" t="s">
        <v>9648</v>
      </c>
      <c r="T4624" s="319">
        <v>196</v>
      </c>
      <c r="U4624" s="319">
        <v>66.915000000000006</v>
      </c>
      <c r="V4624" s="319">
        <v>-151.52799999999999</v>
      </c>
      <c r="W4624" s="319"/>
      <c r="X4624" s="319"/>
      <c r="Y4624" s="319"/>
      <c r="Z4624" s="319"/>
      <c r="AA4624" s="319"/>
      <c r="AB4624" s="319"/>
      <c r="AC4624" s="319"/>
      <c r="AD4624" s="319"/>
      <c r="AE4624" s="319"/>
      <c r="AF4624" s="319"/>
    </row>
    <row r="4625" spans="2:32" s="313" customFormat="1" hidden="1" x14ac:dyDescent="0.25">
      <c r="B4625" s="313" t="s">
        <v>1435</v>
      </c>
      <c r="C4625" s="672"/>
      <c r="D4625" s="313" t="s">
        <v>9984</v>
      </c>
      <c r="E4625" s="313" t="s">
        <v>1436</v>
      </c>
      <c r="I4625" s="313" t="s">
        <v>1435</v>
      </c>
      <c r="J4625" s="313" t="s">
        <v>675</v>
      </c>
      <c r="K4625" s="313">
        <v>3</v>
      </c>
      <c r="L4625" s="319"/>
      <c r="M4625" s="319">
        <v>10</v>
      </c>
      <c r="N4625" s="319">
        <v>20</v>
      </c>
      <c r="O4625" s="319" t="s">
        <v>9644</v>
      </c>
      <c r="P4625" s="319">
        <v>113</v>
      </c>
      <c r="Q4625" s="319">
        <v>2</v>
      </c>
      <c r="R4625" s="319">
        <v>40</v>
      </c>
      <c r="S4625" s="319" t="s">
        <v>9645</v>
      </c>
      <c r="T4625" s="319">
        <v>2</v>
      </c>
      <c r="U4625" s="319">
        <v>3.1720000000000002</v>
      </c>
      <c r="V4625" s="319">
        <v>113.044</v>
      </c>
      <c r="W4625" s="319"/>
      <c r="X4625" s="319"/>
      <c r="Y4625" s="319"/>
      <c r="Z4625" s="319"/>
      <c r="AA4625" s="319"/>
      <c r="AB4625" s="319"/>
      <c r="AC4625" s="319"/>
      <c r="AD4625" s="319"/>
      <c r="AE4625" s="319"/>
      <c r="AF4625" s="319"/>
    </row>
    <row r="4626" spans="2:32" s="313" customFormat="1" hidden="1" x14ac:dyDescent="0.25">
      <c r="B4626" s="313" t="s">
        <v>1703</v>
      </c>
      <c r="C4626" s="672"/>
      <c r="D4626" s="313" t="s">
        <v>9985</v>
      </c>
      <c r="E4626" s="313" t="s">
        <v>1704</v>
      </c>
      <c r="I4626" s="313" t="s">
        <v>1705</v>
      </c>
      <c r="J4626" s="313" t="s">
        <v>436</v>
      </c>
      <c r="K4626" s="313">
        <v>44</v>
      </c>
      <c r="L4626" s="319"/>
      <c r="M4626" s="319">
        <v>28</v>
      </c>
      <c r="N4626" s="319">
        <v>18</v>
      </c>
      <c r="O4626" s="319" t="s">
        <v>9644</v>
      </c>
      <c r="P4626" s="319">
        <v>73</v>
      </c>
      <c r="Q4626" s="319">
        <v>9</v>
      </c>
      <c r="R4626" s="319">
        <v>11</v>
      </c>
      <c r="S4626" s="319" t="s">
        <v>9648</v>
      </c>
      <c r="T4626" s="319">
        <v>103</v>
      </c>
      <c r="U4626" s="319">
        <v>44.472000000000001</v>
      </c>
      <c r="V4626" s="319">
        <v>-73.153000000000006</v>
      </c>
      <c r="W4626" s="319"/>
      <c r="X4626" s="319"/>
      <c r="Y4626" s="319"/>
      <c r="Z4626" s="319"/>
      <c r="AA4626" s="319"/>
      <c r="AB4626" s="319"/>
      <c r="AC4626" s="319"/>
      <c r="AD4626" s="319"/>
      <c r="AE4626" s="319"/>
      <c r="AF4626" s="319"/>
    </row>
    <row r="4627" spans="2:32" s="313" customFormat="1" hidden="1" x14ac:dyDescent="0.25">
      <c r="B4627" s="313" t="s">
        <v>1706</v>
      </c>
      <c r="C4627" s="672"/>
      <c r="D4627" s="313" t="s">
        <v>9986</v>
      </c>
      <c r="E4627" s="313" t="s">
        <v>1707</v>
      </c>
      <c r="I4627" s="313" t="s">
        <v>1706</v>
      </c>
      <c r="J4627" s="313" t="s">
        <v>484</v>
      </c>
      <c r="K4627" s="313">
        <v>40</v>
      </c>
      <c r="L4627" s="319"/>
      <c r="M4627" s="319">
        <v>13</v>
      </c>
      <c r="N4627" s="319">
        <v>54</v>
      </c>
      <c r="O4627" s="319" t="s">
        <v>9644</v>
      </c>
      <c r="P4627" s="319">
        <v>29</v>
      </c>
      <c r="Q4627" s="319">
        <v>0</v>
      </c>
      <c r="R4627" s="319">
        <v>33</v>
      </c>
      <c r="S4627" s="319" t="s">
        <v>9645</v>
      </c>
      <c r="T4627" s="319">
        <v>101</v>
      </c>
      <c r="U4627" s="319">
        <v>40.231999999999999</v>
      </c>
      <c r="V4627" s="319">
        <v>29.009</v>
      </c>
      <c r="W4627" s="319"/>
      <c r="X4627" s="319"/>
      <c r="Y4627" s="319"/>
      <c r="Z4627" s="319"/>
      <c r="AA4627" s="319"/>
      <c r="AB4627" s="319"/>
      <c r="AC4627" s="319"/>
      <c r="AD4627" s="319"/>
      <c r="AE4627" s="319"/>
      <c r="AF4627" s="319"/>
    </row>
    <row r="4628" spans="2:32" s="313" customFormat="1" hidden="1" x14ac:dyDescent="0.25">
      <c r="B4628" s="313" t="s">
        <v>1662</v>
      </c>
      <c r="C4628" s="672"/>
      <c r="D4628" s="313" t="s">
        <v>9987</v>
      </c>
      <c r="E4628" s="313" t="s">
        <v>1663</v>
      </c>
      <c r="I4628" s="313" t="s">
        <v>1664</v>
      </c>
      <c r="J4628" s="313" t="s">
        <v>1009</v>
      </c>
      <c r="K4628" s="313">
        <v>47</v>
      </c>
      <c r="L4628" s="319"/>
      <c r="M4628" s="319">
        <v>26</v>
      </c>
      <c r="N4628" s="319">
        <v>12</v>
      </c>
      <c r="O4628" s="319" t="s">
        <v>9644</v>
      </c>
      <c r="P4628" s="319">
        <v>19</v>
      </c>
      <c r="Q4628" s="319">
        <v>15</v>
      </c>
      <c r="R4628" s="319">
        <v>20</v>
      </c>
      <c r="S4628" s="319" t="s">
        <v>9645</v>
      </c>
      <c r="T4628" s="319">
        <v>151</v>
      </c>
      <c r="U4628" s="319">
        <v>47.436999999999998</v>
      </c>
      <c r="V4628" s="319">
        <v>19.256</v>
      </c>
      <c r="W4628" s="319"/>
      <c r="X4628" s="319"/>
      <c r="Y4628" s="319"/>
      <c r="Z4628" s="319"/>
      <c r="AA4628" s="319"/>
      <c r="AB4628" s="319"/>
      <c r="AC4628" s="319"/>
      <c r="AD4628" s="319"/>
      <c r="AE4628" s="319"/>
      <c r="AF4628" s="319"/>
    </row>
    <row r="4629" spans="2:32" s="313" customFormat="1" hidden="1" x14ac:dyDescent="0.25">
      <c r="B4629" s="313" t="s">
        <v>1674</v>
      </c>
      <c r="C4629" s="672"/>
      <c r="D4629" s="313" t="s">
        <v>9988</v>
      </c>
      <c r="E4629" s="313" t="s">
        <v>1675</v>
      </c>
      <c r="I4629" s="313" t="s">
        <v>1676</v>
      </c>
      <c r="J4629" s="313" t="s">
        <v>436</v>
      </c>
      <c r="K4629" s="313">
        <v>42</v>
      </c>
      <c r="L4629" s="319"/>
      <c r="M4629" s="319">
        <v>56</v>
      </c>
      <c r="N4629" s="319">
        <v>25</v>
      </c>
      <c r="O4629" s="319" t="s">
        <v>9644</v>
      </c>
      <c r="P4629" s="319">
        <v>78</v>
      </c>
      <c r="Q4629" s="319">
        <v>43</v>
      </c>
      <c r="R4629" s="319">
        <v>55</v>
      </c>
      <c r="S4629" s="319" t="s">
        <v>9648</v>
      </c>
      <c r="T4629" s="319">
        <v>221</v>
      </c>
      <c r="U4629" s="319">
        <v>42.94</v>
      </c>
      <c r="V4629" s="319">
        <v>-78.731999999999999</v>
      </c>
      <c r="W4629" s="319"/>
      <c r="X4629" s="319"/>
      <c r="Y4629" s="319"/>
      <c r="Z4629" s="319"/>
      <c r="AA4629" s="319"/>
      <c r="AB4629" s="319"/>
      <c r="AC4629" s="319"/>
      <c r="AD4629" s="319"/>
      <c r="AE4629" s="319"/>
      <c r="AF4629" s="319"/>
    </row>
    <row r="4630" spans="2:32" s="313" customFormat="1" hidden="1" x14ac:dyDescent="0.25">
      <c r="B4630" s="313" t="s">
        <v>1341</v>
      </c>
      <c r="C4630" s="672"/>
      <c r="D4630" s="313" t="s">
        <v>9989</v>
      </c>
      <c r="E4630" s="313" t="s">
        <v>1342</v>
      </c>
      <c r="I4630" s="313" t="s">
        <v>1341</v>
      </c>
      <c r="J4630" s="313" t="s">
        <v>1343</v>
      </c>
      <c r="K4630" s="313">
        <v>12</v>
      </c>
      <c r="L4630" s="319"/>
      <c r="M4630" s="319">
        <v>36</v>
      </c>
      <c r="N4630" s="319">
        <v>32</v>
      </c>
      <c r="O4630" s="319" t="s">
        <v>9647</v>
      </c>
      <c r="P4630" s="319">
        <v>13</v>
      </c>
      <c r="Q4630" s="319">
        <v>24</v>
      </c>
      <c r="R4630" s="319">
        <v>13</v>
      </c>
      <c r="S4630" s="319" t="s">
        <v>9645</v>
      </c>
      <c r="T4630" s="319">
        <v>36</v>
      </c>
      <c r="U4630" s="319">
        <v>-12.609</v>
      </c>
      <c r="V4630" s="319">
        <v>13.404</v>
      </c>
      <c r="W4630" s="319"/>
      <c r="X4630" s="319"/>
      <c r="Y4630" s="319"/>
      <c r="Z4630" s="319"/>
      <c r="AA4630" s="319"/>
      <c r="AB4630" s="319"/>
      <c r="AC4630" s="319"/>
      <c r="AD4630" s="319"/>
      <c r="AE4630" s="319"/>
      <c r="AF4630" s="319"/>
    </row>
    <row r="4631" spans="2:32" s="313" customFormat="1" hidden="1" x14ac:dyDescent="0.25">
      <c r="B4631" s="313" t="s">
        <v>1667</v>
      </c>
      <c r="C4631" s="672"/>
      <c r="D4631" s="313" t="s">
        <v>9990</v>
      </c>
      <c r="E4631" s="313" t="s">
        <v>1668</v>
      </c>
      <c r="I4631" s="313" t="s">
        <v>1669</v>
      </c>
      <c r="J4631" s="313" t="s">
        <v>878</v>
      </c>
      <c r="K4631" s="313">
        <v>3</v>
      </c>
      <c r="L4631" s="319"/>
      <c r="M4631" s="319">
        <v>49</v>
      </c>
      <c r="N4631" s="319">
        <v>10</v>
      </c>
      <c r="O4631" s="319" t="s">
        <v>9644</v>
      </c>
      <c r="P4631" s="319">
        <v>76</v>
      </c>
      <c r="Q4631" s="319">
        <v>59</v>
      </c>
      <c r="R4631" s="319">
        <v>23</v>
      </c>
      <c r="S4631" s="319" t="s">
        <v>9648</v>
      </c>
      <c r="T4631" s="319">
        <v>15</v>
      </c>
      <c r="U4631" s="319">
        <v>3.819</v>
      </c>
      <c r="V4631" s="319">
        <v>-76.989999999999995</v>
      </c>
      <c r="W4631" s="319"/>
      <c r="X4631" s="319"/>
      <c r="Y4631" s="319"/>
      <c r="Z4631" s="319"/>
      <c r="AA4631" s="319"/>
      <c r="AB4631" s="319"/>
      <c r="AC4631" s="319"/>
      <c r="AD4631" s="319"/>
      <c r="AE4631" s="319"/>
      <c r="AF4631" s="319"/>
    </row>
    <row r="4632" spans="2:32" s="313" customFormat="1" hidden="1" x14ac:dyDescent="0.25">
      <c r="B4632" s="313" t="s">
        <v>1688</v>
      </c>
      <c r="C4632" s="672"/>
      <c r="D4632" s="313" t="s">
        <v>9991</v>
      </c>
      <c r="E4632" s="313" t="s">
        <v>1689</v>
      </c>
      <c r="I4632" s="313" t="s">
        <v>1691</v>
      </c>
      <c r="J4632" s="313" t="s">
        <v>1690</v>
      </c>
      <c r="K4632" s="313">
        <v>20</v>
      </c>
      <c r="L4632" s="319"/>
      <c r="M4632" s="319">
        <v>1</v>
      </c>
      <c r="N4632" s="319">
        <v>2</v>
      </c>
      <c r="O4632" s="319" t="s">
        <v>9647</v>
      </c>
      <c r="P4632" s="319">
        <v>28</v>
      </c>
      <c r="Q4632" s="319">
        <v>37</v>
      </c>
      <c r="R4632" s="319">
        <v>4</v>
      </c>
      <c r="S4632" s="319" t="s">
        <v>9645</v>
      </c>
      <c r="T4632" s="319">
        <v>1329</v>
      </c>
      <c r="U4632" s="319">
        <v>-20.016999999999999</v>
      </c>
      <c r="V4632" s="319">
        <v>28.617999999999999</v>
      </c>
      <c r="W4632" s="319"/>
      <c r="X4632" s="319"/>
      <c r="Y4632" s="319"/>
      <c r="Z4632" s="319"/>
      <c r="AA4632" s="319"/>
      <c r="AB4632" s="319"/>
      <c r="AC4632" s="319"/>
      <c r="AD4632" s="319"/>
      <c r="AE4632" s="319"/>
      <c r="AF4632" s="319"/>
    </row>
    <row r="4633" spans="2:32" s="313" customFormat="1" hidden="1" x14ac:dyDescent="0.25">
      <c r="B4633" s="313" t="s">
        <v>1698</v>
      </c>
      <c r="C4633" s="672"/>
      <c r="D4633" s="313" t="s">
        <v>9992</v>
      </c>
      <c r="E4633" s="313" t="s">
        <v>1699</v>
      </c>
      <c r="I4633" s="313" t="s">
        <v>1700</v>
      </c>
      <c r="J4633" s="313" t="s">
        <v>436</v>
      </c>
      <c r="K4633" s="313">
        <v>34</v>
      </c>
      <c r="L4633" s="319"/>
      <c r="M4633" s="319">
        <v>12</v>
      </c>
      <c r="N4633" s="319">
        <v>2</v>
      </c>
      <c r="O4633" s="319" t="s">
        <v>9644</v>
      </c>
      <c r="P4633" s="319">
        <v>118</v>
      </c>
      <c r="Q4633" s="319">
        <v>21</v>
      </c>
      <c r="R4633" s="319">
        <v>31</v>
      </c>
      <c r="S4633" s="319" t="s">
        <v>9648</v>
      </c>
      <c r="T4633" s="319">
        <v>238</v>
      </c>
      <c r="U4633" s="319">
        <v>34.201000000000001</v>
      </c>
      <c r="V4633" s="319">
        <v>-118.35899999999999</v>
      </c>
      <c r="W4633" s="319"/>
      <c r="X4633" s="319"/>
      <c r="Y4633" s="319"/>
      <c r="Z4633" s="319"/>
      <c r="AA4633" s="319"/>
      <c r="AB4633" s="319"/>
      <c r="AC4633" s="319"/>
      <c r="AD4633" s="319"/>
      <c r="AE4633" s="319"/>
      <c r="AF4633" s="319"/>
    </row>
    <row r="4634" spans="2:32" s="313" customFormat="1" hidden="1" x14ac:dyDescent="0.25">
      <c r="B4634" s="313" t="s">
        <v>1694</v>
      </c>
      <c r="C4634" s="672"/>
      <c r="D4634" s="313" t="s">
        <v>9993</v>
      </c>
      <c r="E4634" s="313" t="s">
        <v>1695</v>
      </c>
      <c r="I4634" s="313" t="s">
        <v>1694</v>
      </c>
      <c r="J4634" s="313" t="s">
        <v>1134</v>
      </c>
      <c r="K4634" s="313">
        <v>1</v>
      </c>
      <c r="L4634" s="319"/>
      <c r="M4634" s="319">
        <v>33</v>
      </c>
      <c r="N4634" s="319">
        <v>56</v>
      </c>
      <c r="O4634" s="319" t="s">
        <v>9644</v>
      </c>
      <c r="P4634" s="319">
        <v>30</v>
      </c>
      <c r="Q4634" s="319">
        <v>13</v>
      </c>
      <c r="R4634" s="319">
        <v>15</v>
      </c>
      <c r="S4634" s="319" t="s">
        <v>9645</v>
      </c>
      <c r="T4634" s="319">
        <v>1233</v>
      </c>
      <c r="U4634" s="319">
        <v>1.5660000000000001</v>
      </c>
      <c r="V4634" s="319">
        <v>30.221</v>
      </c>
      <c r="W4634" s="319"/>
      <c r="X4634" s="319"/>
      <c r="Y4634" s="319"/>
      <c r="Z4634" s="319"/>
      <c r="AA4634" s="319"/>
      <c r="AB4634" s="319"/>
      <c r="AC4634" s="319"/>
      <c r="AD4634" s="319"/>
      <c r="AE4634" s="319"/>
      <c r="AF4634" s="319"/>
    </row>
    <row r="4635" spans="2:32" s="313" customFormat="1" hidden="1" x14ac:dyDescent="0.25">
      <c r="B4635" s="313" t="s">
        <v>1716</v>
      </c>
      <c r="C4635" s="672"/>
      <c r="D4635" s="313" t="s">
        <v>9994</v>
      </c>
      <c r="E4635" s="313" t="s">
        <v>1717</v>
      </c>
      <c r="I4635" s="313" t="s">
        <v>1716</v>
      </c>
      <c r="J4635" s="313" t="s">
        <v>418</v>
      </c>
      <c r="K4635" s="313">
        <v>28</v>
      </c>
      <c r="L4635" s="319"/>
      <c r="M4635" s="319">
        <v>56</v>
      </c>
      <c r="N4635" s="319">
        <v>41</v>
      </c>
      <c r="O4635" s="319" t="s">
        <v>9644</v>
      </c>
      <c r="P4635" s="319">
        <v>50</v>
      </c>
      <c r="Q4635" s="319">
        <v>50</v>
      </c>
      <c r="R4635" s="319">
        <v>4</v>
      </c>
      <c r="S4635" s="319" t="s">
        <v>9645</v>
      </c>
      <c r="T4635" s="319">
        <v>22</v>
      </c>
      <c r="U4635" s="319">
        <v>28.945</v>
      </c>
      <c r="V4635" s="319">
        <v>50.834000000000003</v>
      </c>
      <c r="W4635" s="319"/>
      <c r="X4635" s="319"/>
      <c r="Y4635" s="319"/>
      <c r="Z4635" s="319"/>
      <c r="AA4635" s="319"/>
      <c r="AB4635" s="319"/>
      <c r="AC4635" s="319"/>
      <c r="AD4635" s="319"/>
      <c r="AE4635" s="319"/>
      <c r="AF4635" s="319"/>
    </row>
    <row r="4636" spans="2:32" s="313" customFormat="1" hidden="1" x14ac:dyDescent="0.25">
      <c r="B4636" s="313" t="s">
        <v>1278</v>
      </c>
      <c r="C4636" s="672"/>
      <c r="D4636" s="313" t="s">
        <v>9995</v>
      </c>
      <c r="E4636" s="313" t="s">
        <v>1279</v>
      </c>
      <c r="I4636" s="313" t="s">
        <v>1280</v>
      </c>
      <c r="J4636" s="313" t="s">
        <v>423</v>
      </c>
      <c r="K4636" s="313">
        <v>49</v>
      </c>
      <c r="L4636" s="319"/>
      <c r="M4636" s="319">
        <v>27</v>
      </c>
      <c r="N4636" s="319">
        <v>16</v>
      </c>
      <c r="O4636" s="319" t="s">
        <v>9644</v>
      </c>
      <c r="P4636" s="319">
        <v>2</v>
      </c>
      <c r="Q4636" s="319">
        <v>6</v>
      </c>
      <c r="R4636" s="319">
        <v>46</v>
      </c>
      <c r="S4636" s="319" t="s">
        <v>9645</v>
      </c>
      <c r="T4636" s="319">
        <v>110</v>
      </c>
      <c r="U4636" s="319">
        <v>49.454000000000001</v>
      </c>
      <c r="V4636" s="319">
        <v>2.113</v>
      </c>
      <c r="W4636" s="319"/>
      <c r="X4636" s="319"/>
      <c r="Y4636" s="319"/>
      <c r="Z4636" s="319"/>
      <c r="AA4636" s="319"/>
      <c r="AB4636" s="319"/>
      <c r="AC4636" s="319"/>
      <c r="AD4636" s="319"/>
      <c r="AE4636" s="319"/>
      <c r="AF4636" s="319"/>
    </row>
    <row r="4637" spans="2:32" s="313" customFormat="1" hidden="1" x14ac:dyDescent="0.25">
      <c r="B4637" s="313" t="s">
        <v>1489</v>
      </c>
      <c r="C4637" s="672"/>
      <c r="D4637" s="313" t="s">
        <v>9996</v>
      </c>
      <c r="E4637" s="313" t="s">
        <v>1490</v>
      </c>
      <c r="I4637" s="313" t="s">
        <v>1489</v>
      </c>
      <c r="J4637" s="313" t="s">
        <v>665</v>
      </c>
      <c r="K4637" s="313">
        <v>2</v>
      </c>
      <c r="L4637" s="319"/>
      <c r="M4637" s="319">
        <v>50</v>
      </c>
      <c r="N4637" s="319">
        <v>46</v>
      </c>
      <c r="O4637" s="319" t="s">
        <v>9644</v>
      </c>
      <c r="P4637" s="319">
        <v>60</v>
      </c>
      <c r="Q4637" s="319">
        <v>41</v>
      </c>
      <c r="R4637" s="319">
        <v>24</v>
      </c>
      <c r="S4637" s="319" t="s">
        <v>9648</v>
      </c>
      <c r="T4637" s="319">
        <v>85</v>
      </c>
      <c r="U4637" s="319">
        <v>2.8460000000000001</v>
      </c>
      <c r="V4637" s="319">
        <v>-60.69</v>
      </c>
      <c r="W4637" s="319"/>
      <c r="X4637" s="319"/>
      <c r="Y4637" s="319"/>
      <c r="Z4637" s="319"/>
      <c r="AA4637" s="319"/>
      <c r="AB4637" s="319"/>
      <c r="AC4637" s="319"/>
      <c r="AD4637" s="319"/>
      <c r="AE4637" s="319"/>
      <c r="AF4637" s="319"/>
    </row>
    <row r="4638" spans="2:32" s="313" customFormat="1" hidden="1" x14ac:dyDescent="0.25">
      <c r="B4638" s="313" t="s">
        <v>1489</v>
      </c>
      <c r="C4638" s="672"/>
      <c r="D4638" s="313" t="s">
        <v>9997</v>
      </c>
      <c r="E4638" s="313" t="s">
        <v>1491</v>
      </c>
      <c r="I4638" s="313" t="s">
        <v>1492</v>
      </c>
      <c r="J4638" s="313" t="s">
        <v>733</v>
      </c>
      <c r="K4638" s="313">
        <v>16</v>
      </c>
      <c r="L4638" s="319"/>
      <c r="M4638" s="319">
        <v>8</v>
      </c>
      <c r="N4638" s="319">
        <v>12</v>
      </c>
      <c r="O4638" s="319" t="s">
        <v>9644</v>
      </c>
      <c r="P4638" s="319">
        <v>22</v>
      </c>
      <c r="Q4638" s="319">
        <v>53</v>
      </c>
      <c r="R4638" s="319">
        <v>20</v>
      </c>
      <c r="S4638" s="319" t="s">
        <v>9648</v>
      </c>
      <c r="T4638" s="319">
        <v>22</v>
      </c>
      <c r="U4638" s="319">
        <v>16.137</v>
      </c>
      <c r="V4638" s="319">
        <v>-22.888999999999999</v>
      </c>
      <c r="W4638" s="319"/>
      <c r="X4638" s="319"/>
      <c r="Y4638" s="319"/>
      <c r="Z4638" s="319"/>
      <c r="AA4638" s="319"/>
      <c r="AB4638" s="319"/>
      <c r="AC4638" s="319"/>
      <c r="AD4638" s="319"/>
      <c r="AE4638" s="319"/>
      <c r="AF4638" s="319"/>
    </row>
    <row r="4639" spans="2:32" s="313" customFormat="1" hidden="1" x14ac:dyDescent="0.25">
      <c r="B4639" s="313" t="s">
        <v>1616</v>
      </c>
      <c r="C4639" s="672"/>
      <c r="D4639" s="313" t="s">
        <v>9998</v>
      </c>
      <c r="E4639" s="313" t="s">
        <v>1617</v>
      </c>
      <c r="I4639" s="313" t="s">
        <v>1618</v>
      </c>
      <c r="J4639" s="313" t="s">
        <v>423</v>
      </c>
      <c r="K4639" s="313">
        <v>45</v>
      </c>
      <c r="L4639" s="319"/>
      <c r="M4639" s="319">
        <v>9</v>
      </c>
      <c r="N4639" s="319">
        <v>3</v>
      </c>
      <c r="O4639" s="319" t="s">
        <v>9644</v>
      </c>
      <c r="P4639" s="319">
        <v>1</v>
      </c>
      <c r="Q4639" s="319">
        <v>28</v>
      </c>
      <c r="R4639" s="319">
        <v>9</v>
      </c>
      <c r="S4639" s="319" t="s">
        <v>9645</v>
      </c>
      <c r="T4639" s="319">
        <v>116</v>
      </c>
      <c r="U4639" s="319">
        <v>45.151000000000003</v>
      </c>
      <c r="V4639" s="319">
        <v>1.4690000000000001</v>
      </c>
      <c r="W4639" s="319"/>
      <c r="X4639" s="319"/>
      <c r="Y4639" s="319"/>
      <c r="Z4639" s="319"/>
      <c r="AA4639" s="319"/>
      <c r="AB4639" s="319"/>
      <c r="AC4639" s="319"/>
      <c r="AD4639" s="319"/>
      <c r="AE4639" s="319"/>
      <c r="AF4639" s="319"/>
    </row>
    <row r="4640" spans="2:32" s="313" customFormat="1" hidden="1" x14ac:dyDescent="0.25">
      <c r="B4640" s="313" t="s">
        <v>9177</v>
      </c>
      <c r="C4640" s="672"/>
      <c r="D4640" s="313" t="s">
        <v>9999</v>
      </c>
      <c r="E4640" s="313" t="s">
        <v>9178</v>
      </c>
      <c r="I4640" s="313" t="s">
        <v>9177</v>
      </c>
      <c r="J4640" s="313" t="s">
        <v>665</v>
      </c>
      <c r="K4640" s="313">
        <v>12</v>
      </c>
      <c r="L4640" s="319"/>
      <c r="M4640" s="319">
        <v>41</v>
      </c>
      <c r="N4640" s="319">
        <v>39</v>
      </c>
      <c r="O4640" s="319" t="s">
        <v>9647</v>
      </c>
      <c r="P4640" s="319">
        <v>60</v>
      </c>
      <c r="Q4640" s="319">
        <v>5</v>
      </c>
      <c r="R4640" s="319">
        <v>53</v>
      </c>
      <c r="S4640" s="319" t="s">
        <v>9648</v>
      </c>
      <c r="T4640" s="319">
        <v>616</v>
      </c>
      <c r="U4640" s="319">
        <v>-12.694000000000001</v>
      </c>
      <c r="V4640" s="319">
        <v>-60.097999999999999</v>
      </c>
      <c r="W4640" s="319"/>
      <c r="X4640" s="319"/>
      <c r="Y4640" s="319"/>
      <c r="Z4640" s="319"/>
      <c r="AA4640" s="319"/>
      <c r="AB4640" s="319"/>
      <c r="AC4640" s="319"/>
      <c r="AD4640" s="319"/>
      <c r="AE4640" s="319"/>
      <c r="AF4640" s="319"/>
    </row>
    <row r="4641" spans="2:32" s="313" customFormat="1" hidden="1" x14ac:dyDescent="0.25">
      <c r="B4641" s="313" t="s">
        <v>1392</v>
      </c>
      <c r="C4641" s="672"/>
      <c r="D4641" s="313" t="s">
        <v>10000</v>
      </c>
      <c r="E4641" s="313" t="s">
        <v>1393</v>
      </c>
      <c r="I4641" s="313" t="s">
        <v>1395</v>
      </c>
      <c r="J4641" s="313" t="s">
        <v>1394</v>
      </c>
      <c r="K4641" s="313">
        <v>27</v>
      </c>
      <c r="L4641" s="319"/>
      <c r="M4641" s="319">
        <v>30</v>
      </c>
      <c r="N4641" s="319">
        <v>20</v>
      </c>
      <c r="O4641" s="319" t="s">
        <v>9644</v>
      </c>
      <c r="P4641" s="319">
        <v>83</v>
      </c>
      <c r="Q4641" s="319">
        <v>24</v>
      </c>
      <c r="R4641" s="319">
        <v>58</v>
      </c>
      <c r="S4641" s="319" t="s">
        <v>9645</v>
      </c>
      <c r="T4641" s="319">
        <v>110</v>
      </c>
      <c r="U4641" s="319">
        <v>27.506</v>
      </c>
      <c r="V4641" s="319">
        <v>83.415999999999997</v>
      </c>
      <c r="W4641" s="319"/>
      <c r="X4641" s="319"/>
      <c r="Y4641" s="319"/>
      <c r="Z4641" s="319"/>
      <c r="AA4641" s="319"/>
      <c r="AB4641" s="319"/>
      <c r="AC4641" s="319"/>
      <c r="AD4641" s="319"/>
      <c r="AE4641" s="319"/>
      <c r="AF4641" s="319"/>
    </row>
    <row r="4642" spans="2:32" s="313" customFormat="1" hidden="1" x14ac:dyDescent="0.25">
      <c r="B4642" s="313" t="s">
        <v>1582</v>
      </c>
      <c r="C4642" s="672"/>
      <c r="D4642" s="313" t="s">
        <v>10001</v>
      </c>
      <c r="E4642" s="313" t="s">
        <v>1583</v>
      </c>
      <c r="I4642" s="313" t="s">
        <v>1582</v>
      </c>
      <c r="J4642" s="313" t="s">
        <v>406</v>
      </c>
      <c r="K4642" s="313">
        <v>52</v>
      </c>
      <c r="L4642" s="319"/>
      <c r="M4642" s="319">
        <v>19</v>
      </c>
      <c r="N4642" s="319">
        <v>9</v>
      </c>
      <c r="O4642" s="319" t="s">
        <v>9644</v>
      </c>
      <c r="P4642" s="319">
        <v>10</v>
      </c>
      <c r="Q4642" s="319">
        <v>33</v>
      </c>
      <c r="R4642" s="319">
        <v>22</v>
      </c>
      <c r="S4642" s="319" t="s">
        <v>9645</v>
      </c>
      <c r="T4642" s="319">
        <v>91</v>
      </c>
      <c r="U4642" s="319">
        <v>52.319000000000003</v>
      </c>
      <c r="V4642" s="319">
        <v>10.555999999999999</v>
      </c>
      <c r="W4642" s="319"/>
      <c r="X4642" s="319"/>
      <c r="Y4642" s="319"/>
      <c r="Z4642" s="319"/>
      <c r="AA4642" s="319"/>
      <c r="AB4642" s="319"/>
      <c r="AC4642" s="319"/>
      <c r="AD4642" s="319"/>
      <c r="AE4642" s="319"/>
      <c r="AF4642" s="319"/>
    </row>
    <row r="4643" spans="2:32" s="313" customFormat="1" hidden="1" x14ac:dyDescent="0.25">
      <c r="B4643" s="313" t="s">
        <v>1215</v>
      </c>
      <c r="C4643" s="672"/>
      <c r="D4643" s="313" t="s">
        <v>10002</v>
      </c>
      <c r="E4643" s="313" t="s">
        <v>1216</v>
      </c>
      <c r="I4643" s="313" t="s">
        <v>1217</v>
      </c>
      <c r="J4643" s="313" t="s">
        <v>1194</v>
      </c>
      <c r="K4643" s="313">
        <v>54</v>
      </c>
      <c r="L4643" s="319"/>
      <c r="M4643" s="319">
        <v>7</v>
      </c>
      <c r="N4643" s="319">
        <v>47</v>
      </c>
      <c r="O4643" s="319" t="s">
        <v>9644</v>
      </c>
      <c r="P4643" s="319">
        <v>3</v>
      </c>
      <c r="Q4643" s="319">
        <v>15</v>
      </c>
      <c r="R4643" s="319">
        <v>22</v>
      </c>
      <c r="S4643" s="319" t="s">
        <v>9648</v>
      </c>
      <c r="T4643" s="319">
        <v>15</v>
      </c>
      <c r="U4643" s="319">
        <v>54.13</v>
      </c>
      <c r="V4643" s="319">
        <v>-3.2559999999999998</v>
      </c>
      <c r="W4643" s="319"/>
      <c r="X4643" s="319"/>
      <c r="Y4643" s="319"/>
      <c r="Z4643" s="319"/>
      <c r="AA4643" s="319"/>
      <c r="AB4643" s="319"/>
      <c r="AC4643" s="319"/>
      <c r="AD4643" s="319"/>
      <c r="AE4643" s="319"/>
      <c r="AF4643" s="319"/>
    </row>
    <row r="4644" spans="2:32" s="313" customFormat="1" hidden="1" x14ac:dyDescent="0.25">
      <c r="B4644" s="313" t="s">
        <v>1097</v>
      </c>
      <c r="C4644" s="672"/>
      <c r="D4644" s="313" t="s">
        <v>10003</v>
      </c>
      <c r="E4644" s="313" t="s">
        <v>1098</v>
      </c>
      <c r="I4644" s="313" t="s">
        <v>1099</v>
      </c>
      <c r="J4644" s="313" t="s">
        <v>436</v>
      </c>
      <c r="K4644" s="313">
        <v>39</v>
      </c>
      <c r="L4644" s="319"/>
      <c r="M4644" s="319">
        <v>10</v>
      </c>
      <c r="N4644" s="319">
        <v>31</v>
      </c>
      <c r="O4644" s="319" t="s">
        <v>9644</v>
      </c>
      <c r="P4644" s="319">
        <v>76</v>
      </c>
      <c r="Q4644" s="319">
        <v>40</v>
      </c>
      <c r="R4644" s="319">
        <v>6</v>
      </c>
      <c r="S4644" s="319" t="s">
        <v>9648</v>
      </c>
      <c r="T4644" s="319">
        <v>45</v>
      </c>
      <c r="U4644" s="319">
        <v>39.174999999999997</v>
      </c>
      <c r="V4644" s="319">
        <v>-76.668000000000006</v>
      </c>
      <c r="W4644" s="319"/>
      <c r="X4644" s="319"/>
      <c r="Y4644" s="319"/>
      <c r="Z4644" s="319"/>
      <c r="AA4644" s="319"/>
      <c r="AB4644" s="319"/>
      <c r="AC4644" s="319"/>
      <c r="AD4644" s="319"/>
      <c r="AE4644" s="319"/>
      <c r="AF4644" s="319"/>
    </row>
    <row r="4645" spans="2:32" s="313" customFormat="1" hidden="1" x14ac:dyDescent="0.25">
      <c r="B4645" s="313" t="s">
        <v>1638</v>
      </c>
      <c r="C4645" s="672"/>
      <c r="D4645" s="313" t="s">
        <v>10004</v>
      </c>
      <c r="E4645" s="313" t="s">
        <v>1639</v>
      </c>
      <c r="I4645" s="313" t="s">
        <v>1640</v>
      </c>
      <c r="J4645" s="313" t="s">
        <v>1638</v>
      </c>
      <c r="K4645" s="313">
        <v>4</v>
      </c>
      <c r="L4645" s="319"/>
      <c r="M4645" s="319">
        <v>56</v>
      </c>
      <c r="N4645" s="319">
        <v>44</v>
      </c>
      <c r="O4645" s="319" t="s">
        <v>9644</v>
      </c>
      <c r="P4645" s="319">
        <v>114</v>
      </c>
      <c r="Q4645" s="319">
        <v>55</v>
      </c>
      <c r="R4645" s="319">
        <v>40</v>
      </c>
      <c r="S4645" s="319" t="s">
        <v>9645</v>
      </c>
      <c r="T4645" s="319">
        <v>23</v>
      </c>
      <c r="U4645" s="319">
        <v>4.9459999999999997</v>
      </c>
      <c r="V4645" s="319">
        <v>114.928</v>
      </c>
      <c r="W4645" s="319"/>
      <c r="X4645" s="319"/>
      <c r="Y4645" s="319"/>
      <c r="Z4645" s="319"/>
      <c r="AA4645" s="319"/>
      <c r="AB4645" s="319"/>
      <c r="AC4645" s="319"/>
      <c r="AD4645" s="319"/>
      <c r="AE4645" s="319"/>
      <c r="AF4645" s="319"/>
    </row>
    <row r="4646" spans="2:32" s="313" customFormat="1" hidden="1" x14ac:dyDescent="0.25">
      <c r="B4646" s="313" t="s">
        <v>8385</v>
      </c>
      <c r="C4646" s="672"/>
      <c r="D4646" s="313" t="s">
        <v>10005</v>
      </c>
      <c r="E4646" s="313" t="s">
        <v>8386</v>
      </c>
      <c r="I4646" s="313" t="s">
        <v>8387</v>
      </c>
      <c r="J4646" s="313" t="s">
        <v>493</v>
      </c>
      <c r="K4646" s="313">
        <v>33</v>
      </c>
      <c r="L4646" s="319"/>
      <c r="M4646" s="319">
        <v>55</v>
      </c>
      <c r="N4646" s="319">
        <v>28</v>
      </c>
      <c r="O4646" s="319" t="s">
        <v>9647</v>
      </c>
      <c r="P4646" s="319">
        <v>150</v>
      </c>
      <c r="Q4646" s="319">
        <v>59</v>
      </c>
      <c r="R4646" s="319">
        <v>18</v>
      </c>
      <c r="S4646" s="319" t="s">
        <v>9645</v>
      </c>
      <c r="T4646" s="319">
        <v>9</v>
      </c>
      <c r="U4646" s="319">
        <v>-33.923999999999999</v>
      </c>
      <c r="V4646" s="319">
        <v>150.988</v>
      </c>
      <c r="W4646" s="319"/>
      <c r="X4646" s="319"/>
      <c r="Y4646" s="319"/>
      <c r="Z4646" s="319"/>
      <c r="AA4646" s="319"/>
      <c r="AB4646" s="319"/>
      <c r="AC4646" s="319"/>
      <c r="AD4646" s="319"/>
      <c r="AE4646" s="319"/>
      <c r="AF4646" s="319"/>
    </row>
    <row r="4647" spans="2:32" s="313" customFormat="1" hidden="1" x14ac:dyDescent="0.25">
      <c r="B4647" s="313" t="s">
        <v>1074</v>
      </c>
      <c r="C4647" s="672"/>
      <c r="D4647" s="313" t="s">
        <v>10006</v>
      </c>
      <c r="E4647" s="313" t="s">
        <v>1075</v>
      </c>
      <c r="I4647" s="313" t="s">
        <v>1074</v>
      </c>
      <c r="J4647" s="313" t="s">
        <v>1076</v>
      </c>
      <c r="K4647" s="313">
        <v>14</v>
      </c>
      <c r="L4647" s="319"/>
      <c r="M4647" s="319">
        <v>50</v>
      </c>
      <c r="N4647" s="319">
        <v>50</v>
      </c>
      <c r="O4647" s="319" t="s">
        <v>9644</v>
      </c>
      <c r="P4647" s="319">
        <v>12</v>
      </c>
      <c r="Q4647" s="319">
        <v>28</v>
      </c>
      <c r="R4647" s="319">
        <v>5</v>
      </c>
      <c r="S4647" s="319" t="s">
        <v>9648</v>
      </c>
      <c r="T4647" s="319">
        <v>30</v>
      </c>
      <c r="U4647" s="319">
        <v>14.847</v>
      </c>
      <c r="V4647" s="319">
        <v>-12.468</v>
      </c>
      <c r="W4647" s="319"/>
      <c r="X4647" s="319"/>
      <c r="Y4647" s="319"/>
      <c r="Z4647" s="319"/>
      <c r="AA4647" s="319"/>
      <c r="AB4647" s="319"/>
      <c r="AC4647" s="319"/>
      <c r="AD4647" s="319"/>
      <c r="AE4647" s="319"/>
      <c r="AF4647" s="319"/>
    </row>
    <row r="4648" spans="2:32" s="313" customFormat="1" hidden="1" x14ac:dyDescent="0.25">
      <c r="B4648" s="313" t="s">
        <v>1457</v>
      </c>
      <c r="C4648" s="672"/>
      <c r="D4648" s="313" t="s">
        <v>10007</v>
      </c>
      <c r="E4648" s="313" t="s">
        <v>1458</v>
      </c>
      <c r="I4648" s="313" t="s">
        <v>1460</v>
      </c>
      <c r="J4648" s="313" t="s">
        <v>1459</v>
      </c>
      <c r="K4648" s="313">
        <v>11</v>
      </c>
      <c r="L4648" s="319"/>
      <c r="M4648" s="319">
        <v>53</v>
      </c>
      <c r="N4648" s="319">
        <v>41</v>
      </c>
      <c r="O4648" s="319" t="s">
        <v>9644</v>
      </c>
      <c r="P4648" s="319">
        <v>15</v>
      </c>
      <c r="Q4648" s="319">
        <v>39</v>
      </c>
      <c r="R4648" s="319">
        <v>13</v>
      </c>
      <c r="S4648" s="319" t="s">
        <v>9648</v>
      </c>
      <c r="T4648" s="319">
        <v>40</v>
      </c>
      <c r="U4648" s="319">
        <v>11.895</v>
      </c>
      <c r="V4648" s="319">
        <v>-15.654</v>
      </c>
      <c r="W4648" s="319"/>
      <c r="X4648" s="319"/>
      <c r="Y4648" s="319"/>
      <c r="Z4648" s="319"/>
      <c r="AA4648" s="319"/>
      <c r="AB4648" s="319"/>
      <c r="AC4648" s="319"/>
      <c r="AD4648" s="319"/>
      <c r="AE4648" s="319"/>
      <c r="AF4648" s="319"/>
    </row>
    <row r="4649" spans="2:32" s="313" customFormat="1" hidden="1" x14ac:dyDescent="0.25">
      <c r="B4649" s="313" t="s">
        <v>1486</v>
      </c>
      <c r="C4649" s="672"/>
      <c r="D4649" s="313" t="s">
        <v>10008</v>
      </c>
      <c r="E4649" s="313" t="s">
        <v>1487</v>
      </c>
      <c r="I4649" s="313" t="s">
        <v>1488</v>
      </c>
      <c r="J4649" s="313" t="s">
        <v>436</v>
      </c>
      <c r="K4649" s="313">
        <v>35</v>
      </c>
      <c r="L4649" s="319"/>
      <c r="M4649" s="319">
        <v>57</v>
      </c>
      <c r="N4649" s="319">
        <v>51</v>
      </c>
      <c r="O4649" s="319" t="s">
        <v>9644</v>
      </c>
      <c r="P4649" s="319">
        <v>89</v>
      </c>
      <c r="Q4649" s="319">
        <v>56</v>
      </c>
      <c r="R4649" s="319">
        <v>36</v>
      </c>
      <c r="S4649" s="319" t="s">
        <v>9648</v>
      </c>
      <c r="T4649" s="319">
        <v>77</v>
      </c>
      <c r="U4649" s="319">
        <v>35.963999999999999</v>
      </c>
      <c r="V4649" s="319">
        <v>-89.942999999999998</v>
      </c>
      <c r="W4649" s="319"/>
      <c r="X4649" s="319"/>
      <c r="Y4649" s="319"/>
      <c r="Z4649" s="319"/>
      <c r="AA4649" s="319"/>
      <c r="AB4649" s="319"/>
      <c r="AC4649" s="319"/>
      <c r="AD4649" s="319"/>
      <c r="AE4649" s="319"/>
      <c r="AF4649" s="319"/>
    </row>
    <row r="4650" spans="2:32" s="313" customFormat="1" hidden="1" x14ac:dyDescent="0.25">
      <c r="B4650" s="313" t="s">
        <v>1543</v>
      </c>
      <c r="C4650" s="672"/>
      <c r="D4650" s="313" t="s">
        <v>10009</v>
      </c>
      <c r="E4650" s="313" t="s">
        <v>1544</v>
      </c>
      <c r="I4650" s="313" t="s">
        <v>1543</v>
      </c>
      <c r="J4650" s="313" t="s">
        <v>443</v>
      </c>
      <c r="K4650" s="313">
        <v>7</v>
      </c>
      <c r="L4650" s="319"/>
      <c r="M4650" s="319">
        <v>44</v>
      </c>
      <c r="N4650" s="319">
        <v>19</v>
      </c>
      <c r="O4650" s="319" t="s">
        <v>9644</v>
      </c>
      <c r="P4650" s="319">
        <v>5</v>
      </c>
      <c r="Q4650" s="319">
        <v>4</v>
      </c>
      <c r="R4650" s="319">
        <v>25</v>
      </c>
      <c r="S4650" s="319" t="s">
        <v>9648</v>
      </c>
      <c r="T4650" s="319">
        <v>375</v>
      </c>
      <c r="U4650" s="319">
        <v>7.7389999999999999</v>
      </c>
      <c r="V4650" s="319">
        <v>-5.0739999999999998</v>
      </c>
      <c r="W4650" s="319"/>
      <c r="X4650" s="319"/>
      <c r="Y4650" s="319"/>
      <c r="Z4650" s="319"/>
      <c r="AA4650" s="319"/>
      <c r="AB4650" s="319"/>
      <c r="AC4650" s="319"/>
      <c r="AD4650" s="319"/>
      <c r="AE4650" s="319"/>
      <c r="AF4650" s="319"/>
    </row>
    <row r="4651" spans="2:32" s="313" customFormat="1" hidden="1" x14ac:dyDescent="0.25">
      <c r="B4651" s="313" t="s">
        <v>1265</v>
      </c>
      <c r="C4651" s="672"/>
      <c r="D4651" s="313" t="s">
        <v>10010</v>
      </c>
      <c r="E4651" s="313" t="s">
        <v>1266</v>
      </c>
      <c r="I4651" s="313" t="s">
        <v>1267</v>
      </c>
      <c r="J4651" s="313" t="s">
        <v>1169</v>
      </c>
      <c r="K4651" s="313">
        <v>20</v>
      </c>
      <c r="L4651" s="319"/>
      <c r="M4651" s="319">
        <v>23</v>
      </c>
      <c r="N4651" s="319">
        <v>47</v>
      </c>
      <c r="O4651" s="319" t="s">
        <v>9644</v>
      </c>
      <c r="P4651" s="319">
        <v>76</v>
      </c>
      <c r="Q4651" s="319">
        <v>37</v>
      </c>
      <c r="R4651" s="319">
        <v>17</v>
      </c>
      <c r="S4651" s="319" t="s">
        <v>9648</v>
      </c>
      <c r="T4651" s="319">
        <v>62</v>
      </c>
      <c r="U4651" s="319">
        <v>20.396000000000001</v>
      </c>
      <c r="V4651" s="319">
        <v>-76.620999999999995</v>
      </c>
      <c r="W4651" s="319"/>
      <c r="X4651" s="319"/>
      <c r="Y4651" s="319"/>
      <c r="Z4651" s="319"/>
      <c r="AA4651" s="319"/>
      <c r="AB4651" s="319"/>
      <c r="AC4651" s="319"/>
      <c r="AD4651" s="319"/>
      <c r="AE4651" s="319"/>
      <c r="AF4651" s="319"/>
    </row>
    <row r="4652" spans="2:32" s="313" customFormat="1" hidden="1" x14ac:dyDescent="0.25">
      <c r="B4652" s="313" t="s">
        <v>3060</v>
      </c>
      <c r="C4652" s="672"/>
      <c r="D4652" s="313" t="s">
        <v>10011</v>
      </c>
      <c r="E4652" s="313" t="s">
        <v>3061</v>
      </c>
      <c r="I4652" s="313" t="s">
        <v>3062</v>
      </c>
      <c r="J4652" s="313" t="s">
        <v>436</v>
      </c>
      <c r="K4652" s="313">
        <v>35</v>
      </c>
      <c r="L4652" s="319"/>
      <c r="M4652" s="319">
        <v>16</v>
      </c>
      <c r="N4652" s="319">
        <v>49</v>
      </c>
      <c r="O4652" s="319" t="s">
        <v>9644</v>
      </c>
      <c r="P4652" s="319">
        <v>116</v>
      </c>
      <c r="Q4652" s="319">
        <v>37</v>
      </c>
      <c r="R4652" s="319">
        <v>48</v>
      </c>
      <c r="S4652" s="319" t="s">
        <v>9648</v>
      </c>
      <c r="T4652" s="319">
        <v>717</v>
      </c>
      <c r="U4652" s="319">
        <v>35.28</v>
      </c>
      <c r="V4652" s="319">
        <v>-116.63</v>
      </c>
      <c r="W4652" s="319"/>
      <c r="X4652" s="319"/>
      <c r="Y4652" s="319"/>
      <c r="Z4652" s="319"/>
      <c r="AA4652" s="319"/>
      <c r="AB4652" s="319"/>
      <c r="AC4652" s="319"/>
      <c r="AD4652" s="319"/>
      <c r="AE4652" s="319"/>
      <c r="AF4652" s="319"/>
    </row>
    <row r="4653" spans="2:32" s="313" customFormat="1" hidden="1" x14ac:dyDescent="0.25">
      <c r="B4653" s="313" t="s">
        <v>1268</v>
      </c>
      <c r="C4653" s="672"/>
      <c r="D4653" s="313" t="s">
        <v>10012</v>
      </c>
      <c r="E4653" s="313" t="s">
        <v>1269</v>
      </c>
      <c r="I4653" s="313" t="s">
        <v>1268</v>
      </c>
      <c r="J4653" s="313" t="s">
        <v>406</v>
      </c>
      <c r="K4653" s="313">
        <v>49</v>
      </c>
      <c r="L4653" s="319"/>
      <c r="M4653" s="319">
        <v>59</v>
      </c>
      <c r="N4653" s="319">
        <v>3</v>
      </c>
      <c r="O4653" s="319" t="s">
        <v>9644</v>
      </c>
      <c r="P4653" s="319">
        <v>11</v>
      </c>
      <c r="Q4653" s="319">
        <v>38</v>
      </c>
      <c r="R4653" s="319">
        <v>18</v>
      </c>
      <c r="S4653" s="319" t="s">
        <v>9645</v>
      </c>
      <c r="T4653" s="319">
        <v>488</v>
      </c>
      <c r="U4653" s="319">
        <v>49.984000000000002</v>
      </c>
      <c r="V4653" s="319">
        <v>11.638</v>
      </c>
      <c r="W4653" s="319"/>
      <c r="X4653" s="319"/>
      <c r="Y4653" s="319"/>
      <c r="Z4653" s="319"/>
      <c r="AA4653" s="319"/>
      <c r="AB4653" s="319"/>
      <c r="AC4653" s="319"/>
      <c r="AD4653" s="319"/>
      <c r="AE4653" s="319"/>
      <c r="AF4653" s="319"/>
    </row>
    <row r="4654" spans="2:32" s="313" customFormat="1" hidden="1" x14ac:dyDescent="0.25">
      <c r="B4654" s="313" t="s">
        <v>1317</v>
      </c>
      <c r="C4654" s="672"/>
      <c r="D4654" s="313" t="s">
        <v>10013</v>
      </c>
      <c r="E4654" s="313" t="s">
        <v>1318</v>
      </c>
      <c r="I4654" s="313" t="s">
        <v>1320</v>
      </c>
      <c r="J4654" s="313" t="s">
        <v>1319</v>
      </c>
      <c r="K4654" s="313">
        <v>17</v>
      </c>
      <c r="L4654" s="319"/>
      <c r="M4654" s="319">
        <v>32</v>
      </c>
      <c r="N4654" s="319">
        <v>20</v>
      </c>
      <c r="O4654" s="319" t="s">
        <v>9644</v>
      </c>
      <c r="P4654" s="319">
        <v>88</v>
      </c>
      <c r="Q4654" s="319">
        <v>18</v>
      </c>
      <c r="R4654" s="319">
        <v>29</v>
      </c>
      <c r="S4654" s="319" t="s">
        <v>9648</v>
      </c>
      <c r="T4654" s="319">
        <v>5</v>
      </c>
      <c r="U4654" s="319">
        <v>17.539000000000001</v>
      </c>
      <c r="V4654" s="319">
        <v>-88.308000000000007</v>
      </c>
      <c r="W4654" s="319"/>
      <c r="X4654" s="319"/>
      <c r="Y4654" s="319"/>
      <c r="Z4654" s="319"/>
      <c r="AA4654" s="319"/>
      <c r="AB4654" s="319"/>
      <c r="AC4654" s="319"/>
      <c r="AD4654" s="319"/>
      <c r="AE4654" s="319"/>
      <c r="AF4654" s="319"/>
    </row>
    <row r="4655" spans="2:32" s="313" customFormat="1" hidden="1" x14ac:dyDescent="0.25">
      <c r="B4655" s="313" t="s">
        <v>1089</v>
      </c>
      <c r="C4655" s="672"/>
      <c r="D4655" s="313" t="s">
        <v>10014</v>
      </c>
      <c r="E4655" s="313" t="s">
        <v>1090</v>
      </c>
      <c r="I4655" s="313" t="s">
        <v>1089</v>
      </c>
      <c r="J4655" s="313" t="s">
        <v>484</v>
      </c>
      <c r="K4655" s="313">
        <v>39</v>
      </c>
      <c r="L4655" s="319"/>
      <c r="M4655" s="319">
        <v>37</v>
      </c>
      <c r="N4655" s="319">
        <v>8</v>
      </c>
      <c r="O4655" s="319" t="s">
        <v>9644</v>
      </c>
      <c r="P4655" s="319">
        <v>27</v>
      </c>
      <c r="Q4655" s="319">
        <v>55</v>
      </c>
      <c r="R4655" s="319">
        <v>29</v>
      </c>
      <c r="S4655" s="319" t="s">
        <v>9645</v>
      </c>
      <c r="T4655" s="319">
        <v>101</v>
      </c>
      <c r="U4655" s="319">
        <v>39.619</v>
      </c>
      <c r="V4655" s="319">
        <v>27.925000000000001</v>
      </c>
      <c r="W4655" s="319"/>
      <c r="X4655" s="319"/>
      <c r="Y4655" s="319"/>
      <c r="Z4655" s="319"/>
      <c r="AA4655" s="319"/>
      <c r="AB4655" s="319"/>
      <c r="AC4655" s="319"/>
      <c r="AD4655" s="319"/>
      <c r="AE4655" s="319"/>
      <c r="AF4655" s="319"/>
    </row>
    <row r="4656" spans="2:32" s="313" customFormat="1" hidden="1" x14ac:dyDescent="0.25">
      <c r="B4656" s="313" t="s">
        <v>1647</v>
      </c>
      <c r="C4656" s="672"/>
      <c r="D4656" s="313" t="s">
        <v>10015</v>
      </c>
      <c r="E4656" s="313" t="s">
        <v>1648</v>
      </c>
      <c r="I4656" s="313" t="s">
        <v>1647</v>
      </c>
      <c r="J4656" s="313" t="s">
        <v>421</v>
      </c>
      <c r="K4656" s="313">
        <v>53</v>
      </c>
      <c r="L4656" s="319"/>
      <c r="M4656" s="319">
        <v>12</v>
      </c>
      <c r="N4656" s="319">
        <v>51</v>
      </c>
      <c r="O4656" s="319" t="s">
        <v>9644</v>
      </c>
      <c r="P4656" s="319">
        <v>34</v>
      </c>
      <c r="Q4656" s="319">
        <v>10</v>
      </c>
      <c r="R4656" s="319">
        <v>35</v>
      </c>
      <c r="S4656" s="319" t="s">
        <v>9645</v>
      </c>
      <c r="T4656" s="319">
        <v>203</v>
      </c>
      <c r="U4656" s="319">
        <v>53.213999999999999</v>
      </c>
      <c r="V4656" s="319">
        <v>34.176000000000002</v>
      </c>
      <c r="W4656" s="319"/>
      <c r="X4656" s="319"/>
      <c r="Y4656" s="319"/>
      <c r="Z4656" s="319"/>
      <c r="AA4656" s="319"/>
      <c r="AB4656" s="319"/>
      <c r="AC4656" s="319"/>
      <c r="AD4656" s="319"/>
      <c r="AE4656" s="319"/>
      <c r="AF4656" s="319"/>
    </row>
    <row r="4657" spans="2:32" s="313" customFormat="1" hidden="1" x14ac:dyDescent="0.25">
      <c r="B4657" s="313" t="s">
        <v>1516</v>
      </c>
      <c r="C4657" s="672"/>
      <c r="D4657" s="313" t="s">
        <v>10016</v>
      </c>
      <c r="E4657" s="313" t="s">
        <v>1517</v>
      </c>
      <c r="I4657" s="313" t="s">
        <v>1516</v>
      </c>
      <c r="J4657" s="313" t="s">
        <v>600</v>
      </c>
      <c r="K4657" s="313">
        <v>46</v>
      </c>
      <c r="L4657" s="319"/>
      <c r="M4657" s="319">
        <v>27</v>
      </c>
      <c r="N4657" s="319">
        <v>38</v>
      </c>
      <c r="O4657" s="319" t="s">
        <v>9644</v>
      </c>
      <c r="P4657" s="319">
        <v>11</v>
      </c>
      <c r="Q4657" s="319">
        <v>19</v>
      </c>
      <c r="R4657" s="319">
        <v>34</v>
      </c>
      <c r="S4657" s="319" t="s">
        <v>9645</v>
      </c>
      <c r="T4657" s="319">
        <v>239</v>
      </c>
      <c r="U4657" s="319">
        <v>46.460999999999999</v>
      </c>
      <c r="V4657" s="319">
        <v>11.326000000000001</v>
      </c>
      <c r="W4657" s="319"/>
      <c r="X4657" s="319"/>
      <c r="Y4657" s="319"/>
      <c r="Z4657" s="319"/>
      <c r="AA4657" s="319"/>
      <c r="AB4657" s="319"/>
      <c r="AC4657" s="319"/>
      <c r="AD4657" s="319"/>
      <c r="AE4657" s="319"/>
      <c r="AF4657" s="319"/>
    </row>
    <row r="4658" spans="2:32" s="313" customFormat="1" hidden="1" x14ac:dyDescent="0.25">
      <c r="B4658" s="313" t="s">
        <v>1389</v>
      </c>
      <c r="C4658" s="672"/>
      <c r="D4658" s="313" t="s">
        <v>10017</v>
      </c>
      <c r="E4658" s="313" t="s">
        <v>1390</v>
      </c>
      <c r="I4658" s="313" t="s">
        <v>1391</v>
      </c>
      <c r="J4658" s="313" t="s">
        <v>423</v>
      </c>
      <c r="K4658" s="313">
        <v>43</v>
      </c>
      <c r="L4658" s="319"/>
      <c r="M4658" s="319">
        <v>19</v>
      </c>
      <c r="N4658" s="319">
        <v>26</v>
      </c>
      <c r="O4658" s="319" t="s">
        <v>9644</v>
      </c>
      <c r="P4658" s="319">
        <v>3</v>
      </c>
      <c r="Q4658" s="319">
        <v>21</v>
      </c>
      <c r="R4658" s="319">
        <v>20</v>
      </c>
      <c r="S4658" s="319" t="s">
        <v>9645</v>
      </c>
      <c r="T4658" s="319">
        <v>18</v>
      </c>
      <c r="U4658" s="319">
        <v>43.323999999999998</v>
      </c>
      <c r="V4658" s="319">
        <v>3.3559999999999999</v>
      </c>
      <c r="W4658" s="319"/>
      <c r="X4658" s="319"/>
      <c r="Y4658" s="319"/>
      <c r="Z4658" s="319"/>
      <c r="AA4658" s="319"/>
      <c r="AB4658" s="319"/>
      <c r="AC4658" s="319"/>
      <c r="AD4658" s="319"/>
      <c r="AE4658" s="319"/>
      <c r="AF4658" s="319"/>
    </row>
    <row r="4659" spans="2:32" s="313" customFormat="1" hidden="1" x14ac:dyDescent="0.25">
      <c r="B4659" s="313" t="s">
        <v>1584</v>
      </c>
      <c r="C4659" s="672"/>
      <c r="D4659" s="313" t="s">
        <v>10018</v>
      </c>
      <c r="E4659" s="313" t="s">
        <v>1585</v>
      </c>
      <c r="I4659" s="313" t="s">
        <v>1587</v>
      </c>
      <c r="J4659" s="313" t="s">
        <v>1586</v>
      </c>
      <c r="K4659" s="313">
        <v>4</v>
      </c>
      <c r="L4659" s="319"/>
      <c r="M4659" s="319">
        <v>15</v>
      </c>
      <c r="N4659" s="319">
        <v>6</v>
      </c>
      <c r="O4659" s="319" t="s">
        <v>9647</v>
      </c>
      <c r="P4659" s="319">
        <v>15</v>
      </c>
      <c r="Q4659" s="319">
        <v>15</v>
      </c>
      <c r="R4659" s="319">
        <v>10</v>
      </c>
      <c r="S4659" s="319" t="s">
        <v>9645</v>
      </c>
      <c r="T4659" s="319">
        <v>320</v>
      </c>
      <c r="U4659" s="319">
        <v>-4.2519999999999998</v>
      </c>
      <c r="V4659" s="319">
        <v>15.253</v>
      </c>
      <c r="W4659" s="319"/>
      <c r="X4659" s="319"/>
      <c r="Y4659" s="319"/>
      <c r="Z4659" s="319"/>
      <c r="AA4659" s="319"/>
      <c r="AB4659" s="319"/>
      <c r="AC4659" s="319"/>
      <c r="AD4659" s="319"/>
      <c r="AE4659" s="319"/>
      <c r="AF4659" s="319"/>
    </row>
    <row r="4660" spans="2:32" s="313" customFormat="1" hidden="1" x14ac:dyDescent="0.25">
      <c r="B4660" s="313" t="s">
        <v>1619</v>
      </c>
      <c r="C4660" s="672"/>
      <c r="D4660" s="313" t="s">
        <v>10019</v>
      </c>
      <c r="E4660" s="313" t="s">
        <v>1620</v>
      </c>
      <c r="I4660" s="313" t="s">
        <v>1619</v>
      </c>
      <c r="J4660" s="313" t="s">
        <v>1194</v>
      </c>
      <c r="K4660" s="313">
        <v>51</v>
      </c>
      <c r="L4660" s="319"/>
      <c r="M4660" s="319">
        <v>44</v>
      </c>
      <c r="N4660" s="319">
        <v>59</v>
      </c>
      <c r="O4660" s="319" t="s">
        <v>9644</v>
      </c>
      <c r="P4660" s="319">
        <v>1</v>
      </c>
      <c r="Q4660" s="319">
        <v>35</v>
      </c>
      <c r="R4660" s="319">
        <v>1</v>
      </c>
      <c r="S4660" s="319" t="s">
        <v>9648</v>
      </c>
      <c r="T4660" s="319">
        <v>88</v>
      </c>
      <c r="U4660" s="319">
        <v>51.75</v>
      </c>
      <c r="V4660" s="319">
        <v>-1.5840000000000001</v>
      </c>
      <c r="W4660" s="319"/>
      <c r="X4660" s="319"/>
      <c r="Y4660" s="319"/>
      <c r="Z4660" s="319"/>
      <c r="AA4660" s="319"/>
      <c r="AB4660" s="319"/>
      <c r="AC4660" s="319"/>
      <c r="AD4660" s="319"/>
      <c r="AE4660" s="319"/>
      <c r="AF4660" s="319"/>
    </row>
    <row r="4661" spans="2:32" s="313" customFormat="1" hidden="1" x14ac:dyDescent="0.25">
      <c r="B4661" s="313" t="s">
        <v>1722</v>
      </c>
      <c r="C4661" s="672"/>
      <c r="D4661" s="313" t="s">
        <v>10020</v>
      </c>
      <c r="E4661" s="313" t="s">
        <v>1723</v>
      </c>
      <c r="I4661" s="313" t="s">
        <v>1722</v>
      </c>
      <c r="J4661" s="313" t="s">
        <v>1343</v>
      </c>
      <c r="K4661" s="313">
        <v>5</v>
      </c>
      <c r="L4661" s="319"/>
      <c r="M4661" s="319">
        <v>35</v>
      </c>
      <c r="N4661" s="319">
        <v>49</v>
      </c>
      <c r="O4661" s="319" t="s">
        <v>9647</v>
      </c>
      <c r="P4661" s="319">
        <v>12</v>
      </c>
      <c r="Q4661" s="319">
        <v>11</v>
      </c>
      <c r="R4661" s="319">
        <v>18</v>
      </c>
      <c r="S4661" s="319" t="s">
        <v>9645</v>
      </c>
      <c r="T4661" s="319">
        <v>21</v>
      </c>
      <c r="U4661" s="319">
        <v>-5.5970000000000004</v>
      </c>
      <c r="V4661" s="319">
        <v>12.188000000000001</v>
      </c>
      <c r="W4661" s="319"/>
      <c r="X4661" s="319"/>
      <c r="Y4661" s="319"/>
      <c r="Z4661" s="319"/>
      <c r="AA4661" s="319"/>
      <c r="AB4661" s="319"/>
      <c r="AC4661" s="319"/>
      <c r="AD4661" s="319"/>
      <c r="AE4661" s="319"/>
      <c r="AF4661" s="319"/>
    </row>
    <row r="4662" spans="2:32" s="313" customFormat="1" hidden="1" x14ac:dyDescent="0.25">
      <c r="B4662" s="313" t="s">
        <v>1890</v>
      </c>
      <c r="C4662" s="672"/>
      <c r="D4662" s="313" t="s">
        <v>10021</v>
      </c>
      <c r="E4662" s="313" t="s">
        <v>1891</v>
      </c>
      <c r="I4662" s="313" t="s">
        <v>1890</v>
      </c>
      <c r="J4662" s="313" t="s">
        <v>665</v>
      </c>
      <c r="K4662" s="313">
        <v>25</v>
      </c>
      <c r="L4662" s="319"/>
      <c r="M4662" s="319">
        <v>0</v>
      </c>
      <c r="N4662" s="319">
        <v>1</v>
      </c>
      <c r="O4662" s="319" t="s">
        <v>9647</v>
      </c>
      <c r="P4662" s="319">
        <v>53</v>
      </c>
      <c r="Q4662" s="319">
        <v>30</v>
      </c>
      <c r="R4662" s="319">
        <v>2</v>
      </c>
      <c r="S4662" s="319" t="s">
        <v>9648</v>
      </c>
      <c r="T4662" s="319">
        <v>754</v>
      </c>
      <c r="U4662" s="319">
        <v>-25</v>
      </c>
      <c r="V4662" s="319">
        <v>-53.500999999999998</v>
      </c>
      <c r="W4662" s="319"/>
      <c r="X4662" s="319"/>
      <c r="Y4662" s="319"/>
      <c r="Z4662" s="319"/>
      <c r="AA4662" s="319"/>
      <c r="AB4662" s="319"/>
      <c r="AC4662" s="319"/>
      <c r="AD4662" s="319"/>
      <c r="AE4662" s="319"/>
      <c r="AF4662" s="319"/>
    </row>
    <row r="4663" spans="2:32" s="313" customFormat="1" hidden="1" x14ac:dyDescent="0.25">
      <c r="B4663" s="313" t="s">
        <v>878</v>
      </c>
      <c r="C4663" s="672"/>
      <c r="D4663" s="313" t="s">
        <v>10022</v>
      </c>
      <c r="E4663" s="313" t="s">
        <v>2253</v>
      </c>
      <c r="I4663" s="313" t="s">
        <v>2254</v>
      </c>
      <c r="J4663" s="313" t="s">
        <v>436</v>
      </c>
      <c r="K4663" s="313">
        <v>33</v>
      </c>
      <c r="L4663" s="319"/>
      <c r="M4663" s="319">
        <v>56</v>
      </c>
      <c r="N4663" s="319">
        <v>19</v>
      </c>
      <c r="O4663" s="319" t="s">
        <v>9644</v>
      </c>
      <c r="P4663" s="319">
        <v>81</v>
      </c>
      <c r="Q4663" s="319">
        <v>7</v>
      </c>
      <c r="R4663" s="319">
        <v>10</v>
      </c>
      <c r="S4663" s="319" t="s">
        <v>9648</v>
      </c>
      <c r="T4663" s="319">
        <v>72</v>
      </c>
      <c r="U4663" s="319">
        <v>33.939</v>
      </c>
      <c r="V4663" s="319">
        <v>-81.119</v>
      </c>
      <c r="W4663" s="319"/>
      <c r="X4663" s="319"/>
      <c r="Y4663" s="319"/>
      <c r="Z4663" s="319"/>
      <c r="AA4663" s="319"/>
      <c r="AB4663" s="319"/>
      <c r="AC4663" s="319"/>
      <c r="AD4663" s="319"/>
      <c r="AE4663" s="319"/>
      <c r="AF4663" s="319"/>
    </row>
    <row r="4664" spans="2:32" s="313" customFormat="1" hidden="1" x14ac:dyDescent="0.25">
      <c r="B4664" s="313" t="s">
        <v>1729</v>
      </c>
      <c r="C4664" s="672"/>
      <c r="D4664" s="313" t="s">
        <v>10023</v>
      </c>
      <c r="E4664" s="313" t="s">
        <v>1730</v>
      </c>
      <c r="I4664" s="313" t="s">
        <v>1731</v>
      </c>
      <c r="J4664" s="313" t="s">
        <v>600</v>
      </c>
      <c r="K4664" s="313">
        <v>39</v>
      </c>
      <c r="L4664" s="319"/>
      <c r="M4664" s="319">
        <v>15</v>
      </c>
      <c r="N4664" s="319">
        <v>5</v>
      </c>
      <c r="O4664" s="319" t="s">
        <v>9644</v>
      </c>
      <c r="P4664" s="319">
        <v>9</v>
      </c>
      <c r="Q4664" s="319">
        <v>3</v>
      </c>
      <c r="R4664" s="319">
        <v>15</v>
      </c>
      <c r="S4664" s="319" t="s">
        <v>9645</v>
      </c>
      <c r="T4664" s="319">
        <v>4</v>
      </c>
      <c r="U4664" s="319">
        <v>39.250999999999998</v>
      </c>
      <c r="V4664" s="319">
        <v>9.0540000000000003</v>
      </c>
      <c r="W4664" s="319"/>
      <c r="X4664" s="319"/>
      <c r="Y4664" s="319"/>
      <c r="Z4664" s="319"/>
      <c r="AA4664" s="319"/>
      <c r="AB4664" s="319"/>
      <c r="AC4664" s="319"/>
      <c r="AD4664" s="319"/>
      <c r="AE4664" s="319"/>
      <c r="AF4664" s="319"/>
    </row>
    <row r="4665" spans="2:32" s="313" customFormat="1" hidden="1" x14ac:dyDescent="0.25">
      <c r="B4665" s="313" t="s">
        <v>1739</v>
      </c>
      <c r="C4665" s="672"/>
      <c r="D4665" s="313" t="s">
        <v>10024</v>
      </c>
      <c r="E4665" s="313" t="s">
        <v>1740</v>
      </c>
      <c r="I4665" s="313" t="s">
        <v>1741</v>
      </c>
      <c r="J4665" s="313" t="s">
        <v>460</v>
      </c>
      <c r="K4665" s="313">
        <v>30</v>
      </c>
      <c r="L4665" s="319"/>
      <c r="M4665" s="319">
        <v>7</v>
      </c>
      <c r="N4665" s="319">
        <v>19</v>
      </c>
      <c r="O4665" s="319" t="s">
        <v>9644</v>
      </c>
      <c r="P4665" s="319">
        <v>31</v>
      </c>
      <c r="Q4665" s="319">
        <v>24</v>
      </c>
      <c r="R4665" s="319">
        <v>20</v>
      </c>
      <c r="S4665" s="319" t="s">
        <v>9645</v>
      </c>
      <c r="T4665" s="319">
        <v>117</v>
      </c>
      <c r="U4665" s="319">
        <v>30.122</v>
      </c>
      <c r="V4665" s="319">
        <v>31.405999999999999</v>
      </c>
      <c r="W4665" s="319"/>
      <c r="X4665" s="319"/>
      <c r="Y4665" s="319"/>
      <c r="Z4665" s="319"/>
      <c r="AA4665" s="319"/>
      <c r="AB4665" s="319"/>
      <c r="AC4665" s="319"/>
      <c r="AD4665" s="319"/>
      <c r="AE4665" s="319"/>
      <c r="AF4665" s="319"/>
    </row>
    <row r="4666" spans="2:32" s="313" customFormat="1" hidden="1" x14ac:dyDescent="0.25">
      <c r="B4666" s="313" t="s">
        <v>1805</v>
      </c>
      <c r="C4666" s="672"/>
      <c r="D4666" s="313" t="s">
        <v>10025</v>
      </c>
      <c r="E4666" s="313" t="s">
        <v>1806</v>
      </c>
      <c r="I4666" s="313" t="s">
        <v>1805</v>
      </c>
      <c r="J4666" s="313" t="s">
        <v>473</v>
      </c>
      <c r="K4666" s="313">
        <v>6</v>
      </c>
      <c r="L4666" s="319"/>
      <c r="M4666" s="319">
        <v>13</v>
      </c>
      <c r="N4666" s="319">
        <v>55</v>
      </c>
      <c r="O4666" s="319" t="s">
        <v>9644</v>
      </c>
      <c r="P4666" s="319">
        <v>62</v>
      </c>
      <c r="Q4666" s="319">
        <v>51</v>
      </c>
      <c r="R4666" s="319">
        <v>15</v>
      </c>
      <c r="S4666" s="319" t="s">
        <v>9648</v>
      </c>
      <c r="T4666" s="319">
        <v>442</v>
      </c>
      <c r="U4666" s="319">
        <v>6.2320000000000002</v>
      </c>
      <c r="V4666" s="319">
        <v>-62.853999999999999</v>
      </c>
      <c r="W4666" s="319"/>
      <c r="X4666" s="319"/>
      <c r="Y4666" s="319"/>
      <c r="Z4666" s="319"/>
      <c r="AA4666" s="319"/>
      <c r="AB4666" s="319"/>
      <c r="AC4666" s="319"/>
      <c r="AD4666" s="319"/>
      <c r="AE4666" s="319"/>
      <c r="AF4666" s="319"/>
    </row>
    <row r="4667" spans="2:32" s="313" customFormat="1" hidden="1" x14ac:dyDescent="0.25">
      <c r="B4667" s="313" t="s">
        <v>1787</v>
      </c>
      <c r="C4667" s="672"/>
      <c r="D4667" s="313" t="s">
        <v>10026</v>
      </c>
      <c r="E4667" s="313" t="s">
        <v>1788</v>
      </c>
      <c r="I4667" s="313" t="s">
        <v>1787</v>
      </c>
      <c r="J4667" s="313" t="s">
        <v>856</v>
      </c>
      <c r="K4667" s="313">
        <v>20</v>
      </c>
      <c r="L4667" s="319"/>
      <c r="M4667" s="319">
        <v>0</v>
      </c>
      <c r="N4667" s="319">
        <v>25</v>
      </c>
      <c r="O4667" s="319" t="s">
        <v>9647</v>
      </c>
      <c r="P4667" s="319">
        <v>63</v>
      </c>
      <c r="Q4667" s="319">
        <v>31</v>
      </c>
      <c r="R4667" s="319">
        <v>39</v>
      </c>
      <c r="S4667" s="319" t="s">
        <v>9648</v>
      </c>
      <c r="T4667" s="319">
        <v>798</v>
      </c>
      <c r="U4667" s="319">
        <v>-20.007000000000001</v>
      </c>
      <c r="V4667" s="319">
        <v>-63.527000000000001</v>
      </c>
      <c r="W4667" s="319"/>
      <c r="X4667" s="319"/>
      <c r="Y4667" s="319"/>
      <c r="Z4667" s="319"/>
      <c r="AA4667" s="319"/>
      <c r="AB4667" s="319"/>
      <c r="AC4667" s="319"/>
      <c r="AD4667" s="319"/>
      <c r="AE4667" s="319"/>
      <c r="AF4667" s="319"/>
    </row>
    <row r="4668" spans="2:32" s="313" customFormat="1" hidden="1" x14ac:dyDescent="0.25">
      <c r="B4668" s="313" t="s">
        <v>3471</v>
      </c>
      <c r="C4668" s="672"/>
      <c r="D4668" s="313" t="s">
        <v>10027</v>
      </c>
      <c r="E4668" s="313" t="s">
        <v>3472</v>
      </c>
      <c r="I4668" s="313" t="s">
        <v>3473</v>
      </c>
      <c r="J4668" s="313" t="s">
        <v>1291</v>
      </c>
      <c r="K4668" s="313">
        <v>23</v>
      </c>
      <c r="L4668" s="319"/>
      <c r="M4668" s="319">
        <v>11</v>
      </c>
      <c r="N4668" s="319">
        <v>3</v>
      </c>
      <c r="O4668" s="319" t="s">
        <v>9644</v>
      </c>
      <c r="P4668" s="319">
        <v>113</v>
      </c>
      <c r="Q4668" s="319">
        <v>15</v>
      </c>
      <c r="R4668" s="319">
        <v>57</v>
      </c>
      <c r="S4668" s="319" t="s">
        <v>9645</v>
      </c>
      <c r="T4668" s="319">
        <v>12</v>
      </c>
      <c r="U4668" s="319">
        <v>23.184000000000001</v>
      </c>
      <c r="V4668" s="319">
        <v>113.26600000000001</v>
      </c>
      <c r="W4668" s="319"/>
      <c r="X4668" s="319"/>
      <c r="Y4668" s="319"/>
      <c r="Z4668" s="319"/>
      <c r="AA4668" s="319"/>
      <c r="AB4668" s="319"/>
      <c r="AC4668" s="319"/>
      <c r="AD4668" s="319"/>
      <c r="AE4668" s="319"/>
      <c r="AF4668" s="319"/>
    </row>
    <row r="4669" spans="2:32" s="313" customFormat="1" hidden="1" x14ac:dyDescent="0.25">
      <c r="B4669" s="313" t="s">
        <v>1826</v>
      </c>
      <c r="C4669" s="672"/>
      <c r="D4669" s="313" t="s">
        <v>10028</v>
      </c>
      <c r="E4669" s="313" t="s">
        <v>1827</v>
      </c>
      <c r="I4669" s="313" t="s">
        <v>1826</v>
      </c>
      <c r="J4669" s="313" t="s">
        <v>1828</v>
      </c>
      <c r="K4669" s="313">
        <v>19</v>
      </c>
      <c r="L4669" s="319"/>
      <c r="M4669" s="319">
        <v>43</v>
      </c>
      <c r="N4669" s="319">
        <v>57</v>
      </c>
      <c r="O4669" s="319" t="s">
        <v>9644</v>
      </c>
      <c r="P4669" s="319">
        <v>72</v>
      </c>
      <c r="Q4669" s="319">
        <v>11</v>
      </c>
      <c r="R4669" s="319">
        <v>41</v>
      </c>
      <c r="S4669" s="319" t="s">
        <v>9648</v>
      </c>
      <c r="T4669" s="319">
        <v>4</v>
      </c>
      <c r="U4669" s="319">
        <v>19.731999999999999</v>
      </c>
      <c r="V4669" s="319">
        <v>-72.194999999999993</v>
      </c>
      <c r="W4669" s="319"/>
      <c r="X4669" s="319"/>
      <c r="Y4669" s="319"/>
      <c r="Z4669" s="319"/>
      <c r="AA4669" s="319"/>
      <c r="AB4669" s="319"/>
      <c r="AC4669" s="319"/>
      <c r="AD4669" s="319"/>
      <c r="AE4669" s="319"/>
      <c r="AF4669" s="319"/>
    </row>
    <row r="4670" spans="2:32" s="313" customFormat="1" hidden="1" x14ac:dyDescent="0.25">
      <c r="B4670" s="313" t="s">
        <v>1860</v>
      </c>
      <c r="C4670" s="672"/>
      <c r="D4670" s="313" t="s">
        <v>10029</v>
      </c>
      <c r="E4670" s="313" t="s">
        <v>1861</v>
      </c>
      <c r="I4670" s="313" t="s">
        <v>1862</v>
      </c>
      <c r="J4670" s="313" t="s">
        <v>436</v>
      </c>
      <c r="K4670" s="313">
        <v>46</v>
      </c>
      <c r="L4670" s="319"/>
      <c r="M4670" s="319">
        <v>52</v>
      </c>
      <c r="N4670" s="319">
        <v>17</v>
      </c>
      <c r="O4670" s="319" t="s">
        <v>9644</v>
      </c>
      <c r="P4670" s="319">
        <v>68</v>
      </c>
      <c r="Q4670" s="319">
        <v>1</v>
      </c>
      <c r="R4670" s="319">
        <v>4</v>
      </c>
      <c r="S4670" s="319" t="s">
        <v>9648</v>
      </c>
      <c r="T4670" s="319">
        <v>191</v>
      </c>
      <c r="U4670" s="319">
        <v>46.871000000000002</v>
      </c>
      <c r="V4670" s="319">
        <v>-68.018000000000001</v>
      </c>
      <c r="W4670" s="319"/>
      <c r="X4670" s="319"/>
      <c r="Y4670" s="319"/>
      <c r="Z4670" s="319"/>
      <c r="AA4670" s="319"/>
      <c r="AB4670" s="319"/>
      <c r="AC4670" s="319"/>
      <c r="AD4670" s="319"/>
      <c r="AE4670" s="319"/>
      <c r="AF4670" s="319"/>
    </row>
    <row r="4671" spans="2:32" s="313" customFormat="1" hidden="1" x14ac:dyDescent="0.25">
      <c r="B4671" s="313" t="s">
        <v>1884</v>
      </c>
      <c r="C4671" s="672"/>
      <c r="D4671" s="313" t="s">
        <v>10030</v>
      </c>
      <c r="E4671" s="313" t="s">
        <v>1885</v>
      </c>
      <c r="I4671" s="313" t="s">
        <v>1886</v>
      </c>
      <c r="J4671" s="313" t="s">
        <v>508</v>
      </c>
      <c r="K4671" s="313">
        <v>33</v>
      </c>
      <c r="L4671" s="319"/>
      <c r="M4671" s="319">
        <v>33</v>
      </c>
      <c r="N4671" s="319">
        <v>12</v>
      </c>
      <c r="O4671" s="319" t="s">
        <v>9644</v>
      </c>
      <c r="P4671" s="319">
        <v>7</v>
      </c>
      <c r="Q4671" s="319">
        <v>39</v>
      </c>
      <c r="R4671" s="319">
        <v>41</v>
      </c>
      <c r="S4671" s="319" t="s">
        <v>9648</v>
      </c>
      <c r="T4671" s="319">
        <v>62</v>
      </c>
      <c r="U4671" s="319">
        <v>33.552999999999997</v>
      </c>
      <c r="V4671" s="319">
        <v>-7.6609999999999996</v>
      </c>
      <c r="W4671" s="319"/>
      <c r="X4671" s="319"/>
      <c r="Y4671" s="319"/>
      <c r="Z4671" s="319"/>
      <c r="AA4671" s="319"/>
      <c r="AB4671" s="319"/>
      <c r="AC4671" s="319"/>
      <c r="AD4671" s="319"/>
      <c r="AE4671" s="319"/>
      <c r="AF4671" s="319"/>
    </row>
    <row r="4672" spans="2:32" s="313" customFormat="1" hidden="1" x14ac:dyDescent="0.25">
      <c r="B4672" s="313" t="s">
        <v>1936</v>
      </c>
      <c r="C4672" s="672"/>
      <c r="D4672" s="313" t="s">
        <v>10031</v>
      </c>
      <c r="E4672" s="313" t="s">
        <v>1937</v>
      </c>
      <c r="I4672" s="313" t="s">
        <v>1936</v>
      </c>
      <c r="J4672" s="313" t="s">
        <v>1343</v>
      </c>
      <c r="K4672" s="313">
        <v>11</v>
      </c>
      <c r="L4672" s="319"/>
      <c r="M4672" s="319">
        <v>53</v>
      </c>
      <c r="N4672" s="319">
        <v>37</v>
      </c>
      <c r="O4672" s="319" t="s">
        <v>9647</v>
      </c>
      <c r="P4672" s="319">
        <v>22</v>
      </c>
      <c r="Q4672" s="319">
        <v>54</v>
      </c>
      <c r="R4672" s="319">
        <v>58</v>
      </c>
      <c r="S4672" s="319" t="s">
        <v>9645</v>
      </c>
      <c r="T4672" s="319">
        <v>1128</v>
      </c>
      <c r="U4672" s="319">
        <v>-11.894</v>
      </c>
      <c r="V4672" s="319">
        <v>22.916</v>
      </c>
      <c r="W4672" s="319"/>
      <c r="X4672" s="319"/>
      <c r="Y4672" s="319"/>
      <c r="Z4672" s="319"/>
      <c r="AA4672" s="319"/>
      <c r="AB4672" s="319"/>
      <c r="AC4672" s="319"/>
      <c r="AD4672" s="319"/>
      <c r="AE4672" s="319"/>
      <c r="AF4672" s="319"/>
    </row>
    <row r="4673" spans="2:32" s="313" customFormat="1" hidden="1" x14ac:dyDescent="0.25">
      <c r="B4673" s="313" t="s">
        <v>1802</v>
      </c>
      <c r="C4673" s="672"/>
      <c r="D4673" s="313" t="s">
        <v>10032</v>
      </c>
      <c r="E4673" s="313" t="s">
        <v>1803</v>
      </c>
      <c r="I4673" s="313" t="s">
        <v>1804</v>
      </c>
      <c r="J4673" s="313" t="s">
        <v>665</v>
      </c>
      <c r="K4673" s="313">
        <v>21</v>
      </c>
      <c r="L4673" s="319"/>
      <c r="M4673" s="319">
        <v>41</v>
      </c>
      <c r="N4673" s="319">
        <v>54</v>
      </c>
      <c r="O4673" s="319" t="s">
        <v>9647</v>
      </c>
      <c r="P4673" s="319">
        <v>41</v>
      </c>
      <c r="Q4673" s="319">
        <v>18</v>
      </c>
      <c r="R4673" s="319">
        <v>6</v>
      </c>
      <c r="S4673" s="319" t="s">
        <v>9648</v>
      </c>
      <c r="T4673" s="319">
        <v>18</v>
      </c>
      <c r="U4673" s="319">
        <v>-21.698</v>
      </c>
      <c r="V4673" s="319">
        <v>-41.302</v>
      </c>
      <c r="W4673" s="319"/>
      <c r="X4673" s="319"/>
      <c r="Y4673" s="319"/>
      <c r="Z4673" s="319"/>
      <c r="AA4673" s="319"/>
      <c r="AB4673" s="319"/>
      <c r="AC4673" s="319"/>
      <c r="AD4673" s="319"/>
      <c r="AE4673" s="319"/>
      <c r="AF4673" s="319"/>
    </row>
    <row r="4674" spans="2:32" s="313" customFormat="1" hidden="1" x14ac:dyDescent="0.25">
      <c r="B4674" s="313" t="s">
        <v>1864</v>
      </c>
      <c r="C4674" s="672"/>
      <c r="D4674" s="313" t="s">
        <v>10033</v>
      </c>
      <c r="E4674" s="313" t="s">
        <v>1865</v>
      </c>
      <c r="I4674" s="313" t="s">
        <v>1864</v>
      </c>
      <c r="J4674" s="313" t="s">
        <v>1194</v>
      </c>
      <c r="K4674" s="313">
        <v>54</v>
      </c>
      <c r="L4674" s="319"/>
      <c r="M4674" s="319">
        <v>56</v>
      </c>
      <c r="N4674" s="319">
        <v>15</v>
      </c>
      <c r="O4674" s="319" t="s">
        <v>9644</v>
      </c>
      <c r="P4674" s="319">
        <v>2</v>
      </c>
      <c r="Q4674" s="319">
        <v>48</v>
      </c>
      <c r="R4674" s="319">
        <v>33</v>
      </c>
      <c r="S4674" s="319" t="s">
        <v>9648</v>
      </c>
      <c r="T4674" s="319">
        <v>58</v>
      </c>
      <c r="U4674" s="319">
        <v>54.938000000000002</v>
      </c>
      <c r="V4674" s="319">
        <v>-2.8090000000000002</v>
      </c>
      <c r="W4674" s="319"/>
      <c r="X4674" s="319"/>
      <c r="Y4674" s="319"/>
      <c r="Z4674" s="319"/>
      <c r="AA4674" s="319"/>
      <c r="AB4674" s="319"/>
      <c r="AC4674" s="319"/>
      <c r="AD4674" s="319"/>
      <c r="AE4674" s="319"/>
      <c r="AF4674" s="319"/>
    </row>
    <row r="4675" spans="2:32" s="313" customFormat="1" hidden="1" x14ac:dyDescent="0.25">
      <c r="B4675" s="313" t="s">
        <v>1924</v>
      </c>
      <c r="C4675" s="672"/>
      <c r="D4675" s="313" t="s">
        <v>10034</v>
      </c>
      <c r="E4675" s="313" t="s">
        <v>1925</v>
      </c>
      <c r="I4675" s="313" t="s">
        <v>1927</v>
      </c>
      <c r="J4675" s="313" t="s">
        <v>1926</v>
      </c>
      <c r="K4675" s="313">
        <v>4</v>
      </c>
      <c r="L4675" s="319"/>
      <c r="M4675" s="319">
        <v>49</v>
      </c>
      <c r="N4675" s="319">
        <v>11</v>
      </c>
      <c r="O4675" s="319" t="s">
        <v>9644</v>
      </c>
      <c r="P4675" s="319">
        <v>52</v>
      </c>
      <c r="Q4675" s="319">
        <v>21</v>
      </c>
      <c r="R4675" s="319">
        <v>37</v>
      </c>
      <c r="S4675" s="319" t="s">
        <v>9648</v>
      </c>
      <c r="T4675" s="319">
        <v>8</v>
      </c>
      <c r="U4675" s="319">
        <v>4.82</v>
      </c>
      <c r="V4675" s="319">
        <v>-52.36</v>
      </c>
      <c r="W4675" s="319"/>
      <c r="X4675" s="319"/>
      <c r="Y4675" s="319"/>
      <c r="Z4675" s="319"/>
      <c r="AA4675" s="319"/>
      <c r="AB4675" s="319"/>
      <c r="AC4675" s="319"/>
      <c r="AD4675" s="319"/>
      <c r="AE4675" s="319"/>
      <c r="AF4675" s="319"/>
    </row>
    <row r="4676" spans="2:32" s="313" customFormat="1" hidden="1" x14ac:dyDescent="0.25">
      <c r="B4676" s="313" t="s">
        <v>2211</v>
      </c>
      <c r="C4676" s="672"/>
      <c r="D4676" s="313" t="s">
        <v>10035</v>
      </c>
      <c r="E4676" s="313" t="s">
        <v>2212</v>
      </c>
      <c r="I4676" s="313" t="s">
        <v>2213</v>
      </c>
      <c r="J4676" s="313" t="s">
        <v>856</v>
      </c>
      <c r="K4676" s="313">
        <v>17</v>
      </c>
      <c r="L4676" s="319"/>
      <c r="M4676" s="319">
        <v>25</v>
      </c>
      <c r="N4676" s="319">
        <v>15</v>
      </c>
      <c r="O4676" s="319" t="s">
        <v>9647</v>
      </c>
      <c r="P4676" s="319">
        <v>66</v>
      </c>
      <c r="Q4676" s="319">
        <v>10</v>
      </c>
      <c r="R4676" s="319">
        <v>37</v>
      </c>
      <c r="S4676" s="319" t="s">
        <v>9648</v>
      </c>
      <c r="T4676" s="319">
        <v>2549</v>
      </c>
      <c r="U4676" s="319">
        <v>-17.420999999999999</v>
      </c>
      <c r="V4676" s="319">
        <v>-66.177000000000007</v>
      </c>
      <c r="W4676" s="319"/>
      <c r="X4676" s="319"/>
      <c r="Y4676" s="319"/>
      <c r="Z4676" s="319"/>
      <c r="AA4676" s="319"/>
      <c r="AB4676" s="319"/>
      <c r="AC4676" s="319"/>
      <c r="AD4676" s="319"/>
      <c r="AE4676" s="319"/>
      <c r="AF4676" s="319"/>
    </row>
    <row r="4677" spans="2:32" s="313" customFormat="1" hidden="1" x14ac:dyDescent="0.25">
      <c r="B4677" s="313" t="s">
        <v>1780</v>
      </c>
      <c r="C4677" s="672"/>
      <c r="D4677" s="313" t="s">
        <v>10036</v>
      </c>
      <c r="E4677" s="313" t="s">
        <v>1781</v>
      </c>
      <c r="I4677" s="313" t="s">
        <v>1780</v>
      </c>
      <c r="J4677" s="313" t="s">
        <v>1194</v>
      </c>
      <c r="K4677" s="313">
        <v>52</v>
      </c>
      <c r="L4677" s="319"/>
      <c r="M4677" s="319">
        <v>12</v>
      </c>
      <c r="N4677" s="319">
        <v>18</v>
      </c>
      <c r="O4677" s="319" t="s">
        <v>9644</v>
      </c>
      <c r="P4677" s="319">
        <v>0</v>
      </c>
      <c r="Q4677" s="319">
        <v>10</v>
      </c>
      <c r="R4677" s="319">
        <v>30</v>
      </c>
      <c r="S4677" s="319" t="s">
        <v>9645</v>
      </c>
      <c r="T4677" s="319">
        <v>16</v>
      </c>
      <c r="U4677" s="319">
        <v>52.204999999999998</v>
      </c>
      <c r="V4677" s="319">
        <v>0.17499999999999999</v>
      </c>
      <c r="W4677" s="319"/>
      <c r="X4677" s="319"/>
      <c r="Y4677" s="319"/>
      <c r="Z4677" s="319"/>
      <c r="AA4677" s="319"/>
      <c r="AB4677" s="319"/>
      <c r="AC4677" s="319"/>
      <c r="AD4677" s="319"/>
      <c r="AE4677" s="319"/>
      <c r="AF4677" s="319"/>
    </row>
    <row r="4678" spans="2:32" s="313" customFormat="1" hidden="1" x14ac:dyDescent="0.25">
      <c r="B4678" s="313" t="s">
        <v>2166</v>
      </c>
      <c r="C4678" s="672"/>
      <c r="D4678" s="313" t="s">
        <v>10037</v>
      </c>
      <c r="E4678" s="313" t="s">
        <v>2167</v>
      </c>
      <c r="I4678" s="313" t="s">
        <v>2166</v>
      </c>
      <c r="J4678" s="313" t="s">
        <v>473</v>
      </c>
      <c r="K4678" s="313">
        <v>8</v>
      </c>
      <c r="L4678" s="319"/>
      <c r="M4678" s="319">
        <v>7</v>
      </c>
      <c r="N4678" s="319">
        <v>19</v>
      </c>
      <c r="O4678" s="319" t="s">
        <v>9644</v>
      </c>
      <c r="P4678" s="319">
        <v>63</v>
      </c>
      <c r="Q4678" s="319">
        <v>32</v>
      </c>
      <c r="R4678" s="319">
        <v>13</v>
      </c>
      <c r="S4678" s="319" t="s">
        <v>9648</v>
      </c>
      <c r="T4678" s="319">
        <v>61</v>
      </c>
      <c r="U4678" s="319">
        <v>8.1219999999999999</v>
      </c>
      <c r="V4678" s="319">
        <v>-63.536999999999999</v>
      </c>
      <c r="W4678" s="319"/>
      <c r="X4678" s="319"/>
      <c r="Y4678" s="319"/>
      <c r="Z4678" s="319"/>
      <c r="AA4678" s="319"/>
      <c r="AB4678" s="319"/>
      <c r="AC4678" s="319"/>
      <c r="AD4678" s="319"/>
      <c r="AE4678" s="319"/>
      <c r="AF4678" s="319"/>
    </row>
    <row r="4679" spans="2:32" s="313" customFormat="1" hidden="1" x14ac:dyDescent="0.25">
      <c r="B4679" s="313" t="s">
        <v>2260</v>
      </c>
      <c r="C4679" s="672"/>
      <c r="D4679" s="313" t="s">
        <v>10038</v>
      </c>
      <c r="E4679" s="313" t="s">
        <v>2261</v>
      </c>
      <c r="I4679" s="313" t="s">
        <v>2262</v>
      </c>
      <c r="J4679" s="313" t="s">
        <v>436</v>
      </c>
      <c r="K4679" s="313">
        <v>33</v>
      </c>
      <c r="L4679" s="319"/>
      <c r="M4679" s="319">
        <v>38</v>
      </c>
      <c r="N4679" s="319">
        <v>38</v>
      </c>
      <c r="O4679" s="319" t="s">
        <v>9644</v>
      </c>
      <c r="P4679" s="319">
        <v>88</v>
      </c>
      <c r="Q4679" s="319">
        <v>26</v>
      </c>
      <c r="R4679" s="319">
        <v>37</v>
      </c>
      <c r="S4679" s="319" t="s">
        <v>9648</v>
      </c>
      <c r="T4679" s="319">
        <v>67</v>
      </c>
      <c r="U4679" s="319">
        <v>33.643999999999998</v>
      </c>
      <c r="V4679" s="319">
        <v>-88.444000000000003</v>
      </c>
      <c r="W4679" s="319"/>
      <c r="X4679" s="319"/>
      <c r="Y4679" s="319"/>
      <c r="Z4679" s="319"/>
      <c r="AA4679" s="319"/>
      <c r="AB4679" s="319"/>
      <c r="AC4679" s="319"/>
      <c r="AD4679" s="319"/>
      <c r="AE4679" s="319"/>
      <c r="AF4679" s="319"/>
    </row>
    <row r="4680" spans="2:32" s="313" customFormat="1" hidden="1" x14ac:dyDescent="0.25">
      <c r="B4680" s="313" t="s">
        <v>2160</v>
      </c>
      <c r="C4680" s="672"/>
      <c r="D4680" s="313" t="s">
        <v>10039</v>
      </c>
      <c r="E4680" s="313" t="s">
        <v>2161</v>
      </c>
      <c r="I4680" s="313" t="s">
        <v>2162</v>
      </c>
      <c r="J4680" s="313" t="s">
        <v>726</v>
      </c>
      <c r="K4680" s="313">
        <v>6</v>
      </c>
      <c r="L4680" s="319"/>
      <c r="M4680" s="319">
        <v>45</v>
      </c>
      <c r="N4680" s="319">
        <v>21</v>
      </c>
      <c r="O4680" s="319" t="s">
        <v>9647</v>
      </c>
      <c r="P4680" s="319">
        <v>108</v>
      </c>
      <c r="Q4680" s="319">
        <v>32</v>
      </c>
      <c r="R4680" s="319">
        <v>22</v>
      </c>
      <c r="S4680" s="319" t="s">
        <v>9645</v>
      </c>
      <c r="T4680" s="319">
        <v>28</v>
      </c>
      <c r="U4680" s="319">
        <v>-6.7560000000000002</v>
      </c>
      <c r="V4680" s="319">
        <v>108.539</v>
      </c>
      <c r="W4680" s="319"/>
      <c r="X4680" s="319"/>
      <c r="Y4680" s="319"/>
      <c r="Z4680" s="319"/>
      <c r="AA4680" s="319"/>
      <c r="AB4680" s="319"/>
      <c r="AC4680" s="319"/>
      <c r="AD4680" s="319"/>
      <c r="AE4680" s="319"/>
      <c r="AF4680" s="319"/>
    </row>
    <row r="4681" spans="2:32" s="313" customFormat="1" hidden="1" x14ac:dyDescent="0.25">
      <c r="B4681" s="313" t="s">
        <v>1745</v>
      </c>
      <c r="C4681" s="672"/>
      <c r="D4681" s="313" t="s">
        <v>10040</v>
      </c>
      <c r="E4681" s="313" t="s">
        <v>1746</v>
      </c>
      <c r="I4681" s="313" t="s">
        <v>1745</v>
      </c>
      <c r="J4681" s="313" t="s">
        <v>463</v>
      </c>
      <c r="K4681" s="313">
        <v>4</v>
      </c>
      <c r="L4681" s="319"/>
      <c r="M4681" s="319">
        <v>58</v>
      </c>
      <c r="N4681" s="319">
        <v>33</v>
      </c>
      <c r="O4681" s="319" t="s">
        <v>9644</v>
      </c>
      <c r="P4681" s="319">
        <v>8</v>
      </c>
      <c r="Q4681" s="319">
        <v>20</v>
      </c>
      <c r="R4681" s="319">
        <v>49</v>
      </c>
      <c r="S4681" s="319" t="s">
        <v>9645</v>
      </c>
      <c r="T4681" s="319">
        <v>65</v>
      </c>
      <c r="U4681" s="319">
        <v>4.976</v>
      </c>
      <c r="V4681" s="319">
        <v>8.3469999999999995</v>
      </c>
      <c r="W4681" s="319"/>
      <c r="X4681" s="319"/>
      <c r="Y4681" s="319"/>
      <c r="Z4681" s="319"/>
      <c r="AA4681" s="319"/>
      <c r="AB4681" s="319"/>
      <c r="AC4681" s="319"/>
      <c r="AD4681" s="319"/>
      <c r="AE4681" s="319"/>
      <c r="AF4681" s="319"/>
    </row>
    <row r="4682" spans="2:32" s="313" customFormat="1" hidden="1" x14ac:dyDescent="0.25">
      <c r="B4682" s="313" t="s">
        <v>1808</v>
      </c>
      <c r="C4682" s="672"/>
      <c r="D4682" s="313" t="s">
        <v>10041</v>
      </c>
      <c r="E4682" s="313" t="s">
        <v>1809</v>
      </c>
      <c r="I4682" s="313" t="s">
        <v>1808</v>
      </c>
      <c r="J4682" s="313" t="s">
        <v>493</v>
      </c>
      <c r="K4682" s="313">
        <v>35</v>
      </c>
      <c r="L4682" s="319"/>
      <c r="M4682" s="319">
        <v>18</v>
      </c>
      <c r="N4682" s="319">
        <v>30</v>
      </c>
      <c r="O4682" s="319" t="s">
        <v>9647</v>
      </c>
      <c r="P4682" s="319">
        <v>149</v>
      </c>
      <c r="Q4682" s="319">
        <v>11</v>
      </c>
      <c r="R4682" s="319">
        <v>38</v>
      </c>
      <c r="S4682" s="319" t="s">
        <v>9645</v>
      </c>
      <c r="T4682" s="319">
        <v>576</v>
      </c>
      <c r="U4682" s="319">
        <v>-35.308</v>
      </c>
      <c r="V4682" s="319">
        <v>149.19399999999999</v>
      </c>
      <c r="W4682" s="319"/>
      <c r="X4682" s="319"/>
      <c r="Y4682" s="319"/>
      <c r="Z4682" s="319"/>
      <c r="AA4682" s="319"/>
      <c r="AB4682" s="319"/>
      <c r="AC4682" s="319"/>
      <c r="AD4682" s="319"/>
      <c r="AE4682" s="319"/>
      <c r="AF4682" s="319"/>
    </row>
    <row r="4683" spans="2:32" s="313" customFormat="1" hidden="1" x14ac:dyDescent="0.25">
      <c r="B4683" s="313" t="s">
        <v>2201</v>
      </c>
      <c r="C4683" s="672"/>
      <c r="D4683" s="313" t="s">
        <v>10042</v>
      </c>
      <c r="E4683" s="313" t="s">
        <v>2202</v>
      </c>
      <c r="I4683" s="313" t="s">
        <v>2201</v>
      </c>
      <c r="J4683" s="313" t="s">
        <v>1117</v>
      </c>
      <c r="K4683" s="313">
        <v>15</v>
      </c>
      <c r="L4683" s="319"/>
      <c r="M4683" s="319">
        <v>28</v>
      </c>
      <c r="N4683" s="319">
        <v>8</v>
      </c>
      <c r="O4683" s="319" t="s">
        <v>9644</v>
      </c>
      <c r="P4683" s="319">
        <v>90</v>
      </c>
      <c r="Q4683" s="319">
        <v>24</v>
      </c>
      <c r="R4683" s="319">
        <v>24</v>
      </c>
      <c r="S4683" s="319" t="s">
        <v>9648</v>
      </c>
      <c r="T4683" s="319">
        <v>1323</v>
      </c>
      <c r="U4683" s="319">
        <v>15.468999999999999</v>
      </c>
      <c r="V4683" s="319">
        <v>-90.406999999999996</v>
      </c>
      <c r="W4683" s="319"/>
      <c r="X4683" s="319"/>
      <c r="Y4683" s="319"/>
      <c r="Z4683" s="319"/>
      <c r="AA4683" s="319"/>
      <c r="AB4683" s="319"/>
      <c r="AC4683" s="319"/>
      <c r="AD4683" s="319"/>
      <c r="AE4683" s="319"/>
      <c r="AF4683" s="319"/>
    </row>
    <row r="4684" spans="2:32" s="313" customFormat="1" hidden="1" x14ac:dyDescent="0.25">
      <c r="B4684" s="313" t="s">
        <v>1852</v>
      </c>
      <c r="C4684" s="672"/>
      <c r="D4684" s="313" t="s">
        <v>10043</v>
      </c>
      <c r="E4684" s="313" t="s">
        <v>1853</v>
      </c>
      <c r="I4684" s="313" t="s">
        <v>1854</v>
      </c>
      <c r="J4684" s="313" t="s">
        <v>423</v>
      </c>
      <c r="K4684" s="313">
        <v>43</v>
      </c>
      <c r="L4684" s="319"/>
      <c r="M4684" s="319">
        <v>12</v>
      </c>
      <c r="N4684" s="319">
        <v>57</v>
      </c>
      <c r="O4684" s="319" t="s">
        <v>9644</v>
      </c>
      <c r="P4684" s="319">
        <v>2</v>
      </c>
      <c r="Q4684" s="319">
        <v>18</v>
      </c>
      <c r="R4684" s="319">
        <v>22</v>
      </c>
      <c r="S4684" s="319" t="s">
        <v>9645</v>
      </c>
      <c r="T4684" s="319">
        <v>132</v>
      </c>
      <c r="U4684" s="319">
        <v>43.216000000000001</v>
      </c>
      <c r="V4684" s="319">
        <v>2.306</v>
      </c>
      <c r="W4684" s="319"/>
      <c r="X4684" s="319"/>
      <c r="Y4684" s="319"/>
      <c r="Z4684" s="319"/>
      <c r="AA4684" s="319"/>
      <c r="AB4684" s="319"/>
      <c r="AC4684" s="319"/>
      <c r="AD4684" s="319"/>
      <c r="AE4684" s="319"/>
      <c r="AF4684" s="319"/>
    </row>
    <row r="4685" spans="2:32" s="313" customFormat="1" hidden="1" x14ac:dyDescent="0.25">
      <c r="B4685" s="313" t="s">
        <v>2075</v>
      </c>
      <c r="C4685" s="672"/>
      <c r="D4685" s="313" t="s">
        <v>10044</v>
      </c>
      <c r="E4685" s="313" t="s">
        <v>2076</v>
      </c>
      <c r="I4685" s="313" t="s">
        <v>2075</v>
      </c>
      <c r="J4685" s="313" t="s">
        <v>697</v>
      </c>
      <c r="K4685" s="313">
        <v>46</v>
      </c>
      <c r="L4685" s="319"/>
      <c r="M4685" s="319">
        <v>34</v>
      </c>
      <c r="N4685" s="319">
        <v>54</v>
      </c>
      <c r="O4685" s="319" t="s">
        <v>9647</v>
      </c>
      <c r="P4685" s="319">
        <v>71</v>
      </c>
      <c r="Q4685" s="319">
        <v>41</v>
      </c>
      <c r="R4685" s="319">
        <v>51</v>
      </c>
      <c r="S4685" s="319" t="s">
        <v>9648</v>
      </c>
      <c r="T4685" s="319">
        <v>327</v>
      </c>
      <c r="U4685" s="319">
        <v>-46.582000000000001</v>
      </c>
      <c r="V4685" s="319">
        <v>-71.697999999999993</v>
      </c>
      <c r="W4685" s="319"/>
      <c r="X4685" s="319"/>
      <c r="Y4685" s="319"/>
      <c r="Z4685" s="319"/>
      <c r="AA4685" s="319"/>
      <c r="AB4685" s="319"/>
      <c r="AC4685" s="319"/>
      <c r="AD4685" s="319"/>
      <c r="AE4685" s="319"/>
      <c r="AF4685" s="319"/>
    </row>
    <row r="4686" spans="2:32" s="313" customFormat="1" hidden="1" x14ac:dyDescent="0.25">
      <c r="B4686" s="313" t="s">
        <v>1767</v>
      </c>
      <c r="C4686" s="672"/>
      <c r="D4686" s="313" t="s">
        <v>10045</v>
      </c>
      <c r="E4686" s="313" t="s">
        <v>1768</v>
      </c>
      <c r="I4686" s="313" t="s">
        <v>1767</v>
      </c>
      <c r="J4686" s="313" t="s">
        <v>516</v>
      </c>
      <c r="K4686" s="313">
        <v>11</v>
      </c>
      <c r="L4686" s="319"/>
      <c r="M4686" s="319">
        <v>8</v>
      </c>
      <c r="N4686" s="319">
        <v>8</v>
      </c>
      <c r="O4686" s="319" t="s">
        <v>9644</v>
      </c>
      <c r="P4686" s="319">
        <v>75</v>
      </c>
      <c r="Q4686" s="319">
        <v>57</v>
      </c>
      <c r="R4686" s="319">
        <v>17</v>
      </c>
      <c r="S4686" s="319" t="s">
        <v>9645</v>
      </c>
      <c r="T4686" s="319">
        <v>101</v>
      </c>
      <c r="U4686" s="319">
        <v>11.135999999999999</v>
      </c>
      <c r="V4686" s="319">
        <v>75.954999999999998</v>
      </c>
      <c r="W4686" s="319"/>
      <c r="X4686" s="319"/>
      <c r="Y4686" s="319"/>
      <c r="Z4686" s="319"/>
      <c r="AA4686" s="319"/>
      <c r="AB4686" s="319"/>
      <c r="AC4686" s="319"/>
      <c r="AD4686" s="319"/>
      <c r="AE4686" s="319"/>
      <c r="AF4686" s="319"/>
    </row>
    <row r="4687" spans="2:32" s="313" customFormat="1" hidden="1" x14ac:dyDescent="0.25">
      <c r="B4687" s="313" t="s">
        <v>2289</v>
      </c>
      <c r="C4687" s="672"/>
      <c r="D4687" s="313" t="s">
        <v>10046</v>
      </c>
      <c r="E4687" s="313" t="s">
        <v>2290</v>
      </c>
      <c r="I4687" s="313" t="s">
        <v>2291</v>
      </c>
      <c r="J4687" s="313" t="s">
        <v>697</v>
      </c>
      <c r="K4687" s="313">
        <v>36</v>
      </c>
      <c r="L4687" s="319"/>
      <c r="M4687" s="319">
        <v>46</v>
      </c>
      <c r="N4687" s="319">
        <v>21</v>
      </c>
      <c r="O4687" s="319" t="s">
        <v>9647</v>
      </c>
      <c r="P4687" s="319">
        <v>73</v>
      </c>
      <c r="Q4687" s="319">
        <v>3</v>
      </c>
      <c r="R4687" s="319">
        <v>47</v>
      </c>
      <c r="S4687" s="319" t="s">
        <v>9648</v>
      </c>
      <c r="T4687" s="319">
        <v>8</v>
      </c>
      <c r="U4687" s="319">
        <v>-36.773000000000003</v>
      </c>
      <c r="V4687" s="319">
        <v>-73.063000000000002</v>
      </c>
      <c r="W4687" s="319"/>
      <c r="X4687" s="319"/>
      <c r="Y4687" s="319"/>
      <c r="Z4687" s="319"/>
      <c r="AA4687" s="319"/>
      <c r="AB4687" s="319"/>
      <c r="AC4687" s="319"/>
      <c r="AD4687" s="319"/>
      <c r="AE4687" s="319"/>
      <c r="AF4687" s="319"/>
    </row>
    <row r="4688" spans="2:32" s="313" customFormat="1" hidden="1" x14ac:dyDescent="0.25">
      <c r="B4688" s="313" t="s">
        <v>1844</v>
      </c>
      <c r="C4688" s="672"/>
      <c r="D4688" s="313" t="s">
        <v>10047</v>
      </c>
      <c r="E4688" s="313" t="s">
        <v>1845</v>
      </c>
      <c r="I4688" s="313" t="s">
        <v>1846</v>
      </c>
      <c r="J4688" s="313" t="s">
        <v>473</v>
      </c>
      <c r="K4688" s="313">
        <v>10</v>
      </c>
      <c r="L4688" s="319"/>
      <c r="M4688" s="319">
        <v>36</v>
      </c>
      <c r="N4688" s="319">
        <v>11</v>
      </c>
      <c r="O4688" s="319" t="s">
        <v>9644</v>
      </c>
      <c r="P4688" s="319">
        <v>66</v>
      </c>
      <c r="Q4688" s="319">
        <v>59</v>
      </c>
      <c r="R4688" s="319">
        <v>26</v>
      </c>
      <c r="S4688" s="319" t="s">
        <v>9648</v>
      </c>
      <c r="T4688" s="319">
        <v>72</v>
      </c>
      <c r="U4688" s="319">
        <v>10.603</v>
      </c>
      <c r="V4688" s="319">
        <v>-66.991</v>
      </c>
      <c r="W4688" s="319"/>
      <c r="X4688" s="319"/>
      <c r="Y4688" s="319"/>
      <c r="Z4688" s="319"/>
      <c r="AA4688" s="319"/>
      <c r="AB4688" s="319"/>
      <c r="AC4688" s="319"/>
      <c r="AD4688" s="319"/>
      <c r="AE4688" s="319"/>
      <c r="AF4688" s="319"/>
    </row>
    <row r="4689" spans="2:32" s="313" customFormat="1" hidden="1" x14ac:dyDescent="0.25">
      <c r="B4689" s="313" t="s">
        <v>1755</v>
      </c>
      <c r="C4689" s="672"/>
      <c r="D4689" s="313" t="s">
        <v>10048</v>
      </c>
      <c r="E4689" s="313" t="s">
        <v>1756</v>
      </c>
      <c r="I4689" s="313" t="s">
        <v>1757</v>
      </c>
      <c r="J4689" s="313" t="s">
        <v>516</v>
      </c>
      <c r="K4689" s="313">
        <v>22</v>
      </c>
      <c r="L4689" s="319"/>
      <c r="M4689" s="319">
        <v>39</v>
      </c>
      <c r="N4689" s="319">
        <v>17</v>
      </c>
      <c r="O4689" s="319" t="s">
        <v>9644</v>
      </c>
      <c r="P4689" s="319">
        <v>88</v>
      </c>
      <c r="Q4689" s="319">
        <v>26</v>
      </c>
      <c r="R4689" s="319">
        <v>48</v>
      </c>
      <c r="S4689" s="319" t="s">
        <v>9645</v>
      </c>
      <c r="T4689" s="319">
        <v>7</v>
      </c>
      <c r="U4689" s="319">
        <v>22.655000000000001</v>
      </c>
      <c r="V4689" s="319">
        <v>88.447000000000003</v>
      </c>
      <c r="W4689" s="319"/>
      <c r="X4689" s="319"/>
      <c r="Y4689" s="319"/>
      <c r="Z4689" s="319"/>
      <c r="AA4689" s="319"/>
      <c r="AB4689" s="319"/>
      <c r="AC4689" s="319"/>
      <c r="AD4689" s="319"/>
      <c r="AE4689" s="319"/>
      <c r="AF4689" s="319"/>
    </row>
    <row r="4690" spans="2:32" s="313" customFormat="1" hidden="1" x14ac:dyDescent="0.25">
      <c r="B4690" s="313" t="s">
        <v>2132</v>
      </c>
      <c r="C4690" s="672"/>
      <c r="D4690" s="313" t="s">
        <v>10049</v>
      </c>
      <c r="E4690" s="313" t="s">
        <v>2133</v>
      </c>
      <c r="I4690" s="313" t="s">
        <v>2132</v>
      </c>
      <c r="J4690" s="313" t="s">
        <v>651</v>
      </c>
      <c r="K4690" s="313">
        <v>25</v>
      </c>
      <c r="L4690" s="319"/>
      <c r="M4690" s="319">
        <v>25</v>
      </c>
      <c r="N4690" s="319">
        <v>1</v>
      </c>
      <c r="O4690" s="319" t="s">
        <v>9644</v>
      </c>
      <c r="P4690" s="319">
        <v>77</v>
      </c>
      <c r="Q4690" s="319">
        <v>52</v>
      </c>
      <c r="R4690" s="319">
        <v>51</v>
      </c>
      <c r="S4690" s="319" t="s">
        <v>9648</v>
      </c>
      <c r="T4690" s="319">
        <v>2</v>
      </c>
      <c r="U4690" s="319">
        <v>25.417000000000002</v>
      </c>
      <c r="V4690" s="319">
        <v>-77.881</v>
      </c>
      <c r="W4690" s="319"/>
      <c r="X4690" s="319"/>
      <c r="Y4690" s="319"/>
      <c r="Z4690" s="319"/>
      <c r="AA4690" s="319"/>
      <c r="AB4690" s="319"/>
      <c r="AC4690" s="319"/>
      <c r="AD4690" s="319"/>
      <c r="AE4690" s="319"/>
      <c r="AF4690" s="319"/>
    </row>
    <row r="4691" spans="2:32" s="313" customFormat="1" hidden="1" x14ac:dyDescent="0.25">
      <c r="B4691" s="313" t="s">
        <v>2234</v>
      </c>
      <c r="C4691" s="672"/>
      <c r="D4691" s="313" t="s">
        <v>10050</v>
      </c>
      <c r="E4691" s="313" t="s">
        <v>2235</v>
      </c>
      <c r="I4691" s="313" t="s">
        <v>2234</v>
      </c>
      <c r="J4691" s="313" t="s">
        <v>436</v>
      </c>
      <c r="K4691" s="313">
        <v>55</v>
      </c>
      <c r="L4691" s="319"/>
      <c r="M4691" s="319">
        <v>12</v>
      </c>
      <c r="N4691" s="319">
        <v>20</v>
      </c>
      <c r="O4691" s="319" t="s">
        <v>9644</v>
      </c>
      <c r="P4691" s="319">
        <v>162</v>
      </c>
      <c r="Q4691" s="319">
        <v>43</v>
      </c>
      <c r="R4691" s="319">
        <v>27</v>
      </c>
      <c r="S4691" s="319" t="s">
        <v>9648</v>
      </c>
      <c r="T4691" s="319">
        <v>30</v>
      </c>
      <c r="U4691" s="319">
        <v>55.206000000000003</v>
      </c>
      <c r="V4691" s="319">
        <v>-162.72399999999999</v>
      </c>
      <c r="W4691" s="319"/>
      <c r="X4691" s="319"/>
      <c r="Y4691" s="319"/>
      <c r="Z4691" s="319"/>
      <c r="AA4691" s="319"/>
      <c r="AB4691" s="319"/>
      <c r="AC4691" s="319"/>
      <c r="AD4691" s="319"/>
      <c r="AE4691" s="319"/>
      <c r="AF4691" s="319"/>
    </row>
    <row r="4692" spans="2:32" s="313" customFormat="1" hidden="1" x14ac:dyDescent="0.25">
      <c r="B4692" s="313" t="s">
        <v>1941</v>
      </c>
      <c r="C4692" s="672"/>
      <c r="D4692" s="313" t="s">
        <v>10051</v>
      </c>
      <c r="E4692" s="313" t="s">
        <v>1942</v>
      </c>
      <c r="I4692" s="313" t="s">
        <v>1943</v>
      </c>
      <c r="J4692" s="313" t="s">
        <v>436</v>
      </c>
      <c r="K4692" s="313">
        <v>37</v>
      </c>
      <c r="L4692" s="319"/>
      <c r="M4692" s="319">
        <v>42</v>
      </c>
      <c r="N4692" s="319">
        <v>3</v>
      </c>
      <c r="O4692" s="319" t="s">
        <v>9644</v>
      </c>
      <c r="P4692" s="319">
        <v>113</v>
      </c>
      <c r="Q4692" s="319">
        <v>5</v>
      </c>
      <c r="R4692" s="319">
        <v>55</v>
      </c>
      <c r="S4692" s="319" t="s">
        <v>9648</v>
      </c>
      <c r="T4692" s="319">
        <v>1714</v>
      </c>
      <c r="U4692" s="319">
        <v>37.701000000000001</v>
      </c>
      <c r="V4692" s="319">
        <v>-113.099</v>
      </c>
      <c r="W4692" s="319"/>
      <c r="X4692" s="319"/>
      <c r="Y4692" s="319"/>
      <c r="Z4692" s="319"/>
      <c r="AA4692" s="319"/>
      <c r="AB4692" s="319"/>
      <c r="AC4692" s="319"/>
      <c r="AD4692" s="319"/>
      <c r="AE4692" s="319"/>
      <c r="AF4692" s="319"/>
    </row>
    <row r="4693" spans="2:32" s="313" customFormat="1" hidden="1" x14ac:dyDescent="0.25">
      <c r="B4693" s="313" t="s">
        <v>6631</v>
      </c>
      <c r="C4693" s="672"/>
      <c r="D4693" s="313" t="s">
        <v>10052</v>
      </c>
      <c r="E4693" s="313" t="s">
        <v>6632</v>
      </c>
      <c r="I4693" s="313" t="s">
        <v>6633</v>
      </c>
      <c r="J4693" s="313" t="s">
        <v>423</v>
      </c>
      <c r="K4693" s="313">
        <v>49</v>
      </c>
      <c r="L4693" s="319"/>
      <c r="M4693" s="319">
        <v>0</v>
      </c>
      <c r="N4693" s="319">
        <v>46</v>
      </c>
      <c r="O4693" s="319" t="s">
        <v>9644</v>
      </c>
      <c r="P4693" s="319">
        <v>2</v>
      </c>
      <c r="Q4693" s="319">
        <v>33</v>
      </c>
      <c r="R4693" s="319">
        <v>0</v>
      </c>
      <c r="S4693" s="319" t="s">
        <v>9645</v>
      </c>
      <c r="T4693" s="319">
        <v>120</v>
      </c>
      <c r="U4693" s="319">
        <v>49.012999999999998</v>
      </c>
      <c r="V4693" s="319">
        <v>2.5499999999999998</v>
      </c>
      <c r="W4693" s="319"/>
      <c r="X4693" s="319"/>
      <c r="Y4693" s="319"/>
      <c r="Z4693" s="319"/>
      <c r="AA4693" s="319"/>
      <c r="AB4693" s="319"/>
      <c r="AC4693" s="319"/>
      <c r="AD4693" s="319"/>
      <c r="AE4693" s="319"/>
      <c r="AF4693" s="319"/>
    </row>
    <row r="4694" spans="2:32" s="313" customFormat="1" hidden="1" x14ac:dyDescent="0.25">
      <c r="B4694" s="313" t="s">
        <v>2286</v>
      </c>
      <c r="C4694" s="672"/>
      <c r="D4694" s="313" t="s">
        <v>10053</v>
      </c>
      <c r="E4694" s="313" t="s">
        <v>2287</v>
      </c>
      <c r="I4694" s="313" t="s">
        <v>2288</v>
      </c>
      <c r="J4694" s="313" t="s">
        <v>665</v>
      </c>
      <c r="K4694" s="313">
        <v>8</v>
      </c>
      <c r="L4694" s="319"/>
      <c r="M4694" s="319">
        <v>20</v>
      </c>
      <c r="N4694" s="319">
        <v>54</v>
      </c>
      <c r="O4694" s="319" t="s">
        <v>9647</v>
      </c>
      <c r="P4694" s="319">
        <v>49</v>
      </c>
      <c r="Q4694" s="319">
        <v>18</v>
      </c>
      <c r="R4694" s="319">
        <v>5</v>
      </c>
      <c r="S4694" s="319" t="s">
        <v>9648</v>
      </c>
      <c r="T4694" s="319">
        <v>200</v>
      </c>
      <c r="U4694" s="319">
        <v>-8.3480000000000008</v>
      </c>
      <c r="V4694" s="319">
        <v>-49.301000000000002</v>
      </c>
      <c r="W4694" s="319"/>
      <c r="X4694" s="319"/>
      <c r="Y4694" s="319"/>
      <c r="Z4694" s="319"/>
      <c r="AA4694" s="319"/>
      <c r="AB4694" s="319"/>
      <c r="AC4694" s="319"/>
      <c r="AD4694" s="319"/>
      <c r="AE4694" s="319"/>
      <c r="AF4694" s="319"/>
    </row>
    <row r="4695" spans="2:32" s="313" customFormat="1" hidden="1" x14ac:dyDescent="0.25">
      <c r="B4695" s="313" t="s">
        <v>2414</v>
      </c>
      <c r="C4695" s="672"/>
      <c r="D4695" s="313" t="s">
        <v>10054</v>
      </c>
      <c r="E4695" s="313" t="s">
        <v>2415</v>
      </c>
      <c r="I4695" s="313" t="s">
        <v>2414</v>
      </c>
      <c r="J4695" s="313" t="s">
        <v>516</v>
      </c>
      <c r="K4695" s="313">
        <v>14</v>
      </c>
      <c r="L4695" s="319"/>
      <c r="M4695" s="319">
        <v>30</v>
      </c>
      <c r="N4695" s="319">
        <v>35</v>
      </c>
      <c r="O4695" s="319" t="s">
        <v>9644</v>
      </c>
      <c r="P4695" s="319">
        <v>78</v>
      </c>
      <c r="Q4695" s="319">
        <v>46</v>
      </c>
      <c r="R4695" s="319">
        <v>22</v>
      </c>
      <c r="S4695" s="319" t="s">
        <v>9645</v>
      </c>
      <c r="T4695" s="319">
        <v>132</v>
      </c>
      <c r="U4695" s="319">
        <v>14.51</v>
      </c>
      <c r="V4695" s="319">
        <v>78.772999999999996</v>
      </c>
      <c r="W4695" s="319"/>
      <c r="X4695" s="319"/>
      <c r="Y4695" s="319"/>
      <c r="Z4695" s="319"/>
      <c r="AA4695" s="319"/>
      <c r="AB4695" s="319"/>
      <c r="AC4695" s="319"/>
      <c r="AD4695" s="319"/>
      <c r="AE4695" s="319"/>
      <c r="AF4695" s="319"/>
    </row>
    <row r="4696" spans="2:32" s="313" customFormat="1" hidden="1" x14ac:dyDescent="0.25">
      <c r="B4696" s="313" t="s">
        <v>2072</v>
      </c>
      <c r="C4696" s="672"/>
      <c r="D4696" s="313" t="s">
        <v>10055</v>
      </c>
      <c r="E4696" s="313" t="s">
        <v>2073</v>
      </c>
      <c r="I4696" s="313" t="s">
        <v>2074</v>
      </c>
      <c r="J4696" s="313" t="s">
        <v>436</v>
      </c>
      <c r="K4696" s="313">
        <v>34</v>
      </c>
      <c r="L4696" s="319"/>
      <c r="M4696" s="319">
        <v>26</v>
      </c>
      <c r="N4696" s="319">
        <v>1</v>
      </c>
      <c r="O4696" s="319" t="s">
        <v>9644</v>
      </c>
      <c r="P4696" s="319">
        <v>100</v>
      </c>
      <c r="Q4696" s="319">
        <v>17</v>
      </c>
      <c r="R4696" s="319">
        <v>17</v>
      </c>
      <c r="S4696" s="319" t="s">
        <v>9648</v>
      </c>
      <c r="T4696" s="319">
        <v>596</v>
      </c>
      <c r="U4696" s="319">
        <v>34.433999999999997</v>
      </c>
      <c r="V4696" s="319">
        <v>-100.288</v>
      </c>
      <c r="W4696" s="319"/>
      <c r="X4696" s="319"/>
      <c r="Y4696" s="319"/>
      <c r="Z4696" s="319"/>
      <c r="AA4696" s="319"/>
      <c r="AB4696" s="319"/>
      <c r="AC4696" s="319"/>
      <c r="AD4696" s="319"/>
      <c r="AE4696" s="319"/>
      <c r="AF4696" s="319"/>
    </row>
    <row r="4697" spans="2:32" s="313" customFormat="1" hidden="1" x14ac:dyDescent="0.25">
      <c r="B4697" s="313" t="s">
        <v>1784</v>
      </c>
      <c r="C4697" s="672"/>
      <c r="D4697" s="313" t="s">
        <v>10056</v>
      </c>
      <c r="E4697" s="313" t="s">
        <v>1785</v>
      </c>
      <c r="I4697" s="313" t="s">
        <v>1784</v>
      </c>
      <c r="J4697" s="313" t="s">
        <v>493</v>
      </c>
      <c r="K4697" s="313">
        <v>34</v>
      </c>
      <c r="L4697" s="319"/>
      <c r="M4697" s="319">
        <v>2</v>
      </c>
      <c r="N4697" s="319">
        <v>25</v>
      </c>
      <c r="O4697" s="319" t="s">
        <v>9647</v>
      </c>
      <c r="P4697" s="319">
        <v>150</v>
      </c>
      <c r="Q4697" s="319">
        <v>41</v>
      </c>
      <c r="R4697" s="319">
        <v>14</v>
      </c>
      <c r="S4697" s="319" t="s">
        <v>9645</v>
      </c>
      <c r="T4697" s="319">
        <v>71</v>
      </c>
      <c r="U4697" s="319">
        <v>-34.04</v>
      </c>
      <c r="V4697" s="319">
        <v>150.68700000000001</v>
      </c>
      <c r="W4697" s="319"/>
      <c r="X4697" s="319"/>
      <c r="Y4697" s="319"/>
      <c r="Z4697" s="319"/>
      <c r="AA4697" s="319"/>
      <c r="AB4697" s="319"/>
      <c r="AC4697" s="319"/>
      <c r="AD4697" s="319"/>
      <c r="AE4697" s="319"/>
      <c r="AF4697" s="319"/>
    </row>
    <row r="4698" spans="2:32" s="313" customFormat="1" hidden="1" x14ac:dyDescent="0.25">
      <c r="B4698" s="313" t="s">
        <v>2340</v>
      </c>
      <c r="C4698" s="672"/>
      <c r="D4698" s="313" t="s">
        <v>10057</v>
      </c>
      <c r="E4698" s="313" t="s">
        <v>2341</v>
      </c>
      <c r="I4698" s="313" t="s">
        <v>2342</v>
      </c>
      <c r="J4698" s="313" t="s">
        <v>436</v>
      </c>
      <c r="K4698" s="313">
        <v>60</v>
      </c>
      <c r="L4698" s="319"/>
      <c r="M4698" s="319">
        <v>29</v>
      </c>
      <c r="N4698" s="319">
        <v>30</v>
      </c>
      <c r="O4698" s="319" t="s">
        <v>9644</v>
      </c>
      <c r="P4698" s="319">
        <v>145</v>
      </c>
      <c r="Q4698" s="319">
        <v>28</v>
      </c>
      <c r="R4698" s="319">
        <v>39</v>
      </c>
      <c r="S4698" s="319" t="s">
        <v>9648</v>
      </c>
      <c r="T4698" s="319">
        <v>13</v>
      </c>
      <c r="U4698" s="319">
        <v>60.491999999999997</v>
      </c>
      <c r="V4698" s="319">
        <v>-145.477</v>
      </c>
      <c r="W4698" s="319"/>
      <c r="X4698" s="319"/>
      <c r="Y4698" s="319"/>
      <c r="Z4698" s="319"/>
      <c r="AA4698" s="319"/>
      <c r="AB4698" s="319"/>
      <c r="AC4698" s="319"/>
      <c r="AD4698" s="319"/>
      <c r="AE4698" s="319"/>
      <c r="AF4698" s="319"/>
    </row>
    <row r="4699" spans="2:32" s="313" customFormat="1" hidden="1" x14ac:dyDescent="0.25">
      <c r="B4699" s="313" t="s">
        <v>1938</v>
      </c>
      <c r="C4699" s="672"/>
      <c r="D4699" s="313" t="s">
        <v>10058</v>
      </c>
      <c r="E4699" s="313" t="s">
        <v>1939</v>
      </c>
      <c r="I4699" s="313" t="s">
        <v>1940</v>
      </c>
      <c r="J4699" s="313" t="s">
        <v>1018</v>
      </c>
      <c r="K4699" s="313">
        <v>7</v>
      </c>
      <c r="L4699" s="319"/>
      <c r="M4699" s="319">
        <v>9</v>
      </c>
      <c r="N4699" s="319">
        <v>53</v>
      </c>
      <c r="O4699" s="319" t="s">
        <v>9644</v>
      </c>
      <c r="P4699" s="319">
        <v>124</v>
      </c>
      <c r="Q4699" s="319">
        <v>12</v>
      </c>
      <c r="R4699" s="319">
        <v>37</v>
      </c>
      <c r="S4699" s="319" t="s">
        <v>9645</v>
      </c>
      <c r="T4699" s="319">
        <v>58</v>
      </c>
      <c r="U4699" s="319">
        <v>7.165</v>
      </c>
      <c r="V4699" s="319">
        <v>124.21</v>
      </c>
      <c r="W4699" s="319"/>
      <c r="X4699" s="319"/>
      <c r="Y4699" s="319"/>
      <c r="Z4699" s="319"/>
      <c r="AA4699" s="319"/>
      <c r="AB4699" s="319"/>
      <c r="AC4699" s="319"/>
      <c r="AD4699" s="319"/>
      <c r="AE4699" s="319"/>
      <c r="AF4699" s="319"/>
    </row>
    <row r="4700" spans="2:32" s="313" customFormat="1" hidden="1" x14ac:dyDescent="0.25">
      <c r="B4700" s="313" t="s">
        <v>2064</v>
      </c>
      <c r="C4700" s="672"/>
      <c r="D4700" s="313" t="s">
        <v>10059</v>
      </c>
      <c r="E4700" s="313" t="s">
        <v>2065</v>
      </c>
      <c r="I4700" s="313" t="s">
        <v>2066</v>
      </c>
      <c r="J4700" s="313" t="s">
        <v>436</v>
      </c>
      <c r="K4700" s="313">
        <v>42</v>
      </c>
      <c r="L4700" s="319"/>
      <c r="M4700" s="319">
        <v>11</v>
      </c>
      <c r="N4700" s="319">
        <v>53</v>
      </c>
      <c r="O4700" s="319" t="s">
        <v>9644</v>
      </c>
      <c r="P4700" s="319">
        <v>72</v>
      </c>
      <c r="Q4700" s="319">
        <v>32</v>
      </c>
      <c r="R4700" s="319">
        <v>3</v>
      </c>
      <c r="S4700" s="319" t="s">
        <v>9648</v>
      </c>
      <c r="T4700" s="319">
        <v>75</v>
      </c>
      <c r="U4700" s="319">
        <v>42.198</v>
      </c>
      <c r="V4700" s="319">
        <v>-72.534000000000006</v>
      </c>
      <c r="W4700" s="319"/>
      <c r="X4700" s="319"/>
      <c r="Y4700" s="319"/>
      <c r="Z4700" s="319"/>
      <c r="AA4700" s="319"/>
      <c r="AB4700" s="319"/>
      <c r="AC4700" s="319"/>
      <c r="AD4700" s="319"/>
      <c r="AE4700" s="319"/>
      <c r="AF4700" s="319"/>
    </row>
    <row r="4701" spans="2:32" s="313" customFormat="1" hidden="1" x14ac:dyDescent="0.25">
      <c r="B4701" s="313" t="s">
        <v>3654</v>
      </c>
      <c r="C4701" s="672"/>
      <c r="D4701" s="313" t="s">
        <v>10060</v>
      </c>
      <c r="E4701" s="313" t="s">
        <v>3655</v>
      </c>
      <c r="I4701" s="313" t="s">
        <v>3654</v>
      </c>
      <c r="J4701" s="313" t="s">
        <v>1194</v>
      </c>
      <c r="K4701" s="313">
        <v>53</v>
      </c>
      <c r="L4701" s="319"/>
      <c r="M4701" s="319">
        <v>10</v>
      </c>
      <c r="N4701" s="319">
        <v>41</v>
      </c>
      <c r="O4701" s="319" t="s">
        <v>9644</v>
      </c>
      <c r="P4701" s="319">
        <v>2</v>
      </c>
      <c r="Q4701" s="319">
        <v>58</v>
      </c>
      <c r="R4701" s="319">
        <v>40</v>
      </c>
      <c r="S4701" s="319" t="s">
        <v>9648</v>
      </c>
      <c r="T4701" s="319">
        <v>11</v>
      </c>
      <c r="U4701" s="319">
        <v>53.177999999999997</v>
      </c>
      <c r="V4701" s="319">
        <v>-2.9780000000000002</v>
      </c>
      <c r="W4701" s="319"/>
      <c r="X4701" s="319"/>
      <c r="Y4701" s="319"/>
      <c r="Z4701" s="319"/>
      <c r="AA4701" s="319"/>
      <c r="AB4701" s="319"/>
      <c r="AC4701" s="319"/>
      <c r="AD4701" s="319"/>
      <c r="AE4701" s="319"/>
      <c r="AF4701" s="319"/>
    </row>
    <row r="4702" spans="2:32" s="313" customFormat="1" hidden="1" x14ac:dyDescent="0.25">
      <c r="B4702" s="313" t="s">
        <v>2027</v>
      </c>
      <c r="C4702" s="672"/>
      <c r="D4702" s="313" t="s">
        <v>10061</v>
      </c>
      <c r="E4702" s="313" t="s">
        <v>2028</v>
      </c>
      <c r="I4702" s="313" t="s">
        <v>2029</v>
      </c>
      <c r="J4702" s="313" t="s">
        <v>421</v>
      </c>
      <c r="K4702" s="313">
        <v>55</v>
      </c>
      <c r="L4702" s="319"/>
      <c r="M4702" s="319">
        <v>18</v>
      </c>
      <c r="N4702" s="319">
        <v>12</v>
      </c>
      <c r="O4702" s="319" t="s">
        <v>9644</v>
      </c>
      <c r="P4702" s="319">
        <v>61</v>
      </c>
      <c r="Q4702" s="319">
        <v>30</v>
      </c>
      <c r="R4702" s="319">
        <v>24</v>
      </c>
      <c r="S4702" s="319" t="s">
        <v>9645</v>
      </c>
      <c r="T4702" s="319">
        <v>235</v>
      </c>
      <c r="U4702" s="319">
        <v>55.302999999999997</v>
      </c>
      <c r="V4702" s="319">
        <v>61.506999999999998</v>
      </c>
      <c r="W4702" s="319"/>
      <c r="X4702" s="319"/>
      <c r="Y4702" s="319"/>
      <c r="Z4702" s="319"/>
      <c r="AA4702" s="319"/>
      <c r="AB4702" s="319"/>
      <c r="AC4702" s="319"/>
      <c r="AD4702" s="319"/>
      <c r="AE4702" s="319"/>
      <c r="AF4702" s="319"/>
    </row>
    <row r="4703" spans="2:32" s="313" customFormat="1" hidden="1" x14ac:dyDescent="0.25">
      <c r="B4703" s="313" t="s">
        <v>2176</v>
      </c>
      <c r="C4703" s="672"/>
      <c r="D4703" s="313" t="s">
        <v>10062</v>
      </c>
      <c r="E4703" s="313" t="s">
        <v>2177</v>
      </c>
      <c r="I4703" s="313" t="s">
        <v>2178</v>
      </c>
      <c r="J4703" s="313" t="s">
        <v>469</v>
      </c>
      <c r="K4703" s="313">
        <v>27</v>
      </c>
      <c r="L4703" s="319"/>
      <c r="M4703" s="319">
        <v>23</v>
      </c>
      <c r="N4703" s="319">
        <v>33</v>
      </c>
      <c r="O4703" s="319" t="s">
        <v>9644</v>
      </c>
      <c r="P4703" s="319">
        <v>109</v>
      </c>
      <c r="Q4703" s="319">
        <v>49</v>
      </c>
      <c r="R4703" s="319">
        <v>59</v>
      </c>
      <c r="S4703" s="319" t="s">
        <v>9648</v>
      </c>
      <c r="T4703" s="319">
        <v>75</v>
      </c>
      <c r="U4703" s="319">
        <v>27.391999999999999</v>
      </c>
      <c r="V4703" s="319">
        <v>-109.833</v>
      </c>
      <c r="W4703" s="319"/>
      <c r="X4703" s="319"/>
      <c r="Y4703" s="319"/>
      <c r="Z4703" s="319"/>
      <c r="AA4703" s="319"/>
      <c r="AB4703" s="319"/>
      <c r="AC4703" s="319"/>
      <c r="AD4703" s="319"/>
      <c r="AE4703" s="319"/>
      <c r="AF4703" s="319"/>
    </row>
    <row r="4704" spans="2:32" s="313" customFormat="1" hidden="1" x14ac:dyDescent="0.25">
      <c r="B4704" s="313" t="s">
        <v>2292</v>
      </c>
      <c r="C4704" s="672"/>
      <c r="D4704" s="313" t="s">
        <v>10063</v>
      </c>
      <c r="E4704" s="313" t="s">
        <v>2293</v>
      </c>
      <c r="I4704" s="313" t="s">
        <v>2289</v>
      </c>
      <c r="J4704" s="313" t="s">
        <v>856</v>
      </c>
      <c r="K4704" s="313">
        <v>16</v>
      </c>
      <c r="L4704" s="319"/>
      <c r="M4704" s="319">
        <v>8</v>
      </c>
      <c r="N4704" s="319">
        <v>36</v>
      </c>
      <c r="O4704" s="319" t="s">
        <v>9647</v>
      </c>
      <c r="P4704" s="319">
        <v>62</v>
      </c>
      <c r="Q4704" s="319">
        <v>1</v>
      </c>
      <c r="R4704" s="319">
        <v>33</v>
      </c>
      <c r="S4704" s="319" t="s">
        <v>9648</v>
      </c>
      <c r="T4704" s="319">
        <v>498</v>
      </c>
      <c r="U4704" s="319">
        <v>-16.143000000000001</v>
      </c>
      <c r="V4704" s="319">
        <v>-62.026000000000003</v>
      </c>
      <c r="W4704" s="319"/>
      <c r="X4704" s="319"/>
      <c r="Y4704" s="319"/>
      <c r="Z4704" s="319"/>
      <c r="AA4704" s="319"/>
      <c r="AB4704" s="319"/>
      <c r="AC4704" s="319"/>
      <c r="AD4704" s="319"/>
      <c r="AE4704" s="319"/>
      <c r="AF4704" s="319"/>
    </row>
    <row r="4705" spans="2:32" s="313" customFormat="1" hidden="1" x14ac:dyDescent="0.25">
      <c r="B4705" s="313" t="s">
        <v>1816</v>
      </c>
      <c r="C4705" s="672"/>
      <c r="D4705" s="313" t="s">
        <v>10064</v>
      </c>
      <c r="E4705" s="313" t="s">
        <v>1817</v>
      </c>
      <c r="I4705" s="313" t="s">
        <v>1818</v>
      </c>
      <c r="J4705" s="313" t="s">
        <v>423</v>
      </c>
      <c r="K4705" s="313">
        <v>43</v>
      </c>
      <c r="L4705" s="319"/>
      <c r="M4705" s="319">
        <v>32</v>
      </c>
      <c r="N4705" s="319">
        <v>31</v>
      </c>
      <c r="O4705" s="319" t="s">
        <v>9644</v>
      </c>
      <c r="P4705" s="319">
        <v>6</v>
      </c>
      <c r="Q4705" s="319">
        <v>57</v>
      </c>
      <c r="R4705" s="319">
        <v>12</v>
      </c>
      <c r="S4705" s="319" t="s">
        <v>9645</v>
      </c>
      <c r="T4705" s="319">
        <v>4</v>
      </c>
      <c r="U4705" s="319">
        <v>43.542000000000002</v>
      </c>
      <c r="V4705" s="319">
        <v>6.9530000000000003</v>
      </c>
      <c r="W4705" s="319"/>
      <c r="X4705" s="319"/>
      <c r="Y4705" s="319"/>
      <c r="Z4705" s="319"/>
      <c r="AA4705" s="319"/>
      <c r="AB4705" s="319"/>
      <c r="AC4705" s="319"/>
      <c r="AD4705" s="319"/>
      <c r="AE4705" s="319"/>
      <c r="AF4705" s="319"/>
    </row>
    <row r="4706" spans="2:32" s="313" customFormat="1" hidden="1" x14ac:dyDescent="0.25">
      <c r="B4706" s="313" t="s">
        <v>2033</v>
      </c>
      <c r="C4706" s="672"/>
      <c r="D4706" s="313" t="s">
        <v>10065</v>
      </c>
      <c r="E4706" s="313" t="s">
        <v>2034</v>
      </c>
      <c r="I4706" s="313" t="s">
        <v>2035</v>
      </c>
      <c r="J4706" s="313" t="s">
        <v>423</v>
      </c>
      <c r="K4706" s="313">
        <v>49</v>
      </c>
      <c r="L4706" s="319"/>
      <c r="M4706" s="319">
        <v>39</v>
      </c>
      <c r="N4706" s="319">
        <v>0</v>
      </c>
      <c r="O4706" s="319" t="s">
        <v>9644</v>
      </c>
      <c r="P4706" s="319">
        <v>1</v>
      </c>
      <c r="Q4706" s="319">
        <v>28</v>
      </c>
      <c r="R4706" s="319">
        <v>13</v>
      </c>
      <c r="S4706" s="319" t="s">
        <v>9648</v>
      </c>
      <c r="T4706" s="319">
        <v>140</v>
      </c>
      <c r="U4706" s="319">
        <v>49.65</v>
      </c>
      <c r="V4706" s="319">
        <v>-1.47</v>
      </c>
      <c r="W4706" s="319"/>
      <c r="X4706" s="319"/>
      <c r="Y4706" s="319"/>
      <c r="Z4706" s="319"/>
      <c r="AA4706" s="319"/>
      <c r="AB4706" s="319"/>
      <c r="AC4706" s="319"/>
      <c r="AD4706" s="319"/>
      <c r="AE4706" s="319"/>
      <c r="AF4706" s="319"/>
    </row>
    <row r="4707" spans="2:32" s="313" customFormat="1" hidden="1" x14ac:dyDescent="0.25">
      <c r="B4707" s="313" t="s">
        <v>2117</v>
      </c>
      <c r="C4707" s="672"/>
      <c r="D4707" s="313" t="s">
        <v>10066</v>
      </c>
      <c r="E4707" s="313" t="s">
        <v>2118</v>
      </c>
      <c r="I4707" s="313" t="s">
        <v>2119</v>
      </c>
      <c r="J4707" s="313" t="s">
        <v>423</v>
      </c>
      <c r="K4707" s="313">
        <v>47</v>
      </c>
      <c r="L4707" s="319"/>
      <c r="M4707" s="319">
        <v>4</v>
      </c>
      <c r="N4707" s="319">
        <v>55</v>
      </c>
      <c r="O4707" s="319" t="s">
        <v>9644</v>
      </c>
      <c r="P4707" s="319">
        <v>0</v>
      </c>
      <c r="Q4707" s="319">
        <v>52</v>
      </c>
      <c r="R4707" s="319">
        <v>37</v>
      </c>
      <c r="S4707" s="319" t="s">
        <v>9648</v>
      </c>
      <c r="T4707" s="319">
        <v>136</v>
      </c>
      <c r="U4707" s="319">
        <v>47.082000000000001</v>
      </c>
      <c r="V4707" s="319">
        <v>-0.877</v>
      </c>
      <c r="W4707" s="319"/>
      <c r="X4707" s="319"/>
      <c r="Y4707" s="319"/>
      <c r="Z4707" s="319"/>
      <c r="AA4707" s="319"/>
      <c r="AB4707" s="319"/>
      <c r="AC4707" s="319"/>
      <c r="AD4707" s="319"/>
      <c r="AE4707" s="319"/>
      <c r="AF4707" s="319"/>
    </row>
    <row r="4708" spans="2:32" s="313" customFormat="1" hidden="1" x14ac:dyDescent="0.25">
      <c r="B4708" s="313" t="s">
        <v>2397</v>
      </c>
      <c r="C4708" s="672"/>
      <c r="D4708" s="313" t="s">
        <v>10067</v>
      </c>
      <c r="E4708" s="313" t="s">
        <v>2398</v>
      </c>
      <c r="I4708" s="313" t="s">
        <v>2399</v>
      </c>
      <c r="J4708" s="313" t="s">
        <v>436</v>
      </c>
      <c r="K4708" s="313">
        <v>30</v>
      </c>
      <c r="L4708" s="319"/>
      <c r="M4708" s="319">
        <v>46</v>
      </c>
      <c r="N4708" s="319">
        <v>43</v>
      </c>
      <c r="O4708" s="319" t="s">
        <v>9644</v>
      </c>
      <c r="P4708" s="319">
        <v>86</v>
      </c>
      <c r="Q4708" s="319">
        <v>31</v>
      </c>
      <c r="R4708" s="319">
        <v>19</v>
      </c>
      <c r="S4708" s="319" t="s">
        <v>9648</v>
      </c>
      <c r="T4708" s="319">
        <v>65</v>
      </c>
      <c r="U4708" s="319">
        <v>30.779</v>
      </c>
      <c r="V4708" s="319">
        <v>-86.522000000000006</v>
      </c>
      <c r="W4708" s="319"/>
      <c r="X4708" s="319"/>
      <c r="Y4708" s="319"/>
      <c r="Z4708" s="319"/>
      <c r="AA4708" s="319"/>
      <c r="AB4708" s="319"/>
      <c r="AC4708" s="319"/>
      <c r="AD4708" s="319"/>
      <c r="AE4708" s="319"/>
      <c r="AF4708" s="319"/>
    </row>
    <row r="4709" spans="2:32" s="313" customFormat="1" hidden="1" x14ac:dyDescent="0.25">
      <c r="B4709" s="313" t="s">
        <v>1644</v>
      </c>
      <c r="C4709" s="672"/>
      <c r="D4709" s="313" t="s">
        <v>10068</v>
      </c>
      <c r="E4709" s="313" t="s">
        <v>1645</v>
      </c>
      <c r="I4709" s="313" t="s">
        <v>1646</v>
      </c>
      <c r="J4709" s="313" t="s">
        <v>436</v>
      </c>
      <c r="K4709" s="313">
        <v>30</v>
      </c>
      <c r="L4709" s="319"/>
      <c r="M4709" s="319">
        <v>42</v>
      </c>
      <c r="N4709" s="319">
        <v>56</v>
      </c>
      <c r="O4709" s="319" t="s">
        <v>9644</v>
      </c>
      <c r="P4709" s="319">
        <v>96</v>
      </c>
      <c r="Q4709" s="319">
        <v>19</v>
      </c>
      <c r="R4709" s="319">
        <v>52</v>
      </c>
      <c r="S4709" s="319" t="s">
        <v>9648</v>
      </c>
      <c r="T4709" s="319">
        <v>112</v>
      </c>
      <c r="U4709" s="319">
        <v>30.716000000000001</v>
      </c>
      <c r="V4709" s="319">
        <v>-96.331000000000003</v>
      </c>
      <c r="W4709" s="319"/>
      <c r="X4709" s="319"/>
      <c r="Y4709" s="319"/>
      <c r="Z4709" s="319"/>
      <c r="AA4709" s="319"/>
      <c r="AB4709" s="319"/>
      <c r="AC4709" s="319"/>
      <c r="AD4709" s="319"/>
      <c r="AE4709" s="319"/>
      <c r="AF4709" s="319"/>
    </row>
    <row r="4710" spans="2:32" s="313" customFormat="1" hidden="1" x14ac:dyDescent="0.25">
      <c r="B4710" s="313" t="s">
        <v>2187</v>
      </c>
      <c r="C4710" s="672"/>
      <c r="D4710" s="313" t="s">
        <v>10069</v>
      </c>
      <c r="E4710" s="313" t="s">
        <v>2188</v>
      </c>
      <c r="I4710" s="313" t="s">
        <v>2189</v>
      </c>
      <c r="J4710" s="313" t="s">
        <v>423</v>
      </c>
      <c r="K4710" s="313">
        <v>45</v>
      </c>
      <c r="L4710" s="319"/>
      <c r="M4710" s="319">
        <v>47</v>
      </c>
      <c r="N4710" s="319">
        <v>11</v>
      </c>
      <c r="O4710" s="319" t="s">
        <v>9644</v>
      </c>
      <c r="P4710" s="319">
        <v>3</v>
      </c>
      <c r="Q4710" s="319">
        <v>10</v>
      </c>
      <c r="R4710" s="319">
        <v>9</v>
      </c>
      <c r="S4710" s="319" t="s">
        <v>9645</v>
      </c>
      <c r="T4710" s="319">
        <v>333</v>
      </c>
      <c r="U4710" s="319">
        <v>45.786000000000001</v>
      </c>
      <c r="V4710" s="319">
        <v>3.169</v>
      </c>
      <c r="W4710" s="319"/>
      <c r="X4710" s="319"/>
      <c r="Y4710" s="319"/>
      <c r="Z4710" s="319"/>
      <c r="AA4710" s="319"/>
      <c r="AB4710" s="319"/>
      <c r="AC4710" s="319"/>
      <c r="AD4710" s="319"/>
      <c r="AE4710" s="319"/>
      <c r="AF4710" s="319"/>
    </row>
    <row r="4711" spans="2:32" s="313" customFormat="1" hidden="1" x14ac:dyDescent="0.25">
      <c r="B4711" s="313" t="s">
        <v>2149</v>
      </c>
      <c r="C4711" s="672"/>
      <c r="D4711" s="313" t="s">
        <v>10070</v>
      </c>
      <c r="E4711" s="313" t="s">
        <v>2150</v>
      </c>
      <c r="I4711" s="313" t="s">
        <v>2151</v>
      </c>
      <c r="J4711" s="313" t="s">
        <v>1169</v>
      </c>
      <c r="K4711" s="313">
        <v>22</v>
      </c>
      <c r="L4711" s="319"/>
      <c r="M4711" s="319">
        <v>9</v>
      </c>
      <c r="N4711" s="319">
        <v>0</v>
      </c>
      <c r="O4711" s="319" t="s">
        <v>9644</v>
      </c>
      <c r="P4711" s="319">
        <v>80</v>
      </c>
      <c r="Q4711" s="319">
        <v>24</v>
      </c>
      <c r="R4711" s="319">
        <v>51</v>
      </c>
      <c r="S4711" s="319" t="s">
        <v>9648</v>
      </c>
      <c r="T4711" s="319">
        <v>32</v>
      </c>
      <c r="U4711" s="319">
        <v>22.15</v>
      </c>
      <c r="V4711" s="319">
        <v>-80.414000000000001</v>
      </c>
      <c r="W4711" s="319"/>
      <c r="X4711" s="319"/>
      <c r="Y4711" s="319"/>
      <c r="Z4711" s="319"/>
      <c r="AA4711" s="319"/>
      <c r="AB4711" s="319"/>
      <c r="AC4711" s="319"/>
      <c r="AD4711" s="319"/>
      <c r="AE4711" s="319"/>
      <c r="AF4711" s="319"/>
    </row>
    <row r="4712" spans="2:32" s="313" customFormat="1" hidden="1" x14ac:dyDescent="0.25">
      <c r="B4712" s="313" t="s">
        <v>1726</v>
      </c>
      <c r="C4712" s="672"/>
      <c r="D4712" s="313" t="s">
        <v>10071</v>
      </c>
      <c r="E4712" s="313" t="s">
        <v>1727</v>
      </c>
      <c r="I4712" s="313" t="s">
        <v>1728</v>
      </c>
      <c r="J4712" s="313" t="s">
        <v>423</v>
      </c>
      <c r="K4712" s="313">
        <v>49</v>
      </c>
      <c r="L4712" s="319"/>
      <c r="M4712" s="319">
        <v>10</v>
      </c>
      <c r="N4712" s="319">
        <v>24</v>
      </c>
      <c r="O4712" s="319" t="s">
        <v>9644</v>
      </c>
      <c r="P4712" s="319">
        <v>0</v>
      </c>
      <c r="Q4712" s="319">
        <v>27</v>
      </c>
      <c r="R4712" s="319">
        <v>0</v>
      </c>
      <c r="S4712" s="319" t="s">
        <v>9648</v>
      </c>
      <c r="T4712" s="319">
        <v>79</v>
      </c>
      <c r="U4712" s="319">
        <v>49.173000000000002</v>
      </c>
      <c r="V4712" s="319">
        <v>-0.45</v>
      </c>
      <c r="W4712" s="319"/>
      <c r="X4712" s="319"/>
      <c r="Y4712" s="319"/>
      <c r="Z4712" s="319"/>
      <c r="AA4712" s="319"/>
      <c r="AB4712" s="319"/>
      <c r="AC4712" s="319"/>
      <c r="AD4712" s="319"/>
      <c r="AE4712" s="319"/>
      <c r="AF4712" s="319"/>
    </row>
    <row r="4713" spans="2:32" s="313" customFormat="1" hidden="1" x14ac:dyDescent="0.25">
      <c r="B4713" s="313" t="s">
        <v>2224</v>
      </c>
      <c r="C4713" s="672"/>
      <c r="D4713" s="313" t="s">
        <v>10072</v>
      </c>
      <c r="E4713" s="313" t="s">
        <v>2225</v>
      </c>
      <c r="I4713" s="313" t="s">
        <v>2226</v>
      </c>
      <c r="J4713" s="313" t="s">
        <v>493</v>
      </c>
      <c r="K4713" s="313">
        <v>30</v>
      </c>
      <c r="L4713" s="319"/>
      <c r="M4713" s="319">
        <v>19</v>
      </c>
      <c r="N4713" s="319">
        <v>14</v>
      </c>
      <c r="O4713" s="319" t="s">
        <v>9647</v>
      </c>
      <c r="P4713" s="319">
        <v>153</v>
      </c>
      <c r="Q4713" s="319">
        <v>6</v>
      </c>
      <c r="R4713" s="319">
        <v>59</v>
      </c>
      <c r="S4713" s="319" t="s">
        <v>9645</v>
      </c>
      <c r="T4713" s="319">
        <v>6</v>
      </c>
      <c r="U4713" s="319">
        <v>-30.321000000000002</v>
      </c>
      <c r="V4713" s="319">
        <v>153.11600000000001</v>
      </c>
      <c r="W4713" s="319"/>
      <c r="X4713" s="319"/>
      <c r="Y4713" s="319"/>
      <c r="Z4713" s="319"/>
      <c r="AA4713" s="319"/>
      <c r="AB4713" s="319"/>
      <c r="AC4713" s="319"/>
      <c r="AD4713" s="319"/>
      <c r="AE4713" s="319"/>
      <c r="AF4713" s="319"/>
    </row>
    <row r="4714" spans="2:32" s="313" customFormat="1" hidden="1" x14ac:dyDescent="0.25">
      <c r="B4714" s="313" t="s">
        <v>4357</v>
      </c>
      <c r="C4714" s="672"/>
      <c r="D4714" s="313" t="s">
        <v>10073</v>
      </c>
      <c r="E4714" s="313" t="s">
        <v>4358</v>
      </c>
      <c r="I4714" s="313" t="s">
        <v>4359</v>
      </c>
      <c r="J4714" s="313" t="s">
        <v>531</v>
      </c>
      <c r="K4714" s="313">
        <v>39</v>
      </c>
      <c r="L4714" s="319"/>
      <c r="M4714" s="319">
        <v>36</v>
      </c>
      <c r="N4714" s="319">
        <v>7</v>
      </c>
      <c r="O4714" s="319" t="s">
        <v>9644</v>
      </c>
      <c r="P4714" s="319">
        <v>19</v>
      </c>
      <c r="Q4714" s="319">
        <v>54</v>
      </c>
      <c r="R4714" s="319">
        <v>42</v>
      </c>
      <c r="S4714" s="319" t="s">
        <v>9645</v>
      </c>
      <c r="T4714" s="319">
        <v>2</v>
      </c>
      <c r="U4714" s="319">
        <v>39.601999999999997</v>
      </c>
      <c r="V4714" s="319">
        <v>19.911999999999999</v>
      </c>
      <c r="W4714" s="319"/>
      <c r="X4714" s="319"/>
      <c r="Y4714" s="319"/>
      <c r="Z4714" s="319"/>
      <c r="AA4714" s="319"/>
      <c r="AB4714" s="319"/>
      <c r="AC4714" s="319"/>
      <c r="AD4714" s="319"/>
      <c r="AE4714" s="319"/>
      <c r="AF4714" s="319"/>
    </row>
    <row r="4715" spans="2:32" s="313" customFormat="1" hidden="1" x14ac:dyDescent="0.25">
      <c r="B4715" s="313" t="s">
        <v>2424</v>
      </c>
      <c r="C4715" s="672"/>
      <c r="D4715" s="313" t="s">
        <v>10074</v>
      </c>
      <c r="E4715" s="313" t="s">
        <v>2425</v>
      </c>
      <c r="I4715" s="313" t="s">
        <v>2426</v>
      </c>
      <c r="J4715" s="313" t="s">
        <v>665</v>
      </c>
      <c r="K4715" s="313">
        <v>15</v>
      </c>
      <c r="L4715" s="319"/>
      <c r="M4715" s="319">
        <v>39</v>
      </c>
      <c r="N4715" s="319">
        <v>10</v>
      </c>
      <c r="O4715" s="319" t="s">
        <v>9647</v>
      </c>
      <c r="P4715" s="319">
        <v>56</v>
      </c>
      <c r="Q4715" s="319">
        <v>7</v>
      </c>
      <c r="R4715" s="319">
        <v>0</v>
      </c>
      <c r="S4715" s="319" t="s">
        <v>9648</v>
      </c>
      <c r="T4715" s="319">
        <v>188</v>
      </c>
      <c r="U4715" s="319">
        <v>-15.653</v>
      </c>
      <c r="V4715" s="319">
        <v>-56.116999999999997</v>
      </c>
      <c r="W4715" s="319"/>
      <c r="X4715" s="319"/>
      <c r="Y4715" s="319"/>
      <c r="Z4715" s="319"/>
      <c r="AA4715" s="319"/>
      <c r="AB4715" s="319"/>
      <c r="AC4715" s="319"/>
      <c r="AD4715" s="319"/>
      <c r="AE4715" s="319"/>
      <c r="AF4715" s="319"/>
    </row>
    <row r="4716" spans="2:32" s="313" customFormat="1" hidden="1" x14ac:dyDescent="0.25">
      <c r="B4716" s="313" t="s">
        <v>7842</v>
      </c>
      <c r="C4716" s="672"/>
      <c r="D4716" s="313" t="s">
        <v>10075</v>
      </c>
      <c r="E4716" s="313" t="s">
        <v>7843</v>
      </c>
      <c r="I4716" s="313" t="s">
        <v>7844</v>
      </c>
      <c r="J4716" s="313" t="s">
        <v>665</v>
      </c>
      <c r="K4716" s="313">
        <v>23</v>
      </c>
      <c r="L4716" s="319"/>
      <c r="M4716" s="319">
        <v>37</v>
      </c>
      <c r="N4716" s="319">
        <v>36</v>
      </c>
      <c r="O4716" s="319" t="s">
        <v>9647</v>
      </c>
      <c r="P4716" s="319">
        <v>46</v>
      </c>
      <c r="Q4716" s="319">
        <v>39</v>
      </c>
      <c r="R4716" s="319">
        <v>19</v>
      </c>
      <c r="S4716" s="319" t="s">
        <v>9648</v>
      </c>
      <c r="T4716" s="319">
        <v>802</v>
      </c>
      <c r="U4716" s="319">
        <v>-23.626999999999999</v>
      </c>
      <c r="V4716" s="319">
        <v>-46.655000000000001</v>
      </c>
      <c r="W4716" s="319"/>
      <c r="X4716" s="319"/>
      <c r="Y4716" s="319"/>
      <c r="Z4716" s="319"/>
      <c r="AA4716" s="319"/>
      <c r="AB4716" s="319"/>
      <c r="AC4716" s="319"/>
      <c r="AD4716" s="319"/>
      <c r="AE4716" s="319"/>
      <c r="AF4716" s="319"/>
    </row>
    <row r="4717" spans="2:32" s="313" customFormat="1" hidden="1" x14ac:dyDescent="0.25">
      <c r="B4717" s="313" t="s">
        <v>4031</v>
      </c>
      <c r="C4717" s="672"/>
      <c r="D4717" s="313" t="s">
        <v>10076</v>
      </c>
      <c r="E4717" s="313" t="s">
        <v>4032</v>
      </c>
      <c r="I4717" s="313" t="s">
        <v>4033</v>
      </c>
      <c r="J4717" s="313" t="s">
        <v>726</v>
      </c>
      <c r="K4717" s="313">
        <v>6</v>
      </c>
      <c r="L4717" s="319"/>
      <c r="M4717" s="319">
        <v>7</v>
      </c>
      <c r="N4717" s="319">
        <v>32</v>
      </c>
      <c r="O4717" s="319" t="s">
        <v>9647</v>
      </c>
      <c r="P4717" s="319">
        <v>106</v>
      </c>
      <c r="Q4717" s="319">
        <v>39</v>
      </c>
      <c r="R4717" s="319">
        <v>21</v>
      </c>
      <c r="S4717" s="319" t="s">
        <v>9645</v>
      </c>
      <c r="T4717" s="319">
        <v>11</v>
      </c>
      <c r="U4717" s="319">
        <v>-6.1260000000000003</v>
      </c>
      <c r="V4717" s="319">
        <v>106.65600000000001</v>
      </c>
      <c r="W4717" s="319"/>
      <c r="X4717" s="319"/>
      <c r="Y4717" s="319"/>
      <c r="Z4717" s="319"/>
      <c r="AA4717" s="319"/>
      <c r="AB4717" s="319"/>
      <c r="AC4717" s="319"/>
      <c r="AD4717" s="319"/>
      <c r="AE4717" s="319"/>
      <c r="AF4717" s="319"/>
    </row>
    <row r="4718" spans="2:32" s="313" customFormat="1" hidden="1" x14ac:dyDescent="0.25">
      <c r="B4718" s="313" t="s">
        <v>2250</v>
      </c>
      <c r="C4718" s="672"/>
      <c r="D4718" s="313" t="s">
        <v>10077</v>
      </c>
      <c r="E4718" s="313" t="s">
        <v>2251</v>
      </c>
      <c r="I4718" s="313" t="s">
        <v>2252</v>
      </c>
      <c r="J4718" s="313" t="s">
        <v>406</v>
      </c>
      <c r="K4718" s="313">
        <v>50</v>
      </c>
      <c r="L4718" s="319"/>
      <c r="M4718" s="319">
        <v>51</v>
      </c>
      <c r="N4718" s="319">
        <v>57</v>
      </c>
      <c r="O4718" s="319" t="s">
        <v>9644</v>
      </c>
      <c r="P4718" s="319">
        <v>7</v>
      </c>
      <c r="Q4718" s="319">
        <v>8</v>
      </c>
      <c r="R4718" s="319">
        <v>33</v>
      </c>
      <c r="S4718" s="319" t="s">
        <v>9645</v>
      </c>
      <c r="T4718" s="319">
        <v>93</v>
      </c>
      <c r="U4718" s="319">
        <v>50.866</v>
      </c>
      <c r="V4718" s="319">
        <v>7.1429999999999998</v>
      </c>
      <c r="W4718" s="319"/>
      <c r="X4718" s="319"/>
      <c r="Y4718" s="319"/>
      <c r="Z4718" s="319"/>
      <c r="AA4718" s="319"/>
      <c r="AB4718" s="319"/>
      <c r="AC4718" s="319"/>
      <c r="AD4718" s="319"/>
      <c r="AE4718" s="319"/>
      <c r="AF4718" s="319"/>
    </row>
    <row r="4719" spans="2:32" s="313" customFormat="1" hidden="1" x14ac:dyDescent="0.25">
      <c r="B4719" s="313" t="s">
        <v>9589</v>
      </c>
      <c r="C4719" s="672"/>
      <c r="D4719" s="313" t="s">
        <v>10078</v>
      </c>
      <c r="E4719" s="313" t="s">
        <v>9590</v>
      </c>
      <c r="I4719" s="313" t="s">
        <v>9591</v>
      </c>
      <c r="J4719" s="313" t="s">
        <v>1291</v>
      </c>
      <c r="K4719" s="313">
        <v>34</v>
      </c>
      <c r="L4719" s="319"/>
      <c r="M4719" s="319">
        <v>31</v>
      </c>
      <c r="N4719" s="319">
        <v>10</v>
      </c>
      <c r="O4719" s="319" t="s">
        <v>9644</v>
      </c>
      <c r="P4719" s="319">
        <v>113</v>
      </c>
      <c r="Q4719" s="319">
        <v>50</v>
      </c>
      <c r="R4719" s="319">
        <v>27</v>
      </c>
      <c r="S4719" s="319" t="s">
        <v>9645</v>
      </c>
      <c r="T4719" s="319">
        <v>151</v>
      </c>
      <c r="U4719" s="319">
        <v>34.518999999999998</v>
      </c>
      <c r="V4719" s="319">
        <v>113.84099999999999</v>
      </c>
      <c r="W4719" s="319"/>
      <c r="X4719" s="319"/>
      <c r="Y4719" s="319"/>
      <c r="Z4719" s="319"/>
      <c r="AA4719" s="319"/>
      <c r="AB4719" s="319"/>
      <c r="AC4719" s="319"/>
      <c r="AD4719" s="319"/>
      <c r="AE4719" s="319"/>
      <c r="AF4719" s="319"/>
    </row>
    <row r="4720" spans="2:32" s="313" customFormat="1" hidden="1" x14ac:dyDescent="0.25">
      <c r="B4720" s="313" t="s">
        <v>2112</v>
      </c>
      <c r="C4720" s="672"/>
      <c r="D4720" s="313" t="s">
        <v>10079</v>
      </c>
      <c r="E4720" s="313" t="s">
        <v>2113</v>
      </c>
      <c r="I4720" s="313" t="s">
        <v>2115</v>
      </c>
      <c r="J4720" s="313" t="s">
        <v>2114</v>
      </c>
      <c r="K4720" s="313">
        <v>22</v>
      </c>
      <c r="L4720" s="319"/>
      <c r="M4720" s="319">
        <v>14</v>
      </c>
      <c r="N4720" s="319">
        <v>58</v>
      </c>
      <c r="O4720" s="319" t="s">
        <v>9644</v>
      </c>
      <c r="P4720" s="319">
        <v>91</v>
      </c>
      <c r="Q4720" s="319">
        <v>48</v>
      </c>
      <c r="R4720" s="319">
        <v>47</v>
      </c>
      <c r="S4720" s="319" t="s">
        <v>9645</v>
      </c>
      <c r="T4720" s="319">
        <v>4</v>
      </c>
      <c r="U4720" s="319">
        <v>22.248999999999999</v>
      </c>
      <c r="V4720" s="319">
        <v>91.813000000000002</v>
      </c>
      <c r="W4720" s="319"/>
      <c r="X4720" s="319"/>
      <c r="Y4720" s="319"/>
      <c r="Z4720" s="319"/>
      <c r="AA4720" s="319"/>
      <c r="AB4720" s="319"/>
      <c r="AC4720" s="319"/>
      <c r="AD4720" s="319"/>
      <c r="AE4720" s="319"/>
      <c r="AF4720" s="319"/>
    </row>
    <row r="4721" spans="2:32" s="313" customFormat="1" hidden="1" x14ac:dyDescent="0.25">
      <c r="B4721" s="313" t="s">
        <v>1800</v>
      </c>
      <c r="C4721" s="672"/>
      <c r="D4721" s="313" t="s">
        <v>10080</v>
      </c>
      <c r="E4721" s="313" t="s">
        <v>1801</v>
      </c>
      <c r="I4721" s="313" t="s">
        <v>1800</v>
      </c>
      <c r="J4721" s="313" t="s">
        <v>665</v>
      </c>
      <c r="K4721" s="313">
        <v>20</v>
      </c>
      <c r="L4721" s="319"/>
      <c r="M4721" s="319">
        <v>28</v>
      </c>
      <c r="N4721" s="319">
        <v>7</v>
      </c>
      <c r="O4721" s="319" t="s">
        <v>9647</v>
      </c>
      <c r="P4721" s="319">
        <v>54</v>
      </c>
      <c r="Q4721" s="319">
        <v>40</v>
      </c>
      <c r="R4721" s="319">
        <v>21</v>
      </c>
      <c r="S4721" s="319" t="s">
        <v>9648</v>
      </c>
      <c r="T4721" s="319">
        <v>559</v>
      </c>
      <c r="U4721" s="319">
        <v>-20.469000000000001</v>
      </c>
      <c r="V4721" s="319">
        <v>-54.671999999999997</v>
      </c>
      <c r="W4721" s="319"/>
      <c r="X4721" s="319"/>
      <c r="Y4721" s="319"/>
      <c r="Z4721" s="319"/>
      <c r="AA4721" s="319"/>
      <c r="AB4721" s="319"/>
      <c r="AC4721" s="319"/>
      <c r="AD4721" s="319"/>
      <c r="AE4721" s="319"/>
      <c r="AF4721" s="319"/>
    </row>
    <row r="4722" spans="2:32" s="313" customFormat="1" hidden="1" x14ac:dyDescent="0.25">
      <c r="B4722" s="313" t="s">
        <v>4737</v>
      </c>
      <c r="C4722" s="672"/>
      <c r="D4722" s="313" t="s">
        <v>10081</v>
      </c>
      <c r="E4722" s="313" t="s">
        <v>4738</v>
      </c>
      <c r="I4722" s="313" t="s">
        <v>4739</v>
      </c>
      <c r="J4722" s="313" t="s">
        <v>1018</v>
      </c>
      <c r="K4722" s="313">
        <v>8</v>
      </c>
      <c r="L4722" s="319"/>
      <c r="M4722" s="319">
        <v>24</v>
      </c>
      <c r="N4722" s="319">
        <v>52</v>
      </c>
      <c r="O4722" s="319" t="s">
        <v>9644</v>
      </c>
      <c r="P4722" s="319">
        <v>124</v>
      </c>
      <c r="Q4722" s="319">
        <v>36</v>
      </c>
      <c r="R4722" s="319">
        <v>41</v>
      </c>
      <c r="S4722" s="319" t="s">
        <v>9645</v>
      </c>
      <c r="T4722" s="319">
        <v>186</v>
      </c>
      <c r="U4722" s="319">
        <v>8.4139999999999997</v>
      </c>
      <c r="V4722" s="319">
        <v>124.611</v>
      </c>
      <c r="W4722" s="319"/>
      <c r="X4722" s="319"/>
      <c r="Y4722" s="319"/>
      <c r="Z4722" s="319"/>
      <c r="AA4722" s="319"/>
      <c r="AB4722" s="319"/>
      <c r="AC4722" s="319"/>
      <c r="AD4722" s="319"/>
      <c r="AE4722" s="319"/>
      <c r="AF4722" s="319"/>
    </row>
    <row r="4723" spans="2:32" s="313" customFormat="1" hidden="1" x14ac:dyDescent="0.25">
      <c r="B4723" s="313" t="s">
        <v>2021</v>
      </c>
      <c r="C4723" s="672"/>
      <c r="D4723" s="313" t="s">
        <v>10082</v>
      </c>
      <c r="E4723" s="313" t="s">
        <v>2022</v>
      </c>
      <c r="I4723" s="313" t="s">
        <v>2023</v>
      </c>
      <c r="J4723" s="313" t="s">
        <v>436</v>
      </c>
      <c r="K4723" s="313">
        <v>35</v>
      </c>
      <c r="L4723" s="319"/>
      <c r="M4723" s="319">
        <v>2</v>
      </c>
      <c r="N4723" s="319">
        <v>7</v>
      </c>
      <c r="O4723" s="319" t="s">
        <v>9644</v>
      </c>
      <c r="P4723" s="319">
        <v>85</v>
      </c>
      <c r="Q4723" s="319">
        <v>12</v>
      </c>
      <c r="R4723" s="319">
        <v>13</v>
      </c>
      <c r="S4723" s="319" t="s">
        <v>9648</v>
      </c>
      <c r="T4723" s="319">
        <v>208</v>
      </c>
      <c r="U4723" s="319">
        <v>35.034999999999997</v>
      </c>
      <c r="V4723" s="319">
        <v>-85.203999999999994</v>
      </c>
      <c r="W4723" s="319"/>
      <c r="X4723" s="319"/>
      <c r="Y4723" s="319"/>
      <c r="Z4723" s="319"/>
      <c r="AA4723" s="319"/>
      <c r="AB4723" s="319"/>
      <c r="AC4723" s="319"/>
      <c r="AD4723" s="319"/>
      <c r="AE4723" s="319"/>
      <c r="AF4723" s="319"/>
    </row>
    <row r="4724" spans="2:32" s="313" customFormat="1" hidden="1" x14ac:dyDescent="0.25">
      <c r="B4724" s="313" t="s">
        <v>2128</v>
      </c>
      <c r="C4724" s="672"/>
      <c r="D4724" s="313" t="s">
        <v>10083</v>
      </c>
      <c r="E4724" s="313" t="s">
        <v>2129</v>
      </c>
      <c r="I4724" s="313" t="s">
        <v>2130</v>
      </c>
      <c r="J4724" s="313" t="s">
        <v>627</v>
      </c>
      <c r="K4724" s="313">
        <v>43</v>
      </c>
      <c r="L4724" s="319"/>
      <c r="M4724" s="319">
        <v>29</v>
      </c>
      <c r="N4724" s="319">
        <v>21</v>
      </c>
      <c r="O4724" s="319" t="s">
        <v>9647</v>
      </c>
      <c r="P4724" s="319">
        <v>172</v>
      </c>
      <c r="Q4724" s="319">
        <v>31</v>
      </c>
      <c r="R4724" s="319">
        <v>56</v>
      </c>
      <c r="S4724" s="319" t="s">
        <v>9645</v>
      </c>
      <c r="T4724" s="319">
        <v>38</v>
      </c>
      <c r="U4724" s="319">
        <v>-43.488999999999997</v>
      </c>
      <c r="V4724" s="319">
        <v>172.53200000000001</v>
      </c>
      <c r="W4724" s="319"/>
      <c r="X4724" s="319"/>
      <c r="Y4724" s="319"/>
      <c r="Z4724" s="319"/>
      <c r="AA4724" s="319"/>
      <c r="AB4724" s="319"/>
      <c r="AC4724" s="319"/>
      <c r="AD4724" s="319"/>
      <c r="AE4724" s="319"/>
      <c r="AF4724" s="319"/>
    </row>
    <row r="4725" spans="2:32" s="313" customFormat="1" hidden="1" x14ac:dyDescent="0.25">
      <c r="B4725" s="313" t="s">
        <v>1953</v>
      </c>
      <c r="C4725" s="672"/>
      <c r="D4725" s="313" t="s">
        <v>10084</v>
      </c>
      <c r="E4725" s="313" t="s">
        <v>1954</v>
      </c>
      <c r="I4725" s="313" t="s">
        <v>1953</v>
      </c>
      <c r="J4725" s="313" t="s">
        <v>772</v>
      </c>
      <c r="K4725" s="313">
        <v>6</v>
      </c>
      <c r="L4725" s="319"/>
      <c r="M4725" s="319">
        <v>12</v>
      </c>
      <c r="N4725" s="319">
        <v>6</v>
      </c>
      <c r="O4725" s="319" t="s">
        <v>9647</v>
      </c>
      <c r="P4725" s="319">
        <v>77</v>
      </c>
      <c r="Q4725" s="319">
        <v>51</v>
      </c>
      <c r="R4725" s="319">
        <v>21</v>
      </c>
      <c r="S4725" s="319" t="s">
        <v>9648</v>
      </c>
      <c r="T4725" s="319">
        <v>2529</v>
      </c>
      <c r="U4725" s="319">
        <v>-6.202</v>
      </c>
      <c r="V4725" s="319">
        <v>-77.855999999999995</v>
      </c>
      <c r="W4725" s="319"/>
      <c r="X4725" s="319"/>
      <c r="Y4725" s="319"/>
      <c r="Z4725" s="319"/>
      <c r="AA4725" s="319"/>
      <c r="AB4725" s="319"/>
      <c r="AC4725" s="319"/>
      <c r="AD4725" s="319"/>
      <c r="AE4725" s="319"/>
      <c r="AF4725" s="319"/>
    </row>
    <row r="4726" spans="2:32" s="313" customFormat="1" hidden="1" x14ac:dyDescent="0.25">
      <c r="B4726" s="313" t="s">
        <v>2083</v>
      </c>
      <c r="C4726" s="672"/>
      <c r="D4726" s="313" t="s">
        <v>10085</v>
      </c>
      <c r="E4726" s="313" t="s">
        <v>2084</v>
      </c>
      <c r="I4726" s="313" t="s">
        <v>2085</v>
      </c>
      <c r="J4726" s="313" t="s">
        <v>772</v>
      </c>
      <c r="K4726" s="313">
        <v>9</v>
      </c>
      <c r="L4726" s="319"/>
      <c r="M4726" s="319">
        <v>9</v>
      </c>
      <c r="N4726" s="319">
        <v>3</v>
      </c>
      <c r="O4726" s="319" t="s">
        <v>9647</v>
      </c>
      <c r="P4726" s="319">
        <v>78</v>
      </c>
      <c r="Q4726" s="319">
        <v>31</v>
      </c>
      <c r="R4726" s="319">
        <v>25</v>
      </c>
      <c r="S4726" s="319" t="s">
        <v>9648</v>
      </c>
      <c r="T4726" s="319">
        <v>22</v>
      </c>
      <c r="U4726" s="319">
        <v>-9.1509999999999998</v>
      </c>
      <c r="V4726" s="319">
        <v>-78.524000000000001</v>
      </c>
      <c r="W4726" s="319"/>
      <c r="X4726" s="319"/>
      <c r="Y4726" s="319"/>
      <c r="Z4726" s="319"/>
      <c r="AA4726" s="319"/>
      <c r="AB4726" s="319"/>
      <c r="AC4726" s="319"/>
      <c r="AD4726" s="319"/>
      <c r="AE4726" s="319"/>
      <c r="AF4726" s="319"/>
    </row>
    <row r="4727" spans="2:32" s="313" customFormat="1" hidden="1" x14ac:dyDescent="0.25">
      <c r="B4727" s="313" t="s">
        <v>1980</v>
      </c>
      <c r="C4727" s="672"/>
      <c r="D4727" s="313" t="s">
        <v>10086</v>
      </c>
      <c r="E4727" s="313" t="s">
        <v>1981</v>
      </c>
      <c r="I4727" s="313" t="s">
        <v>1982</v>
      </c>
      <c r="J4727" s="313" t="s">
        <v>531</v>
      </c>
      <c r="K4727" s="313">
        <v>35</v>
      </c>
      <c r="L4727" s="319"/>
      <c r="M4727" s="319">
        <v>31</v>
      </c>
      <c r="N4727" s="319">
        <v>54</v>
      </c>
      <c r="O4727" s="319" t="s">
        <v>9644</v>
      </c>
      <c r="P4727" s="319">
        <v>24</v>
      </c>
      <c r="Q4727" s="319">
        <v>8</v>
      </c>
      <c r="R4727" s="319">
        <v>58</v>
      </c>
      <c r="S4727" s="319" t="s">
        <v>9645</v>
      </c>
      <c r="T4727" s="319">
        <v>150</v>
      </c>
      <c r="U4727" s="319">
        <v>35.531999999999996</v>
      </c>
      <c r="V4727" s="319">
        <v>24.149000000000001</v>
      </c>
      <c r="W4727" s="319"/>
      <c r="X4727" s="319"/>
      <c r="Y4727" s="319"/>
      <c r="Z4727" s="319"/>
      <c r="AA4727" s="319"/>
      <c r="AB4727" s="319"/>
      <c r="AC4727" s="319"/>
      <c r="AD4727" s="319"/>
      <c r="AE4727" s="319"/>
      <c r="AF4727" s="319"/>
    </row>
    <row r="4728" spans="2:32" s="313" customFormat="1" hidden="1" x14ac:dyDescent="0.25">
      <c r="B4728" s="313" t="s">
        <v>2012</v>
      </c>
      <c r="C4728" s="672"/>
      <c r="D4728" s="313" t="s">
        <v>10087</v>
      </c>
      <c r="E4728" s="313" t="s">
        <v>2013</v>
      </c>
      <c r="I4728" s="313" t="s">
        <v>2014</v>
      </c>
      <c r="J4728" s="313" t="s">
        <v>423</v>
      </c>
      <c r="K4728" s="313">
        <v>46</v>
      </c>
      <c r="L4728" s="319"/>
      <c r="M4728" s="319">
        <v>51</v>
      </c>
      <c r="N4728" s="319">
        <v>43</v>
      </c>
      <c r="O4728" s="319" t="s">
        <v>9644</v>
      </c>
      <c r="P4728" s="319">
        <v>1</v>
      </c>
      <c r="Q4728" s="319">
        <v>43</v>
      </c>
      <c r="R4728" s="319">
        <v>50</v>
      </c>
      <c r="S4728" s="319" t="s">
        <v>9645</v>
      </c>
      <c r="T4728" s="319">
        <v>162</v>
      </c>
      <c r="U4728" s="319">
        <v>46.862000000000002</v>
      </c>
      <c r="V4728" s="319">
        <v>1.7310000000000001</v>
      </c>
      <c r="W4728" s="319"/>
      <c r="X4728" s="319"/>
      <c r="Y4728" s="319"/>
      <c r="Z4728" s="319"/>
      <c r="AA4728" s="319"/>
      <c r="AB4728" s="319"/>
      <c r="AC4728" s="319"/>
      <c r="AD4728" s="319"/>
      <c r="AE4728" s="319"/>
      <c r="AF4728" s="319"/>
    </row>
    <row r="4729" spans="2:32" s="313" customFormat="1" hidden="1" x14ac:dyDescent="0.25">
      <c r="B4729" s="313" t="s">
        <v>1995</v>
      </c>
      <c r="C4729" s="672"/>
      <c r="D4729" s="313" t="s">
        <v>10088</v>
      </c>
      <c r="E4729" s="313" t="s">
        <v>1996</v>
      </c>
      <c r="I4729" s="313" t="s">
        <v>1997</v>
      </c>
      <c r="J4729" s="313" t="s">
        <v>436</v>
      </c>
      <c r="K4729" s="313">
        <v>32</v>
      </c>
      <c r="L4729" s="319"/>
      <c r="M4729" s="319">
        <v>53</v>
      </c>
      <c r="N4729" s="319">
        <v>55</v>
      </c>
      <c r="O4729" s="319" t="s">
        <v>9644</v>
      </c>
      <c r="P4729" s="319">
        <v>80</v>
      </c>
      <c r="Q4729" s="319">
        <v>2</v>
      </c>
      <c r="R4729" s="319">
        <v>25</v>
      </c>
      <c r="S4729" s="319" t="s">
        <v>9648</v>
      </c>
      <c r="T4729" s="319">
        <v>14</v>
      </c>
      <c r="U4729" s="319">
        <v>32.899000000000001</v>
      </c>
      <c r="V4729" s="319">
        <v>-80.040000000000006</v>
      </c>
      <c r="W4729" s="319"/>
      <c r="X4729" s="319"/>
      <c r="Y4729" s="319"/>
      <c r="Z4729" s="319"/>
      <c r="AA4729" s="319"/>
      <c r="AB4729" s="319"/>
      <c r="AC4729" s="319"/>
      <c r="AD4729" s="319"/>
      <c r="AE4729" s="319"/>
      <c r="AF4729" s="319"/>
    </row>
    <row r="4730" spans="2:32" s="313" customFormat="1" hidden="1" x14ac:dyDescent="0.25">
      <c r="B4730" s="313" t="s">
        <v>2018</v>
      </c>
      <c r="C4730" s="672"/>
      <c r="D4730" s="313" t="s">
        <v>10089</v>
      </c>
      <c r="E4730" s="313" t="s">
        <v>2019</v>
      </c>
      <c r="I4730" s="313" t="s">
        <v>2020</v>
      </c>
      <c r="J4730" s="313" t="s">
        <v>627</v>
      </c>
      <c r="K4730" s="313">
        <v>43</v>
      </c>
      <c r="L4730" s="319"/>
      <c r="M4730" s="319">
        <v>48</v>
      </c>
      <c r="N4730" s="319">
        <v>36</v>
      </c>
      <c r="O4730" s="319" t="s">
        <v>9647</v>
      </c>
      <c r="P4730" s="319">
        <v>176</v>
      </c>
      <c r="Q4730" s="319">
        <v>27</v>
      </c>
      <c r="R4730" s="319">
        <v>26</v>
      </c>
      <c r="S4730" s="319" t="s">
        <v>9648</v>
      </c>
      <c r="T4730" s="319">
        <v>14</v>
      </c>
      <c r="U4730" s="319">
        <v>-43.81</v>
      </c>
      <c r="V4730" s="319">
        <v>-176.45699999999999</v>
      </c>
      <c r="W4730" s="319"/>
      <c r="X4730" s="319"/>
      <c r="Y4730" s="319"/>
      <c r="Z4730" s="319"/>
      <c r="AA4730" s="319"/>
      <c r="AB4730" s="319"/>
      <c r="AC4730" s="319"/>
      <c r="AD4730" s="319"/>
      <c r="AE4730" s="319"/>
      <c r="AF4730" s="319"/>
    </row>
    <row r="4731" spans="2:32" s="313" customFormat="1" hidden="1" x14ac:dyDescent="0.25">
      <c r="B4731" s="313" t="s">
        <v>1977</v>
      </c>
      <c r="C4731" s="672"/>
      <c r="D4731" s="313" t="s">
        <v>10090</v>
      </c>
      <c r="E4731" s="313" t="s">
        <v>1978</v>
      </c>
      <c r="I4731" s="313" t="s">
        <v>1979</v>
      </c>
      <c r="J4731" s="313" t="s">
        <v>1501</v>
      </c>
      <c r="K4731" s="313">
        <v>9</v>
      </c>
      <c r="L4731" s="319"/>
      <c r="M4731" s="319">
        <v>27</v>
      </c>
      <c r="N4731" s="319">
        <v>31</v>
      </c>
      <c r="O4731" s="319" t="s">
        <v>9644</v>
      </c>
      <c r="P4731" s="319">
        <v>82</v>
      </c>
      <c r="Q4731" s="319">
        <v>31</v>
      </c>
      <c r="R4731" s="319">
        <v>0</v>
      </c>
      <c r="S4731" s="319" t="s">
        <v>9648</v>
      </c>
      <c r="T4731" s="319">
        <v>6</v>
      </c>
      <c r="U4731" s="319">
        <v>9.4589999999999996</v>
      </c>
      <c r="V4731" s="319">
        <v>-82.516999999999996</v>
      </c>
      <c r="W4731" s="319"/>
      <c r="X4731" s="319"/>
      <c r="Y4731" s="319"/>
      <c r="Z4731" s="319"/>
      <c r="AA4731" s="319"/>
      <c r="AB4731" s="319"/>
      <c r="AC4731" s="319"/>
      <c r="AD4731" s="319"/>
      <c r="AE4731" s="319"/>
      <c r="AF4731" s="319"/>
    </row>
    <row r="4732" spans="2:32" s="313" customFormat="1" hidden="1" x14ac:dyDescent="0.25">
      <c r="B4732" s="313" t="s">
        <v>7463</v>
      </c>
      <c r="C4732" s="672"/>
      <c r="D4732" s="313" t="s">
        <v>10091</v>
      </c>
      <c r="E4732" s="313" t="s">
        <v>7464</v>
      </c>
      <c r="I4732" s="313" t="s">
        <v>7465</v>
      </c>
      <c r="J4732" s="313" t="s">
        <v>600</v>
      </c>
      <c r="K4732" s="313">
        <v>41</v>
      </c>
      <c r="L4732" s="319"/>
      <c r="M4732" s="319">
        <v>47</v>
      </c>
      <c r="N4732" s="319">
        <v>57</v>
      </c>
      <c r="O4732" s="319" t="s">
        <v>9644</v>
      </c>
      <c r="P4732" s="319">
        <v>12</v>
      </c>
      <c r="Q4732" s="319">
        <v>35</v>
      </c>
      <c r="R4732" s="319">
        <v>41</v>
      </c>
      <c r="S4732" s="319" t="s">
        <v>9645</v>
      </c>
      <c r="T4732" s="319">
        <v>131</v>
      </c>
      <c r="U4732" s="319">
        <v>41.798999999999999</v>
      </c>
      <c r="V4732" s="319">
        <v>12.595000000000001</v>
      </c>
      <c r="W4732" s="319"/>
      <c r="X4732" s="319"/>
      <c r="Y4732" s="319"/>
      <c r="Z4732" s="319"/>
      <c r="AA4732" s="319"/>
      <c r="AB4732" s="319"/>
      <c r="AC4732" s="319"/>
      <c r="AD4732" s="319"/>
      <c r="AE4732" s="319"/>
      <c r="AF4732" s="319"/>
    </row>
    <row r="4733" spans="2:32" s="313" customFormat="1" hidden="1" x14ac:dyDescent="0.25">
      <c r="B4733" s="313" t="s">
        <v>2061</v>
      </c>
      <c r="C4733" s="672"/>
      <c r="D4733" s="313" t="s">
        <v>10092</v>
      </c>
      <c r="E4733" s="313" t="s">
        <v>2062</v>
      </c>
      <c r="I4733" s="313" t="s">
        <v>2063</v>
      </c>
      <c r="J4733" s="313" t="s">
        <v>436</v>
      </c>
      <c r="K4733" s="313">
        <v>39</v>
      </c>
      <c r="L4733" s="319"/>
      <c r="M4733" s="319">
        <v>47</v>
      </c>
      <c r="N4733" s="319">
        <v>43</v>
      </c>
      <c r="O4733" s="319" t="s">
        <v>9644</v>
      </c>
      <c r="P4733" s="319">
        <v>121</v>
      </c>
      <c r="Q4733" s="319">
        <v>51</v>
      </c>
      <c r="R4733" s="319">
        <v>30</v>
      </c>
      <c r="S4733" s="319" t="s">
        <v>9648</v>
      </c>
      <c r="T4733" s="319">
        <v>73</v>
      </c>
      <c r="U4733" s="319">
        <v>39.795000000000002</v>
      </c>
      <c r="V4733" s="319">
        <v>-121.858</v>
      </c>
      <c r="W4733" s="319"/>
      <c r="X4733" s="319"/>
      <c r="Y4733" s="319"/>
      <c r="Z4733" s="319"/>
      <c r="AA4733" s="319"/>
      <c r="AB4733" s="319"/>
      <c r="AC4733" s="319"/>
      <c r="AD4733" s="319"/>
      <c r="AE4733" s="319"/>
      <c r="AF4733" s="319"/>
    </row>
    <row r="4734" spans="2:32" s="313" customFormat="1" hidden="1" x14ac:dyDescent="0.25">
      <c r="B4734" s="313" t="s">
        <v>2203</v>
      </c>
      <c r="C4734" s="672"/>
      <c r="D4734" s="313" t="s">
        <v>10093</v>
      </c>
      <c r="E4734" s="313" t="s">
        <v>2204</v>
      </c>
      <c r="I4734" s="313" t="s">
        <v>2205</v>
      </c>
      <c r="J4734" s="313" t="s">
        <v>856</v>
      </c>
      <c r="K4734" s="313">
        <v>11</v>
      </c>
      <c r="L4734" s="319"/>
      <c r="M4734" s="319">
        <v>2</v>
      </c>
      <c r="N4734" s="319">
        <v>25</v>
      </c>
      <c r="O4734" s="319" t="s">
        <v>9647</v>
      </c>
      <c r="P4734" s="319">
        <v>68</v>
      </c>
      <c r="Q4734" s="319">
        <v>46</v>
      </c>
      <c r="R4734" s="319">
        <v>58</v>
      </c>
      <c r="S4734" s="319" t="s">
        <v>9648</v>
      </c>
      <c r="T4734" s="319">
        <v>271</v>
      </c>
      <c r="U4734" s="319">
        <v>-11.04</v>
      </c>
      <c r="V4734" s="319">
        <v>-68.783000000000001</v>
      </c>
      <c r="W4734" s="319"/>
      <c r="X4734" s="319"/>
      <c r="Y4734" s="319"/>
      <c r="Z4734" s="319"/>
      <c r="AA4734" s="319"/>
      <c r="AB4734" s="319"/>
      <c r="AC4734" s="319"/>
      <c r="AD4734" s="319"/>
      <c r="AE4734" s="319"/>
      <c r="AF4734" s="319"/>
    </row>
    <row r="4735" spans="2:32" s="313" customFormat="1" hidden="1" x14ac:dyDescent="0.25">
      <c r="B4735" s="313" t="s">
        <v>1822</v>
      </c>
      <c r="C4735" s="672"/>
      <c r="D4735" s="313" t="s">
        <v>10094</v>
      </c>
      <c r="E4735" s="313" t="s">
        <v>1823</v>
      </c>
      <c r="I4735" s="313" t="s">
        <v>1825</v>
      </c>
      <c r="J4735" s="313" t="s">
        <v>1824</v>
      </c>
      <c r="K4735" s="313">
        <v>2</v>
      </c>
      <c r="L4735" s="319"/>
      <c r="M4735" s="319">
        <v>46</v>
      </c>
      <c r="N4735" s="319">
        <v>0</v>
      </c>
      <c r="O4735" s="319" t="s">
        <v>9647</v>
      </c>
      <c r="P4735" s="319">
        <v>0</v>
      </c>
      <c r="Q4735" s="319">
        <v>0</v>
      </c>
      <c r="R4735" s="319">
        <v>0</v>
      </c>
      <c r="S4735" s="319" t="s">
        <v>9648</v>
      </c>
      <c r="T4735" s="319">
        <v>0</v>
      </c>
      <c r="U4735" s="319">
        <v>-2.7669999999999999</v>
      </c>
      <c r="V4735" s="319">
        <v>0</v>
      </c>
      <c r="W4735" s="319"/>
      <c r="X4735" s="319"/>
      <c r="Y4735" s="319"/>
      <c r="Z4735" s="319"/>
      <c r="AA4735" s="319"/>
      <c r="AB4735" s="319"/>
      <c r="AC4735" s="319"/>
      <c r="AD4735" s="319"/>
      <c r="AE4735" s="319"/>
      <c r="AF4735" s="319"/>
    </row>
    <row r="4736" spans="2:32" s="313" customFormat="1" hidden="1" x14ac:dyDescent="0.25">
      <c r="B4736" s="313" t="s">
        <v>2086</v>
      </c>
      <c r="C4736" s="672"/>
      <c r="D4736" s="313" t="s">
        <v>10095</v>
      </c>
      <c r="E4736" s="313" t="s">
        <v>2087</v>
      </c>
      <c r="I4736" s="313" t="s">
        <v>2088</v>
      </c>
      <c r="J4736" s="313" t="s">
        <v>421</v>
      </c>
      <c r="K4736" s="313">
        <v>42</v>
      </c>
      <c r="L4736" s="319"/>
      <c r="M4736" s="319">
        <v>21</v>
      </c>
      <c r="N4736" s="319">
        <v>52</v>
      </c>
      <c r="O4736" s="319" t="s">
        <v>9644</v>
      </c>
      <c r="P4736" s="319">
        <v>69</v>
      </c>
      <c r="Q4736" s="319">
        <v>28</v>
      </c>
      <c r="R4736" s="319">
        <v>45</v>
      </c>
      <c r="S4736" s="319" t="s">
        <v>9645</v>
      </c>
      <c r="T4736" s="319">
        <v>423</v>
      </c>
      <c r="U4736" s="319">
        <v>42.363999999999997</v>
      </c>
      <c r="V4736" s="319">
        <v>69.478999999999999</v>
      </c>
      <c r="W4736" s="319"/>
      <c r="X4736" s="319"/>
      <c r="Y4736" s="319"/>
      <c r="Z4736" s="319"/>
      <c r="AA4736" s="319"/>
      <c r="AB4736" s="319"/>
      <c r="AC4736" s="319"/>
      <c r="AD4736" s="319"/>
      <c r="AE4736" s="319"/>
      <c r="AF4736" s="319"/>
    </row>
    <row r="4737" spans="2:32" s="313" customFormat="1" hidden="1" x14ac:dyDescent="0.25">
      <c r="B4737" s="313" t="s">
        <v>1819</v>
      </c>
      <c r="C4737" s="672"/>
      <c r="D4737" s="313" t="s">
        <v>10096</v>
      </c>
      <c r="E4737" s="313" t="s">
        <v>1820</v>
      </c>
      <c r="I4737" s="313" t="s">
        <v>1821</v>
      </c>
      <c r="J4737" s="313" t="s">
        <v>1351</v>
      </c>
      <c r="K4737" s="313">
        <v>12</v>
      </c>
      <c r="L4737" s="319"/>
      <c r="M4737" s="319">
        <v>41</v>
      </c>
      <c r="N4737" s="319">
        <v>56</v>
      </c>
      <c r="O4737" s="319" t="s">
        <v>9644</v>
      </c>
      <c r="P4737" s="319">
        <v>61</v>
      </c>
      <c r="Q4737" s="319">
        <v>20</v>
      </c>
      <c r="R4737" s="319">
        <v>32</v>
      </c>
      <c r="S4737" s="319" t="s">
        <v>9648</v>
      </c>
      <c r="T4737" s="319">
        <v>5</v>
      </c>
      <c r="U4737" s="319">
        <v>12.699</v>
      </c>
      <c r="V4737" s="319">
        <v>-61.341999999999999</v>
      </c>
      <c r="W4737" s="319"/>
      <c r="X4737" s="319"/>
      <c r="Y4737" s="319"/>
      <c r="Z4737" s="319"/>
      <c r="AA4737" s="319"/>
      <c r="AB4737" s="319"/>
      <c r="AC4737" s="319"/>
      <c r="AD4737" s="319"/>
      <c r="AE4737" s="319"/>
      <c r="AF4737" s="319"/>
    </row>
    <row r="4738" spans="2:32" s="313" customFormat="1" hidden="1" x14ac:dyDescent="0.25">
      <c r="B4738" s="313" t="s">
        <v>2058</v>
      </c>
      <c r="C4738" s="672"/>
      <c r="D4738" s="313" t="s">
        <v>10097</v>
      </c>
      <c r="E4738" s="313" t="s">
        <v>2059</v>
      </c>
      <c r="I4738" s="313" t="s">
        <v>2060</v>
      </c>
      <c r="J4738" s="313" t="s">
        <v>772</v>
      </c>
      <c r="K4738" s="313">
        <v>6</v>
      </c>
      <c r="L4738" s="319"/>
      <c r="M4738" s="319">
        <v>47</v>
      </c>
      <c r="N4738" s="319">
        <v>14</v>
      </c>
      <c r="O4738" s="319" t="s">
        <v>9647</v>
      </c>
      <c r="P4738" s="319">
        <v>79</v>
      </c>
      <c r="Q4738" s="319">
        <v>49</v>
      </c>
      <c r="R4738" s="319">
        <v>41</v>
      </c>
      <c r="S4738" s="319" t="s">
        <v>9648</v>
      </c>
      <c r="T4738" s="319">
        <v>29</v>
      </c>
      <c r="U4738" s="319">
        <v>-6.7869999999999999</v>
      </c>
      <c r="V4738" s="319">
        <v>-79.828000000000003</v>
      </c>
      <c r="W4738" s="319"/>
      <c r="X4738" s="319"/>
      <c r="Y4738" s="319"/>
      <c r="Z4738" s="319"/>
      <c r="AA4738" s="319"/>
      <c r="AB4738" s="319"/>
      <c r="AC4738" s="319"/>
      <c r="AD4738" s="319"/>
      <c r="AE4738" s="319"/>
      <c r="AF4738" s="319"/>
    </row>
    <row r="4739" spans="2:32" s="313" customFormat="1" hidden="1" x14ac:dyDescent="0.25">
      <c r="B4739" s="313" t="s">
        <v>2232</v>
      </c>
      <c r="C4739" s="672"/>
      <c r="D4739" s="313" t="s">
        <v>10098</v>
      </c>
      <c r="E4739" s="313" t="s">
        <v>2233</v>
      </c>
      <c r="I4739" s="313" t="s">
        <v>2232</v>
      </c>
      <c r="J4739" s="313" t="s">
        <v>516</v>
      </c>
      <c r="K4739" s="313">
        <v>11</v>
      </c>
      <c r="L4739" s="319"/>
      <c r="M4739" s="319">
        <v>1</v>
      </c>
      <c r="N4739" s="319">
        <v>53</v>
      </c>
      <c r="O4739" s="319" t="s">
        <v>9644</v>
      </c>
      <c r="P4739" s="319">
        <v>77</v>
      </c>
      <c r="Q4739" s="319">
        <v>2</v>
      </c>
      <c r="R4739" s="319">
        <v>38</v>
      </c>
      <c r="S4739" s="319" t="s">
        <v>9645</v>
      </c>
      <c r="T4739" s="319">
        <v>403</v>
      </c>
      <c r="U4739" s="319">
        <v>11.031000000000001</v>
      </c>
      <c r="V4739" s="319">
        <v>77.043999999999997</v>
      </c>
      <c r="W4739" s="319"/>
      <c r="X4739" s="319"/>
      <c r="Y4739" s="319"/>
      <c r="Z4739" s="319"/>
      <c r="AA4739" s="319"/>
      <c r="AB4739" s="319"/>
      <c r="AC4739" s="319"/>
      <c r="AD4739" s="319"/>
      <c r="AE4739" s="319"/>
      <c r="AF4739" s="319"/>
    </row>
    <row r="4740" spans="2:32" s="313" customFormat="1" hidden="1" x14ac:dyDescent="0.25">
      <c r="B4740" s="313" t="s">
        <v>1751</v>
      </c>
      <c r="C4740" s="672"/>
      <c r="D4740" s="313" t="s">
        <v>10099</v>
      </c>
      <c r="E4740" s="313" t="s">
        <v>1752</v>
      </c>
      <c r="I4740" s="313" t="s">
        <v>1753</v>
      </c>
      <c r="J4740" s="313" t="s">
        <v>697</v>
      </c>
      <c r="K4740" s="313">
        <v>22</v>
      </c>
      <c r="L4740" s="319"/>
      <c r="M4740" s="319">
        <v>29</v>
      </c>
      <c r="N4740" s="319">
        <v>55</v>
      </c>
      <c r="O4740" s="319" t="s">
        <v>9647</v>
      </c>
      <c r="P4740" s="319">
        <v>68</v>
      </c>
      <c r="Q4740" s="319">
        <v>54</v>
      </c>
      <c r="R4740" s="319">
        <v>15</v>
      </c>
      <c r="S4740" s="319" t="s">
        <v>9648</v>
      </c>
      <c r="T4740" s="319">
        <v>2291</v>
      </c>
      <c r="U4740" s="319">
        <v>-22.498999999999999</v>
      </c>
      <c r="V4740" s="319">
        <v>-68.903999999999996</v>
      </c>
      <c r="W4740" s="319"/>
      <c r="X4740" s="319"/>
      <c r="Y4740" s="319"/>
      <c r="Z4740" s="319"/>
      <c r="AA4740" s="319"/>
      <c r="AB4740" s="319"/>
      <c r="AC4740" s="319"/>
      <c r="AD4740" s="319"/>
      <c r="AE4740" s="319"/>
      <c r="AF4740" s="319"/>
    </row>
    <row r="4741" spans="2:32" s="313" customFormat="1" hidden="1" x14ac:dyDescent="0.25">
      <c r="B4741" s="313" t="s">
        <v>2171</v>
      </c>
      <c r="C4741" s="672"/>
      <c r="D4741" s="313" t="s">
        <v>10100</v>
      </c>
      <c r="E4741" s="313" t="s">
        <v>2172</v>
      </c>
      <c r="I4741" s="313" t="s">
        <v>2173</v>
      </c>
      <c r="J4741" s="313" t="s">
        <v>469</v>
      </c>
      <c r="K4741" s="313">
        <v>31</v>
      </c>
      <c r="L4741" s="319"/>
      <c r="M4741" s="319">
        <v>38</v>
      </c>
      <c r="N4741" s="319">
        <v>10</v>
      </c>
      <c r="O4741" s="319" t="s">
        <v>9644</v>
      </c>
      <c r="P4741" s="319">
        <v>106</v>
      </c>
      <c r="Q4741" s="319">
        <v>25</v>
      </c>
      <c r="R4741" s="319">
        <v>43</v>
      </c>
      <c r="S4741" s="319" t="s">
        <v>9648</v>
      </c>
      <c r="T4741" s="319">
        <v>1172</v>
      </c>
      <c r="U4741" s="319">
        <v>31.635999999999999</v>
      </c>
      <c r="V4741" s="319">
        <v>-106.429</v>
      </c>
      <c r="W4741" s="319"/>
      <c r="X4741" s="319"/>
      <c r="Y4741" s="319"/>
      <c r="Z4741" s="319"/>
      <c r="AA4741" s="319"/>
      <c r="AB4741" s="319"/>
      <c r="AC4741" s="319"/>
      <c r="AD4741" s="319"/>
      <c r="AE4741" s="319"/>
      <c r="AF4741" s="319"/>
    </row>
    <row r="4742" spans="2:32" s="313" customFormat="1" hidden="1" x14ac:dyDescent="0.25">
      <c r="B4742" s="313" t="s">
        <v>2024</v>
      </c>
      <c r="C4742" s="672"/>
      <c r="D4742" s="313" t="s">
        <v>10101</v>
      </c>
      <c r="E4742" s="313" t="s">
        <v>2025</v>
      </c>
      <c r="I4742" s="313" t="s">
        <v>2026</v>
      </c>
      <c r="J4742" s="313" t="s">
        <v>1711</v>
      </c>
      <c r="K4742" s="313">
        <v>33</v>
      </c>
      <c r="L4742" s="319"/>
      <c r="M4742" s="319">
        <v>30</v>
      </c>
      <c r="N4742" s="319">
        <v>40</v>
      </c>
      <c r="O4742" s="319" t="s">
        <v>9644</v>
      </c>
      <c r="P4742" s="319">
        <v>126</v>
      </c>
      <c r="Q4742" s="319">
        <v>29</v>
      </c>
      <c r="R4742" s="319">
        <v>34</v>
      </c>
      <c r="S4742" s="319" t="s">
        <v>9645</v>
      </c>
      <c r="T4742" s="319">
        <v>36</v>
      </c>
      <c r="U4742" s="319">
        <v>33.511000000000003</v>
      </c>
      <c r="V4742" s="319">
        <v>126.49299999999999</v>
      </c>
      <c r="W4742" s="319"/>
      <c r="X4742" s="319"/>
      <c r="Y4742" s="319"/>
      <c r="Z4742" s="319"/>
      <c r="AA4742" s="319"/>
      <c r="AB4742" s="319"/>
      <c r="AC4742" s="319"/>
      <c r="AD4742" s="319"/>
      <c r="AE4742" s="319"/>
      <c r="AF4742" s="319"/>
    </row>
    <row r="4743" spans="2:32" s="313" customFormat="1" hidden="1" x14ac:dyDescent="0.25">
      <c r="B4743" s="313" t="s">
        <v>2122</v>
      </c>
      <c r="C4743" s="672"/>
      <c r="D4743" s="313" t="s">
        <v>10102</v>
      </c>
      <c r="E4743" s="313" t="s">
        <v>2123</v>
      </c>
      <c r="I4743" s="313" t="s">
        <v>2124</v>
      </c>
      <c r="J4743" s="313" t="s">
        <v>1291</v>
      </c>
      <c r="K4743" s="313">
        <v>29</v>
      </c>
      <c r="L4743" s="319"/>
      <c r="M4743" s="319">
        <v>43</v>
      </c>
      <c r="N4743" s="319">
        <v>8</v>
      </c>
      <c r="O4743" s="319" t="s">
        <v>9644</v>
      </c>
      <c r="P4743" s="319">
        <v>106</v>
      </c>
      <c r="Q4743" s="319">
        <v>38</v>
      </c>
      <c r="R4743" s="319">
        <v>29</v>
      </c>
      <c r="S4743" s="319" t="s">
        <v>9645</v>
      </c>
      <c r="T4743" s="319">
        <v>417</v>
      </c>
      <c r="U4743" s="319">
        <v>29.719000000000001</v>
      </c>
      <c r="V4743" s="319">
        <v>106.64100000000001</v>
      </c>
      <c r="W4743" s="319"/>
      <c r="X4743" s="319"/>
      <c r="Y4743" s="319"/>
      <c r="Z4743" s="319"/>
      <c r="AA4743" s="319"/>
      <c r="AB4743" s="319"/>
      <c r="AC4743" s="319"/>
      <c r="AD4743" s="319"/>
      <c r="AE4743" s="319"/>
      <c r="AF4743" s="319"/>
    </row>
    <row r="4744" spans="2:32" s="313" customFormat="1" hidden="1" x14ac:dyDescent="0.25">
      <c r="B4744" s="313" t="s">
        <v>2190</v>
      </c>
      <c r="C4744" s="672"/>
      <c r="D4744" s="313" t="s">
        <v>10103</v>
      </c>
      <c r="E4744" s="313" t="s">
        <v>2191</v>
      </c>
      <c r="I4744" s="313" t="s">
        <v>2192</v>
      </c>
      <c r="J4744" s="313" t="s">
        <v>436</v>
      </c>
      <c r="K4744" s="313">
        <v>41</v>
      </c>
      <c r="L4744" s="319"/>
      <c r="M4744" s="319">
        <v>24</v>
      </c>
      <c r="N4744" s="319">
        <v>42</v>
      </c>
      <c r="O4744" s="319" t="s">
        <v>9644</v>
      </c>
      <c r="P4744" s="319">
        <v>81</v>
      </c>
      <c r="Q4744" s="319">
        <v>50</v>
      </c>
      <c r="R4744" s="319">
        <v>59</v>
      </c>
      <c r="S4744" s="319" t="s">
        <v>9648</v>
      </c>
      <c r="T4744" s="319">
        <v>242</v>
      </c>
      <c r="U4744" s="319">
        <v>41.411999999999999</v>
      </c>
      <c r="V4744" s="319">
        <v>-81.849999999999994</v>
      </c>
      <c r="W4744" s="319"/>
      <c r="X4744" s="319"/>
      <c r="Y4744" s="319"/>
      <c r="Z4744" s="319"/>
      <c r="AA4744" s="319"/>
      <c r="AB4744" s="319"/>
      <c r="AC4744" s="319"/>
      <c r="AD4744" s="319"/>
      <c r="AE4744" s="319"/>
      <c r="AF4744" s="319"/>
    </row>
    <row r="4745" spans="2:32" s="313" customFormat="1" hidden="1" x14ac:dyDescent="0.25">
      <c r="B4745" s="313" t="s">
        <v>2272</v>
      </c>
      <c r="C4745" s="672"/>
      <c r="D4745" s="313" t="s">
        <v>10104</v>
      </c>
      <c r="E4745" s="313" t="s">
        <v>2273</v>
      </c>
      <c r="I4745" s="313" t="s">
        <v>2272</v>
      </c>
      <c r="J4745" s="313" t="s">
        <v>1194</v>
      </c>
      <c r="K4745" s="313">
        <v>52</v>
      </c>
      <c r="L4745" s="319"/>
      <c r="M4745" s="319">
        <v>45</v>
      </c>
      <c r="N4745" s="319">
        <v>17</v>
      </c>
      <c r="O4745" s="319" t="s">
        <v>9644</v>
      </c>
      <c r="P4745" s="319">
        <v>1</v>
      </c>
      <c r="Q4745" s="319">
        <v>21</v>
      </c>
      <c r="R4745" s="319">
        <v>26</v>
      </c>
      <c r="S4745" s="319" t="s">
        <v>9645</v>
      </c>
      <c r="T4745" s="319">
        <v>21</v>
      </c>
      <c r="U4745" s="319">
        <v>52.755000000000003</v>
      </c>
      <c r="V4745" s="319">
        <v>1.357</v>
      </c>
      <c r="W4745" s="319"/>
      <c r="X4745" s="319"/>
      <c r="Y4745" s="319"/>
      <c r="Z4745" s="319"/>
      <c r="AA4745" s="319"/>
      <c r="AB4745" s="319"/>
      <c r="AC4745" s="319"/>
      <c r="AD4745" s="319"/>
      <c r="AE4745" s="319"/>
      <c r="AF4745" s="319"/>
    </row>
    <row r="4746" spans="2:32" s="313" customFormat="1" hidden="1" x14ac:dyDescent="0.25">
      <c r="B4746" s="313" t="s">
        <v>2196</v>
      </c>
      <c r="C4746" s="672"/>
      <c r="D4746" s="313" t="s">
        <v>10105</v>
      </c>
      <c r="E4746" s="313" t="s">
        <v>2197</v>
      </c>
      <c r="I4746" s="313" t="s">
        <v>2198</v>
      </c>
      <c r="J4746" s="313" t="s">
        <v>869</v>
      </c>
      <c r="K4746" s="313">
        <v>46</v>
      </c>
      <c r="L4746" s="319"/>
      <c r="M4746" s="319">
        <v>47</v>
      </c>
      <c r="N4746" s="319">
        <v>6</v>
      </c>
      <c r="O4746" s="319" t="s">
        <v>9644</v>
      </c>
      <c r="P4746" s="319">
        <v>23</v>
      </c>
      <c r="Q4746" s="319">
        <v>41</v>
      </c>
      <c r="R4746" s="319">
        <v>10</v>
      </c>
      <c r="S4746" s="319" t="s">
        <v>9645</v>
      </c>
      <c r="T4746" s="319">
        <v>316</v>
      </c>
      <c r="U4746" s="319">
        <v>46.784999999999997</v>
      </c>
      <c r="V4746" s="319">
        <v>23.686</v>
      </c>
      <c r="W4746" s="319"/>
      <c r="X4746" s="319"/>
      <c r="Y4746" s="319"/>
      <c r="Z4746" s="319"/>
      <c r="AA4746" s="319"/>
      <c r="AB4746" s="319"/>
      <c r="AC4746" s="319"/>
      <c r="AD4746" s="319"/>
      <c r="AE4746" s="319"/>
      <c r="AF4746" s="319"/>
    </row>
    <row r="4747" spans="2:32" s="313" customFormat="1" hidden="1" x14ac:dyDescent="0.25">
      <c r="B4747" s="313" t="s">
        <v>2242</v>
      </c>
      <c r="C4747" s="672"/>
      <c r="D4747" s="313" t="s">
        <v>10106</v>
      </c>
      <c r="E4747" s="313" t="s">
        <v>2243</v>
      </c>
      <c r="I4747" s="313" t="s">
        <v>2244</v>
      </c>
      <c r="J4747" s="313" t="s">
        <v>436</v>
      </c>
      <c r="K4747" s="313">
        <v>30</v>
      </c>
      <c r="L4747" s="319"/>
      <c r="M4747" s="319">
        <v>35</v>
      </c>
      <c r="N4747" s="319">
        <v>18</v>
      </c>
      <c r="O4747" s="319" t="s">
        <v>9644</v>
      </c>
      <c r="P4747" s="319">
        <v>96</v>
      </c>
      <c r="Q4747" s="319">
        <v>21</v>
      </c>
      <c r="R4747" s="319">
        <v>49</v>
      </c>
      <c r="S4747" s="319" t="s">
        <v>9648</v>
      </c>
      <c r="T4747" s="319">
        <v>98</v>
      </c>
      <c r="U4747" s="319">
        <v>30.588000000000001</v>
      </c>
      <c r="V4747" s="319">
        <v>-96.364000000000004</v>
      </c>
      <c r="W4747" s="319"/>
      <c r="X4747" s="319"/>
      <c r="Y4747" s="319"/>
      <c r="Z4747" s="319"/>
      <c r="AA4747" s="319"/>
      <c r="AB4747" s="319"/>
      <c r="AC4747" s="319"/>
      <c r="AD4747" s="319"/>
      <c r="AE4747" s="319"/>
      <c r="AF4747" s="319"/>
    </row>
    <row r="4748" spans="2:32" s="313" customFormat="1" hidden="1" x14ac:dyDescent="0.25">
      <c r="B4748" s="313" t="s">
        <v>1870</v>
      </c>
      <c r="C4748" s="672"/>
      <c r="D4748" s="313" t="s">
        <v>10107</v>
      </c>
      <c r="E4748" s="313" t="s">
        <v>1871</v>
      </c>
      <c r="I4748" s="313" t="s">
        <v>1870</v>
      </c>
      <c r="J4748" s="313" t="s">
        <v>665</v>
      </c>
      <c r="K4748" s="313">
        <v>7</v>
      </c>
      <c r="L4748" s="319"/>
      <c r="M4748" s="319">
        <v>19</v>
      </c>
      <c r="N4748" s="319">
        <v>13</v>
      </c>
      <c r="O4748" s="319" t="s">
        <v>9647</v>
      </c>
      <c r="P4748" s="319">
        <v>47</v>
      </c>
      <c r="Q4748" s="319">
        <v>27</v>
      </c>
      <c r="R4748" s="319">
        <v>31</v>
      </c>
      <c r="S4748" s="319" t="s">
        <v>9648</v>
      </c>
      <c r="T4748" s="319">
        <v>173</v>
      </c>
      <c r="U4748" s="319">
        <v>-7.32</v>
      </c>
      <c r="V4748" s="319">
        <v>-47.459000000000003</v>
      </c>
      <c r="W4748" s="319"/>
      <c r="X4748" s="319"/>
      <c r="Y4748" s="319"/>
      <c r="Z4748" s="319"/>
      <c r="AA4748" s="319"/>
      <c r="AB4748" s="319"/>
      <c r="AC4748" s="319"/>
      <c r="AD4748" s="319"/>
      <c r="AE4748" s="319"/>
      <c r="AF4748" s="319"/>
    </row>
    <row r="4749" spans="2:32" s="313" customFormat="1" hidden="1" x14ac:dyDescent="0.25">
      <c r="B4749" s="313" t="s">
        <v>1764</v>
      </c>
      <c r="C4749" s="672"/>
      <c r="D4749" s="313" t="s">
        <v>10108</v>
      </c>
      <c r="E4749" s="313" t="s">
        <v>1765</v>
      </c>
      <c r="I4749" s="313" t="s">
        <v>1766</v>
      </c>
      <c r="J4749" s="313" t="s">
        <v>878</v>
      </c>
      <c r="K4749" s="313">
        <v>3</v>
      </c>
      <c r="L4749" s="319"/>
      <c r="M4749" s="319">
        <v>32</v>
      </c>
      <c r="N4749" s="319">
        <v>35</v>
      </c>
      <c r="O4749" s="319" t="s">
        <v>9644</v>
      </c>
      <c r="P4749" s="319">
        <v>76</v>
      </c>
      <c r="Q4749" s="319">
        <v>22</v>
      </c>
      <c r="R4749" s="319">
        <v>53</v>
      </c>
      <c r="S4749" s="319" t="s">
        <v>9648</v>
      </c>
      <c r="T4749" s="319">
        <v>964</v>
      </c>
      <c r="U4749" s="319">
        <v>3.5430000000000001</v>
      </c>
      <c r="V4749" s="319">
        <v>-76.381</v>
      </c>
      <c r="W4749" s="319"/>
      <c r="X4749" s="319"/>
      <c r="Y4749" s="319"/>
      <c r="Z4749" s="319"/>
      <c r="AA4749" s="319"/>
      <c r="AB4749" s="319"/>
      <c r="AC4749" s="319"/>
      <c r="AD4749" s="319"/>
      <c r="AE4749" s="319"/>
      <c r="AF4749" s="319"/>
    </row>
    <row r="4750" spans="2:32" s="313" customFormat="1" hidden="1" x14ac:dyDescent="0.25">
      <c r="B4750" s="313" t="s">
        <v>2240</v>
      </c>
      <c r="C4750" s="672"/>
      <c r="D4750" s="313" t="s">
        <v>10109</v>
      </c>
      <c r="E4750" s="313" t="s">
        <v>2241</v>
      </c>
      <c r="I4750" s="313" t="s">
        <v>2240</v>
      </c>
      <c r="J4750" s="313" t="s">
        <v>469</v>
      </c>
      <c r="K4750" s="313">
        <v>19</v>
      </c>
      <c r="L4750" s="319"/>
      <c r="M4750" s="319">
        <v>16</v>
      </c>
      <c r="N4750" s="319">
        <v>37</v>
      </c>
      <c r="O4750" s="319" t="s">
        <v>9644</v>
      </c>
      <c r="P4750" s="319">
        <v>103</v>
      </c>
      <c r="Q4750" s="319">
        <v>34</v>
      </c>
      <c r="R4750" s="319">
        <v>38</v>
      </c>
      <c r="S4750" s="319" t="s">
        <v>9648</v>
      </c>
      <c r="T4750" s="319">
        <v>723</v>
      </c>
      <c r="U4750" s="319">
        <v>19.277000000000001</v>
      </c>
      <c r="V4750" s="319">
        <v>-103.577</v>
      </c>
      <c r="W4750" s="319"/>
      <c r="X4750" s="319"/>
      <c r="Y4750" s="319"/>
      <c r="Z4750" s="319"/>
      <c r="AA4750" s="319"/>
      <c r="AB4750" s="319"/>
      <c r="AC4750" s="319"/>
      <c r="AD4750" s="319"/>
      <c r="AE4750" s="319"/>
      <c r="AF4750" s="319"/>
    </row>
    <row r="4751" spans="2:32" s="313" customFormat="1" hidden="1" x14ac:dyDescent="0.25">
      <c r="B4751" s="313" t="s">
        <v>2006</v>
      </c>
      <c r="C4751" s="672"/>
      <c r="D4751" s="313" t="s">
        <v>10110</v>
      </c>
      <c r="E4751" s="313" t="s">
        <v>2007</v>
      </c>
      <c r="I4751" s="313" t="s">
        <v>2008</v>
      </c>
      <c r="J4751" s="313" t="s">
        <v>436</v>
      </c>
      <c r="K4751" s="313">
        <v>35</v>
      </c>
      <c r="L4751" s="319"/>
      <c r="M4751" s="319">
        <v>12</v>
      </c>
      <c r="N4751" s="319">
        <v>50</v>
      </c>
      <c r="O4751" s="319" t="s">
        <v>9644</v>
      </c>
      <c r="P4751" s="319">
        <v>80</v>
      </c>
      <c r="Q4751" s="319">
        <v>56</v>
      </c>
      <c r="R4751" s="319">
        <v>35</v>
      </c>
      <c r="S4751" s="319" t="s">
        <v>9648</v>
      </c>
      <c r="T4751" s="319">
        <v>229</v>
      </c>
      <c r="U4751" s="319">
        <v>35.213999999999999</v>
      </c>
      <c r="V4751" s="319">
        <v>-80.942999999999998</v>
      </c>
      <c r="W4751" s="319"/>
      <c r="X4751" s="319"/>
      <c r="Y4751" s="319"/>
      <c r="Z4751" s="319"/>
      <c r="AA4751" s="319"/>
      <c r="AB4751" s="319"/>
      <c r="AC4751" s="319"/>
      <c r="AD4751" s="319"/>
      <c r="AE4751" s="319"/>
      <c r="AF4751" s="319"/>
    </row>
    <row r="4752" spans="2:32" s="313" customFormat="1" hidden="1" x14ac:dyDescent="0.25">
      <c r="B4752" s="313" t="s">
        <v>1769</v>
      </c>
      <c r="C4752" s="672"/>
      <c r="D4752" s="313" t="s">
        <v>10111</v>
      </c>
      <c r="E4752" s="313" t="s">
        <v>1770</v>
      </c>
      <c r="I4752" s="313" t="s">
        <v>1771</v>
      </c>
      <c r="J4752" s="313" t="s">
        <v>560</v>
      </c>
      <c r="K4752" s="313">
        <v>42</v>
      </c>
      <c r="L4752" s="319"/>
      <c r="M4752" s="319">
        <v>31</v>
      </c>
      <c r="N4752" s="319">
        <v>50</v>
      </c>
      <c r="O4752" s="319" t="s">
        <v>9644</v>
      </c>
      <c r="P4752" s="319">
        <v>8</v>
      </c>
      <c r="Q4752" s="319">
        <v>47</v>
      </c>
      <c r="R4752" s="319">
        <v>35</v>
      </c>
      <c r="S4752" s="319" t="s">
        <v>9645</v>
      </c>
      <c r="T4752" s="319">
        <v>64</v>
      </c>
      <c r="U4752" s="319">
        <v>42.530999999999999</v>
      </c>
      <c r="V4752" s="319">
        <v>8.7929999999999993</v>
      </c>
      <c r="W4752" s="319"/>
      <c r="X4752" s="319"/>
      <c r="Y4752" s="319"/>
      <c r="Z4752" s="319"/>
      <c r="AA4752" s="319"/>
      <c r="AB4752" s="319"/>
      <c r="AC4752" s="319"/>
      <c r="AD4752" s="319"/>
      <c r="AE4752" s="319"/>
      <c r="AF4752" s="319"/>
    </row>
    <row r="4753" spans="2:32" s="313" customFormat="1" hidden="1" x14ac:dyDescent="0.25">
      <c r="B4753" s="313" t="s">
        <v>2255</v>
      </c>
      <c r="C4753" s="672"/>
      <c r="D4753" s="313" t="s">
        <v>10112</v>
      </c>
      <c r="E4753" s="313" t="s">
        <v>2256</v>
      </c>
      <c r="I4753" s="313" t="s">
        <v>2257</v>
      </c>
      <c r="J4753" s="313" t="s">
        <v>850</v>
      </c>
      <c r="K4753" s="313">
        <v>7</v>
      </c>
      <c r="L4753" s="319"/>
      <c r="M4753" s="319">
        <v>10</v>
      </c>
      <c r="N4753" s="319">
        <v>52</v>
      </c>
      <c r="O4753" s="319" t="s">
        <v>9644</v>
      </c>
      <c r="P4753" s="319">
        <v>79</v>
      </c>
      <c r="Q4753" s="319">
        <v>53</v>
      </c>
      <c r="R4753" s="319">
        <v>1</v>
      </c>
      <c r="S4753" s="319" t="s">
        <v>9645</v>
      </c>
      <c r="T4753" s="319">
        <v>9</v>
      </c>
      <c r="U4753" s="319">
        <v>7.181</v>
      </c>
      <c r="V4753" s="319">
        <v>79.884</v>
      </c>
      <c r="W4753" s="319"/>
      <c r="X4753" s="319"/>
      <c r="Y4753" s="319"/>
      <c r="Z4753" s="319"/>
      <c r="AA4753" s="319"/>
      <c r="AB4753" s="319"/>
      <c r="AC4753" s="319"/>
      <c r="AD4753" s="319"/>
      <c r="AE4753" s="319"/>
      <c r="AF4753" s="319"/>
    </row>
    <row r="4754" spans="2:32" s="313" customFormat="1" hidden="1" x14ac:dyDescent="0.25">
      <c r="B4754" s="313" t="s">
        <v>2168</v>
      </c>
      <c r="C4754" s="672"/>
      <c r="D4754" s="313" t="s">
        <v>10113</v>
      </c>
      <c r="E4754" s="313" t="s">
        <v>2169</v>
      </c>
      <c r="I4754" s="313" t="s">
        <v>2170</v>
      </c>
      <c r="J4754" s="313" t="s">
        <v>469</v>
      </c>
      <c r="K4754" s="313">
        <v>18</v>
      </c>
      <c r="L4754" s="319"/>
      <c r="M4754" s="319">
        <v>39</v>
      </c>
      <c r="N4754" s="319">
        <v>13</v>
      </c>
      <c r="O4754" s="319" t="s">
        <v>9644</v>
      </c>
      <c r="P4754" s="319">
        <v>91</v>
      </c>
      <c r="Q4754" s="319">
        <v>47</v>
      </c>
      <c r="R4754" s="319">
        <v>56</v>
      </c>
      <c r="S4754" s="319" t="s">
        <v>9648</v>
      </c>
      <c r="T4754" s="319">
        <v>4</v>
      </c>
      <c r="U4754" s="319">
        <v>18.654</v>
      </c>
      <c r="V4754" s="319">
        <v>-91.799000000000007</v>
      </c>
      <c r="W4754" s="319"/>
      <c r="X4754" s="319"/>
      <c r="Y4754" s="319"/>
      <c r="Z4754" s="319"/>
      <c r="AA4754" s="319"/>
      <c r="AB4754" s="319"/>
      <c r="AC4754" s="319"/>
      <c r="AD4754" s="319"/>
      <c r="AE4754" s="319"/>
      <c r="AF4754" s="319"/>
    </row>
    <row r="4755" spans="2:32" s="313" customFormat="1" hidden="1" x14ac:dyDescent="0.25">
      <c r="B4755" s="313" t="s">
        <v>1966</v>
      </c>
      <c r="C4755" s="672"/>
      <c r="D4755" s="313" t="s">
        <v>10114</v>
      </c>
      <c r="E4755" s="313" t="s">
        <v>1967</v>
      </c>
      <c r="I4755" s="313" t="s">
        <v>1968</v>
      </c>
      <c r="J4755" s="313" t="s">
        <v>423</v>
      </c>
      <c r="K4755" s="313">
        <v>45</v>
      </c>
      <c r="L4755" s="319"/>
      <c r="M4755" s="319">
        <v>38</v>
      </c>
      <c r="N4755" s="319">
        <v>16</v>
      </c>
      <c r="O4755" s="319" t="s">
        <v>9644</v>
      </c>
      <c r="P4755" s="319">
        <v>5</v>
      </c>
      <c r="Q4755" s="319">
        <v>52</v>
      </c>
      <c r="R4755" s="319">
        <v>48</v>
      </c>
      <c r="S4755" s="319" t="s">
        <v>9645</v>
      </c>
      <c r="T4755" s="319">
        <v>238</v>
      </c>
      <c r="U4755" s="319">
        <v>45.637999999999998</v>
      </c>
      <c r="V4755" s="319">
        <v>5.88</v>
      </c>
      <c r="W4755" s="319"/>
      <c r="X4755" s="319"/>
      <c r="Y4755" s="319"/>
      <c r="Z4755" s="319"/>
      <c r="AA4755" s="319"/>
      <c r="AB4755" s="319"/>
      <c r="AC4755" s="319"/>
      <c r="AD4755" s="319"/>
      <c r="AE4755" s="319"/>
      <c r="AF4755" s="319"/>
    </row>
    <row r="4756" spans="2:32" s="313" customFormat="1" hidden="1" x14ac:dyDescent="0.25">
      <c r="B4756" s="313" t="s">
        <v>2360</v>
      </c>
      <c r="C4756" s="672"/>
      <c r="D4756" s="313" t="s">
        <v>10115</v>
      </c>
      <c r="E4756" s="313" t="s">
        <v>2361</v>
      </c>
      <c r="I4756" s="313" t="s">
        <v>2362</v>
      </c>
      <c r="J4756" s="313" t="s">
        <v>665</v>
      </c>
      <c r="K4756" s="313">
        <v>19</v>
      </c>
      <c r="L4756" s="319"/>
      <c r="M4756" s="319">
        <v>0</v>
      </c>
      <c r="N4756" s="319">
        <v>42</v>
      </c>
      <c r="O4756" s="319" t="s">
        <v>9647</v>
      </c>
      <c r="P4756" s="319">
        <v>57</v>
      </c>
      <c r="Q4756" s="319">
        <v>40</v>
      </c>
      <c r="R4756" s="319">
        <v>22</v>
      </c>
      <c r="S4756" s="319" t="s">
        <v>9648</v>
      </c>
      <c r="T4756" s="319">
        <v>141</v>
      </c>
      <c r="U4756" s="319">
        <v>-19.012</v>
      </c>
      <c r="V4756" s="319">
        <v>-57.673000000000002</v>
      </c>
      <c r="W4756" s="319"/>
      <c r="X4756" s="319"/>
      <c r="Y4756" s="319"/>
      <c r="Z4756" s="319"/>
      <c r="AA4756" s="319"/>
      <c r="AB4756" s="319"/>
      <c r="AC4756" s="319"/>
      <c r="AD4756" s="319"/>
      <c r="AE4756" s="319"/>
      <c r="AF4756" s="319"/>
    </row>
    <row r="4757" spans="2:32" s="313" customFormat="1" hidden="1" x14ac:dyDescent="0.25">
      <c r="B4757" s="313" t="s">
        <v>2277</v>
      </c>
      <c r="C4757" s="672"/>
      <c r="D4757" s="313" t="s">
        <v>10116</v>
      </c>
      <c r="E4757" s="313" t="s">
        <v>2278</v>
      </c>
      <c r="I4757" s="313" t="s">
        <v>2279</v>
      </c>
      <c r="J4757" s="313" t="s">
        <v>436</v>
      </c>
      <c r="K4757" s="313">
        <v>39</v>
      </c>
      <c r="L4757" s="319"/>
      <c r="M4757" s="319">
        <v>59</v>
      </c>
      <c r="N4757" s="319">
        <v>52</v>
      </c>
      <c r="O4757" s="319" t="s">
        <v>9644</v>
      </c>
      <c r="P4757" s="319">
        <v>82</v>
      </c>
      <c r="Q4757" s="319">
        <v>53</v>
      </c>
      <c r="R4757" s="319">
        <v>30</v>
      </c>
      <c r="S4757" s="319" t="s">
        <v>9648</v>
      </c>
      <c r="T4757" s="319">
        <v>249</v>
      </c>
      <c r="U4757" s="319">
        <v>39.997999999999998</v>
      </c>
      <c r="V4757" s="319">
        <v>-82.891999999999996</v>
      </c>
      <c r="W4757" s="319"/>
      <c r="X4757" s="319"/>
      <c r="Y4757" s="319"/>
      <c r="Z4757" s="319"/>
      <c r="AA4757" s="319"/>
      <c r="AB4757" s="319"/>
      <c r="AC4757" s="319"/>
      <c r="AD4757" s="319"/>
      <c r="AE4757" s="319"/>
      <c r="AF4757" s="319"/>
    </row>
    <row r="4758" spans="2:32" s="313" customFormat="1" hidden="1" x14ac:dyDescent="0.25">
      <c r="B4758" s="313" t="s">
        <v>1884</v>
      </c>
      <c r="C4758" s="672"/>
      <c r="D4758" s="313" t="s">
        <v>10117</v>
      </c>
      <c r="E4758" s="313" t="s">
        <v>1887</v>
      </c>
      <c r="I4758" s="313" t="s">
        <v>1888</v>
      </c>
      <c r="J4758" s="313" t="s">
        <v>508</v>
      </c>
      <c r="K4758" s="313">
        <v>33</v>
      </c>
      <c r="L4758" s="319"/>
      <c r="M4758" s="319">
        <v>22</v>
      </c>
      <c r="N4758" s="319">
        <v>4</v>
      </c>
      <c r="O4758" s="319" t="s">
        <v>9644</v>
      </c>
      <c r="P4758" s="319">
        <v>7</v>
      </c>
      <c r="Q4758" s="319">
        <v>35</v>
      </c>
      <c r="R4758" s="319">
        <v>16</v>
      </c>
      <c r="S4758" s="319" t="s">
        <v>9648</v>
      </c>
      <c r="T4758" s="319">
        <v>200</v>
      </c>
      <c r="U4758" s="319">
        <v>33.368000000000002</v>
      </c>
      <c r="V4758" s="319">
        <v>-7.5880000000000001</v>
      </c>
      <c r="W4758" s="319"/>
      <c r="X4758" s="319"/>
      <c r="Y4758" s="319"/>
      <c r="Z4758" s="319"/>
      <c r="AA4758" s="319"/>
      <c r="AB4758" s="319"/>
      <c r="AC4758" s="319"/>
      <c r="AD4758" s="319"/>
      <c r="AE4758" s="319"/>
      <c r="AF4758" s="319"/>
    </row>
    <row r="4759" spans="2:32" s="313" customFormat="1" hidden="1" x14ac:dyDescent="0.25">
      <c r="B4759" s="313" t="s">
        <v>2246</v>
      </c>
      <c r="C4759" s="672"/>
      <c r="D4759" s="313" t="s">
        <v>10118</v>
      </c>
      <c r="E4759" s="313" t="s">
        <v>2247</v>
      </c>
      <c r="I4759" s="313" t="s">
        <v>2248</v>
      </c>
      <c r="J4759" s="313" t="s">
        <v>423</v>
      </c>
      <c r="K4759" s="313">
        <v>48</v>
      </c>
      <c r="L4759" s="319"/>
      <c r="M4759" s="319">
        <v>6</v>
      </c>
      <c r="N4759" s="319">
        <v>35</v>
      </c>
      <c r="O4759" s="319" t="s">
        <v>9644</v>
      </c>
      <c r="P4759" s="319">
        <v>7</v>
      </c>
      <c r="Q4759" s="319">
        <v>21</v>
      </c>
      <c r="R4759" s="319">
        <v>32</v>
      </c>
      <c r="S4759" s="319" t="s">
        <v>9645</v>
      </c>
      <c r="T4759" s="319">
        <v>192</v>
      </c>
      <c r="U4759" s="319">
        <v>48.11</v>
      </c>
      <c r="V4759" s="319">
        <v>7.359</v>
      </c>
      <c r="W4759" s="319"/>
      <c r="X4759" s="319"/>
      <c r="Y4759" s="319"/>
      <c r="Z4759" s="319"/>
      <c r="AA4759" s="319"/>
      <c r="AB4759" s="319"/>
      <c r="AC4759" s="319"/>
      <c r="AD4759" s="319"/>
      <c r="AE4759" s="319"/>
      <c r="AF4759" s="319"/>
    </row>
    <row r="4760" spans="2:32" s="313" customFormat="1" hidden="1" x14ac:dyDescent="0.25">
      <c r="B4760" s="313" t="s">
        <v>1773</v>
      </c>
      <c r="C4760" s="672"/>
      <c r="D4760" s="313" t="s">
        <v>10119</v>
      </c>
      <c r="E4760" s="313" t="s">
        <v>1774</v>
      </c>
      <c r="I4760" s="313" t="s">
        <v>1775</v>
      </c>
      <c r="J4760" s="313" t="s">
        <v>1169</v>
      </c>
      <c r="K4760" s="313">
        <v>21</v>
      </c>
      <c r="L4760" s="319"/>
      <c r="M4760" s="319">
        <v>25</v>
      </c>
      <c r="N4760" s="319">
        <v>13</v>
      </c>
      <c r="O4760" s="319" t="s">
        <v>9644</v>
      </c>
      <c r="P4760" s="319">
        <v>77</v>
      </c>
      <c r="Q4760" s="319">
        <v>50</v>
      </c>
      <c r="R4760" s="319">
        <v>51</v>
      </c>
      <c r="S4760" s="319" t="s">
        <v>9648</v>
      </c>
      <c r="T4760" s="319">
        <v>126</v>
      </c>
      <c r="U4760" s="319">
        <v>21.42</v>
      </c>
      <c r="V4760" s="319">
        <v>-77.846999999999994</v>
      </c>
      <c r="W4760" s="319"/>
      <c r="X4760" s="319"/>
      <c r="Y4760" s="319"/>
      <c r="Z4760" s="319"/>
      <c r="AA4760" s="319"/>
      <c r="AB4760" s="319"/>
      <c r="AC4760" s="319"/>
      <c r="AD4760" s="319"/>
      <c r="AE4760" s="319"/>
      <c r="AF4760" s="319"/>
    </row>
    <row r="4761" spans="2:32" s="313" customFormat="1" hidden="1" x14ac:dyDescent="0.25">
      <c r="B4761" s="313" t="s">
        <v>2309</v>
      </c>
      <c r="C4761" s="672"/>
      <c r="D4761" s="313" t="s">
        <v>10120</v>
      </c>
      <c r="E4761" s="313" t="s">
        <v>2310</v>
      </c>
      <c r="I4761" s="313" t="s">
        <v>2311</v>
      </c>
      <c r="J4761" s="313" t="s">
        <v>869</v>
      </c>
      <c r="K4761" s="313">
        <v>44</v>
      </c>
      <c r="L4761" s="319"/>
      <c r="M4761" s="319">
        <v>21</v>
      </c>
      <c r="N4761" s="319">
        <v>44</v>
      </c>
      <c r="O4761" s="319" t="s">
        <v>9644</v>
      </c>
      <c r="P4761" s="319">
        <v>28</v>
      </c>
      <c r="Q4761" s="319">
        <v>29</v>
      </c>
      <c r="R4761" s="319">
        <v>18</v>
      </c>
      <c r="S4761" s="319" t="s">
        <v>9645</v>
      </c>
      <c r="T4761" s="319">
        <v>108</v>
      </c>
      <c r="U4761" s="319">
        <v>44.362000000000002</v>
      </c>
      <c r="V4761" s="319">
        <v>28.488</v>
      </c>
      <c r="W4761" s="319"/>
      <c r="X4761" s="319"/>
      <c r="Y4761" s="319"/>
      <c r="Z4761" s="319"/>
      <c r="AA4761" s="319"/>
      <c r="AB4761" s="319"/>
      <c r="AC4761" s="319"/>
      <c r="AD4761" s="319"/>
      <c r="AE4761" s="319"/>
      <c r="AF4761" s="319"/>
    </row>
    <row r="4762" spans="2:32" s="313" customFormat="1" hidden="1" x14ac:dyDescent="0.25">
      <c r="B4762" s="313" t="s">
        <v>1327</v>
      </c>
      <c r="C4762" s="672"/>
      <c r="D4762" s="313" t="s">
        <v>10121</v>
      </c>
      <c r="E4762" s="313" t="s">
        <v>1328</v>
      </c>
      <c r="I4762" s="313" t="s">
        <v>1329</v>
      </c>
      <c r="J4762" s="313" t="s">
        <v>665</v>
      </c>
      <c r="K4762" s="313">
        <v>19</v>
      </c>
      <c r="L4762" s="319"/>
      <c r="M4762" s="319">
        <v>38</v>
      </c>
      <c r="N4762" s="319">
        <v>1</v>
      </c>
      <c r="O4762" s="319" t="s">
        <v>9647</v>
      </c>
      <c r="P4762" s="319">
        <v>43</v>
      </c>
      <c r="Q4762" s="319">
        <v>58</v>
      </c>
      <c r="R4762" s="319">
        <v>7</v>
      </c>
      <c r="S4762" s="319" t="s">
        <v>9648</v>
      </c>
      <c r="T4762" s="319">
        <v>828</v>
      </c>
      <c r="U4762" s="319">
        <v>-19.634</v>
      </c>
      <c r="V4762" s="319">
        <v>-43.969000000000001</v>
      </c>
      <c r="W4762" s="319"/>
      <c r="X4762" s="319"/>
      <c r="Y4762" s="319"/>
      <c r="Z4762" s="319"/>
      <c r="AA4762" s="319"/>
      <c r="AB4762" s="319"/>
      <c r="AC4762" s="319"/>
      <c r="AD4762" s="319"/>
      <c r="AE4762" s="319"/>
      <c r="AF4762" s="319"/>
    </row>
    <row r="4763" spans="2:32" s="313" customFormat="1" hidden="1" x14ac:dyDescent="0.25">
      <c r="B4763" s="313" t="s">
        <v>2227</v>
      </c>
      <c r="C4763" s="672"/>
      <c r="D4763" s="313" t="s">
        <v>10122</v>
      </c>
      <c r="E4763" s="313" t="s">
        <v>2228</v>
      </c>
      <c r="I4763" s="313" t="s">
        <v>2229</v>
      </c>
      <c r="J4763" s="313" t="s">
        <v>423</v>
      </c>
      <c r="K4763" s="313">
        <v>45</v>
      </c>
      <c r="L4763" s="319"/>
      <c r="M4763" s="319">
        <v>39</v>
      </c>
      <c r="N4763" s="319">
        <v>30</v>
      </c>
      <c r="O4763" s="319" t="s">
        <v>9644</v>
      </c>
      <c r="P4763" s="319">
        <v>0</v>
      </c>
      <c r="Q4763" s="319">
        <v>19</v>
      </c>
      <c r="R4763" s="319">
        <v>3</v>
      </c>
      <c r="S4763" s="319" t="s">
        <v>9648</v>
      </c>
      <c r="T4763" s="319">
        <v>32</v>
      </c>
      <c r="U4763" s="319">
        <v>45.658000000000001</v>
      </c>
      <c r="V4763" s="319">
        <v>-0.318</v>
      </c>
      <c r="W4763" s="319"/>
      <c r="X4763" s="319"/>
      <c r="Y4763" s="319"/>
      <c r="Z4763" s="319"/>
      <c r="AA4763" s="319"/>
      <c r="AB4763" s="319"/>
      <c r="AC4763" s="319"/>
      <c r="AD4763" s="319"/>
      <c r="AE4763" s="319"/>
      <c r="AF4763" s="319"/>
    </row>
    <row r="4764" spans="2:32" s="313" customFormat="1" hidden="1" x14ac:dyDescent="0.25">
      <c r="B4764" s="313" t="s">
        <v>1866</v>
      </c>
      <c r="C4764" s="672"/>
      <c r="D4764" s="313" t="s">
        <v>10123</v>
      </c>
      <c r="E4764" s="313" t="s">
        <v>1867</v>
      </c>
      <c r="I4764" s="313" t="s">
        <v>1868</v>
      </c>
      <c r="J4764" s="313" t="s">
        <v>436</v>
      </c>
      <c r="K4764" s="313">
        <v>32</v>
      </c>
      <c r="L4764" s="319"/>
      <c r="M4764" s="319">
        <v>20</v>
      </c>
      <c r="N4764" s="319">
        <v>14</v>
      </c>
      <c r="O4764" s="319" t="s">
        <v>9644</v>
      </c>
      <c r="P4764" s="319">
        <v>104</v>
      </c>
      <c r="Q4764" s="319">
        <v>15</v>
      </c>
      <c r="R4764" s="319">
        <v>47</v>
      </c>
      <c r="S4764" s="319" t="s">
        <v>9648</v>
      </c>
      <c r="T4764" s="319">
        <v>1005</v>
      </c>
      <c r="U4764" s="319">
        <v>32.337000000000003</v>
      </c>
      <c r="V4764" s="319">
        <v>-104.26300000000001</v>
      </c>
      <c r="W4764" s="319"/>
      <c r="X4764" s="319"/>
      <c r="Y4764" s="319"/>
      <c r="Z4764" s="319"/>
      <c r="AA4764" s="319"/>
      <c r="AB4764" s="319"/>
      <c r="AC4764" s="319"/>
      <c r="AD4764" s="319"/>
      <c r="AE4764" s="319"/>
      <c r="AF4764" s="319"/>
    </row>
    <row r="4765" spans="2:32" s="313" customFormat="1" hidden="1" x14ac:dyDescent="0.25">
      <c r="B4765" s="313" t="s">
        <v>2357</v>
      </c>
      <c r="C4765" s="672"/>
      <c r="D4765" s="313" t="s">
        <v>10124</v>
      </c>
      <c r="E4765" s="313" t="s">
        <v>2358</v>
      </c>
      <c r="I4765" s="313" t="s">
        <v>2357</v>
      </c>
      <c r="J4765" s="313" t="s">
        <v>1055</v>
      </c>
      <c r="K4765" s="313">
        <v>27</v>
      </c>
      <c r="L4765" s="319"/>
      <c r="M4765" s="319">
        <v>26</v>
      </c>
      <c r="N4765" s="319">
        <v>43</v>
      </c>
      <c r="O4765" s="319" t="s">
        <v>9647</v>
      </c>
      <c r="P4765" s="319">
        <v>58</v>
      </c>
      <c r="Q4765" s="319">
        <v>45</v>
      </c>
      <c r="R4765" s="319">
        <v>42</v>
      </c>
      <c r="S4765" s="319" t="s">
        <v>9648</v>
      </c>
      <c r="T4765" s="319">
        <v>62</v>
      </c>
      <c r="U4765" s="319">
        <v>-27.445</v>
      </c>
      <c r="V4765" s="319">
        <v>-58.762</v>
      </c>
      <c r="W4765" s="319"/>
      <c r="X4765" s="319"/>
      <c r="Y4765" s="319"/>
      <c r="Z4765" s="319"/>
      <c r="AA4765" s="319"/>
      <c r="AB4765" s="319"/>
      <c r="AC4765" s="319"/>
      <c r="AD4765" s="319"/>
      <c r="AE4765" s="319"/>
      <c r="AF4765" s="319"/>
    </row>
    <row r="4766" spans="2:32" s="313" customFormat="1" hidden="1" x14ac:dyDescent="0.25">
      <c r="B4766" s="313" t="s">
        <v>1736</v>
      </c>
      <c r="C4766" s="672"/>
      <c r="D4766" s="313" t="s">
        <v>10125</v>
      </c>
      <c r="E4766" s="313" t="s">
        <v>1737</v>
      </c>
      <c r="I4766" s="313" t="s">
        <v>1738</v>
      </c>
      <c r="J4766" s="313" t="s">
        <v>493</v>
      </c>
      <c r="K4766" s="313">
        <v>16</v>
      </c>
      <c r="L4766" s="319"/>
      <c r="M4766" s="319">
        <v>53</v>
      </c>
      <c r="N4766" s="319">
        <v>9</v>
      </c>
      <c r="O4766" s="319" t="s">
        <v>9647</v>
      </c>
      <c r="P4766" s="319">
        <v>145</v>
      </c>
      <c r="Q4766" s="319">
        <v>45</v>
      </c>
      <c r="R4766" s="319">
        <v>19</v>
      </c>
      <c r="S4766" s="319" t="s">
        <v>9645</v>
      </c>
      <c r="T4766" s="319">
        <v>4</v>
      </c>
      <c r="U4766" s="319">
        <v>-16.885999999999999</v>
      </c>
      <c r="V4766" s="319">
        <v>145.755</v>
      </c>
      <c r="W4766" s="319"/>
      <c r="X4766" s="319"/>
      <c r="Y4766" s="319"/>
      <c r="Z4766" s="319"/>
      <c r="AA4766" s="319"/>
      <c r="AB4766" s="319"/>
      <c r="AC4766" s="319"/>
      <c r="AD4766" s="319"/>
      <c r="AE4766" s="319"/>
      <c r="AF4766" s="319"/>
    </row>
    <row r="4767" spans="2:32" s="313" customFormat="1" hidden="1" x14ac:dyDescent="0.25">
      <c r="B4767" s="313" t="s">
        <v>9234</v>
      </c>
      <c r="C4767" s="672"/>
      <c r="D4767" s="313" t="s">
        <v>10126</v>
      </c>
      <c r="E4767" s="313" t="s">
        <v>9237</v>
      </c>
      <c r="I4767" s="313" t="s">
        <v>9238</v>
      </c>
      <c r="J4767" s="313" t="s">
        <v>436</v>
      </c>
      <c r="K4767" s="313">
        <v>31</v>
      </c>
      <c r="L4767" s="319"/>
      <c r="M4767" s="319">
        <v>38</v>
      </c>
      <c r="N4767" s="319">
        <v>16</v>
      </c>
      <c r="O4767" s="319" t="s">
        <v>9644</v>
      </c>
      <c r="P4767" s="319">
        <v>97</v>
      </c>
      <c r="Q4767" s="319">
        <v>4</v>
      </c>
      <c r="R4767" s="319">
        <v>26</v>
      </c>
      <c r="S4767" s="319" t="s">
        <v>9648</v>
      </c>
      <c r="T4767" s="319">
        <v>144</v>
      </c>
      <c r="U4767" s="319">
        <v>31.638000000000002</v>
      </c>
      <c r="V4767" s="319">
        <v>-97.073999999999998</v>
      </c>
      <c r="W4767" s="319"/>
      <c r="X4767" s="319"/>
      <c r="Y4767" s="319"/>
      <c r="Z4767" s="319"/>
      <c r="AA4767" s="319"/>
      <c r="AB4767" s="319"/>
      <c r="AC4767" s="319"/>
      <c r="AD4767" s="319"/>
      <c r="AE4767" s="319"/>
      <c r="AF4767" s="319"/>
    </row>
    <row r="4768" spans="2:32" s="313" customFormat="1" hidden="1" x14ac:dyDescent="0.25">
      <c r="B4768" s="313" t="s">
        <v>2295</v>
      </c>
      <c r="C4768" s="672"/>
      <c r="D4768" s="313" t="s">
        <v>10127</v>
      </c>
      <c r="E4768" s="313" t="s">
        <v>2296</v>
      </c>
      <c r="I4768" s="313" t="s">
        <v>2297</v>
      </c>
      <c r="J4768" s="313" t="s">
        <v>1055</v>
      </c>
      <c r="K4768" s="313">
        <v>31</v>
      </c>
      <c r="L4768" s="319"/>
      <c r="M4768" s="319">
        <v>17</v>
      </c>
      <c r="N4768" s="319">
        <v>49</v>
      </c>
      <c r="O4768" s="319" t="s">
        <v>9647</v>
      </c>
      <c r="P4768" s="319">
        <v>57</v>
      </c>
      <c r="Q4768" s="319">
        <v>59</v>
      </c>
      <c r="R4768" s="319">
        <v>47</v>
      </c>
      <c r="S4768" s="319" t="s">
        <v>9648</v>
      </c>
      <c r="T4768" s="319">
        <v>35</v>
      </c>
      <c r="U4768" s="319">
        <v>-31.297000000000001</v>
      </c>
      <c r="V4768" s="319">
        <v>-57.996000000000002</v>
      </c>
      <c r="W4768" s="319"/>
      <c r="X4768" s="319"/>
      <c r="Y4768" s="319"/>
      <c r="Z4768" s="319"/>
      <c r="AA4768" s="319"/>
      <c r="AB4768" s="319"/>
      <c r="AC4768" s="319"/>
      <c r="AD4768" s="319"/>
      <c r="AE4768" s="319"/>
      <c r="AF4768" s="319"/>
    </row>
    <row r="4769" spans="2:32" s="313" customFormat="1" hidden="1" x14ac:dyDescent="0.25">
      <c r="B4769" s="313" t="s">
        <v>2219</v>
      </c>
      <c r="C4769" s="672"/>
      <c r="D4769" s="313" t="s">
        <v>10128</v>
      </c>
      <c r="E4769" s="313" t="s">
        <v>2220</v>
      </c>
      <c r="I4769" s="313" t="s">
        <v>2221</v>
      </c>
      <c r="J4769" s="313" t="s">
        <v>436</v>
      </c>
      <c r="K4769" s="313">
        <v>28</v>
      </c>
      <c r="L4769" s="319"/>
      <c r="M4769" s="319">
        <v>14</v>
      </c>
      <c r="N4769" s="319">
        <v>5</v>
      </c>
      <c r="O4769" s="319" t="s">
        <v>9644</v>
      </c>
      <c r="P4769" s="319">
        <v>80</v>
      </c>
      <c r="Q4769" s="319">
        <v>36</v>
      </c>
      <c r="R4769" s="319">
        <v>36</v>
      </c>
      <c r="S4769" s="319" t="s">
        <v>9648</v>
      </c>
      <c r="T4769" s="319">
        <v>3</v>
      </c>
      <c r="U4769" s="319">
        <v>28.234999999999999</v>
      </c>
      <c r="V4769" s="319">
        <v>-80.61</v>
      </c>
      <c r="W4769" s="319"/>
      <c r="X4769" s="319"/>
      <c r="Y4769" s="319"/>
      <c r="Z4769" s="319"/>
      <c r="AA4769" s="319"/>
      <c r="AB4769" s="319"/>
      <c r="AC4769" s="319"/>
      <c r="AD4769" s="319"/>
      <c r="AE4769" s="319"/>
      <c r="AF4769" s="319"/>
    </row>
    <row r="4770" spans="2:32" s="313" customFormat="1" hidden="1" x14ac:dyDescent="0.25">
      <c r="B4770" s="313" t="s">
        <v>2298</v>
      </c>
      <c r="C4770" s="672"/>
      <c r="D4770" s="313" t="s">
        <v>10129</v>
      </c>
      <c r="E4770" s="313" t="s">
        <v>2299</v>
      </c>
      <c r="I4770" s="313" t="s">
        <v>2300</v>
      </c>
      <c r="J4770" s="313" t="s">
        <v>878</v>
      </c>
      <c r="K4770" s="313">
        <v>5</v>
      </c>
      <c r="L4770" s="319"/>
      <c r="M4770" s="319">
        <v>4</v>
      </c>
      <c r="N4770" s="319">
        <v>18</v>
      </c>
      <c r="O4770" s="319" t="s">
        <v>9644</v>
      </c>
      <c r="P4770" s="319">
        <v>76</v>
      </c>
      <c r="Q4770" s="319">
        <v>40</v>
      </c>
      <c r="R4770" s="319">
        <v>35</v>
      </c>
      <c r="S4770" s="319" t="s">
        <v>9648</v>
      </c>
      <c r="T4770" s="319">
        <v>66</v>
      </c>
      <c r="U4770" s="319">
        <v>5.0720000000000001</v>
      </c>
      <c r="V4770" s="319">
        <v>-76.676000000000002</v>
      </c>
      <c r="W4770" s="319"/>
      <c r="X4770" s="319"/>
      <c r="Y4770" s="319"/>
      <c r="Z4770" s="319"/>
      <c r="AA4770" s="319"/>
      <c r="AB4770" s="319"/>
      <c r="AC4770" s="319"/>
      <c r="AD4770" s="319"/>
      <c r="AE4770" s="319"/>
      <c r="AF4770" s="319"/>
    </row>
    <row r="4771" spans="2:32" s="313" customFormat="1" hidden="1" x14ac:dyDescent="0.25">
      <c r="B4771" s="313" t="s">
        <v>2316</v>
      </c>
      <c r="C4771" s="672"/>
      <c r="D4771" s="313" t="s">
        <v>10130</v>
      </c>
      <c r="E4771" s="313" t="s">
        <v>2317</v>
      </c>
      <c r="I4771" s="313" t="s">
        <v>2318</v>
      </c>
      <c r="J4771" s="313" t="s">
        <v>516</v>
      </c>
      <c r="K4771" s="313">
        <v>26</v>
      </c>
      <c r="L4771" s="319"/>
      <c r="M4771" s="319">
        <v>19</v>
      </c>
      <c r="N4771" s="319">
        <v>49</v>
      </c>
      <c r="O4771" s="319" t="s">
        <v>9644</v>
      </c>
      <c r="P4771" s="319">
        <v>89</v>
      </c>
      <c r="Q4771" s="319">
        <v>28</v>
      </c>
      <c r="R4771" s="319">
        <v>1</v>
      </c>
      <c r="S4771" s="319" t="s">
        <v>9645</v>
      </c>
      <c r="T4771" s="319">
        <v>43</v>
      </c>
      <c r="U4771" s="319">
        <v>26.33</v>
      </c>
      <c r="V4771" s="319">
        <v>89.466999999999999</v>
      </c>
      <c r="W4771" s="319"/>
      <c r="X4771" s="319"/>
      <c r="Y4771" s="319"/>
      <c r="Z4771" s="319"/>
      <c r="AA4771" s="319"/>
      <c r="AB4771" s="319"/>
      <c r="AC4771" s="319"/>
      <c r="AD4771" s="319"/>
      <c r="AE4771" s="319"/>
      <c r="AF4771" s="319"/>
    </row>
    <row r="4772" spans="2:32" s="313" customFormat="1" hidden="1" x14ac:dyDescent="0.25">
      <c r="B4772" s="313" t="s">
        <v>2366</v>
      </c>
      <c r="C4772" s="672"/>
      <c r="D4772" s="313" t="s">
        <v>10131</v>
      </c>
      <c r="E4772" s="313" t="s">
        <v>2367</v>
      </c>
      <c r="I4772" s="313" t="s">
        <v>2368</v>
      </c>
      <c r="J4772" s="313" t="s">
        <v>1344</v>
      </c>
      <c r="K4772" s="313">
        <v>6</v>
      </c>
      <c r="L4772" s="319"/>
      <c r="M4772" s="319">
        <v>21</v>
      </c>
      <c r="N4772" s="319">
        <v>26</v>
      </c>
      <c r="O4772" s="319" t="s">
        <v>9644</v>
      </c>
      <c r="P4772" s="319">
        <v>2</v>
      </c>
      <c r="Q4772" s="319">
        <v>23</v>
      </c>
      <c r="R4772" s="319">
        <v>3</v>
      </c>
      <c r="S4772" s="319" t="s">
        <v>9645</v>
      </c>
      <c r="T4772" s="319">
        <v>6</v>
      </c>
      <c r="U4772" s="319">
        <v>6.3570000000000002</v>
      </c>
      <c r="V4772" s="319">
        <v>2.3839999999999999</v>
      </c>
      <c r="W4772" s="319"/>
      <c r="X4772" s="319"/>
      <c r="Y4772" s="319"/>
      <c r="Z4772" s="319"/>
      <c r="AA4772" s="319"/>
      <c r="AB4772" s="319"/>
      <c r="AC4772" s="319"/>
      <c r="AD4772" s="319"/>
      <c r="AE4772" s="319"/>
      <c r="AF4772" s="319"/>
    </row>
    <row r="4773" spans="2:32" s="313" customFormat="1" hidden="1" x14ac:dyDescent="0.25">
      <c r="B4773" s="313" t="s">
        <v>2336</v>
      </c>
      <c r="C4773" s="672"/>
      <c r="D4773" s="313" t="s">
        <v>10132</v>
      </c>
      <c r="E4773" s="313" t="s">
        <v>2337</v>
      </c>
      <c r="I4773" s="313" t="s">
        <v>2338</v>
      </c>
      <c r="J4773" s="313" t="s">
        <v>1055</v>
      </c>
      <c r="K4773" s="313">
        <v>31</v>
      </c>
      <c r="L4773" s="319"/>
      <c r="M4773" s="319">
        <v>19</v>
      </c>
      <c r="N4773" s="319">
        <v>25</v>
      </c>
      <c r="O4773" s="319" t="s">
        <v>9647</v>
      </c>
      <c r="P4773" s="319">
        <v>64</v>
      </c>
      <c r="Q4773" s="319">
        <v>12</v>
      </c>
      <c r="R4773" s="319">
        <v>28</v>
      </c>
      <c r="S4773" s="319" t="s">
        <v>9648</v>
      </c>
      <c r="T4773" s="319">
        <v>489</v>
      </c>
      <c r="U4773" s="319">
        <v>-31.324000000000002</v>
      </c>
      <c r="V4773" s="319">
        <v>-64.207999999999998</v>
      </c>
      <c r="W4773" s="319"/>
      <c r="X4773" s="319"/>
      <c r="Y4773" s="319"/>
      <c r="Z4773" s="319"/>
      <c r="AA4773" s="319"/>
      <c r="AB4773" s="319"/>
      <c r="AC4773" s="319"/>
      <c r="AD4773" s="319"/>
      <c r="AE4773" s="319"/>
      <c r="AF4773" s="319"/>
    </row>
    <row r="4774" spans="2:32" s="313" customFormat="1" hidden="1" x14ac:dyDescent="0.25">
      <c r="B4774" s="313" t="s">
        <v>2269</v>
      </c>
      <c r="C4774" s="672"/>
      <c r="D4774" s="313" t="s">
        <v>10133</v>
      </c>
      <c r="E4774" s="313" t="s">
        <v>2270</v>
      </c>
      <c r="I4774" s="313" t="s">
        <v>2271</v>
      </c>
      <c r="J4774" s="313" t="s">
        <v>436</v>
      </c>
      <c r="K4774" s="313">
        <v>38</v>
      </c>
      <c r="L4774" s="319"/>
      <c r="M4774" s="319">
        <v>48</v>
      </c>
      <c r="N4774" s="319">
        <v>20</v>
      </c>
      <c r="O4774" s="319" t="s">
        <v>9644</v>
      </c>
      <c r="P4774" s="319">
        <v>104</v>
      </c>
      <c r="Q4774" s="319">
        <v>42</v>
      </c>
      <c r="R4774" s="319">
        <v>0</v>
      </c>
      <c r="S4774" s="319" t="s">
        <v>9648</v>
      </c>
      <c r="T4774" s="319">
        <v>1885</v>
      </c>
      <c r="U4774" s="319">
        <v>38.805999999999997</v>
      </c>
      <c r="V4774" s="319">
        <v>-104.7</v>
      </c>
      <c r="W4774" s="319"/>
      <c r="X4774" s="319"/>
      <c r="Y4774" s="319"/>
      <c r="Z4774" s="319"/>
      <c r="AA4774" s="319"/>
      <c r="AB4774" s="319"/>
      <c r="AC4774" s="319"/>
      <c r="AD4774" s="319"/>
      <c r="AE4774" s="319"/>
      <c r="AF4774" s="319"/>
    </row>
    <row r="4775" spans="2:32" s="313" customFormat="1" hidden="1" x14ac:dyDescent="0.25">
      <c r="B4775" s="313" t="s">
        <v>2372</v>
      </c>
      <c r="C4775" s="672"/>
      <c r="D4775" s="313" t="s">
        <v>10134</v>
      </c>
      <c r="E4775" s="313" t="s">
        <v>2373</v>
      </c>
      <c r="I4775" s="313" t="s">
        <v>2374</v>
      </c>
      <c r="J4775" s="313" t="s">
        <v>436</v>
      </c>
      <c r="K4775" s="313">
        <v>28</v>
      </c>
      <c r="L4775" s="319"/>
      <c r="M4775" s="319">
        <v>27</v>
      </c>
      <c r="N4775" s="319">
        <v>29</v>
      </c>
      <c r="O4775" s="319" t="s">
        <v>9644</v>
      </c>
      <c r="P4775" s="319">
        <v>99</v>
      </c>
      <c r="Q4775" s="319">
        <v>13</v>
      </c>
      <c r="R4775" s="319">
        <v>12</v>
      </c>
      <c r="S4775" s="319" t="s">
        <v>9648</v>
      </c>
      <c r="T4775" s="319">
        <v>146</v>
      </c>
      <c r="U4775" s="319">
        <v>28.457999999999998</v>
      </c>
      <c r="V4775" s="319">
        <v>-99.22</v>
      </c>
      <c r="W4775" s="319"/>
      <c r="X4775" s="319"/>
      <c r="Y4775" s="319"/>
      <c r="Z4775" s="319"/>
      <c r="AA4775" s="319"/>
      <c r="AB4775" s="319"/>
      <c r="AC4775" s="319"/>
      <c r="AD4775" s="319"/>
      <c r="AE4775" s="319"/>
      <c r="AF4775" s="319"/>
    </row>
    <row r="4776" spans="2:32" s="313" customFormat="1" hidden="1" x14ac:dyDescent="0.25">
      <c r="B4776" s="313" t="s">
        <v>2274</v>
      </c>
      <c r="C4776" s="672"/>
      <c r="D4776" s="313" t="s">
        <v>10135</v>
      </c>
      <c r="E4776" s="313" t="s">
        <v>2275</v>
      </c>
      <c r="I4776" s="313" t="s">
        <v>2276</v>
      </c>
      <c r="J4776" s="313" t="s">
        <v>436</v>
      </c>
      <c r="K4776" s="313">
        <v>38</v>
      </c>
      <c r="L4776" s="319"/>
      <c r="M4776" s="319">
        <v>49</v>
      </c>
      <c r="N4776" s="319">
        <v>5</v>
      </c>
      <c r="O4776" s="319" t="s">
        <v>9644</v>
      </c>
      <c r="P4776" s="319">
        <v>92</v>
      </c>
      <c r="Q4776" s="319">
        <v>13</v>
      </c>
      <c r="R4776" s="319">
        <v>10</v>
      </c>
      <c r="S4776" s="319" t="s">
        <v>9648</v>
      </c>
      <c r="T4776" s="319">
        <v>271</v>
      </c>
      <c r="U4776" s="319">
        <v>38.817999999999998</v>
      </c>
      <c r="V4776" s="319">
        <v>-92.218999999999994</v>
      </c>
      <c r="W4776" s="319"/>
      <c r="X4776" s="319"/>
      <c r="Y4776" s="319"/>
      <c r="Z4776" s="319"/>
      <c r="AA4776" s="319"/>
      <c r="AB4776" s="319"/>
      <c r="AC4776" s="319"/>
      <c r="AD4776" s="319"/>
      <c r="AE4776" s="319"/>
      <c r="AF4776" s="319"/>
    </row>
    <row r="4777" spans="2:32" s="313" customFormat="1" hidden="1" x14ac:dyDescent="0.25">
      <c r="B4777" s="313" t="s">
        <v>7714</v>
      </c>
      <c r="C4777" s="672"/>
      <c r="D4777" s="313" t="s">
        <v>10136</v>
      </c>
      <c r="E4777" s="313" t="s">
        <v>7715</v>
      </c>
      <c r="I4777" s="313" t="s">
        <v>7716</v>
      </c>
      <c r="J4777" s="313" t="s">
        <v>1055</v>
      </c>
      <c r="K4777" s="313">
        <v>40</v>
      </c>
      <c r="L4777" s="319"/>
      <c r="M4777" s="319">
        <v>4</v>
      </c>
      <c r="N4777" s="319">
        <v>31</v>
      </c>
      <c r="O4777" s="319" t="s">
        <v>9647</v>
      </c>
      <c r="P4777" s="319">
        <v>71</v>
      </c>
      <c r="Q4777" s="319">
        <v>8</v>
      </c>
      <c r="R4777" s="319">
        <v>14</v>
      </c>
      <c r="S4777" s="319" t="s">
        <v>9648</v>
      </c>
      <c r="T4777" s="319">
        <v>784</v>
      </c>
      <c r="U4777" s="319">
        <v>-40.075000000000003</v>
      </c>
      <c r="V4777" s="319">
        <v>-71.137</v>
      </c>
      <c r="W4777" s="319"/>
      <c r="X4777" s="319"/>
      <c r="Y4777" s="319"/>
      <c r="Z4777" s="319"/>
      <c r="AA4777" s="319"/>
      <c r="AB4777" s="319"/>
      <c r="AC4777" s="319"/>
      <c r="AD4777" s="319"/>
      <c r="AE4777" s="319"/>
      <c r="AF4777" s="319"/>
    </row>
    <row r="4778" spans="2:32" s="313" customFormat="1" hidden="1" x14ac:dyDescent="0.25">
      <c r="B4778" s="313" t="s">
        <v>1794</v>
      </c>
      <c r="C4778" s="672"/>
      <c r="D4778" s="313" t="s">
        <v>10137</v>
      </c>
      <c r="E4778" s="313" t="s">
        <v>1795</v>
      </c>
      <c r="I4778" s="313" t="s">
        <v>1796</v>
      </c>
      <c r="J4778" s="313" t="s">
        <v>469</v>
      </c>
      <c r="K4778" s="313">
        <v>19</v>
      </c>
      <c r="L4778" s="319"/>
      <c r="M4778" s="319">
        <v>49</v>
      </c>
      <c r="N4778" s="319">
        <v>0</v>
      </c>
      <c r="O4778" s="319" t="s">
        <v>9644</v>
      </c>
      <c r="P4778" s="319">
        <v>90</v>
      </c>
      <c r="Q4778" s="319">
        <v>30</v>
      </c>
      <c r="R4778" s="319">
        <v>1</v>
      </c>
      <c r="S4778" s="319" t="s">
        <v>9648</v>
      </c>
      <c r="T4778" s="319">
        <v>10</v>
      </c>
      <c r="U4778" s="319">
        <v>19.817</v>
      </c>
      <c r="V4778" s="319">
        <v>-90.5</v>
      </c>
      <c r="W4778" s="319"/>
      <c r="X4778" s="319"/>
      <c r="Y4778" s="319"/>
      <c r="Z4778" s="319"/>
      <c r="AA4778" s="319"/>
      <c r="AB4778" s="319"/>
      <c r="AC4778" s="319"/>
      <c r="AD4778" s="319"/>
      <c r="AE4778" s="319"/>
      <c r="AF4778" s="319"/>
    </row>
    <row r="4779" spans="2:32" s="313" customFormat="1" hidden="1" x14ac:dyDescent="0.25">
      <c r="B4779" s="313" t="s">
        <v>2322</v>
      </c>
      <c r="C4779" s="672"/>
      <c r="D4779" s="313" t="s">
        <v>10138</v>
      </c>
      <c r="E4779" s="313" t="s">
        <v>2323</v>
      </c>
      <c r="I4779" s="313" t="s">
        <v>2324</v>
      </c>
      <c r="J4779" s="313" t="s">
        <v>410</v>
      </c>
      <c r="K4779" s="313">
        <v>55</v>
      </c>
      <c r="L4779" s="319"/>
      <c r="M4779" s="319">
        <v>37</v>
      </c>
      <c r="N4779" s="319">
        <v>4</v>
      </c>
      <c r="O4779" s="319" t="s">
        <v>9644</v>
      </c>
      <c r="P4779" s="319">
        <v>12</v>
      </c>
      <c r="Q4779" s="319">
        <v>39</v>
      </c>
      <c r="R4779" s="319">
        <v>21</v>
      </c>
      <c r="S4779" s="319" t="s">
        <v>9645</v>
      </c>
      <c r="T4779" s="319">
        <v>6</v>
      </c>
      <c r="U4779" s="319">
        <v>55.618000000000002</v>
      </c>
      <c r="V4779" s="319">
        <v>12.656000000000001</v>
      </c>
      <c r="W4779" s="319"/>
      <c r="X4779" s="319"/>
      <c r="Y4779" s="319"/>
      <c r="Z4779" s="319"/>
      <c r="AA4779" s="319"/>
      <c r="AB4779" s="319"/>
      <c r="AC4779" s="319"/>
      <c r="AD4779" s="319"/>
      <c r="AE4779" s="319"/>
      <c r="AF4779" s="319"/>
    </row>
    <row r="4780" spans="2:32" s="313" customFormat="1" hidden="1" x14ac:dyDescent="0.25">
      <c r="B4780" s="313" t="s">
        <v>2327</v>
      </c>
      <c r="C4780" s="672"/>
      <c r="D4780" s="313" t="s">
        <v>10139</v>
      </c>
      <c r="E4780" s="313" t="s">
        <v>2328</v>
      </c>
      <c r="I4780" s="313" t="s">
        <v>2329</v>
      </c>
      <c r="J4780" s="313" t="s">
        <v>697</v>
      </c>
      <c r="K4780" s="313">
        <v>27</v>
      </c>
      <c r="L4780" s="319"/>
      <c r="M4780" s="319">
        <v>17</v>
      </c>
      <c r="N4780" s="319">
        <v>46</v>
      </c>
      <c r="O4780" s="319" t="s">
        <v>9647</v>
      </c>
      <c r="P4780" s="319">
        <v>70</v>
      </c>
      <c r="Q4780" s="319">
        <v>24</v>
      </c>
      <c r="R4780" s="319">
        <v>49</v>
      </c>
      <c r="S4780" s="319" t="s">
        <v>9648</v>
      </c>
      <c r="T4780" s="319">
        <v>291</v>
      </c>
      <c r="U4780" s="319">
        <v>-27.295999999999999</v>
      </c>
      <c r="V4780" s="319">
        <v>-70.414000000000001</v>
      </c>
      <c r="W4780" s="319"/>
      <c r="X4780" s="319"/>
      <c r="Y4780" s="319"/>
      <c r="Z4780" s="319"/>
      <c r="AA4780" s="319"/>
      <c r="AB4780" s="319"/>
      <c r="AC4780" s="319"/>
      <c r="AD4780" s="319"/>
      <c r="AE4780" s="319"/>
      <c r="AF4780" s="319"/>
    </row>
    <row r="4781" spans="2:32" s="313" customFormat="1" hidden="1" x14ac:dyDescent="0.25">
      <c r="B4781" s="313" t="s">
        <v>1896</v>
      </c>
      <c r="C4781" s="672"/>
      <c r="D4781" s="313" t="s">
        <v>10140</v>
      </c>
      <c r="E4781" s="313" t="s">
        <v>1897</v>
      </c>
      <c r="I4781" s="313" t="s">
        <v>1898</v>
      </c>
      <c r="J4781" s="313" t="s">
        <v>436</v>
      </c>
      <c r="K4781" s="313">
        <v>42</v>
      </c>
      <c r="L4781" s="319"/>
      <c r="M4781" s="319">
        <v>54</v>
      </c>
      <c r="N4781" s="319">
        <v>28</v>
      </c>
      <c r="O4781" s="319" t="s">
        <v>9644</v>
      </c>
      <c r="P4781" s="319">
        <v>106</v>
      </c>
      <c r="Q4781" s="319">
        <v>27</v>
      </c>
      <c r="R4781" s="319">
        <v>51</v>
      </c>
      <c r="S4781" s="319" t="s">
        <v>9648</v>
      </c>
      <c r="T4781" s="319">
        <v>1631</v>
      </c>
      <c r="U4781" s="319">
        <v>42.908000000000001</v>
      </c>
      <c r="V4781" s="319">
        <v>-106.464</v>
      </c>
      <c r="W4781" s="319"/>
      <c r="X4781" s="319"/>
      <c r="Y4781" s="319"/>
      <c r="Z4781" s="319"/>
      <c r="AA4781" s="319"/>
      <c r="AB4781" s="319"/>
      <c r="AC4781" s="319"/>
      <c r="AD4781" s="319"/>
      <c r="AE4781" s="319"/>
      <c r="AF4781" s="319"/>
    </row>
    <row r="4782" spans="2:32" s="313" customFormat="1" hidden="1" x14ac:dyDescent="0.25">
      <c r="B4782" s="313" t="s">
        <v>1841</v>
      </c>
      <c r="C4782" s="672"/>
      <c r="D4782" s="313" t="s">
        <v>10141</v>
      </c>
      <c r="E4782" s="313" t="s">
        <v>1842</v>
      </c>
      <c r="I4782" s="313" t="s">
        <v>1843</v>
      </c>
      <c r="J4782" s="313" t="s">
        <v>525</v>
      </c>
      <c r="K4782" s="313">
        <v>33</v>
      </c>
      <c r="L4782" s="319"/>
      <c r="M4782" s="319">
        <v>57</v>
      </c>
      <c r="N4782" s="319">
        <v>53</v>
      </c>
      <c r="O4782" s="319" t="s">
        <v>9647</v>
      </c>
      <c r="P4782" s="319">
        <v>18</v>
      </c>
      <c r="Q4782" s="319">
        <v>36</v>
      </c>
      <c r="R4782" s="319">
        <v>6</v>
      </c>
      <c r="S4782" s="319" t="s">
        <v>9645</v>
      </c>
      <c r="T4782" s="319">
        <v>47</v>
      </c>
      <c r="U4782" s="319">
        <v>-33.965000000000003</v>
      </c>
      <c r="V4782" s="319">
        <v>18.602</v>
      </c>
      <c r="W4782" s="319"/>
      <c r="X4782" s="319"/>
      <c r="Y4782" s="319"/>
      <c r="Z4782" s="319"/>
      <c r="AA4782" s="319"/>
      <c r="AB4782" s="319"/>
      <c r="AC4782" s="319"/>
      <c r="AD4782" s="319"/>
      <c r="AE4782" s="319"/>
      <c r="AF4782" s="319"/>
    </row>
    <row r="4783" spans="2:32" s="313" customFormat="1" hidden="1" x14ac:dyDescent="0.25">
      <c r="B4783" s="313" t="s">
        <v>1748</v>
      </c>
      <c r="C4783" s="672"/>
      <c r="D4783" s="313" t="s">
        <v>10142</v>
      </c>
      <c r="E4783" s="313" t="s">
        <v>1749</v>
      </c>
      <c r="I4783" s="313" t="s">
        <v>1750</v>
      </c>
      <c r="J4783" s="313" t="s">
        <v>423</v>
      </c>
      <c r="K4783" s="313">
        <v>50</v>
      </c>
      <c r="L4783" s="319"/>
      <c r="M4783" s="319">
        <v>57</v>
      </c>
      <c r="N4783" s="319">
        <v>43</v>
      </c>
      <c r="O4783" s="319" t="s">
        <v>9644</v>
      </c>
      <c r="P4783" s="319">
        <v>1</v>
      </c>
      <c r="Q4783" s="319">
        <v>57</v>
      </c>
      <c r="R4783" s="319">
        <v>17</v>
      </c>
      <c r="S4783" s="319" t="s">
        <v>9645</v>
      </c>
      <c r="T4783" s="319">
        <v>4</v>
      </c>
      <c r="U4783" s="319">
        <v>50.962000000000003</v>
      </c>
      <c r="V4783" s="319">
        <v>1.9550000000000001</v>
      </c>
      <c r="W4783" s="319"/>
      <c r="X4783" s="319"/>
      <c r="Y4783" s="319"/>
      <c r="Z4783" s="319"/>
      <c r="AA4783" s="319"/>
      <c r="AB4783" s="319"/>
      <c r="AC4783" s="319"/>
      <c r="AD4783" s="319"/>
      <c r="AE4783" s="319"/>
      <c r="AF4783" s="319"/>
    </row>
    <row r="4784" spans="2:32" s="313" customFormat="1" hidden="1" x14ac:dyDescent="0.25">
      <c r="B4784" s="313" t="s">
        <v>2389</v>
      </c>
      <c r="C4784" s="672"/>
      <c r="D4784" s="313" t="s">
        <v>10143</v>
      </c>
      <c r="E4784" s="313" t="s">
        <v>2390</v>
      </c>
      <c r="I4784" s="313" t="s">
        <v>2389</v>
      </c>
      <c r="J4784" s="313" t="s">
        <v>869</v>
      </c>
      <c r="K4784" s="313">
        <v>44</v>
      </c>
      <c r="L4784" s="319"/>
      <c r="M4784" s="319">
        <v>19</v>
      </c>
      <c r="N4784" s="319">
        <v>5</v>
      </c>
      <c r="O4784" s="319" t="s">
        <v>9644</v>
      </c>
      <c r="P4784" s="319">
        <v>23</v>
      </c>
      <c r="Q4784" s="319">
        <v>53</v>
      </c>
      <c r="R4784" s="319">
        <v>19</v>
      </c>
      <c r="S4784" s="319" t="s">
        <v>9645</v>
      </c>
      <c r="T4784" s="319">
        <v>191</v>
      </c>
      <c r="U4784" s="319">
        <v>44.317999999999998</v>
      </c>
      <c r="V4784" s="319">
        <v>23.888999999999999</v>
      </c>
      <c r="W4784" s="319"/>
      <c r="X4784" s="319"/>
      <c r="Y4784" s="319"/>
      <c r="Z4784" s="319"/>
      <c r="AA4784" s="319"/>
      <c r="AB4784" s="319"/>
      <c r="AC4784" s="319"/>
      <c r="AD4784" s="319"/>
      <c r="AE4784" s="319"/>
      <c r="AF4784" s="319"/>
    </row>
    <row r="4785" spans="2:32" s="313" customFormat="1" hidden="1" x14ac:dyDescent="0.25">
      <c r="B4785" s="313" t="s">
        <v>2282</v>
      </c>
      <c r="C4785" s="672"/>
      <c r="D4785" s="313" t="s">
        <v>10144</v>
      </c>
      <c r="E4785" s="313" t="s">
        <v>2283</v>
      </c>
      <c r="I4785" s="313" t="s">
        <v>2282</v>
      </c>
      <c r="J4785" s="313" t="s">
        <v>1055</v>
      </c>
      <c r="K4785" s="313">
        <v>45</v>
      </c>
      <c r="L4785" s="319"/>
      <c r="M4785" s="319">
        <v>47</v>
      </c>
      <c r="N4785" s="319">
        <v>6</v>
      </c>
      <c r="O4785" s="319" t="s">
        <v>9647</v>
      </c>
      <c r="P4785" s="319">
        <v>67</v>
      </c>
      <c r="Q4785" s="319">
        <v>27</v>
      </c>
      <c r="R4785" s="319">
        <v>56</v>
      </c>
      <c r="S4785" s="319" t="s">
        <v>9648</v>
      </c>
      <c r="T4785" s="319">
        <v>58</v>
      </c>
      <c r="U4785" s="319">
        <v>-45.784999999999997</v>
      </c>
      <c r="V4785" s="319">
        <v>-67.465999999999994</v>
      </c>
      <c r="W4785" s="319"/>
      <c r="X4785" s="319"/>
      <c r="Y4785" s="319"/>
      <c r="Z4785" s="319"/>
      <c r="AA4785" s="319"/>
      <c r="AB4785" s="319"/>
      <c r="AC4785" s="319"/>
      <c r="AD4785" s="319"/>
      <c r="AE4785" s="319"/>
      <c r="AF4785" s="319"/>
    </row>
    <row r="4786" spans="2:32" s="313" customFormat="1" hidden="1" x14ac:dyDescent="0.25">
      <c r="B4786" s="313" t="s">
        <v>1992</v>
      </c>
      <c r="C4786" s="672"/>
      <c r="D4786" s="313" t="s">
        <v>10145</v>
      </c>
      <c r="E4786" s="313" t="s">
        <v>1993</v>
      </c>
      <c r="I4786" s="313" t="s">
        <v>1994</v>
      </c>
      <c r="J4786" s="313" t="s">
        <v>847</v>
      </c>
      <c r="K4786" s="313">
        <v>50</v>
      </c>
      <c r="L4786" s="319"/>
      <c r="M4786" s="319">
        <v>27</v>
      </c>
      <c r="N4786" s="319">
        <v>33</v>
      </c>
      <c r="O4786" s="319" t="s">
        <v>9644</v>
      </c>
      <c r="P4786" s="319">
        <v>4</v>
      </c>
      <c r="Q4786" s="319">
        <v>27</v>
      </c>
      <c r="R4786" s="319">
        <v>13</v>
      </c>
      <c r="S4786" s="319" t="s">
        <v>9645</v>
      </c>
      <c r="T4786" s="319">
        <v>188</v>
      </c>
      <c r="U4786" s="319">
        <v>50.459000000000003</v>
      </c>
      <c r="V4786" s="319">
        <v>4.4539999999999997</v>
      </c>
      <c r="W4786" s="319"/>
      <c r="X4786" s="319"/>
      <c r="Y4786" s="319"/>
      <c r="Z4786" s="319"/>
      <c r="AA4786" s="319"/>
      <c r="AB4786" s="319"/>
      <c r="AC4786" s="319"/>
      <c r="AD4786" s="319"/>
      <c r="AE4786" s="319"/>
      <c r="AF4786" s="319"/>
    </row>
    <row r="4787" spans="2:32" s="313" customFormat="1" hidden="1" x14ac:dyDescent="0.25">
      <c r="B4787" s="313" t="s">
        <v>2354</v>
      </c>
      <c r="C4787" s="672"/>
      <c r="D4787" s="313" t="s">
        <v>10146</v>
      </c>
      <c r="E4787" s="313" t="s">
        <v>2355</v>
      </c>
      <c r="I4787" s="313" t="s">
        <v>2356</v>
      </c>
      <c r="J4787" s="313" t="s">
        <v>436</v>
      </c>
      <c r="K4787" s="313">
        <v>27</v>
      </c>
      <c r="L4787" s="319"/>
      <c r="M4787" s="319">
        <v>46</v>
      </c>
      <c r="N4787" s="319">
        <v>13</v>
      </c>
      <c r="O4787" s="319" t="s">
        <v>9644</v>
      </c>
      <c r="P4787" s="319">
        <v>97</v>
      </c>
      <c r="Q4787" s="319">
        <v>30</v>
      </c>
      <c r="R4787" s="319">
        <v>4</v>
      </c>
      <c r="S4787" s="319" t="s">
        <v>9648</v>
      </c>
      <c r="T4787" s="319">
        <v>14</v>
      </c>
      <c r="U4787" s="319">
        <v>27.77</v>
      </c>
      <c r="V4787" s="319">
        <v>-97.501000000000005</v>
      </c>
      <c r="W4787" s="319"/>
      <c r="X4787" s="319"/>
      <c r="Y4787" s="319"/>
      <c r="Z4787" s="319"/>
      <c r="AA4787" s="319"/>
      <c r="AB4787" s="319"/>
      <c r="AC4787" s="319"/>
      <c r="AD4787" s="319"/>
      <c r="AE4787" s="319"/>
      <c r="AF4787" s="319"/>
    </row>
    <row r="4788" spans="2:32" s="313" customFormat="1" hidden="1" x14ac:dyDescent="0.25">
      <c r="B4788" s="313" t="s">
        <v>1850</v>
      </c>
      <c r="C4788" s="672"/>
      <c r="D4788" s="313" t="s">
        <v>10147</v>
      </c>
      <c r="E4788" s="313" t="s">
        <v>1851</v>
      </c>
      <c r="I4788" s="313" t="s">
        <v>1850</v>
      </c>
      <c r="J4788" s="313" t="s">
        <v>665</v>
      </c>
      <c r="K4788" s="313">
        <v>17</v>
      </c>
      <c r="L4788" s="319"/>
      <c r="M4788" s="319">
        <v>39</v>
      </c>
      <c r="N4788" s="319">
        <v>8</v>
      </c>
      <c r="O4788" s="319" t="s">
        <v>9647</v>
      </c>
      <c r="P4788" s="319">
        <v>39</v>
      </c>
      <c r="Q4788" s="319">
        <v>15</v>
      </c>
      <c r="R4788" s="319">
        <v>11</v>
      </c>
      <c r="S4788" s="319" t="s">
        <v>9648</v>
      </c>
      <c r="T4788" s="319">
        <v>11</v>
      </c>
      <c r="U4788" s="319">
        <v>-17.652000000000001</v>
      </c>
      <c r="V4788" s="319">
        <v>-39.253</v>
      </c>
      <c r="W4788" s="319"/>
      <c r="X4788" s="319"/>
      <c r="Y4788" s="319"/>
      <c r="Z4788" s="319"/>
      <c r="AA4788" s="319"/>
      <c r="AB4788" s="319"/>
      <c r="AC4788" s="319"/>
      <c r="AD4788" s="319"/>
      <c r="AE4788" s="319"/>
      <c r="AF4788" s="319"/>
    </row>
    <row r="4789" spans="2:32" s="313" customFormat="1" hidden="1" x14ac:dyDescent="0.25">
      <c r="B4789" s="313" t="s">
        <v>2402</v>
      </c>
      <c r="C4789" s="672"/>
      <c r="D4789" s="313" t="s">
        <v>10148</v>
      </c>
      <c r="E4789" s="313" t="s">
        <v>2403</v>
      </c>
      <c r="I4789" s="313" t="s">
        <v>2402</v>
      </c>
      <c r="J4789" s="313" t="s">
        <v>600</v>
      </c>
      <c r="K4789" s="313">
        <v>38</v>
      </c>
      <c r="L4789" s="319"/>
      <c r="M4789" s="319">
        <v>59</v>
      </c>
      <c r="N4789" s="319">
        <v>50</v>
      </c>
      <c r="O4789" s="319" t="s">
        <v>9644</v>
      </c>
      <c r="P4789" s="319">
        <v>17</v>
      </c>
      <c r="Q4789" s="319">
        <v>4</v>
      </c>
      <c r="R4789" s="319">
        <v>48</v>
      </c>
      <c r="S4789" s="319" t="s">
        <v>9645</v>
      </c>
      <c r="T4789" s="319">
        <v>159</v>
      </c>
      <c r="U4789" s="319">
        <v>38.997</v>
      </c>
      <c r="V4789" s="319">
        <v>17.079999999999998</v>
      </c>
      <c r="W4789" s="319"/>
      <c r="X4789" s="319"/>
      <c r="Y4789" s="319"/>
      <c r="Z4789" s="319"/>
      <c r="AA4789" s="319"/>
      <c r="AB4789" s="319"/>
      <c r="AC4789" s="319"/>
      <c r="AD4789" s="319"/>
      <c r="AE4789" s="319"/>
      <c r="AF4789" s="319"/>
    </row>
    <row r="4790" spans="2:32" s="313" customFormat="1" hidden="1" x14ac:dyDescent="0.25">
      <c r="B4790" s="313" t="s">
        <v>1848</v>
      </c>
      <c r="C4790" s="672"/>
      <c r="D4790" s="313" t="s">
        <v>10149</v>
      </c>
      <c r="E4790" s="313" t="s">
        <v>1849</v>
      </c>
      <c r="I4790" s="313" t="s">
        <v>1848</v>
      </c>
      <c r="J4790" s="313" t="s">
        <v>869</v>
      </c>
      <c r="K4790" s="313">
        <v>45</v>
      </c>
      <c r="L4790" s="319"/>
      <c r="M4790" s="319">
        <v>25</v>
      </c>
      <c r="N4790" s="319">
        <v>12</v>
      </c>
      <c r="O4790" s="319" t="s">
        <v>9644</v>
      </c>
      <c r="P4790" s="319">
        <v>22</v>
      </c>
      <c r="Q4790" s="319">
        <v>15</v>
      </c>
      <c r="R4790" s="319">
        <v>12</v>
      </c>
      <c r="S4790" s="319" t="s">
        <v>9645</v>
      </c>
      <c r="T4790" s="319">
        <v>264</v>
      </c>
      <c r="U4790" s="319">
        <v>45.42</v>
      </c>
      <c r="V4790" s="319">
        <v>22.253</v>
      </c>
      <c r="W4790" s="319"/>
      <c r="X4790" s="319"/>
      <c r="Y4790" s="319"/>
      <c r="Z4790" s="319"/>
      <c r="AA4790" s="319"/>
      <c r="AB4790" s="319"/>
      <c r="AC4790" s="319"/>
      <c r="AD4790" s="319"/>
      <c r="AE4790" s="319"/>
      <c r="AF4790" s="319"/>
    </row>
    <row r="4791" spans="2:32" s="313" customFormat="1" hidden="1" x14ac:dyDescent="0.25">
      <c r="B4791" s="313" t="s">
        <v>2395</v>
      </c>
      <c r="C4791" s="672"/>
      <c r="D4791" s="313" t="s">
        <v>10150</v>
      </c>
      <c r="E4791" s="313" t="s">
        <v>2396</v>
      </c>
      <c r="I4791" s="313" t="s">
        <v>2395</v>
      </c>
      <c r="J4791" s="313" t="s">
        <v>423</v>
      </c>
      <c r="K4791" s="313">
        <v>49</v>
      </c>
      <c r="L4791" s="319"/>
      <c r="M4791" s="319">
        <v>15</v>
      </c>
      <c r="N4791" s="319">
        <v>12</v>
      </c>
      <c r="O4791" s="319" t="s">
        <v>9644</v>
      </c>
      <c r="P4791" s="319">
        <v>2</v>
      </c>
      <c r="Q4791" s="319">
        <v>31</v>
      </c>
      <c r="R4791" s="319">
        <v>8</v>
      </c>
      <c r="S4791" s="319" t="s">
        <v>9645</v>
      </c>
      <c r="T4791" s="319">
        <v>89</v>
      </c>
      <c r="U4791" s="319">
        <v>49.253</v>
      </c>
      <c r="V4791" s="319">
        <v>2.5190000000000001</v>
      </c>
      <c r="W4791" s="319"/>
      <c r="X4791" s="319"/>
      <c r="Y4791" s="319"/>
      <c r="Z4791" s="319"/>
      <c r="AA4791" s="319"/>
      <c r="AB4791" s="319"/>
      <c r="AC4791" s="319"/>
      <c r="AD4791" s="319"/>
      <c r="AE4791" s="319"/>
      <c r="AF4791" s="319"/>
    </row>
    <row r="4792" spans="2:32" s="313" customFormat="1" hidden="1" x14ac:dyDescent="0.25">
      <c r="B4792" s="313" t="s">
        <v>1829</v>
      </c>
      <c r="C4792" s="672"/>
      <c r="D4792" s="313" t="s">
        <v>10151</v>
      </c>
      <c r="E4792" s="313" t="s">
        <v>1830</v>
      </c>
      <c r="I4792" s="313" t="s">
        <v>1829</v>
      </c>
      <c r="J4792" s="313" t="s">
        <v>1076</v>
      </c>
      <c r="K4792" s="313">
        <v>12</v>
      </c>
      <c r="L4792" s="319"/>
      <c r="M4792" s="319">
        <v>24</v>
      </c>
      <c r="N4792" s="319">
        <v>36</v>
      </c>
      <c r="O4792" s="319" t="s">
        <v>9644</v>
      </c>
      <c r="P4792" s="319">
        <v>16</v>
      </c>
      <c r="Q4792" s="319">
        <v>44</v>
      </c>
      <c r="R4792" s="319">
        <v>46</v>
      </c>
      <c r="S4792" s="319" t="s">
        <v>9648</v>
      </c>
      <c r="T4792" s="319">
        <v>16</v>
      </c>
      <c r="U4792" s="319">
        <v>12.41</v>
      </c>
      <c r="V4792" s="319">
        <v>-16.745999999999999</v>
      </c>
      <c r="W4792" s="319"/>
      <c r="X4792" s="319"/>
      <c r="Y4792" s="319"/>
      <c r="Z4792" s="319"/>
      <c r="AA4792" s="319"/>
      <c r="AB4792" s="319"/>
      <c r="AC4792" s="319"/>
      <c r="AD4792" s="319"/>
      <c r="AE4792" s="319"/>
      <c r="AF4792" s="319"/>
    </row>
    <row r="4793" spans="2:32" s="313" customFormat="1" hidden="1" x14ac:dyDescent="0.25">
      <c r="B4793" s="313" t="s">
        <v>1974</v>
      </c>
      <c r="C4793" s="672"/>
      <c r="D4793" s="313" t="s">
        <v>10152</v>
      </c>
      <c r="E4793" s="313" t="s">
        <v>1975</v>
      </c>
      <c r="I4793" s="313" t="s">
        <v>1976</v>
      </c>
      <c r="J4793" s="313" t="s">
        <v>1291</v>
      </c>
      <c r="K4793" s="313">
        <v>28</v>
      </c>
      <c r="L4793" s="319"/>
      <c r="M4793" s="319">
        <v>11</v>
      </c>
      <c r="N4793" s="319">
        <v>20</v>
      </c>
      <c r="O4793" s="319" t="s">
        <v>9644</v>
      </c>
      <c r="P4793" s="319">
        <v>113</v>
      </c>
      <c r="Q4793" s="319">
        <v>13</v>
      </c>
      <c r="R4793" s="319">
        <v>10</v>
      </c>
      <c r="S4793" s="319" t="s">
        <v>9645</v>
      </c>
      <c r="T4793" s="319">
        <v>67</v>
      </c>
      <c r="U4793" s="319">
        <v>28.189</v>
      </c>
      <c r="V4793" s="319">
        <v>113.21899999999999</v>
      </c>
      <c r="W4793" s="319"/>
      <c r="X4793" s="319"/>
      <c r="Y4793" s="319"/>
      <c r="Z4793" s="319"/>
      <c r="AA4793" s="319"/>
      <c r="AB4793" s="319"/>
      <c r="AC4793" s="319"/>
      <c r="AD4793" s="319"/>
      <c r="AE4793" s="319"/>
      <c r="AF4793" s="319"/>
    </row>
    <row r="4794" spans="2:32" s="313" customFormat="1" hidden="1" x14ac:dyDescent="0.25">
      <c r="B4794" s="313" t="s">
        <v>1916</v>
      </c>
      <c r="C4794" s="672"/>
      <c r="D4794" s="313" t="s">
        <v>10153</v>
      </c>
      <c r="E4794" s="313" t="s">
        <v>1917</v>
      </c>
      <c r="I4794" s="313" t="s">
        <v>1918</v>
      </c>
      <c r="J4794" s="313" t="s">
        <v>600</v>
      </c>
      <c r="K4794" s="313">
        <v>37</v>
      </c>
      <c r="L4794" s="319"/>
      <c r="M4794" s="319">
        <v>28</v>
      </c>
      <c r="N4794" s="319">
        <v>0</v>
      </c>
      <c r="O4794" s="319" t="s">
        <v>9644</v>
      </c>
      <c r="P4794" s="319">
        <v>15</v>
      </c>
      <c r="Q4794" s="319">
        <v>3</v>
      </c>
      <c r="R4794" s="319">
        <v>58</v>
      </c>
      <c r="S4794" s="319" t="s">
        <v>9645</v>
      </c>
      <c r="T4794" s="319">
        <v>13</v>
      </c>
      <c r="U4794" s="319">
        <v>37.466999999999999</v>
      </c>
      <c r="V4794" s="319">
        <v>15.066000000000001</v>
      </c>
      <c r="W4794" s="319"/>
      <c r="X4794" s="319"/>
      <c r="Y4794" s="319"/>
      <c r="Z4794" s="319"/>
      <c r="AA4794" s="319"/>
      <c r="AB4794" s="319"/>
      <c r="AC4794" s="319"/>
      <c r="AD4794" s="319"/>
      <c r="AE4794" s="319"/>
      <c r="AF4794" s="319"/>
    </row>
    <row r="4795" spans="2:32" s="313" customFormat="1" hidden="1" x14ac:dyDescent="0.25">
      <c r="B4795" s="313" t="s">
        <v>2444</v>
      </c>
      <c r="C4795" s="672"/>
      <c r="D4795" s="313" t="s">
        <v>10154</v>
      </c>
      <c r="E4795" s="313" t="s">
        <v>2445</v>
      </c>
      <c r="I4795" s="313" t="s">
        <v>2446</v>
      </c>
      <c r="J4795" s="313" t="s">
        <v>436</v>
      </c>
      <c r="K4795" s="313">
        <v>48</v>
      </c>
      <c r="L4795" s="319"/>
      <c r="M4795" s="319">
        <v>36</v>
      </c>
      <c r="N4795" s="319">
        <v>30</v>
      </c>
      <c r="O4795" s="319" t="s">
        <v>9644</v>
      </c>
      <c r="P4795" s="319">
        <v>112</v>
      </c>
      <c r="Q4795" s="319">
        <v>22</v>
      </c>
      <c r="R4795" s="319">
        <v>34</v>
      </c>
      <c r="S4795" s="319" t="s">
        <v>9648</v>
      </c>
      <c r="T4795" s="319">
        <v>1175</v>
      </c>
      <c r="U4795" s="319">
        <v>48.607999999999997</v>
      </c>
      <c r="V4795" s="319">
        <v>-112.376</v>
      </c>
      <c r="W4795" s="319"/>
      <c r="X4795" s="319"/>
      <c r="Y4795" s="319"/>
      <c r="Z4795" s="319"/>
      <c r="AA4795" s="319"/>
      <c r="AB4795" s="319"/>
      <c r="AC4795" s="319"/>
      <c r="AD4795" s="319"/>
      <c r="AE4795" s="319"/>
      <c r="AF4795" s="319"/>
    </row>
    <row r="4796" spans="2:32" s="313" customFormat="1" hidden="1" x14ac:dyDescent="0.25">
      <c r="B4796" s="313" t="s">
        <v>1914</v>
      </c>
      <c r="C4796" s="672"/>
      <c r="D4796" s="313" t="s">
        <v>10155</v>
      </c>
      <c r="E4796" s="313" t="s">
        <v>1915</v>
      </c>
      <c r="I4796" s="313" t="s">
        <v>1914</v>
      </c>
      <c r="J4796" s="313" t="s">
        <v>1055</v>
      </c>
      <c r="K4796" s="313">
        <v>28</v>
      </c>
      <c r="L4796" s="319"/>
      <c r="M4796" s="319">
        <v>35</v>
      </c>
      <c r="N4796" s="319">
        <v>44</v>
      </c>
      <c r="O4796" s="319" t="s">
        <v>9647</v>
      </c>
      <c r="P4796" s="319">
        <v>65</v>
      </c>
      <c r="Q4796" s="319">
        <v>45</v>
      </c>
      <c r="R4796" s="319">
        <v>6</v>
      </c>
      <c r="S4796" s="319" t="s">
        <v>9648</v>
      </c>
      <c r="T4796" s="319">
        <v>464</v>
      </c>
      <c r="U4796" s="319">
        <v>-28.596</v>
      </c>
      <c r="V4796" s="319">
        <v>-65.751999999999995</v>
      </c>
      <c r="W4796" s="319"/>
      <c r="X4796" s="319"/>
      <c r="Y4796" s="319"/>
      <c r="Z4796" s="319"/>
      <c r="AA4796" s="319"/>
      <c r="AB4796" s="319"/>
      <c r="AC4796" s="319"/>
      <c r="AD4796" s="319"/>
      <c r="AE4796" s="319"/>
      <c r="AF4796" s="319"/>
    </row>
    <row r="4797" spans="2:32" s="313" customFormat="1" hidden="1" x14ac:dyDescent="0.25">
      <c r="B4797" s="313" t="s">
        <v>1876</v>
      </c>
      <c r="C4797" s="672"/>
      <c r="D4797" s="313" t="s">
        <v>10156</v>
      </c>
      <c r="E4797" s="313" t="s">
        <v>1877</v>
      </c>
      <c r="I4797" s="313" t="s">
        <v>1878</v>
      </c>
      <c r="J4797" s="313" t="s">
        <v>878</v>
      </c>
      <c r="K4797" s="313">
        <v>10</v>
      </c>
      <c r="L4797" s="319"/>
      <c r="M4797" s="319">
        <v>26</v>
      </c>
      <c r="N4797" s="319">
        <v>32</v>
      </c>
      <c r="O4797" s="319" t="s">
        <v>9644</v>
      </c>
      <c r="P4797" s="319">
        <v>75</v>
      </c>
      <c r="Q4797" s="319">
        <v>30</v>
      </c>
      <c r="R4797" s="319">
        <v>46</v>
      </c>
      <c r="S4797" s="319" t="s">
        <v>9648</v>
      </c>
      <c r="T4797" s="319">
        <v>2</v>
      </c>
      <c r="U4797" s="319">
        <v>10.442</v>
      </c>
      <c r="V4797" s="319">
        <v>-75.513000000000005</v>
      </c>
      <c r="W4797" s="319"/>
      <c r="X4797" s="319"/>
      <c r="Y4797" s="319"/>
      <c r="Z4797" s="319"/>
      <c r="AA4797" s="319"/>
      <c r="AB4797" s="319"/>
      <c r="AC4797" s="319"/>
      <c r="AD4797" s="319"/>
      <c r="AE4797" s="319"/>
      <c r="AF4797" s="319"/>
    </row>
    <row r="4798" spans="2:32" s="313" customFormat="1" hidden="1" x14ac:dyDescent="0.25">
      <c r="B4798" s="313" t="s">
        <v>2002</v>
      </c>
      <c r="C4798" s="672"/>
      <c r="D4798" s="313" t="s">
        <v>10157</v>
      </c>
      <c r="E4798" s="313" t="s">
        <v>2003</v>
      </c>
      <c r="I4798" s="313" t="s">
        <v>2000</v>
      </c>
      <c r="J4798" s="313" t="s">
        <v>493</v>
      </c>
      <c r="K4798" s="313">
        <v>26</v>
      </c>
      <c r="L4798" s="319"/>
      <c r="M4798" s="319">
        <v>24</v>
      </c>
      <c r="N4798" s="319">
        <v>48</v>
      </c>
      <c r="O4798" s="319" t="s">
        <v>9647</v>
      </c>
      <c r="P4798" s="319">
        <v>146</v>
      </c>
      <c r="Q4798" s="319">
        <v>15</v>
      </c>
      <c r="R4798" s="319">
        <v>45</v>
      </c>
      <c r="S4798" s="319" t="s">
        <v>9645</v>
      </c>
      <c r="T4798" s="319">
        <v>306</v>
      </c>
      <c r="U4798" s="319">
        <v>-26.413</v>
      </c>
      <c r="V4798" s="319">
        <v>146.262</v>
      </c>
      <c r="W4798" s="319"/>
      <c r="X4798" s="319"/>
      <c r="Y4798" s="319"/>
      <c r="Z4798" s="319"/>
      <c r="AA4798" s="319"/>
      <c r="AB4798" s="319"/>
      <c r="AC4798" s="319"/>
      <c r="AD4798" s="319"/>
      <c r="AE4798" s="319"/>
      <c r="AF4798" s="319"/>
    </row>
    <row r="4799" spans="2:32" s="313" customFormat="1" hidden="1" x14ac:dyDescent="0.25">
      <c r="B4799" s="313" t="s">
        <v>2041</v>
      </c>
      <c r="C4799" s="672"/>
      <c r="D4799" s="313" t="s">
        <v>10158</v>
      </c>
      <c r="E4799" s="313" t="s">
        <v>2042</v>
      </c>
      <c r="I4799" s="313" t="s">
        <v>2043</v>
      </c>
      <c r="J4799" s="313" t="s">
        <v>469</v>
      </c>
      <c r="K4799" s="313">
        <v>18</v>
      </c>
      <c r="L4799" s="319"/>
      <c r="M4799" s="319">
        <v>30</v>
      </c>
      <c r="N4799" s="319">
        <v>16</v>
      </c>
      <c r="O4799" s="319" t="s">
        <v>9644</v>
      </c>
      <c r="P4799" s="319">
        <v>88</v>
      </c>
      <c r="Q4799" s="319">
        <v>19</v>
      </c>
      <c r="R4799" s="319">
        <v>36</v>
      </c>
      <c r="S4799" s="319" t="s">
        <v>9648</v>
      </c>
      <c r="T4799" s="319">
        <v>15</v>
      </c>
      <c r="U4799" s="319">
        <v>18.504000000000001</v>
      </c>
      <c r="V4799" s="319">
        <v>-88.326999999999998</v>
      </c>
      <c r="W4799" s="319"/>
      <c r="X4799" s="319"/>
      <c r="Y4799" s="319"/>
      <c r="Z4799" s="319"/>
      <c r="AA4799" s="319"/>
      <c r="AB4799" s="319"/>
      <c r="AC4799" s="319"/>
      <c r="AD4799" s="319"/>
      <c r="AE4799" s="319"/>
      <c r="AF4799" s="319"/>
    </row>
    <row r="4800" spans="2:32" s="313" customFormat="1" hidden="1" x14ac:dyDescent="0.25">
      <c r="B4800" s="313" t="s">
        <v>7855</v>
      </c>
      <c r="C4800" s="672"/>
      <c r="D4800" s="313" t="s">
        <v>10159</v>
      </c>
      <c r="E4800" s="313" t="s">
        <v>7856</v>
      </c>
      <c r="I4800" s="313" t="s">
        <v>7857</v>
      </c>
      <c r="J4800" s="313" t="s">
        <v>565</v>
      </c>
      <c r="K4800" s="313">
        <v>42</v>
      </c>
      <c r="L4800" s="319"/>
      <c r="M4800" s="319">
        <v>46</v>
      </c>
      <c r="N4800" s="319">
        <v>30</v>
      </c>
      <c r="O4800" s="319" t="s">
        <v>9644</v>
      </c>
      <c r="P4800" s="319">
        <v>141</v>
      </c>
      <c r="Q4800" s="319">
        <v>41</v>
      </c>
      <c r="R4800" s="319">
        <v>32</v>
      </c>
      <c r="S4800" s="319" t="s">
        <v>9645</v>
      </c>
      <c r="T4800" s="319">
        <v>25</v>
      </c>
      <c r="U4800" s="319">
        <v>42.774999999999999</v>
      </c>
      <c r="V4800" s="319">
        <v>141.69200000000001</v>
      </c>
      <c r="W4800" s="319"/>
      <c r="X4800" s="319"/>
      <c r="Y4800" s="319"/>
      <c r="Z4800" s="319"/>
      <c r="AA4800" s="319"/>
      <c r="AB4800" s="319"/>
      <c r="AC4800" s="319"/>
      <c r="AD4800" s="319"/>
      <c r="AE4800" s="319"/>
      <c r="AF4800" s="319"/>
    </row>
    <row r="4801" spans="2:32" s="313" customFormat="1" hidden="1" x14ac:dyDescent="0.25">
      <c r="B4801" s="313" t="s">
        <v>4871</v>
      </c>
      <c r="C4801" s="672"/>
      <c r="D4801" s="313" t="s">
        <v>10160</v>
      </c>
      <c r="E4801" s="313" t="s">
        <v>4872</v>
      </c>
      <c r="I4801" s="313" t="s">
        <v>4871</v>
      </c>
      <c r="J4801" s="313" t="s">
        <v>423</v>
      </c>
      <c r="K4801" s="313">
        <v>43</v>
      </c>
      <c r="L4801" s="319"/>
      <c r="M4801" s="319">
        <v>15</v>
      </c>
      <c r="N4801" s="319">
        <v>9</v>
      </c>
      <c r="O4801" s="319" t="s">
        <v>9644</v>
      </c>
      <c r="P4801" s="319">
        <v>5</v>
      </c>
      <c r="Q4801" s="319">
        <v>47</v>
      </c>
      <c r="R4801" s="319">
        <v>6</v>
      </c>
      <c r="S4801" s="319" t="s">
        <v>9645</v>
      </c>
      <c r="T4801" s="319">
        <v>424</v>
      </c>
      <c r="U4801" s="319">
        <v>43.252000000000002</v>
      </c>
      <c r="V4801" s="319">
        <v>5.7850000000000001</v>
      </c>
      <c r="W4801" s="319"/>
      <c r="X4801" s="319"/>
      <c r="Y4801" s="319"/>
      <c r="Z4801" s="319"/>
      <c r="AA4801" s="319"/>
      <c r="AB4801" s="319"/>
      <c r="AC4801" s="319"/>
      <c r="AD4801" s="319"/>
      <c r="AE4801" s="319"/>
      <c r="AF4801" s="319"/>
    </row>
    <row r="4802" spans="2:32" s="313" customFormat="1" hidden="1" x14ac:dyDescent="0.25">
      <c r="B4802" s="313" t="s">
        <v>2030</v>
      </c>
      <c r="C4802" s="672"/>
      <c r="D4802" s="313" t="s">
        <v>10161</v>
      </c>
      <c r="E4802" s="313" t="s">
        <v>2031</v>
      </c>
      <c r="I4802" s="313" t="s">
        <v>2032</v>
      </c>
      <c r="J4802" s="313" t="s">
        <v>1291</v>
      </c>
      <c r="K4802" s="313">
        <v>30</v>
      </c>
      <c r="L4802" s="319"/>
      <c r="M4802" s="319">
        <v>34</v>
      </c>
      <c r="N4802" s="319">
        <v>42</v>
      </c>
      <c r="O4802" s="319" t="s">
        <v>9644</v>
      </c>
      <c r="P4802" s="319">
        <v>103</v>
      </c>
      <c r="Q4802" s="319">
        <v>56</v>
      </c>
      <c r="R4802" s="319">
        <v>49</v>
      </c>
      <c r="S4802" s="319" t="s">
        <v>9645</v>
      </c>
      <c r="T4802" s="319">
        <v>495</v>
      </c>
      <c r="U4802" s="319">
        <v>30.577999999999999</v>
      </c>
      <c r="V4802" s="319">
        <v>103.947</v>
      </c>
      <c r="W4802" s="319"/>
      <c r="X4802" s="319"/>
      <c r="Y4802" s="319"/>
      <c r="Z4802" s="319"/>
      <c r="AA4802" s="319"/>
      <c r="AB4802" s="319"/>
      <c r="AC4802" s="319"/>
      <c r="AD4802" s="319"/>
      <c r="AE4802" s="319"/>
      <c r="AF4802" s="319"/>
    </row>
    <row r="4803" spans="2:32" s="313" customFormat="1" hidden="1" x14ac:dyDescent="0.25">
      <c r="B4803" s="313" t="s">
        <v>2411</v>
      </c>
      <c r="C4803" s="672"/>
      <c r="D4803" s="313" t="s">
        <v>10162</v>
      </c>
      <c r="E4803" s="313" t="s">
        <v>2412</v>
      </c>
      <c r="I4803" s="313" t="s">
        <v>2413</v>
      </c>
      <c r="J4803" s="313" t="s">
        <v>878</v>
      </c>
      <c r="K4803" s="313">
        <v>7</v>
      </c>
      <c r="L4803" s="319"/>
      <c r="M4803" s="319">
        <v>55</v>
      </c>
      <c r="N4803" s="319">
        <v>39</v>
      </c>
      <c r="O4803" s="319" t="s">
        <v>9644</v>
      </c>
      <c r="P4803" s="319">
        <v>72</v>
      </c>
      <c r="Q4803" s="319">
        <v>30</v>
      </c>
      <c r="R4803" s="319">
        <v>41</v>
      </c>
      <c r="S4803" s="319" t="s">
        <v>9648</v>
      </c>
      <c r="T4803" s="319">
        <v>335</v>
      </c>
      <c r="U4803" s="319">
        <v>7.9279999999999999</v>
      </c>
      <c r="V4803" s="319">
        <v>-72.510999999999996</v>
      </c>
      <c r="W4803" s="319"/>
      <c r="X4803" s="319"/>
      <c r="Y4803" s="319"/>
      <c r="Z4803" s="319"/>
      <c r="AA4803" s="319"/>
      <c r="AB4803" s="319"/>
      <c r="AC4803" s="319"/>
      <c r="AD4803" s="319"/>
      <c r="AE4803" s="319"/>
      <c r="AF4803" s="319"/>
    </row>
    <row r="4804" spans="2:32" s="313" customFormat="1" hidden="1" x14ac:dyDescent="0.25">
      <c r="B4804" s="313" t="s">
        <v>2416</v>
      </c>
      <c r="C4804" s="672"/>
      <c r="D4804" s="313" t="s">
        <v>10163</v>
      </c>
      <c r="E4804" s="313" t="s">
        <v>2417</v>
      </c>
      <c r="I4804" s="313" t="s">
        <v>2418</v>
      </c>
      <c r="J4804" s="313" t="s">
        <v>714</v>
      </c>
      <c r="K4804" s="313">
        <v>2</v>
      </c>
      <c r="L4804" s="319"/>
      <c r="M4804" s="319">
        <v>53</v>
      </c>
      <c r="N4804" s="319">
        <v>22</v>
      </c>
      <c r="O4804" s="319" t="s">
        <v>9647</v>
      </c>
      <c r="P4804" s="319">
        <v>78</v>
      </c>
      <c r="Q4804" s="319">
        <v>59</v>
      </c>
      <c r="R4804" s="319">
        <v>3</v>
      </c>
      <c r="S4804" s="319" t="s">
        <v>9648</v>
      </c>
      <c r="T4804" s="319">
        <v>2525</v>
      </c>
      <c r="U4804" s="319">
        <v>-2.8889999999999998</v>
      </c>
      <c r="V4804" s="319">
        <v>-78.983999999999995</v>
      </c>
      <c r="W4804" s="319"/>
      <c r="X4804" s="319"/>
      <c r="Y4804" s="319"/>
      <c r="Z4804" s="319"/>
      <c r="AA4804" s="319"/>
      <c r="AB4804" s="319"/>
      <c r="AC4804" s="319"/>
      <c r="AD4804" s="319"/>
      <c r="AE4804" s="319"/>
      <c r="AF4804" s="319"/>
    </row>
    <row r="4805" spans="2:32" s="313" customFormat="1" hidden="1" x14ac:dyDescent="0.25">
      <c r="B4805" s="313" t="s">
        <v>4929</v>
      </c>
      <c r="C4805" s="672"/>
      <c r="D4805" s="313" t="s">
        <v>10164</v>
      </c>
      <c r="E4805" s="313" t="s">
        <v>4930</v>
      </c>
      <c r="I4805" s="313" t="s">
        <v>4929</v>
      </c>
      <c r="J4805" s="313" t="s">
        <v>600</v>
      </c>
      <c r="K4805" s="313">
        <v>44</v>
      </c>
      <c r="L4805" s="319"/>
      <c r="M4805" s="319">
        <v>32</v>
      </c>
      <c r="N4805" s="319">
        <v>47</v>
      </c>
      <c r="O4805" s="319" t="s">
        <v>9644</v>
      </c>
      <c r="P4805" s="319">
        <v>7</v>
      </c>
      <c r="Q4805" s="319">
        <v>37</v>
      </c>
      <c r="R4805" s="319">
        <v>20</v>
      </c>
      <c r="S4805" s="319" t="s">
        <v>9645</v>
      </c>
      <c r="T4805" s="319">
        <v>387</v>
      </c>
      <c r="U4805" s="319">
        <v>44.545999999999999</v>
      </c>
      <c r="V4805" s="319">
        <v>7.6219999999999999</v>
      </c>
      <c r="W4805" s="319"/>
      <c r="X4805" s="319"/>
      <c r="Y4805" s="319"/>
      <c r="Z4805" s="319"/>
      <c r="AA4805" s="319"/>
      <c r="AB4805" s="319"/>
      <c r="AC4805" s="319"/>
      <c r="AD4805" s="319"/>
      <c r="AE4805" s="319"/>
      <c r="AF4805" s="319"/>
    </row>
    <row r="4806" spans="2:32" s="313" customFormat="1" hidden="1" x14ac:dyDescent="0.25">
      <c r="B4806" s="313" t="s">
        <v>2428</v>
      </c>
      <c r="C4806" s="672"/>
      <c r="D4806" s="313" t="s">
        <v>10165</v>
      </c>
      <c r="E4806" s="313" t="s">
        <v>2429</v>
      </c>
      <c r="I4806" s="313" t="s">
        <v>2430</v>
      </c>
      <c r="J4806" s="313" t="s">
        <v>469</v>
      </c>
      <c r="K4806" s="313">
        <v>24</v>
      </c>
      <c r="L4806" s="319"/>
      <c r="M4806" s="319">
        <v>45</v>
      </c>
      <c r="N4806" s="319">
        <v>52</v>
      </c>
      <c r="O4806" s="319" t="s">
        <v>9644</v>
      </c>
      <c r="P4806" s="319">
        <v>107</v>
      </c>
      <c r="Q4806" s="319">
        <v>28</v>
      </c>
      <c r="R4806" s="319">
        <v>28</v>
      </c>
      <c r="S4806" s="319" t="s">
        <v>9648</v>
      </c>
      <c r="T4806" s="319">
        <v>33</v>
      </c>
      <c r="U4806" s="319">
        <v>24.763999999999999</v>
      </c>
      <c r="V4806" s="319">
        <v>-107.474</v>
      </c>
      <c r="W4806" s="319"/>
      <c r="X4806" s="319"/>
      <c r="Y4806" s="319"/>
      <c r="Z4806" s="319"/>
      <c r="AA4806" s="319"/>
      <c r="AB4806" s="319"/>
      <c r="AC4806" s="319"/>
      <c r="AD4806" s="319"/>
      <c r="AE4806" s="319"/>
      <c r="AF4806" s="319"/>
    </row>
    <row r="4807" spans="2:32" s="313" customFormat="1" hidden="1" x14ac:dyDescent="0.25">
      <c r="B4807" s="313" t="s">
        <v>2431</v>
      </c>
      <c r="C4807" s="672"/>
      <c r="D4807" s="313" t="s">
        <v>10166</v>
      </c>
      <c r="E4807" s="313" t="s">
        <v>2432</v>
      </c>
      <c r="I4807" s="313" t="s">
        <v>2433</v>
      </c>
      <c r="J4807" s="313" t="s">
        <v>473</v>
      </c>
      <c r="K4807" s="313">
        <v>10</v>
      </c>
      <c r="L4807" s="319"/>
      <c r="M4807" s="319">
        <v>27</v>
      </c>
      <c r="N4807" s="319">
        <v>1</v>
      </c>
      <c r="O4807" s="319" t="s">
        <v>9644</v>
      </c>
      <c r="P4807" s="319">
        <v>64</v>
      </c>
      <c r="Q4807" s="319">
        <v>7</v>
      </c>
      <c r="R4807" s="319">
        <v>49</v>
      </c>
      <c r="S4807" s="319" t="s">
        <v>9648</v>
      </c>
      <c r="T4807" s="319">
        <v>5</v>
      </c>
      <c r="U4807" s="319">
        <v>10.45</v>
      </c>
      <c r="V4807" s="319">
        <v>-64.13</v>
      </c>
      <c r="W4807" s="319"/>
      <c r="X4807" s="319"/>
      <c r="Y4807" s="319"/>
      <c r="Z4807" s="319"/>
      <c r="AA4807" s="319"/>
      <c r="AB4807" s="319"/>
      <c r="AC4807" s="319"/>
      <c r="AD4807" s="319"/>
      <c r="AE4807" s="319"/>
      <c r="AF4807" s="319"/>
    </row>
    <row r="4808" spans="2:32" s="313" customFormat="1" hidden="1" x14ac:dyDescent="0.25">
      <c r="B4808" s="313" t="s">
        <v>1810</v>
      </c>
      <c r="C4808" s="672"/>
      <c r="D4808" s="313" t="s">
        <v>10167</v>
      </c>
      <c r="E4808" s="313" t="s">
        <v>1811</v>
      </c>
      <c r="I4808" s="313" t="s">
        <v>1812</v>
      </c>
      <c r="J4808" s="313" t="s">
        <v>469</v>
      </c>
      <c r="K4808" s="313">
        <v>21</v>
      </c>
      <c r="L4808" s="319"/>
      <c r="M4808" s="319">
        <v>2</v>
      </c>
      <c r="N4808" s="319">
        <v>11</v>
      </c>
      <c r="O4808" s="319" t="s">
        <v>9644</v>
      </c>
      <c r="P4808" s="319">
        <v>86</v>
      </c>
      <c r="Q4808" s="319">
        <v>52</v>
      </c>
      <c r="R4808" s="319">
        <v>37</v>
      </c>
      <c r="S4808" s="319" t="s">
        <v>9648</v>
      </c>
      <c r="T4808" s="319">
        <v>7</v>
      </c>
      <c r="U4808" s="319">
        <v>21.036000000000001</v>
      </c>
      <c r="V4808" s="319">
        <v>-86.876999999999995</v>
      </c>
      <c r="W4808" s="319"/>
      <c r="X4808" s="319"/>
      <c r="Y4808" s="319"/>
      <c r="Z4808" s="319"/>
      <c r="AA4808" s="319"/>
      <c r="AB4808" s="319"/>
      <c r="AC4808" s="319"/>
      <c r="AD4808" s="319"/>
      <c r="AE4808" s="319"/>
      <c r="AF4808" s="319"/>
    </row>
    <row r="4809" spans="2:32" s="313" customFormat="1" hidden="1" x14ac:dyDescent="0.25">
      <c r="B4809" s="313" t="s">
        <v>1881</v>
      </c>
      <c r="C4809" s="672"/>
      <c r="D4809" s="313" t="s">
        <v>10168</v>
      </c>
      <c r="E4809" s="313" t="s">
        <v>1882</v>
      </c>
      <c r="I4809" s="313" t="s">
        <v>1883</v>
      </c>
      <c r="J4809" s="313" t="s">
        <v>473</v>
      </c>
      <c r="K4809" s="313">
        <v>10</v>
      </c>
      <c r="L4809" s="319"/>
      <c r="M4809" s="319">
        <v>39</v>
      </c>
      <c r="N4809" s="319">
        <v>36</v>
      </c>
      <c r="O4809" s="319" t="s">
        <v>9644</v>
      </c>
      <c r="P4809" s="319">
        <v>63</v>
      </c>
      <c r="Q4809" s="319">
        <v>15</v>
      </c>
      <c r="R4809" s="319">
        <v>42</v>
      </c>
      <c r="S4809" s="319" t="s">
        <v>9648</v>
      </c>
      <c r="T4809" s="319">
        <v>11</v>
      </c>
      <c r="U4809" s="319">
        <v>10.66</v>
      </c>
      <c r="V4809" s="319">
        <v>-63.262</v>
      </c>
      <c r="W4809" s="319"/>
      <c r="X4809" s="319"/>
      <c r="Y4809" s="319"/>
      <c r="Z4809" s="319"/>
      <c r="AA4809" s="319"/>
      <c r="AB4809" s="319"/>
      <c r="AC4809" s="319"/>
      <c r="AD4809" s="319"/>
      <c r="AE4809" s="319"/>
      <c r="AF4809" s="319"/>
    </row>
    <row r="4810" spans="2:32" s="313" customFormat="1" hidden="1" x14ac:dyDescent="0.25">
      <c r="B4810" s="313" t="s">
        <v>9388</v>
      </c>
      <c r="C4810" s="672"/>
      <c r="D4810" s="313" t="s">
        <v>10169</v>
      </c>
      <c r="E4810" s="313" t="s">
        <v>9389</v>
      </c>
      <c r="I4810" s="313" t="s">
        <v>9390</v>
      </c>
      <c r="J4810" s="313" t="s">
        <v>3130</v>
      </c>
      <c r="K4810" s="313">
        <v>12</v>
      </c>
      <c r="L4810" s="319"/>
      <c r="M4810" s="319">
        <v>11</v>
      </c>
      <c r="N4810" s="319">
        <v>19</v>
      </c>
      <c r="O4810" s="319" t="s">
        <v>9644</v>
      </c>
      <c r="P4810" s="319">
        <v>68</v>
      </c>
      <c r="Q4810" s="319">
        <v>57</v>
      </c>
      <c r="R4810" s="319">
        <v>35</v>
      </c>
      <c r="S4810" s="319" t="s">
        <v>9648</v>
      </c>
      <c r="T4810" s="319">
        <v>10</v>
      </c>
      <c r="U4810" s="319">
        <v>12.189</v>
      </c>
      <c r="V4810" s="319">
        <v>-68.959999999999994</v>
      </c>
      <c r="W4810" s="319"/>
      <c r="X4810" s="319"/>
      <c r="Y4810" s="319"/>
      <c r="Z4810" s="319"/>
      <c r="AA4810" s="319"/>
      <c r="AB4810" s="319"/>
      <c r="AC4810" s="319"/>
      <c r="AD4810" s="319"/>
      <c r="AE4810" s="319"/>
      <c r="AF4810" s="319"/>
    </row>
    <row r="4811" spans="2:32" s="313" customFormat="1" hidden="1" x14ac:dyDescent="0.25">
      <c r="B4811" s="313" t="s">
        <v>2069</v>
      </c>
      <c r="C4811" s="672"/>
      <c r="D4811" s="313" t="s">
        <v>10170</v>
      </c>
      <c r="E4811" s="313" t="s">
        <v>2070</v>
      </c>
      <c r="I4811" s="313" t="s">
        <v>2071</v>
      </c>
      <c r="J4811" s="313" t="s">
        <v>469</v>
      </c>
      <c r="K4811" s="313">
        <v>28</v>
      </c>
      <c r="L4811" s="319"/>
      <c r="M4811" s="319">
        <v>42</v>
      </c>
      <c r="N4811" s="319">
        <v>10</v>
      </c>
      <c r="O4811" s="319" t="s">
        <v>9644</v>
      </c>
      <c r="P4811" s="319">
        <v>105</v>
      </c>
      <c r="Q4811" s="319">
        <v>57</v>
      </c>
      <c r="R4811" s="319">
        <v>52</v>
      </c>
      <c r="S4811" s="319" t="s">
        <v>9648</v>
      </c>
      <c r="T4811" s="319">
        <v>1361</v>
      </c>
      <c r="U4811" s="319">
        <v>28.702999999999999</v>
      </c>
      <c r="V4811" s="319">
        <v>-105.964</v>
      </c>
      <c r="W4811" s="319"/>
      <c r="X4811" s="319"/>
      <c r="Y4811" s="319"/>
      <c r="Z4811" s="319"/>
      <c r="AA4811" s="319"/>
      <c r="AB4811" s="319"/>
      <c r="AC4811" s="319"/>
      <c r="AD4811" s="319"/>
      <c r="AE4811" s="319"/>
      <c r="AF4811" s="319"/>
    </row>
    <row r="4812" spans="2:32" s="313" customFormat="1" hidden="1" x14ac:dyDescent="0.25">
      <c r="B4812" s="313" t="s">
        <v>2448</v>
      </c>
      <c r="C4812" s="672"/>
      <c r="D4812" s="313" t="s">
        <v>10171</v>
      </c>
      <c r="E4812" s="313" t="s">
        <v>2449</v>
      </c>
      <c r="I4812" s="313" t="s">
        <v>2450</v>
      </c>
      <c r="J4812" s="313" t="s">
        <v>772</v>
      </c>
      <c r="K4812" s="313">
        <v>13</v>
      </c>
      <c r="L4812" s="319"/>
      <c r="M4812" s="319">
        <v>32</v>
      </c>
      <c r="N4812" s="319">
        <v>8</v>
      </c>
      <c r="O4812" s="319" t="s">
        <v>9647</v>
      </c>
      <c r="P4812" s="319">
        <v>71</v>
      </c>
      <c r="Q4812" s="319">
        <v>56</v>
      </c>
      <c r="R4812" s="319">
        <v>19</v>
      </c>
      <c r="S4812" s="319" t="s">
        <v>9648</v>
      </c>
      <c r="T4812" s="319">
        <v>3311</v>
      </c>
      <c r="U4812" s="319">
        <v>-13.536</v>
      </c>
      <c r="V4812" s="319">
        <v>-71.938999999999993</v>
      </c>
      <c r="W4812" s="319"/>
      <c r="X4812" s="319"/>
      <c r="Y4812" s="319"/>
      <c r="Z4812" s="319"/>
      <c r="AA4812" s="319"/>
      <c r="AB4812" s="319"/>
      <c r="AC4812" s="319"/>
      <c r="AD4812" s="319"/>
      <c r="AE4812" s="319"/>
      <c r="AF4812" s="319"/>
    </row>
    <row r="4813" spans="2:32" s="313" customFormat="1" hidden="1" x14ac:dyDescent="0.25">
      <c r="B4813" s="313" t="s">
        <v>2155</v>
      </c>
      <c r="C4813" s="672"/>
      <c r="D4813" s="313" t="s">
        <v>10172</v>
      </c>
      <c r="E4813" s="313" t="s">
        <v>2156</v>
      </c>
      <c r="I4813" s="313" t="s">
        <v>2157</v>
      </c>
      <c r="J4813" s="313" t="s">
        <v>436</v>
      </c>
      <c r="K4813" s="313">
        <v>39</v>
      </c>
      <c r="L4813" s="319"/>
      <c r="M4813" s="319">
        <v>2</v>
      </c>
      <c r="N4813" s="319">
        <v>46</v>
      </c>
      <c r="O4813" s="319" t="s">
        <v>9644</v>
      </c>
      <c r="P4813" s="319">
        <v>84</v>
      </c>
      <c r="Q4813" s="319">
        <v>39</v>
      </c>
      <c r="R4813" s="319">
        <v>43</v>
      </c>
      <c r="S4813" s="319" t="s">
        <v>9648</v>
      </c>
      <c r="T4813" s="319">
        <v>274</v>
      </c>
      <c r="U4813" s="319">
        <v>39.045999999999999</v>
      </c>
      <c r="V4813" s="319">
        <v>-84.662000000000006</v>
      </c>
      <c r="W4813" s="319"/>
      <c r="X4813" s="319"/>
      <c r="Y4813" s="319"/>
      <c r="Z4813" s="319"/>
      <c r="AA4813" s="319"/>
      <c r="AB4813" s="319"/>
      <c r="AC4813" s="319"/>
      <c r="AD4813" s="319"/>
      <c r="AE4813" s="319"/>
      <c r="AF4813" s="319"/>
    </row>
    <row r="4814" spans="2:32" s="313" customFormat="1" hidden="1" x14ac:dyDescent="0.25">
      <c r="B4814" s="313" t="s">
        <v>2419</v>
      </c>
      <c r="C4814" s="672"/>
      <c r="D4814" s="313" t="s">
        <v>10173</v>
      </c>
      <c r="E4814" s="313" t="s">
        <v>2420</v>
      </c>
      <c r="I4814" s="313" t="s">
        <v>2419</v>
      </c>
      <c r="J4814" s="313" t="s">
        <v>469</v>
      </c>
      <c r="K4814" s="313">
        <v>18</v>
      </c>
      <c r="L4814" s="319"/>
      <c r="M4814" s="319">
        <v>50</v>
      </c>
      <c r="N4814" s="319">
        <v>6</v>
      </c>
      <c r="O4814" s="319" t="s">
        <v>9644</v>
      </c>
      <c r="P4814" s="319">
        <v>99</v>
      </c>
      <c r="Q4814" s="319">
        <v>15</v>
      </c>
      <c r="R4814" s="319">
        <v>43</v>
      </c>
      <c r="S4814" s="319" t="s">
        <v>9648</v>
      </c>
      <c r="T4814" s="319">
        <v>1300</v>
      </c>
      <c r="U4814" s="319">
        <v>18.835000000000001</v>
      </c>
      <c r="V4814" s="319">
        <v>-99.262</v>
      </c>
      <c r="W4814" s="319"/>
      <c r="X4814" s="319"/>
      <c r="Y4814" s="319"/>
      <c r="Z4814" s="319"/>
      <c r="AA4814" s="319"/>
      <c r="AB4814" s="319"/>
      <c r="AC4814" s="319"/>
      <c r="AD4814" s="319"/>
      <c r="AE4814" s="319"/>
      <c r="AF4814" s="319"/>
    </row>
    <row r="4815" spans="2:32" s="313" customFormat="1" hidden="1" x14ac:dyDescent="0.25">
      <c r="B4815" s="313" t="s">
        <v>2179</v>
      </c>
      <c r="C4815" s="672"/>
      <c r="D4815" s="313" t="s">
        <v>10174</v>
      </c>
      <c r="E4815" s="313" t="s">
        <v>2180</v>
      </c>
      <c r="I4815" s="313" t="s">
        <v>2179</v>
      </c>
      <c r="J4815" s="313" t="s">
        <v>469</v>
      </c>
      <c r="K4815" s="313">
        <v>23</v>
      </c>
      <c r="L4815" s="319"/>
      <c r="M4815" s="319">
        <v>42</v>
      </c>
      <c r="N4815" s="319">
        <v>14</v>
      </c>
      <c r="O4815" s="319" t="s">
        <v>9644</v>
      </c>
      <c r="P4815" s="319">
        <v>98</v>
      </c>
      <c r="Q4815" s="319">
        <v>57</v>
      </c>
      <c r="R4815" s="319">
        <v>23</v>
      </c>
      <c r="S4815" s="319" t="s">
        <v>9648</v>
      </c>
      <c r="T4815" s="319">
        <v>239</v>
      </c>
      <c r="U4815" s="319">
        <v>23.704000000000001</v>
      </c>
      <c r="V4815" s="319">
        <v>-98.956000000000003</v>
      </c>
      <c r="W4815" s="319"/>
      <c r="X4815" s="319"/>
      <c r="Y4815" s="319"/>
      <c r="Z4815" s="319"/>
      <c r="AA4815" s="319"/>
      <c r="AB4815" s="319"/>
      <c r="AC4815" s="319"/>
      <c r="AD4815" s="319"/>
      <c r="AE4815" s="319"/>
      <c r="AF4815" s="319"/>
    </row>
    <row r="4816" spans="2:32" s="313" customFormat="1" hidden="1" x14ac:dyDescent="0.25">
      <c r="B4816" s="313" t="s">
        <v>2193</v>
      </c>
      <c r="C4816" s="672"/>
      <c r="D4816" s="313" t="s">
        <v>10175</v>
      </c>
      <c r="E4816" s="313" t="s">
        <v>2194</v>
      </c>
      <c r="I4816" s="313" t="s">
        <v>2195</v>
      </c>
      <c r="J4816" s="313" t="s">
        <v>436</v>
      </c>
      <c r="K4816" s="313">
        <v>34</v>
      </c>
      <c r="L4816" s="319"/>
      <c r="M4816" s="319">
        <v>22</v>
      </c>
      <c r="N4816" s="319">
        <v>57</v>
      </c>
      <c r="O4816" s="319" t="s">
        <v>9644</v>
      </c>
      <c r="P4816" s="319">
        <v>103</v>
      </c>
      <c r="Q4816" s="319">
        <v>19</v>
      </c>
      <c r="R4816" s="319">
        <v>19</v>
      </c>
      <c r="S4816" s="319" t="s">
        <v>9648</v>
      </c>
      <c r="T4816" s="319">
        <v>1310</v>
      </c>
      <c r="U4816" s="319">
        <v>34.383000000000003</v>
      </c>
      <c r="V4816" s="319">
        <v>-103.322</v>
      </c>
      <c r="W4816" s="319"/>
      <c r="X4816" s="319"/>
      <c r="Y4816" s="319"/>
      <c r="Z4816" s="319"/>
      <c r="AA4816" s="319"/>
      <c r="AB4816" s="319"/>
      <c r="AC4816" s="319"/>
      <c r="AD4816" s="319"/>
      <c r="AE4816" s="319"/>
      <c r="AF4816" s="319"/>
    </row>
    <row r="4817" spans="2:32" s="313" customFormat="1" hidden="1" x14ac:dyDescent="0.25">
      <c r="B4817" s="313" t="s">
        <v>2377</v>
      </c>
      <c r="C4817" s="672"/>
      <c r="D4817" s="313" t="s">
        <v>10176</v>
      </c>
      <c r="E4817" s="313" t="s">
        <v>2378</v>
      </c>
      <c r="I4817" s="313" t="s">
        <v>2377</v>
      </c>
      <c r="J4817" s="313" t="s">
        <v>1194</v>
      </c>
      <c r="K4817" s="313">
        <v>52</v>
      </c>
      <c r="L4817" s="319"/>
      <c r="M4817" s="319">
        <v>22</v>
      </c>
      <c r="N4817" s="319">
        <v>11</v>
      </c>
      <c r="O4817" s="319" t="s">
        <v>9644</v>
      </c>
      <c r="P4817" s="319">
        <v>1</v>
      </c>
      <c r="Q4817" s="319">
        <v>28</v>
      </c>
      <c r="R4817" s="319">
        <v>47</v>
      </c>
      <c r="S4817" s="319" t="s">
        <v>9648</v>
      </c>
      <c r="T4817" s="319">
        <v>86</v>
      </c>
      <c r="U4817" s="319">
        <v>52.37</v>
      </c>
      <c r="V4817" s="319">
        <v>-1.48</v>
      </c>
      <c r="W4817" s="319"/>
      <c r="X4817" s="319"/>
      <c r="Y4817" s="319"/>
      <c r="Z4817" s="319"/>
      <c r="AA4817" s="319"/>
      <c r="AB4817" s="319"/>
      <c r="AC4817" s="319"/>
      <c r="AD4817" s="319"/>
      <c r="AE4817" s="319"/>
      <c r="AF4817" s="319"/>
    </row>
    <row r="4818" spans="2:32" s="313" customFormat="1" hidden="1" x14ac:dyDescent="0.25">
      <c r="B4818" s="313" t="s">
        <v>2438</v>
      </c>
      <c r="C4818" s="672"/>
      <c r="D4818" s="313" t="s">
        <v>10177</v>
      </c>
      <c r="E4818" s="313" t="s">
        <v>2441</v>
      </c>
      <c r="I4818" s="313" t="s">
        <v>2442</v>
      </c>
      <c r="J4818" s="313" t="s">
        <v>665</v>
      </c>
      <c r="K4818" s="313">
        <v>25</v>
      </c>
      <c r="L4818" s="319"/>
      <c r="M4818" s="319">
        <v>31</v>
      </c>
      <c r="N4818" s="319">
        <v>42</v>
      </c>
      <c r="O4818" s="319" t="s">
        <v>9647</v>
      </c>
      <c r="P4818" s="319">
        <v>49</v>
      </c>
      <c r="Q4818" s="319">
        <v>10</v>
      </c>
      <c r="R4818" s="319">
        <v>32</v>
      </c>
      <c r="S4818" s="319" t="s">
        <v>9648</v>
      </c>
      <c r="T4818" s="319">
        <v>911</v>
      </c>
      <c r="U4818" s="319">
        <v>-25.527999999999999</v>
      </c>
      <c r="V4818" s="319">
        <v>-49.176000000000002</v>
      </c>
      <c r="W4818" s="319"/>
      <c r="X4818" s="319"/>
      <c r="Y4818" s="319"/>
      <c r="Z4818" s="319"/>
      <c r="AA4818" s="319"/>
      <c r="AB4818" s="319"/>
      <c r="AC4818" s="319"/>
      <c r="AD4818" s="319"/>
      <c r="AE4818" s="319"/>
      <c r="AF4818" s="319"/>
    </row>
    <row r="4819" spans="2:32" s="313" customFormat="1" hidden="1" x14ac:dyDescent="0.25">
      <c r="B4819" s="313" t="s">
        <v>1855</v>
      </c>
      <c r="C4819" s="672"/>
      <c r="D4819" s="313" t="s">
        <v>10178</v>
      </c>
      <c r="E4819" s="313" t="s">
        <v>1856</v>
      </c>
      <c r="I4819" s="313" t="s">
        <v>1855</v>
      </c>
      <c r="J4819" s="313" t="s">
        <v>1857</v>
      </c>
      <c r="K4819" s="313">
        <v>51</v>
      </c>
      <c r="L4819" s="319"/>
      <c r="M4819" s="319">
        <v>23</v>
      </c>
      <c r="N4819" s="319">
        <v>48</v>
      </c>
      <c r="O4819" s="319" t="s">
        <v>9644</v>
      </c>
      <c r="P4819" s="319">
        <v>3</v>
      </c>
      <c r="Q4819" s="319">
        <v>20</v>
      </c>
      <c r="R4819" s="319">
        <v>36</v>
      </c>
      <c r="S4819" s="319" t="s">
        <v>9648</v>
      </c>
      <c r="T4819" s="319">
        <v>68</v>
      </c>
      <c r="U4819" s="319">
        <v>51.396999999999998</v>
      </c>
      <c r="V4819" s="319">
        <v>-3.343</v>
      </c>
      <c r="W4819" s="319"/>
      <c r="X4819" s="319"/>
      <c r="Y4819" s="319"/>
      <c r="Z4819" s="319"/>
      <c r="AA4819" s="319"/>
      <c r="AB4819" s="319"/>
      <c r="AC4819" s="319"/>
      <c r="AD4819" s="319"/>
      <c r="AE4819" s="319"/>
      <c r="AF4819" s="319"/>
    </row>
    <row r="4820" spans="2:32" s="313" customFormat="1" hidden="1" x14ac:dyDescent="0.25">
      <c r="B4820" s="313" t="s">
        <v>2380</v>
      </c>
      <c r="C4820" s="672"/>
      <c r="D4820" s="313" t="s">
        <v>10179</v>
      </c>
      <c r="E4820" s="313" t="s">
        <v>2381</v>
      </c>
      <c r="I4820" s="313" t="s">
        <v>2382</v>
      </c>
      <c r="J4820" s="313" t="s">
        <v>2114</v>
      </c>
      <c r="K4820" s="313">
        <v>21</v>
      </c>
      <c r="L4820" s="319"/>
      <c r="M4820" s="319">
        <v>27</v>
      </c>
      <c r="N4820" s="319">
        <v>7</v>
      </c>
      <c r="O4820" s="319" t="s">
        <v>9644</v>
      </c>
      <c r="P4820" s="319">
        <v>91</v>
      </c>
      <c r="Q4820" s="319">
        <v>57</v>
      </c>
      <c r="R4820" s="319">
        <v>51</v>
      </c>
      <c r="S4820" s="319" t="s">
        <v>9645</v>
      </c>
      <c r="T4820" s="319">
        <v>4</v>
      </c>
      <c r="U4820" s="319">
        <v>21.452000000000002</v>
      </c>
      <c r="V4820" s="319">
        <v>91.963999999999999</v>
      </c>
      <c r="W4820" s="319"/>
      <c r="X4820" s="319"/>
      <c r="Y4820" s="319"/>
      <c r="Z4820" s="319"/>
      <c r="AA4820" s="319"/>
      <c r="AB4820" s="319"/>
      <c r="AC4820" s="319"/>
      <c r="AD4820" s="319"/>
      <c r="AE4820" s="319"/>
      <c r="AF4820" s="319"/>
    </row>
    <row r="4821" spans="2:32" s="313" customFormat="1" hidden="1" x14ac:dyDescent="0.25">
      <c r="B4821" s="313" t="s">
        <v>4456</v>
      </c>
      <c r="C4821" s="672"/>
      <c r="D4821" s="313" t="s">
        <v>10180</v>
      </c>
      <c r="E4821" s="313" t="s">
        <v>4457</v>
      </c>
      <c r="I4821" s="313" t="s">
        <v>2131</v>
      </c>
      <c r="J4821" s="313" t="s">
        <v>4458</v>
      </c>
      <c r="K4821" s="313">
        <v>1</v>
      </c>
      <c r="L4821" s="319"/>
      <c r="M4821" s="319">
        <v>59</v>
      </c>
      <c r="N4821" s="319">
        <v>10</v>
      </c>
      <c r="O4821" s="319" t="s">
        <v>9644</v>
      </c>
      <c r="P4821" s="319">
        <v>157</v>
      </c>
      <c r="Q4821" s="319">
        <v>20</v>
      </c>
      <c r="R4821" s="319">
        <v>59</v>
      </c>
      <c r="S4821" s="319" t="s">
        <v>9648</v>
      </c>
      <c r="T4821" s="319">
        <v>2</v>
      </c>
      <c r="U4821" s="319">
        <v>1.986</v>
      </c>
      <c r="V4821" s="319">
        <v>-157.35</v>
      </c>
      <c r="W4821" s="319"/>
      <c r="X4821" s="319"/>
      <c r="Y4821" s="319"/>
      <c r="Z4821" s="319"/>
      <c r="AA4821" s="319"/>
      <c r="AB4821" s="319"/>
      <c r="AC4821" s="319"/>
      <c r="AD4821" s="319"/>
      <c r="AE4821" s="319"/>
      <c r="AF4821" s="319"/>
    </row>
    <row r="4822" spans="2:32" s="313" customFormat="1" hidden="1" x14ac:dyDescent="0.25">
      <c r="B4822" s="313" t="s">
        <v>1921</v>
      </c>
      <c r="C4822" s="672"/>
      <c r="D4822" s="313" t="s">
        <v>10181</v>
      </c>
      <c r="E4822" s="313" t="s">
        <v>1922</v>
      </c>
      <c r="I4822" s="313" t="s">
        <v>1923</v>
      </c>
      <c r="J4822" s="313" t="s">
        <v>665</v>
      </c>
      <c r="K4822" s="313">
        <v>29</v>
      </c>
      <c r="L4822" s="319"/>
      <c r="M4822" s="319">
        <v>11</v>
      </c>
      <c r="N4822" s="319">
        <v>49</v>
      </c>
      <c r="O4822" s="319" t="s">
        <v>9647</v>
      </c>
      <c r="P4822" s="319">
        <v>51</v>
      </c>
      <c r="Q4822" s="319">
        <v>11</v>
      </c>
      <c r="R4822" s="319">
        <v>15</v>
      </c>
      <c r="S4822" s="319" t="s">
        <v>9648</v>
      </c>
      <c r="T4822" s="319">
        <v>754</v>
      </c>
      <c r="U4822" s="319">
        <v>-29.196999999999999</v>
      </c>
      <c r="V4822" s="319">
        <v>-51.188000000000002</v>
      </c>
      <c r="W4822" s="319"/>
      <c r="X4822" s="319"/>
      <c r="Y4822" s="319"/>
      <c r="Z4822" s="319"/>
      <c r="AA4822" s="319"/>
      <c r="AB4822" s="319"/>
      <c r="AC4822" s="319"/>
      <c r="AD4822" s="319"/>
      <c r="AE4822" s="319"/>
      <c r="AF4822" s="319"/>
    </row>
    <row r="4823" spans="2:32" s="313" customFormat="1" hidden="1" x14ac:dyDescent="0.25">
      <c r="B4823" s="313" t="s">
        <v>1758</v>
      </c>
      <c r="C4823" s="672"/>
      <c r="D4823" s="313" t="s">
        <v>10182</v>
      </c>
      <c r="E4823" s="313" t="s">
        <v>1759</v>
      </c>
      <c r="I4823" s="313" t="s">
        <v>1760</v>
      </c>
      <c r="J4823" s="313" t="s">
        <v>436</v>
      </c>
      <c r="K4823" s="313">
        <v>32</v>
      </c>
      <c r="L4823" s="319"/>
      <c r="M4823" s="319">
        <v>40</v>
      </c>
      <c r="N4823" s="319">
        <v>10</v>
      </c>
      <c r="O4823" s="319" t="s">
        <v>9644</v>
      </c>
      <c r="P4823" s="319">
        <v>115</v>
      </c>
      <c r="Q4823" s="319">
        <v>30</v>
      </c>
      <c r="R4823" s="319">
        <v>47</v>
      </c>
      <c r="S4823" s="319" t="s">
        <v>9648</v>
      </c>
      <c r="T4823" s="319">
        <v>2</v>
      </c>
      <c r="U4823" s="319">
        <v>32.668999999999997</v>
      </c>
      <c r="V4823" s="319">
        <v>-115.51300000000001</v>
      </c>
      <c r="W4823" s="319"/>
      <c r="X4823" s="319"/>
      <c r="Y4823" s="319"/>
      <c r="Z4823" s="319"/>
      <c r="AA4823" s="319"/>
      <c r="AB4823" s="319"/>
      <c r="AC4823" s="319"/>
      <c r="AD4823" s="319"/>
      <c r="AE4823" s="319"/>
      <c r="AF4823" s="319"/>
    </row>
    <row r="4824" spans="2:32" s="313" customFormat="1" hidden="1" x14ac:dyDescent="0.25">
      <c r="B4824" s="313" t="s">
        <v>2306</v>
      </c>
      <c r="C4824" s="672"/>
      <c r="D4824" s="313" t="s">
        <v>10183</v>
      </c>
      <c r="E4824" s="313" t="s">
        <v>2307</v>
      </c>
      <c r="I4824" s="313" t="s">
        <v>2308</v>
      </c>
      <c r="J4824" s="313" t="s">
        <v>436</v>
      </c>
      <c r="K4824" s="313">
        <v>30</v>
      </c>
      <c r="L4824" s="319"/>
      <c r="M4824" s="319">
        <v>21</v>
      </c>
      <c r="N4824" s="319">
        <v>6</v>
      </c>
      <c r="O4824" s="319" t="s">
        <v>9644</v>
      </c>
      <c r="P4824" s="319">
        <v>95</v>
      </c>
      <c r="Q4824" s="319">
        <v>24</v>
      </c>
      <c r="R4824" s="319">
        <v>52</v>
      </c>
      <c r="S4824" s="319" t="s">
        <v>9648</v>
      </c>
      <c r="T4824" s="319">
        <v>75</v>
      </c>
      <c r="U4824" s="319">
        <v>30.352</v>
      </c>
      <c r="V4824" s="319">
        <v>-95.414000000000001</v>
      </c>
      <c r="W4824" s="319"/>
      <c r="X4824" s="319"/>
      <c r="Y4824" s="319"/>
      <c r="Z4824" s="319"/>
      <c r="AA4824" s="319"/>
      <c r="AB4824" s="319"/>
      <c r="AC4824" s="319"/>
      <c r="AD4824" s="319"/>
      <c r="AE4824" s="319"/>
      <c r="AF4824" s="319"/>
    </row>
    <row r="4825" spans="2:32" s="313" customFormat="1" hidden="1" x14ac:dyDescent="0.25">
      <c r="B4825" s="313" t="s">
        <v>2152</v>
      </c>
      <c r="C4825" s="672"/>
      <c r="D4825" s="313" t="s">
        <v>10184</v>
      </c>
      <c r="E4825" s="313" t="s">
        <v>2153</v>
      </c>
      <c r="I4825" s="313" t="s">
        <v>2154</v>
      </c>
      <c r="J4825" s="313" t="s">
        <v>726</v>
      </c>
      <c r="K4825" s="313">
        <v>7</v>
      </c>
      <c r="L4825" s="319"/>
      <c r="M4825" s="319">
        <v>38</v>
      </c>
      <c r="N4825" s="319">
        <v>42</v>
      </c>
      <c r="O4825" s="319" t="s">
        <v>9647</v>
      </c>
      <c r="P4825" s="319">
        <v>109</v>
      </c>
      <c r="Q4825" s="319">
        <v>2</v>
      </c>
      <c r="R4825" s="319">
        <v>2</v>
      </c>
      <c r="S4825" s="319" t="s">
        <v>9645</v>
      </c>
      <c r="T4825" s="319">
        <v>22</v>
      </c>
      <c r="U4825" s="319">
        <v>-7.6449999999999996</v>
      </c>
      <c r="V4825" s="319">
        <v>109.03400000000001</v>
      </c>
      <c r="W4825" s="319"/>
      <c r="X4825" s="319"/>
      <c r="Y4825" s="319"/>
      <c r="Z4825" s="319"/>
      <c r="AA4825" s="319"/>
      <c r="AB4825" s="319"/>
      <c r="AC4825" s="319"/>
      <c r="AD4825" s="319"/>
      <c r="AE4825" s="319"/>
      <c r="AF4825" s="319"/>
    </row>
    <row r="4826" spans="2:32" s="313" customFormat="1" hidden="1" x14ac:dyDescent="0.25">
      <c r="B4826" s="313" t="s">
        <v>1928</v>
      </c>
      <c r="C4826" s="672"/>
      <c r="D4826" s="313" t="s">
        <v>10185</v>
      </c>
      <c r="E4826" s="313" t="s">
        <v>1929</v>
      </c>
      <c r="I4826" s="313" t="s">
        <v>1931</v>
      </c>
      <c r="J4826" s="313" t="s">
        <v>1930</v>
      </c>
      <c r="K4826" s="313">
        <v>19</v>
      </c>
      <c r="L4826" s="319"/>
      <c r="M4826" s="319">
        <v>41</v>
      </c>
      <c r="N4826" s="319">
        <v>12</v>
      </c>
      <c r="O4826" s="319" t="s">
        <v>9644</v>
      </c>
      <c r="P4826" s="319">
        <v>79</v>
      </c>
      <c r="Q4826" s="319">
        <v>52</v>
      </c>
      <c r="R4826" s="319">
        <v>58</v>
      </c>
      <c r="S4826" s="319" t="s">
        <v>9648</v>
      </c>
      <c r="T4826" s="319">
        <v>3</v>
      </c>
      <c r="U4826" s="319">
        <v>19.687000000000001</v>
      </c>
      <c r="V4826" s="319">
        <v>-79.882999999999996</v>
      </c>
      <c r="W4826" s="319"/>
      <c r="X4826" s="319"/>
      <c r="Y4826" s="319"/>
      <c r="Z4826" s="319"/>
      <c r="AA4826" s="319"/>
      <c r="AB4826" s="319"/>
      <c r="AC4826" s="319"/>
      <c r="AD4826" s="319"/>
      <c r="AE4826" s="319"/>
      <c r="AF4826" s="319"/>
    </row>
    <row r="4827" spans="2:32" s="313" customFormat="1" hidden="1" x14ac:dyDescent="0.25">
      <c r="B4827" s="313" t="s">
        <v>2048</v>
      </c>
      <c r="C4827" s="672"/>
      <c r="D4827" s="313" t="s">
        <v>10186</v>
      </c>
      <c r="E4827" s="313" t="s">
        <v>2049</v>
      </c>
      <c r="I4827" s="313" t="s">
        <v>2048</v>
      </c>
      <c r="J4827" s="313" t="s">
        <v>2050</v>
      </c>
      <c r="K4827" s="313">
        <v>23</v>
      </c>
      <c r="L4827" s="319"/>
      <c r="M4827" s="319">
        <v>27</v>
      </c>
      <c r="N4827" s="319">
        <v>42</v>
      </c>
      <c r="O4827" s="319" t="s">
        <v>9644</v>
      </c>
      <c r="P4827" s="319">
        <v>120</v>
      </c>
      <c r="Q4827" s="319">
        <v>23</v>
      </c>
      <c r="R4827" s="319">
        <v>34</v>
      </c>
      <c r="S4827" s="319" t="s">
        <v>9645</v>
      </c>
      <c r="T4827" s="319">
        <v>26</v>
      </c>
      <c r="U4827" s="319">
        <v>23.462</v>
      </c>
      <c r="V4827" s="319">
        <v>120.393</v>
      </c>
      <c r="W4827" s="319"/>
      <c r="X4827" s="319"/>
      <c r="Y4827" s="319"/>
      <c r="Z4827" s="319"/>
      <c r="AA4827" s="319"/>
      <c r="AB4827" s="319"/>
      <c r="AC4827" s="319"/>
      <c r="AD4827" s="319"/>
      <c r="AE4827" s="319"/>
      <c r="AF4827" s="319"/>
    </row>
    <row r="4828" spans="2:32" s="313" customFormat="1" hidden="1" x14ac:dyDescent="0.25">
      <c r="B4828" s="313" t="s">
        <v>1932</v>
      </c>
      <c r="C4828" s="672"/>
      <c r="D4828" s="313" t="s">
        <v>10187</v>
      </c>
      <c r="E4828" s="313" t="s">
        <v>1933</v>
      </c>
      <c r="I4828" s="313" t="s">
        <v>1934</v>
      </c>
      <c r="J4828" s="313" t="s">
        <v>1169</v>
      </c>
      <c r="K4828" s="313">
        <v>21</v>
      </c>
      <c r="L4828" s="319"/>
      <c r="M4828" s="319">
        <v>36</v>
      </c>
      <c r="N4828" s="319">
        <v>58</v>
      </c>
      <c r="O4828" s="319" t="s">
        <v>9644</v>
      </c>
      <c r="P4828" s="319">
        <v>81</v>
      </c>
      <c r="Q4828" s="319">
        <v>32</v>
      </c>
      <c r="R4828" s="319">
        <v>44</v>
      </c>
      <c r="S4828" s="319" t="s">
        <v>9648</v>
      </c>
      <c r="T4828" s="319">
        <v>4</v>
      </c>
      <c r="U4828" s="319">
        <v>21.616</v>
      </c>
      <c r="V4828" s="319">
        <v>-81.546000000000006</v>
      </c>
      <c r="W4828" s="319"/>
      <c r="X4828" s="319"/>
      <c r="Y4828" s="319"/>
      <c r="Z4828" s="319"/>
      <c r="AA4828" s="319"/>
      <c r="AB4828" s="319"/>
      <c r="AC4828" s="319"/>
      <c r="AD4828" s="319"/>
      <c r="AE4828" s="319"/>
      <c r="AF4828" s="319"/>
    </row>
    <row r="4829" spans="2:32" s="313" customFormat="1" hidden="1" x14ac:dyDescent="0.25">
      <c r="B4829" s="313" t="s">
        <v>2266</v>
      </c>
      <c r="C4829" s="672"/>
      <c r="D4829" s="313" t="s">
        <v>10188</v>
      </c>
      <c r="E4829" s="313" t="s">
        <v>2267</v>
      </c>
      <c r="I4829" s="313" t="s">
        <v>2268</v>
      </c>
      <c r="J4829" s="313" t="s">
        <v>912</v>
      </c>
      <c r="K4829" s="313">
        <v>34</v>
      </c>
      <c r="L4829" s="319"/>
      <c r="M4829" s="319">
        <v>27</v>
      </c>
      <c r="N4829" s="319">
        <v>23</v>
      </c>
      <c r="O4829" s="319" t="s">
        <v>9647</v>
      </c>
      <c r="P4829" s="319">
        <v>57</v>
      </c>
      <c r="Q4829" s="319">
        <v>46</v>
      </c>
      <c r="R4829" s="319">
        <v>14</v>
      </c>
      <c r="S4829" s="319" t="s">
        <v>9648</v>
      </c>
      <c r="T4829" s="319">
        <v>21</v>
      </c>
      <c r="U4829" s="319">
        <v>-34.456000000000003</v>
      </c>
      <c r="V4829" s="319">
        <v>-57.771000000000001</v>
      </c>
      <c r="W4829" s="319"/>
      <c r="X4829" s="319"/>
      <c r="Y4829" s="319"/>
      <c r="Z4829" s="319"/>
      <c r="AA4829" s="319"/>
      <c r="AB4829" s="319"/>
      <c r="AC4829" s="319"/>
      <c r="AD4829" s="319"/>
      <c r="AE4829" s="319"/>
      <c r="AF4829" s="319"/>
    </row>
    <row r="4830" spans="2:32" s="313" customFormat="1" hidden="1" x14ac:dyDescent="0.25">
      <c r="B4830" s="313" t="s">
        <v>2044</v>
      </c>
      <c r="C4830" s="672"/>
      <c r="D4830" s="313" t="s">
        <v>10189</v>
      </c>
      <c r="E4830" s="313" t="s">
        <v>2045</v>
      </c>
      <c r="I4830" s="313" t="s">
        <v>2044</v>
      </c>
      <c r="J4830" s="313" t="s">
        <v>436</v>
      </c>
      <c r="K4830" s="313">
        <v>41</v>
      </c>
      <c r="L4830" s="319"/>
      <c r="M4830" s="319">
        <v>9</v>
      </c>
      <c r="N4830" s="319">
        <v>20</v>
      </c>
      <c r="O4830" s="319" t="s">
        <v>9644</v>
      </c>
      <c r="P4830" s="319">
        <v>104</v>
      </c>
      <c r="Q4830" s="319">
        <v>48</v>
      </c>
      <c r="R4830" s="319">
        <v>42</v>
      </c>
      <c r="S4830" s="319" t="s">
        <v>9648</v>
      </c>
      <c r="T4830" s="319">
        <v>1877</v>
      </c>
      <c r="U4830" s="319">
        <v>41.155999999999999</v>
      </c>
      <c r="V4830" s="319">
        <v>-104.812</v>
      </c>
      <c r="W4830" s="319"/>
      <c r="X4830" s="319"/>
      <c r="Y4830" s="319"/>
      <c r="Z4830" s="319"/>
      <c r="AA4830" s="319"/>
      <c r="AB4830" s="319"/>
      <c r="AC4830" s="319"/>
      <c r="AD4830" s="319"/>
      <c r="AE4830" s="319"/>
      <c r="AF4830" s="319"/>
    </row>
    <row r="4831" spans="2:32" s="313" customFormat="1" hidden="1" x14ac:dyDescent="0.25">
      <c r="B4831" s="313" t="s">
        <v>2346</v>
      </c>
      <c r="C4831" s="672"/>
      <c r="D4831" s="313" t="s">
        <v>10190</v>
      </c>
      <c r="E4831" s="313" t="s">
        <v>2347</v>
      </c>
      <c r="I4831" s="313" t="s">
        <v>2348</v>
      </c>
      <c r="J4831" s="313" t="s">
        <v>473</v>
      </c>
      <c r="K4831" s="313">
        <v>11</v>
      </c>
      <c r="L4831" s="319"/>
      <c r="M4831" s="319">
        <v>24</v>
      </c>
      <c r="N4831" s="319">
        <v>53</v>
      </c>
      <c r="O4831" s="319" t="s">
        <v>9644</v>
      </c>
      <c r="P4831" s="319">
        <v>69</v>
      </c>
      <c r="Q4831" s="319">
        <v>40</v>
      </c>
      <c r="R4831" s="319">
        <v>51</v>
      </c>
      <c r="S4831" s="319" t="s">
        <v>9648</v>
      </c>
      <c r="T4831" s="319">
        <v>16</v>
      </c>
      <c r="U4831" s="319">
        <v>11.414999999999999</v>
      </c>
      <c r="V4831" s="319">
        <v>-69.680999999999997</v>
      </c>
      <c r="W4831" s="319"/>
      <c r="X4831" s="319"/>
      <c r="Y4831" s="319"/>
      <c r="Z4831" s="319"/>
      <c r="AA4831" s="319"/>
      <c r="AB4831" s="319"/>
      <c r="AC4831" s="319"/>
      <c r="AD4831" s="319"/>
      <c r="AE4831" s="319"/>
      <c r="AF4831" s="319"/>
    </row>
    <row r="4832" spans="2:32" s="313" customFormat="1" hidden="1" x14ac:dyDescent="0.25">
      <c r="B4832" s="313" t="s">
        <v>2312</v>
      </c>
      <c r="C4832" s="672"/>
      <c r="D4832" s="313" t="s">
        <v>10191</v>
      </c>
      <c r="E4832" s="313" t="s">
        <v>2313</v>
      </c>
      <c r="I4832" s="313" t="s">
        <v>2314</v>
      </c>
      <c r="J4832" s="313" t="s">
        <v>498</v>
      </c>
      <c r="K4832" s="313">
        <v>36</v>
      </c>
      <c r="L4832" s="319"/>
      <c r="M4832" s="319">
        <v>16</v>
      </c>
      <c r="N4832" s="319">
        <v>36</v>
      </c>
      <c r="O4832" s="319" t="s">
        <v>9644</v>
      </c>
      <c r="P4832" s="319">
        <v>6</v>
      </c>
      <c r="Q4832" s="319">
        <v>37</v>
      </c>
      <c r="R4832" s="319">
        <v>26</v>
      </c>
      <c r="S4832" s="319" t="s">
        <v>9645</v>
      </c>
      <c r="T4832" s="319">
        <v>691</v>
      </c>
      <c r="U4832" s="319">
        <v>36.277000000000001</v>
      </c>
      <c r="V4832" s="319">
        <v>6.6239999999999997</v>
      </c>
      <c r="W4832" s="319"/>
      <c r="X4832" s="319"/>
      <c r="Y4832" s="319"/>
      <c r="Z4832" s="319"/>
      <c r="AA4832" s="319"/>
      <c r="AB4832" s="319"/>
      <c r="AC4832" s="319"/>
      <c r="AD4832" s="319"/>
      <c r="AE4832" s="319"/>
      <c r="AF4832" s="319"/>
    </row>
    <row r="4833" spans="2:32" s="313" customFormat="1" hidden="1" x14ac:dyDescent="0.25">
      <c r="B4833" s="313" t="s">
        <v>2386</v>
      </c>
      <c r="C4833" s="672"/>
      <c r="D4833" s="313" t="s">
        <v>10192</v>
      </c>
      <c r="E4833" s="313" t="s">
        <v>2387</v>
      </c>
      <c r="I4833" s="313" t="s">
        <v>2388</v>
      </c>
      <c r="J4833" s="313" t="s">
        <v>469</v>
      </c>
      <c r="K4833" s="313">
        <v>20</v>
      </c>
      <c r="L4833" s="319"/>
      <c r="M4833" s="319">
        <v>31</v>
      </c>
      <c r="N4833" s="319">
        <v>20</v>
      </c>
      <c r="O4833" s="319" t="s">
        <v>9644</v>
      </c>
      <c r="P4833" s="319">
        <v>86</v>
      </c>
      <c r="Q4833" s="319">
        <v>55</v>
      </c>
      <c r="R4833" s="319">
        <v>32</v>
      </c>
      <c r="S4833" s="319" t="s">
        <v>9648</v>
      </c>
      <c r="T4833" s="319">
        <v>5</v>
      </c>
      <c r="U4833" s="319">
        <v>20.521999999999998</v>
      </c>
      <c r="V4833" s="319">
        <v>-86.926000000000002</v>
      </c>
      <c r="W4833" s="319"/>
      <c r="X4833" s="319"/>
      <c r="Y4833" s="319"/>
      <c r="Z4833" s="319"/>
      <c r="AA4833" s="319"/>
      <c r="AB4833" s="319"/>
      <c r="AC4833" s="319"/>
      <c r="AD4833" s="319"/>
      <c r="AE4833" s="319"/>
      <c r="AF4833" s="319"/>
    </row>
    <row r="4834" spans="2:32" s="313" customFormat="1" hidden="1" x14ac:dyDescent="0.25">
      <c r="B4834" s="313" t="s">
        <v>2404</v>
      </c>
      <c r="C4834" s="672"/>
      <c r="D4834" s="313" t="s">
        <v>10193</v>
      </c>
      <c r="E4834" s="313" t="s">
        <v>2405</v>
      </c>
      <c r="I4834" s="313" t="s">
        <v>2406</v>
      </c>
      <c r="J4834" s="313" t="s">
        <v>665</v>
      </c>
      <c r="K4834" s="313">
        <v>7</v>
      </c>
      <c r="L4834" s="319"/>
      <c r="M4834" s="319">
        <v>36</v>
      </c>
      <c r="N4834" s="319">
        <v>0</v>
      </c>
      <c r="O4834" s="319" t="s">
        <v>9647</v>
      </c>
      <c r="P4834" s="319">
        <v>72</v>
      </c>
      <c r="Q4834" s="319">
        <v>46</v>
      </c>
      <c r="R4834" s="319">
        <v>10</v>
      </c>
      <c r="S4834" s="319" t="s">
        <v>9648</v>
      </c>
      <c r="T4834" s="319">
        <v>195</v>
      </c>
      <c r="U4834" s="319">
        <v>-7.6</v>
      </c>
      <c r="V4834" s="319">
        <v>-72.769000000000005</v>
      </c>
      <c r="W4834" s="319"/>
      <c r="X4834" s="319"/>
      <c r="Y4834" s="319"/>
      <c r="Z4834" s="319"/>
      <c r="AA4834" s="319"/>
      <c r="AB4834" s="319"/>
      <c r="AC4834" s="319"/>
      <c r="AD4834" s="319"/>
      <c r="AE4834" s="319"/>
      <c r="AF4834" s="319"/>
    </row>
    <row r="4835" spans="2:32" s="313" customFormat="1" hidden="1" x14ac:dyDescent="0.25">
      <c r="B4835" s="313" t="s">
        <v>2351</v>
      </c>
      <c r="C4835" s="672"/>
      <c r="D4835" s="313" t="s">
        <v>10194</v>
      </c>
      <c r="E4835" s="313" t="s">
        <v>2352</v>
      </c>
      <c r="I4835" s="313" t="s">
        <v>2353</v>
      </c>
      <c r="J4835" s="313" t="s">
        <v>878</v>
      </c>
      <c r="K4835" s="313">
        <v>9</v>
      </c>
      <c r="L4835" s="319"/>
      <c r="M4835" s="319">
        <v>19</v>
      </c>
      <c r="N4835" s="319">
        <v>57</v>
      </c>
      <c r="O4835" s="319" t="s">
        <v>9644</v>
      </c>
      <c r="P4835" s="319">
        <v>75</v>
      </c>
      <c r="Q4835" s="319">
        <v>17</v>
      </c>
      <c r="R4835" s="319">
        <v>8</v>
      </c>
      <c r="S4835" s="319" t="s">
        <v>9648</v>
      </c>
      <c r="T4835" s="319">
        <v>147</v>
      </c>
      <c r="U4835" s="319">
        <v>9.3320000000000007</v>
      </c>
      <c r="V4835" s="319">
        <v>-75.286000000000001</v>
      </c>
      <c r="W4835" s="319"/>
      <c r="X4835" s="319"/>
      <c r="Y4835" s="319"/>
      <c r="Z4835" s="319"/>
      <c r="AA4835" s="319"/>
      <c r="AB4835" s="319"/>
      <c r="AC4835" s="319"/>
      <c r="AD4835" s="319"/>
      <c r="AE4835" s="319"/>
      <c r="AF4835" s="319"/>
    </row>
    <row r="4836" spans="2:32" s="313" customFormat="1" hidden="1" x14ac:dyDescent="0.25">
      <c r="B4836" s="313" t="s">
        <v>2595</v>
      </c>
      <c r="C4836" s="672"/>
      <c r="D4836" s="313" t="s">
        <v>10195</v>
      </c>
      <c r="E4836" s="313" t="s">
        <v>2596</v>
      </c>
      <c r="I4836" s="313" t="s">
        <v>2597</v>
      </c>
      <c r="J4836" s="313" t="s">
        <v>2114</v>
      </c>
      <c r="K4836" s="313">
        <v>23</v>
      </c>
      <c r="L4836" s="319"/>
      <c r="M4836" s="319">
        <v>50</v>
      </c>
      <c r="N4836" s="319">
        <v>36</v>
      </c>
      <c r="O4836" s="319" t="s">
        <v>9644</v>
      </c>
      <c r="P4836" s="319">
        <v>90</v>
      </c>
      <c r="Q4836" s="319">
        <v>23</v>
      </c>
      <c r="R4836" s="319">
        <v>52</v>
      </c>
      <c r="S4836" s="319" t="s">
        <v>9645</v>
      </c>
      <c r="T4836" s="319">
        <v>9</v>
      </c>
      <c r="U4836" s="319">
        <v>23.843</v>
      </c>
      <c r="V4836" s="319">
        <v>90.397999999999996</v>
      </c>
      <c r="W4836" s="319"/>
      <c r="X4836" s="319"/>
      <c r="Y4836" s="319"/>
      <c r="Z4836" s="319"/>
      <c r="AA4836" s="319"/>
      <c r="AB4836" s="319"/>
      <c r="AC4836" s="319"/>
      <c r="AD4836" s="319"/>
      <c r="AE4836" s="319"/>
      <c r="AF4836" s="319"/>
    </row>
    <row r="4837" spans="2:32" s="313" customFormat="1" hidden="1" x14ac:dyDescent="0.25">
      <c r="B4837" s="313" t="s">
        <v>2487</v>
      </c>
      <c r="C4837" s="672"/>
      <c r="D4837" s="313" t="s">
        <v>10196</v>
      </c>
      <c r="E4837" s="313" t="s">
        <v>2488</v>
      </c>
      <c r="I4837" s="313" t="s">
        <v>2490</v>
      </c>
      <c r="J4837" s="313" t="s">
        <v>2489</v>
      </c>
      <c r="K4837" s="313">
        <v>16</v>
      </c>
      <c r="L4837" s="319"/>
      <c r="M4837" s="319">
        <v>2</v>
      </c>
      <c r="N4837" s="319">
        <v>38</v>
      </c>
      <c r="O4837" s="319" t="s">
        <v>9644</v>
      </c>
      <c r="P4837" s="319">
        <v>108</v>
      </c>
      <c r="Q4837" s="319">
        <v>11</v>
      </c>
      <c r="R4837" s="319">
        <v>57</v>
      </c>
      <c r="S4837" s="319" t="s">
        <v>9645</v>
      </c>
      <c r="T4837" s="319">
        <v>11</v>
      </c>
      <c r="U4837" s="319">
        <v>16.044</v>
      </c>
      <c r="V4837" s="319">
        <v>108.199</v>
      </c>
      <c r="W4837" s="319"/>
      <c r="X4837" s="319"/>
      <c r="Y4837" s="319"/>
      <c r="Z4837" s="319"/>
      <c r="AA4837" s="319"/>
      <c r="AB4837" s="319"/>
      <c r="AC4837" s="319"/>
      <c r="AD4837" s="319"/>
      <c r="AE4837" s="319"/>
      <c r="AF4837" s="319"/>
    </row>
    <row r="4838" spans="2:32" s="313" customFormat="1" hidden="1" x14ac:dyDescent="0.25">
      <c r="B4838" s="313" t="s">
        <v>2468</v>
      </c>
      <c r="C4838" s="672"/>
      <c r="D4838" s="313" t="s">
        <v>10197</v>
      </c>
      <c r="E4838" s="313" t="s">
        <v>2469</v>
      </c>
      <c r="I4838" s="313" t="s">
        <v>2470</v>
      </c>
      <c r="J4838" s="313" t="s">
        <v>436</v>
      </c>
      <c r="K4838" s="313">
        <v>32</v>
      </c>
      <c r="L4838" s="319"/>
      <c r="M4838" s="319">
        <v>50</v>
      </c>
      <c r="N4838" s="319">
        <v>49</v>
      </c>
      <c r="O4838" s="319" t="s">
        <v>9644</v>
      </c>
      <c r="P4838" s="319">
        <v>96</v>
      </c>
      <c r="Q4838" s="319">
        <v>51</v>
      </c>
      <c r="R4838" s="319">
        <v>6</v>
      </c>
      <c r="S4838" s="319" t="s">
        <v>9648</v>
      </c>
      <c r="T4838" s="319">
        <v>149</v>
      </c>
      <c r="U4838" s="319">
        <v>32.847000000000001</v>
      </c>
      <c r="V4838" s="319">
        <v>-96.852000000000004</v>
      </c>
      <c r="W4838" s="319"/>
      <c r="X4838" s="319"/>
      <c r="Y4838" s="319"/>
      <c r="Z4838" s="319"/>
      <c r="AA4838" s="319"/>
      <c r="AB4838" s="319"/>
      <c r="AC4838" s="319"/>
      <c r="AD4838" s="319"/>
      <c r="AE4838" s="319"/>
      <c r="AF4838" s="319"/>
    </row>
    <row r="4839" spans="2:32" s="313" customFormat="1" hidden="1" x14ac:dyDescent="0.25">
      <c r="B4839" s="313" t="s">
        <v>2478</v>
      </c>
      <c r="C4839" s="672"/>
      <c r="D4839" s="313" t="s">
        <v>10198</v>
      </c>
      <c r="E4839" s="313" t="s">
        <v>2479</v>
      </c>
      <c r="I4839" s="313" t="s">
        <v>2480</v>
      </c>
      <c r="J4839" s="313" t="s">
        <v>613</v>
      </c>
      <c r="K4839" s="313">
        <v>33</v>
      </c>
      <c r="L4839" s="319"/>
      <c r="M4839" s="319">
        <v>24</v>
      </c>
      <c r="N4839" s="319">
        <v>41</v>
      </c>
      <c r="O4839" s="319" t="s">
        <v>9644</v>
      </c>
      <c r="P4839" s="319">
        <v>36</v>
      </c>
      <c r="Q4839" s="319">
        <v>30</v>
      </c>
      <c r="R4839" s="319">
        <v>56</v>
      </c>
      <c r="S4839" s="319" t="s">
        <v>9645</v>
      </c>
      <c r="T4839" s="319">
        <v>616</v>
      </c>
      <c r="U4839" s="319">
        <v>33.411000000000001</v>
      </c>
      <c r="V4839" s="319">
        <v>36.515999999999998</v>
      </c>
      <c r="W4839" s="319"/>
      <c r="X4839" s="319"/>
      <c r="Y4839" s="319"/>
      <c r="Z4839" s="319"/>
      <c r="AA4839" s="319"/>
      <c r="AB4839" s="319"/>
      <c r="AC4839" s="319"/>
      <c r="AD4839" s="319"/>
      <c r="AE4839" s="319"/>
      <c r="AF4839" s="319"/>
    </row>
    <row r="4840" spans="2:32" s="313" customFormat="1" hidden="1" x14ac:dyDescent="0.25">
      <c r="B4840" s="313" t="s">
        <v>2491</v>
      </c>
      <c r="C4840" s="672"/>
      <c r="D4840" s="313" t="s">
        <v>10199</v>
      </c>
      <c r="E4840" s="313" t="s">
        <v>2492</v>
      </c>
      <c r="I4840" s="313" t="s">
        <v>2491</v>
      </c>
      <c r="J4840" s="313" t="s">
        <v>916</v>
      </c>
      <c r="K4840" s="313">
        <v>6</v>
      </c>
      <c r="L4840" s="319"/>
      <c r="M4840" s="319">
        <v>52</v>
      </c>
      <c r="N4840" s="319">
        <v>41</v>
      </c>
      <c r="O4840" s="319" t="s">
        <v>9647</v>
      </c>
      <c r="P4840" s="319">
        <v>39</v>
      </c>
      <c r="Q4840" s="319">
        <v>12</v>
      </c>
      <c r="R4840" s="319">
        <v>9</v>
      </c>
      <c r="S4840" s="319" t="s">
        <v>9645</v>
      </c>
      <c r="T4840" s="319">
        <v>56</v>
      </c>
      <c r="U4840" s="319">
        <v>-6.8780000000000001</v>
      </c>
      <c r="V4840" s="319">
        <v>39.203000000000003</v>
      </c>
      <c r="W4840" s="319"/>
      <c r="X4840" s="319"/>
      <c r="Y4840" s="319"/>
      <c r="Z4840" s="319"/>
      <c r="AA4840" s="319"/>
      <c r="AB4840" s="319"/>
      <c r="AC4840" s="319"/>
      <c r="AD4840" s="319"/>
      <c r="AE4840" s="319"/>
      <c r="AF4840" s="319"/>
    </row>
    <row r="4841" spans="2:32" s="313" customFormat="1" hidden="1" x14ac:dyDescent="0.25">
      <c r="B4841" s="313" t="s">
        <v>2502</v>
      </c>
      <c r="C4841" s="672"/>
      <c r="D4841" s="313" t="s">
        <v>10200</v>
      </c>
      <c r="E4841" s="313" t="s">
        <v>2503</v>
      </c>
      <c r="I4841" s="313" t="s">
        <v>2504</v>
      </c>
      <c r="J4841" s="313" t="s">
        <v>1501</v>
      </c>
      <c r="K4841" s="313">
        <v>8</v>
      </c>
      <c r="L4841" s="319"/>
      <c r="M4841" s="319">
        <v>23</v>
      </c>
      <c r="N4841" s="319">
        <v>27</v>
      </c>
      <c r="O4841" s="319" t="s">
        <v>9644</v>
      </c>
      <c r="P4841" s="319">
        <v>82</v>
      </c>
      <c r="Q4841" s="319">
        <v>26</v>
      </c>
      <c r="R4841" s="319">
        <v>5</v>
      </c>
      <c r="S4841" s="319" t="s">
        <v>9648</v>
      </c>
      <c r="T4841" s="319">
        <v>28</v>
      </c>
      <c r="U4841" s="319">
        <v>8.391</v>
      </c>
      <c r="V4841" s="319">
        <v>-82.435000000000002</v>
      </c>
      <c r="W4841" s="319"/>
      <c r="X4841" s="319"/>
      <c r="Y4841" s="319"/>
      <c r="Z4841" s="319"/>
      <c r="AA4841" s="319"/>
      <c r="AB4841" s="319"/>
      <c r="AC4841" s="319"/>
      <c r="AD4841" s="319"/>
      <c r="AE4841" s="319"/>
      <c r="AF4841" s="319"/>
    </row>
    <row r="4842" spans="2:32" s="313" customFormat="1" hidden="1" x14ac:dyDescent="0.25">
      <c r="B4842" s="313" t="s">
        <v>2510</v>
      </c>
      <c r="C4842" s="672"/>
      <c r="D4842" s="313" t="s">
        <v>10201</v>
      </c>
      <c r="E4842" s="313" t="s">
        <v>2511</v>
      </c>
      <c r="I4842" s="313" t="s">
        <v>2512</v>
      </c>
      <c r="J4842" s="313" t="s">
        <v>436</v>
      </c>
      <c r="K4842" s="313">
        <v>39</v>
      </c>
      <c r="L4842" s="319"/>
      <c r="M4842" s="319">
        <v>54</v>
      </c>
      <c r="N4842" s="319">
        <v>8</v>
      </c>
      <c r="O4842" s="319" t="s">
        <v>9644</v>
      </c>
      <c r="P4842" s="319">
        <v>84</v>
      </c>
      <c r="Q4842" s="319">
        <v>13</v>
      </c>
      <c r="R4842" s="319">
        <v>9</v>
      </c>
      <c r="S4842" s="319" t="s">
        <v>9648</v>
      </c>
      <c r="T4842" s="319">
        <v>308</v>
      </c>
      <c r="U4842" s="319">
        <v>39.902000000000001</v>
      </c>
      <c r="V4842" s="319">
        <v>-84.218999999999994</v>
      </c>
      <c r="W4842" s="319"/>
      <c r="X4842" s="319"/>
      <c r="Y4842" s="319"/>
      <c r="Z4842" s="319"/>
      <c r="AA4842" s="319"/>
      <c r="AB4842" s="319"/>
      <c r="AC4842" s="319"/>
      <c r="AD4842" s="319"/>
      <c r="AE4842" s="319"/>
      <c r="AF4842" s="319"/>
    </row>
    <row r="4843" spans="2:32" s="313" customFormat="1" hidden="1" x14ac:dyDescent="0.25">
      <c r="B4843" s="313" t="s">
        <v>2599</v>
      </c>
      <c r="C4843" s="672"/>
      <c r="D4843" s="313" t="s">
        <v>10202</v>
      </c>
      <c r="E4843" s="313" t="s">
        <v>2600</v>
      </c>
      <c r="I4843" s="313" t="s">
        <v>2599</v>
      </c>
      <c r="J4843" s="313" t="s">
        <v>516</v>
      </c>
      <c r="K4843" s="313">
        <v>23</v>
      </c>
      <c r="L4843" s="319"/>
      <c r="M4843" s="319">
        <v>50</v>
      </c>
      <c r="N4843" s="319">
        <v>2</v>
      </c>
      <c r="O4843" s="319" t="s">
        <v>9644</v>
      </c>
      <c r="P4843" s="319">
        <v>86</v>
      </c>
      <c r="Q4843" s="319">
        <v>25</v>
      </c>
      <c r="R4843" s="319">
        <v>30</v>
      </c>
      <c r="S4843" s="319" t="s">
        <v>9645</v>
      </c>
      <c r="T4843" s="319">
        <v>259</v>
      </c>
      <c r="U4843" s="319">
        <v>23.834</v>
      </c>
      <c r="V4843" s="319">
        <v>86.424999999999997</v>
      </c>
      <c r="W4843" s="319"/>
      <c r="X4843" s="319"/>
      <c r="Y4843" s="319"/>
      <c r="Z4843" s="319"/>
      <c r="AA4843" s="319"/>
      <c r="AB4843" s="319"/>
      <c r="AC4843" s="319"/>
      <c r="AD4843" s="319"/>
      <c r="AE4843" s="319"/>
      <c r="AF4843" s="319"/>
    </row>
    <row r="4844" spans="2:32" s="313" customFormat="1" hidden="1" x14ac:dyDescent="0.25">
      <c r="B4844" s="313" t="s">
        <v>2677</v>
      </c>
      <c r="C4844" s="672"/>
      <c r="D4844" s="313" t="s">
        <v>10203</v>
      </c>
      <c r="E4844" s="313" t="s">
        <v>2600</v>
      </c>
      <c r="I4844" s="313" t="s">
        <v>2677</v>
      </c>
      <c r="J4844" s="313" t="s">
        <v>493</v>
      </c>
      <c r="K4844" s="313">
        <v>32</v>
      </c>
      <c r="L4844" s="319"/>
      <c r="M4844" s="319">
        <v>13</v>
      </c>
      <c r="N4844" s="319">
        <v>0</v>
      </c>
      <c r="O4844" s="319" t="s">
        <v>9647</v>
      </c>
      <c r="P4844" s="319">
        <v>148</v>
      </c>
      <c r="Q4844" s="319">
        <v>34</v>
      </c>
      <c r="R4844" s="319">
        <v>29</v>
      </c>
      <c r="S4844" s="319" t="s">
        <v>9645</v>
      </c>
      <c r="T4844" s="319">
        <v>285</v>
      </c>
      <c r="U4844" s="319">
        <v>-32.216999999999999</v>
      </c>
      <c r="V4844" s="319">
        <v>148.57499999999999</v>
      </c>
      <c r="W4844" s="319"/>
      <c r="X4844" s="319"/>
      <c r="Y4844" s="319"/>
      <c r="Z4844" s="319"/>
      <c r="AA4844" s="319"/>
      <c r="AB4844" s="319"/>
      <c r="AC4844" s="319"/>
      <c r="AD4844" s="319"/>
      <c r="AE4844" s="319"/>
      <c r="AF4844" s="319"/>
    </row>
    <row r="4845" spans="2:32" s="313" customFormat="1" hidden="1" x14ac:dyDescent="0.25">
      <c r="B4845" s="313" t="s">
        <v>2681</v>
      </c>
      <c r="C4845" s="672"/>
      <c r="D4845" s="313" t="s">
        <v>10204</v>
      </c>
      <c r="E4845" s="313" t="s">
        <v>2682</v>
      </c>
      <c r="I4845" s="313" t="s">
        <v>2681</v>
      </c>
      <c r="J4845" s="313" t="s">
        <v>1948</v>
      </c>
      <c r="K4845" s="313">
        <v>42</v>
      </c>
      <c r="L4845" s="319"/>
      <c r="M4845" s="319">
        <v>33</v>
      </c>
      <c r="N4845" s="319">
        <v>40</v>
      </c>
      <c r="O4845" s="319" t="s">
        <v>9644</v>
      </c>
      <c r="P4845" s="319">
        <v>18</v>
      </c>
      <c r="Q4845" s="319">
        <v>16</v>
      </c>
      <c r="R4845" s="319">
        <v>5</v>
      </c>
      <c r="S4845" s="319" t="s">
        <v>9645</v>
      </c>
      <c r="T4845" s="319">
        <v>161</v>
      </c>
      <c r="U4845" s="319">
        <v>42.561</v>
      </c>
      <c r="V4845" s="319">
        <v>18.268000000000001</v>
      </c>
      <c r="W4845" s="319"/>
      <c r="X4845" s="319"/>
      <c r="Y4845" s="319"/>
      <c r="Z4845" s="319"/>
      <c r="AA4845" s="319"/>
      <c r="AB4845" s="319"/>
      <c r="AC4845" s="319"/>
      <c r="AD4845" s="319"/>
      <c r="AE4845" s="319"/>
      <c r="AF4845" s="319"/>
    </row>
    <row r="4846" spans="2:32" s="313" customFormat="1" hidden="1" x14ac:dyDescent="0.25">
      <c r="B4846" s="313" t="s">
        <v>9277</v>
      </c>
      <c r="C4846" s="672"/>
      <c r="D4846" s="313" t="s">
        <v>10205</v>
      </c>
      <c r="E4846" s="313" t="s">
        <v>9278</v>
      </c>
      <c r="I4846" s="313" t="s">
        <v>9279</v>
      </c>
      <c r="J4846" s="313" t="s">
        <v>436</v>
      </c>
      <c r="K4846" s="313">
        <v>38</v>
      </c>
      <c r="L4846" s="319"/>
      <c r="M4846" s="319">
        <v>51</v>
      </c>
      <c r="N4846" s="319">
        <v>7</v>
      </c>
      <c r="O4846" s="319" t="s">
        <v>9644</v>
      </c>
      <c r="P4846" s="319">
        <v>77</v>
      </c>
      <c r="Q4846" s="319">
        <v>2</v>
      </c>
      <c r="R4846" s="319">
        <v>15</v>
      </c>
      <c r="S4846" s="319" t="s">
        <v>9648</v>
      </c>
      <c r="T4846" s="319">
        <v>5</v>
      </c>
      <c r="U4846" s="319">
        <v>38.851999999999997</v>
      </c>
      <c r="V4846" s="319">
        <v>-77.037000000000006</v>
      </c>
      <c r="W4846" s="319"/>
      <c r="X4846" s="319"/>
      <c r="Y4846" s="319"/>
      <c r="Z4846" s="319"/>
      <c r="AA4846" s="319"/>
      <c r="AB4846" s="319"/>
      <c r="AC4846" s="319"/>
      <c r="AD4846" s="319"/>
      <c r="AE4846" s="319"/>
      <c r="AF4846" s="319"/>
    </row>
    <row r="4847" spans="2:32" s="313" customFormat="1" hidden="1" x14ac:dyDescent="0.25">
      <c r="B4847" s="313" t="s">
        <v>1813</v>
      </c>
      <c r="C4847" s="672"/>
      <c r="D4847" s="313" t="s">
        <v>10206</v>
      </c>
      <c r="E4847" s="313" t="s">
        <v>1814</v>
      </c>
      <c r="I4847" s="313" t="s">
        <v>1813</v>
      </c>
      <c r="J4847" s="313" t="s">
        <v>1815</v>
      </c>
      <c r="K4847" s="313">
        <v>15</v>
      </c>
      <c r="L4847" s="319"/>
      <c r="M4847" s="319">
        <v>20</v>
      </c>
      <c r="N4847" s="319">
        <v>12</v>
      </c>
      <c r="O4847" s="319" t="s">
        <v>9644</v>
      </c>
      <c r="P4847" s="319">
        <v>61</v>
      </c>
      <c r="Q4847" s="319">
        <v>23</v>
      </c>
      <c r="R4847" s="319">
        <v>31</v>
      </c>
      <c r="S4847" s="319" t="s">
        <v>9648</v>
      </c>
      <c r="T4847" s="319">
        <v>4</v>
      </c>
      <c r="U4847" s="319">
        <v>15.337</v>
      </c>
      <c r="V4847" s="319">
        <v>-61.392000000000003</v>
      </c>
      <c r="W4847" s="319"/>
      <c r="X4847" s="319"/>
      <c r="Y4847" s="319"/>
      <c r="Z4847" s="319"/>
      <c r="AA4847" s="319"/>
      <c r="AB4847" s="319"/>
      <c r="AC4847" s="319"/>
      <c r="AD4847" s="319"/>
      <c r="AE4847" s="319"/>
      <c r="AF4847" s="319"/>
    </row>
    <row r="4848" spans="2:32" s="313" customFormat="1" hidden="1" x14ac:dyDescent="0.25">
      <c r="B4848" s="313" t="s">
        <v>2533</v>
      </c>
      <c r="C4848" s="672"/>
      <c r="D4848" s="313" t="s">
        <v>10207</v>
      </c>
      <c r="E4848" s="313" t="s">
        <v>2534</v>
      </c>
      <c r="I4848" s="313" t="s">
        <v>2533</v>
      </c>
      <c r="J4848" s="313" t="s">
        <v>600</v>
      </c>
      <c r="K4848" s="313">
        <v>39</v>
      </c>
      <c r="L4848" s="319"/>
      <c r="M4848" s="319">
        <v>21</v>
      </c>
      <c r="N4848" s="319">
        <v>15</v>
      </c>
      <c r="O4848" s="319" t="s">
        <v>9644</v>
      </c>
      <c r="P4848" s="319">
        <v>8</v>
      </c>
      <c r="Q4848" s="319">
        <v>58</v>
      </c>
      <c r="R4848" s="319">
        <v>20</v>
      </c>
      <c r="S4848" s="319" t="s">
        <v>9645</v>
      </c>
      <c r="T4848" s="319">
        <v>31</v>
      </c>
      <c r="U4848" s="319">
        <v>39.353999999999999</v>
      </c>
      <c r="V4848" s="319">
        <v>8.9719999999999995</v>
      </c>
      <c r="W4848" s="319"/>
      <c r="X4848" s="319"/>
      <c r="Y4848" s="319"/>
      <c r="Z4848" s="319"/>
      <c r="AA4848" s="319"/>
      <c r="AB4848" s="319"/>
      <c r="AC4848" s="319"/>
      <c r="AD4848" s="319"/>
      <c r="AE4848" s="319"/>
      <c r="AF4848" s="319"/>
    </row>
    <row r="4849" spans="2:32" s="313" customFormat="1" hidden="1" x14ac:dyDescent="0.25">
      <c r="B4849" s="313" t="s">
        <v>1905</v>
      </c>
      <c r="C4849" s="672"/>
      <c r="D4849" s="313" t="s">
        <v>10208</v>
      </c>
      <c r="E4849" s="313" t="s">
        <v>1906</v>
      </c>
      <c r="I4849" s="313" t="s">
        <v>1907</v>
      </c>
      <c r="J4849" s="313" t="s">
        <v>423</v>
      </c>
      <c r="K4849" s="313">
        <v>43</v>
      </c>
      <c r="L4849" s="319"/>
      <c r="M4849" s="319">
        <v>33</v>
      </c>
      <c r="N4849" s="319">
        <v>22</v>
      </c>
      <c r="O4849" s="319" t="s">
        <v>9644</v>
      </c>
      <c r="P4849" s="319">
        <v>2</v>
      </c>
      <c r="Q4849" s="319">
        <v>17</v>
      </c>
      <c r="R4849" s="319">
        <v>21</v>
      </c>
      <c r="S4849" s="319" t="s">
        <v>9645</v>
      </c>
      <c r="T4849" s="319">
        <v>241</v>
      </c>
      <c r="U4849" s="319">
        <v>43.555999999999997</v>
      </c>
      <c r="V4849" s="319">
        <v>2.2890000000000001</v>
      </c>
      <c r="W4849" s="319"/>
      <c r="X4849" s="319"/>
      <c r="Y4849" s="319"/>
      <c r="Z4849" s="319"/>
      <c r="AA4849" s="319"/>
      <c r="AB4849" s="319"/>
      <c r="AC4849" s="319"/>
      <c r="AD4849" s="319"/>
      <c r="AE4849" s="319"/>
      <c r="AF4849" s="319"/>
    </row>
    <row r="4850" spans="2:32" s="313" customFormat="1" hidden="1" x14ac:dyDescent="0.25">
      <c r="B4850" s="313" t="s">
        <v>2531</v>
      </c>
      <c r="C4850" s="672"/>
      <c r="D4850" s="313" t="s">
        <v>10209</v>
      </c>
      <c r="E4850" s="313" t="s">
        <v>2532</v>
      </c>
      <c r="I4850" s="313" t="s">
        <v>2531</v>
      </c>
      <c r="J4850" s="313" t="s">
        <v>1009</v>
      </c>
      <c r="K4850" s="313">
        <v>47</v>
      </c>
      <c r="L4850" s="319"/>
      <c r="M4850" s="319">
        <v>29</v>
      </c>
      <c r="N4850" s="319">
        <v>20</v>
      </c>
      <c r="O4850" s="319" t="s">
        <v>9644</v>
      </c>
      <c r="P4850" s="319">
        <v>21</v>
      </c>
      <c r="Q4850" s="319">
        <v>36</v>
      </c>
      <c r="R4850" s="319">
        <v>55</v>
      </c>
      <c r="S4850" s="319" t="s">
        <v>9645</v>
      </c>
      <c r="T4850" s="319">
        <v>111</v>
      </c>
      <c r="U4850" s="319">
        <v>47.488999999999997</v>
      </c>
      <c r="V4850" s="319">
        <v>21.614999999999998</v>
      </c>
      <c r="W4850" s="319"/>
      <c r="X4850" s="319"/>
      <c r="Y4850" s="319"/>
      <c r="Z4850" s="319"/>
      <c r="AA4850" s="319"/>
      <c r="AB4850" s="319"/>
      <c r="AC4850" s="319"/>
      <c r="AD4850" s="319"/>
      <c r="AE4850" s="319"/>
      <c r="AF4850" s="319"/>
    </row>
    <row r="4851" spans="2:32" s="313" customFormat="1" hidden="1" x14ac:dyDescent="0.25">
      <c r="B4851" s="313" t="s">
        <v>2539</v>
      </c>
      <c r="C4851" s="672"/>
      <c r="D4851" s="313" t="s">
        <v>10210</v>
      </c>
      <c r="E4851" s="313" t="s">
        <v>2540</v>
      </c>
      <c r="I4851" s="313" t="s">
        <v>2541</v>
      </c>
      <c r="J4851" s="313" t="s">
        <v>516</v>
      </c>
      <c r="K4851" s="313">
        <v>30</v>
      </c>
      <c r="L4851" s="319"/>
      <c r="M4851" s="319">
        <v>11</v>
      </c>
      <c r="N4851" s="319">
        <v>14</v>
      </c>
      <c r="O4851" s="319" t="s">
        <v>9644</v>
      </c>
      <c r="P4851" s="319">
        <v>78</v>
      </c>
      <c r="Q4851" s="319">
        <v>10</v>
      </c>
      <c r="R4851" s="319">
        <v>48</v>
      </c>
      <c r="S4851" s="319" t="s">
        <v>9645</v>
      </c>
      <c r="T4851" s="319">
        <v>551</v>
      </c>
      <c r="U4851" s="319">
        <v>30.187000000000001</v>
      </c>
      <c r="V4851" s="319">
        <v>78.180000000000007</v>
      </c>
      <c r="W4851" s="319"/>
      <c r="X4851" s="319"/>
      <c r="Y4851" s="319"/>
      <c r="Z4851" s="319"/>
      <c r="AA4851" s="319"/>
      <c r="AB4851" s="319"/>
      <c r="AC4851" s="319"/>
      <c r="AD4851" s="319"/>
      <c r="AE4851" s="319"/>
      <c r="AF4851" s="319"/>
    </row>
    <row r="4852" spans="2:32" s="313" customFormat="1" hidden="1" x14ac:dyDescent="0.25">
      <c r="B4852" s="313" t="s">
        <v>2555</v>
      </c>
      <c r="C4852" s="672"/>
      <c r="D4852" s="313" t="s">
        <v>10211</v>
      </c>
      <c r="E4852" s="313" t="s">
        <v>2556</v>
      </c>
      <c r="I4852" s="313" t="s">
        <v>2557</v>
      </c>
      <c r="J4852" s="313" t="s">
        <v>516</v>
      </c>
      <c r="K4852" s="313">
        <v>28</v>
      </c>
      <c r="L4852" s="319"/>
      <c r="M4852" s="319">
        <v>33</v>
      </c>
      <c r="N4852" s="319">
        <v>59</v>
      </c>
      <c r="O4852" s="319" t="s">
        <v>9644</v>
      </c>
      <c r="P4852" s="319">
        <v>77</v>
      </c>
      <c r="Q4852" s="319">
        <v>6</v>
      </c>
      <c r="R4852" s="319">
        <v>11</v>
      </c>
      <c r="S4852" s="319" t="s">
        <v>9645</v>
      </c>
      <c r="T4852" s="319">
        <v>237</v>
      </c>
      <c r="U4852" s="319">
        <v>28.565999999999999</v>
      </c>
      <c r="V4852" s="319">
        <v>77.102999999999994</v>
      </c>
      <c r="W4852" s="319"/>
      <c r="X4852" s="319"/>
      <c r="Y4852" s="319"/>
      <c r="Z4852" s="319"/>
      <c r="AA4852" s="319"/>
      <c r="AB4852" s="319"/>
      <c r="AC4852" s="319"/>
      <c r="AD4852" s="319"/>
      <c r="AE4852" s="319"/>
      <c r="AF4852" s="319"/>
    </row>
    <row r="4853" spans="2:32" s="313" customFormat="1" hidden="1" x14ac:dyDescent="0.25">
      <c r="B4853" s="313" t="s">
        <v>2568</v>
      </c>
      <c r="C4853" s="672"/>
      <c r="D4853" s="313" t="s">
        <v>10212</v>
      </c>
      <c r="E4853" s="313" t="s">
        <v>2569</v>
      </c>
      <c r="I4853" s="313" t="s">
        <v>2570</v>
      </c>
      <c r="J4853" s="313" t="s">
        <v>436</v>
      </c>
      <c r="K4853" s="313">
        <v>39</v>
      </c>
      <c r="L4853" s="319"/>
      <c r="M4853" s="319">
        <v>51</v>
      </c>
      <c r="N4853" s="319">
        <v>30</v>
      </c>
      <c r="O4853" s="319" t="s">
        <v>9644</v>
      </c>
      <c r="P4853" s="319">
        <v>104</v>
      </c>
      <c r="Q4853" s="319">
        <v>40</v>
      </c>
      <c r="R4853" s="319">
        <v>1</v>
      </c>
      <c r="S4853" s="319" t="s">
        <v>9648</v>
      </c>
      <c r="T4853" s="319">
        <v>1656</v>
      </c>
      <c r="U4853" s="319">
        <v>39.857999999999997</v>
      </c>
      <c r="V4853" s="319">
        <v>-104.667</v>
      </c>
      <c r="W4853" s="319"/>
      <c r="X4853" s="319"/>
      <c r="Y4853" s="319"/>
      <c r="Z4853" s="319"/>
      <c r="AA4853" s="319"/>
      <c r="AB4853" s="319"/>
      <c r="AC4853" s="319"/>
      <c r="AD4853" s="319"/>
      <c r="AE4853" s="319"/>
      <c r="AF4853" s="319"/>
    </row>
    <row r="4854" spans="2:32" s="313" customFormat="1" hidden="1" x14ac:dyDescent="0.25">
      <c r="B4854" s="313" t="s">
        <v>2581</v>
      </c>
      <c r="C4854" s="672"/>
      <c r="D4854" s="313" t="s">
        <v>10213</v>
      </c>
      <c r="E4854" s="313" t="s">
        <v>2582</v>
      </c>
      <c r="I4854" s="313" t="s">
        <v>2581</v>
      </c>
      <c r="J4854" s="313" t="s">
        <v>678</v>
      </c>
      <c r="K4854" s="313">
        <v>5</v>
      </c>
      <c r="L4854" s="319"/>
      <c r="M4854" s="319">
        <v>41</v>
      </c>
      <c r="N4854" s="319">
        <v>45</v>
      </c>
      <c r="O4854" s="319" t="s">
        <v>9647</v>
      </c>
      <c r="P4854" s="319">
        <v>53</v>
      </c>
      <c r="Q4854" s="319">
        <v>39</v>
      </c>
      <c r="R4854" s="319">
        <v>16</v>
      </c>
      <c r="S4854" s="319" t="s">
        <v>9645</v>
      </c>
      <c r="T4854" s="319">
        <v>4</v>
      </c>
      <c r="U4854" s="319">
        <v>-5.6959999999999997</v>
      </c>
      <c r="V4854" s="319">
        <v>53.654000000000003</v>
      </c>
      <c r="W4854" s="319"/>
      <c r="X4854" s="319"/>
      <c r="Y4854" s="319"/>
      <c r="Z4854" s="319"/>
      <c r="AA4854" s="319"/>
      <c r="AB4854" s="319"/>
      <c r="AC4854" s="319"/>
      <c r="AD4854" s="319"/>
      <c r="AE4854" s="319"/>
      <c r="AF4854" s="319"/>
    </row>
    <row r="4855" spans="2:32" s="313" customFormat="1" hidden="1" x14ac:dyDescent="0.25">
      <c r="B4855" s="313" t="s">
        <v>2584</v>
      </c>
      <c r="C4855" s="672"/>
      <c r="D4855" s="313" t="s">
        <v>10214</v>
      </c>
      <c r="E4855" s="313" t="s">
        <v>2585</v>
      </c>
      <c r="I4855" s="313" t="s">
        <v>2586</v>
      </c>
      <c r="J4855" s="313" t="s">
        <v>436</v>
      </c>
      <c r="K4855" s="313">
        <v>42</v>
      </c>
      <c r="L4855" s="319"/>
      <c r="M4855" s="319">
        <v>24</v>
      </c>
      <c r="N4855" s="319">
        <v>33</v>
      </c>
      <c r="O4855" s="319" t="s">
        <v>9644</v>
      </c>
      <c r="P4855" s="319">
        <v>83</v>
      </c>
      <c r="Q4855" s="319">
        <v>0</v>
      </c>
      <c r="R4855" s="319">
        <v>35</v>
      </c>
      <c r="S4855" s="319" t="s">
        <v>9648</v>
      </c>
      <c r="T4855" s="319">
        <v>191</v>
      </c>
      <c r="U4855" s="319">
        <v>42.408999999999999</v>
      </c>
      <c r="V4855" s="319">
        <v>-83.01</v>
      </c>
      <c r="W4855" s="319"/>
      <c r="X4855" s="319"/>
      <c r="Y4855" s="319"/>
      <c r="Z4855" s="319"/>
      <c r="AA4855" s="319"/>
      <c r="AB4855" s="319"/>
      <c r="AC4855" s="319"/>
      <c r="AD4855" s="319"/>
      <c r="AE4855" s="319"/>
      <c r="AF4855" s="319"/>
    </row>
    <row r="4856" spans="2:32" s="313" customFormat="1" hidden="1" x14ac:dyDescent="0.25">
      <c r="B4856" s="313" t="s">
        <v>2542</v>
      </c>
      <c r="C4856" s="672"/>
      <c r="D4856" s="313" t="s">
        <v>10215</v>
      </c>
      <c r="E4856" s="313" t="s">
        <v>2543</v>
      </c>
      <c r="I4856" s="313" t="s">
        <v>2544</v>
      </c>
      <c r="J4856" s="313" t="s">
        <v>613</v>
      </c>
      <c r="K4856" s="313">
        <v>35</v>
      </c>
      <c r="L4856" s="319"/>
      <c r="M4856" s="319">
        <v>17</v>
      </c>
      <c r="N4856" s="319">
        <v>7</v>
      </c>
      <c r="O4856" s="319" t="s">
        <v>9644</v>
      </c>
      <c r="P4856" s="319">
        <v>40</v>
      </c>
      <c r="Q4856" s="319">
        <v>10</v>
      </c>
      <c r="R4856" s="319">
        <v>33</v>
      </c>
      <c r="S4856" s="319" t="s">
        <v>9645</v>
      </c>
      <c r="T4856" s="319">
        <v>214</v>
      </c>
      <c r="U4856" s="319">
        <v>35.284999999999997</v>
      </c>
      <c r="V4856" s="319">
        <v>40.176000000000002</v>
      </c>
      <c r="W4856" s="319"/>
      <c r="X4856" s="319"/>
      <c r="Y4856" s="319"/>
      <c r="Z4856" s="319"/>
      <c r="AA4856" s="319"/>
      <c r="AB4856" s="319"/>
      <c r="AC4856" s="319"/>
      <c r="AD4856" s="319"/>
      <c r="AE4856" s="319"/>
      <c r="AF4856" s="319"/>
    </row>
    <row r="4857" spans="2:32" s="313" customFormat="1" hidden="1" x14ac:dyDescent="0.25">
      <c r="B4857" s="313" t="s">
        <v>2471</v>
      </c>
      <c r="C4857" s="672"/>
      <c r="D4857" s="313" t="s">
        <v>10216</v>
      </c>
      <c r="E4857" s="313" t="s">
        <v>2472</v>
      </c>
      <c r="I4857" s="313" t="s">
        <v>2473</v>
      </c>
      <c r="J4857" s="313" t="s">
        <v>436</v>
      </c>
      <c r="K4857" s="313">
        <v>32</v>
      </c>
      <c r="L4857" s="319"/>
      <c r="M4857" s="319">
        <v>53</v>
      </c>
      <c r="N4857" s="319">
        <v>47</v>
      </c>
      <c r="O4857" s="319" t="s">
        <v>9644</v>
      </c>
      <c r="P4857" s="319">
        <v>97</v>
      </c>
      <c r="Q4857" s="319">
        <v>2</v>
      </c>
      <c r="R4857" s="319">
        <v>15</v>
      </c>
      <c r="S4857" s="319" t="s">
        <v>9648</v>
      </c>
      <c r="T4857" s="319">
        <v>184</v>
      </c>
      <c r="U4857" s="319">
        <v>32.896000000000001</v>
      </c>
      <c r="V4857" s="319">
        <v>-97.037000000000006</v>
      </c>
      <c r="W4857" s="319"/>
      <c r="X4857" s="319"/>
      <c r="Y4857" s="319"/>
      <c r="Z4857" s="319"/>
      <c r="AA4857" s="319"/>
      <c r="AB4857" s="319"/>
      <c r="AC4857" s="319"/>
      <c r="AD4857" s="319"/>
      <c r="AE4857" s="319"/>
      <c r="AF4857" s="319"/>
    </row>
    <row r="4858" spans="2:32" s="313" customFormat="1" hidden="1" x14ac:dyDescent="0.25">
      <c r="B4858" s="313" t="s">
        <v>2704</v>
      </c>
      <c r="C4858" s="672"/>
      <c r="D4858" s="313" t="s">
        <v>10217</v>
      </c>
      <c r="E4858" s="313" t="s">
        <v>2705</v>
      </c>
      <c r="I4858" s="313" t="s">
        <v>2706</v>
      </c>
      <c r="J4858" s="313" t="s">
        <v>469</v>
      </c>
      <c r="K4858" s="313">
        <v>24</v>
      </c>
      <c r="L4858" s="319"/>
      <c r="M4858" s="319">
        <v>7</v>
      </c>
      <c r="N4858" s="319">
        <v>27</v>
      </c>
      <c r="O4858" s="319" t="s">
        <v>9644</v>
      </c>
      <c r="P4858" s="319">
        <v>104</v>
      </c>
      <c r="Q4858" s="319">
        <v>31</v>
      </c>
      <c r="R4858" s="319">
        <v>40</v>
      </c>
      <c r="S4858" s="319" t="s">
        <v>9648</v>
      </c>
      <c r="T4858" s="319">
        <v>1860</v>
      </c>
      <c r="U4858" s="319">
        <v>24.123999999999999</v>
      </c>
      <c r="V4858" s="319">
        <v>-104.52800000000001</v>
      </c>
      <c r="W4858" s="319"/>
      <c r="X4858" s="319"/>
      <c r="Y4858" s="319"/>
      <c r="Z4858" s="319"/>
      <c r="AA4858" s="319"/>
      <c r="AB4858" s="319"/>
      <c r="AC4858" s="319"/>
      <c r="AD4858" s="319"/>
      <c r="AE4858" s="319"/>
      <c r="AF4858" s="319"/>
    </row>
    <row r="4859" spans="2:32" s="313" customFormat="1" hidden="1" x14ac:dyDescent="0.25">
      <c r="B4859" s="313" t="s">
        <v>2689</v>
      </c>
      <c r="C4859" s="672"/>
      <c r="D4859" s="313" t="s">
        <v>10218</v>
      </c>
      <c r="E4859" s="313" t="s">
        <v>2690</v>
      </c>
      <c r="I4859" s="313" t="s">
        <v>2689</v>
      </c>
      <c r="J4859" s="313" t="s">
        <v>1018</v>
      </c>
      <c r="K4859" s="313">
        <v>9</v>
      </c>
      <c r="L4859" s="319"/>
      <c r="M4859" s="319">
        <v>20</v>
      </c>
      <c r="N4859" s="319">
        <v>3</v>
      </c>
      <c r="O4859" s="319" t="s">
        <v>9644</v>
      </c>
      <c r="P4859" s="319">
        <v>123</v>
      </c>
      <c r="Q4859" s="319">
        <v>18</v>
      </c>
      <c r="R4859" s="319">
        <v>7</v>
      </c>
      <c r="S4859" s="319" t="s">
        <v>9645</v>
      </c>
      <c r="T4859" s="319">
        <v>5</v>
      </c>
      <c r="U4859" s="319">
        <v>9.3339999999999996</v>
      </c>
      <c r="V4859" s="319">
        <v>123.30200000000001</v>
      </c>
      <c r="W4859" s="319"/>
      <c r="X4859" s="319"/>
      <c r="Y4859" s="319"/>
      <c r="Z4859" s="319"/>
      <c r="AA4859" s="319"/>
      <c r="AB4859" s="319"/>
      <c r="AC4859" s="319"/>
      <c r="AD4859" s="319"/>
      <c r="AE4859" s="319"/>
      <c r="AF4859" s="319"/>
    </row>
    <row r="4860" spans="2:32" s="313" customFormat="1" hidden="1" x14ac:dyDescent="0.25">
      <c r="B4860" s="313" t="s">
        <v>2592</v>
      </c>
      <c r="C4860" s="672"/>
      <c r="D4860" s="313" t="s">
        <v>10219</v>
      </c>
      <c r="E4860" s="313" t="s">
        <v>2593</v>
      </c>
      <c r="I4860" s="313" t="s">
        <v>2594</v>
      </c>
      <c r="J4860" s="313" t="s">
        <v>440</v>
      </c>
      <c r="K4860" s="313">
        <v>26</v>
      </c>
      <c r="L4860" s="319"/>
      <c r="M4860" s="319">
        <v>15</v>
      </c>
      <c r="N4860" s="319">
        <v>55</v>
      </c>
      <c r="O4860" s="319" t="s">
        <v>9644</v>
      </c>
      <c r="P4860" s="319">
        <v>50</v>
      </c>
      <c r="Q4860" s="319">
        <v>9</v>
      </c>
      <c r="R4860" s="319">
        <v>7</v>
      </c>
      <c r="S4860" s="319" t="s">
        <v>9645</v>
      </c>
      <c r="T4860" s="319">
        <v>26</v>
      </c>
      <c r="U4860" s="319">
        <v>26.265000000000001</v>
      </c>
      <c r="V4860" s="319">
        <v>50.152000000000001</v>
      </c>
      <c r="W4860" s="319"/>
      <c r="X4860" s="319"/>
      <c r="Y4860" s="319"/>
      <c r="Z4860" s="319"/>
      <c r="AA4860" s="319"/>
      <c r="AB4860" s="319"/>
      <c r="AC4860" s="319"/>
      <c r="AD4860" s="319"/>
      <c r="AE4860" s="319"/>
      <c r="AF4860" s="319"/>
    </row>
    <row r="4861" spans="2:32" s="313" customFormat="1" hidden="1" x14ac:dyDescent="0.25">
      <c r="B4861" s="313" t="s">
        <v>2657</v>
      </c>
      <c r="C4861" s="672"/>
      <c r="D4861" s="313" t="s">
        <v>10220</v>
      </c>
      <c r="E4861" s="313" t="s">
        <v>2658</v>
      </c>
      <c r="I4861" s="313" t="s">
        <v>2659</v>
      </c>
      <c r="J4861" s="313" t="s">
        <v>436</v>
      </c>
      <c r="K4861" s="313">
        <v>31</v>
      </c>
      <c r="L4861" s="319"/>
      <c r="M4861" s="319">
        <v>19</v>
      </c>
      <c r="N4861" s="319">
        <v>16</v>
      </c>
      <c r="O4861" s="319" t="s">
        <v>9644</v>
      </c>
      <c r="P4861" s="319">
        <v>85</v>
      </c>
      <c r="Q4861" s="319">
        <v>26</v>
      </c>
      <c r="R4861" s="319">
        <v>58</v>
      </c>
      <c r="S4861" s="319" t="s">
        <v>9648</v>
      </c>
      <c r="T4861" s="319">
        <v>123</v>
      </c>
      <c r="U4861" s="319">
        <v>31.321000000000002</v>
      </c>
      <c r="V4861" s="319">
        <v>-85.448999999999998</v>
      </c>
      <c r="W4861" s="319"/>
      <c r="X4861" s="319"/>
      <c r="Y4861" s="319"/>
      <c r="Z4861" s="319"/>
      <c r="AA4861" s="319"/>
      <c r="AB4861" s="319"/>
      <c r="AC4861" s="319"/>
      <c r="AD4861" s="319"/>
      <c r="AE4861" s="319"/>
      <c r="AF4861" s="319"/>
    </row>
    <row r="4862" spans="2:32" s="313" customFormat="1" hidden="1" x14ac:dyDescent="0.25">
      <c r="B4862" s="313" t="s">
        <v>2517</v>
      </c>
      <c r="C4862" s="672"/>
      <c r="D4862" s="313" t="s">
        <v>10221</v>
      </c>
      <c r="E4862" s="313" t="s">
        <v>2518</v>
      </c>
      <c r="I4862" s="313" t="s">
        <v>2517</v>
      </c>
      <c r="J4862" s="313" t="s">
        <v>748</v>
      </c>
      <c r="K4862" s="313">
        <v>52</v>
      </c>
      <c r="L4862" s="319"/>
      <c r="M4862" s="319">
        <v>55</v>
      </c>
      <c r="N4862" s="319">
        <v>24</v>
      </c>
      <c r="O4862" s="319" t="s">
        <v>9644</v>
      </c>
      <c r="P4862" s="319">
        <v>4</v>
      </c>
      <c r="Q4862" s="319">
        <v>46</v>
      </c>
      <c r="R4862" s="319">
        <v>50</v>
      </c>
      <c r="S4862" s="319" t="s">
        <v>9645</v>
      </c>
      <c r="T4862" s="319">
        <v>1</v>
      </c>
      <c r="U4862" s="319">
        <v>52.923000000000002</v>
      </c>
      <c r="V4862" s="319">
        <v>4.7809999999999997</v>
      </c>
      <c r="W4862" s="319"/>
      <c r="X4862" s="319"/>
      <c r="Y4862" s="319"/>
      <c r="Z4862" s="319"/>
      <c r="AA4862" s="319"/>
      <c r="AB4862" s="319"/>
      <c r="AC4862" s="319"/>
      <c r="AD4862" s="319"/>
      <c r="AE4862" s="319"/>
      <c r="AF4862" s="319"/>
    </row>
    <row r="4863" spans="2:32" s="313" customFormat="1" hidden="1" x14ac:dyDescent="0.25">
      <c r="B4863" s="313" t="s">
        <v>2462</v>
      </c>
      <c r="C4863" s="672"/>
      <c r="D4863" s="313" t="s">
        <v>10222</v>
      </c>
      <c r="E4863" s="313" t="s">
        <v>2463</v>
      </c>
      <c r="I4863" s="313" t="s">
        <v>2464</v>
      </c>
      <c r="J4863" s="313" t="s">
        <v>436</v>
      </c>
      <c r="K4863" s="313">
        <v>36</v>
      </c>
      <c r="L4863" s="319"/>
      <c r="M4863" s="319">
        <v>1</v>
      </c>
      <c r="N4863" s="319">
        <v>21</v>
      </c>
      <c r="O4863" s="319" t="s">
        <v>9644</v>
      </c>
      <c r="P4863" s="319">
        <v>102</v>
      </c>
      <c r="Q4863" s="319">
        <v>32</v>
      </c>
      <c r="R4863" s="319">
        <v>50</v>
      </c>
      <c r="S4863" s="319" t="s">
        <v>9648</v>
      </c>
      <c r="T4863" s="319">
        <v>1217</v>
      </c>
      <c r="U4863" s="319">
        <v>36.023000000000003</v>
      </c>
      <c r="V4863" s="319">
        <v>-102.547</v>
      </c>
      <c r="W4863" s="319"/>
      <c r="X4863" s="319"/>
      <c r="Y4863" s="319"/>
      <c r="Z4863" s="319"/>
      <c r="AA4863" s="319"/>
      <c r="AB4863" s="319"/>
      <c r="AC4863" s="319"/>
      <c r="AD4863" s="319"/>
      <c r="AE4863" s="319"/>
      <c r="AF4863" s="319"/>
    </row>
    <row r="4864" spans="2:32" s="313" customFormat="1" hidden="1" x14ac:dyDescent="0.25">
      <c r="B4864" s="313" t="s">
        <v>839</v>
      </c>
      <c r="C4864" s="672"/>
      <c r="D4864" s="313" t="s">
        <v>10223</v>
      </c>
      <c r="E4864" s="313" t="s">
        <v>840</v>
      </c>
      <c r="I4864" s="313" t="s">
        <v>841</v>
      </c>
      <c r="J4864" s="313" t="s">
        <v>722</v>
      </c>
      <c r="K4864" s="313">
        <v>12</v>
      </c>
      <c r="L4864" s="319"/>
      <c r="M4864" s="319">
        <v>20</v>
      </c>
      <c r="N4864" s="319">
        <v>57</v>
      </c>
      <c r="O4864" s="319" t="s">
        <v>9647</v>
      </c>
      <c r="P4864" s="319">
        <v>49</v>
      </c>
      <c r="Q4864" s="319">
        <v>17</v>
      </c>
      <c r="R4864" s="319">
        <v>30</v>
      </c>
      <c r="S4864" s="319" t="s">
        <v>9645</v>
      </c>
      <c r="T4864" s="319">
        <v>114</v>
      </c>
      <c r="U4864" s="319">
        <v>-12.349</v>
      </c>
      <c r="V4864" s="319">
        <v>49.292000000000002</v>
      </c>
      <c r="W4864" s="319"/>
      <c r="X4864" s="319"/>
      <c r="Y4864" s="319"/>
      <c r="Z4864" s="319"/>
      <c r="AA4864" s="319"/>
      <c r="AB4864" s="319"/>
      <c r="AC4864" s="319"/>
      <c r="AD4864" s="319"/>
      <c r="AE4864" s="319"/>
      <c r="AF4864" s="319"/>
    </row>
    <row r="4865" spans="2:32" s="313" customFormat="1" hidden="1" x14ac:dyDescent="0.25">
      <c r="B4865" s="313" t="s">
        <v>2605</v>
      </c>
      <c r="C4865" s="672"/>
      <c r="D4865" s="313" t="s">
        <v>10224</v>
      </c>
      <c r="E4865" s="313" t="s">
        <v>2606</v>
      </c>
      <c r="I4865" s="313" t="s">
        <v>2607</v>
      </c>
      <c r="J4865" s="313" t="s">
        <v>423</v>
      </c>
      <c r="K4865" s="313">
        <v>47</v>
      </c>
      <c r="L4865" s="319"/>
      <c r="M4865" s="319">
        <v>16</v>
      </c>
      <c r="N4865" s="319">
        <v>8</v>
      </c>
      <c r="O4865" s="319" t="s">
        <v>9644</v>
      </c>
      <c r="P4865" s="319">
        <v>5</v>
      </c>
      <c r="Q4865" s="319">
        <v>5</v>
      </c>
      <c r="R4865" s="319">
        <v>24</v>
      </c>
      <c r="S4865" s="319" t="s">
        <v>9645</v>
      </c>
      <c r="T4865" s="319">
        <v>222</v>
      </c>
      <c r="U4865" s="319">
        <v>47.268999999999998</v>
      </c>
      <c r="V4865" s="319">
        <v>5.09</v>
      </c>
      <c r="W4865" s="319"/>
      <c r="X4865" s="319"/>
      <c r="Y4865" s="319"/>
      <c r="Z4865" s="319"/>
      <c r="AA4865" s="319"/>
      <c r="AB4865" s="319"/>
      <c r="AC4865" s="319"/>
      <c r="AD4865" s="319"/>
      <c r="AE4865" s="319"/>
      <c r="AF4865" s="319"/>
    </row>
    <row r="4866" spans="2:32" s="313" customFormat="1" hidden="1" x14ac:dyDescent="0.25">
      <c r="B4866" s="313" t="s">
        <v>2608</v>
      </c>
      <c r="C4866" s="672"/>
      <c r="D4866" s="313" t="s">
        <v>10225</v>
      </c>
      <c r="E4866" s="313" t="s">
        <v>2609</v>
      </c>
      <c r="I4866" s="313" t="s">
        <v>2611</v>
      </c>
      <c r="J4866" s="313" t="s">
        <v>2610</v>
      </c>
      <c r="K4866" s="313">
        <v>0</v>
      </c>
      <c r="L4866" s="319"/>
      <c r="M4866" s="319">
        <v>0</v>
      </c>
      <c r="N4866" s="319">
        <v>0</v>
      </c>
      <c r="O4866" s="319" t="s">
        <v>10226</v>
      </c>
      <c r="P4866" s="319">
        <v>0</v>
      </c>
      <c r="Q4866" s="319">
        <v>0</v>
      </c>
      <c r="R4866" s="319">
        <v>0</v>
      </c>
      <c r="S4866" s="319" t="s">
        <v>10226</v>
      </c>
      <c r="T4866" s="319">
        <v>0</v>
      </c>
      <c r="U4866" s="319">
        <v>0</v>
      </c>
      <c r="V4866" s="319">
        <v>0</v>
      </c>
      <c r="W4866" s="319"/>
      <c r="X4866" s="319"/>
      <c r="Y4866" s="319"/>
      <c r="Z4866" s="319"/>
      <c r="AA4866" s="319"/>
      <c r="AB4866" s="319"/>
      <c r="AC4866" s="319"/>
      <c r="AD4866" s="319"/>
      <c r="AE4866" s="319"/>
      <c r="AF4866" s="319"/>
    </row>
    <row r="4867" spans="2:32" s="313" customFormat="1" hidden="1" x14ac:dyDescent="0.25">
      <c r="B4867" s="313" t="s">
        <v>2618</v>
      </c>
      <c r="C4867" s="672"/>
      <c r="D4867" s="313" t="s">
        <v>10227</v>
      </c>
      <c r="E4867" s="313" t="s">
        <v>2619</v>
      </c>
      <c r="I4867" s="313" t="s">
        <v>2620</v>
      </c>
      <c r="J4867" s="313" t="s">
        <v>488</v>
      </c>
      <c r="K4867" s="313">
        <v>9</v>
      </c>
      <c r="L4867" s="319"/>
      <c r="M4867" s="319">
        <v>37</v>
      </c>
      <c r="N4867" s="319">
        <v>30</v>
      </c>
      <c r="O4867" s="319" t="s">
        <v>9644</v>
      </c>
      <c r="P4867" s="319">
        <v>41</v>
      </c>
      <c r="Q4867" s="319">
        <v>51</v>
      </c>
      <c r="R4867" s="319">
        <v>15</v>
      </c>
      <c r="S4867" s="319" t="s">
        <v>9645</v>
      </c>
      <c r="T4867" s="319">
        <v>1143</v>
      </c>
      <c r="U4867" s="319">
        <v>9.625</v>
      </c>
      <c r="V4867" s="319">
        <v>41.853999999999999</v>
      </c>
      <c r="W4867" s="319"/>
      <c r="X4867" s="319"/>
      <c r="Y4867" s="319"/>
      <c r="Z4867" s="319"/>
      <c r="AA4867" s="319"/>
      <c r="AB4867" s="319"/>
      <c r="AC4867" s="319"/>
      <c r="AD4867" s="319"/>
      <c r="AE4867" s="319"/>
      <c r="AF4867" s="319"/>
    </row>
    <row r="4868" spans="2:32" s="313" customFormat="1" hidden="1" x14ac:dyDescent="0.25">
      <c r="B4868" s="313" t="s">
        <v>5077</v>
      </c>
      <c r="C4868" s="672"/>
      <c r="D4868" s="313" t="s">
        <v>10228</v>
      </c>
      <c r="E4868" s="313" t="s">
        <v>5078</v>
      </c>
      <c r="I4868" s="313" t="s">
        <v>5079</v>
      </c>
      <c r="J4868" s="313" t="s">
        <v>1586</v>
      </c>
      <c r="K4868" s="313">
        <v>4</v>
      </c>
      <c r="L4868" s="319"/>
      <c r="M4868" s="319">
        <v>12</v>
      </c>
      <c r="N4868" s="319">
        <v>28</v>
      </c>
      <c r="O4868" s="319" t="s">
        <v>9647</v>
      </c>
      <c r="P4868" s="319">
        <v>12</v>
      </c>
      <c r="Q4868" s="319">
        <v>39</v>
      </c>
      <c r="R4868" s="319">
        <v>39</v>
      </c>
      <c r="S4868" s="319" t="s">
        <v>9645</v>
      </c>
      <c r="T4868" s="319">
        <v>329</v>
      </c>
      <c r="U4868" s="319">
        <v>-4.2080000000000002</v>
      </c>
      <c r="V4868" s="319">
        <v>12.661</v>
      </c>
      <c r="W4868" s="319"/>
      <c r="X4868" s="319"/>
      <c r="Y4868" s="319"/>
      <c r="Z4868" s="319"/>
      <c r="AA4868" s="319"/>
      <c r="AB4868" s="319"/>
      <c r="AC4868" s="319"/>
      <c r="AD4868" s="319"/>
      <c r="AE4868" s="319"/>
      <c r="AF4868" s="319"/>
    </row>
    <row r="4869" spans="2:32" s="313" customFormat="1" hidden="1" x14ac:dyDescent="0.25">
      <c r="B4869" s="313" t="s">
        <v>2623</v>
      </c>
      <c r="C4869" s="672"/>
      <c r="D4869" s="313" t="s">
        <v>10229</v>
      </c>
      <c r="E4869" s="313" t="s">
        <v>2624</v>
      </c>
      <c r="I4869" s="313" t="s">
        <v>2625</v>
      </c>
      <c r="J4869" s="313" t="s">
        <v>484</v>
      </c>
      <c r="K4869" s="313">
        <v>37</v>
      </c>
      <c r="L4869" s="319"/>
      <c r="M4869" s="319">
        <v>53</v>
      </c>
      <c r="N4869" s="319">
        <v>37</v>
      </c>
      <c r="O4869" s="319" t="s">
        <v>9644</v>
      </c>
      <c r="P4869" s="319">
        <v>40</v>
      </c>
      <c r="Q4869" s="319">
        <v>12</v>
      </c>
      <c r="R4869" s="319">
        <v>2</v>
      </c>
      <c r="S4869" s="319" t="s">
        <v>9645</v>
      </c>
      <c r="T4869" s="319">
        <v>687</v>
      </c>
      <c r="U4869" s="319">
        <v>37.893999999999998</v>
      </c>
      <c r="V4869" s="319">
        <v>40.201000000000001</v>
      </c>
      <c r="W4869" s="319"/>
      <c r="X4869" s="319"/>
      <c r="Y4869" s="319"/>
      <c r="Z4869" s="319"/>
      <c r="AA4869" s="319"/>
      <c r="AB4869" s="319"/>
      <c r="AC4869" s="319"/>
      <c r="AD4869" s="319"/>
      <c r="AE4869" s="319"/>
      <c r="AF4869" s="319"/>
    </row>
    <row r="4870" spans="2:32" s="313" customFormat="1" hidden="1" x14ac:dyDescent="0.25">
      <c r="B4870" s="313" t="s">
        <v>4045</v>
      </c>
      <c r="C4870" s="672"/>
      <c r="D4870" s="313" t="s">
        <v>10230</v>
      </c>
      <c r="E4870" s="313" t="s">
        <v>4046</v>
      </c>
      <c r="I4870" s="313" t="s">
        <v>4047</v>
      </c>
      <c r="J4870" s="313" t="s">
        <v>726</v>
      </c>
      <c r="K4870" s="313">
        <v>1</v>
      </c>
      <c r="L4870" s="319"/>
      <c r="M4870" s="319">
        <v>38</v>
      </c>
      <c r="N4870" s="319">
        <v>16</v>
      </c>
      <c r="O4870" s="319" t="s">
        <v>9647</v>
      </c>
      <c r="P4870" s="319">
        <v>103</v>
      </c>
      <c r="Q4870" s="319">
        <v>38</v>
      </c>
      <c r="R4870" s="319">
        <v>39</v>
      </c>
      <c r="S4870" s="319" t="s">
        <v>9645</v>
      </c>
      <c r="T4870" s="319">
        <v>25</v>
      </c>
      <c r="U4870" s="319">
        <v>-1.6379999999999999</v>
      </c>
      <c r="V4870" s="319">
        <v>103.64400000000001</v>
      </c>
      <c r="W4870" s="319"/>
      <c r="X4870" s="319"/>
      <c r="Y4870" s="319"/>
      <c r="Z4870" s="319"/>
      <c r="AA4870" s="319"/>
      <c r="AB4870" s="319"/>
      <c r="AC4870" s="319"/>
      <c r="AD4870" s="319"/>
      <c r="AE4870" s="319"/>
      <c r="AF4870" s="319"/>
    </row>
    <row r="4871" spans="2:32" s="313" customFormat="1" hidden="1" x14ac:dyDescent="0.25">
      <c r="B4871" s="313" t="s">
        <v>2629</v>
      </c>
      <c r="C4871" s="672"/>
      <c r="D4871" s="313" t="s">
        <v>10231</v>
      </c>
      <c r="E4871" s="313" t="s">
        <v>2630</v>
      </c>
      <c r="I4871" s="313" t="s">
        <v>2631</v>
      </c>
      <c r="J4871" s="313" t="s">
        <v>1465</v>
      </c>
      <c r="K4871" s="313">
        <v>33</v>
      </c>
      <c r="L4871" s="319"/>
      <c r="M4871" s="319">
        <v>52</v>
      </c>
      <c r="N4871" s="319">
        <v>30</v>
      </c>
      <c r="O4871" s="319" t="s">
        <v>9644</v>
      </c>
      <c r="P4871" s="319">
        <v>10</v>
      </c>
      <c r="Q4871" s="319">
        <v>46</v>
      </c>
      <c r="R4871" s="319">
        <v>31</v>
      </c>
      <c r="S4871" s="319" t="s">
        <v>9645</v>
      </c>
      <c r="T4871" s="319">
        <v>6</v>
      </c>
      <c r="U4871" s="319">
        <v>33.875</v>
      </c>
      <c r="V4871" s="319">
        <v>10.775</v>
      </c>
      <c r="W4871" s="319"/>
      <c r="X4871" s="319"/>
      <c r="Y4871" s="319"/>
      <c r="Z4871" s="319"/>
      <c r="AA4871" s="319"/>
      <c r="AB4871" s="319"/>
      <c r="AC4871" s="319"/>
      <c r="AD4871" s="319"/>
      <c r="AE4871" s="319"/>
      <c r="AF4871" s="319"/>
    </row>
    <row r="4872" spans="2:32" s="313" customFormat="1" hidden="1" x14ac:dyDescent="0.25">
      <c r="B4872" s="313" t="s">
        <v>2626</v>
      </c>
      <c r="C4872" s="672"/>
      <c r="D4872" s="313" t="s">
        <v>10232</v>
      </c>
      <c r="E4872" s="313" t="s">
        <v>2627</v>
      </c>
      <c r="I4872" s="313" t="s">
        <v>2628</v>
      </c>
      <c r="J4872" s="313" t="s">
        <v>498</v>
      </c>
      <c r="K4872" s="313">
        <v>24</v>
      </c>
      <c r="L4872" s="319"/>
      <c r="M4872" s="319">
        <v>17</v>
      </c>
      <c r="N4872" s="319">
        <v>33</v>
      </c>
      <c r="O4872" s="319" t="s">
        <v>9644</v>
      </c>
      <c r="P4872" s="319">
        <v>9</v>
      </c>
      <c r="Q4872" s="319">
        <v>27</v>
      </c>
      <c r="R4872" s="319">
        <v>8</v>
      </c>
      <c r="S4872" s="319" t="s">
        <v>9645</v>
      </c>
      <c r="T4872" s="319">
        <v>969</v>
      </c>
      <c r="U4872" s="319">
        <v>24.292999999999999</v>
      </c>
      <c r="V4872" s="319">
        <v>9.452</v>
      </c>
      <c r="W4872" s="319"/>
      <c r="X4872" s="319"/>
      <c r="Y4872" s="319"/>
      <c r="Z4872" s="319"/>
      <c r="AA4872" s="319"/>
      <c r="AB4872" s="319"/>
      <c r="AC4872" s="319"/>
      <c r="AD4872" s="319"/>
      <c r="AE4872" s="319"/>
      <c r="AF4872" s="319"/>
    </row>
    <row r="4873" spans="2:32" s="313" customFormat="1" hidden="1" x14ac:dyDescent="0.25">
      <c r="B4873" s="313" t="s">
        <v>4058</v>
      </c>
      <c r="C4873" s="672"/>
      <c r="D4873" s="313" t="s">
        <v>10233</v>
      </c>
      <c r="E4873" s="313" t="s">
        <v>4059</v>
      </c>
      <c r="I4873" s="313" t="s">
        <v>4060</v>
      </c>
      <c r="J4873" s="313" t="s">
        <v>726</v>
      </c>
      <c r="K4873" s="313">
        <v>2</v>
      </c>
      <c r="L4873" s="319"/>
      <c r="M4873" s="319">
        <v>34</v>
      </c>
      <c r="N4873" s="319">
        <v>37</v>
      </c>
      <c r="O4873" s="319" t="s">
        <v>9647</v>
      </c>
      <c r="P4873" s="319">
        <v>140</v>
      </c>
      <c r="Q4873" s="319">
        <v>30</v>
      </c>
      <c r="R4873" s="319">
        <v>58</v>
      </c>
      <c r="S4873" s="319" t="s">
        <v>9645</v>
      </c>
      <c r="T4873" s="319">
        <v>89</v>
      </c>
      <c r="U4873" s="319">
        <v>-2.577</v>
      </c>
      <c r="V4873" s="319">
        <v>140.51599999999999</v>
      </c>
      <c r="W4873" s="319"/>
      <c r="X4873" s="319"/>
      <c r="Y4873" s="319"/>
      <c r="Z4873" s="319"/>
      <c r="AA4873" s="319"/>
      <c r="AB4873" s="319"/>
      <c r="AC4873" s="319"/>
      <c r="AD4873" s="319"/>
      <c r="AE4873" s="319"/>
      <c r="AF4873" s="319"/>
    </row>
    <row r="4874" spans="2:32" s="313" customFormat="1" hidden="1" x14ac:dyDescent="0.25">
      <c r="B4874" s="313" t="s">
        <v>2474</v>
      </c>
      <c r="C4874" s="672"/>
      <c r="D4874" s="313" t="s">
        <v>10234</v>
      </c>
      <c r="E4874" s="313" t="s">
        <v>2475</v>
      </c>
      <c r="I4874" s="313" t="s">
        <v>2474</v>
      </c>
      <c r="J4874" s="313" t="s">
        <v>443</v>
      </c>
      <c r="K4874" s="313">
        <v>6</v>
      </c>
      <c r="L4874" s="319"/>
      <c r="M4874" s="319">
        <v>47</v>
      </c>
      <c r="N4874" s="319">
        <v>33</v>
      </c>
      <c r="O4874" s="319" t="s">
        <v>9644</v>
      </c>
      <c r="P4874" s="319">
        <v>6</v>
      </c>
      <c r="Q4874" s="319">
        <v>28</v>
      </c>
      <c r="R4874" s="319">
        <v>23</v>
      </c>
      <c r="S4874" s="319" t="s">
        <v>9648</v>
      </c>
      <c r="T4874" s="319">
        <v>251</v>
      </c>
      <c r="U4874" s="319">
        <v>6.7919999999999998</v>
      </c>
      <c r="V4874" s="319">
        <v>-6.4729999999999999</v>
      </c>
      <c r="W4874" s="319"/>
      <c r="X4874" s="319"/>
      <c r="Y4874" s="319"/>
      <c r="Z4874" s="319"/>
      <c r="AA4874" s="319"/>
      <c r="AB4874" s="319"/>
      <c r="AC4874" s="319"/>
      <c r="AD4874" s="319"/>
      <c r="AE4874" s="319"/>
      <c r="AF4874" s="319"/>
    </row>
    <row r="4875" spans="2:32" s="313" customFormat="1" hidden="1" x14ac:dyDescent="0.25">
      <c r="B4875" s="313" t="s">
        <v>2456</v>
      </c>
      <c r="C4875" s="672"/>
      <c r="D4875" s="313" t="s">
        <v>10235</v>
      </c>
      <c r="E4875" s="313" t="s">
        <v>2457</v>
      </c>
      <c r="I4875" s="313" t="s">
        <v>2458</v>
      </c>
      <c r="J4875" s="313" t="s">
        <v>1076</v>
      </c>
      <c r="K4875" s="313">
        <v>14</v>
      </c>
      <c r="L4875" s="319"/>
      <c r="M4875" s="319">
        <v>44</v>
      </c>
      <c r="N4875" s="319">
        <v>22</v>
      </c>
      <c r="O4875" s="319" t="s">
        <v>9644</v>
      </c>
      <c r="P4875" s="319">
        <v>17</v>
      </c>
      <c r="Q4875" s="319">
        <v>29</v>
      </c>
      <c r="R4875" s="319">
        <v>24</v>
      </c>
      <c r="S4875" s="319" t="s">
        <v>9648</v>
      </c>
      <c r="T4875" s="319">
        <v>26</v>
      </c>
      <c r="U4875" s="319">
        <v>14.739000000000001</v>
      </c>
      <c r="V4875" s="319">
        <v>-17.489999999999998</v>
      </c>
      <c r="W4875" s="319"/>
      <c r="X4875" s="319"/>
      <c r="Y4875" s="319"/>
      <c r="Z4875" s="319"/>
      <c r="AA4875" s="319"/>
      <c r="AB4875" s="319"/>
      <c r="AC4875" s="319"/>
      <c r="AD4875" s="319"/>
      <c r="AE4875" s="319"/>
      <c r="AF4875" s="319"/>
    </row>
    <row r="4876" spans="2:32" s="313" customFormat="1" hidden="1" x14ac:dyDescent="0.25">
      <c r="B4876" s="313" t="s">
        <v>2660</v>
      </c>
      <c r="C4876" s="672"/>
      <c r="D4876" s="313" t="s">
        <v>10236</v>
      </c>
      <c r="E4876" s="313" t="s">
        <v>2661</v>
      </c>
      <c r="I4876" s="313" t="s">
        <v>2660</v>
      </c>
      <c r="J4876" s="313" t="s">
        <v>1027</v>
      </c>
      <c r="K4876" s="313">
        <v>4</v>
      </c>
      <c r="L4876" s="319"/>
      <c r="M4876" s="319">
        <v>0</v>
      </c>
      <c r="N4876" s="319">
        <v>21</v>
      </c>
      <c r="O4876" s="319" t="s">
        <v>9644</v>
      </c>
      <c r="P4876" s="319">
        <v>9</v>
      </c>
      <c r="Q4876" s="319">
        <v>43</v>
      </c>
      <c r="R4876" s="319">
        <v>10</v>
      </c>
      <c r="S4876" s="319" t="s">
        <v>9645</v>
      </c>
      <c r="T4876" s="319">
        <v>11</v>
      </c>
      <c r="U4876" s="319">
        <v>4.0060000000000002</v>
      </c>
      <c r="V4876" s="319">
        <v>9.7189999999999994</v>
      </c>
      <c r="W4876" s="319"/>
      <c r="X4876" s="319"/>
      <c r="Y4876" s="319"/>
      <c r="Z4876" s="319"/>
      <c r="AA4876" s="319"/>
      <c r="AB4876" s="319"/>
      <c r="AC4876" s="319"/>
      <c r="AD4876" s="319"/>
      <c r="AE4876" s="319"/>
      <c r="AF4876" s="319"/>
    </row>
    <row r="4877" spans="2:32" s="313" customFormat="1" hidden="1" x14ac:dyDescent="0.25">
      <c r="B4877" s="313" t="s">
        <v>2465</v>
      </c>
      <c r="C4877" s="672"/>
      <c r="D4877" s="313" t="s">
        <v>10237</v>
      </c>
      <c r="E4877" s="313" t="s">
        <v>2466</v>
      </c>
      <c r="I4877" s="313" t="s">
        <v>2467</v>
      </c>
      <c r="J4877" s="313" t="s">
        <v>1291</v>
      </c>
      <c r="K4877" s="313">
        <v>38</v>
      </c>
      <c r="L4877" s="319"/>
      <c r="M4877" s="319">
        <v>57</v>
      </c>
      <c r="N4877" s="319">
        <v>56</v>
      </c>
      <c r="O4877" s="319" t="s">
        <v>9644</v>
      </c>
      <c r="P4877" s="319">
        <v>121</v>
      </c>
      <c r="Q4877" s="319">
        <v>32</v>
      </c>
      <c r="R4877" s="319">
        <v>18</v>
      </c>
      <c r="S4877" s="319" t="s">
        <v>9645</v>
      </c>
      <c r="T4877" s="319">
        <v>33</v>
      </c>
      <c r="U4877" s="319">
        <v>38.966000000000001</v>
      </c>
      <c r="V4877" s="319">
        <v>121.538</v>
      </c>
      <c r="W4877" s="319"/>
      <c r="X4877" s="319"/>
      <c r="Y4877" s="319"/>
      <c r="Z4877" s="319"/>
      <c r="AA4877" s="319"/>
      <c r="AB4877" s="319"/>
      <c r="AC4877" s="319"/>
      <c r="AD4877" s="319"/>
      <c r="AE4877" s="319"/>
      <c r="AF4877" s="319"/>
    </row>
    <row r="4878" spans="2:32" s="313" customFormat="1" hidden="1" x14ac:dyDescent="0.25">
      <c r="B4878" s="313" t="s">
        <v>2641</v>
      </c>
      <c r="C4878" s="672"/>
      <c r="D4878" s="313" t="s">
        <v>10238</v>
      </c>
      <c r="E4878" s="313" t="s">
        <v>2642</v>
      </c>
      <c r="I4878" s="313" t="s">
        <v>2643</v>
      </c>
      <c r="J4878" s="313" t="s">
        <v>423</v>
      </c>
      <c r="K4878" s="313">
        <v>47</v>
      </c>
      <c r="L4878" s="319"/>
      <c r="M4878" s="319">
        <v>2</v>
      </c>
      <c r="N4878" s="319">
        <v>20</v>
      </c>
      <c r="O4878" s="319" t="s">
        <v>9644</v>
      </c>
      <c r="P4878" s="319">
        <v>5</v>
      </c>
      <c r="Q4878" s="319">
        <v>25</v>
      </c>
      <c r="R4878" s="319">
        <v>38</v>
      </c>
      <c r="S4878" s="319" t="s">
        <v>9645</v>
      </c>
      <c r="T4878" s="319">
        <v>197</v>
      </c>
      <c r="U4878" s="319">
        <v>47.039000000000001</v>
      </c>
      <c r="V4878" s="319">
        <v>5.4269999999999996</v>
      </c>
      <c r="W4878" s="319"/>
      <c r="X4878" s="319"/>
      <c r="Y4878" s="319"/>
      <c r="Z4878" s="319"/>
      <c r="AA4878" s="319"/>
      <c r="AB4878" s="319"/>
      <c r="AC4878" s="319"/>
      <c r="AD4878" s="319"/>
      <c r="AE4878" s="319"/>
      <c r="AF4878" s="319"/>
    </row>
    <row r="4879" spans="2:32" s="313" customFormat="1" hidden="1" x14ac:dyDescent="0.25">
      <c r="B4879" s="313" t="s">
        <v>2550</v>
      </c>
      <c r="C4879" s="672"/>
      <c r="D4879" s="313" t="s">
        <v>10239</v>
      </c>
      <c r="E4879" s="313" t="s">
        <v>2551</v>
      </c>
      <c r="I4879" s="313" t="s">
        <v>2552</v>
      </c>
      <c r="J4879" s="313" t="s">
        <v>436</v>
      </c>
      <c r="K4879" s="313">
        <v>29</v>
      </c>
      <c r="L4879" s="319"/>
      <c r="M4879" s="319">
        <v>21</v>
      </c>
      <c r="N4879" s="319">
        <v>34</v>
      </c>
      <c r="O4879" s="319" t="s">
        <v>9644</v>
      </c>
      <c r="P4879" s="319">
        <v>100</v>
      </c>
      <c r="Q4879" s="319">
        <v>46</v>
      </c>
      <c r="R4879" s="319">
        <v>40</v>
      </c>
      <c r="S4879" s="319" t="s">
        <v>9648</v>
      </c>
      <c r="T4879" s="319">
        <v>330</v>
      </c>
      <c r="U4879" s="319">
        <v>29.359000000000002</v>
      </c>
      <c r="V4879" s="319">
        <v>-100.77800000000001</v>
      </c>
      <c r="W4879" s="319"/>
      <c r="X4879" s="319"/>
      <c r="Y4879" s="319"/>
      <c r="Z4879" s="319"/>
      <c r="AA4879" s="319"/>
      <c r="AB4879" s="319"/>
      <c r="AC4879" s="319"/>
      <c r="AD4879" s="319"/>
      <c r="AE4879" s="319"/>
      <c r="AF4879" s="319"/>
    </row>
    <row r="4880" spans="2:32" s="313" customFormat="1" hidden="1" x14ac:dyDescent="0.25">
      <c r="B4880" s="313" t="s">
        <v>2612</v>
      </c>
      <c r="C4880" s="672"/>
      <c r="D4880" s="313" t="s">
        <v>10240</v>
      </c>
      <c r="E4880" s="313" t="s">
        <v>2613</v>
      </c>
      <c r="I4880" s="313" t="s">
        <v>2612</v>
      </c>
      <c r="J4880" s="313" t="s">
        <v>436</v>
      </c>
      <c r="K4880" s="313">
        <v>59</v>
      </c>
      <c r="L4880" s="319"/>
      <c r="M4880" s="319">
        <v>2</v>
      </c>
      <c r="N4880" s="319">
        <v>43</v>
      </c>
      <c r="O4880" s="319" t="s">
        <v>9644</v>
      </c>
      <c r="P4880" s="319">
        <v>158</v>
      </c>
      <c r="Q4880" s="319">
        <v>30</v>
      </c>
      <c r="R4880" s="319">
        <v>12</v>
      </c>
      <c r="S4880" s="319" t="s">
        <v>9648</v>
      </c>
      <c r="T4880" s="319">
        <v>27</v>
      </c>
      <c r="U4880" s="319">
        <v>59.045000000000002</v>
      </c>
      <c r="V4880" s="319">
        <v>-158.50299999999999</v>
      </c>
      <c r="W4880" s="319"/>
      <c r="X4880" s="319"/>
      <c r="Y4880" s="319"/>
      <c r="Z4880" s="319"/>
      <c r="AA4880" s="319"/>
      <c r="AB4880" s="319"/>
      <c r="AC4880" s="319"/>
      <c r="AD4880" s="319"/>
      <c r="AE4880" s="319"/>
      <c r="AF4880" s="319"/>
    </row>
    <row r="4881" spans="2:32" s="313" customFormat="1" hidden="1" x14ac:dyDescent="0.25">
      <c r="B4881" s="313" t="s">
        <v>2686</v>
      </c>
      <c r="C4881" s="672"/>
      <c r="D4881" s="313" t="s">
        <v>10241</v>
      </c>
      <c r="E4881" s="313" t="s">
        <v>2687</v>
      </c>
      <c r="I4881" s="313" t="s">
        <v>2688</v>
      </c>
      <c r="J4881" s="313" t="s">
        <v>436</v>
      </c>
      <c r="K4881" s="313">
        <v>46</v>
      </c>
      <c r="L4881" s="319"/>
      <c r="M4881" s="319">
        <v>50</v>
      </c>
      <c r="N4881" s="319">
        <v>31</v>
      </c>
      <c r="O4881" s="319" t="s">
        <v>9644</v>
      </c>
      <c r="P4881" s="319">
        <v>92</v>
      </c>
      <c r="Q4881" s="319">
        <v>11</v>
      </c>
      <c r="R4881" s="319">
        <v>37</v>
      </c>
      <c r="S4881" s="319" t="s">
        <v>9648</v>
      </c>
      <c r="T4881" s="319">
        <v>436</v>
      </c>
      <c r="U4881" s="319">
        <v>46.841999999999999</v>
      </c>
      <c r="V4881" s="319">
        <v>-92.194000000000003</v>
      </c>
      <c r="W4881" s="319"/>
      <c r="X4881" s="319"/>
      <c r="Y4881" s="319"/>
      <c r="Z4881" s="319"/>
      <c r="AA4881" s="319"/>
      <c r="AB4881" s="319"/>
      <c r="AC4881" s="319"/>
      <c r="AD4881" s="319"/>
      <c r="AE4881" s="319"/>
      <c r="AF4881" s="319"/>
    </row>
    <row r="4882" spans="2:32" s="313" customFormat="1" hidden="1" x14ac:dyDescent="0.25">
      <c r="B4882" s="313" t="s">
        <v>2459</v>
      </c>
      <c r="C4882" s="672"/>
      <c r="D4882" s="313" t="s">
        <v>10242</v>
      </c>
      <c r="E4882" s="313" t="s">
        <v>2460</v>
      </c>
      <c r="I4882" s="313" t="s">
        <v>2459</v>
      </c>
      <c r="J4882" s="313" t="s">
        <v>484</v>
      </c>
      <c r="K4882" s="313">
        <v>36</v>
      </c>
      <c r="L4882" s="319"/>
      <c r="M4882" s="319">
        <v>42</v>
      </c>
      <c r="N4882" s="319">
        <v>47</v>
      </c>
      <c r="O4882" s="319" t="s">
        <v>9644</v>
      </c>
      <c r="P4882" s="319">
        <v>28</v>
      </c>
      <c r="Q4882" s="319">
        <v>47</v>
      </c>
      <c r="R4882" s="319">
        <v>33</v>
      </c>
      <c r="S4882" s="319" t="s">
        <v>9645</v>
      </c>
      <c r="T4882" s="319">
        <v>7</v>
      </c>
      <c r="U4882" s="319">
        <v>36.713000000000001</v>
      </c>
      <c r="V4882" s="319">
        <v>28.792999999999999</v>
      </c>
      <c r="W4882" s="319"/>
      <c r="X4882" s="319"/>
      <c r="Y4882" s="319"/>
      <c r="Z4882" s="319"/>
      <c r="AA4882" s="319"/>
      <c r="AB4882" s="319"/>
      <c r="AC4882" s="319"/>
      <c r="AD4882" s="319"/>
      <c r="AE4882" s="319"/>
      <c r="AF4882" s="319"/>
    </row>
    <row r="4883" spans="2:32" s="313" customFormat="1" hidden="1" x14ac:dyDescent="0.25">
      <c r="B4883" s="313" t="s">
        <v>8899</v>
      </c>
      <c r="C4883" s="672"/>
      <c r="D4883" s="313" t="s">
        <v>10243</v>
      </c>
      <c r="E4883" s="313" t="s">
        <v>8900</v>
      </c>
      <c r="I4883" s="313" t="s">
        <v>8901</v>
      </c>
      <c r="J4883" s="313" t="s">
        <v>436</v>
      </c>
      <c r="K4883" s="313">
        <v>32</v>
      </c>
      <c r="L4883" s="319"/>
      <c r="M4883" s="319">
        <v>9</v>
      </c>
      <c r="N4883" s="319">
        <v>59</v>
      </c>
      <c r="O4883" s="319" t="s">
        <v>9644</v>
      </c>
      <c r="P4883" s="319">
        <v>110</v>
      </c>
      <c r="Q4883" s="319">
        <v>52</v>
      </c>
      <c r="R4883" s="319">
        <v>59</v>
      </c>
      <c r="S4883" s="319" t="s">
        <v>9648</v>
      </c>
      <c r="T4883" s="319">
        <v>825</v>
      </c>
      <c r="U4883" s="319">
        <v>32.165999999999997</v>
      </c>
      <c r="V4883" s="319">
        <v>-110.883</v>
      </c>
      <c r="W4883" s="319"/>
      <c r="X4883" s="319"/>
      <c r="Y4883" s="319"/>
      <c r="Z4883" s="319"/>
      <c r="AA4883" s="319"/>
      <c r="AB4883" s="319"/>
      <c r="AC4883" s="319"/>
      <c r="AD4883" s="319"/>
      <c r="AE4883" s="319"/>
      <c r="AF4883" s="319"/>
    </row>
    <row r="4884" spans="2:32" s="313" customFormat="1" hidden="1" x14ac:dyDescent="0.25">
      <c r="B4884" s="313" t="s">
        <v>2484</v>
      </c>
      <c r="C4884" s="672"/>
      <c r="D4884" s="313" t="s">
        <v>10244</v>
      </c>
      <c r="E4884" s="313" t="s">
        <v>2485</v>
      </c>
      <c r="I4884" s="313" t="s">
        <v>2486</v>
      </c>
      <c r="J4884" s="313" t="s">
        <v>440</v>
      </c>
      <c r="K4884" s="313">
        <v>26</v>
      </c>
      <c r="L4884" s="319"/>
      <c r="M4884" s="319">
        <v>28</v>
      </c>
      <c r="N4884" s="319">
        <v>16</v>
      </c>
      <c r="O4884" s="319" t="s">
        <v>9644</v>
      </c>
      <c r="P4884" s="319">
        <v>49</v>
      </c>
      <c r="Q4884" s="319">
        <v>47</v>
      </c>
      <c r="R4884" s="319">
        <v>52</v>
      </c>
      <c r="S4884" s="319" t="s">
        <v>9645</v>
      </c>
      <c r="T4884" s="319">
        <v>22</v>
      </c>
      <c r="U4884" s="319">
        <v>26.471</v>
      </c>
      <c r="V4884" s="319">
        <v>49.798000000000002</v>
      </c>
      <c r="W4884" s="319"/>
      <c r="X4884" s="319"/>
      <c r="Y4884" s="319"/>
      <c r="Z4884" s="319"/>
      <c r="AA4884" s="319"/>
      <c r="AB4884" s="319"/>
      <c r="AC4884" s="319"/>
      <c r="AD4884" s="319"/>
      <c r="AE4884" s="319"/>
      <c r="AF4884" s="319"/>
    </row>
    <row r="4885" spans="2:32" s="313" customFormat="1" hidden="1" x14ac:dyDescent="0.25">
      <c r="B4885" s="313" t="s">
        <v>4160</v>
      </c>
      <c r="C4885" s="672"/>
      <c r="D4885" s="313" t="s">
        <v>10245</v>
      </c>
      <c r="E4885" s="313" t="s">
        <v>4161</v>
      </c>
      <c r="I4885" s="313" t="s">
        <v>4162</v>
      </c>
      <c r="J4885" s="313" t="s">
        <v>565</v>
      </c>
      <c r="K4885" s="313">
        <v>26</v>
      </c>
      <c r="L4885" s="319"/>
      <c r="M4885" s="319">
        <v>21</v>
      </c>
      <c r="N4885" s="319">
        <v>20</v>
      </c>
      <c r="O4885" s="319" t="s">
        <v>9644</v>
      </c>
      <c r="P4885" s="319">
        <v>127</v>
      </c>
      <c r="Q4885" s="319">
        <v>46</v>
      </c>
      <c r="R4885" s="319">
        <v>3</v>
      </c>
      <c r="S4885" s="319" t="s">
        <v>9645</v>
      </c>
      <c r="T4885" s="319">
        <v>44</v>
      </c>
      <c r="U4885" s="319">
        <v>26.356000000000002</v>
      </c>
      <c r="V4885" s="319">
        <v>127.767</v>
      </c>
      <c r="W4885" s="319"/>
      <c r="X4885" s="319"/>
      <c r="Y4885" s="319"/>
      <c r="Z4885" s="319"/>
      <c r="AA4885" s="319"/>
      <c r="AB4885" s="319"/>
      <c r="AC4885" s="319"/>
      <c r="AD4885" s="319"/>
      <c r="AE4885" s="319"/>
      <c r="AF4885" s="319"/>
    </row>
    <row r="4886" spans="2:32" s="313" customFormat="1" hidden="1" x14ac:dyDescent="0.25">
      <c r="B4886" s="313" t="s">
        <v>2695</v>
      </c>
      <c r="C4886" s="672"/>
      <c r="D4886" s="313" t="s">
        <v>10246</v>
      </c>
      <c r="E4886" s="313" t="s">
        <v>2696</v>
      </c>
      <c r="I4886" s="313" t="s">
        <v>2695</v>
      </c>
      <c r="J4886" s="313" t="s">
        <v>433</v>
      </c>
      <c r="K4886" s="313">
        <v>56</v>
      </c>
      <c r="L4886" s="319"/>
      <c r="M4886" s="319">
        <v>27</v>
      </c>
      <c r="N4886" s="319">
        <v>9</v>
      </c>
      <c r="O4886" s="319" t="s">
        <v>9644</v>
      </c>
      <c r="P4886" s="319">
        <v>3</v>
      </c>
      <c r="Q4886" s="319">
        <v>1</v>
      </c>
      <c r="R4886" s="319">
        <v>33</v>
      </c>
      <c r="S4886" s="319" t="s">
        <v>9648</v>
      </c>
      <c r="T4886" s="319">
        <v>6</v>
      </c>
      <c r="U4886" s="319">
        <v>56.453000000000003</v>
      </c>
      <c r="V4886" s="319">
        <v>-3.0259999999999998</v>
      </c>
      <c r="W4886" s="319"/>
      <c r="X4886" s="319"/>
      <c r="Y4886" s="319"/>
      <c r="Z4886" s="319"/>
      <c r="AA4886" s="319"/>
      <c r="AB4886" s="319"/>
      <c r="AC4886" s="319"/>
      <c r="AD4886" s="319"/>
      <c r="AE4886" s="319"/>
      <c r="AF4886" s="319"/>
    </row>
    <row r="4887" spans="2:32" s="313" customFormat="1" hidden="1" x14ac:dyDescent="0.25">
      <c r="B4887" s="313" t="s">
        <v>2700</v>
      </c>
      <c r="C4887" s="672"/>
      <c r="D4887" s="313" t="s">
        <v>10247</v>
      </c>
      <c r="E4887" s="313" t="s">
        <v>2701</v>
      </c>
      <c r="I4887" s="313" t="s">
        <v>2702</v>
      </c>
      <c r="J4887" s="313" t="s">
        <v>1291</v>
      </c>
      <c r="K4887" s="313">
        <v>0</v>
      </c>
      <c r="L4887" s="319"/>
      <c r="M4887" s="319">
        <v>0</v>
      </c>
      <c r="N4887" s="319">
        <v>0</v>
      </c>
      <c r="O4887" s="319" t="s">
        <v>10226</v>
      </c>
      <c r="P4887" s="319">
        <v>0</v>
      </c>
      <c r="Q4887" s="319">
        <v>0</v>
      </c>
      <c r="R4887" s="319">
        <v>0</v>
      </c>
      <c r="S4887" s="319" t="s">
        <v>10226</v>
      </c>
      <c r="T4887" s="319">
        <v>0</v>
      </c>
      <c r="U4887" s="319">
        <v>0</v>
      </c>
      <c r="V4887" s="319">
        <v>0</v>
      </c>
      <c r="W4887" s="319"/>
      <c r="X4887" s="319"/>
      <c r="Y4887" s="319"/>
      <c r="Z4887" s="319"/>
      <c r="AA4887" s="319"/>
      <c r="AB4887" s="319"/>
      <c r="AC4887" s="319"/>
      <c r="AD4887" s="319"/>
      <c r="AE4887" s="319"/>
      <c r="AF4887" s="319"/>
    </row>
    <row r="4888" spans="2:32" s="313" customFormat="1" hidden="1" x14ac:dyDescent="0.25">
      <c r="B4888" s="313" t="s">
        <v>2632</v>
      </c>
      <c r="C4888" s="672"/>
      <c r="D4888" s="313" t="s">
        <v>10248</v>
      </c>
      <c r="E4888" s="313" t="s">
        <v>2633</v>
      </c>
      <c r="I4888" s="313" t="s">
        <v>2634</v>
      </c>
      <c r="J4888" s="313" t="s">
        <v>421</v>
      </c>
      <c r="K4888" s="313">
        <v>48</v>
      </c>
      <c r="L4888" s="319"/>
      <c r="M4888" s="319">
        <v>21</v>
      </c>
      <c r="N4888" s="319">
        <v>24</v>
      </c>
      <c r="O4888" s="319" t="s">
        <v>9644</v>
      </c>
      <c r="P4888" s="319">
        <v>35</v>
      </c>
      <c r="Q4888" s="319">
        <v>6</v>
      </c>
      <c r="R4888" s="319">
        <v>6</v>
      </c>
      <c r="S4888" s="319" t="s">
        <v>9645</v>
      </c>
      <c r="T4888" s="319">
        <v>147</v>
      </c>
      <c r="U4888" s="319">
        <v>48.356999999999999</v>
      </c>
      <c r="V4888" s="319">
        <v>35.101999999999997</v>
      </c>
      <c r="W4888" s="319"/>
      <c r="X4888" s="319"/>
      <c r="Y4888" s="319"/>
      <c r="Z4888" s="319"/>
      <c r="AA4888" s="319"/>
      <c r="AB4888" s="319"/>
      <c r="AC4888" s="319"/>
      <c r="AD4888" s="319"/>
      <c r="AE4888" s="319"/>
      <c r="AF4888" s="319"/>
    </row>
    <row r="4889" spans="2:32" s="313" customFormat="1" hidden="1" x14ac:dyDescent="0.25">
      <c r="B4889" s="313" t="s">
        <v>2615</v>
      </c>
      <c r="C4889" s="672"/>
      <c r="D4889" s="313" t="s">
        <v>10249</v>
      </c>
      <c r="E4889" s="313" t="s">
        <v>2616</v>
      </c>
      <c r="I4889" s="313" t="s">
        <v>2617</v>
      </c>
      <c r="J4889" s="313" t="s">
        <v>423</v>
      </c>
      <c r="K4889" s="313">
        <v>48</v>
      </c>
      <c r="L4889" s="319"/>
      <c r="M4889" s="319">
        <v>35</v>
      </c>
      <c r="N4889" s="319">
        <v>16</v>
      </c>
      <c r="O4889" s="319" t="s">
        <v>9644</v>
      </c>
      <c r="P4889" s="319">
        <v>2</v>
      </c>
      <c r="Q4889" s="319">
        <v>4</v>
      </c>
      <c r="R4889" s="319">
        <v>48</v>
      </c>
      <c r="S4889" s="319" t="s">
        <v>9648</v>
      </c>
      <c r="T4889" s="319">
        <v>67</v>
      </c>
      <c r="U4889" s="319">
        <v>48.588000000000001</v>
      </c>
      <c r="V4889" s="319">
        <v>-2.08</v>
      </c>
      <c r="W4889" s="319"/>
      <c r="X4889" s="319"/>
      <c r="Y4889" s="319"/>
      <c r="Z4889" s="319"/>
      <c r="AA4889" s="319"/>
      <c r="AB4889" s="319"/>
      <c r="AC4889" s="319"/>
      <c r="AD4889" s="319"/>
      <c r="AE4889" s="319"/>
      <c r="AF4889" s="319"/>
    </row>
    <row r="4890" spans="2:32" s="313" customFormat="1" hidden="1" x14ac:dyDescent="0.25">
      <c r="B4890" s="313" t="s">
        <v>2562</v>
      </c>
      <c r="C4890" s="672"/>
      <c r="D4890" s="313" t="s">
        <v>10250</v>
      </c>
      <c r="E4890" s="313" t="s">
        <v>2563</v>
      </c>
      <c r="I4890" s="313" t="s">
        <v>2564</v>
      </c>
      <c r="J4890" s="313" t="s">
        <v>484</v>
      </c>
      <c r="K4890" s="313">
        <v>37</v>
      </c>
      <c r="L4890" s="319"/>
      <c r="M4890" s="319">
        <v>47</v>
      </c>
      <c r="N4890" s="319">
        <v>6</v>
      </c>
      <c r="O4890" s="319" t="s">
        <v>9644</v>
      </c>
      <c r="P4890" s="319">
        <v>29</v>
      </c>
      <c r="Q4890" s="319">
        <v>42</v>
      </c>
      <c r="R4890" s="319">
        <v>4</v>
      </c>
      <c r="S4890" s="319" t="s">
        <v>9645</v>
      </c>
      <c r="T4890" s="319">
        <v>852</v>
      </c>
      <c r="U4890" s="319">
        <v>37.784999999999997</v>
      </c>
      <c r="V4890" s="319">
        <v>29.701000000000001</v>
      </c>
      <c r="W4890" s="319"/>
      <c r="X4890" s="319"/>
      <c r="Y4890" s="319"/>
      <c r="Z4890" s="319"/>
      <c r="AA4890" s="319"/>
      <c r="AB4890" s="319"/>
      <c r="AC4890" s="319"/>
      <c r="AD4890" s="319"/>
      <c r="AE4890" s="319"/>
      <c r="AF4890" s="319"/>
    </row>
    <row r="4891" spans="2:32" s="313" customFormat="1" hidden="1" x14ac:dyDescent="0.25">
      <c r="B4891" s="313" t="s">
        <v>2635</v>
      </c>
      <c r="C4891" s="672"/>
      <c r="D4891" s="313" t="s">
        <v>10251</v>
      </c>
      <c r="E4891" s="313" t="s">
        <v>2636</v>
      </c>
      <c r="I4891" s="313" t="s">
        <v>2635</v>
      </c>
      <c r="J4891" s="313" t="s">
        <v>916</v>
      </c>
      <c r="K4891" s="313">
        <v>6</v>
      </c>
      <c r="L4891" s="319"/>
      <c r="M4891" s="319">
        <v>10</v>
      </c>
      <c r="N4891" s="319">
        <v>13</v>
      </c>
      <c r="O4891" s="319" t="s">
        <v>9647</v>
      </c>
      <c r="P4891" s="319">
        <v>35</v>
      </c>
      <c r="Q4891" s="319">
        <v>45</v>
      </c>
      <c r="R4891" s="319">
        <v>9</v>
      </c>
      <c r="S4891" s="319" t="s">
        <v>9645</v>
      </c>
      <c r="T4891" s="319">
        <v>1109</v>
      </c>
      <c r="U4891" s="319">
        <v>-6.17</v>
      </c>
      <c r="V4891" s="319">
        <v>35.752000000000002</v>
      </c>
      <c r="W4891" s="319"/>
      <c r="X4891" s="319"/>
      <c r="Y4891" s="319"/>
      <c r="Z4891" s="319"/>
      <c r="AA4891" s="319"/>
      <c r="AB4891" s="319"/>
      <c r="AC4891" s="319"/>
      <c r="AD4891" s="319"/>
      <c r="AE4891" s="319"/>
      <c r="AF4891" s="319"/>
    </row>
    <row r="4892" spans="2:32" s="313" customFormat="1" hidden="1" x14ac:dyDescent="0.25">
      <c r="B4892" s="313" t="s">
        <v>2653</v>
      </c>
      <c r="C4892" s="672"/>
      <c r="D4892" s="313" t="s">
        <v>10252</v>
      </c>
      <c r="E4892" s="313" t="s">
        <v>2654</v>
      </c>
      <c r="I4892" s="313" t="s">
        <v>2653</v>
      </c>
      <c r="J4892" s="313" t="s">
        <v>2482</v>
      </c>
      <c r="K4892" s="313">
        <v>19</v>
      </c>
      <c r="L4892" s="319"/>
      <c r="M4892" s="319">
        <v>9</v>
      </c>
      <c r="N4892" s="319">
        <v>13</v>
      </c>
      <c r="O4892" s="319" t="s">
        <v>9644</v>
      </c>
      <c r="P4892" s="319">
        <v>30</v>
      </c>
      <c r="Q4892" s="319">
        <v>25</v>
      </c>
      <c r="R4892" s="319">
        <v>48</v>
      </c>
      <c r="S4892" s="319" t="s">
        <v>9645</v>
      </c>
      <c r="T4892" s="319">
        <v>236</v>
      </c>
      <c r="U4892" s="319">
        <v>19.154</v>
      </c>
      <c r="V4892" s="319">
        <v>30.43</v>
      </c>
      <c r="W4892" s="319"/>
      <c r="X4892" s="319"/>
      <c r="Y4892" s="319"/>
      <c r="Z4892" s="319"/>
      <c r="AA4892" s="319"/>
      <c r="AB4892" s="319"/>
      <c r="AC4892" s="319"/>
      <c r="AD4892" s="319"/>
      <c r="AE4892" s="319"/>
      <c r="AF4892" s="319"/>
    </row>
    <row r="4893" spans="2:32" s="313" customFormat="1" hidden="1" x14ac:dyDescent="0.25">
      <c r="B4893" s="313" t="s">
        <v>2637</v>
      </c>
      <c r="C4893" s="672"/>
      <c r="D4893" s="313" t="s">
        <v>10253</v>
      </c>
      <c r="E4893" s="313" t="s">
        <v>2638</v>
      </c>
      <c r="I4893" s="313" t="s">
        <v>2640</v>
      </c>
      <c r="J4893" s="313" t="s">
        <v>2639</v>
      </c>
      <c r="K4893" s="313">
        <v>25</v>
      </c>
      <c r="L4893" s="319"/>
      <c r="M4893" s="319">
        <v>15</v>
      </c>
      <c r="N4893" s="319">
        <v>40</v>
      </c>
      <c r="O4893" s="319" t="s">
        <v>9644</v>
      </c>
      <c r="P4893" s="319">
        <v>51</v>
      </c>
      <c r="Q4893" s="319">
        <v>33</v>
      </c>
      <c r="R4893" s="319">
        <v>54</v>
      </c>
      <c r="S4893" s="319" t="s">
        <v>9645</v>
      </c>
      <c r="T4893" s="319">
        <v>11</v>
      </c>
      <c r="U4893" s="319">
        <v>25.260999999999999</v>
      </c>
      <c r="V4893" s="319">
        <v>51.564999999999998</v>
      </c>
      <c r="W4893" s="319"/>
      <c r="X4893" s="319"/>
      <c r="Y4893" s="319"/>
      <c r="Z4893" s="319"/>
      <c r="AA4893" s="319"/>
      <c r="AB4893" s="319"/>
      <c r="AC4893" s="319"/>
      <c r="AD4893" s="319"/>
      <c r="AE4893" s="319"/>
      <c r="AF4893" s="319"/>
    </row>
    <row r="4894" spans="2:32" s="313" customFormat="1" hidden="1" x14ac:dyDescent="0.25">
      <c r="B4894" s="313" t="s">
        <v>2651</v>
      </c>
      <c r="C4894" s="672"/>
      <c r="D4894" s="313" t="s">
        <v>10254</v>
      </c>
      <c r="E4894" s="313" t="s">
        <v>2652</v>
      </c>
      <c r="I4894" s="313" t="s">
        <v>2651</v>
      </c>
      <c r="J4894" s="313" t="s">
        <v>421</v>
      </c>
      <c r="K4894" s="313">
        <v>48</v>
      </c>
      <c r="L4894" s="319"/>
      <c r="M4894" s="319">
        <v>4</v>
      </c>
      <c r="N4894" s="319">
        <v>24</v>
      </c>
      <c r="O4894" s="319" t="s">
        <v>9644</v>
      </c>
      <c r="P4894" s="319">
        <v>37</v>
      </c>
      <c r="Q4894" s="319">
        <v>44</v>
      </c>
      <c r="R4894" s="319">
        <v>24</v>
      </c>
      <c r="S4894" s="319" t="s">
        <v>9645</v>
      </c>
      <c r="T4894" s="319">
        <v>242</v>
      </c>
      <c r="U4894" s="319">
        <v>48.073</v>
      </c>
      <c r="V4894" s="319">
        <v>37.74</v>
      </c>
      <c r="W4894" s="319"/>
      <c r="X4894" s="319"/>
      <c r="Y4894" s="319"/>
      <c r="Z4894" s="319"/>
      <c r="AA4894" s="319"/>
      <c r="AB4894" s="319"/>
      <c r="AC4894" s="319"/>
      <c r="AD4894" s="319"/>
      <c r="AE4894" s="319"/>
      <c r="AF4894" s="319"/>
    </row>
    <row r="4895" spans="2:32" s="313" customFormat="1" hidden="1" x14ac:dyDescent="0.25">
      <c r="B4895" s="313" t="s">
        <v>2526</v>
      </c>
      <c r="C4895" s="672"/>
      <c r="D4895" s="313" t="s">
        <v>10255</v>
      </c>
      <c r="E4895" s="313" t="s">
        <v>2527</v>
      </c>
      <c r="I4895" s="313" t="s">
        <v>2528</v>
      </c>
      <c r="J4895" s="313" t="s">
        <v>423</v>
      </c>
      <c r="K4895" s="313">
        <v>49</v>
      </c>
      <c r="L4895" s="319"/>
      <c r="M4895" s="319">
        <v>21</v>
      </c>
      <c r="N4895" s="319">
        <v>55</v>
      </c>
      <c r="O4895" s="319" t="s">
        <v>9644</v>
      </c>
      <c r="P4895" s="319">
        <v>0</v>
      </c>
      <c r="Q4895" s="319">
        <v>9</v>
      </c>
      <c r="R4895" s="319">
        <v>15</v>
      </c>
      <c r="S4895" s="319" t="s">
        <v>9645</v>
      </c>
      <c r="T4895" s="319">
        <v>146</v>
      </c>
      <c r="U4895" s="319">
        <v>49.365000000000002</v>
      </c>
      <c r="V4895" s="319">
        <v>0.154</v>
      </c>
      <c r="W4895" s="319"/>
      <c r="X4895" s="319"/>
      <c r="Y4895" s="319"/>
      <c r="Z4895" s="319"/>
      <c r="AA4895" s="319"/>
      <c r="AB4895" s="319"/>
      <c r="AC4895" s="319"/>
      <c r="AD4895" s="319"/>
      <c r="AE4895" s="319"/>
      <c r="AF4895" s="319"/>
    </row>
    <row r="4896" spans="2:32" s="313" customFormat="1" hidden="1" x14ac:dyDescent="0.25">
      <c r="B4896" s="313" t="s">
        <v>1815</v>
      </c>
      <c r="C4896" s="672"/>
      <c r="D4896" s="313" t="s">
        <v>10256</v>
      </c>
      <c r="E4896" s="313" t="s">
        <v>2645</v>
      </c>
      <c r="I4896" s="313" t="s">
        <v>2646</v>
      </c>
      <c r="J4896" s="313" t="s">
        <v>1815</v>
      </c>
      <c r="K4896" s="313">
        <v>15</v>
      </c>
      <c r="L4896" s="319"/>
      <c r="M4896" s="319">
        <v>32</v>
      </c>
      <c r="N4896" s="319">
        <v>49</v>
      </c>
      <c r="O4896" s="319" t="s">
        <v>9644</v>
      </c>
      <c r="P4896" s="319">
        <v>61</v>
      </c>
      <c r="Q4896" s="319">
        <v>18</v>
      </c>
      <c r="R4896" s="319">
        <v>0</v>
      </c>
      <c r="S4896" s="319" t="s">
        <v>9648</v>
      </c>
      <c r="T4896" s="319">
        <v>23</v>
      </c>
      <c r="U4896" s="319">
        <v>15.547000000000001</v>
      </c>
      <c r="V4896" s="319">
        <v>-61.3</v>
      </c>
      <c r="W4896" s="319"/>
      <c r="X4896" s="319"/>
      <c r="Y4896" s="319"/>
      <c r="Z4896" s="319"/>
      <c r="AA4896" s="319"/>
      <c r="AB4896" s="319"/>
      <c r="AC4896" s="319"/>
      <c r="AD4896" s="319"/>
      <c r="AE4896" s="319"/>
      <c r="AF4896" s="319"/>
    </row>
    <row r="4897" spans="2:32" s="313" customFormat="1" hidden="1" x14ac:dyDescent="0.25">
      <c r="B4897" s="313" t="s">
        <v>2665</v>
      </c>
      <c r="C4897" s="672"/>
      <c r="D4897" s="313" t="s">
        <v>10257</v>
      </c>
      <c r="E4897" s="313" t="s">
        <v>2666</v>
      </c>
      <c r="I4897" s="313" t="s">
        <v>2667</v>
      </c>
      <c r="J4897" s="313" t="s">
        <v>436</v>
      </c>
      <c r="K4897" s="313">
        <v>39</v>
      </c>
      <c r="L4897" s="319"/>
      <c r="M4897" s="319">
        <v>7</v>
      </c>
      <c r="N4897" s="319">
        <v>48</v>
      </c>
      <c r="O4897" s="319" t="s">
        <v>9644</v>
      </c>
      <c r="P4897" s="319">
        <v>75</v>
      </c>
      <c r="Q4897" s="319">
        <v>27</v>
      </c>
      <c r="R4897" s="319">
        <v>59</v>
      </c>
      <c r="S4897" s="319" t="s">
        <v>9648</v>
      </c>
      <c r="T4897" s="319">
        <v>10</v>
      </c>
      <c r="U4897" s="319">
        <v>39.130000000000003</v>
      </c>
      <c r="V4897" s="319">
        <v>-75.465999999999994</v>
      </c>
      <c r="W4897" s="319"/>
      <c r="X4897" s="319"/>
      <c r="Y4897" s="319"/>
      <c r="Z4897" s="319"/>
      <c r="AA4897" s="319"/>
      <c r="AB4897" s="319"/>
      <c r="AC4897" s="319"/>
      <c r="AD4897" s="319"/>
      <c r="AE4897" s="319"/>
      <c r="AF4897" s="319"/>
    </row>
    <row r="4898" spans="2:32" s="313" customFormat="1" hidden="1" x14ac:dyDescent="0.25">
      <c r="B4898" s="313" t="s">
        <v>9314</v>
      </c>
      <c r="C4898" s="672"/>
      <c r="D4898" s="313" t="s">
        <v>10258</v>
      </c>
      <c r="E4898" s="313" t="s">
        <v>9315</v>
      </c>
      <c r="I4898" s="313" t="s">
        <v>9316</v>
      </c>
      <c r="J4898" s="313" t="s">
        <v>436</v>
      </c>
      <c r="K4898" s="313">
        <v>41</v>
      </c>
      <c r="L4898" s="319"/>
      <c r="M4898" s="319">
        <v>54</v>
      </c>
      <c r="N4898" s="319">
        <v>28</v>
      </c>
      <c r="O4898" s="319" t="s">
        <v>9644</v>
      </c>
      <c r="P4898" s="319">
        <v>88</v>
      </c>
      <c r="Q4898" s="319">
        <v>14</v>
      </c>
      <c r="R4898" s="319">
        <v>55</v>
      </c>
      <c r="S4898" s="319" t="s">
        <v>9648</v>
      </c>
      <c r="T4898" s="319">
        <v>232</v>
      </c>
      <c r="U4898" s="319">
        <v>41.908000000000001</v>
      </c>
      <c r="V4898" s="319">
        <v>-88.248999999999995</v>
      </c>
      <c r="W4898" s="319"/>
      <c r="X4898" s="319"/>
      <c r="Y4898" s="319"/>
      <c r="Z4898" s="319"/>
      <c r="AA4898" s="319"/>
      <c r="AB4898" s="319"/>
      <c r="AC4898" s="319"/>
      <c r="AD4898" s="319"/>
      <c r="AE4898" s="319"/>
      <c r="AF4898" s="319"/>
    </row>
    <row r="4899" spans="2:32" s="313" customFormat="1" hidden="1" x14ac:dyDescent="0.25">
      <c r="B4899" s="313" t="s">
        <v>2565</v>
      </c>
      <c r="C4899" s="672"/>
      <c r="D4899" s="313" t="s">
        <v>10259</v>
      </c>
      <c r="E4899" s="313" t="s">
        <v>2566</v>
      </c>
      <c r="I4899" s="313" t="s">
        <v>2567</v>
      </c>
      <c r="J4899" s="313" t="s">
        <v>726</v>
      </c>
      <c r="K4899" s="313">
        <v>8</v>
      </c>
      <c r="L4899" s="319"/>
      <c r="M4899" s="319">
        <v>44</v>
      </c>
      <c r="N4899" s="319">
        <v>54</v>
      </c>
      <c r="O4899" s="319" t="s">
        <v>9647</v>
      </c>
      <c r="P4899" s="319">
        <v>115</v>
      </c>
      <c r="Q4899" s="319">
        <v>10</v>
      </c>
      <c r="R4899" s="319">
        <v>2</v>
      </c>
      <c r="S4899" s="319" t="s">
        <v>9645</v>
      </c>
      <c r="T4899" s="319">
        <v>5</v>
      </c>
      <c r="U4899" s="319">
        <v>-8.7479999999999993</v>
      </c>
      <c r="V4899" s="319">
        <v>115.167</v>
      </c>
      <c r="W4899" s="319"/>
      <c r="X4899" s="319"/>
      <c r="Y4899" s="319"/>
      <c r="Z4899" s="319"/>
      <c r="AA4899" s="319"/>
      <c r="AB4899" s="319"/>
      <c r="AC4899" s="319"/>
      <c r="AD4899" s="319"/>
      <c r="AE4899" s="319"/>
      <c r="AF4899" s="319"/>
    </row>
    <row r="4900" spans="2:32" s="313" customFormat="1" hidden="1" x14ac:dyDescent="0.25">
      <c r="B4900" s="313" t="s">
        <v>2575</v>
      </c>
      <c r="C4900" s="672"/>
      <c r="D4900" s="313" t="s">
        <v>10260</v>
      </c>
      <c r="E4900" s="313" t="s">
        <v>2576</v>
      </c>
      <c r="I4900" s="313" t="s">
        <v>2577</v>
      </c>
      <c r="J4900" s="313" t="s">
        <v>436</v>
      </c>
      <c r="K4900" s="313">
        <v>30</v>
      </c>
      <c r="L4900" s="319"/>
      <c r="M4900" s="319">
        <v>49</v>
      </c>
      <c r="N4900" s="319">
        <v>54</v>
      </c>
      <c r="O4900" s="319" t="s">
        <v>9644</v>
      </c>
      <c r="P4900" s="319">
        <v>93</v>
      </c>
      <c r="Q4900" s="319">
        <v>20</v>
      </c>
      <c r="R4900" s="319">
        <v>23</v>
      </c>
      <c r="S4900" s="319" t="s">
        <v>9648</v>
      </c>
      <c r="T4900" s="319">
        <v>63</v>
      </c>
      <c r="U4900" s="319">
        <v>30.832000000000001</v>
      </c>
      <c r="V4900" s="319">
        <v>-93.34</v>
      </c>
      <c r="W4900" s="319"/>
      <c r="X4900" s="319"/>
      <c r="Y4900" s="319"/>
      <c r="Z4900" s="319"/>
      <c r="AA4900" s="319"/>
      <c r="AB4900" s="319"/>
      <c r="AC4900" s="319"/>
      <c r="AD4900" s="319"/>
      <c r="AE4900" s="319"/>
      <c r="AF4900" s="319"/>
    </row>
    <row r="4901" spans="2:32" s="313" customFormat="1" hidden="1" x14ac:dyDescent="0.25">
      <c r="B4901" s="313" t="s">
        <v>2704</v>
      </c>
      <c r="C4901" s="672"/>
      <c r="D4901" s="313" t="s">
        <v>10261</v>
      </c>
      <c r="E4901" s="313" t="s">
        <v>2707</v>
      </c>
      <c r="I4901" s="313" t="s">
        <v>2708</v>
      </c>
      <c r="J4901" s="313" t="s">
        <v>436</v>
      </c>
      <c r="K4901" s="313">
        <v>37</v>
      </c>
      <c r="L4901" s="319"/>
      <c r="M4901" s="319">
        <v>9</v>
      </c>
      <c r="N4901" s="319">
        <v>5</v>
      </c>
      <c r="O4901" s="319" t="s">
        <v>9644</v>
      </c>
      <c r="P4901" s="319">
        <v>107</v>
      </c>
      <c r="Q4901" s="319">
        <v>45</v>
      </c>
      <c r="R4901" s="319">
        <v>13</v>
      </c>
      <c r="S4901" s="319" t="s">
        <v>9648</v>
      </c>
      <c r="T4901" s="319">
        <v>2038</v>
      </c>
      <c r="U4901" s="319">
        <v>37.151000000000003</v>
      </c>
      <c r="V4901" s="319">
        <v>-107.754</v>
      </c>
      <c r="W4901" s="319"/>
      <c r="X4901" s="319"/>
      <c r="Y4901" s="319"/>
      <c r="Z4901" s="319"/>
      <c r="AA4901" s="319"/>
      <c r="AB4901" s="319"/>
      <c r="AC4901" s="319"/>
      <c r="AD4901" s="319"/>
      <c r="AE4901" s="319"/>
      <c r="AF4901" s="319"/>
    </row>
    <row r="4902" spans="2:32" s="313" customFormat="1" hidden="1" x14ac:dyDescent="0.25">
      <c r="B4902" s="313" t="s">
        <v>2669</v>
      </c>
      <c r="C4902" s="672"/>
      <c r="D4902" s="313" t="s">
        <v>10262</v>
      </c>
      <c r="E4902" s="313" t="s">
        <v>2670</v>
      </c>
      <c r="I4902" s="313" t="s">
        <v>2669</v>
      </c>
      <c r="J4902" s="313" t="s">
        <v>406</v>
      </c>
      <c r="K4902" s="313">
        <v>51</v>
      </c>
      <c r="L4902" s="319"/>
      <c r="M4902" s="319">
        <v>7</v>
      </c>
      <c r="N4902" s="319">
        <v>57</v>
      </c>
      <c r="O4902" s="319" t="s">
        <v>9644</v>
      </c>
      <c r="P4902" s="319">
        <v>13</v>
      </c>
      <c r="Q4902" s="319">
        <v>46</v>
      </c>
      <c r="R4902" s="319">
        <v>1</v>
      </c>
      <c r="S4902" s="319" t="s">
        <v>9645</v>
      </c>
      <c r="T4902" s="319">
        <v>231</v>
      </c>
      <c r="U4902" s="319">
        <v>51.133000000000003</v>
      </c>
      <c r="V4902" s="319">
        <v>13.766999999999999</v>
      </c>
      <c r="W4902" s="319"/>
      <c r="X4902" s="319"/>
      <c r="Y4902" s="319"/>
      <c r="Z4902" s="319"/>
      <c r="AA4902" s="319"/>
      <c r="AB4902" s="319"/>
      <c r="AC4902" s="319"/>
      <c r="AD4902" s="319"/>
      <c r="AE4902" s="319"/>
      <c r="AF4902" s="319"/>
    </row>
    <row r="4903" spans="2:32" s="313" customFormat="1" hidden="1" x14ac:dyDescent="0.25">
      <c r="B4903" s="313" t="s">
        <v>2550</v>
      </c>
      <c r="C4903" s="672"/>
      <c r="D4903" s="313" t="s">
        <v>10263</v>
      </c>
      <c r="E4903" s="313" t="s">
        <v>2553</v>
      </c>
      <c r="I4903" s="313" t="s">
        <v>2554</v>
      </c>
      <c r="J4903" s="313" t="s">
        <v>436</v>
      </c>
      <c r="K4903" s="313">
        <v>29</v>
      </c>
      <c r="L4903" s="319"/>
      <c r="M4903" s="319">
        <v>22</v>
      </c>
      <c r="N4903" s="319">
        <v>22</v>
      </c>
      <c r="O4903" s="319" t="s">
        <v>9644</v>
      </c>
      <c r="P4903" s="319">
        <v>100</v>
      </c>
      <c r="Q4903" s="319">
        <v>55</v>
      </c>
      <c r="R4903" s="319">
        <v>33</v>
      </c>
      <c r="S4903" s="319" t="s">
        <v>9648</v>
      </c>
      <c r="T4903" s="319">
        <v>305</v>
      </c>
      <c r="U4903" s="319">
        <v>29.373000000000001</v>
      </c>
      <c r="V4903" s="319">
        <v>-100.926</v>
      </c>
      <c r="W4903" s="319"/>
      <c r="X4903" s="319"/>
      <c r="Y4903" s="319"/>
      <c r="Z4903" s="319"/>
      <c r="AA4903" s="319"/>
      <c r="AB4903" s="319"/>
      <c r="AC4903" s="319"/>
      <c r="AD4903" s="319"/>
      <c r="AE4903" s="319"/>
      <c r="AF4903" s="319"/>
    </row>
    <row r="4904" spans="2:32" s="313" customFormat="1" hidden="1" x14ac:dyDescent="0.25">
      <c r="B4904" s="313" t="s">
        <v>2578</v>
      </c>
      <c r="C4904" s="672"/>
      <c r="D4904" s="313" t="s">
        <v>10264</v>
      </c>
      <c r="E4904" s="313" t="s">
        <v>2579</v>
      </c>
      <c r="I4904" s="313" t="s">
        <v>2580</v>
      </c>
      <c r="J4904" s="313" t="s">
        <v>436</v>
      </c>
      <c r="K4904" s="313">
        <v>41</v>
      </c>
      <c r="L4904" s="319"/>
      <c r="M4904" s="319">
        <v>32</v>
      </c>
      <c r="N4904" s="319">
        <v>2</v>
      </c>
      <c r="O4904" s="319" t="s">
        <v>9644</v>
      </c>
      <c r="P4904" s="319">
        <v>93</v>
      </c>
      <c r="Q4904" s="319">
        <v>39</v>
      </c>
      <c r="R4904" s="319">
        <v>45</v>
      </c>
      <c r="S4904" s="319" t="s">
        <v>9648</v>
      </c>
      <c r="T4904" s="319">
        <v>292</v>
      </c>
      <c r="U4904" s="319">
        <v>41.533999999999999</v>
      </c>
      <c r="V4904" s="319">
        <v>-93.662999999999997</v>
      </c>
      <c r="W4904" s="319"/>
      <c r="X4904" s="319"/>
      <c r="Y4904" s="319"/>
      <c r="Z4904" s="319"/>
      <c r="AA4904" s="319"/>
      <c r="AB4904" s="319"/>
      <c r="AC4904" s="319"/>
      <c r="AD4904" s="319"/>
      <c r="AE4904" s="319"/>
      <c r="AF4904" s="319"/>
    </row>
    <row r="4905" spans="2:32" s="313" customFormat="1" hidden="1" x14ac:dyDescent="0.25">
      <c r="B4905" s="313" t="s">
        <v>2655</v>
      </c>
      <c r="C4905" s="672"/>
      <c r="D4905" s="313" t="s">
        <v>10265</v>
      </c>
      <c r="E4905" s="313" t="s">
        <v>2656</v>
      </c>
      <c r="I4905" s="313" t="s">
        <v>2655</v>
      </c>
      <c r="J4905" s="313" t="s">
        <v>406</v>
      </c>
      <c r="K4905" s="313">
        <v>51</v>
      </c>
      <c r="L4905" s="319"/>
      <c r="M4905" s="319">
        <v>31</v>
      </c>
      <c r="N4905" s="319">
        <v>5</v>
      </c>
      <c r="O4905" s="319" t="s">
        <v>9644</v>
      </c>
      <c r="P4905" s="319">
        <v>7</v>
      </c>
      <c r="Q4905" s="319">
        <v>36</v>
      </c>
      <c r="R4905" s="319">
        <v>44</v>
      </c>
      <c r="S4905" s="319" t="s">
        <v>9645</v>
      </c>
      <c r="T4905" s="319">
        <v>130</v>
      </c>
      <c r="U4905" s="319">
        <v>51.518000000000001</v>
      </c>
      <c r="V4905" s="319">
        <v>7.6120000000000001</v>
      </c>
      <c r="W4905" s="319"/>
      <c r="X4905" s="319"/>
      <c r="Y4905" s="319"/>
      <c r="Z4905" s="319"/>
      <c r="AA4905" s="319"/>
      <c r="AB4905" s="319"/>
      <c r="AC4905" s="319"/>
      <c r="AD4905" s="319"/>
      <c r="AE4905" s="319"/>
      <c r="AF4905" s="319"/>
    </row>
    <row r="4906" spans="2:32" s="313" customFormat="1" hidden="1" x14ac:dyDescent="0.25">
      <c r="B4906" s="313" t="s">
        <v>2584</v>
      </c>
      <c r="C4906" s="672"/>
      <c r="D4906" s="313" t="s">
        <v>10266</v>
      </c>
      <c r="E4906" s="313" t="s">
        <v>2587</v>
      </c>
      <c r="I4906" s="313" t="s">
        <v>2588</v>
      </c>
      <c r="J4906" s="313" t="s">
        <v>436</v>
      </c>
      <c r="K4906" s="313">
        <v>42</v>
      </c>
      <c r="L4906" s="319"/>
      <c r="M4906" s="319">
        <v>12</v>
      </c>
      <c r="N4906" s="319">
        <v>44</v>
      </c>
      <c r="O4906" s="319" t="s">
        <v>9644</v>
      </c>
      <c r="P4906" s="319">
        <v>83</v>
      </c>
      <c r="Q4906" s="319">
        <v>21</v>
      </c>
      <c r="R4906" s="319">
        <v>12</v>
      </c>
      <c r="S4906" s="319" t="s">
        <v>9648</v>
      </c>
      <c r="T4906" s="319">
        <v>197</v>
      </c>
      <c r="U4906" s="319">
        <v>42.212000000000003</v>
      </c>
      <c r="V4906" s="319">
        <v>-83.352999999999994</v>
      </c>
      <c r="W4906" s="319"/>
      <c r="X4906" s="319"/>
      <c r="Y4906" s="319"/>
      <c r="Z4906" s="319"/>
      <c r="AA4906" s="319"/>
      <c r="AB4906" s="319"/>
      <c r="AC4906" s="319"/>
      <c r="AD4906" s="319"/>
      <c r="AE4906" s="319"/>
      <c r="AF4906" s="319"/>
    </row>
    <row r="4907" spans="2:32" s="313" customFormat="1" hidden="1" x14ac:dyDescent="0.25">
      <c r="B4907" s="313" t="s">
        <v>2679</v>
      </c>
      <c r="C4907" s="672"/>
      <c r="D4907" s="313" t="s">
        <v>10267</v>
      </c>
      <c r="E4907" s="313" t="s">
        <v>2680</v>
      </c>
      <c r="I4907" s="313" t="s">
        <v>2679</v>
      </c>
      <c r="J4907" s="313" t="s">
        <v>1893</v>
      </c>
      <c r="K4907" s="313">
        <v>53</v>
      </c>
      <c r="L4907" s="319"/>
      <c r="M4907" s="319">
        <v>25</v>
      </c>
      <c r="N4907" s="319">
        <v>16</v>
      </c>
      <c r="O4907" s="319" t="s">
        <v>9644</v>
      </c>
      <c r="P4907" s="319">
        <v>6</v>
      </c>
      <c r="Q4907" s="319">
        <v>16</v>
      </c>
      <c r="R4907" s="319">
        <v>12</v>
      </c>
      <c r="S4907" s="319" t="s">
        <v>9648</v>
      </c>
      <c r="T4907" s="319">
        <v>74</v>
      </c>
      <c r="U4907" s="319">
        <v>53.420999999999999</v>
      </c>
      <c r="V4907" s="319">
        <v>-6.27</v>
      </c>
      <c r="W4907" s="319"/>
      <c r="X4907" s="319"/>
      <c r="Y4907" s="319"/>
      <c r="Z4907" s="319"/>
      <c r="AA4907" s="319"/>
      <c r="AB4907" s="319"/>
      <c r="AC4907" s="319"/>
      <c r="AD4907" s="319"/>
      <c r="AE4907" s="319"/>
      <c r="AF4907" s="319"/>
    </row>
    <row r="4908" spans="2:32" s="313" customFormat="1" hidden="1" x14ac:dyDescent="0.25">
      <c r="B4908" s="313" t="s">
        <v>2698</v>
      </c>
      <c r="C4908" s="672"/>
      <c r="D4908" s="313" t="s">
        <v>10268</v>
      </c>
      <c r="E4908" s="313" t="s">
        <v>2699</v>
      </c>
      <c r="I4908" s="313" t="s">
        <v>2698</v>
      </c>
      <c r="J4908" s="313" t="s">
        <v>627</v>
      </c>
      <c r="K4908" s="313">
        <v>45</v>
      </c>
      <c r="L4908" s="319"/>
      <c r="M4908" s="319">
        <v>55</v>
      </c>
      <c r="N4908" s="319">
        <v>41</v>
      </c>
      <c r="O4908" s="319" t="s">
        <v>9647</v>
      </c>
      <c r="P4908" s="319">
        <v>170</v>
      </c>
      <c r="Q4908" s="319">
        <v>11</v>
      </c>
      <c r="R4908" s="319">
        <v>54</v>
      </c>
      <c r="S4908" s="319" t="s">
        <v>9645</v>
      </c>
      <c r="T4908" s="319">
        <v>2</v>
      </c>
      <c r="U4908" s="319">
        <v>-45.927999999999997</v>
      </c>
      <c r="V4908" s="319">
        <v>170.19800000000001</v>
      </c>
      <c r="W4908" s="319"/>
      <c r="X4908" s="319"/>
      <c r="Y4908" s="319"/>
      <c r="Z4908" s="319"/>
      <c r="AA4908" s="319"/>
      <c r="AB4908" s="319"/>
      <c r="AC4908" s="319"/>
      <c r="AD4908" s="319"/>
      <c r="AE4908" s="319"/>
      <c r="AF4908" s="319"/>
    </row>
    <row r="4909" spans="2:32" s="313" customFormat="1" hidden="1" x14ac:dyDescent="0.25">
      <c r="B4909" s="313" t="s">
        <v>2662</v>
      </c>
      <c r="C4909" s="672"/>
      <c r="D4909" s="313" t="s">
        <v>10269</v>
      </c>
      <c r="E4909" s="313" t="s">
        <v>2663</v>
      </c>
      <c r="I4909" s="313" t="s">
        <v>2664</v>
      </c>
      <c r="J4909" s="313" t="s">
        <v>436</v>
      </c>
      <c r="K4909" s="313">
        <v>31</v>
      </c>
      <c r="L4909" s="319"/>
      <c r="M4909" s="319">
        <v>28</v>
      </c>
      <c r="N4909" s="319">
        <v>8</v>
      </c>
      <c r="O4909" s="319" t="s">
        <v>9644</v>
      </c>
      <c r="P4909" s="319">
        <v>109</v>
      </c>
      <c r="Q4909" s="319">
        <v>36</v>
      </c>
      <c r="R4909" s="319">
        <v>13</v>
      </c>
      <c r="S4909" s="319" t="s">
        <v>9648</v>
      </c>
      <c r="T4909" s="319">
        <v>1267</v>
      </c>
      <c r="U4909" s="319">
        <v>31.469000000000001</v>
      </c>
      <c r="V4909" s="319">
        <v>-109.604</v>
      </c>
      <c r="W4909" s="319"/>
      <c r="X4909" s="319"/>
      <c r="Y4909" s="319"/>
      <c r="Z4909" s="319"/>
      <c r="AA4909" s="319"/>
      <c r="AB4909" s="319"/>
      <c r="AC4909" s="319"/>
      <c r="AD4909" s="319"/>
      <c r="AE4909" s="319"/>
      <c r="AF4909" s="319"/>
    </row>
    <row r="4910" spans="2:32" s="313" customFormat="1" hidden="1" x14ac:dyDescent="0.25">
      <c r="B4910" s="313" t="s">
        <v>6502</v>
      </c>
      <c r="C4910" s="672"/>
      <c r="D4910" s="313" t="s">
        <v>10270</v>
      </c>
      <c r="E4910" s="313" t="s">
        <v>6503</v>
      </c>
      <c r="I4910" s="313" t="s">
        <v>6502</v>
      </c>
      <c r="J4910" s="313" t="s">
        <v>525</v>
      </c>
      <c r="K4910" s="313">
        <v>33</v>
      </c>
      <c r="L4910" s="319"/>
      <c r="M4910" s="319">
        <v>36</v>
      </c>
      <c r="N4910" s="319">
        <v>25</v>
      </c>
      <c r="O4910" s="319" t="s">
        <v>9647</v>
      </c>
      <c r="P4910" s="319">
        <v>22</v>
      </c>
      <c r="Q4910" s="319">
        <v>11</v>
      </c>
      <c r="R4910" s="319">
        <v>20</v>
      </c>
      <c r="S4910" s="319" t="s">
        <v>9645</v>
      </c>
      <c r="T4910" s="319">
        <v>325</v>
      </c>
      <c r="U4910" s="319">
        <v>-33.606999999999999</v>
      </c>
      <c r="V4910" s="319">
        <v>22.189</v>
      </c>
      <c r="W4910" s="319"/>
      <c r="X4910" s="319"/>
      <c r="Y4910" s="319"/>
      <c r="Z4910" s="319"/>
      <c r="AA4910" s="319"/>
      <c r="AB4910" s="319"/>
      <c r="AC4910" s="319"/>
      <c r="AD4910" s="319"/>
      <c r="AE4910" s="319"/>
      <c r="AF4910" s="319"/>
    </row>
    <row r="4911" spans="2:32" s="313" customFormat="1" hidden="1" x14ac:dyDescent="0.25">
      <c r="B4911" s="313" t="s">
        <v>2691</v>
      </c>
      <c r="C4911" s="672"/>
      <c r="D4911" s="313" t="s">
        <v>10271</v>
      </c>
      <c r="E4911" s="313" t="s">
        <v>2692</v>
      </c>
      <c r="I4911" s="313" t="s">
        <v>2693</v>
      </c>
      <c r="J4911" s="313" t="s">
        <v>726</v>
      </c>
      <c r="K4911" s="313">
        <v>1</v>
      </c>
      <c r="L4911" s="319"/>
      <c r="M4911" s="319">
        <v>36</v>
      </c>
      <c r="N4911" s="319">
        <v>33</v>
      </c>
      <c r="O4911" s="319" t="s">
        <v>9644</v>
      </c>
      <c r="P4911" s="319">
        <v>101</v>
      </c>
      <c r="Q4911" s="319">
        <v>26</v>
      </c>
      <c r="R4911" s="319">
        <v>0</v>
      </c>
      <c r="S4911" s="319" t="s">
        <v>9645</v>
      </c>
      <c r="T4911" s="319">
        <v>17</v>
      </c>
      <c r="U4911" s="319">
        <v>1.609</v>
      </c>
      <c r="V4911" s="319">
        <v>101.43300000000001</v>
      </c>
      <c r="W4911" s="319"/>
      <c r="X4911" s="319"/>
      <c r="Y4911" s="319"/>
      <c r="Z4911" s="319"/>
      <c r="AA4911" s="319"/>
      <c r="AB4911" s="319"/>
      <c r="AC4911" s="319"/>
      <c r="AD4911" s="319"/>
      <c r="AE4911" s="319"/>
      <c r="AF4911" s="319"/>
    </row>
    <row r="4912" spans="2:32" s="313" customFormat="1" hidden="1" x14ac:dyDescent="0.25">
      <c r="B4912" s="313" t="s">
        <v>2711</v>
      </c>
      <c r="C4912" s="672"/>
      <c r="D4912" s="313" t="s">
        <v>10272</v>
      </c>
      <c r="E4912" s="313" t="s">
        <v>2712</v>
      </c>
      <c r="I4912" s="313" t="s">
        <v>2713</v>
      </c>
      <c r="J4912" s="313" t="s">
        <v>525</v>
      </c>
      <c r="K4912" s="313">
        <v>29</v>
      </c>
      <c r="L4912" s="319"/>
      <c r="M4912" s="319">
        <v>58</v>
      </c>
      <c r="N4912" s="319">
        <v>12</v>
      </c>
      <c r="O4912" s="319" t="s">
        <v>9647</v>
      </c>
      <c r="P4912" s="319">
        <v>30</v>
      </c>
      <c r="Q4912" s="319">
        <v>57</v>
      </c>
      <c r="R4912" s="319">
        <v>1</v>
      </c>
      <c r="S4912" s="319" t="s">
        <v>9645</v>
      </c>
      <c r="T4912" s="319">
        <v>11</v>
      </c>
      <c r="U4912" s="319">
        <v>-29.97</v>
      </c>
      <c r="V4912" s="319">
        <v>30.95</v>
      </c>
      <c r="W4912" s="319"/>
      <c r="X4912" s="319"/>
      <c r="Y4912" s="319"/>
      <c r="Z4912" s="319"/>
      <c r="AA4912" s="319"/>
      <c r="AB4912" s="319"/>
      <c r="AC4912" s="319"/>
      <c r="AD4912" s="319"/>
      <c r="AE4912" s="319"/>
      <c r="AF4912" s="319"/>
    </row>
    <row r="4913" spans="2:32" s="313" customFormat="1" hidden="1" x14ac:dyDescent="0.25">
      <c r="B4913" s="313" t="s">
        <v>2683</v>
      </c>
      <c r="C4913" s="672"/>
      <c r="D4913" s="313" t="s">
        <v>10273</v>
      </c>
      <c r="E4913" s="313" t="s">
        <v>2684</v>
      </c>
      <c r="I4913" s="313" t="s">
        <v>2685</v>
      </c>
      <c r="J4913" s="313" t="s">
        <v>406</v>
      </c>
      <c r="K4913" s="313">
        <v>51</v>
      </c>
      <c r="L4913" s="319"/>
      <c r="M4913" s="319">
        <v>17</v>
      </c>
      <c r="N4913" s="319">
        <v>22</v>
      </c>
      <c r="O4913" s="319" t="s">
        <v>9644</v>
      </c>
      <c r="P4913" s="319">
        <v>6</v>
      </c>
      <c r="Q4913" s="319">
        <v>46</v>
      </c>
      <c r="R4913" s="319">
        <v>0</v>
      </c>
      <c r="S4913" s="319" t="s">
        <v>9645</v>
      </c>
      <c r="T4913" s="319">
        <v>45</v>
      </c>
      <c r="U4913" s="319">
        <v>51.289000000000001</v>
      </c>
      <c r="V4913" s="319">
        <v>6.7670000000000003</v>
      </c>
      <c r="W4913" s="319"/>
      <c r="X4913" s="319"/>
      <c r="Y4913" s="319"/>
      <c r="Z4913" s="319"/>
      <c r="AA4913" s="319"/>
      <c r="AB4913" s="319"/>
      <c r="AC4913" s="319"/>
      <c r="AD4913" s="319"/>
      <c r="AE4913" s="319"/>
      <c r="AF4913" s="319"/>
    </row>
    <row r="4914" spans="2:32" s="313" customFormat="1" hidden="1" x14ac:dyDescent="0.25">
      <c r="B4914" s="313" t="s">
        <v>9011</v>
      </c>
      <c r="C4914" s="672"/>
      <c r="D4914" s="313" t="s">
        <v>10274</v>
      </c>
      <c r="E4914" s="313" t="s">
        <v>9012</v>
      </c>
      <c r="I4914" s="313" t="s">
        <v>9011</v>
      </c>
      <c r="J4914" s="313" t="s">
        <v>436</v>
      </c>
      <c r="K4914" s="313">
        <v>53</v>
      </c>
      <c r="L4914" s="319"/>
      <c r="M4914" s="319">
        <v>54</v>
      </c>
      <c r="N4914" s="319">
        <v>0</v>
      </c>
      <c r="O4914" s="319" t="s">
        <v>9644</v>
      </c>
      <c r="P4914" s="319">
        <v>166</v>
      </c>
      <c r="Q4914" s="319">
        <v>32</v>
      </c>
      <c r="R4914" s="319">
        <v>36</v>
      </c>
      <c r="S4914" s="319" t="s">
        <v>9648</v>
      </c>
      <c r="T4914" s="319">
        <v>7</v>
      </c>
      <c r="U4914" s="319">
        <v>53.9</v>
      </c>
      <c r="V4914" s="319">
        <v>-166.54300000000001</v>
      </c>
      <c r="W4914" s="319"/>
      <c r="X4914" s="319"/>
      <c r="Y4914" s="319"/>
      <c r="Z4914" s="319"/>
      <c r="AA4914" s="319"/>
      <c r="AB4914" s="319"/>
      <c r="AC4914" s="319"/>
      <c r="AD4914" s="319"/>
      <c r="AE4914" s="319"/>
      <c r="AF4914" s="319"/>
    </row>
    <row r="4915" spans="2:32" s="313" customFormat="1" hidden="1" x14ac:dyDescent="0.25">
      <c r="B4915" s="313" t="s">
        <v>2674</v>
      </c>
      <c r="C4915" s="672"/>
      <c r="D4915" s="313" t="s">
        <v>10275</v>
      </c>
      <c r="E4915" s="313" t="s">
        <v>2675</v>
      </c>
      <c r="I4915" s="313" t="s">
        <v>2676</v>
      </c>
      <c r="J4915" s="313" t="s">
        <v>453</v>
      </c>
      <c r="K4915" s="313">
        <v>25</v>
      </c>
      <c r="L4915" s="319"/>
      <c r="M4915" s="319">
        <v>15</v>
      </c>
      <c r="N4915" s="319">
        <v>17</v>
      </c>
      <c r="O4915" s="319" t="s">
        <v>9644</v>
      </c>
      <c r="P4915" s="319">
        <v>55</v>
      </c>
      <c r="Q4915" s="319">
        <v>21</v>
      </c>
      <c r="R4915" s="319">
        <v>51</v>
      </c>
      <c r="S4915" s="319" t="s">
        <v>9645</v>
      </c>
      <c r="T4915" s="319">
        <v>11</v>
      </c>
      <c r="U4915" s="319">
        <v>25.254999999999999</v>
      </c>
      <c r="V4915" s="319">
        <v>55.363999999999997</v>
      </c>
      <c r="W4915" s="319"/>
      <c r="X4915" s="319"/>
      <c r="Y4915" s="319"/>
      <c r="Z4915" s="319"/>
      <c r="AA4915" s="319"/>
      <c r="AB4915" s="319"/>
      <c r="AC4915" s="319"/>
      <c r="AD4915" s="319"/>
      <c r="AE4915" s="319"/>
      <c r="AF4915" s="319"/>
    </row>
    <row r="4916" spans="2:32" s="313" customFormat="1" hidden="1" x14ac:dyDescent="0.25">
      <c r="B4916" s="313" t="s">
        <v>445</v>
      </c>
      <c r="C4916" s="672"/>
      <c r="D4916" s="313" t="s">
        <v>10276</v>
      </c>
      <c r="E4916" s="313" t="s">
        <v>448</v>
      </c>
      <c r="I4916" s="313" t="s">
        <v>449</v>
      </c>
      <c r="J4916" s="313" t="s">
        <v>436</v>
      </c>
      <c r="K4916" s="313">
        <v>32</v>
      </c>
      <c r="L4916" s="319"/>
      <c r="M4916" s="319">
        <v>25</v>
      </c>
      <c r="N4916" s="319">
        <v>14</v>
      </c>
      <c r="O4916" s="319" t="s">
        <v>9644</v>
      </c>
      <c r="P4916" s="319">
        <v>99</v>
      </c>
      <c r="Q4916" s="319">
        <v>51</v>
      </c>
      <c r="R4916" s="319">
        <v>16</v>
      </c>
      <c r="S4916" s="319" t="s">
        <v>9648</v>
      </c>
      <c r="T4916" s="319">
        <v>546</v>
      </c>
      <c r="U4916" s="319">
        <v>32.420999999999999</v>
      </c>
      <c r="V4916" s="319">
        <v>-99.853999999999999</v>
      </c>
      <c r="W4916" s="319"/>
      <c r="X4916" s="319"/>
      <c r="Y4916" s="319"/>
      <c r="Z4916" s="319"/>
      <c r="AA4916" s="319"/>
      <c r="AB4916" s="319"/>
      <c r="AC4916" s="319"/>
      <c r="AD4916" s="319"/>
      <c r="AE4916" s="319"/>
      <c r="AF4916" s="319"/>
    </row>
    <row r="4917" spans="2:32" s="313" customFormat="1" hidden="1" x14ac:dyDescent="0.25">
      <c r="B4917" s="313" t="s">
        <v>2716</v>
      </c>
      <c r="C4917" s="672"/>
      <c r="D4917" s="313" t="s">
        <v>10277</v>
      </c>
      <c r="E4917" s="313" t="s">
        <v>2717</v>
      </c>
      <c r="I4917" s="313" t="s">
        <v>2716</v>
      </c>
      <c r="J4917" s="313" t="s">
        <v>421</v>
      </c>
      <c r="K4917" s="313">
        <v>38</v>
      </c>
      <c r="L4917" s="319"/>
      <c r="M4917" s="319">
        <v>32</v>
      </c>
      <c r="N4917" s="319">
        <v>36</v>
      </c>
      <c r="O4917" s="319" t="s">
        <v>9644</v>
      </c>
      <c r="P4917" s="319">
        <v>68</v>
      </c>
      <c r="Q4917" s="319">
        <v>49</v>
      </c>
      <c r="R4917" s="319">
        <v>30</v>
      </c>
      <c r="S4917" s="319" t="s">
        <v>9645</v>
      </c>
      <c r="T4917" s="319">
        <v>785</v>
      </c>
      <c r="U4917" s="319">
        <v>38.542999999999999</v>
      </c>
      <c r="V4917" s="319">
        <v>68.825000000000003</v>
      </c>
      <c r="W4917" s="319"/>
      <c r="X4917" s="319"/>
      <c r="Y4917" s="319"/>
      <c r="Z4917" s="319"/>
      <c r="AA4917" s="319"/>
      <c r="AB4917" s="319"/>
      <c r="AC4917" s="319"/>
      <c r="AD4917" s="319"/>
      <c r="AE4917" s="319"/>
      <c r="AF4917" s="319"/>
    </row>
    <row r="4918" spans="2:32" s="313" customFormat="1" hidden="1" x14ac:dyDescent="0.25">
      <c r="B4918" s="313" t="s">
        <v>2719</v>
      </c>
      <c r="C4918" s="672"/>
      <c r="D4918" s="313" t="s">
        <v>10278</v>
      </c>
      <c r="E4918" s="313" t="s">
        <v>2720</v>
      </c>
      <c r="I4918" s="313" t="s">
        <v>2722</v>
      </c>
      <c r="J4918" s="313" t="s">
        <v>2721</v>
      </c>
      <c r="K4918" s="313">
        <v>12</v>
      </c>
      <c r="L4918" s="319"/>
      <c r="M4918" s="319">
        <v>48</v>
      </c>
      <c r="N4918" s="319">
        <v>17</v>
      </c>
      <c r="O4918" s="319" t="s">
        <v>9647</v>
      </c>
      <c r="P4918" s="319">
        <v>45</v>
      </c>
      <c r="Q4918" s="319">
        <v>16</v>
      </c>
      <c r="R4918" s="319">
        <v>52</v>
      </c>
      <c r="S4918" s="319" t="s">
        <v>9645</v>
      </c>
      <c r="T4918" s="319">
        <v>8</v>
      </c>
      <c r="U4918" s="319">
        <v>-12.805</v>
      </c>
      <c r="V4918" s="319">
        <v>45.280999999999999</v>
      </c>
      <c r="W4918" s="319"/>
      <c r="X4918" s="319"/>
      <c r="Y4918" s="319"/>
      <c r="Z4918" s="319"/>
      <c r="AA4918" s="319"/>
      <c r="AB4918" s="319"/>
      <c r="AC4918" s="319"/>
      <c r="AD4918" s="319"/>
      <c r="AE4918" s="319"/>
      <c r="AF4918" s="319"/>
    </row>
    <row r="4919" spans="2:32" s="313" customFormat="1" hidden="1" x14ac:dyDescent="0.25">
      <c r="B4919" s="313" t="s">
        <v>2723</v>
      </c>
      <c r="C4919" s="672"/>
      <c r="D4919" s="313" t="s">
        <v>10279</v>
      </c>
      <c r="E4919" s="313" t="s">
        <v>2724</v>
      </c>
      <c r="I4919" s="313" t="s">
        <v>2725</v>
      </c>
      <c r="J4919" s="313" t="s">
        <v>421</v>
      </c>
      <c r="K4919" s="313">
        <v>47</v>
      </c>
      <c r="L4919" s="319"/>
      <c r="M4919" s="319">
        <v>42</v>
      </c>
      <c r="N4919" s="319">
        <v>30</v>
      </c>
      <c r="O4919" s="319" t="s">
        <v>9644</v>
      </c>
      <c r="P4919" s="319">
        <v>67</v>
      </c>
      <c r="Q4919" s="319">
        <v>44</v>
      </c>
      <c r="R4919" s="319">
        <v>0</v>
      </c>
      <c r="S4919" s="319" t="s">
        <v>9645</v>
      </c>
      <c r="T4919" s="319">
        <v>381</v>
      </c>
      <c r="U4919" s="319">
        <v>47.707999999999998</v>
      </c>
      <c r="V4919" s="319">
        <v>67.733000000000004</v>
      </c>
      <c r="W4919" s="319"/>
      <c r="X4919" s="319"/>
      <c r="Y4919" s="319"/>
      <c r="Z4919" s="319"/>
      <c r="AA4919" s="319"/>
      <c r="AB4919" s="319"/>
      <c r="AC4919" s="319"/>
      <c r="AD4919" s="319"/>
      <c r="AE4919" s="319"/>
      <c r="AF4919" s="319"/>
    </row>
    <row r="4920" spans="2:32" s="313" customFormat="1" hidden="1" x14ac:dyDescent="0.25">
      <c r="B4920" s="313" t="s">
        <v>6141</v>
      </c>
      <c r="C4920" s="672"/>
      <c r="D4920" s="313" t="s">
        <v>10280</v>
      </c>
      <c r="E4920" s="313" t="s">
        <v>6142</v>
      </c>
      <c r="I4920" s="313" t="s">
        <v>6141</v>
      </c>
      <c r="J4920" s="313" t="s">
        <v>440</v>
      </c>
      <c r="K4920" s="313">
        <v>17</v>
      </c>
      <c r="L4920" s="319"/>
      <c r="M4920" s="319">
        <v>36</v>
      </c>
      <c r="N4920" s="319">
        <v>41</v>
      </c>
      <c r="O4920" s="319" t="s">
        <v>9644</v>
      </c>
      <c r="P4920" s="319">
        <v>44</v>
      </c>
      <c r="Q4920" s="319">
        <v>25</v>
      </c>
      <c r="R4920" s="319">
        <v>9</v>
      </c>
      <c r="S4920" s="319" t="s">
        <v>9645</v>
      </c>
      <c r="T4920" s="319">
        <v>1214</v>
      </c>
      <c r="U4920" s="319">
        <v>17.611000000000001</v>
      </c>
      <c r="V4920" s="319">
        <v>44.418999999999997</v>
      </c>
      <c r="W4920" s="319"/>
      <c r="X4920" s="319"/>
      <c r="Y4920" s="319"/>
      <c r="Z4920" s="319"/>
      <c r="AA4920" s="319"/>
      <c r="AB4920" s="319"/>
      <c r="AC4920" s="319"/>
      <c r="AD4920" s="319"/>
      <c r="AE4920" s="319"/>
      <c r="AF4920" s="319"/>
    </row>
    <row r="4921" spans="2:32" s="313" customFormat="1" hidden="1" x14ac:dyDescent="0.25">
      <c r="B4921" s="313" t="s">
        <v>7731</v>
      </c>
      <c r="C4921" s="672"/>
      <c r="D4921" s="313" t="s">
        <v>10281</v>
      </c>
      <c r="E4921" s="313" t="s">
        <v>7732</v>
      </c>
      <c r="I4921" s="313" t="s">
        <v>7731</v>
      </c>
      <c r="J4921" s="313" t="s">
        <v>594</v>
      </c>
      <c r="K4921" s="313">
        <v>43</v>
      </c>
      <c r="L4921" s="319"/>
      <c r="M4921" s="319">
        <v>21</v>
      </c>
      <c r="N4921" s="319">
        <v>23</v>
      </c>
      <c r="O4921" s="319" t="s">
        <v>9644</v>
      </c>
      <c r="P4921" s="319">
        <v>1</v>
      </c>
      <c r="Q4921" s="319">
        <v>47</v>
      </c>
      <c r="R4921" s="319">
        <v>26</v>
      </c>
      <c r="S4921" s="319" t="s">
        <v>9648</v>
      </c>
      <c r="T4921" s="319">
        <v>5</v>
      </c>
      <c r="U4921" s="319">
        <v>43.356000000000002</v>
      </c>
      <c r="V4921" s="319">
        <v>-1.7909999999999999</v>
      </c>
      <c r="W4921" s="319"/>
      <c r="X4921" s="319"/>
      <c r="Y4921" s="319"/>
      <c r="Z4921" s="319"/>
      <c r="AA4921" s="319"/>
      <c r="AB4921" s="319"/>
      <c r="AC4921" s="319"/>
      <c r="AD4921" s="319"/>
      <c r="AE4921" s="319"/>
      <c r="AF4921" s="319"/>
    </row>
    <row r="4922" spans="2:32" s="313" customFormat="1" hidden="1" x14ac:dyDescent="0.25">
      <c r="B4922" s="313" t="s">
        <v>5412</v>
      </c>
      <c r="C4922" s="672"/>
      <c r="D4922" s="313" t="s">
        <v>10282</v>
      </c>
      <c r="E4922" s="313" t="s">
        <v>5413</v>
      </c>
      <c r="I4922" s="313" t="s">
        <v>5412</v>
      </c>
      <c r="J4922" s="313" t="s">
        <v>600</v>
      </c>
      <c r="K4922" s="313">
        <v>42</v>
      </c>
      <c r="L4922" s="319"/>
      <c r="M4922" s="319">
        <v>45</v>
      </c>
      <c r="N4922" s="319">
        <v>37</v>
      </c>
      <c r="O4922" s="319" t="s">
        <v>9644</v>
      </c>
      <c r="P4922" s="319">
        <v>10</v>
      </c>
      <c r="Q4922" s="319">
        <v>14</v>
      </c>
      <c r="R4922" s="319">
        <v>22</v>
      </c>
      <c r="S4922" s="319" t="s">
        <v>9645</v>
      </c>
      <c r="T4922" s="319">
        <v>10</v>
      </c>
      <c r="U4922" s="319">
        <v>42.76</v>
      </c>
      <c r="V4922" s="319">
        <v>10.239000000000001</v>
      </c>
      <c r="W4922" s="319"/>
      <c r="X4922" s="319"/>
      <c r="Y4922" s="319"/>
      <c r="Z4922" s="319"/>
      <c r="AA4922" s="319"/>
      <c r="AB4922" s="319"/>
      <c r="AC4922" s="319"/>
      <c r="AD4922" s="319"/>
      <c r="AE4922" s="319"/>
      <c r="AF4922" s="319"/>
    </row>
    <row r="4923" spans="2:32" s="313" customFormat="1" hidden="1" x14ac:dyDescent="0.25">
      <c r="B4923" s="313" t="s">
        <v>2856</v>
      </c>
      <c r="C4923" s="672"/>
      <c r="D4923" s="313" t="s">
        <v>10283</v>
      </c>
      <c r="E4923" s="313" t="s">
        <v>2857</v>
      </c>
      <c r="I4923" s="313" t="s">
        <v>2859</v>
      </c>
      <c r="J4923" s="313" t="s">
        <v>2858</v>
      </c>
      <c r="K4923" s="313">
        <v>0</v>
      </c>
      <c r="L4923" s="319"/>
      <c r="M4923" s="319">
        <v>2</v>
      </c>
      <c r="N4923" s="319">
        <v>32</v>
      </c>
      <c r="O4923" s="319" t="s">
        <v>9644</v>
      </c>
      <c r="P4923" s="319">
        <v>32</v>
      </c>
      <c r="Q4923" s="319">
        <v>26</v>
      </c>
      <c r="R4923" s="319">
        <v>36</v>
      </c>
      <c r="S4923" s="319" t="s">
        <v>9645</v>
      </c>
      <c r="T4923" s="319">
        <v>1153</v>
      </c>
      <c r="U4923" s="319">
        <v>4.2000000000000003E-2</v>
      </c>
      <c r="V4923" s="319">
        <v>32.442999999999998</v>
      </c>
      <c r="W4923" s="319"/>
      <c r="X4923" s="319"/>
      <c r="Y4923" s="319"/>
      <c r="Z4923" s="319"/>
      <c r="AA4923" s="319"/>
      <c r="AB4923" s="319"/>
      <c r="AC4923" s="319"/>
      <c r="AD4923" s="319"/>
      <c r="AE4923" s="319"/>
      <c r="AF4923" s="319"/>
    </row>
    <row r="4924" spans="2:32" s="313" customFormat="1" hidden="1" x14ac:dyDescent="0.25">
      <c r="B4924" s="313" t="s">
        <v>2790</v>
      </c>
      <c r="C4924" s="672"/>
      <c r="D4924" s="313" t="s">
        <v>10284</v>
      </c>
      <c r="E4924" s="313" t="s">
        <v>2791</v>
      </c>
      <c r="I4924" s="313" t="s">
        <v>2790</v>
      </c>
      <c r="J4924" s="313" t="s">
        <v>2482</v>
      </c>
      <c r="K4924" s="313">
        <v>13</v>
      </c>
      <c r="L4924" s="319"/>
      <c r="M4924" s="319">
        <v>9</v>
      </c>
      <c r="N4924" s="319">
        <v>11</v>
      </c>
      <c r="O4924" s="319" t="s">
        <v>9644</v>
      </c>
      <c r="P4924" s="319">
        <v>30</v>
      </c>
      <c r="Q4924" s="319">
        <v>13</v>
      </c>
      <c r="R4924" s="319">
        <v>57</v>
      </c>
      <c r="S4924" s="319" t="s">
        <v>9645</v>
      </c>
      <c r="T4924" s="319">
        <v>574</v>
      </c>
      <c r="U4924" s="319">
        <v>13.153</v>
      </c>
      <c r="V4924" s="319">
        <v>30.231999999999999</v>
      </c>
      <c r="W4924" s="319"/>
      <c r="X4924" s="319"/>
      <c r="Y4924" s="319"/>
      <c r="Z4924" s="319"/>
      <c r="AA4924" s="319"/>
      <c r="AB4924" s="319"/>
      <c r="AC4924" s="319"/>
      <c r="AD4924" s="319"/>
      <c r="AE4924" s="319"/>
      <c r="AF4924" s="319"/>
    </row>
    <row r="4925" spans="2:32" s="313" customFormat="1" hidden="1" x14ac:dyDescent="0.25">
      <c r="B4925" s="313" t="s">
        <v>2878</v>
      </c>
      <c r="C4925" s="672"/>
      <c r="D4925" s="313" t="s">
        <v>10285</v>
      </c>
      <c r="E4925" s="313" t="s">
        <v>2879</v>
      </c>
      <c r="I4925" s="313" t="s">
        <v>2878</v>
      </c>
      <c r="J4925" s="313" t="s">
        <v>410</v>
      </c>
      <c r="K4925" s="313">
        <v>55</v>
      </c>
      <c r="L4925" s="319"/>
      <c r="M4925" s="319">
        <v>31</v>
      </c>
      <c r="N4925" s="319">
        <v>33</v>
      </c>
      <c r="O4925" s="319" t="s">
        <v>9644</v>
      </c>
      <c r="P4925" s="319">
        <v>8</v>
      </c>
      <c r="Q4925" s="319">
        <v>33</v>
      </c>
      <c r="R4925" s="319">
        <v>12</v>
      </c>
      <c r="S4925" s="319" t="s">
        <v>9645</v>
      </c>
      <c r="T4925" s="319">
        <v>30</v>
      </c>
      <c r="U4925" s="319">
        <v>55.526000000000003</v>
      </c>
      <c r="V4925" s="319">
        <v>8.5530000000000008</v>
      </c>
      <c r="W4925" s="319"/>
      <c r="X4925" s="319"/>
      <c r="Y4925" s="319"/>
      <c r="Z4925" s="319"/>
      <c r="AA4925" s="319"/>
      <c r="AB4925" s="319"/>
      <c r="AC4925" s="319"/>
      <c r="AD4925" s="319"/>
      <c r="AE4925" s="319"/>
      <c r="AF4925" s="319"/>
    </row>
    <row r="4926" spans="2:32" s="313" customFormat="1" hidden="1" x14ac:dyDescent="0.25">
      <c r="B4926" s="313" t="s">
        <v>2775</v>
      </c>
      <c r="C4926" s="672"/>
      <c r="D4926" s="313" t="s">
        <v>10286</v>
      </c>
      <c r="E4926" s="313" t="s">
        <v>2776</v>
      </c>
      <c r="I4926" s="313" t="s">
        <v>2775</v>
      </c>
      <c r="J4926" s="313" t="s">
        <v>1465</v>
      </c>
      <c r="K4926" s="313">
        <v>31</v>
      </c>
      <c r="L4926" s="319"/>
      <c r="M4926" s="319">
        <v>42</v>
      </c>
      <c r="N4926" s="319">
        <v>15</v>
      </c>
      <c r="O4926" s="319" t="s">
        <v>9644</v>
      </c>
      <c r="P4926" s="319">
        <v>9</v>
      </c>
      <c r="Q4926" s="319">
        <v>15</v>
      </c>
      <c r="R4926" s="319">
        <v>16</v>
      </c>
      <c r="S4926" s="319" t="s">
        <v>9645</v>
      </c>
      <c r="T4926" s="319">
        <v>253</v>
      </c>
      <c r="U4926" s="319">
        <v>31.704000000000001</v>
      </c>
      <c r="V4926" s="319">
        <v>9.2539999999999996</v>
      </c>
      <c r="W4926" s="319"/>
      <c r="X4926" s="319"/>
      <c r="Y4926" s="319"/>
      <c r="Z4926" s="319"/>
      <c r="AA4926" s="319"/>
      <c r="AB4926" s="319"/>
      <c r="AC4926" s="319"/>
      <c r="AD4926" s="319"/>
      <c r="AE4926" s="319"/>
      <c r="AF4926" s="319"/>
    </row>
    <row r="4927" spans="2:32" s="313" customFormat="1" hidden="1" x14ac:dyDescent="0.25">
      <c r="B4927" s="313" t="s">
        <v>8251</v>
      </c>
      <c r="C4927" s="672"/>
      <c r="D4927" s="313" t="s">
        <v>10287</v>
      </c>
      <c r="E4927" s="313" t="s">
        <v>8252</v>
      </c>
      <c r="I4927" s="313" t="s">
        <v>8253</v>
      </c>
      <c r="J4927" s="313" t="s">
        <v>423</v>
      </c>
      <c r="K4927" s="313">
        <v>45</v>
      </c>
      <c r="L4927" s="319"/>
      <c r="M4927" s="319">
        <v>32</v>
      </c>
      <c r="N4927" s="319">
        <v>25</v>
      </c>
      <c r="O4927" s="319" t="s">
        <v>9644</v>
      </c>
      <c r="P4927" s="319">
        <v>4</v>
      </c>
      <c r="Q4927" s="319">
        <v>17</v>
      </c>
      <c r="R4927" s="319">
        <v>47</v>
      </c>
      <c r="S4927" s="319" t="s">
        <v>9645</v>
      </c>
      <c r="T4927" s="319">
        <v>404</v>
      </c>
      <c r="U4927" s="319">
        <v>45.54</v>
      </c>
      <c r="V4927" s="319">
        <v>4.2960000000000003</v>
      </c>
      <c r="W4927" s="319"/>
      <c r="X4927" s="319"/>
      <c r="Y4927" s="319"/>
      <c r="Z4927" s="319"/>
      <c r="AA4927" s="319"/>
      <c r="AB4927" s="319"/>
      <c r="AC4927" s="319"/>
      <c r="AD4927" s="319"/>
      <c r="AE4927" s="319"/>
      <c r="AF4927" s="319"/>
    </row>
    <row r="4928" spans="2:32" s="313" customFormat="1" hidden="1" x14ac:dyDescent="0.25">
      <c r="B4928" s="313" t="s">
        <v>2813</v>
      </c>
      <c r="C4928" s="672"/>
      <c r="D4928" s="313" t="s">
        <v>10288</v>
      </c>
      <c r="E4928" s="313" t="s">
        <v>2814</v>
      </c>
      <c r="I4928" s="313" t="s">
        <v>2815</v>
      </c>
      <c r="J4928" s="313" t="s">
        <v>436</v>
      </c>
      <c r="K4928" s="313">
        <v>36</v>
      </c>
      <c r="L4928" s="319"/>
      <c r="M4928" s="319">
        <v>15</v>
      </c>
      <c r="N4928" s="319">
        <v>38</v>
      </c>
      <c r="O4928" s="319" t="s">
        <v>9644</v>
      </c>
      <c r="P4928" s="319">
        <v>76</v>
      </c>
      <c r="Q4928" s="319">
        <v>10</v>
      </c>
      <c r="R4928" s="319">
        <v>28</v>
      </c>
      <c r="S4928" s="319" t="s">
        <v>9648</v>
      </c>
      <c r="T4928" s="319">
        <v>4</v>
      </c>
      <c r="U4928" s="319">
        <v>36.261000000000003</v>
      </c>
      <c r="V4928" s="319">
        <v>-76.174000000000007</v>
      </c>
      <c r="W4928" s="319"/>
      <c r="X4928" s="319"/>
      <c r="Y4928" s="319"/>
      <c r="Z4928" s="319"/>
      <c r="AA4928" s="319"/>
      <c r="AB4928" s="319"/>
      <c r="AC4928" s="319"/>
      <c r="AD4928" s="319"/>
      <c r="AE4928" s="319"/>
      <c r="AF4928" s="319"/>
    </row>
    <row r="4929" spans="2:32" s="313" customFormat="1" hidden="1" x14ac:dyDescent="0.25">
      <c r="B4929" s="313" t="s">
        <v>760</v>
      </c>
      <c r="C4929" s="672"/>
      <c r="D4929" s="313" t="s">
        <v>10289</v>
      </c>
      <c r="E4929" s="313" t="s">
        <v>763</v>
      </c>
      <c r="I4929" s="313" t="s">
        <v>764</v>
      </c>
      <c r="J4929" s="313" t="s">
        <v>436</v>
      </c>
      <c r="K4929" s="313">
        <v>61</v>
      </c>
      <c r="L4929" s="319"/>
      <c r="M4929" s="319">
        <v>15</v>
      </c>
      <c r="N4929" s="319">
        <v>4</v>
      </c>
      <c r="O4929" s="319" t="s">
        <v>9644</v>
      </c>
      <c r="P4929" s="319">
        <v>149</v>
      </c>
      <c r="Q4929" s="319">
        <v>48</v>
      </c>
      <c r="R4929" s="319">
        <v>23</v>
      </c>
      <c r="S4929" s="319" t="s">
        <v>9648</v>
      </c>
      <c r="T4929" s="319">
        <v>65</v>
      </c>
      <c r="U4929" s="319">
        <v>61.250999999999998</v>
      </c>
      <c r="V4929" s="319">
        <v>-149.80600000000001</v>
      </c>
      <c r="W4929" s="319"/>
      <c r="X4929" s="319"/>
      <c r="Y4929" s="319"/>
      <c r="Z4929" s="319"/>
      <c r="AA4929" s="319"/>
      <c r="AB4929" s="319"/>
      <c r="AC4929" s="319"/>
      <c r="AD4929" s="319"/>
      <c r="AE4929" s="319"/>
      <c r="AF4929" s="319"/>
    </row>
    <row r="4930" spans="2:32" s="313" customFormat="1" hidden="1" x14ac:dyDescent="0.25">
      <c r="B4930" s="313" t="s">
        <v>2743</v>
      </c>
      <c r="C4930" s="672"/>
      <c r="D4930" s="313" t="s">
        <v>10290</v>
      </c>
      <c r="E4930" s="313" t="s">
        <v>2744</v>
      </c>
      <c r="I4930" s="313" t="s">
        <v>2743</v>
      </c>
      <c r="J4930" s="313" t="s">
        <v>433</v>
      </c>
      <c r="K4930" s="313">
        <v>55</v>
      </c>
      <c r="L4930" s="319"/>
      <c r="M4930" s="319">
        <v>57</v>
      </c>
      <c r="N4930" s="319">
        <v>0</v>
      </c>
      <c r="O4930" s="319" t="s">
        <v>9644</v>
      </c>
      <c r="P4930" s="319">
        <v>3</v>
      </c>
      <c r="Q4930" s="319">
        <v>22</v>
      </c>
      <c r="R4930" s="319">
        <v>21</v>
      </c>
      <c r="S4930" s="319" t="s">
        <v>9648</v>
      </c>
      <c r="T4930" s="319">
        <v>42</v>
      </c>
      <c r="U4930" s="319">
        <v>55.95</v>
      </c>
      <c r="V4930" s="319">
        <v>-3.3730000000000002</v>
      </c>
      <c r="W4930" s="319"/>
      <c r="X4930" s="319"/>
      <c r="Y4930" s="319"/>
      <c r="Z4930" s="319"/>
      <c r="AA4930" s="319"/>
      <c r="AB4930" s="319"/>
      <c r="AC4930" s="319"/>
      <c r="AD4930" s="319"/>
      <c r="AE4930" s="319"/>
      <c r="AF4930" s="319"/>
    </row>
    <row r="4931" spans="2:32" s="313" customFormat="1" hidden="1" x14ac:dyDescent="0.25">
      <c r="B4931" s="313" t="s">
        <v>2806</v>
      </c>
      <c r="C4931" s="672"/>
      <c r="D4931" s="313" t="s">
        <v>10291</v>
      </c>
      <c r="E4931" s="313" t="s">
        <v>2807</v>
      </c>
      <c r="I4931" s="313" t="s">
        <v>2809</v>
      </c>
      <c r="J4931" s="313" t="s">
        <v>2808</v>
      </c>
      <c r="K4931" s="313">
        <v>0</v>
      </c>
      <c r="L4931" s="319"/>
      <c r="M4931" s="319">
        <v>24</v>
      </c>
      <c r="N4931" s="319">
        <v>15</v>
      </c>
      <c r="O4931" s="319" t="s">
        <v>9644</v>
      </c>
      <c r="P4931" s="319">
        <v>35</v>
      </c>
      <c r="Q4931" s="319">
        <v>14</v>
      </c>
      <c r="R4931" s="319">
        <v>17</v>
      </c>
      <c r="S4931" s="319" t="s">
        <v>9645</v>
      </c>
      <c r="T4931" s="319">
        <v>2116</v>
      </c>
      <c r="U4931" s="319">
        <v>0.40400000000000003</v>
      </c>
      <c r="V4931" s="319">
        <v>35.238</v>
      </c>
      <c r="W4931" s="319"/>
      <c r="X4931" s="319"/>
      <c r="Y4931" s="319"/>
      <c r="Z4931" s="319"/>
      <c r="AA4931" s="319"/>
      <c r="AB4931" s="319"/>
      <c r="AC4931" s="319"/>
      <c r="AD4931" s="319"/>
      <c r="AE4931" s="319"/>
      <c r="AF4931" s="319"/>
    </row>
    <row r="4932" spans="2:32" s="313" customFormat="1" hidden="1" x14ac:dyDescent="0.25">
      <c r="B4932" s="313" t="s">
        <v>4714</v>
      </c>
      <c r="C4932" s="672"/>
      <c r="D4932" s="313" t="s">
        <v>10292</v>
      </c>
      <c r="E4932" s="313" t="s">
        <v>4715</v>
      </c>
      <c r="I4932" s="313" t="s">
        <v>4716</v>
      </c>
      <c r="J4932" s="313" t="s">
        <v>423</v>
      </c>
      <c r="K4932" s="313">
        <v>46</v>
      </c>
      <c r="L4932" s="319"/>
      <c r="M4932" s="319">
        <v>42</v>
      </c>
      <c r="N4932" s="319">
        <v>7</v>
      </c>
      <c r="O4932" s="319" t="s">
        <v>9644</v>
      </c>
      <c r="P4932" s="319">
        <v>1</v>
      </c>
      <c r="Q4932" s="319">
        <v>22</v>
      </c>
      <c r="R4932" s="319">
        <v>43</v>
      </c>
      <c r="S4932" s="319" t="s">
        <v>9648</v>
      </c>
      <c r="T4932" s="319">
        <v>92</v>
      </c>
      <c r="U4932" s="319">
        <v>46.701999999999998</v>
      </c>
      <c r="V4932" s="319">
        <v>-1.379</v>
      </c>
      <c r="W4932" s="319"/>
      <c r="X4932" s="319"/>
      <c r="Y4932" s="319"/>
      <c r="Z4932" s="319"/>
      <c r="AA4932" s="319"/>
      <c r="AB4932" s="319"/>
      <c r="AC4932" s="319"/>
      <c r="AD4932" s="319"/>
      <c r="AE4932" s="319"/>
      <c r="AF4932" s="319"/>
    </row>
    <row r="4933" spans="2:32" s="313" customFormat="1" hidden="1" x14ac:dyDescent="0.25">
      <c r="B4933" s="313" t="s">
        <v>2754</v>
      </c>
      <c r="C4933" s="672"/>
      <c r="D4933" s="313" t="s">
        <v>10293</v>
      </c>
      <c r="E4933" s="313" t="s">
        <v>2755</v>
      </c>
      <c r="I4933" s="313" t="s">
        <v>2754</v>
      </c>
      <c r="J4933" s="313" t="s">
        <v>436</v>
      </c>
      <c r="K4933" s="313">
        <v>34</v>
      </c>
      <c r="L4933" s="319"/>
      <c r="M4933" s="319">
        <v>54</v>
      </c>
      <c r="N4933" s="319">
        <v>19</v>
      </c>
      <c r="O4933" s="319" t="s">
        <v>9644</v>
      </c>
      <c r="P4933" s="319">
        <v>117</v>
      </c>
      <c r="Q4933" s="319">
        <v>53</v>
      </c>
      <c r="R4933" s="319">
        <v>1</v>
      </c>
      <c r="S4933" s="319" t="s">
        <v>9648</v>
      </c>
      <c r="T4933" s="319">
        <v>702</v>
      </c>
      <c r="U4933" s="319">
        <v>34.905000000000001</v>
      </c>
      <c r="V4933" s="319">
        <v>-117.884</v>
      </c>
      <c r="W4933" s="319"/>
      <c r="X4933" s="319"/>
      <c r="Y4933" s="319"/>
      <c r="Z4933" s="319"/>
      <c r="AA4933" s="319"/>
      <c r="AB4933" s="319"/>
      <c r="AC4933" s="319"/>
      <c r="AD4933" s="319"/>
      <c r="AE4933" s="319"/>
      <c r="AF4933" s="319"/>
    </row>
    <row r="4934" spans="2:32" s="313" customFormat="1" hidden="1" x14ac:dyDescent="0.25">
      <c r="B4934" s="313" t="s">
        <v>3785</v>
      </c>
      <c r="C4934" s="672"/>
      <c r="D4934" s="313" t="s">
        <v>10294</v>
      </c>
      <c r="E4934" s="313" t="s">
        <v>3786</v>
      </c>
      <c r="I4934" s="313" t="s">
        <v>3787</v>
      </c>
      <c r="J4934" s="313" t="s">
        <v>436</v>
      </c>
      <c r="K4934" s="313">
        <v>29</v>
      </c>
      <c r="L4934" s="319"/>
      <c r="M4934" s="319">
        <v>36</v>
      </c>
      <c r="N4934" s="319">
        <v>26</v>
      </c>
      <c r="O4934" s="319" t="s">
        <v>9644</v>
      </c>
      <c r="P4934" s="319">
        <v>95</v>
      </c>
      <c r="Q4934" s="319">
        <v>9</v>
      </c>
      <c r="R4934" s="319">
        <v>31</v>
      </c>
      <c r="S4934" s="319" t="s">
        <v>9648</v>
      </c>
      <c r="T4934" s="319">
        <v>10</v>
      </c>
      <c r="U4934" s="319">
        <v>29.606999999999999</v>
      </c>
      <c r="V4934" s="319">
        <v>-95.159000000000006</v>
      </c>
      <c r="W4934" s="319"/>
      <c r="X4934" s="319"/>
      <c r="Y4934" s="319"/>
      <c r="Z4934" s="319"/>
      <c r="AA4934" s="319"/>
      <c r="AB4934" s="319"/>
      <c r="AC4934" s="319"/>
      <c r="AD4934" s="319"/>
      <c r="AE4934" s="319"/>
      <c r="AF4934" s="319"/>
    </row>
    <row r="4935" spans="2:32" s="313" customFormat="1" hidden="1" x14ac:dyDescent="0.25">
      <c r="B4935" s="313" t="s">
        <v>4324</v>
      </c>
      <c r="C4935" s="672"/>
      <c r="D4935" s="313" t="s">
        <v>10295</v>
      </c>
      <c r="E4935" s="313" t="s">
        <v>4325</v>
      </c>
      <c r="I4935" s="313" t="s">
        <v>4326</v>
      </c>
      <c r="J4935" s="313" t="s">
        <v>531</v>
      </c>
      <c r="K4935" s="313">
        <v>38</v>
      </c>
      <c r="L4935" s="319"/>
      <c r="M4935" s="319">
        <v>7</v>
      </c>
      <c r="N4935" s="319">
        <v>11</v>
      </c>
      <c r="O4935" s="319" t="s">
        <v>9644</v>
      </c>
      <c r="P4935" s="319">
        <v>20</v>
      </c>
      <c r="Q4935" s="319">
        <v>30</v>
      </c>
      <c r="R4935" s="319">
        <v>2</v>
      </c>
      <c r="S4935" s="319" t="s">
        <v>9645</v>
      </c>
      <c r="T4935" s="319">
        <v>19</v>
      </c>
      <c r="U4935" s="319">
        <v>38.119999999999997</v>
      </c>
      <c r="V4935" s="319">
        <v>20.501000000000001</v>
      </c>
      <c r="W4935" s="319"/>
      <c r="X4935" s="319"/>
      <c r="Y4935" s="319"/>
      <c r="Z4935" s="319"/>
      <c r="AA4935" s="319"/>
      <c r="AB4935" s="319"/>
      <c r="AC4935" s="319"/>
      <c r="AD4935" s="319"/>
      <c r="AE4935" s="319"/>
      <c r="AF4935" s="319"/>
    </row>
    <row r="4936" spans="2:32" s="313" customFormat="1" hidden="1" x14ac:dyDescent="0.25">
      <c r="B4936" s="313" t="s">
        <v>1363</v>
      </c>
      <c r="C4936" s="672"/>
      <c r="D4936" s="313" t="s">
        <v>10296</v>
      </c>
      <c r="E4936" s="313" t="s">
        <v>1364</v>
      </c>
      <c r="I4936" s="313" t="s">
        <v>1365</v>
      </c>
      <c r="J4936" s="313" t="s">
        <v>423</v>
      </c>
      <c r="K4936" s="313">
        <v>44</v>
      </c>
      <c r="L4936" s="319"/>
      <c r="M4936" s="319">
        <v>49</v>
      </c>
      <c r="N4936" s="319">
        <v>31</v>
      </c>
      <c r="O4936" s="319" t="s">
        <v>9644</v>
      </c>
      <c r="P4936" s="319">
        <v>0</v>
      </c>
      <c r="Q4936" s="319">
        <v>31</v>
      </c>
      <c r="R4936" s="319">
        <v>7</v>
      </c>
      <c r="S4936" s="319" t="s">
        <v>9645</v>
      </c>
      <c r="T4936" s="319">
        <v>53</v>
      </c>
      <c r="U4936" s="319">
        <v>44.825000000000003</v>
      </c>
      <c r="V4936" s="319">
        <v>0.51900000000000002</v>
      </c>
      <c r="W4936" s="319"/>
      <c r="X4936" s="319"/>
      <c r="Y4936" s="319"/>
      <c r="Z4936" s="319"/>
      <c r="AA4936" s="319"/>
      <c r="AB4936" s="319"/>
      <c r="AC4936" s="319"/>
      <c r="AD4936" s="319"/>
      <c r="AE4936" s="319"/>
      <c r="AF4936" s="319"/>
    </row>
    <row r="4937" spans="2:32" s="313" customFormat="1" hidden="1" x14ac:dyDescent="0.25">
      <c r="B4937" s="313" t="s">
        <v>2726</v>
      </c>
      <c r="C4937" s="672"/>
      <c r="D4937" s="313" t="s">
        <v>10297</v>
      </c>
      <c r="E4937" s="313" t="s">
        <v>2727</v>
      </c>
      <c r="I4937" s="313" t="s">
        <v>2728</v>
      </c>
      <c r="J4937" s="313" t="s">
        <v>436</v>
      </c>
      <c r="K4937" s="313">
        <v>28</v>
      </c>
      <c r="L4937" s="319"/>
      <c r="M4937" s="319">
        <v>42</v>
      </c>
      <c r="N4937" s="319">
        <v>0</v>
      </c>
      <c r="O4937" s="319" t="s">
        <v>9644</v>
      </c>
      <c r="P4937" s="319">
        <v>100</v>
      </c>
      <c r="Q4937" s="319">
        <v>28</v>
      </c>
      <c r="R4937" s="319">
        <v>46</v>
      </c>
      <c r="S4937" s="319" t="s">
        <v>9648</v>
      </c>
      <c r="T4937" s="319">
        <v>246</v>
      </c>
      <c r="U4937" s="319">
        <v>28.7</v>
      </c>
      <c r="V4937" s="319">
        <v>-100.479</v>
      </c>
      <c r="W4937" s="319"/>
      <c r="X4937" s="319"/>
      <c r="Y4937" s="319"/>
      <c r="Z4937" s="319"/>
      <c r="AA4937" s="319"/>
      <c r="AB4937" s="319"/>
      <c r="AC4937" s="319"/>
      <c r="AD4937" s="319"/>
      <c r="AE4937" s="319"/>
      <c r="AF4937" s="319"/>
    </row>
    <row r="4938" spans="2:32" s="313" customFormat="1" hidden="1" x14ac:dyDescent="0.25">
      <c r="B4938" s="313" t="s">
        <v>2760</v>
      </c>
      <c r="C4938" s="672"/>
      <c r="D4938" s="313" t="s">
        <v>10298</v>
      </c>
      <c r="E4938" s="313" t="s">
        <v>2761</v>
      </c>
      <c r="I4938" s="313" t="s">
        <v>2760</v>
      </c>
      <c r="J4938" s="313" t="s">
        <v>579</v>
      </c>
      <c r="K4938" s="313">
        <v>65</v>
      </c>
      <c r="L4938" s="319"/>
      <c r="M4938" s="319">
        <v>17</v>
      </c>
      <c r="N4938" s="319">
        <v>0</v>
      </c>
      <c r="O4938" s="319" t="s">
        <v>9644</v>
      </c>
      <c r="P4938" s="319">
        <v>14</v>
      </c>
      <c r="Q4938" s="319">
        <v>24</v>
      </c>
      <c r="R4938" s="319">
        <v>5</v>
      </c>
      <c r="S4938" s="319" t="s">
        <v>9648</v>
      </c>
      <c r="T4938" s="319">
        <v>24</v>
      </c>
      <c r="U4938" s="319">
        <v>65.283000000000001</v>
      </c>
      <c r="V4938" s="319">
        <v>-14.401</v>
      </c>
      <c r="W4938" s="319"/>
      <c r="X4938" s="319"/>
      <c r="Y4938" s="319"/>
      <c r="Z4938" s="319"/>
      <c r="AA4938" s="319"/>
      <c r="AB4938" s="319"/>
      <c r="AC4938" s="319"/>
      <c r="AD4938" s="319"/>
      <c r="AE4938" s="319"/>
      <c r="AF4938" s="319"/>
    </row>
    <row r="4939" spans="2:32" s="313" customFormat="1" hidden="1" x14ac:dyDescent="0.25">
      <c r="B4939" s="313" t="s">
        <v>2773</v>
      </c>
      <c r="C4939" s="672"/>
      <c r="D4939" s="313" t="s">
        <v>10299</v>
      </c>
      <c r="E4939" s="313" t="s">
        <v>2774</v>
      </c>
      <c r="I4939" s="313" t="s">
        <v>2773</v>
      </c>
      <c r="J4939" s="313" t="s">
        <v>1055</v>
      </c>
      <c r="K4939" s="313">
        <v>41</v>
      </c>
      <c r="L4939" s="319"/>
      <c r="M4939" s="319">
        <v>56</v>
      </c>
      <c r="N4939" s="319">
        <v>35</v>
      </c>
      <c r="O4939" s="319" t="s">
        <v>9647</v>
      </c>
      <c r="P4939" s="319">
        <v>71</v>
      </c>
      <c r="Q4939" s="319">
        <v>31</v>
      </c>
      <c r="R4939" s="319">
        <v>56</v>
      </c>
      <c r="S4939" s="319" t="s">
        <v>9648</v>
      </c>
      <c r="T4939" s="319">
        <v>346</v>
      </c>
      <c r="U4939" s="319">
        <v>-41.942999999999998</v>
      </c>
      <c r="V4939" s="319">
        <v>-71.531999999999996</v>
      </c>
      <c r="W4939" s="319"/>
      <c r="X4939" s="319"/>
      <c r="Y4939" s="319"/>
      <c r="Z4939" s="319"/>
      <c r="AA4939" s="319"/>
      <c r="AB4939" s="319"/>
      <c r="AC4939" s="319"/>
      <c r="AD4939" s="319"/>
      <c r="AE4939" s="319"/>
      <c r="AF4939" s="319"/>
    </row>
    <row r="4940" spans="2:32" s="313" customFormat="1" hidden="1" x14ac:dyDescent="0.25">
      <c r="B4940" s="313" t="s">
        <v>1836</v>
      </c>
      <c r="C4940" s="672"/>
      <c r="D4940" s="313" t="s">
        <v>10300</v>
      </c>
      <c r="E4940" s="313" t="s">
        <v>1837</v>
      </c>
      <c r="I4940" s="313" t="s">
        <v>1838</v>
      </c>
      <c r="J4940" s="313" t="s">
        <v>436</v>
      </c>
      <c r="K4940" s="313">
        <v>58</v>
      </c>
      <c r="L4940" s="319"/>
      <c r="M4940" s="319">
        <v>38</v>
      </c>
      <c r="N4940" s="319">
        <v>50</v>
      </c>
      <c r="O4940" s="319" t="s">
        <v>9644</v>
      </c>
      <c r="P4940" s="319">
        <v>162</v>
      </c>
      <c r="Q4940" s="319">
        <v>3</v>
      </c>
      <c r="R4940" s="319">
        <v>38</v>
      </c>
      <c r="S4940" s="319" t="s">
        <v>9648</v>
      </c>
      <c r="T4940" s="319">
        <v>165</v>
      </c>
      <c r="U4940" s="319">
        <v>58.646999999999998</v>
      </c>
      <c r="V4940" s="319">
        <v>-162.06100000000001</v>
      </c>
      <c r="W4940" s="319"/>
      <c r="X4940" s="319"/>
      <c r="Y4940" s="319"/>
      <c r="Z4940" s="319"/>
      <c r="AA4940" s="319"/>
      <c r="AB4940" s="319"/>
      <c r="AC4940" s="319"/>
      <c r="AD4940" s="319"/>
      <c r="AE4940" s="319"/>
      <c r="AF4940" s="319"/>
    </row>
    <row r="4941" spans="2:32" s="313" customFormat="1" hidden="1" x14ac:dyDescent="0.25">
      <c r="B4941" s="313" t="s">
        <v>2925</v>
      </c>
      <c r="C4941" s="672"/>
      <c r="D4941" s="313" t="s">
        <v>10301</v>
      </c>
      <c r="E4941" s="313" t="s">
        <v>2926</v>
      </c>
      <c r="I4941" s="313" t="s">
        <v>2927</v>
      </c>
      <c r="J4941" s="313" t="s">
        <v>436</v>
      </c>
      <c r="K4941" s="313">
        <v>64</v>
      </c>
      <c r="L4941" s="319"/>
      <c r="M4941" s="319">
        <v>39</v>
      </c>
      <c r="N4941" s="319">
        <v>56</v>
      </c>
      <c r="O4941" s="319" t="s">
        <v>9644</v>
      </c>
      <c r="P4941" s="319">
        <v>147</v>
      </c>
      <c r="Q4941" s="319">
        <v>6</v>
      </c>
      <c r="R4941" s="319">
        <v>5</v>
      </c>
      <c r="S4941" s="319" t="s">
        <v>9648</v>
      </c>
      <c r="T4941" s="319">
        <v>168</v>
      </c>
      <c r="U4941" s="319">
        <v>64.665999999999997</v>
      </c>
      <c r="V4941" s="319">
        <v>-147.101</v>
      </c>
      <c r="W4941" s="319"/>
      <c r="X4941" s="319"/>
      <c r="Y4941" s="319"/>
      <c r="Z4941" s="319"/>
      <c r="AA4941" s="319"/>
      <c r="AB4941" s="319"/>
      <c r="AC4941" s="319"/>
      <c r="AD4941" s="319"/>
      <c r="AE4941" s="319"/>
      <c r="AF4941" s="319"/>
    </row>
    <row r="4942" spans="2:32" s="313" customFormat="1" hidden="1" x14ac:dyDescent="0.25">
      <c r="B4942" s="313" t="s">
        <v>2762</v>
      </c>
      <c r="C4942" s="672"/>
      <c r="D4942" s="313" t="s">
        <v>10302</v>
      </c>
      <c r="E4942" s="313" t="s">
        <v>2763</v>
      </c>
      <c r="I4942" s="313" t="s">
        <v>2762</v>
      </c>
      <c r="J4942" s="313" t="s">
        <v>748</v>
      </c>
      <c r="K4942" s="313">
        <v>51</v>
      </c>
      <c r="L4942" s="319"/>
      <c r="M4942" s="319">
        <v>27</v>
      </c>
      <c r="N4942" s="319">
        <v>0</v>
      </c>
      <c r="O4942" s="319" t="s">
        <v>9644</v>
      </c>
      <c r="P4942" s="319">
        <v>5</v>
      </c>
      <c r="Q4942" s="319">
        <v>22</v>
      </c>
      <c r="R4942" s="319">
        <v>28</v>
      </c>
      <c r="S4942" s="319" t="s">
        <v>9645</v>
      </c>
      <c r="T4942" s="319">
        <v>23</v>
      </c>
      <c r="U4942" s="319">
        <v>51.45</v>
      </c>
      <c r="V4942" s="319">
        <v>5.3739999999999997</v>
      </c>
      <c r="W4942" s="319"/>
      <c r="X4942" s="319"/>
      <c r="Y4942" s="319"/>
      <c r="Z4942" s="319"/>
      <c r="AA4942" s="319"/>
      <c r="AB4942" s="319"/>
      <c r="AC4942" s="319"/>
      <c r="AD4942" s="319"/>
      <c r="AE4942" s="319"/>
      <c r="AF4942" s="319"/>
    </row>
    <row r="4943" spans="2:32" s="313" customFormat="1" hidden="1" x14ac:dyDescent="0.25">
      <c r="B4943" s="313" t="s">
        <v>7427</v>
      </c>
      <c r="C4943" s="672"/>
      <c r="D4943" s="313" t="s">
        <v>10303</v>
      </c>
      <c r="E4943" s="313" t="s">
        <v>7428</v>
      </c>
      <c r="I4943" s="313" t="s">
        <v>7430</v>
      </c>
      <c r="J4943" s="313" t="s">
        <v>7429</v>
      </c>
      <c r="K4943" s="313">
        <v>18</v>
      </c>
      <c r="L4943" s="319"/>
      <c r="M4943" s="319">
        <v>26</v>
      </c>
      <c r="N4943" s="319">
        <v>41</v>
      </c>
      <c r="O4943" s="319" t="s">
        <v>9644</v>
      </c>
      <c r="P4943" s="319">
        <v>64</v>
      </c>
      <c r="Q4943" s="319">
        <v>32</v>
      </c>
      <c r="R4943" s="319">
        <v>34</v>
      </c>
      <c r="S4943" s="319" t="s">
        <v>9648</v>
      </c>
      <c r="T4943" s="319">
        <v>5</v>
      </c>
      <c r="U4943" s="319">
        <v>18.445</v>
      </c>
      <c r="V4943" s="319">
        <v>-64.543000000000006</v>
      </c>
      <c r="W4943" s="319"/>
      <c r="X4943" s="319"/>
      <c r="Y4943" s="319"/>
      <c r="Z4943" s="319"/>
      <c r="AA4943" s="319"/>
      <c r="AB4943" s="319"/>
      <c r="AC4943" s="319"/>
      <c r="AD4943" s="319"/>
      <c r="AE4943" s="319"/>
      <c r="AF4943" s="319"/>
    </row>
    <row r="4944" spans="2:32" s="313" customFormat="1" hidden="1" x14ac:dyDescent="0.25">
      <c r="B4944" s="313" t="s">
        <v>1206</v>
      </c>
      <c r="C4944" s="672"/>
      <c r="D4944" s="313" t="s">
        <v>10304</v>
      </c>
      <c r="E4944" s="313" t="s">
        <v>1207</v>
      </c>
      <c r="I4944" s="313" t="s">
        <v>1208</v>
      </c>
      <c r="J4944" s="313" t="s">
        <v>878</v>
      </c>
      <c r="K4944" s="313">
        <v>7</v>
      </c>
      <c r="L4944" s="319"/>
      <c r="M4944" s="319">
        <v>1</v>
      </c>
      <c r="N4944" s="319">
        <v>27</v>
      </c>
      <c r="O4944" s="319" t="s">
        <v>9644</v>
      </c>
      <c r="P4944" s="319">
        <v>73</v>
      </c>
      <c r="Q4944" s="319">
        <v>48</v>
      </c>
      <c r="R4944" s="319">
        <v>24</v>
      </c>
      <c r="S4944" s="319" t="s">
        <v>9648</v>
      </c>
      <c r="T4944" s="319">
        <v>126</v>
      </c>
      <c r="U4944" s="319">
        <v>7.024</v>
      </c>
      <c r="V4944" s="319">
        <v>-73.807000000000002</v>
      </c>
      <c r="W4944" s="319"/>
      <c r="X4944" s="319"/>
      <c r="Y4944" s="319"/>
      <c r="Z4944" s="319"/>
      <c r="AA4944" s="319"/>
      <c r="AB4944" s="319"/>
      <c r="AC4944" s="319"/>
      <c r="AD4944" s="319"/>
      <c r="AE4944" s="319"/>
      <c r="AF4944" s="319"/>
    </row>
    <row r="4945" spans="2:32" s="313" customFormat="1" hidden="1" x14ac:dyDescent="0.25">
      <c r="B4945" s="313" t="s">
        <v>9302</v>
      </c>
      <c r="C4945" s="672"/>
      <c r="D4945" s="313" t="s">
        <v>10305</v>
      </c>
      <c r="E4945" s="313" t="s">
        <v>9303</v>
      </c>
      <c r="I4945" s="313" t="s">
        <v>9302</v>
      </c>
      <c r="J4945" s="313" t="s">
        <v>440</v>
      </c>
      <c r="K4945" s="313">
        <v>26</v>
      </c>
      <c r="L4945" s="319"/>
      <c r="M4945" s="319">
        <v>11</v>
      </c>
      <c r="N4945" s="319">
        <v>51</v>
      </c>
      <c r="O4945" s="319" t="s">
        <v>9644</v>
      </c>
      <c r="P4945" s="319">
        <v>36</v>
      </c>
      <c r="Q4945" s="319">
        <v>28</v>
      </c>
      <c r="R4945" s="319">
        <v>34</v>
      </c>
      <c r="S4945" s="319" t="s">
        <v>9645</v>
      </c>
      <c r="T4945" s="319">
        <v>21</v>
      </c>
      <c r="U4945" s="319">
        <v>26.198</v>
      </c>
      <c r="V4945" s="319">
        <v>36.475999999999999</v>
      </c>
      <c r="W4945" s="319"/>
      <c r="X4945" s="319"/>
      <c r="Y4945" s="319"/>
      <c r="Z4945" s="319"/>
      <c r="AA4945" s="319"/>
      <c r="AB4945" s="319"/>
      <c r="AC4945" s="319"/>
      <c r="AD4945" s="319"/>
      <c r="AE4945" s="319"/>
      <c r="AF4945" s="319"/>
    </row>
    <row r="4946" spans="2:32" s="313" customFormat="1" hidden="1" x14ac:dyDescent="0.25">
      <c r="B4946" s="313" t="s">
        <v>2816</v>
      </c>
      <c r="C4946" s="672"/>
      <c r="D4946" s="313" t="s">
        <v>10306</v>
      </c>
      <c r="E4946" s="313" t="s">
        <v>2817</v>
      </c>
      <c r="I4946" s="313" t="s">
        <v>2818</v>
      </c>
      <c r="J4946" s="313" t="s">
        <v>436</v>
      </c>
      <c r="K4946" s="313">
        <v>38</v>
      </c>
      <c r="L4946" s="319"/>
      <c r="M4946" s="319">
        <v>53</v>
      </c>
      <c r="N4946" s="319">
        <v>22</v>
      </c>
      <c r="O4946" s="319" t="s">
        <v>9644</v>
      </c>
      <c r="P4946" s="319">
        <v>79</v>
      </c>
      <c r="Q4946" s="319">
        <v>51</v>
      </c>
      <c r="R4946" s="319">
        <v>25</v>
      </c>
      <c r="S4946" s="319" t="s">
        <v>9648</v>
      </c>
      <c r="T4946" s="319">
        <v>606</v>
      </c>
      <c r="U4946" s="319">
        <v>38.889000000000003</v>
      </c>
      <c r="V4946" s="319">
        <v>-79.856999999999999</v>
      </c>
      <c r="W4946" s="319"/>
      <c r="X4946" s="319"/>
      <c r="Y4946" s="319"/>
      <c r="Z4946" s="319"/>
      <c r="AA4946" s="319"/>
      <c r="AB4946" s="319"/>
      <c r="AC4946" s="319"/>
      <c r="AD4946" s="319"/>
      <c r="AE4946" s="319"/>
      <c r="AF4946" s="319"/>
    </row>
    <row r="4947" spans="2:32" s="313" customFormat="1" hidden="1" x14ac:dyDescent="0.25">
      <c r="B4947" s="313" t="s">
        <v>2781</v>
      </c>
      <c r="C4947" s="672"/>
      <c r="D4947" s="313" t="s">
        <v>10307</v>
      </c>
      <c r="E4947" s="313" t="s">
        <v>2782</v>
      </c>
      <c r="I4947" s="313" t="s">
        <v>2783</v>
      </c>
      <c r="J4947" s="313" t="s">
        <v>436</v>
      </c>
      <c r="K4947" s="313">
        <v>33</v>
      </c>
      <c r="L4947" s="319"/>
      <c r="M4947" s="319">
        <v>13</v>
      </c>
      <c r="N4947" s="319">
        <v>15</v>
      </c>
      <c r="O4947" s="319" t="s">
        <v>9644</v>
      </c>
      <c r="P4947" s="319">
        <v>92</v>
      </c>
      <c r="Q4947" s="319">
        <v>48</v>
      </c>
      <c r="R4947" s="319">
        <v>47</v>
      </c>
      <c r="S4947" s="319" t="s">
        <v>9648</v>
      </c>
      <c r="T4947" s="319">
        <v>85</v>
      </c>
      <c r="U4947" s="319">
        <v>33.220999999999997</v>
      </c>
      <c r="V4947" s="319">
        <v>-92.813000000000002</v>
      </c>
      <c r="W4947" s="319"/>
      <c r="X4947" s="319"/>
      <c r="Y4947" s="319"/>
      <c r="Z4947" s="319"/>
      <c r="AA4947" s="319"/>
      <c r="AB4947" s="319"/>
      <c r="AC4947" s="319"/>
      <c r="AD4947" s="319"/>
      <c r="AE4947" s="319"/>
      <c r="AF4947" s="319"/>
    </row>
    <row r="4948" spans="2:32" s="313" customFormat="1" hidden="1" x14ac:dyDescent="0.25">
      <c r="B4948" s="313" t="s">
        <v>2784</v>
      </c>
      <c r="C4948" s="672"/>
      <c r="D4948" s="313" t="s">
        <v>10308</v>
      </c>
      <c r="E4948" s="313" t="s">
        <v>2785</v>
      </c>
      <c r="I4948" s="313" t="s">
        <v>2784</v>
      </c>
      <c r="J4948" s="313" t="s">
        <v>2482</v>
      </c>
      <c r="K4948" s="313">
        <v>13</v>
      </c>
      <c r="L4948" s="319"/>
      <c r="M4948" s="319">
        <v>36</v>
      </c>
      <c r="N4948" s="319">
        <v>54</v>
      </c>
      <c r="O4948" s="319" t="s">
        <v>9644</v>
      </c>
      <c r="P4948" s="319">
        <v>25</v>
      </c>
      <c r="Q4948" s="319">
        <v>19</v>
      </c>
      <c r="R4948" s="319">
        <v>29</v>
      </c>
      <c r="S4948" s="319" t="s">
        <v>9645</v>
      </c>
      <c r="T4948" s="319">
        <v>733</v>
      </c>
      <c r="U4948" s="319">
        <v>13.615</v>
      </c>
      <c r="V4948" s="319">
        <v>25.324999999999999</v>
      </c>
      <c r="W4948" s="319"/>
      <c r="X4948" s="319"/>
      <c r="Y4948" s="319"/>
      <c r="Z4948" s="319"/>
      <c r="AA4948" s="319"/>
      <c r="AB4948" s="319"/>
      <c r="AC4948" s="319"/>
      <c r="AD4948" s="319"/>
      <c r="AE4948" s="319"/>
      <c r="AF4948" s="319"/>
    </row>
    <row r="4949" spans="2:32" s="313" customFormat="1" hidden="1" x14ac:dyDescent="0.25">
      <c r="B4949" s="313" t="s">
        <v>2786</v>
      </c>
      <c r="C4949" s="672"/>
      <c r="D4949" s="313" t="s">
        <v>10309</v>
      </c>
      <c r="E4949" s="313" t="s">
        <v>2787</v>
      </c>
      <c r="I4949" s="313" t="s">
        <v>2786</v>
      </c>
      <c r="J4949" s="313" t="s">
        <v>498</v>
      </c>
      <c r="K4949" s="313">
        <v>30</v>
      </c>
      <c r="L4949" s="319"/>
      <c r="M4949" s="319">
        <v>34</v>
      </c>
      <c r="N4949" s="319">
        <v>16</v>
      </c>
      <c r="O4949" s="319" t="s">
        <v>9644</v>
      </c>
      <c r="P4949" s="319">
        <v>2</v>
      </c>
      <c r="Q4949" s="319">
        <v>51</v>
      </c>
      <c r="R4949" s="319">
        <v>34</v>
      </c>
      <c r="S4949" s="319" t="s">
        <v>9645</v>
      </c>
      <c r="T4949" s="319">
        <v>399</v>
      </c>
      <c r="U4949" s="319">
        <v>30.571000000000002</v>
      </c>
      <c r="V4949" s="319">
        <v>2.859</v>
      </c>
      <c r="W4949" s="319"/>
      <c r="X4949" s="319"/>
      <c r="Y4949" s="319"/>
      <c r="Z4949" s="319"/>
      <c r="AA4949" s="319"/>
      <c r="AB4949" s="319"/>
      <c r="AC4949" s="319"/>
      <c r="AD4949" s="319"/>
      <c r="AE4949" s="319"/>
      <c r="AF4949" s="319"/>
    </row>
    <row r="4950" spans="2:32" s="313" customFormat="1" hidden="1" x14ac:dyDescent="0.25">
      <c r="B4950" s="313" t="s">
        <v>6270</v>
      </c>
      <c r="C4950" s="672"/>
      <c r="D4950" s="313" t="s">
        <v>10310</v>
      </c>
      <c r="E4950" s="313" t="s">
        <v>6271</v>
      </c>
      <c r="I4950" s="313" t="s">
        <v>6270</v>
      </c>
      <c r="J4950" s="313" t="s">
        <v>651</v>
      </c>
      <c r="K4950" s="313">
        <v>25</v>
      </c>
      <c r="L4950" s="319"/>
      <c r="M4950" s="319">
        <v>28</v>
      </c>
      <c r="N4950" s="319">
        <v>32</v>
      </c>
      <c r="O4950" s="319" t="s">
        <v>9644</v>
      </c>
      <c r="P4950" s="319">
        <v>76</v>
      </c>
      <c r="Q4950" s="319">
        <v>40</v>
      </c>
      <c r="R4950" s="319">
        <v>52</v>
      </c>
      <c r="S4950" s="319" t="s">
        <v>9648</v>
      </c>
      <c r="T4950" s="319">
        <v>2</v>
      </c>
      <c r="U4950" s="319">
        <v>25.475999999999999</v>
      </c>
      <c r="V4950" s="319">
        <v>-76.680999999999997</v>
      </c>
      <c r="W4950" s="319"/>
      <c r="X4950" s="319"/>
      <c r="Y4950" s="319"/>
      <c r="Z4950" s="319"/>
      <c r="AA4950" s="319"/>
      <c r="AB4950" s="319"/>
      <c r="AC4950" s="319"/>
      <c r="AD4950" s="319"/>
      <c r="AE4950" s="319"/>
      <c r="AF4950" s="319"/>
    </row>
    <row r="4951" spans="2:32" s="313" customFormat="1" hidden="1" x14ac:dyDescent="0.25">
      <c r="B4951" s="313" t="s">
        <v>2819</v>
      </c>
      <c r="C4951" s="672"/>
      <c r="D4951" s="313" t="s">
        <v>10311</v>
      </c>
      <c r="E4951" s="313" t="s">
        <v>2820</v>
      </c>
      <c r="I4951" s="313" t="s">
        <v>2819</v>
      </c>
      <c r="J4951" s="313" t="s">
        <v>525</v>
      </c>
      <c r="K4951" s="313">
        <v>23</v>
      </c>
      <c r="L4951" s="319"/>
      <c r="M4951" s="319">
        <v>43</v>
      </c>
      <c r="N4951" s="319">
        <v>34</v>
      </c>
      <c r="O4951" s="319" t="s">
        <v>9647</v>
      </c>
      <c r="P4951" s="319">
        <v>27</v>
      </c>
      <c r="Q4951" s="319">
        <v>41</v>
      </c>
      <c r="R4951" s="319">
        <v>15</v>
      </c>
      <c r="S4951" s="319" t="s">
        <v>9645</v>
      </c>
      <c r="T4951" s="319">
        <v>900</v>
      </c>
      <c r="U4951" s="319">
        <v>-23.725999999999999</v>
      </c>
      <c r="V4951" s="319">
        <v>27.687999999999999</v>
      </c>
      <c r="W4951" s="319"/>
      <c r="X4951" s="319"/>
      <c r="Y4951" s="319"/>
      <c r="Z4951" s="319"/>
      <c r="AA4951" s="319"/>
      <c r="AB4951" s="319"/>
      <c r="AC4951" s="319"/>
      <c r="AD4951" s="319"/>
      <c r="AE4951" s="319"/>
      <c r="AF4951" s="319"/>
    </row>
    <row r="4952" spans="2:32" s="313" customFormat="1" hidden="1" x14ac:dyDescent="0.25">
      <c r="B4952" s="313" t="s">
        <v>2793</v>
      </c>
      <c r="C4952" s="672"/>
      <c r="D4952" s="313" t="s">
        <v>10312</v>
      </c>
      <c r="E4952" s="313" t="s">
        <v>2796</v>
      </c>
      <c r="I4952" s="313" t="s">
        <v>2797</v>
      </c>
      <c r="J4952" s="313" t="s">
        <v>436</v>
      </c>
      <c r="K4952" s="313">
        <v>31</v>
      </c>
      <c r="L4952" s="319"/>
      <c r="M4952" s="319">
        <v>48</v>
      </c>
      <c r="N4952" s="319">
        <v>24</v>
      </c>
      <c r="O4952" s="319" t="s">
        <v>9644</v>
      </c>
      <c r="P4952" s="319">
        <v>106</v>
      </c>
      <c r="Q4952" s="319">
        <v>22</v>
      </c>
      <c r="R4952" s="319">
        <v>40</v>
      </c>
      <c r="S4952" s="319" t="s">
        <v>9648</v>
      </c>
      <c r="T4952" s="319">
        <v>1207</v>
      </c>
      <c r="U4952" s="319">
        <v>31.806999999999999</v>
      </c>
      <c r="V4952" s="319">
        <v>-106.378</v>
      </c>
      <c r="W4952" s="319"/>
      <c r="X4952" s="319"/>
      <c r="Y4952" s="319"/>
      <c r="Z4952" s="319"/>
      <c r="AA4952" s="319"/>
      <c r="AB4952" s="319"/>
      <c r="AC4952" s="319"/>
      <c r="AD4952" s="319"/>
      <c r="AE4952" s="319"/>
      <c r="AF4952" s="319"/>
    </row>
    <row r="4953" spans="2:32" s="313" customFormat="1" hidden="1" x14ac:dyDescent="0.25">
      <c r="B4953" s="313" t="s">
        <v>3242</v>
      </c>
      <c r="C4953" s="672"/>
      <c r="D4953" s="313" t="s">
        <v>10313</v>
      </c>
      <c r="E4953" s="313" t="s">
        <v>3243</v>
      </c>
      <c r="I4953" s="313" t="s">
        <v>3242</v>
      </c>
      <c r="J4953" s="313" t="s">
        <v>440</v>
      </c>
      <c r="K4953" s="313">
        <v>26</v>
      </c>
      <c r="L4953" s="319"/>
      <c r="M4953" s="319">
        <v>18</v>
      </c>
      <c r="N4953" s="319">
        <v>10</v>
      </c>
      <c r="O4953" s="319" t="s">
        <v>9644</v>
      </c>
      <c r="P4953" s="319">
        <v>43</v>
      </c>
      <c r="Q4953" s="319">
        <v>46</v>
      </c>
      <c r="R4953" s="319">
        <v>28</v>
      </c>
      <c r="S4953" s="319" t="s">
        <v>9645</v>
      </c>
      <c r="T4953" s="319">
        <v>649</v>
      </c>
      <c r="U4953" s="319">
        <v>26.303000000000001</v>
      </c>
      <c r="V4953" s="319">
        <v>43.774000000000001</v>
      </c>
      <c r="W4953" s="319"/>
      <c r="X4953" s="319"/>
      <c r="Y4953" s="319"/>
      <c r="Z4953" s="319"/>
      <c r="AA4953" s="319"/>
      <c r="AB4953" s="319"/>
      <c r="AC4953" s="319"/>
      <c r="AD4953" s="319"/>
      <c r="AE4953" s="319"/>
      <c r="AF4953" s="319"/>
    </row>
    <row r="4954" spans="2:32" s="313" customFormat="1" hidden="1" x14ac:dyDescent="0.25">
      <c r="B4954" s="313" t="s">
        <v>2732</v>
      </c>
      <c r="C4954" s="672"/>
      <c r="D4954" s="313" t="s">
        <v>10314</v>
      </c>
      <c r="E4954" s="313" t="s">
        <v>2733</v>
      </c>
      <c r="I4954" s="313" t="s">
        <v>2732</v>
      </c>
      <c r="J4954" s="313" t="s">
        <v>525</v>
      </c>
      <c r="K4954" s="313">
        <v>33</v>
      </c>
      <c r="L4954" s="319"/>
      <c r="M4954" s="319">
        <v>2</v>
      </c>
      <c r="N4954" s="319">
        <v>8</v>
      </c>
      <c r="O4954" s="319" t="s">
        <v>9647</v>
      </c>
      <c r="P4954" s="319">
        <v>27</v>
      </c>
      <c r="Q4954" s="319">
        <v>49</v>
      </c>
      <c r="R4954" s="319">
        <v>33</v>
      </c>
      <c r="S4954" s="319" t="s">
        <v>9645</v>
      </c>
      <c r="T4954" s="319">
        <v>133</v>
      </c>
      <c r="U4954" s="319">
        <v>-33.036000000000001</v>
      </c>
      <c r="V4954" s="319">
        <v>27.826000000000001</v>
      </c>
      <c r="W4954" s="319"/>
      <c r="X4954" s="319"/>
      <c r="Y4954" s="319"/>
      <c r="Z4954" s="319"/>
      <c r="AA4954" s="319"/>
      <c r="AB4954" s="319"/>
      <c r="AC4954" s="319"/>
      <c r="AD4954" s="319"/>
      <c r="AE4954" s="319"/>
      <c r="AF4954" s="319"/>
    </row>
    <row r="4955" spans="2:32" s="313" customFormat="1" hidden="1" x14ac:dyDescent="0.25">
      <c r="B4955" s="313" t="s">
        <v>2822</v>
      </c>
      <c r="C4955" s="672"/>
      <c r="D4955" s="313" t="s">
        <v>10315</v>
      </c>
      <c r="E4955" s="313" t="s">
        <v>2823</v>
      </c>
      <c r="I4955" s="313" t="s">
        <v>2824</v>
      </c>
      <c r="J4955" s="313" t="s">
        <v>460</v>
      </c>
      <c r="K4955" s="313">
        <v>28</v>
      </c>
      <c r="L4955" s="319"/>
      <c r="M4955" s="319">
        <v>12</v>
      </c>
      <c r="N4955" s="319">
        <v>32</v>
      </c>
      <c r="O4955" s="319" t="s">
        <v>9644</v>
      </c>
      <c r="P4955" s="319">
        <v>33</v>
      </c>
      <c r="Q4955" s="319">
        <v>38</v>
      </c>
      <c r="R4955" s="319">
        <v>43</v>
      </c>
      <c r="S4955" s="319" t="s">
        <v>9645</v>
      </c>
      <c r="T4955" s="319">
        <v>36</v>
      </c>
      <c r="U4955" s="319">
        <v>28.209</v>
      </c>
      <c r="V4955" s="319">
        <v>33.645000000000003</v>
      </c>
      <c r="W4955" s="319"/>
      <c r="X4955" s="319"/>
      <c r="Y4955" s="319"/>
      <c r="Z4955" s="319"/>
      <c r="AA4955" s="319"/>
      <c r="AB4955" s="319"/>
      <c r="AC4955" s="319"/>
      <c r="AD4955" s="319"/>
      <c r="AE4955" s="319"/>
      <c r="AF4955" s="319"/>
    </row>
    <row r="4956" spans="2:32" s="313" customFormat="1" hidden="1" x14ac:dyDescent="0.25">
      <c r="B4956" s="313" t="s">
        <v>2734</v>
      </c>
      <c r="C4956" s="672"/>
      <c r="D4956" s="313" t="s">
        <v>10316</v>
      </c>
      <c r="E4956" s="313" t="s">
        <v>2735</v>
      </c>
      <c r="I4956" s="313" t="s">
        <v>2734</v>
      </c>
      <c r="J4956" s="313" t="s">
        <v>1194</v>
      </c>
      <c r="K4956" s="313">
        <v>52</v>
      </c>
      <c r="L4956" s="319"/>
      <c r="M4956" s="319">
        <v>49</v>
      </c>
      <c r="N4956" s="319">
        <v>52</v>
      </c>
      <c r="O4956" s="319" t="s">
        <v>9644</v>
      </c>
      <c r="P4956" s="319">
        <v>1</v>
      </c>
      <c r="Q4956" s="319">
        <v>19</v>
      </c>
      <c r="R4956" s="319">
        <v>41</v>
      </c>
      <c r="S4956" s="319" t="s">
        <v>9648</v>
      </c>
      <c r="T4956" s="319">
        <v>94</v>
      </c>
      <c r="U4956" s="319">
        <v>52.831000000000003</v>
      </c>
      <c r="V4956" s="319">
        <v>-1.3280000000000001</v>
      </c>
      <c r="W4956" s="319"/>
      <c r="X4956" s="319"/>
      <c r="Y4956" s="319"/>
      <c r="Z4956" s="319"/>
      <c r="AA4956" s="319"/>
      <c r="AB4956" s="319"/>
      <c r="AC4956" s="319"/>
      <c r="AD4956" s="319"/>
      <c r="AE4956" s="319"/>
      <c r="AF4956" s="319"/>
    </row>
    <row r="4957" spans="2:32" s="313" customFormat="1" hidden="1" x14ac:dyDescent="0.25">
      <c r="B4957" s="313" t="s">
        <v>2830</v>
      </c>
      <c r="C4957" s="672"/>
      <c r="D4957" s="313" t="s">
        <v>10317</v>
      </c>
      <c r="E4957" s="313" t="s">
        <v>2831</v>
      </c>
      <c r="I4957" s="313" t="s">
        <v>2830</v>
      </c>
      <c r="J4957" s="313" t="s">
        <v>406</v>
      </c>
      <c r="K4957" s="313">
        <v>53</v>
      </c>
      <c r="L4957" s="319"/>
      <c r="M4957" s="319">
        <v>23</v>
      </c>
      <c r="N4957" s="319">
        <v>28</v>
      </c>
      <c r="O4957" s="319" t="s">
        <v>9644</v>
      </c>
      <c r="P4957" s="319">
        <v>7</v>
      </c>
      <c r="Q4957" s="319">
        <v>13</v>
      </c>
      <c r="R4957" s="319">
        <v>38</v>
      </c>
      <c r="S4957" s="319" t="s">
        <v>9645</v>
      </c>
      <c r="T4957" s="319">
        <v>1</v>
      </c>
      <c r="U4957" s="319">
        <v>53.390999999999998</v>
      </c>
      <c r="V4957" s="319">
        <v>7.2270000000000003</v>
      </c>
      <c r="W4957" s="319"/>
      <c r="X4957" s="319"/>
      <c r="Y4957" s="319"/>
      <c r="Z4957" s="319"/>
      <c r="AA4957" s="319"/>
      <c r="AB4957" s="319"/>
      <c r="AC4957" s="319"/>
      <c r="AD4957" s="319"/>
      <c r="AE4957" s="319"/>
      <c r="AF4957" s="319"/>
    </row>
    <row r="4958" spans="2:32" s="313" customFormat="1" hidden="1" x14ac:dyDescent="0.25">
      <c r="B4958" s="313" t="s">
        <v>6147</v>
      </c>
      <c r="C4958" s="672"/>
      <c r="D4958" s="313" t="s">
        <v>10318</v>
      </c>
      <c r="E4958" s="313" t="s">
        <v>6148</v>
      </c>
      <c r="I4958" s="313" t="s">
        <v>6147</v>
      </c>
      <c r="J4958" s="313" t="s">
        <v>546</v>
      </c>
      <c r="K4958" s="313">
        <v>16</v>
      </c>
      <c r="L4958" s="319"/>
      <c r="M4958" s="319">
        <v>37</v>
      </c>
      <c r="N4958" s="319">
        <v>19</v>
      </c>
      <c r="O4958" s="319" t="s">
        <v>9644</v>
      </c>
      <c r="P4958" s="319">
        <v>7</v>
      </c>
      <c r="Q4958" s="319">
        <v>18</v>
      </c>
      <c r="R4958" s="319">
        <v>52</v>
      </c>
      <c r="S4958" s="319" t="s">
        <v>9648</v>
      </c>
      <c r="T4958" s="319">
        <v>232</v>
      </c>
      <c r="U4958" s="319">
        <v>16.622</v>
      </c>
      <c r="V4958" s="319">
        <v>-7.3140000000000001</v>
      </c>
      <c r="W4958" s="319"/>
      <c r="X4958" s="319"/>
      <c r="Y4958" s="319"/>
      <c r="Z4958" s="319"/>
      <c r="AA4958" s="319"/>
      <c r="AB4958" s="319"/>
      <c r="AC4958" s="319"/>
      <c r="AD4958" s="319"/>
      <c r="AE4958" s="319"/>
      <c r="AF4958" s="319"/>
    </row>
    <row r="4959" spans="2:32" s="313" customFormat="1" hidden="1" x14ac:dyDescent="0.25">
      <c r="B4959" s="313" t="s">
        <v>2788</v>
      </c>
      <c r="C4959" s="672"/>
      <c r="D4959" s="313" t="s">
        <v>10319</v>
      </c>
      <c r="E4959" s="313" t="s">
        <v>2789</v>
      </c>
      <c r="I4959" s="313" t="s">
        <v>2788</v>
      </c>
      <c r="J4959" s="313" t="s">
        <v>1055</v>
      </c>
      <c r="K4959" s="313">
        <v>42</v>
      </c>
      <c r="L4959" s="319"/>
      <c r="M4959" s="319">
        <v>1</v>
      </c>
      <c r="N4959" s="319">
        <v>50</v>
      </c>
      <c r="O4959" s="319" t="s">
        <v>9647</v>
      </c>
      <c r="P4959" s="319">
        <v>71</v>
      </c>
      <c r="Q4959" s="319">
        <v>10</v>
      </c>
      <c r="R4959" s="319">
        <v>11</v>
      </c>
      <c r="S4959" s="319" t="s">
        <v>9648</v>
      </c>
      <c r="T4959" s="319">
        <v>719</v>
      </c>
      <c r="U4959" s="319">
        <v>-42.030999999999999</v>
      </c>
      <c r="V4959" s="319">
        <v>-71.17</v>
      </c>
      <c r="W4959" s="319"/>
      <c r="X4959" s="319"/>
      <c r="Y4959" s="319"/>
      <c r="Z4959" s="319"/>
      <c r="AA4959" s="319"/>
      <c r="AB4959" s="319"/>
      <c r="AC4959" s="319"/>
      <c r="AD4959" s="319"/>
      <c r="AE4959" s="319"/>
      <c r="AF4959" s="319"/>
    </row>
    <row r="4960" spans="2:32" s="313" customFormat="1" hidden="1" x14ac:dyDescent="0.25">
      <c r="B4960" s="313" t="s">
        <v>4339</v>
      </c>
      <c r="C4960" s="672"/>
      <c r="D4960" s="313" t="s">
        <v>10320</v>
      </c>
      <c r="E4960" s="313" t="s">
        <v>4340</v>
      </c>
      <c r="I4960" s="313" t="s">
        <v>4341</v>
      </c>
      <c r="J4960" s="313" t="s">
        <v>436</v>
      </c>
      <c r="K4960" s="313">
        <v>60</v>
      </c>
      <c r="L4960" s="319"/>
      <c r="M4960" s="319">
        <v>34</v>
      </c>
      <c r="N4960" s="319">
        <v>23</v>
      </c>
      <c r="O4960" s="319" t="s">
        <v>9644</v>
      </c>
      <c r="P4960" s="319">
        <v>151</v>
      </c>
      <c r="Q4960" s="319">
        <v>14</v>
      </c>
      <c r="R4960" s="319">
        <v>42</v>
      </c>
      <c r="S4960" s="319" t="s">
        <v>9648</v>
      </c>
      <c r="T4960" s="319">
        <v>31</v>
      </c>
      <c r="U4960" s="319">
        <v>60.573</v>
      </c>
      <c r="V4960" s="319">
        <v>-151.245</v>
      </c>
      <c r="W4960" s="319"/>
      <c r="X4960" s="319"/>
      <c r="Y4960" s="319"/>
      <c r="Z4960" s="319"/>
      <c r="AA4960" s="319"/>
      <c r="AB4960" s="319"/>
      <c r="AC4960" s="319"/>
      <c r="AD4960" s="319"/>
      <c r="AE4960" s="319"/>
      <c r="AF4960" s="319"/>
    </row>
    <row r="4961" spans="2:32" s="313" customFormat="1" hidden="1" x14ac:dyDescent="0.25">
      <c r="B4961" s="313" t="s">
        <v>6055</v>
      </c>
      <c r="C4961" s="672"/>
      <c r="D4961" s="313" t="s">
        <v>10321</v>
      </c>
      <c r="E4961" s="313" t="s">
        <v>6056</v>
      </c>
      <c r="I4961" s="313" t="s">
        <v>6057</v>
      </c>
      <c r="J4961" s="313" t="s">
        <v>423</v>
      </c>
      <c r="K4961" s="313">
        <v>48</v>
      </c>
      <c r="L4961" s="319"/>
      <c r="M4961" s="319">
        <v>41</v>
      </c>
      <c r="N4961" s="319">
        <v>31</v>
      </c>
      <c r="O4961" s="319" t="s">
        <v>9644</v>
      </c>
      <c r="P4961" s="319">
        <v>6</v>
      </c>
      <c r="Q4961" s="319">
        <v>13</v>
      </c>
      <c r="R4961" s="319">
        <v>49</v>
      </c>
      <c r="S4961" s="319" t="s">
        <v>9645</v>
      </c>
      <c r="T4961" s="319">
        <v>229</v>
      </c>
      <c r="U4961" s="319">
        <v>48.692</v>
      </c>
      <c r="V4961" s="319">
        <v>6.23</v>
      </c>
      <c r="W4961" s="319"/>
      <c r="X4961" s="319"/>
      <c r="Y4961" s="319"/>
      <c r="Z4961" s="319"/>
      <c r="AA4961" s="319"/>
      <c r="AB4961" s="319"/>
      <c r="AC4961" s="319"/>
      <c r="AD4961" s="319"/>
      <c r="AE4961" s="319"/>
      <c r="AF4961" s="319"/>
    </row>
    <row r="4962" spans="2:32" s="313" customFormat="1" hidden="1" x14ac:dyDescent="0.25">
      <c r="B4962" s="313" t="s">
        <v>2837</v>
      </c>
      <c r="C4962" s="672"/>
      <c r="D4962" s="313" t="s">
        <v>10322</v>
      </c>
      <c r="E4962" s="313" t="s">
        <v>2838</v>
      </c>
      <c r="I4962" s="313" t="s">
        <v>2839</v>
      </c>
      <c r="J4962" s="313" t="s">
        <v>436</v>
      </c>
      <c r="K4962" s="313">
        <v>36</v>
      </c>
      <c r="L4962" s="319"/>
      <c r="M4962" s="319">
        <v>20</v>
      </c>
      <c r="N4962" s="319">
        <v>23</v>
      </c>
      <c r="O4962" s="319" t="s">
        <v>9644</v>
      </c>
      <c r="P4962" s="319">
        <v>97</v>
      </c>
      <c r="Q4962" s="319">
        <v>54</v>
      </c>
      <c r="R4962" s="319">
        <v>58</v>
      </c>
      <c r="S4962" s="319" t="s">
        <v>9648</v>
      </c>
      <c r="T4962" s="319">
        <v>399</v>
      </c>
      <c r="U4962" s="319">
        <v>36.340000000000003</v>
      </c>
      <c r="V4962" s="319">
        <v>-97.915999999999997</v>
      </c>
      <c r="W4962" s="319"/>
      <c r="X4962" s="319"/>
      <c r="Y4962" s="319"/>
      <c r="Z4962" s="319"/>
      <c r="AA4962" s="319"/>
      <c r="AB4962" s="319"/>
      <c r="AC4962" s="319"/>
      <c r="AD4962" s="319"/>
      <c r="AE4962" s="319"/>
      <c r="AF4962" s="319"/>
    </row>
    <row r="4963" spans="2:32" s="313" customFormat="1" hidden="1" x14ac:dyDescent="0.25">
      <c r="B4963" s="313" t="s">
        <v>2834</v>
      </c>
      <c r="C4963" s="672"/>
      <c r="D4963" s="313" t="s">
        <v>10323</v>
      </c>
      <c r="E4963" s="313" t="s">
        <v>2835</v>
      </c>
      <c r="I4963" s="313" t="s">
        <v>2836</v>
      </c>
      <c r="J4963" s="313" t="s">
        <v>726</v>
      </c>
      <c r="K4963" s="313">
        <v>8</v>
      </c>
      <c r="L4963" s="319"/>
      <c r="M4963" s="319">
        <v>50</v>
      </c>
      <c r="N4963" s="319">
        <v>56</v>
      </c>
      <c r="O4963" s="319" t="s">
        <v>9647</v>
      </c>
      <c r="P4963" s="319">
        <v>121</v>
      </c>
      <c r="Q4963" s="319">
        <v>39</v>
      </c>
      <c r="R4963" s="319">
        <v>43</v>
      </c>
      <c r="S4963" s="319" t="s">
        <v>9645</v>
      </c>
      <c r="T4963" s="319">
        <v>15</v>
      </c>
      <c r="U4963" s="319">
        <v>-8.8490000000000002</v>
      </c>
      <c r="V4963" s="319">
        <v>121.66200000000001</v>
      </c>
      <c r="W4963" s="319"/>
      <c r="X4963" s="319"/>
      <c r="Y4963" s="319"/>
      <c r="Z4963" s="319"/>
      <c r="AA4963" s="319"/>
      <c r="AB4963" s="319"/>
      <c r="AC4963" s="319"/>
      <c r="AD4963" s="319"/>
      <c r="AE4963" s="319"/>
      <c r="AF4963" s="319"/>
    </row>
    <row r="4964" spans="2:32" s="313" customFormat="1" hidden="1" x14ac:dyDescent="0.25">
      <c r="B4964" s="313" t="s">
        <v>2847</v>
      </c>
      <c r="C4964" s="672"/>
      <c r="D4964" s="313" t="s">
        <v>10324</v>
      </c>
      <c r="E4964" s="313" t="s">
        <v>2848</v>
      </c>
      <c r="I4964" s="313" t="s">
        <v>2847</v>
      </c>
      <c r="J4964" s="313" t="s">
        <v>2849</v>
      </c>
      <c r="K4964" s="313">
        <v>68</v>
      </c>
      <c r="L4964" s="319"/>
      <c r="M4964" s="319">
        <v>21</v>
      </c>
      <c r="N4964" s="319">
        <v>45</v>
      </c>
      <c r="O4964" s="319" t="s">
        <v>9644</v>
      </c>
      <c r="P4964" s="319">
        <v>23</v>
      </c>
      <c r="Q4964" s="319">
        <v>25</v>
      </c>
      <c r="R4964" s="319">
        <v>27</v>
      </c>
      <c r="S4964" s="319" t="s">
        <v>9645</v>
      </c>
      <c r="T4964" s="319">
        <v>307</v>
      </c>
      <c r="U4964" s="319">
        <v>68.361999999999995</v>
      </c>
      <c r="V4964" s="319">
        <v>23.423999999999999</v>
      </c>
      <c r="W4964" s="319"/>
      <c r="X4964" s="319"/>
      <c r="Y4964" s="319"/>
      <c r="Z4964" s="319"/>
      <c r="AA4964" s="319"/>
      <c r="AB4964" s="319"/>
      <c r="AC4964" s="319"/>
      <c r="AD4964" s="319"/>
      <c r="AE4964" s="319"/>
      <c r="AF4964" s="319"/>
    </row>
    <row r="4965" spans="2:32" s="313" customFormat="1" hidden="1" x14ac:dyDescent="0.25">
      <c r="B4965" s="313" t="s">
        <v>2844</v>
      </c>
      <c r="C4965" s="672"/>
      <c r="D4965" s="313" t="s">
        <v>10325</v>
      </c>
      <c r="E4965" s="313" t="s">
        <v>2845</v>
      </c>
      <c r="I4965" s="313" t="s">
        <v>2846</v>
      </c>
      <c r="J4965" s="313" t="s">
        <v>1194</v>
      </c>
      <c r="K4965" s="313">
        <v>54</v>
      </c>
      <c r="L4965" s="319"/>
      <c r="M4965" s="319">
        <v>23</v>
      </c>
      <c r="N4965" s="319">
        <v>56</v>
      </c>
      <c r="O4965" s="319" t="s">
        <v>9644</v>
      </c>
      <c r="P4965" s="319">
        <v>7</v>
      </c>
      <c r="Q4965" s="319">
        <v>39</v>
      </c>
      <c r="R4965" s="319">
        <v>6</v>
      </c>
      <c r="S4965" s="319" t="s">
        <v>9648</v>
      </c>
      <c r="T4965" s="319">
        <v>48</v>
      </c>
      <c r="U4965" s="319">
        <v>54.399000000000001</v>
      </c>
      <c r="V4965" s="319">
        <v>-7.6520000000000001</v>
      </c>
      <c r="W4965" s="319"/>
      <c r="X4965" s="319"/>
      <c r="Y4965" s="319"/>
      <c r="Z4965" s="319"/>
      <c r="AA4965" s="319"/>
      <c r="AB4965" s="319"/>
      <c r="AC4965" s="319"/>
      <c r="AD4965" s="319"/>
      <c r="AE4965" s="319"/>
      <c r="AF4965" s="319"/>
    </row>
    <row r="4966" spans="2:32" s="313" customFormat="1" hidden="1" x14ac:dyDescent="0.25">
      <c r="B4966" s="313" t="s">
        <v>2850</v>
      </c>
      <c r="C4966" s="672"/>
      <c r="D4966" s="313" t="s">
        <v>10326</v>
      </c>
      <c r="E4966" s="313" t="s">
        <v>2851</v>
      </c>
      <c r="I4966" s="313" t="s">
        <v>2852</v>
      </c>
      <c r="J4966" s="313" t="s">
        <v>748</v>
      </c>
      <c r="K4966" s="313">
        <v>52</v>
      </c>
      <c r="L4966" s="319"/>
      <c r="M4966" s="319">
        <v>16</v>
      </c>
      <c r="N4966" s="319">
        <v>12</v>
      </c>
      <c r="O4966" s="319" t="s">
        <v>9644</v>
      </c>
      <c r="P4966" s="319">
        <v>6</v>
      </c>
      <c r="Q4966" s="319">
        <v>52</v>
      </c>
      <c r="R4966" s="319">
        <v>27</v>
      </c>
      <c r="S4966" s="319" t="s">
        <v>9645</v>
      </c>
      <c r="T4966" s="319">
        <v>35</v>
      </c>
      <c r="U4966" s="319">
        <v>52.27</v>
      </c>
      <c r="V4966" s="319">
        <v>6.8739999999999997</v>
      </c>
      <c r="W4966" s="319"/>
      <c r="X4966" s="319"/>
      <c r="Y4966" s="319"/>
      <c r="Z4966" s="319"/>
      <c r="AA4966" s="319"/>
      <c r="AB4966" s="319"/>
      <c r="AC4966" s="319"/>
      <c r="AD4966" s="319"/>
      <c r="AE4966" s="319"/>
      <c r="AF4966" s="319"/>
    </row>
    <row r="4967" spans="2:32" s="313" customFormat="1" hidden="1" x14ac:dyDescent="0.25">
      <c r="B4967" s="313" t="s">
        <v>2860</v>
      </c>
      <c r="C4967" s="672"/>
      <c r="D4967" s="313" t="s">
        <v>10327</v>
      </c>
      <c r="E4967" s="313" t="s">
        <v>2861</v>
      </c>
      <c r="I4967" s="313" t="s">
        <v>2860</v>
      </c>
      <c r="J4967" s="313" t="s">
        <v>463</v>
      </c>
      <c r="K4967" s="313">
        <v>6</v>
      </c>
      <c r="L4967" s="319"/>
      <c r="M4967" s="319">
        <v>28</v>
      </c>
      <c r="N4967" s="319">
        <v>27</v>
      </c>
      <c r="O4967" s="319" t="s">
        <v>9644</v>
      </c>
      <c r="P4967" s="319">
        <v>7</v>
      </c>
      <c r="Q4967" s="319">
        <v>33</v>
      </c>
      <c r="R4967" s="319">
        <v>43</v>
      </c>
      <c r="S4967" s="319" t="s">
        <v>9645</v>
      </c>
      <c r="T4967" s="319">
        <v>143</v>
      </c>
      <c r="U4967" s="319">
        <v>6.4740000000000002</v>
      </c>
      <c r="V4967" s="319">
        <v>7.5620000000000003</v>
      </c>
      <c r="W4967" s="319"/>
      <c r="X4967" s="319"/>
      <c r="Y4967" s="319"/>
      <c r="Z4967" s="319"/>
      <c r="AA4967" s="319"/>
      <c r="AB4967" s="319"/>
      <c r="AC4967" s="319"/>
      <c r="AD4967" s="319"/>
      <c r="AE4967" s="319"/>
      <c r="AF4967" s="319"/>
    </row>
    <row r="4968" spans="2:32" s="313" customFormat="1" hidden="1" x14ac:dyDescent="0.25">
      <c r="B4968" s="313" t="s">
        <v>9310</v>
      </c>
      <c r="C4968" s="672"/>
      <c r="D4968" s="313" t="s">
        <v>10328</v>
      </c>
      <c r="E4968" s="313" t="s">
        <v>9311</v>
      </c>
      <c r="I4968" s="313" t="s">
        <v>9310</v>
      </c>
      <c r="J4968" s="313" t="s">
        <v>436</v>
      </c>
      <c r="K4968" s="313">
        <v>40</v>
      </c>
      <c r="L4968" s="319"/>
      <c r="M4968" s="319">
        <v>43</v>
      </c>
      <c r="N4968" s="319">
        <v>7</v>
      </c>
      <c r="O4968" s="319" t="s">
        <v>9644</v>
      </c>
      <c r="P4968" s="319">
        <v>114</v>
      </c>
      <c r="Q4968" s="319">
        <v>1</v>
      </c>
      <c r="R4968" s="319">
        <v>51</v>
      </c>
      <c r="S4968" s="319" t="s">
        <v>9648</v>
      </c>
      <c r="T4968" s="319">
        <v>1291</v>
      </c>
      <c r="U4968" s="319">
        <v>40.719000000000001</v>
      </c>
      <c r="V4968" s="319">
        <v>-114.03100000000001</v>
      </c>
      <c r="W4968" s="319"/>
      <c r="X4968" s="319"/>
      <c r="Y4968" s="319"/>
      <c r="Z4968" s="319"/>
      <c r="AA4968" s="319"/>
      <c r="AB4968" s="319"/>
      <c r="AC4968" s="319"/>
      <c r="AD4968" s="319"/>
      <c r="AE4968" s="319"/>
      <c r="AF4968" s="319"/>
    </row>
    <row r="4969" spans="2:32" s="313" customFormat="1" hidden="1" x14ac:dyDescent="0.25">
      <c r="B4969" s="313" t="s">
        <v>5548</v>
      </c>
      <c r="C4969" s="672"/>
      <c r="D4969" s="313" t="s">
        <v>10329</v>
      </c>
      <c r="E4969" s="313" t="s">
        <v>5549</v>
      </c>
      <c r="I4969" s="313" t="s">
        <v>5550</v>
      </c>
      <c r="J4969" s="313" t="s">
        <v>878</v>
      </c>
      <c r="K4969" s="313">
        <v>6</v>
      </c>
      <c r="L4969" s="319"/>
      <c r="M4969" s="319">
        <v>13</v>
      </c>
      <c r="N4969" s="319">
        <v>12</v>
      </c>
      <c r="O4969" s="319" t="s">
        <v>9644</v>
      </c>
      <c r="P4969" s="319">
        <v>75</v>
      </c>
      <c r="Q4969" s="319">
        <v>35</v>
      </c>
      <c r="R4969" s="319">
        <v>26</v>
      </c>
      <c r="S4969" s="319" t="s">
        <v>9648</v>
      </c>
      <c r="T4969" s="319">
        <v>1506</v>
      </c>
      <c r="U4969" s="319">
        <v>6.22</v>
      </c>
      <c r="V4969" s="319">
        <v>-75.590999999999994</v>
      </c>
      <c r="W4969" s="319"/>
      <c r="X4969" s="319"/>
      <c r="Y4969" s="319"/>
      <c r="Z4969" s="319"/>
      <c r="AA4969" s="319"/>
      <c r="AB4969" s="319"/>
      <c r="AC4969" s="319"/>
      <c r="AD4969" s="319"/>
      <c r="AE4969" s="319"/>
      <c r="AF4969" s="319"/>
    </row>
    <row r="4970" spans="2:32" s="313" customFormat="1" hidden="1" x14ac:dyDescent="0.25">
      <c r="B4970" s="313" t="s">
        <v>2862</v>
      </c>
      <c r="C4970" s="672"/>
      <c r="D4970" s="313" t="s">
        <v>10330</v>
      </c>
      <c r="E4970" s="313" t="s">
        <v>2863</v>
      </c>
      <c r="I4970" s="313" t="s">
        <v>2864</v>
      </c>
      <c r="J4970" s="313" t="s">
        <v>423</v>
      </c>
      <c r="K4970" s="313">
        <v>48</v>
      </c>
      <c r="L4970" s="319"/>
      <c r="M4970" s="319">
        <v>19</v>
      </c>
      <c r="N4970" s="319">
        <v>29</v>
      </c>
      <c r="O4970" s="319" t="s">
        <v>9644</v>
      </c>
      <c r="P4970" s="319">
        <v>6</v>
      </c>
      <c r="Q4970" s="319">
        <v>4</v>
      </c>
      <c r="R4970" s="319">
        <v>11</v>
      </c>
      <c r="S4970" s="319" t="s">
        <v>9645</v>
      </c>
      <c r="T4970" s="319">
        <v>331</v>
      </c>
      <c r="U4970" s="319">
        <v>48.325000000000003</v>
      </c>
      <c r="V4970" s="319">
        <v>6.07</v>
      </c>
      <c r="W4970" s="319"/>
      <c r="X4970" s="319"/>
      <c r="Y4970" s="319"/>
      <c r="Z4970" s="319"/>
      <c r="AA4970" s="319"/>
      <c r="AB4970" s="319"/>
      <c r="AC4970" s="319"/>
      <c r="AD4970" s="319"/>
      <c r="AE4970" s="319"/>
      <c r="AF4970" s="319"/>
    </row>
    <row r="4971" spans="2:32" s="313" customFormat="1" hidden="1" x14ac:dyDescent="0.25">
      <c r="B4971" s="313" t="s">
        <v>2893</v>
      </c>
      <c r="C4971" s="672"/>
      <c r="D4971" s="313" t="s">
        <v>3383</v>
      </c>
      <c r="E4971" s="313" t="s">
        <v>2894</v>
      </c>
      <c r="I4971" s="313" t="s">
        <v>2893</v>
      </c>
      <c r="J4971" s="313" t="s">
        <v>1055</v>
      </c>
      <c r="K4971" s="313">
        <v>42</v>
      </c>
      <c r="L4971" s="319"/>
      <c r="M4971" s="319">
        <v>54</v>
      </c>
      <c r="N4971" s="319">
        <v>28</v>
      </c>
      <c r="O4971" s="319" t="s">
        <v>9647</v>
      </c>
      <c r="P4971" s="319">
        <v>71</v>
      </c>
      <c r="Q4971" s="319">
        <v>8</v>
      </c>
      <c r="R4971" s="319">
        <v>22</v>
      </c>
      <c r="S4971" s="319" t="s">
        <v>9648</v>
      </c>
      <c r="T4971" s="319">
        <v>788</v>
      </c>
      <c r="U4971" s="319">
        <v>-42.908000000000001</v>
      </c>
      <c r="V4971" s="319">
        <v>-71.138999999999996</v>
      </c>
      <c r="W4971" s="319"/>
      <c r="X4971" s="319"/>
      <c r="Y4971" s="319"/>
      <c r="Z4971" s="319"/>
      <c r="AA4971" s="319"/>
      <c r="AB4971" s="319"/>
      <c r="AC4971" s="319"/>
      <c r="AD4971" s="319"/>
      <c r="AE4971" s="319"/>
      <c r="AF4971" s="319"/>
    </row>
    <row r="4972" spans="2:32" s="313" customFormat="1" hidden="1" x14ac:dyDescent="0.25">
      <c r="B4972" s="313" t="s">
        <v>2874</v>
      </c>
      <c r="C4972" s="672"/>
      <c r="D4972" s="313" t="s">
        <v>10331</v>
      </c>
      <c r="E4972" s="313" t="s">
        <v>2875</v>
      </c>
      <c r="I4972" s="313" t="s">
        <v>2874</v>
      </c>
      <c r="J4972" s="313" t="s">
        <v>484</v>
      </c>
      <c r="K4972" s="313">
        <v>39</v>
      </c>
      <c r="L4972" s="319"/>
      <c r="M4972" s="319">
        <v>42</v>
      </c>
      <c r="N4972" s="319">
        <v>36</v>
      </c>
      <c r="O4972" s="319" t="s">
        <v>9644</v>
      </c>
      <c r="P4972" s="319">
        <v>39</v>
      </c>
      <c r="Q4972" s="319">
        <v>31</v>
      </c>
      <c r="R4972" s="319">
        <v>34</v>
      </c>
      <c r="S4972" s="319" t="s">
        <v>9645</v>
      </c>
      <c r="T4972" s="319">
        <v>1154</v>
      </c>
      <c r="U4972" s="319">
        <v>39.71</v>
      </c>
      <c r="V4972" s="319">
        <v>39.526000000000003</v>
      </c>
      <c r="W4972" s="319"/>
      <c r="X4972" s="319"/>
      <c r="Y4972" s="319"/>
      <c r="Z4972" s="319"/>
      <c r="AA4972" s="319"/>
      <c r="AB4972" s="319"/>
      <c r="AC4972" s="319"/>
      <c r="AD4972" s="319"/>
      <c r="AE4972" s="319"/>
      <c r="AF4972" s="319"/>
    </row>
    <row r="4973" spans="2:32" s="313" customFormat="1" hidden="1" x14ac:dyDescent="0.25">
      <c r="B4973" s="313" t="s">
        <v>2868</v>
      </c>
      <c r="C4973" s="672"/>
      <c r="D4973" s="313" t="s">
        <v>10332</v>
      </c>
      <c r="E4973" s="313" t="s">
        <v>2869</v>
      </c>
      <c r="I4973" s="313" t="s">
        <v>2868</v>
      </c>
      <c r="J4973" s="313" t="s">
        <v>406</v>
      </c>
      <c r="K4973" s="313">
        <v>50</v>
      </c>
      <c r="L4973" s="319"/>
      <c r="M4973" s="319">
        <v>58</v>
      </c>
      <c r="N4973" s="319">
        <v>48</v>
      </c>
      <c r="O4973" s="319" t="s">
        <v>9644</v>
      </c>
      <c r="P4973" s="319">
        <v>10</v>
      </c>
      <c r="Q4973" s="319">
        <v>57</v>
      </c>
      <c r="R4973" s="319">
        <v>29</v>
      </c>
      <c r="S4973" s="319" t="s">
        <v>9645</v>
      </c>
      <c r="T4973" s="319">
        <v>316</v>
      </c>
      <c r="U4973" s="319">
        <v>50.98</v>
      </c>
      <c r="V4973" s="319">
        <v>10.958</v>
      </c>
      <c r="W4973" s="319"/>
      <c r="X4973" s="319"/>
      <c r="Y4973" s="319"/>
      <c r="Z4973" s="319"/>
      <c r="AA4973" s="319"/>
      <c r="AB4973" s="319"/>
      <c r="AC4973" s="319"/>
      <c r="AD4973" s="319"/>
      <c r="AE4973" s="319"/>
      <c r="AF4973" s="319"/>
    </row>
    <row r="4974" spans="2:32" s="313" customFormat="1" hidden="1" x14ac:dyDescent="0.25">
      <c r="B4974" s="313" t="s">
        <v>2871</v>
      </c>
      <c r="C4974" s="672"/>
      <c r="D4974" s="313" t="s">
        <v>10333</v>
      </c>
      <c r="E4974" s="313" t="s">
        <v>2872</v>
      </c>
      <c r="I4974" s="313" t="s">
        <v>2873</v>
      </c>
      <c r="J4974" s="313" t="s">
        <v>508</v>
      </c>
      <c r="K4974" s="313">
        <v>31</v>
      </c>
      <c r="L4974" s="319"/>
      <c r="M4974" s="319">
        <v>56</v>
      </c>
      <c r="N4974" s="319">
        <v>56</v>
      </c>
      <c r="O4974" s="319" t="s">
        <v>9644</v>
      </c>
      <c r="P4974" s="319">
        <v>4</v>
      </c>
      <c r="Q4974" s="319">
        <v>24</v>
      </c>
      <c r="R4974" s="319">
        <v>2</v>
      </c>
      <c r="S4974" s="319" t="s">
        <v>9648</v>
      </c>
      <c r="T4974" s="319">
        <v>1045</v>
      </c>
      <c r="U4974" s="319">
        <v>31.949000000000002</v>
      </c>
      <c r="V4974" s="319">
        <v>-4.4009999999999998</v>
      </c>
      <c r="W4974" s="319"/>
      <c r="X4974" s="319"/>
      <c r="Y4974" s="319"/>
      <c r="Z4974" s="319"/>
      <c r="AA4974" s="319"/>
      <c r="AB4974" s="319"/>
      <c r="AC4974" s="319"/>
      <c r="AD4974" s="319"/>
      <c r="AE4974" s="319"/>
      <c r="AF4974" s="319"/>
    </row>
    <row r="4975" spans="2:32" s="313" customFormat="1" hidden="1" x14ac:dyDescent="0.25">
      <c r="B4975" s="313" t="s">
        <v>2876</v>
      </c>
      <c r="C4975" s="672"/>
      <c r="D4975" s="313" t="s">
        <v>10334</v>
      </c>
      <c r="E4975" s="313" t="s">
        <v>2877</v>
      </c>
      <c r="I4975" s="313" t="s">
        <v>2876</v>
      </c>
      <c r="J4975" s="313" t="s">
        <v>484</v>
      </c>
      <c r="K4975" s="313">
        <v>39</v>
      </c>
      <c r="L4975" s="319"/>
      <c r="M4975" s="319">
        <v>57</v>
      </c>
      <c r="N4975" s="319">
        <v>23</v>
      </c>
      <c r="O4975" s="319" t="s">
        <v>9644</v>
      </c>
      <c r="P4975" s="319">
        <v>41</v>
      </c>
      <c r="Q4975" s="319">
        <v>10</v>
      </c>
      <c r="R4975" s="319">
        <v>12</v>
      </c>
      <c r="S4975" s="319" t="s">
        <v>9645</v>
      </c>
      <c r="T4975" s="319">
        <v>1757</v>
      </c>
      <c r="U4975" s="319">
        <v>39.956000000000003</v>
      </c>
      <c r="V4975" s="319">
        <v>41.17</v>
      </c>
      <c r="W4975" s="319"/>
      <c r="X4975" s="319"/>
      <c r="Y4975" s="319"/>
      <c r="Z4975" s="319"/>
      <c r="AA4975" s="319"/>
      <c r="AB4975" s="319"/>
      <c r="AC4975" s="319"/>
      <c r="AD4975" s="319"/>
      <c r="AE4975" s="319"/>
      <c r="AF4975" s="319"/>
    </row>
    <row r="4976" spans="2:32" s="313" customFormat="1" hidden="1" x14ac:dyDescent="0.25">
      <c r="B4976" s="313" t="s">
        <v>799</v>
      </c>
      <c r="C4976" s="672"/>
      <c r="D4976" s="313" t="s">
        <v>10335</v>
      </c>
      <c r="E4976" s="313" t="s">
        <v>802</v>
      </c>
      <c r="I4976" s="313" t="s">
        <v>803</v>
      </c>
      <c r="J4976" s="313" t="s">
        <v>484</v>
      </c>
      <c r="K4976" s="313">
        <v>40</v>
      </c>
      <c r="L4976" s="319"/>
      <c r="M4976" s="319">
        <v>7</v>
      </c>
      <c r="N4976" s="319">
        <v>41</v>
      </c>
      <c r="O4976" s="319" t="s">
        <v>9644</v>
      </c>
      <c r="P4976" s="319">
        <v>32</v>
      </c>
      <c r="Q4976" s="319">
        <v>59</v>
      </c>
      <c r="R4976" s="319">
        <v>42</v>
      </c>
      <c r="S4976" s="319" t="s">
        <v>9645</v>
      </c>
      <c r="T4976" s="319">
        <v>953</v>
      </c>
      <c r="U4976" s="319">
        <v>40.128</v>
      </c>
      <c r="V4976" s="319">
        <v>32.994999999999997</v>
      </c>
      <c r="W4976" s="319"/>
      <c r="X4976" s="319"/>
      <c r="Y4976" s="319"/>
      <c r="Z4976" s="319"/>
      <c r="AA4976" s="319"/>
      <c r="AB4976" s="319"/>
      <c r="AC4976" s="319"/>
      <c r="AD4976" s="319"/>
      <c r="AE4976" s="319"/>
      <c r="AF4976" s="319"/>
    </row>
    <row r="4977" spans="2:32" s="313" customFormat="1" hidden="1" x14ac:dyDescent="0.25">
      <c r="B4977" s="313" t="s">
        <v>2853</v>
      </c>
      <c r="C4977" s="672"/>
      <c r="D4977" s="313" t="s">
        <v>10336</v>
      </c>
      <c r="E4977" s="313" t="s">
        <v>2854</v>
      </c>
      <c r="I4977" s="313" t="s">
        <v>2855</v>
      </c>
      <c r="J4977" s="313" t="s">
        <v>469</v>
      </c>
      <c r="K4977" s="313">
        <v>31</v>
      </c>
      <c r="L4977" s="319"/>
      <c r="M4977" s="319">
        <v>47</v>
      </c>
      <c r="N4977" s="319">
        <v>43</v>
      </c>
      <c r="O4977" s="319" t="s">
        <v>9644</v>
      </c>
      <c r="P4977" s="319">
        <v>116</v>
      </c>
      <c r="Q4977" s="319">
        <v>36</v>
      </c>
      <c r="R4977" s="319">
        <v>9</v>
      </c>
      <c r="S4977" s="319" t="s">
        <v>9648</v>
      </c>
      <c r="T4977" s="319">
        <v>21</v>
      </c>
      <c r="U4977" s="319">
        <v>31.795000000000002</v>
      </c>
      <c r="V4977" s="319">
        <v>-116.602</v>
      </c>
      <c r="W4977" s="319"/>
      <c r="X4977" s="319"/>
      <c r="Y4977" s="319"/>
      <c r="Z4977" s="319"/>
      <c r="AA4977" s="319"/>
      <c r="AB4977" s="319"/>
      <c r="AC4977" s="319"/>
      <c r="AD4977" s="319"/>
      <c r="AE4977" s="319"/>
      <c r="AF4977" s="319"/>
    </row>
    <row r="4978" spans="2:32" s="313" customFormat="1" hidden="1" x14ac:dyDescent="0.25">
      <c r="B4978" s="313" t="s">
        <v>628</v>
      </c>
      <c r="C4978" s="672"/>
      <c r="D4978" s="313" t="s">
        <v>10337</v>
      </c>
      <c r="E4978" s="313" t="s">
        <v>632</v>
      </c>
      <c r="I4978" s="313" t="s">
        <v>633</v>
      </c>
      <c r="J4978" s="313" t="s">
        <v>436</v>
      </c>
      <c r="K4978" s="313">
        <v>31</v>
      </c>
      <c r="L4978" s="319"/>
      <c r="M4978" s="319">
        <v>23</v>
      </c>
      <c r="N4978" s="319">
        <v>41</v>
      </c>
      <c r="O4978" s="319" t="s">
        <v>9644</v>
      </c>
      <c r="P4978" s="319">
        <v>92</v>
      </c>
      <c r="Q4978" s="319">
        <v>17</v>
      </c>
      <c r="R4978" s="319">
        <v>44</v>
      </c>
      <c r="S4978" s="319" t="s">
        <v>9648</v>
      </c>
      <c r="T4978" s="319">
        <v>35</v>
      </c>
      <c r="U4978" s="319">
        <v>31.395</v>
      </c>
      <c r="V4978" s="319">
        <v>-92.296000000000006</v>
      </c>
      <c r="W4978" s="319"/>
      <c r="X4978" s="319"/>
      <c r="Y4978" s="319"/>
      <c r="Z4978" s="319"/>
      <c r="AA4978" s="319"/>
      <c r="AB4978" s="319"/>
      <c r="AC4978" s="319"/>
      <c r="AD4978" s="319"/>
      <c r="AE4978" s="319"/>
      <c r="AF4978" s="319"/>
    </row>
    <row r="4979" spans="2:32" s="313" customFormat="1" hidden="1" x14ac:dyDescent="0.25">
      <c r="B4979" s="313" t="s">
        <v>8001</v>
      </c>
      <c r="C4979" s="672"/>
      <c r="D4979" s="313" t="s">
        <v>10338</v>
      </c>
      <c r="E4979" s="313" t="s">
        <v>8002</v>
      </c>
      <c r="I4979" s="313" t="s">
        <v>8003</v>
      </c>
      <c r="J4979" s="313" t="s">
        <v>1194</v>
      </c>
      <c r="K4979" s="313">
        <v>50</v>
      </c>
      <c r="L4979" s="319"/>
      <c r="M4979" s="319">
        <v>50</v>
      </c>
      <c r="N4979" s="319">
        <v>8</v>
      </c>
      <c r="O4979" s="319" t="s">
        <v>9644</v>
      </c>
      <c r="P4979" s="319">
        <v>0</v>
      </c>
      <c r="Q4979" s="319">
        <v>17</v>
      </c>
      <c r="R4979" s="319">
        <v>50</v>
      </c>
      <c r="S4979" s="319" t="s">
        <v>9648</v>
      </c>
      <c r="T4979" s="319">
        <v>3</v>
      </c>
      <c r="U4979" s="319">
        <v>50.835999999999999</v>
      </c>
      <c r="V4979" s="319">
        <v>-0.29699999999999999</v>
      </c>
      <c r="W4979" s="319"/>
      <c r="X4979" s="319"/>
      <c r="Y4979" s="319"/>
      <c r="Z4979" s="319"/>
      <c r="AA4979" s="319"/>
      <c r="AB4979" s="319"/>
      <c r="AC4979" s="319"/>
      <c r="AD4979" s="319"/>
      <c r="AE4979" s="319"/>
      <c r="AF4979" s="319"/>
    </row>
    <row r="4980" spans="2:32" s="313" customFormat="1" hidden="1" x14ac:dyDescent="0.25">
      <c r="B4980" s="313" t="s">
        <v>2887</v>
      </c>
      <c r="C4980" s="672"/>
      <c r="D4980" s="313" t="s">
        <v>10339</v>
      </c>
      <c r="E4980" s="313" t="s">
        <v>2888</v>
      </c>
      <c r="I4980" s="313" t="s">
        <v>2887</v>
      </c>
      <c r="J4980" s="313" t="s">
        <v>484</v>
      </c>
      <c r="K4980" s="313">
        <v>39</v>
      </c>
      <c r="L4980" s="319"/>
      <c r="M4980" s="319">
        <v>47</v>
      </c>
      <c r="N4980" s="319">
        <v>2</v>
      </c>
      <c r="O4980" s="319" t="s">
        <v>9644</v>
      </c>
      <c r="P4980" s="319">
        <v>30</v>
      </c>
      <c r="Q4980" s="319">
        <v>34</v>
      </c>
      <c r="R4980" s="319">
        <v>55</v>
      </c>
      <c r="S4980" s="319" t="s">
        <v>9645</v>
      </c>
      <c r="T4980" s="319">
        <v>787</v>
      </c>
      <c r="U4980" s="319">
        <v>39.783999999999999</v>
      </c>
      <c r="V4980" s="319">
        <v>30.582000000000001</v>
      </c>
      <c r="W4980" s="319"/>
      <c r="X4980" s="319"/>
      <c r="Y4980" s="319"/>
      <c r="Z4980" s="319"/>
      <c r="AA4980" s="319"/>
      <c r="AB4980" s="319"/>
      <c r="AC4980" s="319"/>
      <c r="AD4980" s="319"/>
      <c r="AE4980" s="319"/>
      <c r="AF4980" s="319"/>
    </row>
    <row r="4981" spans="2:32" s="313" customFormat="1" hidden="1" x14ac:dyDescent="0.25">
      <c r="B4981" s="313" t="s">
        <v>2897</v>
      </c>
      <c r="C4981" s="672"/>
      <c r="D4981" s="313" t="s">
        <v>10340</v>
      </c>
      <c r="E4981" s="313" t="s">
        <v>2898</v>
      </c>
      <c r="I4981" s="313" t="s">
        <v>2899</v>
      </c>
      <c r="J4981" s="313" t="s">
        <v>406</v>
      </c>
      <c r="K4981" s="313">
        <v>51</v>
      </c>
      <c r="L4981" s="319"/>
      <c r="M4981" s="319">
        <v>24</v>
      </c>
      <c r="N4981" s="319">
        <v>5</v>
      </c>
      <c r="O4981" s="319" t="s">
        <v>9644</v>
      </c>
      <c r="P4981" s="319">
        <v>6</v>
      </c>
      <c r="Q4981" s="319">
        <v>56</v>
      </c>
      <c r="R4981" s="319">
        <v>9</v>
      </c>
      <c r="S4981" s="319" t="s">
        <v>9645</v>
      </c>
      <c r="T4981" s="319">
        <v>130</v>
      </c>
      <c r="U4981" s="319">
        <v>51.401000000000003</v>
      </c>
      <c r="V4981" s="319">
        <v>6.9359999999999999</v>
      </c>
      <c r="W4981" s="319"/>
      <c r="X4981" s="319"/>
      <c r="Y4981" s="319"/>
      <c r="Z4981" s="319"/>
      <c r="AA4981" s="319"/>
      <c r="AB4981" s="319"/>
      <c r="AC4981" s="319"/>
      <c r="AD4981" s="319"/>
      <c r="AE4981" s="319"/>
      <c r="AF4981" s="319"/>
    </row>
    <row r="4982" spans="2:32" s="313" customFormat="1" hidden="1" x14ac:dyDescent="0.25">
      <c r="B4982" s="313" t="s">
        <v>2798</v>
      </c>
      <c r="C4982" s="672"/>
      <c r="D4982" s="313" t="s">
        <v>10341</v>
      </c>
      <c r="E4982" s="313" t="s">
        <v>2799</v>
      </c>
      <c r="I4982" s="313" t="s">
        <v>2800</v>
      </c>
      <c r="J4982" s="313" t="s">
        <v>1287</v>
      </c>
      <c r="K4982" s="313">
        <v>29</v>
      </c>
      <c r="L4982" s="319"/>
      <c r="M4982" s="319">
        <v>33</v>
      </c>
      <c r="N4982" s="319">
        <v>40</v>
      </c>
      <c r="O4982" s="319" t="s">
        <v>9644</v>
      </c>
      <c r="P4982" s="319">
        <v>34</v>
      </c>
      <c r="Q4982" s="319">
        <v>57</v>
      </c>
      <c r="R4982" s="319">
        <v>36</v>
      </c>
      <c r="S4982" s="319" t="s">
        <v>9645</v>
      </c>
      <c r="T4982" s="319">
        <v>13</v>
      </c>
      <c r="U4982" s="319">
        <v>29.561</v>
      </c>
      <c r="V4982" s="319">
        <v>34.96</v>
      </c>
      <c r="W4982" s="319"/>
      <c r="X4982" s="319"/>
      <c r="Y4982" s="319"/>
      <c r="Z4982" s="319"/>
      <c r="AA4982" s="319"/>
      <c r="AB4982" s="319"/>
      <c r="AC4982" s="319"/>
      <c r="AD4982" s="319"/>
      <c r="AE4982" s="319"/>
      <c r="AF4982" s="319"/>
    </row>
    <row r="4983" spans="2:32" s="313" customFormat="1" hidden="1" x14ac:dyDescent="0.25">
      <c r="B4983" s="313" t="s">
        <v>5625</v>
      </c>
      <c r="C4983" s="672"/>
      <c r="D4983" s="313" t="s">
        <v>10342</v>
      </c>
      <c r="E4983" s="313" t="s">
        <v>5626</v>
      </c>
      <c r="I4983" s="313" t="s">
        <v>5627</v>
      </c>
      <c r="J4983" s="313" t="s">
        <v>423</v>
      </c>
      <c r="K4983" s="313">
        <v>48</v>
      </c>
      <c r="L4983" s="319"/>
      <c r="M4983" s="319">
        <v>58</v>
      </c>
      <c r="N4983" s="319">
        <v>56</v>
      </c>
      <c r="O4983" s="319" t="s">
        <v>9644</v>
      </c>
      <c r="P4983" s="319">
        <v>6</v>
      </c>
      <c r="Q4983" s="319">
        <v>15</v>
      </c>
      <c r="R4983" s="319">
        <v>13</v>
      </c>
      <c r="S4983" s="319" t="s">
        <v>9645</v>
      </c>
      <c r="T4983" s="319">
        <v>266</v>
      </c>
      <c r="U4983" s="319">
        <v>48.981999999999999</v>
      </c>
      <c r="V4983" s="319">
        <v>6.2539999999999996</v>
      </c>
      <c r="W4983" s="319"/>
      <c r="X4983" s="319"/>
      <c r="Y4983" s="319"/>
      <c r="Z4983" s="319"/>
      <c r="AA4983" s="319"/>
      <c r="AB4983" s="319"/>
      <c r="AC4983" s="319"/>
      <c r="AD4983" s="319"/>
      <c r="AE4983" s="319"/>
      <c r="AF4983" s="319"/>
    </row>
    <row r="4984" spans="2:32" s="313" customFormat="1" hidden="1" x14ac:dyDescent="0.25">
      <c r="B4984" s="313" t="s">
        <v>6425</v>
      </c>
      <c r="C4984" s="672"/>
      <c r="D4984" s="313" t="s">
        <v>10343</v>
      </c>
      <c r="E4984" s="313" t="s">
        <v>6429</v>
      </c>
      <c r="I4984" s="313" t="s">
        <v>6430</v>
      </c>
      <c r="J4984" s="313" t="s">
        <v>3130</v>
      </c>
      <c r="K4984" s="313">
        <v>17</v>
      </c>
      <c r="L4984" s="319"/>
      <c r="M4984" s="319">
        <v>29</v>
      </c>
      <c r="N4984" s="319">
        <v>47</v>
      </c>
      <c r="O4984" s="319" t="s">
        <v>9644</v>
      </c>
      <c r="P4984" s="319">
        <v>62</v>
      </c>
      <c r="Q4984" s="319">
        <v>58</v>
      </c>
      <c r="R4984" s="319">
        <v>45</v>
      </c>
      <c r="S4984" s="319" t="s">
        <v>9648</v>
      </c>
      <c r="T4984" s="319">
        <v>40</v>
      </c>
      <c r="U4984" s="319">
        <v>17.495999999999999</v>
      </c>
      <c r="V4984" s="319">
        <v>-62.978999999999999</v>
      </c>
      <c r="W4984" s="319"/>
      <c r="X4984" s="319"/>
      <c r="Y4984" s="319"/>
      <c r="Z4984" s="319"/>
      <c r="AA4984" s="319"/>
      <c r="AB4984" s="319"/>
      <c r="AC4984" s="319"/>
      <c r="AD4984" s="319"/>
      <c r="AE4984" s="319"/>
      <c r="AF4984" s="319"/>
    </row>
    <row r="4985" spans="2:32" s="313" customFormat="1" hidden="1" x14ac:dyDescent="0.25">
      <c r="B4985" s="313" t="s">
        <v>2908</v>
      </c>
      <c r="C4985" s="672"/>
      <c r="D4985" s="313" t="s">
        <v>10344</v>
      </c>
      <c r="E4985" s="313" t="s">
        <v>2909</v>
      </c>
      <c r="I4985" s="313" t="s">
        <v>2908</v>
      </c>
      <c r="J4985" s="313" t="s">
        <v>621</v>
      </c>
      <c r="K4985" s="313">
        <v>68</v>
      </c>
      <c r="L4985" s="319"/>
      <c r="M4985" s="319">
        <v>29</v>
      </c>
      <c r="N4985" s="319">
        <v>28</v>
      </c>
      <c r="O4985" s="319" t="s">
        <v>9644</v>
      </c>
      <c r="P4985" s="319">
        <v>16</v>
      </c>
      <c r="Q4985" s="319">
        <v>40</v>
      </c>
      <c r="R4985" s="319">
        <v>41</v>
      </c>
      <c r="S4985" s="319" t="s">
        <v>9645</v>
      </c>
      <c r="T4985" s="319">
        <v>26</v>
      </c>
      <c r="U4985" s="319">
        <v>68.491</v>
      </c>
      <c r="V4985" s="319">
        <v>16.678000000000001</v>
      </c>
      <c r="W4985" s="319"/>
      <c r="X4985" s="319"/>
      <c r="Y4985" s="319"/>
      <c r="Z4985" s="319"/>
      <c r="AA4985" s="319"/>
      <c r="AB4985" s="319"/>
      <c r="AC4985" s="319"/>
      <c r="AD4985" s="319"/>
      <c r="AE4985" s="319"/>
      <c r="AF4985" s="319"/>
    </row>
    <row r="4986" spans="2:32" s="313" customFormat="1" hidden="1" x14ac:dyDescent="0.25">
      <c r="B4986" s="313" t="s">
        <v>8375</v>
      </c>
      <c r="C4986" s="672"/>
      <c r="D4986" s="313" t="s">
        <v>10345</v>
      </c>
      <c r="E4986" s="313" t="s">
        <v>8376</v>
      </c>
      <c r="I4986" s="313" t="s">
        <v>8375</v>
      </c>
      <c r="J4986" s="313" t="s">
        <v>745</v>
      </c>
      <c r="K4986" s="313">
        <v>62</v>
      </c>
      <c r="L4986" s="319"/>
      <c r="M4986" s="319">
        <v>2</v>
      </c>
      <c r="N4986" s="319">
        <v>52</v>
      </c>
      <c r="O4986" s="319" t="s">
        <v>9644</v>
      </c>
      <c r="P4986" s="319">
        <v>14</v>
      </c>
      <c r="Q4986" s="319">
        <v>25</v>
      </c>
      <c r="R4986" s="319">
        <v>22</v>
      </c>
      <c r="S4986" s="319" t="s">
        <v>9645</v>
      </c>
      <c r="T4986" s="319">
        <v>360</v>
      </c>
      <c r="U4986" s="319">
        <v>62.048000000000002</v>
      </c>
      <c r="V4986" s="319">
        <v>14.423</v>
      </c>
      <c r="W4986" s="319"/>
      <c r="X4986" s="319"/>
      <c r="Y4986" s="319"/>
      <c r="Z4986" s="319"/>
      <c r="AA4986" s="319"/>
      <c r="AB4986" s="319"/>
      <c r="AC4986" s="319"/>
      <c r="AD4986" s="319"/>
      <c r="AE4986" s="319"/>
      <c r="AF4986" s="319"/>
    </row>
    <row r="4987" spans="2:32" s="313" customFormat="1" hidden="1" x14ac:dyDescent="0.25">
      <c r="B4987" s="313" t="s">
        <v>9512</v>
      </c>
      <c r="C4987" s="672"/>
      <c r="D4987" s="313" t="s">
        <v>10346</v>
      </c>
      <c r="E4987" s="313" t="s">
        <v>9513</v>
      </c>
      <c r="I4987" s="313" t="s">
        <v>9514</v>
      </c>
      <c r="J4987" s="313" t="s">
        <v>421</v>
      </c>
      <c r="K4987" s="313">
        <v>40</v>
      </c>
      <c r="L4987" s="319"/>
      <c r="M4987" s="319">
        <v>8</v>
      </c>
      <c r="N4987" s="319">
        <v>54</v>
      </c>
      <c r="O4987" s="319" t="s">
        <v>9644</v>
      </c>
      <c r="P4987" s="319">
        <v>44</v>
      </c>
      <c r="Q4987" s="319">
        <v>23</v>
      </c>
      <c r="R4987" s="319">
        <v>48</v>
      </c>
      <c r="S4987" s="319" t="s">
        <v>9645</v>
      </c>
      <c r="T4987" s="319">
        <v>866</v>
      </c>
      <c r="U4987" s="319">
        <v>40.148000000000003</v>
      </c>
      <c r="V4987" s="319">
        <v>44.396999999999998</v>
      </c>
      <c r="W4987" s="319"/>
      <c r="X4987" s="319"/>
      <c r="Y4987" s="319"/>
      <c r="Z4987" s="319"/>
      <c r="AA4987" s="319"/>
      <c r="AB4987" s="319"/>
      <c r="AC4987" s="319"/>
      <c r="AD4987" s="319"/>
      <c r="AE4987" s="319"/>
      <c r="AF4987" s="319"/>
    </row>
    <row r="4988" spans="2:32" s="313" customFormat="1" hidden="1" x14ac:dyDescent="0.25">
      <c r="B4988" s="313" t="s">
        <v>6165</v>
      </c>
      <c r="C4988" s="672"/>
      <c r="D4988" s="313" t="s">
        <v>10347</v>
      </c>
      <c r="E4988" s="313" t="s">
        <v>6166</v>
      </c>
      <c r="I4988" s="313" t="s">
        <v>6167</v>
      </c>
      <c r="J4988" s="313" t="s">
        <v>436</v>
      </c>
      <c r="K4988" s="313">
        <v>35</v>
      </c>
      <c r="L4988" s="319"/>
      <c r="M4988" s="319">
        <v>4</v>
      </c>
      <c r="N4988" s="319">
        <v>22</v>
      </c>
      <c r="O4988" s="319" t="s">
        <v>9644</v>
      </c>
      <c r="P4988" s="319">
        <v>77</v>
      </c>
      <c r="Q4988" s="319">
        <v>2</v>
      </c>
      <c r="R4988" s="319">
        <v>34</v>
      </c>
      <c r="S4988" s="319" t="s">
        <v>9648</v>
      </c>
      <c r="T4988" s="319">
        <v>6</v>
      </c>
      <c r="U4988" s="319">
        <v>35.073</v>
      </c>
      <c r="V4988" s="319">
        <v>-77.043000000000006</v>
      </c>
      <c r="W4988" s="319"/>
      <c r="X4988" s="319"/>
      <c r="Y4988" s="319"/>
      <c r="Z4988" s="319"/>
      <c r="AA4988" s="319"/>
      <c r="AB4988" s="319"/>
      <c r="AC4988" s="319"/>
      <c r="AD4988" s="319"/>
      <c r="AE4988" s="319"/>
      <c r="AF4988" s="319"/>
    </row>
    <row r="4989" spans="2:32" s="313" customFormat="1" hidden="1" x14ac:dyDescent="0.25">
      <c r="B4989" s="313" t="s">
        <v>6181</v>
      </c>
      <c r="C4989" s="672"/>
      <c r="D4989" s="313" t="s">
        <v>10348</v>
      </c>
      <c r="E4989" s="313" t="s">
        <v>6182</v>
      </c>
      <c r="I4989" s="313" t="s">
        <v>6183</v>
      </c>
      <c r="J4989" s="313" t="s">
        <v>436</v>
      </c>
      <c r="K4989" s="313">
        <v>40</v>
      </c>
      <c r="L4989" s="319"/>
      <c r="M4989" s="319">
        <v>41</v>
      </c>
      <c r="N4989" s="319">
        <v>32</v>
      </c>
      <c r="O4989" s="319" t="s">
        <v>9644</v>
      </c>
      <c r="P4989" s="319">
        <v>74</v>
      </c>
      <c r="Q4989" s="319">
        <v>10</v>
      </c>
      <c r="R4989" s="319">
        <v>7</v>
      </c>
      <c r="S4989" s="319" t="s">
        <v>9648</v>
      </c>
      <c r="T4989" s="319">
        <v>6</v>
      </c>
      <c r="U4989" s="319">
        <v>40.692</v>
      </c>
      <c r="V4989" s="319">
        <v>-74.168999999999997</v>
      </c>
      <c r="W4989" s="319"/>
      <c r="X4989" s="319"/>
      <c r="Y4989" s="319"/>
      <c r="Z4989" s="319"/>
      <c r="AA4989" s="319"/>
      <c r="AB4989" s="319"/>
      <c r="AC4989" s="319"/>
      <c r="AD4989" s="319"/>
      <c r="AE4989" s="319"/>
      <c r="AF4989" s="319"/>
    </row>
    <row r="4990" spans="2:32" s="313" customFormat="1" hidden="1" x14ac:dyDescent="0.25">
      <c r="B4990" s="313" t="s">
        <v>2916</v>
      </c>
      <c r="C4990" s="672"/>
      <c r="D4990" s="313" t="s">
        <v>10349</v>
      </c>
      <c r="E4990" s="313" t="s">
        <v>2917</v>
      </c>
      <c r="I4990" s="313" t="s">
        <v>2916</v>
      </c>
      <c r="J4990" s="313" t="s">
        <v>1194</v>
      </c>
      <c r="K4990" s="313">
        <v>50</v>
      </c>
      <c r="L4990" s="319"/>
      <c r="M4990" s="319">
        <v>44</v>
      </c>
      <c r="N4990" s="319">
        <v>4</v>
      </c>
      <c r="O4990" s="319" t="s">
        <v>9644</v>
      </c>
      <c r="P4990" s="319">
        <v>3</v>
      </c>
      <c r="Q4990" s="319">
        <v>24</v>
      </c>
      <c r="R4990" s="319">
        <v>50</v>
      </c>
      <c r="S4990" s="319" t="s">
        <v>9648</v>
      </c>
      <c r="T4990" s="319">
        <v>31</v>
      </c>
      <c r="U4990" s="319">
        <v>50.734000000000002</v>
      </c>
      <c r="V4990" s="319">
        <v>-3.4140000000000001</v>
      </c>
      <c r="W4990" s="319"/>
      <c r="X4990" s="319"/>
      <c r="Y4990" s="319"/>
      <c r="Z4990" s="319"/>
      <c r="AA4990" s="319"/>
      <c r="AB4990" s="319"/>
      <c r="AC4990" s="319"/>
      <c r="AD4990" s="319"/>
      <c r="AE4990" s="319"/>
      <c r="AF4990" s="319"/>
    </row>
    <row r="4991" spans="2:32" s="313" customFormat="1" hidden="1" x14ac:dyDescent="0.25">
      <c r="B4991" s="313" t="s">
        <v>4374</v>
      </c>
      <c r="C4991" s="672"/>
      <c r="D4991" s="313" t="s">
        <v>10350</v>
      </c>
      <c r="E4991" s="313" t="s">
        <v>4375</v>
      </c>
      <c r="I4991" s="313" t="s">
        <v>4376</v>
      </c>
      <c r="J4991" s="313" t="s">
        <v>436</v>
      </c>
      <c r="K4991" s="313">
        <v>24</v>
      </c>
      <c r="L4991" s="319"/>
      <c r="M4991" s="319">
        <v>33</v>
      </c>
      <c r="N4991" s="319">
        <v>22</v>
      </c>
      <c r="O4991" s="319" t="s">
        <v>9644</v>
      </c>
      <c r="P4991" s="319">
        <v>81</v>
      </c>
      <c r="Q4991" s="319">
        <v>45</v>
      </c>
      <c r="R4991" s="319">
        <v>34</v>
      </c>
      <c r="S4991" s="319" t="s">
        <v>9648</v>
      </c>
      <c r="T4991" s="319">
        <v>1</v>
      </c>
      <c r="U4991" s="319">
        <v>24.556000000000001</v>
      </c>
      <c r="V4991" s="319">
        <v>-81.759</v>
      </c>
      <c r="W4991" s="319"/>
      <c r="X4991" s="319"/>
      <c r="Y4991" s="319"/>
      <c r="Z4991" s="319"/>
      <c r="AA4991" s="319"/>
      <c r="AB4991" s="319"/>
      <c r="AC4991" s="319"/>
      <c r="AD4991" s="319"/>
      <c r="AE4991" s="319"/>
      <c r="AF4991" s="319"/>
    </row>
    <row r="4992" spans="2:32" s="313" customFormat="1" hidden="1" x14ac:dyDescent="0.25">
      <c r="B4992" s="313" t="s">
        <v>2801</v>
      </c>
      <c r="C4992" s="672"/>
      <c r="D4992" s="313" t="s">
        <v>10351</v>
      </c>
      <c r="E4992" s="313" t="s">
        <v>2802</v>
      </c>
      <c r="I4992" s="313" t="s">
        <v>2801</v>
      </c>
      <c r="J4992" s="313" t="s">
        <v>484</v>
      </c>
      <c r="K4992" s="313">
        <v>38</v>
      </c>
      <c r="L4992" s="319"/>
      <c r="M4992" s="319">
        <v>36</v>
      </c>
      <c r="N4992" s="319">
        <v>24</v>
      </c>
      <c r="O4992" s="319" t="s">
        <v>9644</v>
      </c>
      <c r="P4992" s="319">
        <v>39</v>
      </c>
      <c r="Q4992" s="319">
        <v>17</v>
      </c>
      <c r="R4992" s="319">
        <v>29</v>
      </c>
      <c r="S4992" s="319" t="s">
        <v>9645</v>
      </c>
      <c r="T4992" s="319">
        <v>893</v>
      </c>
      <c r="U4992" s="319">
        <v>38.606999999999999</v>
      </c>
      <c r="V4992" s="319">
        <v>39.290999999999997</v>
      </c>
      <c r="W4992" s="319"/>
      <c r="X4992" s="319"/>
      <c r="Y4992" s="319"/>
      <c r="Z4992" s="319"/>
      <c r="AA4992" s="319"/>
      <c r="AB4992" s="319"/>
      <c r="AC4992" s="319"/>
      <c r="AD4992" s="319"/>
      <c r="AE4992" s="319"/>
      <c r="AF4992" s="319"/>
    </row>
    <row r="4993" spans="2:32" s="313" customFormat="1" hidden="1" x14ac:dyDescent="0.25">
      <c r="B4993" s="313" t="s">
        <v>2958</v>
      </c>
      <c r="C4993" s="672"/>
      <c r="D4993" s="313" t="s">
        <v>10352</v>
      </c>
      <c r="E4993" s="313" t="s">
        <v>2959</v>
      </c>
      <c r="I4993" s="313" t="s">
        <v>2958</v>
      </c>
      <c r="J4993" s="313" t="s">
        <v>2960</v>
      </c>
      <c r="K4993" s="313">
        <v>10</v>
      </c>
      <c r="L4993" s="319"/>
      <c r="M4993" s="319">
        <v>2</v>
      </c>
      <c r="N4993" s="319">
        <v>8</v>
      </c>
      <c r="O4993" s="319" t="s">
        <v>9644</v>
      </c>
      <c r="P4993" s="319">
        <v>10</v>
      </c>
      <c r="Q4993" s="319">
        <v>46</v>
      </c>
      <c r="R4993" s="319">
        <v>11</v>
      </c>
      <c r="S4993" s="319" t="s">
        <v>9648</v>
      </c>
      <c r="T4993" s="319">
        <v>450</v>
      </c>
      <c r="U4993" s="319">
        <v>10.036</v>
      </c>
      <c r="V4993" s="319">
        <v>-10.77</v>
      </c>
      <c r="W4993" s="319"/>
      <c r="X4993" s="319"/>
      <c r="Y4993" s="319"/>
      <c r="Z4993" s="319"/>
      <c r="AA4993" s="319"/>
      <c r="AB4993" s="319"/>
      <c r="AC4993" s="319"/>
      <c r="AD4993" s="319"/>
      <c r="AE4993" s="319"/>
      <c r="AF4993" s="319"/>
    </row>
    <row r="4994" spans="2:32" s="313" customFormat="1" hidden="1" x14ac:dyDescent="0.25">
      <c r="B4994" s="313" t="s">
        <v>2965</v>
      </c>
      <c r="C4994" s="672"/>
      <c r="D4994" s="313" t="s">
        <v>10353</v>
      </c>
      <c r="E4994" s="313" t="s">
        <v>2966</v>
      </c>
      <c r="I4994" s="313" t="s">
        <v>2965</v>
      </c>
      <c r="J4994" s="313" t="s">
        <v>1194</v>
      </c>
      <c r="K4994" s="313">
        <v>51</v>
      </c>
      <c r="L4994" s="319"/>
      <c r="M4994" s="319">
        <v>16</v>
      </c>
      <c r="N4994" s="319">
        <v>33</v>
      </c>
      <c r="O4994" s="319" t="s">
        <v>9644</v>
      </c>
      <c r="P4994" s="319">
        <v>0</v>
      </c>
      <c r="Q4994" s="319">
        <v>46</v>
      </c>
      <c r="R4994" s="319">
        <v>34</v>
      </c>
      <c r="S4994" s="319" t="s">
        <v>9648</v>
      </c>
      <c r="T4994" s="319">
        <v>73</v>
      </c>
      <c r="U4994" s="319">
        <v>51.276000000000003</v>
      </c>
      <c r="V4994" s="319">
        <v>-0.77600000000000002</v>
      </c>
      <c r="W4994" s="319"/>
      <c r="X4994" s="319"/>
      <c r="Y4994" s="319"/>
      <c r="Z4994" s="319"/>
      <c r="AA4994" s="319"/>
      <c r="AB4994" s="319"/>
      <c r="AC4994" s="319"/>
      <c r="AD4994" s="319"/>
      <c r="AE4994" s="319"/>
      <c r="AF4994" s="319"/>
    </row>
    <row r="4995" spans="2:32" s="313" customFormat="1" hidden="1" x14ac:dyDescent="0.25">
      <c r="B4995" s="313" t="s">
        <v>9041</v>
      </c>
      <c r="C4995" s="672"/>
      <c r="D4995" s="313" t="s">
        <v>10354</v>
      </c>
      <c r="E4995" s="313" t="s">
        <v>9042</v>
      </c>
      <c r="I4995" s="313" t="s">
        <v>9041</v>
      </c>
      <c r="J4995" s="313" t="s">
        <v>9043</v>
      </c>
      <c r="K4995" s="313">
        <v>62</v>
      </c>
      <c r="L4995" s="319"/>
      <c r="M4995" s="319">
        <v>3</v>
      </c>
      <c r="N4995" s="319">
        <v>49</v>
      </c>
      <c r="O4995" s="319" t="s">
        <v>9644</v>
      </c>
      <c r="P4995" s="319">
        <v>7</v>
      </c>
      <c r="Q4995" s="319">
        <v>16</v>
      </c>
      <c r="R4995" s="319">
        <v>37</v>
      </c>
      <c r="S4995" s="319" t="s">
        <v>9648</v>
      </c>
      <c r="T4995" s="319">
        <v>86</v>
      </c>
      <c r="U4995" s="319">
        <v>62.064</v>
      </c>
      <c r="V4995" s="319">
        <v>-7.2770000000000001</v>
      </c>
      <c r="W4995" s="319"/>
      <c r="X4995" s="319"/>
      <c r="Y4995" s="319"/>
      <c r="Z4995" s="319"/>
      <c r="AA4995" s="319"/>
      <c r="AB4995" s="319"/>
      <c r="AC4995" s="319"/>
      <c r="AD4995" s="319"/>
      <c r="AE4995" s="319"/>
      <c r="AF4995" s="319"/>
    </row>
    <row r="4996" spans="2:32" s="313" customFormat="1" hidden="1" x14ac:dyDescent="0.25">
      <c r="B4996" s="313" t="s">
        <v>3051</v>
      </c>
      <c r="C4996" s="672"/>
      <c r="D4996" s="313" t="s">
        <v>10355</v>
      </c>
      <c r="E4996" s="313" t="s">
        <v>3052</v>
      </c>
      <c r="I4996" s="313" t="s">
        <v>3053</v>
      </c>
      <c r="J4996" s="313" t="s">
        <v>436</v>
      </c>
      <c r="K4996" s="313">
        <v>37</v>
      </c>
      <c r="L4996" s="319"/>
      <c r="M4996" s="319">
        <v>7</v>
      </c>
      <c r="N4996" s="319">
        <v>57</v>
      </c>
      <c r="O4996" s="319" t="s">
        <v>9644</v>
      </c>
      <c r="P4996" s="319">
        <v>76</v>
      </c>
      <c r="Q4996" s="319">
        <v>36</v>
      </c>
      <c r="R4996" s="319">
        <v>31</v>
      </c>
      <c r="S4996" s="319" t="s">
        <v>9648</v>
      </c>
      <c r="T4996" s="319">
        <v>4</v>
      </c>
      <c r="U4996" s="319">
        <v>37.133000000000003</v>
      </c>
      <c r="V4996" s="319">
        <v>-76.608999999999995</v>
      </c>
      <c r="W4996" s="319"/>
      <c r="X4996" s="319"/>
      <c r="Y4996" s="319"/>
      <c r="Z4996" s="319"/>
      <c r="AA4996" s="319"/>
      <c r="AB4996" s="319"/>
      <c r="AC4996" s="319"/>
      <c r="AD4996" s="319"/>
      <c r="AE4996" s="319"/>
      <c r="AF4996" s="319"/>
    </row>
    <row r="4997" spans="2:32" s="313" customFormat="1" hidden="1" x14ac:dyDescent="0.25">
      <c r="B4997" s="313" t="s">
        <v>2925</v>
      </c>
      <c r="C4997" s="672"/>
      <c r="D4997" s="313" t="s">
        <v>10356</v>
      </c>
      <c r="E4997" s="313" t="s">
        <v>2928</v>
      </c>
      <c r="I4997" s="313" t="s">
        <v>2929</v>
      </c>
      <c r="J4997" s="313" t="s">
        <v>436</v>
      </c>
      <c r="K4997" s="313">
        <v>64</v>
      </c>
      <c r="L4997" s="319"/>
      <c r="M4997" s="319">
        <v>48</v>
      </c>
      <c r="N4997" s="319">
        <v>54</v>
      </c>
      <c r="O4997" s="319" t="s">
        <v>9644</v>
      </c>
      <c r="P4997" s="319">
        <v>147</v>
      </c>
      <c r="Q4997" s="319">
        <v>51</v>
      </c>
      <c r="R4997" s="319">
        <v>22</v>
      </c>
      <c r="S4997" s="319" t="s">
        <v>9648</v>
      </c>
      <c r="T4997" s="319">
        <v>133</v>
      </c>
      <c r="U4997" s="319">
        <v>64.814999999999998</v>
      </c>
      <c r="V4997" s="319">
        <v>-147.85599999999999</v>
      </c>
      <c r="W4997" s="319"/>
      <c r="X4997" s="319"/>
      <c r="Y4997" s="319"/>
      <c r="Z4997" s="319"/>
      <c r="AA4997" s="319"/>
      <c r="AB4997" s="319"/>
      <c r="AC4997" s="319"/>
      <c r="AD4997" s="319"/>
      <c r="AE4997" s="319"/>
      <c r="AF4997" s="319"/>
    </row>
    <row r="4998" spans="2:32" s="313" customFormat="1" hidden="1" x14ac:dyDescent="0.25">
      <c r="B4998" s="313" t="s">
        <v>2938</v>
      </c>
      <c r="C4998" s="672"/>
      <c r="D4998" s="313" t="s">
        <v>10357</v>
      </c>
      <c r="E4998" s="313" t="s">
        <v>2939</v>
      </c>
      <c r="I4998" s="313" t="s">
        <v>2940</v>
      </c>
      <c r="J4998" s="313" t="s">
        <v>534</v>
      </c>
      <c r="K4998" s="313">
        <v>18</v>
      </c>
      <c r="L4998" s="319"/>
      <c r="M4998" s="319">
        <v>18</v>
      </c>
      <c r="N4998" s="319">
        <v>32</v>
      </c>
      <c r="O4998" s="319" t="s">
        <v>9644</v>
      </c>
      <c r="P4998" s="319">
        <v>65</v>
      </c>
      <c r="Q4998" s="319">
        <v>39</v>
      </c>
      <c r="R4998" s="319">
        <v>42</v>
      </c>
      <c r="S4998" s="319" t="s">
        <v>9648</v>
      </c>
      <c r="T4998" s="319">
        <v>20</v>
      </c>
      <c r="U4998" s="319">
        <v>18.309000000000001</v>
      </c>
      <c r="V4998" s="319">
        <v>-65.662000000000006</v>
      </c>
      <c r="W4998" s="319"/>
      <c r="X4998" s="319"/>
      <c r="Y4998" s="319"/>
      <c r="Z4998" s="319"/>
      <c r="AA4998" s="319"/>
      <c r="AB4998" s="319"/>
      <c r="AC4998" s="319"/>
      <c r="AD4998" s="319"/>
      <c r="AE4998" s="319"/>
      <c r="AF4998" s="319"/>
    </row>
    <row r="4999" spans="2:32" s="313" customFormat="1" hidden="1" x14ac:dyDescent="0.25">
      <c r="B4999" s="313" t="s">
        <v>4999</v>
      </c>
      <c r="C4999" s="672"/>
      <c r="D4999" s="313" t="s">
        <v>10358</v>
      </c>
      <c r="E4999" s="313" t="s">
        <v>5000</v>
      </c>
      <c r="I4999" s="313" t="s">
        <v>4999</v>
      </c>
      <c r="J4999" s="313" t="s">
        <v>621</v>
      </c>
      <c r="K4999" s="313">
        <v>58</v>
      </c>
      <c r="L4999" s="319"/>
      <c r="M4999" s="319">
        <v>6</v>
      </c>
      <c r="N4999" s="319">
        <v>1</v>
      </c>
      <c r="O4999" s="319" t="s">
        <v>9644</v>
      </c>
      <c r="P4999" s="319">
        <v>6</v>
      </c>
      <c r="Q4999" s="319">
        <v>37</v>
      </c>
      <c r="R4999" s="319">
        <v>30</v>
      </c>
      <c r="S4999" s="319" t="s">
        <v>9645</v>
      </c>
      <c r="T4999" s="319">
        <v>9</v>
      </c>
      <c r="U4999" s="319">
        <v>58.1</v>
      </c>
      <c r="V4999" s="319">
        <v>6.625</v>
      </c>
      <c r="W4999" s="319"/>
      <c r="X4999" s="319"/>
      <c r="Y4999" s="319"/>
      <c r="Z4999" s="319"/>
      <c r="AA4999" s="319"/>
      <c r="AB4999" s="319"/>
      <c r="AC4999" s="319"/>
      <c r="AD4999" s="319"/>
      <c r="AE4999" s="319"/>
      <c r="AF4999" s="319"/>
    </row>
    <row r="5000" spans="2:32" s="313" customFormat="1" hidden="1" x14ac:dyDescent="0.25">
      <c r="B5000" s="313" t="s">
        <v>2967</v>
      </c>
      <c r="C5000" s="672"/>
      <c r="D5000" s="313" t="s">
        <v>10359</v>
      </c>
      <c r="E5000" s="313" t="s">
        <v>2968</v>
      </c>
      <c r="I5000" s="313" t="s">
        <v>2967</v>
      </c>
      <c r="J5000" s="313" t="s">
        <v>705</v>
      </c>
      <c r="K5000" s="313">
        <v>37</v>
      </c>
      <c r="L5000" s="319"/>
      <c r="M5000" s="319">
        <v>0</v>
      </c>
      <c r="N5000" s="319">
        <v>51</v>
      </c>
      <c r="O5000" s="319" t="s">
        <v>9644</v>
      </c>
      <c r="P5000" s="319">
        <v>7</v>
      </c>
      <c r="Q5000" s="319">
        <v>57</v>
      </c>
      <c r="R5000" s="319">
        <v>57</v>
      </c>
      <c r="S5000" s="319" t="s">
        <v>9648</v>
      </c>
      <c r="T5000" s="319">
        <v>8</v>
      </c>
      <c r="U5000" s="319">
        <v>37.014000000000003</v>
      </c>
      <c r="V5000" s="319">
        <v>-7.9660000000000002</v>
      </c>
      <c r="W5000" s="319"/>
      <c r="X5000" s="319"/>
      <c r="Y5000" s="319"/>
      <c r="Z5000" s="319"/>
      <c r="AA5000" s="319"/>
      <c r="AB5000" s="319"/>
      <c r="AC5000" s="319"/>
      <c r="AD5000" s="319"/>
      <c r="AE5000" s="319"/>
      <c r="AF5000" s="319"/>
    </row>
    <row r="5001" spans="2:32" s="313" customFormat="1" hidden="1" x14ac:dyDescent="0.25">
      <c r="B5001" s="313" t="s">
        <v>3164</v>
      </c>
      <c r="C5001" s="672"/>
      <c r="D5001" s="313" t="s">
        <v>10360</v>
      </c>
      <c r="E5001" s="313" t="s">
        <v>3165</v>
      </c>
      <c r="I5001" s="313" t="s">
        <v>3166</v>
      </c>
      <c r="J5001" s="313" t="s">
        <v>436</v>
      </c>
      <c r="K5001" s="313">
        <v>36</v>
      </c>
      <c r="L5001" s="319"/>
      <c r="M5001" s="319">
        <v>46</v>
      </c>
      <c r="N5001" s="319">
        <v>34</v>
      </c>
      <c r="O5001" s="319" t="s">
        <v>9644</v>
      </c>
      <c r="P5001" s="319">
        <v>119</v>
      </c>
      <c r="Q5001" s="319">
        <v>43</v>
      </c>
      <c r="R5001" s="319">
        <v>5</v>
      </c>
      <c r="S5001" s="319" t="s">
        <v>9648</v>
      </c>
      <c r="T5001" s="319">
        <v>103</v>
      </c>
      <c r="U5001" s="319">
        <v>36.776000000000003</v>
      </c>
      <c r="V5001" s="319">
        <v>-119.718</v>
      </c>
      <c r="W5001" s="319"/>
      <c r="X5001" s="319"/>
      <c r="Y5001" s="319"/>
      <c r="Z5001" s="319"/>
      <c r="AA5001" s="319"/>
      <c r="AB5001" s="319"/>
      <c r="AC5001" s="319"/>
      <c r="AD5001" s="319"/>
      <c r="AE5001" s="319"/>
      <c r="AF5001" s="319"/>
    </row>
    <row r="5002" spans="2:32" s="313" customFormat="1" hidden="1" x14ac:dyDescent="0.25">
      <c r="B5002" s="313" t="s">
        <v>2941</v>
      </c>
      <c r="C5002" s="672"/>
      <c r="D5002" s="313" t="s">
        <v>10361</v>
      </c>
      <c r="E5002" s="313" t="s">
        <v>2942</v>
      </c>
      <c r="I5002" s="313" t="s">
        <v>2941</v>
      </c>
      <c r="J5002" s="313" t="s">
        <v>752</v>
      </c>
      <c r="K5002" s="313">
        <v>16</v>
      </c>
      <c r="L5002" s="319"/>
      <c r="M5002" s="319">
        <v>3</v>
      </c>
      <c r="N5002" s="319">
        <v>16</v>
      </c>
      <c r="O5002" s="319" t="s">
        <v>9647</v>
      </c>
      <c r="P5002" s="319">
        <v>145</v>
      </c>
      <c r="Q5002" s="319">
        <v>39</v>
      </c>
      <c r="R5002" s="319">
        <v>25</v>
      </c>
      <c r="S5002" s="319" t="s">
        <v>9648</v>
      </c>
      <c r="T5002" s="319">
        <v>4</v>
      </c>
      <c r="U5002" s="319">
        <v>-16.053999999999998</v>
      </c>
      <c r="V5002" s="319">
        <v>-145.65700000000001</v>
      </c>
      <c r="W5002" s="319"/>
      <c r="X5002" s="319"/>
      <c r="Y5002" s="319"/>
      <c r="Z5002" s="319"/>
      <c r="AA5002" s="319"/>
      <c r="AB5002" s="319"/>
      <c r="AC5002" s="319"/>
      <c r="AD5002" s="319"/>
      <c r="AE5002" s="319"/>
      <c r="AF5002" s="319"/>
    </row>
    <row r="5003" spans="2:32" s="313" customFormat="1" hidden="1" x14ac:dyDescent="0.25">
      <c r="B5003" s="313" t="s">
        <v>3115</v>
      </c>
      <c r="C5003" s="672"/>
      <c r="D5003" s="313" t="s">
        <v>10362</v>
      </c>
      <c r="E5003" s="313" t="s">
        <v>3118</v>
      </c>
      <c r="I5003" s="313" t="s">
        <v>3119</v>
      </c>
      <c r="J5003" s="313" t="s">
        <v>436</v>
      </c>
      <c r="K5003" s="313">
        <v>64</v>
      </c>
      <c r="L5003" s="319"/>
      <c r="M5003" s="319">
        <v>50</v>
      </c>
      <c r="N5003" s="319">
        <v>15</v>
      </c>
      <c r="O5003" s="319" t="s">
        <v>9644</v>
      </c>
      <c r="P5003" s="319">
        <v>147</v>
      </c>
      <c r="Q5003" s="319">
        <v>36</v>
      </c>
      <c r="R5003" s="319">
        <v>52</v>
      </c>
      <c r="S5003" s="319" t="s">
        <v>9648</v>
      </c>
      <c r="T5003" s="319">
        <v>139</v>
      </c>
      <c r="U5003" s="319">
        <v>64.837000000000003</v>
      </c>
      <c r="V5003" s="319">
        <v>-147.614</v>
      </c>
      <c r="W5003" s="319"/>
      <c r="X5003" s="319"/>
      <c r="Y5003" s="319"/>
      <c r="Z5003" s="319"/>
      <c r="AA5003" s="319"/>
      <c r="AB5003" s="319"/>
      <c r="AC5003" s="319"/>
      <c r="AD5003" s="319"/>
      <c r="AE5003" s="319"/>
      <c r="AF5003" s="319"/>
    </row>
    <row r="5004" spans="2:32" s="313" customFormat="1" hidden="1" x14ac:dyDescent="0.25">
      <c r="B5004" s="313" t="s">
        <v>5100</v>
      </c>
      <c r="C5004" s="672"/>
      <c r="D5004" s="313" t="s">
        <v>10363</v>
      </c>
      <c r="E5004" s="313" t="s">
        <v>5101</v>
      </c>
      <c r="I5004" s="313" t="s">
        <v>5102</v>
      </c>
      <c r="J5004" s="313" t="s">
        <v>1134</v>
      </c>
      <c r="K5004" s="313">
        <v>11</v>
      </c>
      <c r="L5004" s="319"/>
      <c r="M5004" s="319">
        <v>35</v>
      </c>
      <c r="N5004" s="319">
        <v>28</v>
      </c>
      <c r="O5004" s="319" t="s">
        <v>9647</v>
      </c>
      <c r="P5004" s="319">
        <v>27</v>
      </c>
      <c r="Q5004" s="319">
        <v>31</v>
      </c>
      <c r="R5004" s="319">
        <v>51</v>
      </c>
      <c r="S5004" s="319" t="s">
        <v>9645</v>
      </c>
      <c r="T5004" s="319">
        <v>1310</v>
      </c>
      <c r="U5004" s="319">
        <v>-11.590999999999999</v>
      </c>
      <c r="V5004" s="319">
        <v>27.530999999999999</v>
      </c>
      <c r="W5004" s="319"/>
      <c r="X5004" s="319"/>
      <c r="Y5004" s="319"/>
      <c r="Z5004" s="319"/>
      <c r="AA5004" s="319"/>
      <c r="AB5004" s="319"/>
      <c r="AC5004" s="319"/>
      <c r="AD5004" s="319"/>
      <c r="AE5004" s="319"/>
      <c r="AF5004" s="319"/>
    </row>
    <row r="5005" spans="2:32" s="313" customFormat="1" hidden="1" x14ac:dyDescent="0.25">
      <c r="B5005" s="313" t="s">
        <v>6475</v>
      </c>
      <c r="C5005" s="672"/>
      <c r="D5005" s="313" t="s">
        <v>10364</v>
      </c>
      <c r="E5005" s="313" t="s">
        <v>6476</v>
      </c>
      <c r="I5005" s="313" t="s">
        <v>6477</v>
      </c>
      <c r="J5005" s="313" t="s">
        <v>621</v>
      </c>
      <c r="K5005" s="313">
        <v>59</v>
      </c>
      <c r="L5005" s="319"/>
      <c r="M5005" s="319">
        <v>53</v>
      </c>
      <c r="N5005" s="319">
        <v>44</v>
      </c>
      <c r="O5005" s="319" t="s">
        <v>9644</v>
      </c>
      <c r="P5005" s="319">
        <v>10</v>
      </c>
      <c r="Q5005" s="319">
        <v>37</v>
      </c>
      <c r="R5005" s="319">
        <v>1</v>
      </c>
      <c r="S5005" s="319" t="s">
        <v>9645</v>
      </c>
      <c r="T5005" s="319">
        <v>17</v>
      </c>
      <c r="U5005" s="319">
        <v>59.896000000000001</v>
      </c>
      <c r="V5005" s="319">
        <v>10.617000000000001</v>
      </c>
      <c r="W5005" s="319"/>
      <c r="X5005" s="319"/>
      <c r="Y5005" s="319"/>
      <c r="Z5005" s="319"/>
      <c r="AA5005" s="319"/>
      <c r="AB5005" s="319"/>
      <c r="AC5005" s="319"/>
      <c r="AD5005" s="319"/>
      <c r="AE5005" s="319"/>
      <c r="AF5005" s="319"/>
    </row>
    <row r="5006" spans="2:32" s="313" customFormat="1" hidden="1" x14ac:dyDescent="0.25">
      <c r="B5006" s="313" t="s">
        <v>7463</v>
      </c>
      <c r="C5006" s="672"/>
      <c r="D5006" s="313" t="s">
        <v>10365</v>
      </c>
      <c r="E5006" s="313" t="s">
        <v>7466</v>
      </c>
      <c r="I5006" s="313" t="s">
        <v>7467</v>
      </c>
      <c r="J5006" s="313" t="s">
        <v>600</v>
      </c>
      <c r="K5006" s="313">
        <v>41</v>
      </c>
      <c r="L5006" s="319"/>
      <c r="M5006" s="319">
        <v>48</v>
      </c>
      <c r="N5006" s="319">
        <v>46</v>
      </c>
      <c r="O5006" s="319" t="s">
        <v>9644</v>
      </c>
      <c r="P5006" s="319">
        <v>12</v>
      </c>
      <c r="Q5006" s="319">
        <v>15</v>
      </c>
      <c r="R5006" s="319">
        <v>11</v>
      </c>
      <c r="S5006" s="319" t="s">
        <v>9645</v>
      </c>
      <c r="T5006" s="319">
        <v>4</v>
      </c>
      <c r="U5006" s="319">
        <v>41.813000000000002</v>
      </c>
      <c r="V5006" s="319">
        <v>12.253</v>
      </c>
      <c r="W5006" s="319"/>
      <c r="X5006" s="319"/>
      <c r="Y5006" s="319"/>
      <c r="Z5006" s="319"/>
      <c r="AA5006" s="319"/>
      <c r="AB5006" s="319"/>
      <c r="AC5006" s="319"/>
      <c r="AD5006" s="319"/>
      <c r="AE5006" s="319"/>
      <c r="AF5006" s="319"/>
    </row>
    <row r="5007" spans="2:32" s="313" customFormat="1" hidden="1" x14ac:dyDescent="0.25">
      <c r="B5007" s="313" t="s">
        <v>3040</v>
      </c>
      <c r="C5007" s="672"/>
      <c r="D5007" s="313" t="s">
        <v>10366</v>
      </c>
      <c r="E5007" s="313" t="s">
        <v>3041</v>
      </c>
      <c r="I5007" s="313" t="s">
        <v>3042</v>
      </c>
      <c r="J5007" s="313" t="s">
        <v>436</v>
      </c>
      <c r="K5007" s="313">
        <v>38</v>
      </c>
      <c r="L5007" s="319"/>
      <c r="M5007" s="319">
        <v>40</v>
      </c>
      <c r="N5007" s="319">
        <v>42</v>
      </c>
      <c r="O5007" s="319" t="s">
        <v>9644</v>
      </c>
      <c r="P5007" s="319">
        <v>104</v>
      </c>
      <c r="Q5007" s="319">
        <v>45</v>
      </c>
      <c r="R5007" s="319">
        <v>23</v>
      </c>
      <c r="S5007" s="319" t="s">
        <v>9648</v>
      </c>
      <c r="T5007" s="319">
        <v>1780</v>
      </c>
      <c r="U5007" s="319">
        <v>38.677999999999997</v>
      </c>
      <c r="V5007" s="319">
        <v>-104.756</v>
      </c>
      <c r="W5007" s="319"/>
      <c r="X5007" s="319"/>
      <c r="Y5007" s="319"/>
      <c r="Z5007" s="319"/>
      <c r="AA5007" s="319"/>
      <c r="AB5007" s="319"/>
      <c r="AC5007" s="319"/>
      <c r="AD5007" s="319"/>
      <c r="AE5007" s="319"/>
      <c r="AF5007" s="319"/>
    </row>
    <row r="5008" spans="2:32" s="313" customFormat="1" hidden="1" x14ac:dyDescent="0.25">
      <c r="B5008" s="313" t="s">
        <v>3128</v>
      </c>
      <c r="C5008" s="672"/>
      <c r="D5008" s="313" t="s">
        <v>10367</v>
      </c>
      <c r="E5008" s="313" t="s">
        <v>3129</v>
      </c>
      <c r="I5008" s="313" t="s">
        <v>3131</v>
      </c>
      <c r="J5008" s="313" t="s">
        <v>3130</v>
      </c>
      <c r="K5008" s="313">
        <v>14</v>
      </c>
      <c r="L5008" s="319"/>
      <c r="M5008" s="319">
        <v>35</v>
      </c>
      <c r="N5008" s="319">
        <v>27</v>
      </c>
      <c r="O5008" s="319" t="s">
        <v>9644</v>
      </c>
      <c r="P5008" s="319">
        <v>61</v>
      </c>
      <c r="Q5008" s="319">
        <v>0</v>
      </c>
      <c r="R5008" s="319">
        <v>11</v>
      </c>
      <c r="S5008" s="319" t="s">
        <v>9648</v>
      </c>
      <c r="T5008" s="319">
        <v>5</v>
      </c>
      <c r="U5008" s="319">
        <v>14.590999999999999</v>
      </c>
      <c r="V5008" s="319">
        <v>-61.003</v>
      </c>
      <c r="W5008" s="319"/>
      <c r="X5008" s="319"/>
      <c r="Y5008" s="319"/>
      <c r="Z5008" s="319"/>
      <c r="AA5008" s="319"/>
      <c r="AB5008" s="319"/>
      <c r="AC5008" s="319"/>
      <c r="AD5008" s="319"/>
      <c r="AE5008" s="319"/>
      <c r="AF5008" s="319"/>
    </row>
    <row r="5009" spans="2:32" s="313" customFormat="1" hidden="1" x14ac:dyDescent="0.25">
      <c r="B5009" s="313" t="s">
        <v>3167</v>
      </c>
      <c r="C5009" s="672"/>
      <c r="D5009" s="313" t="s">
        <v>10368</v>
      </c>
      <c r="E5009" s="313" t="s">
        <v>3168</v>
      </c>
      <c r="I5009" s="313" t="s">
        <v>3167</v>
      </c>
      <c r="J5009" s="313" t="s">
        <v>406</v>
      </c>
      <c r="K5009" s="313">
        <v>47</v>
      </c>
      <c r="L5009" s="319"/>
      <c r="M5009" s="319">
        <v>40</v>
      </c>
      <c r="N5009" s="319">
        <v>16</v>
      </c>
      <c r="O5009" s="319" t="s">
        <v>9644</v>
      </c>
      <c r="P5009" s="319">
        <v>9</v>
      </c>
      <c r="Q5009" s="319">
        <v>30</v>
      </c>
      <c r="R5009" s="319">
        <v>41</v>
      </c>
      <c r="S5009" s="319" t="s">
        <v>9645</v>
      </c>
      <c r="T5009" s="319">
        <v>417</v>
      </c>
      <c r="U5009" s="319">
        <v>47.670999999999999</v>
      </c>
      <c r="V5009" s="319">
        <v>9.5109999999999992</v>
      </c>
      <c r="W5009" s="319"/>
      <c r="X5009" s="319"/>
      <c r="Y5009" s="319"/>
      <c r="Z5009" s="319"/>
      <c r="AA5009" s="319"/>
      <c r="AB5009" s="319"/>
      <c r="AC5009" s="319"/>
      <c r="AD5009" s="319"/>
      <c r="AE5009" s="319"/>
      <c r="AF5009" s="319"/>
    </row>
    <row r="5010" spans="2:32" s="313" customFormat="1" hidden="1" x14ac:dyDescent="0.25">
      <c r="B5010" s="313" t="s">
        <v>1132</v>
      </c>
      <c r="C5010" s="672"/>
      <c r="D5010" s="313" t="s">
        <v>10369</v>
      </c>
      <c r="E5010" s="313" t="s">
        <v>1133</v>
      </c>
      <c r="I5010" s="313" t="s">
        <v>1135</v>
      </c>
      <c r="J5010" s="313" t="s">
        <v>1134</v>
      </c>
      <c r="K5010" s="313">
        <v>3</v>
      </c>
      <c r="L5010" s="319"/>
      <c r="M5010" s="319">
        <v>18</v>
      </c>
      <c r="N5010" s="319">
        <v>40</v>
      </c>
      <c r="O5010" s="319" t="s">
        <v>9647</v>
      </c>
      <c r="P5010" s="319">
        <v>17</v>
      </c>
      <c r="Q5010" s="319">
        <v>22</v>
      </c>
      <c r="R5010" s="319">
        <v>54</v>
      </c>
      <c r="S5010" s="319" t="s">
        <v>9645</v>
      </c>
      <c r="T5010" s="319">
        <v>325</v>
      </c>
      <c r="U5010" s="319">
        <v>-3.3109999999999999</v>
      </c>
      <c r="V5010" s="319">
        <v>17.382000000000001</v>
      </c>
      <c r="W5010" s="319"/>
      <c r="X5010" s="319"/>
      <c r="Y5010" s="319"/>
      <c r="Z5010" s="319"/>
      <c r="AA5010" s="319"/>
      <c r="AB5010" s="319"/>
      <c r="AC5010" s="319"/>
      <c r="AD5010" s="319"/>
      <c r="AE5010" s="319"/>
      <c r="AF5010" s="319"/>
    </row>
    <row r="5011" spans="2:32" s="313" customFormat="1" hidden="1" x14ac:dyDescent="0.25">
      <c r="B5011" s="313" t="s">
        <v>3171</v>
      </c>
      <c r="C5011" s="672"/>
      <c r="D5011" s="313" t="s">
        <v>10370</v>
      </c>
      <c r="E5011" s="313" t="s">
        <v>3172</v>
      </c>
      <c r="I5011" s="313" t="s">
        <v>3173</v>
      </c>
      <c r="J5011" s="313" t="s">
        <v>406</v>
      </c>
      <c r="K5011" s="313">
        <v>48</v>
      </c>
      <c r="L5011" s="319"/>
      <c r="M5011" s="319">
        <v>12</v>
      </c>
      <c r="N5011" s="319">
        <v>20</v>
      </c>
      <c r="O5011" s="319" t="s">
        <v>9644</v>
      </c>
      <c r="P5011" s="319">
        <v>11</v>
      </c>
      <c r="Q5011" s="319">
        <v>16</v>
      </c>
      <c r="R5011" s="319">
        <v>1</v>
      </c>
      <c r="S5011" s="319" t="s">
        <v>9645</v>
      </c>
      <c r="T5011" s="319">
        <v>520</v>
      </c>
      <c r="U5011" s="319">
        <v>48.206000000000003</v>
      </c>
      <c r="V5011" s="319">
        <v>11.266999999999999</v>
      </c>
      <c r="W5011" s="319"/>
      <c r="X5011" s="319"/>
      <c r="Y5011" s="319"/>
      <c r="Z5011" s="319"/>
      <c r="AA5011" s="319"/>
      <c r="AB5011" s="319"/>
      <c r="AC5011" s="319"/>
      <c r="AD5011" s="319"/>
      <c r="AE5011" s="319"/>
      <c r="AF5011" s="319"/>
    </row>
    <row r="5012" spans="2:32" s="313" customFormat="1" hidden="1" x14ac:dyDescent="0.25">
      <c r="B5012" s="313" t="s">
        <v>2983</v>
      </c>
      <c r="C5012" s="672"/>
      <c r="D5012" s="313" t="s">
        <v>10371</v>
      </c>
      <c r="E5012" s="313" t="s">
        <v>2984</v>
      </c>
      <c r="I5012" s="313" t="s">
        <v>2985</v>
      </c>
      <c r="J5012" s="313" t="s">
        <v>665</v>
      </c>
      <c r="K5012" s="313">
        <v>3</v>
      </c>
      <c r="L5012" s="319"/>
      <c r="M5012" s="319">
        <v>51</v>
      </c>
      <c r="N5012" s="319">
        <v>17</v>
      </c>
      <c r="O5012" s="319" t="s">
        <v>9647</v>
      </c>
      <c r="P5012" s="319">
        <v>32</v>
      </c>
      <c r="Q5012" s="319">
        <v>25</v>
      </c>
      <c r="R5012" s="319">
        <v>24</v>
      </c>
      <c r="S5012" s="319" t="s">
        <v>9648</v>
      </c>
      <c r="T5012" s="319">
        <v>55</v>
      </c>
      <c r="U5012" s="319">
        <v>-3.855</v>
      </c>
      <c r="V5012" s="319">
        <v>-32.423000000000002</v>
      </c>
      <c r="W5012" s="319"/>
      <c r="X5012" s="319"/>
      <c r="Y5012" s="319"/>
      <c r="Z5012" s="319"/>
      <c r="AA5012" s="319"/>
      <c r="AB5012" s="319"/>
      <c r="AC5012" s="319"/>
      <c r="AD5012" s="319"/>
      <c r="AE5012" s="319"/>
      <c r="AF5012" s="319"/>
    </row>
    <row r="5013" spans="2:32" s="313" customFormat="1" hidden="1" x14ac:dyDescent="0.25">
      <c r="B5013" s="313" t="s">
        <v>2986</v>
      </c>
      <c r="C5013" s="672"/>
      <c r="D5013" s="313" t="s">
        <v>10372</v>
      </c>
      <c r="E5013" s="313" t="s">
        <v>2986</v>
      </c>
      <c r="I5013" s="313" t="s">
        <v>2987</v>
      </c>
      <c r="J5013" s="313" t="s">
        <v>508</v>
      </c>
      <c r="K5013" s="313">
        <v>33</v>
      </c>
      <c r="L5013" s="319"/>
      <c r="M5013" s="319">
        <v>55</v>
      </c>
      <c r="N5013" s="319">
        <v>38</v>
      </c>
      <c r="O5013" s="319" t="s">
        <v>9644</v>
      </c>
      <c r="P5013" s="319">
        <v>4</v>
      </c>
      <c r="Q5013" s="319">
        <v>58</v>
      </c>
      <c r="R5013" s="319">
        <v>40</v>
      </c>
      <c r="S5013" s="319" t="s">
        <v>9648</v>
      </c>
      <c r="T5013" s="319">
        <v>580</v>
      </c>
      <c r="U5013" s="319">
        <v>33.927</v>
      </c>
      <c r="V5013" s="319">
        <v>-4.9779999999999998</v>
      </c>
      <c r="W5013" s="319"/>
      <c r="X5013" s="319"/>
      <c r="Y5013" s="319"/>
      <c r="Z5013" s="319"/>
      <c r="AA5013" s="319"/>
      <c r="AB5013" s="319"/>
      <c r="AC5013" s="319"/>
      <c r="AD5013" s="319"/>
      <c r="AE5013" s="319"/>
      <c r="AF5013" s="319"/>
    </row>
    <row r="5014" spans="2:32" s="313" customFormat="1" hidden="1" x14ac:dyDescent="0.25">
      <c r="B5014" s="313" t="s">
        <v>2933</v>
      </c>
      <c r="C5014" s="672"/>
      <c r="D5014" s="313" t="s">
        <v>10373</v>
      </c>
      <c r="E5014" s="313" t="s">
        <v>2934</v>
      </c>
      <c r="I5014" s="313" t="s">
        <v>2933</v>
      </c>
      <c r="J5014" s="313" t="s">
        <v>1194</v>
      </c>
      <c r="K5014" s="313">
        <v>51</v>
      </c>
      <c r="L5014" s="319"/>
      <c r="M5014" s="319">
        <v>40</v>
      </c>
      <c r="N5014" s="319">
        <v>55</v>
      </c>
      <c r="O5014" s="319" t="s">
        <v>9644</v>
      </c>
      <c r="P5014" s="319">
        <v>1</v>
      </c>
      <c r="Q5014" s="319">
        <v>47</v>
      </c>
      <c r="R5014" s="319">
        <v>24</v>
      </c>
      <c r="S5014" s="319" t="s">
        <v>9648</v>
      </c>
      <c r="T5014" s="319">
        <v>88</v>
      </c>
      <c r="U5014" s="319">
        <v>51.682000000000002</v>
      </c>
      <c r="V5014" s="319">
        <v>-1.79</v>
      </c>
      <c r="W5014" s="319"/>
      <c r="X5014" s="319"/>
      <c r="Y5014" s="319"/>
      <c r="Z5014" s="319"/>
      <c r="AA5014" s="319"/>
      <c r="AB5014" s="319"/>
      <c r="AC5014" s="319"/>
      <c r="AD5014" s="319"/>
      <c r="AE5014" s="319"/>
      <c r="AF5014" s="319"/>
    </row>
    <row r="5015" spans="2:32" s="313" customFormat="1" hidden="1" x14ac:dyDescent="0.25">
      <c r="B5015" s="313" t="s">
        <v>2510</v>
      </c>
      <c r="C5015" s="672"/>
      <c r="D5015" s="313" t="s">
        <v>10374</v>
      </c>
      <c r="E5015" s="313" t="s">
        <v>2513</v>
      </c>
      <c r="I5015" s="313" t="s">
        <v>2514</v>
      </c>
      <c r="J5015" s="313" t="s">
        <v>436</v>
      </c>
      <c r="K5015" s="313">
        <v>39</v>
      </c>
      <c r="L5015" s="319"/>
      <c r="M5015" s="319">
        <v>49</v>
      </c>
      <c r="N5015" s="319">
        <v>34</v>
      </c>
      <c r="O5015" s="319" t="s">
        <v>9644</v>
      </c>
      <c r="P5015" s="319">
        <v>84</v>
      </c>
      <c r="Q5015" s="319">
        <v>2</v>
      </c>
      <c r="R5015" s="319">
        <v>54</v>
      </c>
      <c r="S5015" s="319" t="s">
        <v>9648</v>
      </c>
      <c r="T5015" s="319">
        <v>251</v>
      </c>
      <c r="U5015" s="319">
        <v>39.826000000000001</v>
      </c>
      <c r="V5015" s="319">
        <v>-84.048000000000002</v>
      </c>
      <c r="W5015" s="319"/>
      <c r="X5015" s="319"/>
      <c r="Y5015" s="319"/>
      <c r="Z5015" s="319"/>
      <c r="AA5015" s="319"/>
      <c r="AB5015" s="319"/>
      <c r="AC5015" s="319"/>
      <c r="AD5015" s="319"/>
      <c r="AE5015" s="319"/>
      <c r="AF5015" s="319"/>
    </row>
    <row r="5016" spans="2:32" s="313" customFormat="1" hidden="1" x14ac:dyDescent="0.25">
      <c r="B5016" s="313" t="s">
        <v>3057</v>
      </c>
      <c r="C5016" s="672"/>
      <c r="D5016" s="313" t="s">
        <v>10375</v>
      </c>
      <c r="E5016" s="313" t="s">
        <v>3058</v>
      </c>
      <c r="I5016" s="313" t="s">
        <v>3059</v>
      </c>
      <c r="J5016" s="313" t="s">
        <v>436</v>
      </c>
      <c r="K5016" s="313">
        <v>31</v>
      </c>
      <c r="L5016" s="319"/>
      <c r="M5016" s="319">
        <v>35</v>
      </c>
      <c r="N5016" s="319">
        <v>18</v>
      </c>
      <c r="O5016" s="319" t="s">
        <v>9644</v>
      </c>
      <c r="P5016" s="319">
        <v>110</v>
      </c>
      <c r="Q5016" s="319">
        <v>20</v>
      </c>
      <c r="R5016" s="319">
        <v>39</v>
      </c>
      <c r="S5016" s="319" t="s">
        <v>9648</v>
      </c>
      <c r="T5016" s="319">
        <v>1439</v>
      </c>
      <c r="U5016" s="319">
        <v>31.588000000000001</v>
      </c>
      <c r="V5016" s="319">
        <v>-110.34399999999999</v>
      </c>
      <c r="W5016" s="319"/>
      <c r="X5016" s="319"/>
      <c r="Y5016" s="319"/>
      <c r="Z5016" s="319"/>
      <c r="AA5016" s="319"/>
      <c r="AB5016" s="319"/>
      <c r="AC5016" s="319"/>
      <c r="AD5016" s="319"/>
      <c r="AE5016" s="319"/>
      <c r="AF5016" s="319"/>
    </row>
    <row r="5017" spans="2:32" s="313" customFormat="1" hidden="1" x14ac:dyDescent="0.25">
      <c r="B5017" s="313" t="s">
        <v>2999</v>
      </c>
      <c r="C5017" s="672"/>
      <c r="D5017" s="313" t="s">
        <v>10376</v>
      </c>
      <c r="E5017" s="313" t="s">
        <v>3000</v>
      </c>
      <c r="I5017" s="313" t="s">
        <v>3001</v>
      </c>
      <c r="J5017" s="313" t="s">
        <v>2960</v>
      </c>
      <c r="K5017" s="313">
        <v>10</v>
      </c>
      <c r="L5017" s="319"/>
      <c r="M5017" s="319">
        <v>21</v>
      </c>
      <c r="N5017" s="319">
        <v>2</v>
      </c>
      <c r="O5017" s="319" t="s">
        <v>9644</v>
      </c>
      <c r="P5017" s="319">
        <v>13</v>
      </c>
      <c r="Q5017" s="319">
        <v>34</v>
      </c>
      <c r="R5017" s="319">
        <v>9</v>
      </c>
      <c r="S5017" s="319" t="s">
        <v>9648</v>
      </c>
      <c r="T5017" s="319">
        <v>152</v>
      </c>
      <c r="U5017" s="319">
        <v>10.351000000000001</v>
      </c>
      <c r="V5017" s="319">
        <v>-13.569000000000001</v>
      </c>
      <c r="W5017" s="319"/>
      <c r="X5017" s="319"/>
      <c r="Y5017" s="319"/>
      <c r="Z5017" s="319"/>
      <c r="AA5017" s="319"/>
      <c r="AB5017" s="319"/>
      <c r="AC5017" s="319"/>
      <c r="AD5017" s="319"/>
      <c r="AE5017" s="319"/>
      <c r="AF5017" s="319"/>
    </row>
    <row r="5018" spans="2:32" s="313" customFormat="1" hidden="1" x14ac:dyDescent="0.25">
      <c r="B5018" s="313" t="s">
        <v>4451</v>
      </c>
      <c r="C5018" s="672"/>
      <c r="D5018" s="313" t="s">
        <v>10377</v>
      </c>
      <c r="E5018" s="313" t="s">
        <v>4452</v>
      </c>
      <c r="I5018" s="313" t="s">
        <v>4453</v>
      </c>
      <c r="J5018" s="313" t="s">
        <v>1134</v>
      </c>
      <c r="K5018" s="313">
        <v>4</v>
      </c>
      <c r="L5018" s="319"/>
      <c r="M5018" s="319">
        <v>23</v>
      </c>
      <c r="N5018" s="319">
        <v>8</v>
      </c>
      <c r="O5018" s="319" t="s">
        <v>9647</v>
      </c>
      <c r="P5018" s="319">
        <v>15</v>
      </c>
      <c r="Q5018" s="319">
        <v>26</v>
      </c>
      <c r="R5018" s="319">
        <v>40</v>
      </c>
      <c r="S5018" s="319" t="s">
        <v>9645</v>
      </c>
      <c r="T5018" s="319">
        <v>314</v>
      </c>
      <c r="U5018" s="319">
        <v>-4.3860000000000001</v>
      </c>
      <c r="V5018" s="319">
        <v>15.444000000000001</v>
      </c>
      <c r="W5018" s="319"/>
      <c r="X5018" s="319"/>
      <c r="Y5018" s="319"/>
      <c r="Z5018" s="319"/>
      <c r="AA5018" s="319"/>
      <c r="AB5018" s="319"/>
      <c r="AC5018" s="319"/>
      <c r="AD5018" s="319"/>
      <c r="AE5018" s="319"/>
      <c r="AF5018" s="319"/>
    </row>
    <row r="5019" spans="2:32" s="313" customFormat="1" hidden="1" x14ac:dyDescent="0.25">
      <c r="B5019" s="313" t="s">
        <v>3179</v>
      </c>
      <c r="C5019" s="672"/>
      <c r="D5019" s="313" t="s">
        <v>10378</v>
      </c>
      <c r="E5019" s="313" t="s">
        <v>3180</v>
      </c>
      <c r="I5019" s="313" t="s">
        <v>3181</v>
      </c>
      <c r="J5019" s="313" t="s">
        <v>453</v>
      </c>
      <c r="K5019" s="313">
        <v>25</v>
      </c>
      <c r="L5019" s="319"/>
      <c r="M5019" s="319">
        <v>6</v>
      </c>
      <c r="N5019" s="319">
        <v>44</v>
      </c>
      <c r="O5019" s="319" t="s">
        <v>9644</v>
      </c>
      <c r="P5019" s="319">
        <v>56</v>
      </c>
      <c r="Q5019" s="319">
        <v>19</v>
      </c>
      <c r="R5019" s="319">
        <v>26</v>
      </c>
      <c r="S5019" s="319" t="s">
        <v>9645</v>
      </c>
      <c r="T5019" s="319">
        <v>47</v>
      </c>
      <c r="U5019" s="319">
        <v>25.111999999999998</v>
      </c>
      <c r="V5019" s="319">
        <v>56.323999999999998</v>
      </c>
      <c r="W5019" s="319"/>
      <c r="X5019" s="319"/>
      <c r="Y5019" s="319"/>
      <c r="Z5019" s="319"/>
      <c r="AA5019" s="319"/>
      <c r="AB5019" s="319"/>
      <c r="AC5019" s="319"/>
      <c r="AD5019" s="319"/>
      <c r="AE5019" s="319"/>
      <c r="AF5019" s="319"/>
    </row>
    <row r="5020" spans="2:32" s="313" customFormat="1" hidden="1" x14ac:dyDescent="0.25">
      <c r="B5020" s="313" t="s">
        <v>4472</v>
      </c>
      <c r="C5020" s="672"/>
      <c r="D5020" s="313" t="s">
        <v>10379</v>
      </c>
      <c r="E5020" s="313" t="s">
        <v>4473</v>
      </c>
      <c r="I5020" s="313" t="s">
        <v>4474</v>
      </c>
      <c r="J5020" s="313" t="s">
        <v>1134</v>
      </c>
      <c r="K5020" s="313">
        <v>0</v>
      </c>
      <c r="L5020" s="319"/>
      <c r="M5020" s="319">
        <v>31</v>
      </c>
      <c r="N5020" s="319">
        <v>3</v>
      </c>
      <c r="O5020" s="319" t="s">
        <v>9644</v>
      </c>
      <c r="P5020" s="319">
        <v>25</v>
      </c>
      <c r="Q5020" s="319">
        <v>9</v>
      </c>
      <c r="R5020" s="319">
        <v>18</v>
      </c>
      <c r="S5020" s="319" t="s">
        <v>9645</v>
      </c>
      <c r="T5020" s="319">
        <v>393</v>
      </c>
      <c r="U5020" s="319">
        <v>0.51800000000000002</v>
      </c>
      <c r="V5020" s="319">
        <v>25.155000000000001</v>
      </c>
      <c r="W5020" s="319"/>
      <c r="X5020" s="319"/>
      <c r="Y5020" s="319"/>
      <c r="Z5020" s="319"/>
      <c r="AA5020" s="319"/>
      <c r="AB5020" s="319"/>
      <c r="AC5020" s="319"/>
      <c r="AD5020" s="319"/>
      <c r="AE5020" s="319"/>
      <c r="AF5020" s="319"/>
    </row>
    <row r="5021" spans="2:32" s="313" customFormat="1" hidden="1" x14ac:dyDescent="0.25">
      <c r="B5021" s="313" t="s">
        <v>3012</v>
      </c>
      <c r="C5021" s="672"/>
      <c r="D5021" s="313" t="s">
        <v>10380</v>
      </c>
      <c r="E5021" s="313" t="s">
        <v>3013</v>
      </c>
      <c r="I5021" s="313" t="s">
        <v>3014</v>
      </c>
      <c r="J5021" s="313" t="s">
        <v>878</v>
      </c>
      <c r="K5021" s="313">
        <v>1</v>
      </c>
      <c r="L5021" s="319"/>
      <c r="M5021" s="319">
        <v>35</v>
      </c>
      <c r="N5021" s="319">
        <v>25</v>
      </c>
      <c r="O5021" s="319" t="s">
        <v>9644</v>
      </c>
      <c r="P5021" s="319">
        <v>75</v>
      </c>
      <c r="Q5021" s="319">
        <v>33</v>
      </c>
      <c r="R5021" s="319">
        <v>50</v>
      </c>
      <c r="S5021" s="319" t="s">
        <v>9648</v>
      </c>
      <c r="T5021" s="319">
        <v>245</v>
      </c>
      <c r="U5021" s="319">
        <v>1.59</v>
      </c>
      <c r="V5021" s="319">
        <v>-75.563999999999993</v>
      </c>
      <c r="W5021" s="319"/>
      <c r="X5021" s="319"/>
      <c r="Y5021" s="319"/>
      <c r="Z5021" s="319"/>
      <c r="AA5021" s="319"/>
      <c r="AB5021" s="319"/>
      <c r="AC5021" s="319"/>
      <c r="AD5021" s="319"/>
      <c r="AE5021" s="319"/>
      <c r="AF5021" s="319"/>
    </row>
    <row r="5022" spans="2:32" s="313" customFormat="1" hidden="1" x14ac:dyDescent="0.25">
      <c r="B5022" s="313" t="s">
        <v>3066</v>
      </c>
      <c r="C5022" s="672"/>
      <c r="D5022" s="313" t="s">
        <v>10381</v>
      </c>
      <c r="E5022" s="313" t="s">
        <v>3067</v>
      </c>
      <c r="I5022" s="313" t="s">
        <v>3068</v>
      </c>
      <c r="J5022" s="313" t="s">
        <v>436</v>
      </c>
      <c r="K5022" s="313">
        <v>26</v>
      </c>
      <c r="L5022" s="319"/>
      <c r="M5022" s="319">
        <v>4</v>
      </c>
      <c r="N5022" s="319">
        <v>21</v>
      </c>
      <c r="O5022" s="319" t="s">
        <v>9644</v>
      </c>
      <c r="P5022" s="319">
        <v>80</v>
      </c>
      <c r="Q5022" s="319">
        <v>9</v>
      </c>
      <c r="R5022" s="319">
        <v>9</v>
      </c>
      <c r="S5022" s="319" t="s">
        <v>9648</v>
      </c>
      <c r="T5022" s="319">
        <v>3</v>
      </c>
      <c r="U5022" s="319">
        <v>26.071999999999999</v>
      </c>
      <c r="V5022" s="319">
        <v>-80.153000000000006</v>
      </c>
      <c r="W5022" s="319"/>
      <c r="X5022" s="319"/>
      <c r="Y5022" s="319"/>
      <c r="Z5022" s="319"/>
      <c r="AA5022" s="319"/>
      <c r="AB5022" s="319"/>
      <c r="AC5022" s="319"/>
      <c r="AD5022" s="319"/>
      <c r="AE5022" s="319"/>
      <c r="AF5022" s="319"/>
    </row>
    <row r="5023" spans="2:32" s="313" customFormat="1" hidden="1" x14ac:dyDescent="0.25">
      <c r="B5023" s="313" t="s">
        <v>3019</v>
      </c>
      <c r="C5023" s="672"/>
      <c r="D5023" s="313" t="s">
        <v>10382</v>
      </c>
      <c r="E5023" s="313" t="s">
        <v>3020</v>
      </c>
      <c r="I5023" s="313" t="s">
        <v>3021</v>
      </c>
      <c r="J5023" s="313" t="s">
        <v>665</v>
      </c>
      <c r="K5023" s="313">
        <v>27</v>
      </c>
      <c r="L5023" s="319"/>
      <c r="M5023" s="319">
        <v>40</v>
      </c>
      <c r="N5023" s="319">
        <v>21</v>
      </c>
      <c r="O5023" s="319" t="s">
        <v>9647</v>
      </c>
      <c r="P5023" s="319">
        <v>48</v>
      </c>
      <c r="Q5023" s="319">
        <v>32</v>
      </c>
      <c r="R5023" s="319">
        <v>52</v>
      </c>
      <c r="S5023" s="319" t="s">
        <v>9648</v>
      </c>
      <c r="T5023" s="319">
        <v>6</v>
      </c>
      <c r="U5023" s="319">
        <v>-27.672000000000001</v>
      </c>
      <c r="V5023" s="319">
        <v>-48.548000000000002</v>
      </c>
      <c r="W5023" s="319"/>
      <c r="X5023" s="319"/>
      <c r="Y5023" s="319"/>
      <c r="Z5023" s="319"/>
      <c r="AA5023" s="319"/>
      <c r="AB5023" s="319"/>
      <c r="AC5023" s="319"/>
      <c r="AD5023" s="319"/>
      <c r="AE5023" s="319"/>
      <c r="AF5023" s="319"/>
    </row>
    <row r="5024" spans="2:32" s="313" customFormat="1" hidden="1" x14ac:dyDescent="0.25">
      <c r="B5024" s="313" t="s">
        <v>3009</v>
      </c>
      <c r="C5024" s="672"/>
      <c r="D5024" s="313" t="s">
        <v>10383</v>
      </c>
      <c r="E5024" s="313" t="s">
        <v>3010</v>
      </c>
      <c r="I5024" s="313" t="s">
        <v>3011</v>
      </c>
      <c r="J5024" s="313" t="s">
        <v>436</v>
      </c>
      <c r="K5024" s="313">
        <v>34</v>
      </c>
      <c r="L5024" s="319"/>
      <c r="M5024" s="319">
        <v>11</v>
      </c>
      <c r="N5024" s="319">
        <v>7</v>
      </c>
      <c r="O5024" s="319" t="s">
        <v>9644</v>
      </c>
      <c r="P5024" s="319">
        <v>79</v>
      </c>
      <c r="Q5024" s="319">
        <v>43</v>
      </c>
      <c r="R5024" s="319">
        <v>26</v>
      </c>
      <c r="S5024" s="319" t="s">
        <v>9648</v>
      </c>
      <c r="T5024" s="319">
        <v>45</v>
      </c>
      <c r="U5024" s="319">
        <v>34.185000000000002</v>
      </c>
      <c r="V5024" s="319">
        <v>-79.724000000000004</v>
      </c>
      <c r="W5024" s="319"/>
      <c r="X5024" s="319"/>
      <c r="Y5024" s="319"/>
      <c r="Z5024" s="319"/>
      <c r="AA5024" s="319"/>
      <c r="AB5024" s="319"/>
      <c r="AC5024" s="319"/>
      <c r="AD5024" s="319"/>
      <c r="AE5024" s="319"/>
      <c r="AF5024" s="319"/>
    </row>
    <row r="5025" spans="2:32" s="313" customFormat="1" hidden="1" x14ac:dyDescent="0.25">
      <c r="B5025" s="313" t="s">
        <v>3002</v>
      </c>
      <c r="C5025" s="672"/>
      <c r="D5025" s="313" t="s">
        <v>10384</v>
      </c>
      <c r="E5025" s="313" t="s">
        <v>3003</v>
      </c>
      <c r="I5025" s="313" t="s">
        <v>3004</v>
      </c>
      <c r="J5025" s="313" t="s">
        <v>600</v>
      </c>
      <c r="K5025" s="313">
        <v>43</v>
      </c>
      <c r="L5025" s="319"/>
      <c r="M5025" s="319">
        <v>48</v>
      </c>
      <c r="N5025" s="319">
        <v>35</v>
      </c>
      <c r="O5025" s="319" t="s">
        <v>9644</v>
      </c>
      <c r="P5025" s="319">
        <v>11</v>
      </c>
      <c r="Q5025" s="319">
        <v>12</v>
      </c>
      <c r="R5025" s="319">
        <v>18</v>
      </c>
      <c r="S5025" s="319" t="s">
        <v>9645</v>
      </c>
      <c r="T5025" s="319">
        <v>44</v>
      </c>
      <c r="U5025" s="319">
        <v>43.81</v>
      </c>
      <c r="V5025" s="319">
        <v>11.205</v>
      </c>
      <c r="W5025" s="319"/>
      <c r="X5025" s="319"/>
      <c r="Y5025" s="319"/>
      <c r="Z5025" s="319"/>
      <c r="AA5025" s="319"/>
      <c r="AB5025" s="319"/>
      <c r="AC5025" s="319"/>
      <c r="AD5025" s="319"/>
      <c r="AE5025" s="319"/>
      <c r="AF5025" s="319"/>
    </row>
    <row r="5026" spans="2:32" s="313" customFormat="1" hidden="1" x14ac:dyDescent="0.25">
      <c r="B5026" s="313" t="s">
        <v>3071</v>
      </c>
      <c r="C5026" s="672"/>
      <c r="D5026" s="313" t="s">
        <v>10385</v>
      </c>
      <c r="E5026" s="313" t="s">
        <v>3072</v>
      </c>
      <c r="I5026" s="313" t="s">
        <v>3073</v>
      </c>
      <c r="J5026" s="313" t="s">
        <v>436</v>
      </c>
      <c r="K5026" s="313">
        <v>39</v>
      </c>
      <c r="L5026" s="319"/>
      <c r="M5026" s="319">
        <v>22</v>
      </c>
      <c r="N5026" s="319">
        <v>6</v>
      </c>
      <c r="O5026" s="319" t="s">
        <v>9644</v>
      </c>
      <c r="P5026" s="319">
        <v>94</v>
      </c>
      <c r="Q5026" s="319">
        <v>54</v>
      </c>
      <c r="R5026" s="319">
        <v>52</v>
      </c>
      <c r="S5026" s="319" t="s">
        <v>9648</v>
      </c>
      <c r="T5026" s="319">
        <v>236</v>
      </c>
      <c r="U5026" s="319">
        <v>39.368000000000002</v>
      </c>
      <c r="V5026" s="319">
        <v>-94.914000000000001</v>
      </c>
      <c r="W5026" s="319"/>
      <c r="X5026" s="319"/>
      <c r="Y5026" s="319"/>
      <c r="Z5026" s="319"/>
      <c r="AA5026" s="319"/>
      <c r="AB5026" s="319"/>
      <c r="AC5026" s="319"/>
      <c r="AD5026" s="319"/>
      <c r="AE5026" s="319"/>
      <c r="AF5026" s="319"/>
    </row>
    <row r="5027" spans="2:32" s="313" customFormat="1" hidden="1" x14ac:dyDescent="0.25">
      <c r="B5027" s="313" t="s">
        <v>3016</v>
      </c>
      <c r="C5027" s="672"/>
      <c r="D5027" s="313" t="s">
        <v>10386</v>
      </c>
      <c r="E5027" s="313" t="s">
        <v>3017</v>
      </c>
      <c r="I5027" s="313" t="s">
        <v>3018</v>
      </c>
      <c r="J5027" s="313" t="s">
        <v>705</v>
      </c>
      <c r="K5027" s="313">
        <v>39</v>
      </c>
      <c r="L5027" s="319"/>
      <c r="M5027" s="319">
        <v>27</v>
      </c>
      <c r="N5027" s="319">
        <v>18</v>
      </c>
      <c r="O5027" s="319" t="s">
        <v>9644</v>
      </c>
      <c r="P5027" s="319">
        <v>31</v>
      </c>
      <c r="Q5027" s="319">
        <v>7</v>
      </c>
      <c r="R5027" s="319">
        <v>52</v>
      </c>
      <c r="S5027" s="319" t="s">
        <v>9648</v>
      </c>
      <c r="T5027" s="319">
        <v>35</v>
      </c>
      <c r="U5027" s="319">
        <v>39.454999999999998</v>
      </c>
      <c r="V5027" s="319">
        <v>-31.131</v>
      </c>
      <c r="W5027" s="319"/>
      <c r="X5027" s="319"/>
      <c r="Y5027" s="319"/>
      <c r="Z5027" s="319"/>
      <c r="AA5027" s="319"/>
      <c r="AB5027" s="319"/>
      <c r="AC5027" s="319"/>
      <c r="AD5027" s="319"/>
      <c r="AE5027" s="319"/>
      <c r="AF5027" s="319"/>
    </row>
    <row r="5028" spans="2:32" s="313" customFormat="1" hidden="1" x14ac:dyDescent="0.25">
      <c r="B5028" s="313" t="s">
        <v>3035</v>
      </c>
      <c r="C5028" s="672"/>
      <c r="D5028" s="313" t="s">
        <v>10387</v>
      </c>
      <c r="E5028" s="313" t="s">
        <v>3036</v>
      </c>
      <c r="I5028" s="313" t="s">
        <v>3035</v>
      </c>
      <c r="J5028" s="313" t="s">
        <v>1055</v>
      </c>
      <c r="K5028" s="313">
        <v>26</v>
      </c>
      <c r="L5028" s="319"/>
      <c r="M5028" s="319">
        <v>12</v>
      </c>
      <c r="N5028" s="319">
        <v>45</v>
      </c>
      <c r="O5028" s="319" t="s">
        <v>9647</v>
      </c>
      <c r="P5028" s="319">
        <v>58</v>
      </c>
      <c r="Q5028" s="319">
        <v>13</v>
      </c>
      <c r="R5028" s="319">
        <v>41</v>
      </c>
      <c r="S5028" s="319" t="s">
        <v>9648</v>
      </c>
      <c r="T5028" s="319">
        <v>60</v>
      </c>
      <c r="U5028" s="319">
        <v>-26.212</v>
      </c>
      <c r="V5028" s="319">
        <v>-58.228000000000002</v>
      </c>
      <c r="W5028" s="319"/>
      <c r="X5028" s="319"/>
      <c r="Y5028" s="319"/>
      <c r="Z5028" s="319"/>
      <c r="AA5028" s="319"/>
      <c r="AB5028" s="319"/>
      <c r="AC5028" s="319"/>
      <c r="AD5028" s="319"/>
      <c r="AE5028" s="319"/>
      <c r="AF5028" s="319"/>
    </row>
    <row r="5029" spans="2:32" s="313" customFormat="1" hidden="1" x14ac:dyDescent="0.25">
      <c r="B5029" s="313" t="s">
        <v>2952</v>
      </c>
      <c r="C5029" s="672"/>
      <c r="D5029" s="313" t="s">
        <v>10388</v>
      </c>
      <c r="E5029" s="313" t="s">
        <v>2953</v>
      </c>
      <c r="I5029" s="313" t="s">
        <v>2954</v>
      </c>
      <c r="J5029" s="313" t="s">
        <v>436</v>
      </c>
      <c r="K5029" s="313">
        <v>41</v>
      </c>
      <c r="L5029" s="319"/>
      <c r="M5029" s="319">
        <v>39</v>
      </c>
      <c r="N5029" s="319">
        <v>30</v>
      </c>
      <c r="O5029" s="319" t="s">
        <v>9644</v>
      </c>
      <c r="P5029" s="319">
        <v>70</v>
      </c>
      <c r="Q5029" s="319">
        <v>31</v>
      </c>
      <c r="R5029" s="319">
        <v>17</v>
      </c>
      <c r="S5029" s="319" t="s">
        <v>9648</v>
      </c>
      <c r="T5029" s="319">
        <v>40</v>
      </c>
      <c r="U5029" s="319">
        <v>41.658000000000001</v>
      </c>
      <c r="V5029" s="319">
        <v>-70.521000000000001</v>
      </c>
      <c r="W5029" s="319"/>
      <c r="X5029" s="319"/>
      <c r="Y5029" s="319"/>
      <c r="Z5029" s="319"/>
      <c r="AA5029" s="319"/>
      <c r="AB5029" s="319"/>
      <c r="AC5029" s="319"/>
      <c r="AD5029" s="319"/>
      <c r="AE5029" s="319"/>
      <c r="AF5029" s="319"/>
    </row>
    <row r="5030" spans="2:32" s="313" customFormat="1" hidden="1" x14ac:dyDescent="0.25">
      <c r="B5030" s="313" t="s">
        <v>4186</v>
      </c>
      <c r="C5030" s="672"/>
      <c r="D5030" s="313" t="s">
        <v>10389</v>
      </c>
      <c r="E5030" s="313" t="s">
        <v>4187</v>
      </c>
      <c r="I5030" s="313" t="s">
        <v>4186</v>
      </c>
      <c r="J5030" s="313" t="s">
        <v>1134</v>
      </c>
      <c r="K5030" s="313">
        <v>5</v>
      </c>
      <c r="L5030" s="319"/>
      <c r="M5030" s="319">
        <v>52</v>
      </c>
      <c r="N5030" s="319">
        <v>32</v>
      </c>
      <c r="O5030" s="319" t="s">
        <v>9647</v>
      </c>
      <c r="P5030" s="319">
        <v>29</v>
      </c>
      <c r="Q5030" s="319">
        <v>15</v>
      </c>
      <c r="R5030" s="319">
        <v>0</v>
      </c>
      <c r="S5030" s="319" t="s">
        <v>9645</v>
      </c>
      <c r="T5030" s="319">
        <v>784</v>
      </c>
      <c r="U5030" s="319">
        <v>-5.8760000000000003</v>
      </c>
      <c r="V5030" s="319">
        <v>29.25</v>
      </c>
      <c r="W5030" s="319"/>
      <c r="X5030" s="319"/>
      <c r="Y5030" s="319"/>
      <c r="Z5030" s="319"/>
      <c r="AA5030" s="319"/>
      <c r="AB5030" s="319"/>
      <c r="AC5030" s="319"/>
      <c r="AD5030" s="319"/>
      <c r="AE5030" s="319"/>
      <c r="AF5030" s="319"/>
    </row>
    <row r="5031" spans="2:32" s="313" customFormat="1" hidden="1" x14ac:dyDescent="0.25">
      <c r="B5031" s="313" t="s">
        <v>2962</v>
      </c>
      <c r="C5031" s="672"/>
      <c r="D5031" s="313" t="s">
        <v>10390</v>
      </c>
      <c r="E5031" s="313" t="s">
        <v>2963</v>
      </c>
      <c r="I5031" s="313" t="s">
        <v>2964</v>
      </c>
      <c r="J5031" s="313" t="s">
        <v>436</v>
      </c>
      <c r="K5031" s="313">
        <v>36</v>
      </c>
      <c r="L5031" s="319"/>
      <c r="M5031" s="319">
        <v>44</v>
      </c>
      <c r="N5031" s="319">
        <v>28</v>
      </c>
      <c r="O5031" s="319" t="s">
        <v>9644</v>
      </c>
      <c r="P5031" s="319">
        <v>108</v>
      </c>
      <c r="Q5031" s="319">
        <v>13</v>
      </c>
      <c r="R5031" s="319">
        <v>47</v>
      </c>
      <c r="S5031" s="319" t="s">
        <v>9648</v>
      </c>
      <c r="T5031" s="319">
        <v>1679</v>
      </c>
      <c r="U5031" s="319">
        <v>36.741</v>
      </c>
      <c r="V5031" s="319">
        <v>-108.23</v>
      </c>
      <c r="W5031" s="319"/>
      <c r="X5031" s="319"/>
      <c r="Y5031" s="319"/>
      <c r="Z5031" s="319"/>
      <c r="AA5031" s="319"/>
      <c r="AB5031" s="319"/>
      <c r="AC5031" s="319"/>
      <c r="AD5031" s="319"/>
      <c r="AE5031" s="319"/>
      <c r="AF5031" s="319"/>
    </row>
    <row r="5032" spans="2:32" s="313" customFormat="1" hidden="1" x14ac:dyDescent="0.25">
      <c r="B5032" s="313" t="s">
        <v>5945</v>
      </c>
      <c r="C5032" s="672"/>
      <c r="D5032" s="313" t="s">
        <v>10391</v>
      </c>
      <c r="E5032" s="313" t="s">
        <v>5946</v>
      </c>
      <c r="I5032" s="313" t="s">
        <v>5947</v>
      </c>
      <c r="J5032" s="313" t="s">
        <v>406</v>
      </c>
      <c r="K5032" s="313">
        <v>52</v>
      </c>
      <c r="L5032" s="319"/>
      <c r="M5032" s="319">
        <v>8</v>
      </c>
      <c r="N5032" s="319">
        <v>4</v>
      </c>
      <c r="O5032" s="319" t="s">
        <v>9644</v>
      </c>
      <c r="P5032" s="319">
        <v>7</v>
      </c>
      <c r="Q5032" s="319">
        <v>41</v>
      </c>
      <c r="R5032" s="319">
        <v>5</v>
      </c>
      <c r="S5032" s="319" t="s">
        <v>9645</v>
      </c>
      <c r="T5032" s="319">
        <v>49</v>
      </c>
      <c r="U5032" s="319">
        <v>52.134</v>
      </c>
      <c r="V5032" s="319">
        <v>7.6849999999999996</v>
      </c>
      <c r="W5032" s="319"/>
      <c r="X5032" s="319"/>
      <c r="Y5032" s="319"/>
      <c r="Z5032" s="319"/>
      <c r="AA5032" s="319"/>
      <c r="AB5032" s="319"/>
      <c r="AC5032" s="319"/>
      <c r="AD5032" s="319"/>
      <c r="AE5032" s="319"/>
      <c r="AF5032" s="319"/>
    </row>
    <row r="5033" spans="2:32" s="313" customFormat="1" hidden="1" x14ac:dyDescent="0.25">
      <c r="B5033" s="313" t="s">
        <v>3086</v>
      </c>
      <c r="C5033" s="672"/>
      <c r="D5033" s="313" t="s">
        <v>10392</v>
      </c>
      <c r="E5033" s="313" t="s">
        <v>3087</v>
      </c>
      <c r="I5033" s="313" t="s">
        <v>3088</v>
      </c>
      <c r="J5033" s="313" t="s">
        <v>436</v>
      </c>
      <c r="K5033" s="313">
        <v>26</v>
      </c>
      <c r="L5033" s="319"/>
      <c r="M5033" s="319">
        <v>35</v>
      </c>
      <c r="N5033" s="319">
        <v>11</v>
      </c>
      <c r="O5033" s="319" t="s">
        <v>9644</v>
      </c>
      <c r="P5033" s="319">
        <v>81</v>
      </c>
      <c r="Q5033" s="319">
        <v>51</v>
      </c>
      <c r="R5033" s="319">
        <v>47</v>
      </c>
      <c r="S5033" s="319" t="s">
        <v>9648</v>
      </c>
      <c r="T5033" s="319">
        <v>6</v>
      </c>
      <c r="U5033" s="319">
        <v>26.585999999999999</v>
      </c>
      <c r="V5033" s="319">
        <v>-81.863</v>
      </c>
      <c r="W5033" s="319"/>
      <c r="X5033" s="319"/>
      <c r="Y5033" s="319"/>
      <c r="Z5033" s="319"/>
      <c r="AA5033" s="319"/>
      <c r="AB5033" s="319"/>
      <c r="AC5033" s="319"/>
      <c r="AD5033" s="319"/>
      <c r="AE5033" s="319"/>
      <c r="AF5033" s="319"/>
    </row>
    <row r="5034" spans="2:32" s="313" customFormat="1" hidden="1" x14ac:dyDescent="0.25">
      <c r="B5034" s="313" t="s">
        <v>3159</v>
      </c>
      <c r="C5034" s="672"/>
      <c r="D5034" s="313" t="s">
        <v>10393</v>
      </c>
      <c r="E5034" s="313" t="s">
        <v>3160</v>
      </c>
      <c r="I5034" s="313" t="s">
        <v>3162</v>
      </c>
      <c r="J5034" s="313" t="s">
        <v>3161</v>
      </c>
      <c r="K5034" s="313">
        <v>8</v>
      </c>
      <c r="L5034" s="319"/>
      <c r="M5034" s="319">
        <v>36</v>
      </c>
      <c r="N5034" s="319">
        <v>59</v>
      </c>
      <c r="O5034" s="319" t="s">
        <v>9644</v>
      </c>
      <c r="P5034" s="319">
        <v>13</v>
      </c>
      <c r="Q5034" s="319">
        <v>11</v>
      </c>
      <c r="R5034" s="319">
        <v>43</v>
      </c>
      <c r="S5034" s="319" t="s">
        <v>9648</v>
      </c>
      <c r="T5034" s="319">
        <v>26</v>
      </c>
      <c r="U5034" s="319">
        <v>8.6159999999999997</v>
      </c>
      <c r="V5034" s="319">
        <v>-13.195</v>
      </c>
      <c r="W5034" s="319"/>
      <c r="X5034" s="319"/>
      <c r="Y5034" s="319"/>
      <c r="Z5034" s="319"/>
      <c r="AA5034" s="319"/>
      <c r="AB5034" s="319"/>
      <c r="AC5034" s="319"/>
      <c r="AD5034" s="319"/>
      <c r="AE5034" s="319"/>
      <c r="AF5034" s="319"/>
    </row>
    <row r="5035" spans="2:32" s="313" customFormat="1" hidden="1" x14ac:dyDescent="0.25">
      <c r="B5035" s="313" t="s">
        <v>6222</v>
      </c>
      <c r="C5035" s="672"/>
      <c r="D5035" s="313" t="s">
        <v>10394</v>
      </c>
      <c r="E5035" s="313" t="s">
        <v>6223</v>
      </c>
      <c r="I5035" s="313" t="s">
        <v>6224</v>
      </c>
      <c r="J5035" s="313" t="s">
        <v>423</v>
      </c>
      <c r="K5035" s="313">
        <v>43</v>
      </c>
      <c r="L5035" s="319"/>
      <c r="M5035" s="319">
        <v>45</v>
      </c>
      <c r="N5035" s="319">
        <v>26</v>
      </c>
      <c r="O5035" s="319" t="s">
        <v>9644</v>
      </c>
      <c r="P5035" s="319">
        <v>4</v>
      </c>
      <c r="Q5035" s="319">
        <v>24</v>
      </c>
      <c r="R5035" s="319">
        <v>58</v>
      </c>
      <c r="S5035" s="319" t="s">
        <v>9645</v>
      </c>
      <c r="T5035" s="319">
        <v>95</v>
      </c>
      <c r="U5035" s="319">
        <v>43.756999999999998</v>
      </c>
      <c r="V5035" s="319">
        <v>4.4160000000000004</v>
      </c>
      <c r="W5035" s="319"/>
      <c r="X5035" s="319"/>
      <c r="Y5035" s="319"/>
      <c r="Z5035" s="319"/>
      <c r="AA5035" s="319"/>
      <c r="AB5035" s="319"/>
      <c r="AC5035" s="319"/>
      <c r="AD5035" s="319"/>
      <c r="AE5035" s="319"/>
      <c r="AF5035" s="319"/>
    </row>
    <row r="5036" spans="2:32" s="313" customFormat="1" hidden="1" x14ac:dyDescent="0.25">
      <c r="B5036" s="313" t="s">
        <v>7186</v>
      </c>
      <c r="C5036" s="672"/>
      <c r="D5036" s="313" t="s">
        <v>10395</v>
      </c>
      <c r="E5036" s="313" t="s">
        <v>7187</v>
      </c>
      <c r="I5036" s="313" t="s">
        <v>7188</v>
      </c>
      <c r="J5036" s="313" t="s">
        <v>1711</v>
      </c>
      <c r="K5036" s="313">
        <v>39</v>
      </c>
      <c r="L5036" s="319"/>
      <c r="M5036" s="319">
        <v>2</v>
      </c>
      <c r="N5036" s="319">
        <v>0</v>
      </c>
      <c r="O5036" s="319" t="s">
        <v>9644</v>
      </c>
      <c r="P5036" s="319">
        <v>125</v>
      </c>
      <c r="Q5036" s="319">
        <v>47</v>
      </c>
      <c r="R5036" s="319">
        <v>0</v>
      </c>
      <c r="S5036" s="319" t="s">
        <v>9645</v>
      </c>
      <c r="T5036" s="319">
        <v>12</v>
      </c>
      <c r="U5036" s="319">
        <v>39.033000000000001</v>
      </c>
      <c r="V5036" s="319">
        <v>125.783</v>
      </c>
      <c r="W5036" s="319"/>
      <c r="X5036" s="319"/>
      <c r="Y5036" s="319"/>
      <c r="Z5036" s="319"/>
      <c r="AA5036" s="319"/>
      <c r="AB5036" s="319"/>
      <c r="AC5036" s="319"/>
      <c r="AD5036" s="319"/>
      <c r="AE5036" s="319"/>
      <c r="AF5036" s="319"/>
    </row>
    <row r="5037" spans="2:32" s="313" customFormat="1" hidden="1" x14ac:dyDescent="0.25">
      <c r="B5037" s="313" t="s">
        <v>3193</v>
      </c>
      <c r="C5037" s="672"/>
      <c r="D5037" s="313" t="s">
        <v>10396</v>
      </c>
      <c r="E5037" s="313" t="s">
        <v>3194</v>
      </c>
      <c r="I5037" s="313" t="s">
        <v>3195</v>
      </c>
      <c r="J5037" s="313" t="s">
        <v>1291</v>
      </c>
      <c r="K5037" s="313">
        <v>25</v>
      </c>
      <c r="L5037" s="319"/>
      <c r="M5037" s="319">
        <v>56</v>
      </c>
      <c r="N5037" s="319">
        <v>0</v>
      </c>
      <c r="O5037" s="319" t="s">
        <v>9644</v>
      </c>
      <c r="P5037" s="319">
        <v>119</v>
      </c>
      <c r="Q5037" s="319">
        <v>39</v>
      </c>
      <c r="R5037" s="319">
        <v>42</v>
      </c>
      <c r="S5037" s="319" t="s">
        <v>9645</v>
      </c>
      <c r="T5037" s="319">
        <v>15</v>
      </c>
      <c r="U5037" s="319">
        <v>25.933</v>
      </c>
      <c r="V5037" s="319">
        <v>119.66200000000001</v>
      </c>
      <c r="W5037" s="319"/>
      <c r="X5037" s="319"/>
      <c r="Y5037" s="319"/>
      <c r="Z5037" s="319"/>
      <c r="AA5037" s="319"/>
      <c r="AB5037" s="319"/>
      <c r="AC5037" s="319"/>
      <c r="AD5037" s="319"/>
      <c r="AE5037" s="319"/>
      <c r="AF5037" s="319"/>
    </row>
    <row r="5038" spans="2:32" s="313" customFormat="1" hidden="1" x14ac:dyDescent="0.25">
      <c r="B5038" s="313" t="s">
        <v>3045</v>
      </c>
      <c r="C5038" s="672"/>
      <c r="D5038" s="313" t="s">
        <v>10397</v>
      </c>
      <c r="E5038" s="313" t="s">
        <v>3046</v>
      </c>
      <c r="I5038" s="313" t="s">
        <v>3047</v>
      </c>
      <c r="J5038" s="313" t="s">
        <v>436</v>
      </c>
      <c r="K5038" s="313">
        <v>42</v>
      </c>
      <c r="L5038" s="319"/>
      <c r="M5038" s="319">
        <v>33</v>
      </c>
      <c r="N5038" s="319">
        <v>5</v>
      </c>
      <c r="O5038" s="319" t="s">
        <v>9644</v>
      </c>
      <c r="P5038" s="319">
        <v>94</v>
      </c>
      <c r="Q5038" s="319">
        <v>11</v>
      </c>
      <c r="R5038" s="319">
        <v>33</v>
      </c>
      <c r="S5038" s="319" t="s">
        <v>9648</v>
      </c>
      <c r="T5038" s="319">
        <v>353</v>
      </c>
      <c r="U5038" s="319">
        <v>42.551000000000002</v>
      </c>
      <c r="V5038" s="319">
        <v>-94.192999999999998</v>
      </c>
      <c r="W5038" s="319"/>
      <c r="X5038" s="319"/>
      <c r="Y5038" s="319"/>
      <c r="Z5038" s="319"/>
      <c r="AA5038" s="319"/>
      <c r="AB5038" s="319"/>
      <c r="AC5038" s="319"/>
      <c r="AD5038" s="319"/>
      <c r="AE5038" s="319"/>
      <c r="AF5038" s="319"/>
    </row>
    <row r="5039" spans="2:32" s="313" customFormat="1" hidden="1" x14ac:dyDescent="0.25">
      <c r="B5039" s="313" t="s">
        <v>8780</v>
      </c>
      <c r="C5039" s="672"/>
      <c r="D5039" s="313" t="s">
        <v>10398</v>
      </c>
      <c r="E5039" s="313" t="s">
        <v>8781</v>
      </c>
      <c r="I5039" s="313" t="s">
        <v>8782</v>
      </c>
      <c r="J5039" s="313" t="s">
        <v>436</v>
      </c>
      <c r="K5039" s="313">
        <v>38</v>
      </c>
      <c r="L5039" s="319"/>
      <c r="M5039" s="319">
        <v>57</v>
      </c>
      <c r="N5039" s="319">
        <v>3</v>
      </c>
      <c r="O5039" s="319" t="s">
        <v>9644</v>
      </c>
      <c r="P5039" s="319">
        <v>95</v>
      </c>
      <c r="Q5039" s="319">
        <v>39</v>
      </c>
      <c r="R5039" s="319">
        <v>49</v>
      </c>
      <c r="S5039" s="319" t="s">
        <v>9648</v>
      </c>
      <c r="T5039" s="319">
        <v>329</v>
      </c>
      <c r="U5039" s="319">
        <v>38.951000000000001</v>
      </c>
      <c r="V5039" s="319">
        <v>-95.664000000000001</v>
      </c>
      <c r="W5039" s="319"/>
      <c r="X5039" s="319"/>
      <c r="Y5039" s="319"/>
      <c r="Z5039" s="319"/>
      <c r="AA5039" s="319"/>
      <c r="AB5039" s="319"/>
      <c r="AC5039" s="319"/>
      <c r="AD5039" s="319"/>
      <c r="AE5039" s="319"/>
      <c r="AF5039" s="319"/>
    </row>
    <row r="5040" spans="2:32" s="313" customFormat="1" hidden="1" x14ac:dyDescent="0.25">
      <c r="B5040" s="313" t="s">
        <v>3027</v>
      </c>
      <c r="C5040" s="672"/>
      <c r="D5040" s="313" t="s">
        <v>10399</v>
      </c>
      <c r="E5040" s="313" t="s">
        <v>3028</v>
      </c>
      <c r="I5040" s="313" t="s">
        <v>3029</v>
      </c>
      <c r="J5040" s="313" t="s">
        <v>600</v>
      </c>
      <c r="K5040" s="313">
        <v>41</v>
      </c>
      <c r="L5040" s="319"/>
      <c r="M5040" s="319">
        <v>25</v>
      </c>
      <c r="N5040" s="319">
        <v>58</v>
      </c>
      <c r="O5040" s="319" t="s">
        <v>9644</v>
      </c>
      <c r="P5040" s="319">
        <v>15</v>
      </c>
      <c r="Q5040" s="319">
        <v>32</v>
      </c>
      <c r="R5040" s="319">
        <v>6</v>
      </c>
      <c r="S5040" s="319" t="s">
        <v>9645</v>
      </c>
      <c r="T5040" s="319">
        <v>82</v>
      </c>
      <c r="U5040" s="319">
        <v>41.433</v>
      </c>
      <c r="V5040" s="319">
        <v>15.535</v>
      </c>
      <c r="W5040" s="319"/>
      <c r="X5040" s="319"/>
      <c r="Y5040" s="319"/>
      <c r="Z5040" s="319"/>
      <c r="AA5040" s="319"/>
      <c r="AB5040" s="319"/>
      <c r="AC5040" s="319"/>
      <c r="AD5040" s="319"/>
      <c r="AE5040" s="319"/>
      <c r="AF5040" s="319"/>
    </row>
    <row r="5041" spans="2:32" s="313" customFormat="1" hidden="1" x14ac:dyDescent="0.25">
      <c r="B5041" s="313" t="s">
        <v>9320</v>
      </c>
      <c r="C5041" s="672"/>
      <c r="D5041" s="313" t="s">
        <v>10400</v>
      </c>
      <c r="E5041" s="313" t="s">
        <v>9321</v>
      </c>
      <c r="I5041" s="313" t="s">
        <v>9322</v>
      </c>
      <c r="J5041" s="313" t="s">
        <v>436</v>
      </c>
      <c r="K5041" s="313">
        <v>40</v>
      </c>
      <c r="L5041" s="319"/>
      <c r="M5041" s="319">
        <v>50</v>
      </c>
      <c r="N5041" s="319">
        <v>37</v>
      </c>
      <c r="O5041" s="319" t="s">
        <v>9644</v>
      </c>
      <c r="P5041" s="319">
        <v>72</v>
      </c>
      <c r="Q5041" s="319">
        <v>37</v>
      </c>
      <c r="R5041" s="319">
        <v>54</v>
      </c>
      <c r="S5041" s="319" t="s">
        <v>9648</v>
      </c>
      <c r="T5041" s="319">
        <v>21</v>
      </c>
      <c r="U5041" s="319">
        <v>40.844000000000001</v>
      </c>
      <c r="V5041" s="319">
        <v>-72.632000000000005</v>
      </c>
      <c r="W5041" s="319"/>
      <c r="X5041" s="319"/>
      <c r="Y5041" s="319"/>
      <c r="Z5041" s="319"/>
      <c r="AA5041" s="319"/>
      <c r="AB5041" s="319"/>
      <c r="AC5041" s="319"/>
      <c r="AD5041" s="319"/>
      <c r="AE5041" s="319"/>
      <c r="AF5041" s="319"/>
    </row>
    <row r="5042" spans="2:32" s="313" customFormat="1" hidden="1" x14ac:dyDescent="0.25">
      <c r="B5042" s="313" t="s">
        <v>3132</v>
      </c>
      <c r="C5042" s="672"/>
      <c r="D5042" s="313" t="s">
        <v>10401</v>
      </c>
      <c r="E5042" s="313" t="s">
        <v>3133</v>
      </c>
      <c r="I5042" s="313" t="s">
        <v>3134</v>
      </c>
      <c r="J5042" s="313" t="s">
        <v>1027</v>
      </c>
      <c r="K5042" s="313">
        <v>5</v>
      </c>
      <c r="L5042" s="319"/>
      <c r="M5042" s="319">
        <v>38</v>
      </c>
      <c r="N5042" s="319">
        <v>12</v>
      </c>
      <c r="O5042" s="319" t="s">
        <v>9644</v>
      </c>
      <c r="P5042" s="319">
        <v>10</v>
      </c>
      <c r="Q5042" s="319">
        <v>45</v>
      </c>
      <c r="R5042" s="319">
        <v>2</v>
      </c>
      <c r="S5042" s="319" t="s">
        <v>9645</v>
      </c>
      <c r="T5042" s="319">
        <v>1208</v>
      </c>
      <c r="U5042" s="319">
        <v>5.6369999999999996</v>
      </c>
      <c r="V5042" s="319">
        <v>10.750999999999999</v>
      </c>
      <c r="W5042" s="319"/>
      <c r="X5042" s="319"/>
      <c r="Y5042" s="319"/>
      <c r="Z5042" s="319"/>
      <c r="AA5042" s="319"/>
      <c r="AB5042" s="319"/>
      <c r="AC5042" s="319"/>
      <c r="AD5042" s="319"/>
      <c r="AE5042" s="319"/>
      <c r="AF5042" s="319"/>
    </row>
    <row r="5043" spans="2:32" s="313" customFormat="1" hidden="1" x14ac:dyDescent="0.25">
      <c r="B5043" s="313" t="s">
        <v>3125</v>
      </c>
      <c r="C5043" s="672"/>
      <c r="D5043" s="313" t="s">
        <v>10402</v>
      </c>
      <c r="E5043" s="313" t="s">
        <v>3126</v>
      </c>
      <c r="I5043" s="313" t="s">
        <v>3127</v>
      </c>
      <c r="J5043" s="313" t="s">
        <v>665</v>
      </c>
      <c r="K5043" s="313">
        <v>3</v>
      </c>
      <c r="L5043" s="319"/>
      <c r="M5043" s="319">
        <v>46</v>
      </c>
      <c r="N5043" s="319">
        <v>34</v>
      </c>
      <c r="O5043" s="319" t="s">
        <v>9647</v>
      </c>
      <c r="P5043" s="319">
        <v>38</v>
      </c>
      <c r="Q5043" s="319">
        <v>31</v>
      </c>
      <c r="R5043" s="319">
        <v>57</v>
      </c>
      <c r="S5043" s="319" t="s">
        <v>9648</v>
      </c>
      <c r="T5043" s="319">
        <v>25</v>
      </c>
      <c r="U5043" s="319">
        <v>-3.7759999999999998</v>
      </c>
      <c r="V5043" s="319">
        <v>-38.531999999999996</v>
      </c>
      <c r="W5043" s="319"/>
      <c r="X5043" s="319"/>
      <c r="Y5043" s="319"/>
      <c r="Z5043" s="319"/>
      <c r="AA5043" s="319"/>
      <c r="AB5043" s="319"/>
      <c r="AC5043" s="319"/>
      <c r="AD5043" s="319"/>
      <c r="AE5043" s="319"/>
      <c r="AF5043" s="319"/>
    </row>
    <row r="5044" spans="2:32" s="313" customFormat="1" hidden="1" x14ac:dyDescent="0.25">
      <c r="B5044" s="313" t="s">
        <v>3156</v>
      </c>
      <c r="C5044" s="672"/>
      <c r="D5044" s="313" t="s">
        <v>10403</v>
      </c>
      <c r="E5044" s="313" t="s">
        <v>3157</v>
      </c>
      <c r="I5044" s="313" t="s">
        <v>3158</v>
      </c>
      <c r="J5044" s="313" t="s">
        <v>651</v>
      </c>
      <c r="K5044" s="313">
        <v>26</v>
      </c>
      <c r="L5044" s="319"/>
      <c r="M5044" s="319">
        <v>33</v>
      </c>
      <c r="N5044" s="319">
        <v>31</v>
      </c>
      <c r="O5044" s="319" t="s">
        <v>9644</v>
      </c>
      <c r="P5044" s="319">
        <v>78</v>
      </c>
      <c r="Q5044" s="319">
        <v>41</v>
      </c>
      <c r="R5044" s="319">
        <v>43</v>
      </c>
      <c r="S5044" s="319" t="s">
        <v>9648</v>
      </c>
      <c r="T5044" s="319">
        <v>3</v>
      </c>
      <c r="U5044" s="319">
        <v>26.559000000000001</v>
      </c>
      <c r="V5044" s="319">
        <v>-78.694999999999993</v>
      </c>
      <c r="W5044" s="319"/>
      <c r="X5044" s="319"/>
      <c r="Y5044" s="319"/>
      <c r="Z5044" s="319"/>
      <c r="AA5044" s="319"/>
      <c r="AB5044" s="319"/>
      <c r="AC5044" s="319"/>
      <c r="AD5044" s="319"/>
      <c r="AE5044" s="319"/>
      <c r="AF5044" s="319"/>
    </row>
    <row r="5045" spans="2:32" s="313" customFormat="1" hidden="1" x14ac:dyDescent="0.25">
      <c r="B5045" s="313" t="s">
        <v>3151</v>
      </c>
      <c r="C5045" s="672"/>
      <c r="D5045" s="313" t="s">
        <v>10404</v>
      </c>
      <c r="E5045" s="313" t="s">
        <v>3152</v>
      </c>
      <c r="I5045" s="313" t="s">
        <v>3153</v>
      </c>
      <c r="J5045" s="313" t="s">
        <v>406</v>
      </c>
      <c r="K5045" s="313">
        <v>50</v>
      </c>
      <c r="L5045" s="319"/>
      <c r="M5045" s="319">
        <v>1</v>
      </c>
      <c r="N5045" s="319">
        <v>35</v>
      </c>
      <c r="O5045" s="319" t="s">
        <v>9644</v>
      </c>
      <c r="P5045" s="319">
        <v>8</v>
      </c>
      <c r="Q5045" s="319">
        <v>32</v>
      </c>
      <c r="R5045" s="319">
        <v>35</v>
      </c>
      <c r="S5045" s="319" t="s">
        <v>9645</v>
      </c>
      <c r="T5045" s="319">
        <v>111</v>
      </c>
      <c r="U5045" s="319">
        <v>50.026000000000003</v>
      </c>
      <c r="V5045" s="319">
        <v>8.5429999999999993</v>
      </c>
      <c r="W5045" s="319"/>
      <c r="X5045" s="319"/>
      <c r="Y5045" s="319"/>
      <c r="Z5045" s="319"/>
      <c r="AA5045" s="319"/>
      <c r="AB5045" s="319"/>
      <c r="AC5045" s="319"/>
      <c r="AD5045" s="319"/>
      <c r="AE5045" s="319"/>
      <c r="AF5045" s="319"/>
    </row>
    <row r="5046" spans="2:32" s="313" customFormat="1" hidden="1" x14ac:dyDescent="0.25">
      <c r="B5046" s="313" t="s">
        <v>3140</v>
      </c>
      <c r="C5046" s="672"/>
      <c r="D5046" s="313" t="s">
        <v>10405</v>
      </c>
      <c r="E5046" s="313" t="s">
        <v>3141</v>
      </c>
      <c r="I5046" s="313" t="s">
        <v>3140</v>
      </c>
      <c r="J5046" s="313" t="s">
        <v>665</v>
      </c>
      <c r="K5046" s="313">
        <v>20</v>
      </c>
      <c r="L5046" s="319"/>
      <c r="M5046" s="319">
        <v>35</v>
      </c>
      <c r="N5046" s="319">
        <v>31</v>
      </c>
      <c r="O5046" s="319" t="s">
        <v>9647</v>
      </c>
      <c r="P5046" s="319">
        <v>47</v>
      </c>
      <c r="Q5046" s="319">
        <v>22</v>
      </c>
      <c r="R5046" s="319">
        <v>58</v>
      </c>
      <c r="S5046" s="319" t="s">
        <v>9648</v>
      </c>
      <c r="T5046" s="319">
        <v>1004</v>
      </c>
      <c r="U5046" s="319">
        <v>-20.591999999999999</v>
      </c>
      <c r="V5046" s="319">
        <v>-47.383000000000003</v>
      </c>
      <c r="W5046" s="319"/>
      <c r="X5046" s="319"/>
      <c r="Y5046" s="319"/>
      <c r="Z5046" s="319"/>
      <c r="AA5046" s="319"/>
      <c r="AB5046" s="319"/>
      <c r="AC5046" s="319"/>
      <c r="AD5046" s="319"/>
      <c r="AE5046" s="319"/>
      <c r="AF5046" s="319"/>
    </row>
    <row r="5047" spans="2:32" s="313" customFormat="1" hidden="1" x14ac:dyDescent="0.25">
      <c r="B5047" s="313" t="s">
        <v>3100</v>
      </c>
      <c r="C5047" s="672"/>
      <c r="D5047" s="313" t="s">
        <v>10406</v>
      </c>
      <c r="E5047" s="313" t="s">
        <v>3101</v>
      </c>
      <c r="I5047" s="313" t="s">
        <v>3102</v>
      </c>
      <c r="J5047" s="313" t="s">
        <v>436</v>
      </c>
      <c r="K5047" s="313">
        <v>39</v>
      </c>
      <c r="L5047" s="319"/>
      <c r="M5047" s="319">
        <v>3</v>
      </c>
      <c r="N5047" s="319">
        <v>18</v>
      </c>
      <c r="O5047" s="319" t="s">
        <v>9644</v>
      </c>
      <c r="P5047" s="319">
        <v>96</v>
      </c>
      <c r="Q5047" s="319">
        <v>45</v>
      </c>
      <c r="R5047" s="319">
        <v>52</v>
      </c>
      <c r="S5047" s="319" t="s">
        <v>9648</v>
      </c>
      <c r="T5047" s="319">
        <v>325</v>
      </c>
      <c r="U5047" s="319">
        <v>39.055</v>
      </c>
      <c r="V5047" s="319">
        <v>-96.763999999999996</v>
      </c>
      <c r="W5047" s="319"/>
      <c r="X5047" s="319"/>
      <c r="Y5047" s="319"/>
      <c r="Z5047" s="319"/>
      <c r="AA5047" s="319"/>
      <c r="AB5047" s="319"/>
      <c r="AC5047" s="319"/>
      <c r="AD5047" s="319"/>
      <c r="AE5047" s="319"/>
      <c r="AF5047" s="319"/>
    </row>
    <row r="5048" spans="2:32" s="313" customFormat="1" hidden="1" x14ac:dyDescent="0.25">
      <c r="B5048" s="313" t="s">
        <v>3033</v>
      </c>
      <c r="C5048" s="672"/>
      <c r="D5048" s="313" t="s">
        <v>10407</v>
      </c>
      <c r="E5048" s="313" t="s">
        <v>3034</v>
      </c>
      <c r="I5048" s="313" t="s">
        <v>3033</v>
      </c>
      <c r="J5048" s="313" t="s">
        <v>600</v>
      </c>
      <c r="K5048" s="313">
        <v>44</v>
      </c>
      <c r="L5048" s="319"/>
      <c r="M5048" s="319">
        <v>11</v>
      </c>
      <c r="N5048" s="319">
        <v>41</v>
      </c>
      <c r="O5048" s="319" t="s">
        <v>9644</v>
      </c>
      <c r="P5048" s="319">
        <v>12</v>
      </c>
      <c r="Q5048" s="319">
        <v>4</v>
      </c>
      <c r="R5048" s="319">
        <v>12</v>
      </c>
      <c r="S5048" s="319" t="s">
        <v>9645</v>
      </c>
      <c r="T5048" s="319">
        <v>30</v>
      </c>
      <c r="U5048" s="319">
        <v>44.195</v>
      </c>
      <c r="V5048" s="319">
        <v>12.07</v>
      </c>
      <c r="W5048" s="319"/>
      <c r="X5048" s="319"/>
      <c r="Y5048" s="319"/>
      <c r="Z5048" s="319"/>
      <c r="AA5048" s="319"/>
      <c r="AB5048" s="319"/>
      <c r="AC5048" s="319"/>
      <c r="AD5048" s="319"/>
      <c r="AE5048" s="319"/>
      <c r="AF5048" s="319"/>
    </row>
    <row r="5049" spans="2:32" s="313" customFormat="1" hidden="1" x14ac:dyDescent="0.25">
      <c r="B5049" s="313" t="s">
        <v>3025</v>
      </c>
      <c r="C5049" s="672"/>
      <c r="D5049" s="313" t="s">
        <v>10408</v>
      </c>
      <c r="E5049" s="313" t="s">
        <v>3026</v>
      </c>
      <c r="I5049" s="313" t="s">
        <v>3025</v>
      </c>
      <c r="J5049" s="313" t="s">
        <v>621</v>
      </c>
      <c r="K5049" s="313">
        <v>61</v>
      </c>
      <c r="L5049" s="319"/>
      <c r="M5049" s="319">
        <v>35</v>
      </c>
      <c r="N5049" s="319">
        <v>2</v>
      </c>
      <c r="O5049" s="319" t="s">
        <v>9644</v>
      </c>
      <c r="P5049" s="319">
        <v>5</v>
      </c>
      <c r="Q5049" s="319">
        <v>1</v>
      </c>
      <c r="R5049" s="319">
        <v>30</v>
      </c>
      <c r="S5049" s="319" t="s">
        <v>9645</v>
      </c>
      <c r="T5049" s="319">
        <v>12</v>
      </c>
      <c r="U5049" s="319">
        <v>61.584000000000003</v>
      </c>
      <c r="V5049" s="319">
        <v>5.0250000000000004</v>
      </c>
      <c r="W5049" s="319"/>
      <c r="X5049" s="319"/>
      <c r="Y5049" s="319"/>
      <c r="Z5049" s="319"/>
      <c r="AA5049" s="319"/>
      <c r="AB5049" s="319"/>
      <c r="AC5049" s="319"/>
      <c r="AD5049" s="319"/>
      <c r="AE5049" s="319"/>
      <c r="AF5049" s="319"/>
    </row>
    <row r="5050" spans="2:32" s="313" customFormat="1" hidden="1" x14ac:dyDescent="0.25">
      <c r="B5050" s="313" t="s">
        <v>1450</v>
      </c>
      <c r="C5050" s="672"/>
      <c r="D5050" s="313" t="s">
        <v>10409</v>
      </c>
      <c r="E5050" s="313" t="s">
        <v>1451</v>
      </c>
      <c r="I5050" s="313" t="s">
        <v>1452</v>
      </c>
      <c r="J5050" s="313" t="s">
        <v>421</v>
      </c>
      <c r="K5050" s="313">
        <v>43</v>
      </c>
      <c r="L5050" s="319"/>
      <c r="M5050" s="319">
        <v>3</v>
      </c>
      <c r="N5050" s="319">
        <v>42</v>
      </c>
      <c r="O5050" s="319" t="s">
        <v>9644</v>
      </c>
      <c r="P5050" s="319">
        <v>74</v>
      </c>
      <c r="Q5050" s="319">
        <v>28</v>
      </c>
      <c r="R5050" s="319">
        <v>42</v>
      </c>
      <c r="S5050" s="319" t="s">
        <v>9645</v>
      </c>
      <c r="T5050" s="319">
        <v>638</v>
      </c>
      <c r="U5050" s="319">
        <v>43.061999999999998</v>
      </c>
      <c r="V5050" s="319">
        <v>74.477999999999994</v>
      </c>
      <c r="W5050" s="319"/>
      <c r="X5050" s="319"/>
      <c r="Y5050" s="319"/>
      <c r="Z5050" s="319"/>
      <c r="AA5050" s="319"/>
      <c r="AB5050" s="319"/>
      <c r="AC5050" s="319"/>
      <c r="AD5050" s="319"/>
      <c r="AE5050" s="319"/>
      <c r="AF5050" s="319"/>
    </row>
    <row r="5051" spans="2:32" s="313" customFormat="1" hidden="1" x14ac:dyDescent="0.25">
      <c r="B5051" s="313" t="s">
        <v>3148</v>
      </c>
      <c r="C5051" s="672"/>
      <c r="D5051" s="313" t="s">
        <v>10410</v>
      </c>
      <c r="E5051" s="313" t="s">
        <v>3149</v>
      </c>
      <c r="I5051" s="313" t="s">
        <v>3148</v>
      </c>
      <c r="J5051" s="313" t="s">
        <v>3150</v>
      </c>
      <c r="K5051" s="313">
        <v>21</v>
      </c>
      <c r="L5051" s="319"/>
      <c r="M5051" s="319">
        <v>9</v>
      </c>
      <c r="N5051" s="319">
        <v>34</v>
      </c>
      <c r="O5051" s="319" t="s">
        <v>9647</v>
      </c>
      <c r="P5051" s="319">
        <v>27</v>
      </c>
      <c r="Q5051" s="319">
        <v>28</v>
      </c>
      <c r="R5051" s="319">
        <v>28</v>
      </c>
      <c r="S5051" s="319" t="s">
        <v>9645</v>
      </c>
      <c r="T5051" s="319">
        <v>1001</v>
      </c>
      <c r="U5051" s="319">
        <v>-21.158999999999999</v>
      </c>
      <c r="V5051" s="319">
        <v>27.474</v>
      </c>
      <c r="W5051" s="319"/>
      <c r="X5051" s="319"/>
      <c r="Y5051" s="319"/>
      <c r="Z5051" s="319"/>
      <c r="AA5051" s="319"/>
      <c r="AB5051" s="319"/>
      <c r="AC5051" s="319"/>
      <c r="AD5051" s="319"/>
      <c r="AE5051" s="319"/>
      <c r="AF5051" s="319"/>
    </row>
    <row r="5052" spans="2:32" s="313" customFormat="1" hidden="1" x14ac:dyDescent="0.25">
      <c r="B5052" s="313" t="s">
        <v>2992</v>
      </c>
      <c r="C5052" s="672"/>
      <c r="D5052" s="313" t="s">
        <v>10411</v>
      </c>
      <c r="E5052" s="313" t="s">
        <v>2993</v>
      </c>
      <c r="I5052" s="313" t="s">
        <v>2994</v>
      </c>
      <c r="J5052" s="313" t="s">
        <v>560</v>
      </c>
      <c r="K5052" s="313">
        <v>41</v>
      </c>
      <c r="L5052" s="319"/>
      <c r="M5052" s="319">
        <v>30</v>
      </c>
      <c r="N5052" s="319">
        <v>2</v>
      </c>
      <c r="O5052" s="319" t="s">
        <v>9644</v>
      </c>
      <c r="P5052" s="319">
        <v>9</v>
      </c>
      <c r="Q5052" s="319">
        <v>5</v>
      </c>
      <c r="R5052" s="319">
        <v>52</v>
      </c>
      <c r="S5052" s="319" t="s">
        <v>9645</v>
      </c>
      <c r="T5052" s="319">
        <v>27</v>
      </c>
      <c r="U5052" s="319">
        <v>41.500999999999998</v>
      </c>
      <c r="V5052" s="319">
        <v>9.0980000000000008</v>
      </c>
      <c r="W5052" s="319"/>
      <c r="X5052" s="319"/>
      <c r="Y5052" s="319"/>
      <c r="Z5052" s="319"/>
      <c r="AA5052" s="319"/>
      <c r="AB5052" s="319"/>
      <c r="AC5052" s="319"/>
      <c r="AD5052" s="319"/>
      <c r="AE5052" s="319"/>
      <c r="AF5052" s="319"/>
    </row>
    <row r="5053" spans="2:32" s="313" customFormat="1" hidden="1" x14ac:dyDescent="0.25">
      <c r="B5053" s="313" t="s">
        <v>3106</v>
      </c>
      <c r="C5053" s="672"/>
      <c r="D5053" s="313" t="s">
        <v>10412</v>
      </c>
      <c r="E5053" s="313" t="s">
        <v>3107</v>
      </c>
      <c r="I5053" s="313" t="s">
        <v>3108</v>
      </c>
      <c r="J5053" s="313" t="s">
        <v>436</v>
      </c>
      <c r="K5053" s="313">
        <v>34</v>
      </c>
      <c r="L5053" s="319"/>
      <c r="M5053" s="319">
        <v>38</v>
      </c>
      <c r="N5053" s="319">
        <v>59</v>
      </c>
      <c r="O5053" s="319" t="s">
        <v>9644</v>
      </c>
      <c r="P5053" s="319">
        <v>98</v>
      </c>
      <c r="Q5053" s="319">
        <v>24</v>
      </c>
      <c r="R5053" s="319">
        <v>7</v>
      </c>
      <c r="S5053" s="319" t="s">
        <v>9648</v>
      </c>
      <c r="T5053" s="319">
        <v>363</v>
      </c>
      <c r="U5053" s="319">
        <v>34.65</v>
      </c>
      <c r="V5053" s="319">
        <v>-98.402000000000001</v>
      </c>
      <c r="W5053" s="319"/>
      <c r="X5053" s="319"/>
      <c r="Y5053" s="319"/>
      <c r="Z5053" s="319"/>
      <c r="AA5053" s="319"/>
      <c r="AB5053" s="319"/>
      <c r="AC5053" s="319"/>
      <c r="AD5053" s="319"/>
      <c r="AE5053" s="319"/>
      <c r="AF5053" s="319"/>
    </row>
    <row r="5054" spans="2:32" s="313" customFormat="1" hidden="1" x14ac:dyDescent="0.25">
      <c r="B5054" s="313" t="s">
        <v>3111</v>
      </c>
      <c r="C5054" s="672"/>
      <c r="D5054" s="313" t="s">
        <v>10413</v>
      </c>
      <c r="E5054" s="313" t="s">
        <v>3112</v>
      </c>
      <c r="I5054" s="313" t="s">
        <v>3113</v>
      </c>
      <c r="J5054" s="313" t="s">
        <v>436</v>
      </c>
      <c r="K5054" s="313">
        <v>35</v>
      </c>
      <c r="L5054" s="319"/>
      <c r="M5054" s="319">
        <v>20</v>
      </c>
      <c r="N5054" s="319">
        <v>11</v>
      </c>
      <c r="O5054" s="319" t="s">
        <v>9644</v>
      </c>
      <c r="P5054" s="319">
        <v>94</v>
      </c>
      <c r="Q5054" s="319">
        <v>22</v>
      </c>
      <c r="R5054" s="319">
        <v>2</v>
      </c>
      <c r="S5054" s="319" t="s">
        <v>9648</v>
      </c>
      <c r="T5054" s="319">
        <v>143</v>
      </c>
      <c r="U5054" s="319">
        <v>35.335999999999999</v>
      </c>
      <c r="V5054" s="319">
        <v>-94.367000000000004</v>
      </c>
      <c r="W5054" s="319"/>
      <c r="X5054" s="319"/>
      <c r="Y5054" s="319"/>
      <c r="Z5054" s="319"/>
      <c r="AA5054" s="319"/>
      <c r="AB5054" s="319"/>
      <c r="AC5054" s="319"/>
      <c r="AD5054" s="319"/>
      <c r="AE5054" s="319"/>
      <c r="AF5054" s="319"/>
    </row>
    <row r="5055" spans="2:32" s="313" customFormat="1" hidden="1" x14ac:dyDescent="0.25">
      <c r="B5055" s="313" t="s">
        <v>8263</v>
      </c>
      <c r="C5055" s="672"/>
      <c r="D5055" s="313" t="s">
        <v>10414</v>
      </c>
      <c r="E5055" s="313" t="s">
        <v>8264</v>
      </c>
      <c r="I5055" s="313" t="s">
        <v>8266</v>
      </c>
      <c r="J5055" s="313" t="s">
        <v>8265</v>
      </c>
      <c r="K5055" s="313">
        <v>46</v>
      </c>
      <c r="L5055" s="319"/>
      <c r="M5055" s="319">
        <v>45</v>
      </c>
      <c r="N5055" s="319">
        <v>45</v>
      </c>
      <c r="O5055" s="319" t="s">
        <v>9644</v>
      </c>
      <c r="P5055" s="319">
        <v>56</v>
      </c>
      <c r="Q5055" s="319">
        <v>10</v>
      </c>
      <c r="R5055" s="319">
        <v>31</v>
      </c>
      <c r="S5055" s="319" t="s">
        <v>9648</v>
      </c>
      <c r="T5055" s="319">
        <v>9</v>
      </c>
      <c r="U5055" s="319">
        <v>46.762999999999998</v>
      </c>
      <c r="V5055" s="319">
        <v>-56.174999999999997</v>
      </c>
      <c r="W5055" s="319"/>
      <c r="X5055" s="319"/>
      <c r="Y5055" s="319"/>
      <c r="Z5055" s="319"/>
      <c r="AA5055" s="319"/>
      <c r="AB5055" s="319"/>
      <c r="AC5055" s="319"/>
      <c r="AD5055" s="319"/>
      <c r="AE5055" s="319"/>
      <c r="AF5055" s="319"/>
    </row>
    <row r="5056" spans="2:32" s="313" customFormat="1" hidden="1" x14ac:dyDescent="0.25">
      <c r="B5056" s="313" t="s">
        <v>3063</v>
      </c>
      <c r="C5056" s="672"/>
      <c r="D5056" s="313" t="s">
        <v>10415</v>
      </c>
      <c r="E5056" s="313" t="s">
        <v>3064</v>
      </c>
      <c r="I5056" s="313" t="s">
        <v>3065</v>
      </c>
      <c r="J5056" s="313" t="s">
        <v>436</v>
      </c>
      <c r="K5056" s="313">
        <v>37</v>
      </c>
      <c r="L5056" s="319"/>
      <c r="M5056" s="319">
        <v>54</v>
      </c>
      <c r="N5056" s="319">
        <v>25</v>
      </c>
      <c r="O5056" s="319" t="s">
        <v>9644</v>
      </c>
      <c r="P5056" s="319">
        <v>85</v>
      </c>
      <c r="Q5056" s="319">
        <v>58</v>
      </c>
      <c r="R5056" s="319">
        <v>19</v>
      </c>
      <c r="S5056" s="319" t="s">
        <v>9648</v>
      </c>
      <c r="T5056" s="319">
        <v>231</v>
      </c>
      <c r="U5056" s="319">
        <v>37.906999999999996</v>
      </c>
      <c r="V5056" s="319">
        <v>-85.971999999999994</v>
      </c>
      <c r="W5056" s="319"/>
      <c r="X5056" s="319"/>
      <c r="Y5056" s="319"/>
      <c r="Z5056" s="319"/>
      <c r="AA5056" s="319"/>
      <c r="AB5056" s="319"/>
      <c r="AC5056" s="319"/>
      <c r="AD5056" s="319"/>
      <c r="AE5056" s="319"/>
      <c r="AF5056" s="319"/>
    </row>
    <row r="5057" spans="2:32" s="313" customFormat="1" hidden="1" x14ac:dyDescent="0.25">
      <c r="B5057" s="313" t="s">
        <v>8763</v>
      </c>
      <c r="C5057" s="672"/>
      <c r="D5057" s="313" t="s">
        <v>10416</v>
      </c>
      <c r="E5057" s="313" t="s">
        <v>8764</v>
      </c>
      <c r="I5057" s="313" t="s">
        <v>8763</v>
      </c>
      <c r="J5057" s="313" t="s">
        <v>722</v>
      </c>
      <c r="K5057" s="313">
        <v>25</v>
      </c>
      <c r="L5057" s="319"/>
      <c r="M5057" s="319">
        <v>2</v>
      </c>
      <c r="N5057" s="319">
        <v>17</v>
      </c>
      <c r="O5057" s="319" t="s">
        <v>9647</v>
      </c>
      <c r="P5057" s="319">
        <v>46</v>
      </c>
      <c r="Q5057" s="319">
        <v>57</v>
      </c>
      <c r="R5057" s="319">
        <v>22</v>
      </c>
      <c r="S5057" s="319" t="s">
        <v>9645</v>
      </c>
      <c r="T5057" s="319">
        <v>9</v>
      </c>
      <c r="U5057" s="319">
        <v>-25.038</v>
      </c>
      <c r="V5057" s="319">
        <v>46.956000000000003</v>
      </c>
      <c r="W5057" s="319"/>
      <c r="X5057" s="319"/>
      <c r="Y5057" s="319"/>
      <c r="Z5057" s="319"/>
      <c r="AA5057" s="319"/>
      <c r="AB5057" s="319"/>
      <c r="AC5057" s="319"/>
      <c r="AD5057" s="319"/>
      <c r="AE5057" s="319"/>
      <c r="AF5057" s="319"/>
    </row>
    <row r="5058" spans="2:32" s="313" customFormat="1" hidden="1" x14ac:dyDescent="0.25">
      <c r="B5058" s="313" t="s">
        <v>3120</v>
      </c>
      <c r="C5058" s="672"/>
      <c r="D5058" s="313" t="s">
        <v>10417</v>
      </c>
      <c r="E5058" s="313" t="s">
        <v>3121</v>
      </c>
      <c r="I5058" s="313" t="s">
        <v>3122</v>
      </c>
      <c r="J5058" s="313" t="s">
        <v>436</v>
      </c>
      <c r="K5058" s="313">
        <v>32</v>
      </c>
      <c r="L5058" s="319"/>
      <c r="M5058" s="319">
        <v>49</v>
      </c>
      <c r="N5058" s="319">
        <v>11</v>
      </c>
      <c r="O5058" s="319" t="s">
        <v>9644</v>
      </c>
      <c r="P5058" s="319">
        <v>97</v>
      </c>
      <c r="Q5058" s="319">
        <v>21</v>
      </c>
      <c r="R5058" s="319">
        <v>44</v>
      </c>
      <c r="S5058" s="319" t="s">
        <v>9648</v>
      </c>
      <c r="T5058" s="319">
        <v>217</v>
      </c>
      <c r="U5058" s="319">
        <v>32.82</v>
      </c>
      <c r="V5058" s="319">
        <v>-97.361999999999995</v>
      </c>
      <c r="W5058" s="319"/>
      <c r="X5058" s="319"/>
      <c r="Y5058" s="319"/>
      <c r="Z5058" s="319"/>
      <c r="AA5058" s="319"/>
      <c r="AB5058" s="319"/>
      <c r="AC5058" s="319"/>
      <c r="AD5058" s="319"/>
      <c r="AE5058" s="319"/>
      <c r="AF5058" s="319"/>
    </row>
    <row r="5059" spans="2:32" s="313" customFormat="1" hidden="1" x14ac:dyDescent="0.25">
      <c r="B5059" s="313" t="s">
        <v>6519</v>
      </c>
      <c r="C5059" s="672"/>
      <c r="D5059" s="313" t="s">
        <v>10418</v>
      </c>
      <c r="E5059" s="313" t="s">
        <v>6520</v>
      </c>
      <c r="I5059" s="313" t="s">
        <v>6519</v>
      </c>
      <c r="J5059" s="313" t="s">
        <v>1586</v>
      </c>
      <c r="K5059" s="313">
        <v>0</v>
      </c>
      <c r="L5059" s="319"/>
      <c r="M5059" s="319">
        <v>31</v>
      </c>
      <c r="N5059" s="319">
        <v>52</v>
      </c>
      <c r="O5059" s="319" t="s">
        <v>9647</v>
      </c>
      <c r="P5059" s="319">
        <v>15</v>
      </c>
      <c r="Q5059" s="319">
        <v>57</v>
      </c>
      <c r="R5059" s="319">
        <v>0</v>
      </c>
      <c r="S5059" s="319" t="s">
        <v>9645</v>
      </c>
      <c r="T5059" s="319">
        <v>371</v>
      </c>
      <c r="U5059" s="319">
        <v>-0.53100000000000003</v>
      </c>
      <c r="V5059" s="319">
        <v>15.95</v>
      </c>
      <c r="W5059" s="319"/>
      <c r="X5059" s="319"/>
      <c r="Y5059" s="319"/>
      <c r="Z5059" s="319"/>
      <c r="AA5059" s="319"/>
      <c r="AB5059" s="319"/>
      <c r="AC5059" s="319"/>
      <c r="AD5059" s="319"/>
      <c r="AE5059" s="319"/>
      <c r="AF5059" s="319"/>
    </row>
    <row r="5060" spans="2:32" s="313" customFormat="1" hidden="1" x14ac:dyDescent="0.25">
      <c r="B5060" s="313" t="s">
        <v>3176</v>
      </c>
      <c r="C5060" s="672"/>
      <c r="D5060" s="313" t="s">
        <v>10419</v>
      </c>
      <c r="E5060" s="313" t="s">
        <v>3177</v>
      </c>
      <c r="I5060" s="313" t="s">
        <v>3176</v>
      </c>
      <c r="J5060" s="313" t="s">
        <v>3178</v>
      </c>
      <c r="K5060" s="313">
        <v>28</v>
      </c>
      <c r="L5060" s="319"/>
      <c r="M5060" s="319">
        <v>27</v>
      </c>
      <c r="N5060" s="319">
        <v>9</v>
      </c>
      <c r="O5060" s="319" t="s">
        <v>9644</v>
      </c>
      <c r="P5060" s="319">
        <v>13</v>
      </c>
      <c r="Q5060" s="319">
        <v>51</v>
      </c>
      <c r="R5060" s="319">
        <v>49</v>
      </c>
      <c r="S5060" s="319" t="s">
        <v>9648</v>
      </c>
      <c r="T5060" s="319">
        <v>22</v>
      </c>
      <c r="U5060" s="319">
        <v>28.452999999999999</v>
      </c>
      <c r="V5060" s="319">
        <v>-13.864000000000001</v>
      </c>
      <c r="W5060" s="319"/>
      <c r="X5060" s="319"/>
      <c r="Y5060" s="319"/>
      <c r="Z5060" s="319"/>
      <c r="AA5060" s="319"/>
      <c r="AB5060" s="319"/>
      <c r="AC5060" s="319"/>
      <c r="AD5060" s="319"/>
      <c r="AE5060" s="319"/>
      <c r="AF5060" s="319"/>
    </row>
    <row r="5061" spans="2:32" s="313" customFormat="1" hidden="1" x14ac:dyDescent="0.25">
      <c r="B5061" s="313" t="s">
        <v>3182</v>
      </c>
      <c r="C5061" s="672"/>
      <c r="D5061" s="313" t="s">
        <v>10420</v>
      </c>
      <c r="E5061" s="313" t="s">
        <v>3183</v>
      </c>
      <c r="I5061" s="313" t="s">
        <v>3182</v>
      </c>
      <c r="J5061" s="313" t="s">
        <v>565</v>
      </c>
      <c r="K5061" s="313">
        <v>32</v>
      </c>
      <c r="L5061" s="319"/>
      <c r="M5061" s="319">
        <v>39</v>
      </c>
      <c r="N5061" s="319">
        <v>58</v>
      </c>
      <c r="O5061" s="319" t="s">
        <v>9644</v>
      </c>
      <c r="P5061" s="319">
        <v>128</v>
      </c>
      <c r="Q5061" s="319">
        <v>49</v>
      </c>
      <c r="R5061" s="319">
        <v>58</v>
      </c>
      <c r="S5061" s="319" t="s">
        <v>9645</v>
      </c>
      <c r="T5061" s="319">
        <v>84</v>
      </c>
      <c r="U5061" s="319">
        <v>32.665999999999997</v>
      </c>
      <c r="V5061" s="319">
        <v>128.833</v>
      </c>
      <c r="W5061" s="319"/>
      <c r="X5061" s="319"/>
      <c r="Y5061" s="319"/>
      <c r="Z5061" s="319"/>
      <c r="AA5061" s="319"/>
      <c r="AB5061" s="319"/>
      <c r="AC5061" s="319"/>
      <c r="AD5061" s="319"/>
      <c r="AE5061" s="319"/>
      <c r="AF5061" s="319"/>
    </row>
    <row r="5062" spans="2:32" s="313" customFormat="1" hidden="1" x14ac:dyDescent="0.25">
      <c r="B5062" s="313" t="s">
        <v>3185</v>
      </c>
      <c r="C5062" s="672"/>
      <c r="D5062" s="313" t="s">
        <v>10421</v>
      </c>
      <c r="E5062" s="313" t="s">
        <v>3186</v>
      </c>
      <c r="I5062" s="313" t="s">
        <v>3185</v>
      </c>
      <c r="J5062" s="313" t="s">
        <v>565</v>
      </c>
      <c r="K5062" s="313">
        <v>33</v>
      </c>
      <c r="L5062" s="319"/>
      <c r="M5062" s="319">
        <v>35</v>
      </c>
      <c r="N5062" s="319">
        <v>11</v>
      </c>
      <c r="O5062" s="319" t="s">
        <v>9644</v>
      </c>
      <c r="P5062" s="319">
        <v>130</v>
      </c>
      <c r="Q5062" s="319">
        <v>27</v>
      </c>
      <c r="R5062" s="319">
        <v>0</v>
      </c>
      <c r="S5062" s="319" t="s">
        <v>9645</v>
      </c>
      <c r="T5062" s="319">
        <v>10</v>
      </c>
      <c r="U5062" s="319">
        <v>33.585999999999999</v>
      </c>
      <c r="V5062" s="319">
        <v>130.44999999999999</v>
      </c>
      <c r="W5062" s="319"/>
      <c r="X5062" s="319"/>
      <c r="Y5062" s="319"/>
      <c r="Z5062" s="319"/>
      <c r="AA5062" s="319"/>
      <c r="AB5062" s="319"/>
      <c r="AC5062" s="319"/>
      <c r="AD5062" s="319"/>
      <c r="AE5062" s="319"/>
      <c r="AF5062" s="319"/>
    </row>
    <row r="5063" spans="2:32" s="313" customFormat="1" hidden="1" x14ac:dyDescent="0.25">
      <c r="B5063" s="313" t="s">
        <v>3187</v>
      </c>
      <c r="C5063" s="672"/>
      <c r="D5063" s="313" t="s">
        <v>10422</v>
      </c>
      <c r="E5063" s="313" t="s">
        <v>3188</v>
      </c>
      <c r="I5063" s="313" t="s">
        <v>3190</v>
      </c>
      <c r="J5063" s="313" t="s">
        <v>3189</v>
      </c>
      <c r="K5063" s="313">
        <v>8</v>
      </c>
      <c r="L5063" s="319"/>
      <c r="M5063" s="319">
        <v>31</v>
      </c>
      <c r="N5063" s="319">
        <v>0</v>
      </c>
      <c r="O5063" s="319" t="s">
        <v>9647</v>
      </c>
      <c r="P5063" s="319">
        <v>179</v>
      </c>
      <c r="Q5063" s="319">
        <v>13</v>
      </c>
      <c r="R5063" s="319">
        <v>0</v>
      </c>
      <c r="S5063" s="319" t="s">
        <v>9645</v>
      </c>
      <c r="T5063" s="319">
        <v>0</v>
      </c>
      <c r="U5063" s="319">
        <v>-8.5169999999999995</v>
      </c>
      <c r="V5063" s="319">
        <v>179.21700000000001</v>
      </c>
      <c r="W5063" s="319"/>
      <c r="X5063" s="319"/>
      <c r="Y5063" s="319"/>
      <c r="Z5063" s="319"/>
      <c r="AA5063" s="319"/>
      <c r="AB5063" s="319"/>
      <c r="AC5063" s="319"/>
      <c r="AD5063" s="319"/>
      <c r="AE5063" s="319"/>
      <c r="AF5063" s="319"/>
    </row>
    <row r="5064" spans="2:32" s="313" customFormat="1" hidden="1" x14ac:dyDescent="0.25">
      <c r="B5064" s="313" t="s">
        <v>3066</v>
      </c>
      <c r="C5064" s="672"/>
      <c r="D5064" s="313" t="s">
        <v>10423</v>
      </c>
      <c r="E5064" s="313" t="s">
        <v>3069</v>
      </c>
      <c r="I5064" s="313" t="s">
        <v>3070</v>
      </c>
      <c r="J5064" s="313" t="s">
        <v>436</v>
      </c>
      <c r="K5064" s="313">
        <v>26</v>
      </c>
      <c r="L5064" s="319"/>
      <c r="M5064" s="319">
        <v>11</v>
      </c>
      <c r="N5064" s="319">
        <v>50</v>
      </c>
      <c r="O5064" s="319" t="s">
        <v>9644</v>
      </c>
      <c r="P5064" s="319">
        <v>80</v>
      </c>
      <c r="Q5064" s="319">
        <v>10</v>
      </c>
      <c r="R5064" s="319">
        <v>14</v>
      </c>
      <c r="S5064" s="319" t="s">
        <v>9648</v>
      </c>
      <c r="T5064" s="319">
        <v>5</v>
      </c>
      <c r="U5064" s="319">
        <v>26.196999999999999</v>
      </c>
      <c r="V5064" s="319">
        <v>-80.171000000000006</v>
      </c>
      <c r="W5064" s="319"/>
      <c r="X5064" s="319"/>
      <c r="Y5064" s="319"/>
      <c r="Z5064" s="319"/>
      <c r="AA5064" s="319"/>
      <c r="AB5064" s="319"/>
      <c r="AC5064" s="319"/>
      <c r="AD5064" s="319"/>
      <c r="AE5064" s="319"/>
      <c r="AF5064" s="319"/>
    </row>
    <row r="5065" spans="2:32" s="313" customFormat="1" hidden="1" x14ac:dyDescent="0.25">
      <c r="B5065" s="313" t="s">
        <v>2407</v>
      </c>
      <c r="C5065" s="672"/>
      <c r="D5065" s="313" t="s">
        <v>10424</v>
      </c>
      <c r="E5065" s="313" t="s">
        <v>2408</v>
      </c>
      <c r="I5065" s="313" t="s">
        <v>2407</v>
      </c>
      <c r="J5065" s="313" t="s">
        <v>1295</v>
      </c>
      <c r="K5065" s="313">
        <v>14</v>
      </c>
      <c r="L5065" s="319"/>
      <c r="M5065" s="319">
        <v>49</v>
      </c>
      <c r="N5065" s="319">
        <v>12</v>
      </c>
      <c r="O5065" s="319" t="s">
        <v>9647</v>
      </c>
      <c r="P5065" s="319">
        <v>36</v>
      </c>
      <c r="Q5065" s="319">
        <v>31</v>
      </c>
      <c r="R5065" s="319">
        <v>55</v>
      </c>
      <c r="S5065" s="319" t="s">
        <v>9645</v>
      </c>
      <c r="T5065" s="319">
        <v>586</v>
      </c>
      <c r="U5065" s="319">
        <v>-14.82</v>
      </c>
      <c r="V5065" s="319">
        <v>36.531999999999996</v>
      </c>
      <c r="W5065" s="319"/>
      <c r="X5065" s="319"/>
      <c r="Y5065" s="319"/>
      <c r="Z5065" s="319"/>
      <c r="AA5065" s="319"/>
      <c r="AB5065" s="319"/>
      <c r="AC5065" s="319"/>
      <c r="AD5065" s="319"/>
      <c r="AE5065" s="319"/>
      <c r="AF5065" s="319"/>
    </row>
    <row r="5066" spans="2:32" s="313" customFormat="1" hidden="1" x14ac:dyDescent="0.25">
      <c r="B5066" s="313" t="s">
        <v>2973</v>
      </c>
      <c r="C5066" s="672"/>
      <c r="D5066" s="313" t="s">
        <v>10425</v>
      </c>
      <c r="E5066" s="313" t="s">
        <v>2974</v>
      </c>
      <c r="I5066" s="313" t="s">
        <v>2975</v>
      </c>
      <c r="J5066" s="313" t="s">
        <v>430</v>
      </c>
      <c r="K5066" s="313">
        <v>17</v>
      </c>
      <c r="L5066" s="319"/>
      <c r="M5066" s="319">
        <v>55</v>
      </c>
      <c r="N5066" s="319">
        <v>1</v>
      </c>
      <c r="O5066" s="319" t="s">
        <v>9644</v>
      </c>
      <c r="P5066" s="319">
        <v>19</v>
      </c>
      <c r="Q5066" s="319">
        <v>6</v>
      </c>
      <c r="R5066" s="319">
        <v>39</v>
      </c>
      <c r="S5066" s="319" t="s">
        <v>9645</v>
      </c>
      <c r="T5066" s="319">
        <v>236</v>
      </c>
      <c r="U5066" s="319">
        <v>17.917000000000002</v>
      </c>
      <c r="V5066" s="319">
        <v>19.111000000000001</v>
      </c>
      <c r="W5066" s="319"/>
      <c r="X5066" s="319"/>
      <c r="Y5066" s="319"/>
      <c r="Z5066" s="319"/>
      <c r="AA5066" s="319"/>
      <c r="AB5066" s="319"/>
      <c r="AC5066" s="319"/>
      <c r="AD5066" s="319"/>
      <c r="AE5066" s="319"/>
      <c r="AF5066" s="319"/>
    </row>
    <row r="5067" spans="2:32" s="313" customFormat="1" hidden="1" x14ac:dyDescent="0.25">
      <c r="B5067" s="313" t="s">
        <v>3123</v>
      </c>
      <c r="C5067" s="672"/>
      <c r="D5067" s="313" t="s">
        <v>10426</v>
      </c>
      <c r="E5067" s="313" t="s">
        <v>3124</v>
      </c>
      <c r="I5067" s="313" t="s">
        <v>3123</v>
      </c>
      <c r="J5067" s="313" t="s">
        <v>436</v>
      </c>
      <c r="K5067" s="313">
        <v>66</v>
      </c>
      <c r="L5067" s="319"/>
      <c r="M5067" s="319">
        <v>34</v>
      </c>
      <c r="N5067" s="319">
        <v>17</v>
      </c>
      <c r="O5067" s="319" t="s">
        <v>9644</v>
      </c>
      <c r="P5067" s="319">
        <v>145</v>
      </c>
      <c r="Q5067" s="319">
        <v>15</v>
      </c>
      <c r="R5067" s="319">
        <v>1</v>
      </c>
      <c r="S5067" s="319" t="s">
        <v>9648</v>
      </c>
      <c r="T5067" s="319">
        <v>132</v>
      </c>
      <c r="U5067" s="319">
        <v>66.570999999999998</v>
      </c>
      <c r="V5067" s="319">
        <v>-145.25</v>
      </c>
      <c r="W5067" s="319"/>
      <c r="X5067" s="319"/>
      <c r="Y5067" s="319"/>
      <c r="Z5067" s="319"/>
      <c r="AA5067" s="319"/>
      <c r="AB5067" s="319"/>
      <c r="AC5067" s="319"/>
      <c r="AD5067" s="319"/>
      <c r="AE5067" s="319"/>
      <c r="AF5067" s="319"/>
    </row>
    <row r="5068" spans="2:32" s="313" customFormat="1" hidden="1" x14ac:dyDescent="0.25">
      <c r="B5068" s="313" t="s">
        <v>2976</v>
      </c>
      <c r="C5068" s="672"/>
      <c r="D5068" s="313" t="s">
        <v>10427</v>
      </c>
      <c r="E5068" s="313" t="s">
        <v>2977</v>
      </c>
      <c r="I5068" s="313" t="s">
        <v>2978</v>
      </c>
      <c r="J5068" s="313" t="s">
        <v>436</v>
      </c>
      <c r="K5068" s="313">
        <v>36</v>
      </c>
      <c r="L5068" s="319"/>
      <c r="M5068" s="319">
        <v>0</v>
      </c>
      <c r="N5068" s="319">
        <v>18</v>
      </c>
      <c r="O5068" s="319" t="s">
        <v>9644</v>
      </c>
      <c r="P5068" s="319">
        <v>94</v>
      </c>
      <c r="Q5068" s="319">
        <v>10</v>
      </c>
      <c r="R5068" s="319">
        <v>12</v>
      </c>
      <c r="S5068" s="319" t="s">
        <v>9648</v>
      </c>
      <c r="T5068" s="319">
        <v>382</v>
      </c>
      <c r="U5068" s="319">
        <v>36.005000000000003</v>
      </c>
      <c r="V5068" s="319">
        <v>-94.17</v>
      </c>
      <c r="W5068" s="319"/>
      <c r="X5068" s="319"/>
      <c r="Y5068" s="319"/>
      <c r="Z5068" s="319"/>
      <c r="AA5068" s="319"/>
      <c r="AB5068" s="319"/>
      <c r="AC5068" s="319"/>
      <c r="AD5068" s="319"/>
      <c r="AE5068" s="319"/>
      <c r="AF5068" s="319"/>
    </row>
    <row r="5069" spans="2:32" s="313" customFormat="1" hidden="1" x14ac:dyDescent="0.25">
      <c r="B5069" s="313" t="s">
        <v>1612</v>
      </c>
      <c r="C5069" s="672"/>
      <c r="D5069" s="313" t="s">
        <v>10428</v>
      </c>
      <c r="E5069" s="313" t="s">
        <v>1614</v>
      </c>
      <c r="I5069" s="313" t="s">
        <v>1615</v>
      </c>
      <c r="J5069" s="313" t="s">
        <v>1194</v>
      </c>
      <c r="K5069" s="313">
        <v>51</v>
      </c>
      <c r="L5069" s="319"/>
      <c r="M5069" s="319">
        <v>31</v>
      </c>
      <c r="N5069" s="319">
        <v>10</v>
      </c>
      <c r="O5069" s="319" t="s">
        <v>9644</v>
      </c>
      <c r="P5069" s="319">
        <v>2</v>
      </c>
      <c r="Q5069" s="319">
        <v>35</v>
      </c>
      <c r="R5069" s="319">
        <v>27</v>
      </c>
      <c r="S5069" s="319" t="s">
        <v>9648</v>
      </c>
      <c r="T5069" s="319">
        <v>69</v>
      </c>
      <c r="U5069" s="319">
        <v>51.518999999999998</v>
      </c>
      <c r="V5069" s="319">
        <v>-2.5910000000000002</v>
      </c>
      <c r="W5069" s="319"/>
      <c r="X5069" s="319"/>
      <c r="Y5069" s="319"/>
      <c r="Z5069" s="319"/>
      <c r="AA5069" s="319"/>
      <c r="AB5069" s="319"/>
      <c r="AC5069" s="319"/>
      <c r="AD5069" s="319"/>
      <c r="AE5069" s="319"/>
      <c r="AF5069" s="319"/>
    </row>
    <row r="5070" spans="2:32" s="313" customFormat="1" hidden="1" x14ac:dyDescent="0.25">
      <c r="B5070" s="313" t="s">
        <v>3199</v>
      </c>
      <c r="C5070" s="672"/>
      <c r="D5070" s="313" t="s">
        <v>10429</v>
      </c>
      <c r="E5070" s="313" t="s">
        <v>3200</v>
      </c>
      <c r="I5070" s="313" t="s">
        <v>3199</v>
      </c>
      <c r="J5070" s="313" t="s">
        <v>1465</v>
      </c>
      <c r="K5070" s="313">
        <v>33</v>
      </c>
      <c r="L5070" s="319"/>
      <c r="M5070" s="319">
        <v>52</v>
      </c>
      <c r="N5070" s="319">
        <v>36</v>
      </c>
      <c r="O5070" s="319" t="s">
        <v>9644</v>
      </c>
      <c r="P5070" s="319">
        <v>10</v>
      </c>
      <c r="Q5070" s="319">
        <v>6</v>
      </c>
      <c r="R5070" s="319">
        <v>12</v>
      </c>
      <c r="S5070" s="319" t="s">
        <v>9645</v>
      </c>
      <c r="T5070" s="319">
        <v>8</v>
      </c>
      <c r="U5070" s="319">
        <v>33.877000000000002</v>
      </c>
      <c r="V5070" s="319">
        <v>10.103</v>
      </c>
      <c r="W5070" s="319"/>
      <c r="X5070" s="319"/>
      <c r="Y5070" s="319"/>
      <c r="Z5070" s="319"/>
      <c r="AA5070" s="319"/>
      <c r="AB5070" s="319"/>
      <c r="AC5070" s="319"/>
      <c r="AD5070" s="319"/>
      <c r="AE5070" s="319"/>
      <c r="AF5070" s="319"/>
    </row>
    <row r="5071" spans="2:32" s="313" customFormat="1" hidden="1" x14ac:dyDescent="0.25">
      <c r="B5071" s="313" t="s">
        <v>3202</v>
      </c>
      <c r="C5071" s="672"/>
      <c r="D5071" s="313" t="s">
        <v>10430</v>
      </c>
      <c r="E5071" s="313" t="s">
        <v>3203</v>
      </c>
      <c r="I5071" s="313" t="s">
        <v>3202</v>
      </c>
      <c r="J5071" s="313" t="s">
        <v>1465</v>
      </c>
      <c r="K5071" s="313">
        <v>34</v>
      </c>
      <c r="L5071" s="319"/>
      <c r="M5071" s="319">
        <v>25</v>
      </c>
      <c r="N5071" s="319">
        <v>19</v>
      </c>
      <c r="O5071" s="319" t="s">
        <v>9644</v>
      </c>
      <c r="P5071" s="319">
        <v>8</v>
      </c>
      <c r="Q5071" s="319">
        <v>49</v>
      </c>
      <c r="R5071" s="319">
        <v>21</v>
      </c>
      <c r="S5071" s="319" t="s">
        <v>9645</v>
      </c>
      <c r="T5071" s="319">
        <v>324</v>
      </c>
      <c r="U5071" s="319">
        <v>34.421999999999997</v>
      </c>
      <c r="V5071" s="319">
        <v>8.8219999999999992</v>
      </c>
      <c r="W5071" s="319"/>
      <c r="X5071" s="319"/>
      <c r="Y5071" s="319"/>
      <c r="Z5071" s="319"/>
      <c r="AA5071" s="319"/>
      <c r="AB5071" s="319"/>
      <c r="AC5071" s="319"/>
      <c r="AD5071" s="319"/>
      <c r="AE5071" s="319"/>
      <c r="AF5071" s="319"/>
    </row>
    <row r="5072" spans="2:32" s="313" customFormat="1" hidden="1" x14ac:dyDescent="0.25">
      <c r="B5072" s="313" t="s">
        <v>3204</v>
      </c>
      <c r="C5072" s="672"/>
      <c r="D5072" s="313" t="s">
        <v>10431</v>
      </c>
      <c r="E5072" s="313" t="s">
        <v>3205</v>
      </c>
      <c r="I5072" s="313" t="s">
        <v>3204</v>
      </c>
      <c r="J5072" s="313" t="s">
        <v>436</v>
      </c>
      <c r="K5072" s="313">
        <v>36</v>
      </c>
      <c r="L5072" s="319"/>
      <c r="M5072" s="319">
        <v>17</v>
      </c>
      <c r="N5072" s="319">
        <v>43</v>
      </c>
      <c r="O5072" s="319" t="s">
        <v>9644</v>
      </c>
      <c r="P5072" s="319">
        <v>99</v>
      </c>
      <c r="Q5072" s="319">
        <v>46</v>
      </c>
      <c r="R5072" s="319">
        <v>35</v>
      </c>
      <c r="S5072" s="319" t="s">
        <v>9648</v>
      </c>
      <c r="T5072" s="319">
        <v>678</v>
      </c>
      <c r="U5072" s="319">
        <v>36.295000000000002</v>
      </c>
      <c r="V5072" s="319">
        <v>-99.775999999999996</v>
      </c>
      <c r="W5072" s="319"/>
      <c r="X5072" s="319"/>
      <c r="Y5072" s="319"/>
      <c r="Z5072" s="319"/>
      <c r="AA5072" s="319"/>
      <c r="AB5072" s="319"/>
      <c r="AC5072" s="319"/>
      <c r="AD5072" s="319"/>
      <c r="AE5072" s="319"/>
      <c r="AF5072" s="319"/>
    </row>
    <row r="5073" spans="2:32" s="313" customFormat="1" hidden="1" x14ac:dyDescent="0.25">
      <c r="B5073" s="313" t="s">
        <v>9478</v>
      </c>
      <c r="C5073" s="672"/>
      <c r="D5073" s="313" t="s">
        <v>10432</v>
      </c>
      <c r="E5073" s="313" t="s">
        <v>9479</v>
      </c>
      <c r="I5073" s="313" t="s">
        <v>9478</v>
      </c>
      <c r="J5073" s="313" t="s">
        <v>565</v>
      </c>
      <c r="K5073" s="313">
        <v>38</v>
      </c>
      <c r="L5073" s="319"/>
      <c r="M5073" s="319">
        <v>24</v>
      </c>
      <c r="N5073" s="319">
        <v>42</v>
      </c>
      <c r="O5073" s="319" t="s">
        <v>9644</v>
      </c>
      <c r="P5073" s="319">
        <v>140</v>
      </c>
      <c r="Q5073" s="319">
        <v>22</v>
      </c>
      <c r="R5073" s="319">
        <v>16</v>
      </c>
      <c r="S5073" s="319" t="s">
        <v>9645</v>
      </c>
      <c r="T5073" s="319">
        <v>108</v>
      </c>
      <c r="U5073" s="319">
        <v>38.411999999999999</v>
      </c>
      <c r="V5073" s="319">
        <v>140.37100000000001</v>
      </c>
      <c r="W5073" s="319"/>
      <c r="X5073" s="319"/>
      <c r="Y5073" s="319"/>
      <c r="Z5073" s="319"/>
      <c r="AA5073" s="319"/>
      <c r="AB5073" s="319"/>
      <c r="AC5073" s="319"/>
      <c r="AD5073" s="319"/>
      <c r="AE5073" s="319"/>
      <c r="AF5073" s="319"/>
    </row>
    <row r="5074" spans="2:32" s="313" customFormat="1" hidden="1" x14ac:dyDescent="0.25">
      <c r="B5074" s="313" t="s">
        <v>3213</v>
      </c>
      <c r="C5074" s="672"/>
      <c r="D5074" s="313" t="s">
        <v>10433</v>
      </c>
      <c r="E5074" s="313" t="s">
        <v>3214</v>
      </c>
      <c r="I5074" s="313" t="s">
        <v>3215</v>
      </c>
      <c r="J5074" s="313" t="s">
        <v>436</v>
      </c>
      <c r="K5074" s="313">
        <v>64</v>
      </c>
      <c r="L5074" s="319"/>
      <c r="M5074" s="319">
        <v>44</v>
      </c>
      <c r="N5074" s="319">
        <v>10</v>
      </c>
      <c r="O5074" s="319" t="s">
        <v>9644</v>
      </c>
      <c r="P5074" s="319">
        <v>156</v>
      </c>
      <c r="Q5074" s="319">
        <v>56</v>
      </c>
      <c r="R5074" s="319">
        <v>14</v>
      </c>
      <c r="S5074" s="319" t="s">
        <v>9648</v>
      </c>
      <c r="T5074" s="319">
        <v>47</v>
      </c>
      <c r="U5074" s="319">
        <v>64.736000000000004</v>
      </c>
      <c r="V5074" s="319">
        <v>-156.93700000000001</v>
      </c>
      <c r="W5074" s="319"/>
      <c r="X5074" s="319"/>
      <c r="Y5074" s="319"/>
      <c r="Z5074" s="319"/>
      <c r="AA5074" s="319"/>
      <c r="AB5074" s="319"/>
      <c r="AC5074" s="319"/>
      <c r="AD5074" s="319"/>
      <c r="AE5074" s="319"/>
      <c r="AF5074" s="319"/>
    </row>
    <row r="5075" spans="2:32" s="313" customFormat="1" hidden="1" x14ac:dyDescent="0.25">
      <c r="B5075" s="313" t="s">
        <v>3474</v>
      </c>
      <c r="C5075" s="672"/>
      <c r="D5075" s="313" t="s">
        <v>10434</v>
      </c>
      <c r="E5075" s="313" t="s">
        <v>3231</v>
      </c>
      <c r="I5075" s="313" t="s">
        <v>3475</v>
      </c>
      <c r="J5075" s="313" t="s">
        <v>1169</v>
      </c>
      <c r="K5075" s="313">
        <v>20</v>
      </c>
      <c r="L5075" s="319"/>
      <c r="M5075" s="319">
        <v>5</v>
      </c>
      <c r="N5075" s="319">
        <v>7</v>
      </c>
      <c r="O5075" s="319" t="s">
        <v>9644</v>
      </c>
      <c r="P5075" s="319">
        <v>75</v>
      </c>
      <c r="Q5075" s="319">
        <v>9</v>
      </c>
      <c r="R5075" s="319">
        <v>30</v>
      </c>
      <c r="S5075" s="319" t="s">
        <v>9648</v>
      </c>
      <c r="T5075" s="319">
        <v>18</v>
      </c>
      <c r="U5075" s="319">
        <v>20.085000000000001</v>
      </c>
      <c r="V5075" s="319">
        <v>-75.158000000000001</v>
      </c>
      <c r="W5075" s="319"/>
      <c r="X5075" s="319"/>
      <c r="Y5075" s="319"/>
      <c r="Z5075" s="319"/>
      <c r="AA5075" s="319"/>
      <c r="AB5075" s="319"/>
      <c r="AC5075" s="319"/>
      <c r="AD5075" s="319"/>
      <c r="AE5075" s="319"/>
      <c r="AF5075" s="319"/>
    </row>
    <row r="5076" spans="2:32" s="313" customFormat="1" hidden="1" x14ac:dyDescent="0.25">
      <c r="B5076" s="313" t="s">
        <v>3231</v>
      </c>
      <c r="C5076" s="672"/>
      <c r="D5076" s="313" t="s">
        <v>10435</v>
      </c>
      <c r="E5076" s="313" t="s">
        <v>3232</v>
      </c>
      <c r="I5076" s="313" t="s">
        <v>3231</v>
      </c>
      <c r="J5076" s="313" t="s">
        <v>1105</v>
      </c>
      <c r="K5076" s="313">
        <v>16</v>
      </c>
      <c r="L5076" s="319"/>
      <c r="M5076" s="319">
        <v>14</v>
      </c>
      <c r="N5076" s="319">
        <v>54</v>
      </c>
      <c r="O5076" s="319" t="s">
        <v>9644</v>
      </c>
      <c r="P5076" s="319">
        <v>0</v>
      </c>
      <c r="Q5076" s="319">
        <v>0</v>
      </c>
      <c r="R5076" s="319">
        <v>19</v>
      </c>
      <c r="S5076" s="319" t="s">
        <v>9648</v>
      </c>
      <c r="T5076" s="319">
        <v>265</v>
      </c>
      <c r="U5076" s="319">
        <v>16.248000000000001</v>
      </c>
      <c r="V5076" s="319">
        <v>-5.0000000000000001E-3</v>
      </c>
      <c r="W5076" s="319"/>
      <c r="X5076" s="319"/>
      <c r="Y5076" s="319"/>
      <c r="Z5076" s="319"/>
      <c r="AA5076" s="319"/>
      <c r="AB5076" s="319"/>
      <c r="AC5076" s="319"/>
      <c r="AD5076" s="319"/>
      <c r="AE5076" s="319"/>
      <c r="AF5076" s="319"/>
    </row>
    <row r="5077" spans="2:32" s="313" customFormat="1" hidden="1" x14ac:dyDescent="0.25">
      <c r="B5077" s="313" t="s">
        <v>3236</v>
      </c>
      <c r="C5077" s="672"/>
      <c r="D5077" s="313" t="s">
        <v>10436</v>
      </c>
      <c r="E5077" s="313" t="s">
        <v>3237</v>
      </c>
      <c r="I5077" s="313" t="s">
        <v>3236</v>
      </c>
      <c r="J5077" s="313" t="s">
        <v>2808</v>
      </c>
      <c r="K5077" s="313">
        <v>0</v>
      </c>
      <c r="L5077" s="319"/>
      <c r="M5077" s="319">
        <v>27</v>
      </c>
      <c r="N5077" s="319">
        <v>48</v>
      </c>
      <c r="O5077" s="319" t="s">
        <v>9647</v>
      </c>
      <c r="P5077" s="319">
        <v>39</v>
      </c>
      <c r="Q5077" s="319">
        <v>38</v>
      </c>
      <c r="R5077" s="319">
        <v>53</v>
      </c>
      <c r="S5077" s="319" t="s">
        <v>9645</v>
      </c>
      <c r="T5077" s="319">
        <v>145</v>
      </c>
      <c r="U5077" s="319">
        <v>-0.46300000000000002</v>
      </c>
      <c r="V5077" s="319">
        <v>39.648000000000003</v>
      </c>
      <c r="W5077" s="319"/>
      <c r="X5077" s="319"/>
      <c r="Y5077" s="319"/>
      <c r="Z5077" s="319"/>
      <c r="AA5077" s="319"/>
      <c r="AB5077" s="319"/>
      <c r="AC5077" s="319"/>
      <c r="AD5077" s="319"/>
      <c r="AE5077" s="319"/>
      <c r="AF5077" s="319"/>
    </row>
    <row r="5078" spans="2:32" s="313" customFormat="1" hidden="1" x14ac:dyDescent="0.25">
      <c r="B5078" s="313" t="s">
        <v>3251</v>
      </c>
      <c r="C5078" s="672"/>
      <c r="D5078" s="313" t="s">
        <v>10437</v>
      </c>
      <c r="E5078" s="313" t="s">
        <v>3252</v>
      </c>
      <c r="I5078" s="313" t="s">
        <v>3251</v>
      </c>
      <c r="J5078" s="313" t="s">
        <v>516</v>
      </c>
      <c r="K5078" s="313">
        <v>24</v>
      </c>
      <c r="L5078" s="319"/>
      <c r="M5078" s="319">
        <v>44</v>
      </c>
      <c r="N5078" s="319">
        <v>53</v>
      </c>
      <c r="O5078" s="319" t="s">
        <v>9644</v>
      </c>
      <c r="P5078" s="319">
        <v>84</v>
      </c>
      <c r="Q5078" s="319">
        <v>56</v>
      </c>
      <c r="R5078" s="319">
        <v>33</v>
      </c>
      <c r="S5078" s="319" t="s">
        <v>9645</v>
      </c>
      <c r="T5078" s="319">
        <v>115</v>
      </c>
      <c r="U5078" s="319">
        <v>24.748000000000001</v>
      </c>
      <c r="V5078" s="319">
        <v>84.942999999999998</v>
      </c>
      <c r="W5078" s="319"/>
      <c r="X5078" s="319"/>
      <c r="Y5078" s="319"/>
      <c r="Z5078" s="319"/>
      <c r="AA5078" s="319"/>
      <c r="AB5078" s="319"/>
      <c r="AC5078" s="319"/>
      <c r="AD5078" s="319"/>
      <c r="AE5078" s="319"/>
      <c r="AF5078" s="319"/>
    </row>
    <row r="5079" spans="2:32" s="313" customFormat="1" hidden="1" x14ac:dyDescent="0.25">
      <c r="B5079" s="313" t="s">
        <v>3196</v>
      </c>
      <c r="C5079" s="672"/>
      <c r="D5079" s="313" t="s">
        <v>10438</v>
      </c>
      <c r="E5079" s="313" t="s">
        <v>3197</v>
      </c>
      <c r="I5079" s="313" t="s">
        <v>3198</v>
      </c>
      <c r="J5079" s="313" t="s">
        <v>3150</v>
      </c>
      <c r="K5079" s="313">
        <v>24</v>
      </c>
      <c r="L5079" s="319"/>
      <c r="M5079" s="319">
        <v>33</v>
      </c>
      <c r="N5079" s="319">
        <v>18</v>
      </c>
      <c r="O5079" s="319" t="s">
        <v>9647</v>
      </c>
      <c r="P5079" s="319">
        <v>25</v>
      </c>
      <c r="Q5079" s="319">
        <v>55</v>
      </c>
      <c r="R5079" s="319">
        <v>5</v>
      </c>
      <c r="S5079" s="319" t="s">
        <v>9645</v>
      </c>
      <c r="T5079" s="319">
        <v>1006</v>
      </c>
      <c r="U5079" s="319">
        <v>-24.555</v>
      </c>
      <c r="V5079" s="319">
        <v>25.917999999999999</v>
      </c>
      <c r="W5079" s="319"/>
      <c r="X5079" s="319"/>
      <c r="Y5079" s="319"/>
      <c r="Z5079" s="319"/>
      <c r="AA5079" s="319"/>
      <c r="AB5079" s="319"/>
      <c r="AC5079" s="319"/>
      <c r="AD5079" s="319"/>
      <c r="AE5079" s="319"/>
      <c r="AF5079" s="319"/>
    </row>
    <row r="5080" spans="2:32" s="313" customFormat="1" hidden="1" x14ac:dyDescent="0.25">
      <c r="B5080" s="313" t="s">
        <v>3497</v>
      </c>
      <c r="C5080" s="672"/>
      <c r="D5080" s="313" t="s">
        <v>10439</v>
      </c>
      <c r="E5080" s="313" t="s">
        <v>3498</v>
      </c>
      <c r="I5080" s="313" t="s">
        <v>3497</v>
      </c>
      <c r="J5080" s="313" t="s">
        <v>3499</v>
      </c>
      <c r="K5080" s="313">
        <v>49</v>
      </c>
      <c r="L5080" s="319"/>
      <c r="M5080" s="319">
        <v>26</v>
      </c>
      <c r="N5080" s="319">
        <v>5</v>
      </c>
      <c r="O5080" s="319" t="s">
        <v>9644</v>
      </c>
      <c r="P5080" s="319">
        <v>2</v>
      </c>
      <c r="Q5080" s="319">
        <v>36</v>
      </c>
      <c r="R5080" s="319">
        <v>7</v>
      </c>
      <c r="S5080" s="319" t="s">
        <v>9648</v>
      </c>
      <c r="T5080" s="319">
        <v>103</v>
      </c>
      <c r="U5080" s="319">
        <v>49.435000000000002</v>
      </c>
      <c r="V5080" s="319">
        <v>-2.6019999999999999</v>
      </c>
      <c r="W5080" s="319"/>
      <c r="X5080" s="319"/>
      <c r="Y5080" s="319"/>
      <c r="Z5080" s="319"/>
      <c r="AA5080" s="319"/>
      <c r="AB5080" s="319"/>
      <c r="AC5080" s="319"/>
      <c r="AD5080" s="319"/>
      <c r="AE5080" s="319"/>
      <c r="AF5080" s="319"/>
    </row>
    <row r="5081" spans="2:32" s="313" customFormat="1" hidden="1" x14ac:dyDescent="0.25">
      <c r="B5081" s="313" t="s">
        <v>4106</v>
      </c>
      <c r="C5081" s="672"/>
      <c r="D5081" s="313" t="s">
        <v>10440</v>
      </c>
      <c r="E5081" s="313" t="s">
        <v>4107</v>
      </c>
      <c r="I5081" s="313" t="s">
        <v>4108</v>
      </c>
      <c r="J5081" s="313" t="s">
        <v>525</v>
      </c>
      <c r="K5081" s="313">
        <v>25</v>
      </c>
      <c r="L5081" s="319"/>
      <c r="M5081" s="319">
        <v>59</v>
      </c>
      <c r="N5081" s="319">
        <v>10</v>
      </c>
      <c r="O5081" s="319" t="s">
        <v>9647</v>
      </c>
      <c r="P5081" s="319">
        <v>28</v>
      </c>
      <c r="Q5081" s="319">
        <v>8</v>
      </c>
      <c r="R5081" s="319">
        <v>24</v>
      </c>
      <c r="S5081" s="319" t="s">
        <v>9645</v>
      </c>
      <c r="T5081" s="319">
        <v>1624</v>
      </c>
      <c r="U5081" s="319">
        <v>-25.986000000000001</v>
      </c>
      <c r="V5081" s="319">
        <v>28.14</v>
      </c>
      <c r="W5081" s="319"/>
      <c r="X5081" s="319"/>
      <c r="Y5081" s="319"/>
      <c r="Z5081" s="319"/>
      <c r="AA5081" s="319"/>
      <c r="AB5081" s="319"/>
      <c r="AC5081" s="319"/>
      <c r="AD5081" s="319"/>
      <c r="AE5081" s="319"/>
      <c r="AF5081" s="319"/>
    </row>
    <row r="5082" spans="2:32" s="313" customFormat="1" hidden="1" x14ac:dyDescent="0.25">
      <c r="B5082" s="313" t="s">
        <v>3233</v>
      </c>
      <c r="C5082" s="672"/>
      <c r="D5082" s="313" t="s">
        <v>10441</v>
      </c>
      <c r="E5082" s="313" t="s">
        <v>3234</v>
      </c>
      <c r="I5082" s="313" t="s">
        <v>3235</v>
      </c>
      <c r="J5082" s="313" t="s">
        <v>436</v>
      </c>
      <c r="K5082" s="313">
        <v>37</v>
      </c>
      <c r="L5082" s="319"/>
      <c r="M5082" s="319">
        <v>55</v>
      </c>
      <c r="N5082" s="319">
        <v>39</v>
      </c>
      <c r="O5082" s="319" t="s">
        <v>9644</v>
      </c>
      <c r="P5082" s="319">
        <v>100</v>
      </c>
      <c r="Q5082" s="319">
        <v>43</v>
      </c>
      <c r="R5082" s="319">
        <v>27</v>
      </c>
      <c r="S5082" s="319" t="s">
        <v>9648</v>
      </c>
      <c r="T5082" s="319">
        <v>881</v>
      </c>
      <c r="U5082" s="319">
        <v>37.927</v>
      </c>
      <c r="V5082" s="319">
        <v>-100.724</v>
      </c>
      <c r="W5082" s="319"/>
      <c r="X5082" s="319"/>
      <c r="Y5082" s="319"/>
      <c r="Z5082" s="319"/>
      <c r="AA5082" s="319"/>
      <c r="AB5082" s="319"/>
      <c r="AC5082" s="319"/>
      <c r="AD5082" s="319"/>
      <c r="AE5082" s="319"/>
      <c r="AF5082" s="319"/>
    </row>
    <row r="5083" spans="2:32" s="313" customFormat="1" hidden="1" x14ac:dyDescent="0.25">
      <c r="B5083" s="313" t="s">
        <v>3275</v>
      </c>
      <c r="C5083" s="672"/>
      <c r="D5083" s="313" t="s">
        <v>10442</v>
      </c>
      <c r="E5083" s="313" t="s">
        <v>3276</v>
      </c>
      <c r="I5083" s="313" t="s">
        <v>3277</v>
      </c>
      <c r="J5083" s="313" t="s">
        <v>1930</v>
      </c>
      <c r="K5083" s="313">
        <v>19</v>
      </c>
      <c r="L5083" s="319"/>
      <c r="M5083" s="319">
        <v>17</v>
      </c>
      <c r="N5083" s="319">
        <v>34</v>
      </c>
      <c r="O5083" s="319" t="s">
        <v>9644</v>
      </c>
      <c r="P5083" s="319">
        <v>81</v>
      </c>
      <c r="Q5083" s="319">
        <v>21</v>
      </c>
      <c r="R5083" s="319">
        <v>27</v>
      </c>
      <c r="S5083" s="319" t="s">
        <v>9648</v>
      </c>
      <c r="T5083" s="319">
        <v>3</v>
      </c>
      <c r="U5083" s="319">
        <v>19.292999999999999</v>
      </c>
      <c r="V5083" s="319">
        <v>-81.356999999999999</v>
      </c>
      <c r="W5083" s="319"/>
      <c r="X5083" s="319"/>
      <c r="Y5083" s="319"/>
      <c r="Z5083" s="319"/>
      <c r="AA5083" s="319"/>
      <c r="AB5083" s="319"/>
      <c r="AC5083" s="319"/>
      <c r="AD5083" s="319"/>
      <c r="AE5083" s="319"/>
      <c r="AF5083" s="319"/>
    </row>
    <row r="5084" spans="2:32" s="313" customFormat="1" hidden="1" x14ac:dyDescent="0.25">
      <c r="B5084" s="313" t="s">
        <v>3458</v>
      </c>
      <c r="C5084" s="672"/>
      <c r="D5084" s="313" t="s">
        <v>10443</v>
      </c>
      <c r="E5084" s="313" t="s">
        <v>3459</v>
      </c>
      <c r="I5084" s="313" t="s">
        <v>3460</v>
      </c>
      <c r="J5084" s="313" t="s">
        <v>469</v>
      </c>
      <c r="K5084" s="313">
        <v>20</v>
      </c>
      <c r="L5084" s="319"/>
      <c r="M5084" s="319">
        <v>31</v>
      </c>
      <c r="N5084" s="319">
        <v>18</v>
      </c>
      <c r="O5084" s="319" t="s">
        <v>9644</v>
      </c>
      <c r="P5084" s="319">
        <v>103</v>
      </c>
      <c r="Q5084" s="319">
        <v>18</v>
      </c>
      <c r="R5084" s="319">
        <v>40</v>
      </c>
      <c r="S5084" s="319" t="s">
        <v>9648</v>
      </c>
      <c r="T5084" s="319">
        <v>1528</v>
      </c>
      <c r="U5084" s="319">
        <v>20.521999999999998</v>
      </c>
      <c r="V5084" s="319">
        <v>-103.31100000000001</v>
      </c>
      <c r="W5084" s="319"/>
      <c r="X5084" s="319"/>
      <c r="Y5084" s="319"/>
      <c r="Z5084" s="319"/>
      <c r="AA5084" s="319"/>
      <c r="AB5084" s="319"/>
      <c r="AC5084" s="319"/>
      <c r="AD5084" s="319"/>
      <c r="AE5084" s="319"/>
      <c r="AF5084" s="319"/>
    </row>
    <row r="5085" spans="2:32" s="313" customFormat="1" hidden="1" x14ac:dyDescent="0.25">
      <c r="B5085" s="313" t="s">
        <v>3258</v>
      </c>
      <c r="C5085" s="672"/>
      <c r="D5085" s="313" t="s">
        <v>10444</v>
      </c>
      <c r="E5085" s="313" t="s">
        <v>3259</v>
      </c>
      <c r="I5085" s="313" t="s">
        <v>3261</v>
      </c>
      <c r="J5085" s="313" t="s">
        <v>3260</v>
      </c>
      <c r="K5085" s="313">
        <v>54</v>
      </c>
      <c r="L5085" s="319"/>
      <c r="M5085" s="319">
        <v>22</v>
      </c>
      <c r="N5085" s="319">
        <v>39</v>
      </c>
      <c r="O5085" s="319" t="s">
        <v>9644</v>
      </c>
      <c r="P5085" s="319">
        <v>18</v>
      </c>
      <c r="Q5085" s="319">
        <v>27</v>
      </c>
      <c r="R5085" s="319">
        <v>58</v>
      </c>
      <c r="S5085" s="319" t="s">
        <v>9645</v>
      </c>
      <c r="T5085" s="319">
        <v>149</v>
      </c>
      <c r="U5085" s="319">
        <v>54.377000000000002</v>
      </c>
      <c r="V5085" s="319">
        <v>18.466000000000001</v>
      </c>
      <c r="W5085" s="319"/>
      <c r="X5085" s="319"/>
      <c r="Y5085" s="319"/>
      <c r="Z5085" s="319"/>
      <c r="AA5085" s="319"/>
      <c r="AB5085" s="319"/>
      <c r="AC5085" s="319"/>
      <c r="AD5085" s="319"/>
      <c r="AE5085" s="319"/>
      <c r="AF5085" s="319"/>
    </row>
    <row r="5086" spans="2:32" s="313" customFormat="1" hidden="1" x14ac:dyDescent="0.25">
      <c r="B5086" s="313" t="s">
        <v>3356</v>
      </c>
      <c r="C5086" s="672"/>
      <c r="D5086" s="313" t="s">
        <v>10445</v>
      </c>
      <c r="E5086" s="313" t="s">
        <v>3357</v>
      </c>
      <c r="I5086" s="313" t="s">
        <v>3358</v>
      </c>
      <c r="J5086" s="313" t="s">
        <v>488</v>
      </c>
      <c r="K5086" s="313">
        <v>12</v>
      </c>
      <c r="L5086" s="319"/>
      <c r="M5086" s="319">
        <v>31</v>
      </c>
      <c r="N5086" s="319">
        <v>6</v>
      </c>
      <c r="O5086" s="319" t="s">
        <v>9644</v>
      </c>
      <c r="P5086" s="319">
        <v>37</v>
      </c>
      <c r="Q5086" s="319">
        <v>25</v>
      </c>
      <c r="R5086" s="319">
        <v>56</v>
      </c>
      <c r="S5086" s="319" t="s">
        <v>9645</v>
      </c>
      <c r="T5086" s="319">
        <v>197</v>
      </c>
      <c r="U5086" s="319">
        <v>12.518000000000001</v>
      </c>
      <c r="V5086" s="319">
        <v>37.432000000000002</v>
      </c>
      <c r="W5086" s="319"/>
      <c r="X5086" s="319"/>
      <c r="Y5086" s="319"/>
      <c r="Z5086" s="319"/>
      <c r="AA5086" s="319"/>
      <c r="AB5086" s="319"/>
      <c r="AC5086" s="319"/>
      <c r="AD5086" s="319"/>
      <c r="AE5086" s="319"/>
      <c r="AF5086" s="319"/>
    </row>
    <row r="5087" spans="2:32" s="313" customFormat="1" hidden="1" x14ac:dyDescent="0.25">
      <c r="B5087" s="313" t="s">
        <v>5218</v>
      </c>
      <c r="C5087" s="672"/>
      <c r="D5087" s="313" t="s">
        <v>10446</v>
      </c>
      <c r="E5087" s="313" t="s">
        <v>5219</v>
      </c>
      <c r="I5087" s="313" t="s">
        <v>5220</v>
      </c>
      <c r="J5087" s="313" t="s">
        <v>421</v>
      </c>
      <c r="K5087" s="313">
        <v>59</v>
      </c>
      <c r="L5087" s="319"/>
      <c r="M5087" s="319">
        <v>54</v>
      </c>
      <c r="N5087" s="319">
        <v>36</v>
      </c>
      <c r="O5087" s="319" t="s">
        <v>9644</v>
      </c>
      <c r="P5087" s="319">
        <v>150</v>
      </c>
      <c r="Q5087" s="319">
        <v>43</v>
      </c>
      <c r="R5087" s="319">
        <v>0</v>
      </c>
      <c r="S5087" s="319" t="s">
        <v>9645</v>
      </c>
      <c r="T5087" s="319">
        <v>175</v>
      </c>
      <c r="U5087" s="319">
        <v>59.91</v>
      </c>
      <c r="V5087" s="319">
        <v>150.71700000000001</v>
      </c>
      <c r="W5087" s="319"/>
      <c r="X5087" s="319"/>
      <c r="Y5087" s="319"/>
      <c r="Z5087" s="319"/>
      <c r="AA5087" s="319"/>
      <c r="AB5087" s="319"/>
      <c r="AC5087" s="319"/>
      <c r="AD5087" s="319"/>
      <c r="AE5087" s="319"/>
      <c r="AF5087" s="319"/>
    </row>
    <row r="5088" spans="2:32" s="313" customFormat="1" hidden="1" x14ac:dyDescent="0.25">
      <c r="B5088" s="313" t="s">
        <v>6294</v>
      </c>
      <c r="C5088" s="672"/>
      <c r="D5088" s="313" t="s">
        <v>10447</v>
      </c>
      <c r="E5088" s="313" t="s">
        <v>6295</v>
      </c>
      <c r="I5088" s="313" t="s">
        <v>6296</v>
      </c>
      <c r="J5088" s="313" t="s">
        <v>4543</v>
      </c>
      <c r="K5088" s="313">
        <v>22</v>
      </c>
      <c r="L5088" s="319"/>
      <c r="M5088" s="319">
        <v>15</v>
      </c>
      <c r="N5088" s="319">
        <v>29</v>
      </c>
      <c r="O5088" s="319" t="s">
        <v>9647</v>
      </c>
      <c r="P5088" s="319">
        <v>166</v>
      </c>
      <c r="Q5088" s="319">
        <v>28</v>
      </c>
      <c r="R5088" s="319">
        <v>22</v>
      </c>
      <c r="S5088" s="319" t="s">
        <v>9645</v>
      </c>
      <c r="T5088" s="319">
        <v>4</v>
      </c>
      <c r="U5088" s="319">
        <v>-22.257999999999999</v>
      </c>
      <c r="V5088" s="319">
        <v>166.47300000000001</v>
      </c>
      <c r="W5088" s="319"/>
      <c r="X5088" s="319"/>
      <c r="Y5088" s="319"/>
      <c r="Z5088" s="319"/>
      <c r="AA5088" s="319"/>
      <c r="AB5088" s="319"/>
      <c r="AC5088" s="319"/>
      <c r="AD5088" s="319"/>
      <c r="AE5088" s="319"/>
      <c r="AF5088" s="319"/>
    </row>
    <row r="5089" spans="2:32" s="313" customFormat="1" hidden="1" x14ac:dyDescent="0.25">
      <c r="B5089" s="313" t="s">
        <v>8185</v>
      </c>
      <c r="C5089" s="672"/>
      <c r="D5089" s="313" t="s">
        <v>10448</v>
      </c>
      <c r="E5089" s="313" t="s">
        <v>8186</v>
      </c>
      <c r="I5089" s="313" t="s">
        <v>8187</v>
      </c>
      <c r="J5089" s="313" t="s">
        <v>436</v>
      </c>
      <c r="K5089" s="313">
        <v>47</v>
      </c>
      <c r="L5089" s="319"/>
      <c r="M5089" s="319">
        <v>37</v>
      </c>
      <c r="N5089" s="319">
        <v>11</v>
      </c>
      <c r="O5089" s="319" t="s">
        <v>9644</v>
      </c>
      <c r="P5089" s="319">
        <v>117</v>
      </c>
      <c r="Q5089" s="319">
        <v>32</v>
      </c>
      <c r="R5089" s="319">
        <v>1</v>
      </c>
      <c r="S5089" s="319" t="s">
        <v>9648</v>
      </c>
      <c r="T5089" s="319">
        <v>723</v>
      </c>
      <c r="U5089" s="319">
        <v>47.62</v>
      </c>
      <c r="V5089" s="319">
        <v>-117.53400000000001</v>
      </c>
      <c r="W5089" s="319"/>
      <c r="X5089" s="319"/>
      <c r="Y5089" s="319"/>
      <c r="Z5089" s="319"/>
      <c r="AA5089" s="319"/>
      <c r="AB5089" s="319"/>
      <c r="AC5089" s="319"/>
      <c r="AD5089" s="319"/>
      <c r="AE5089" s="319"/>
      <c r="AF5089" s="319"/>
    </row>
    <row r="5090" spans="2:32" s="313" customFormat="1" hidden="1" x14ac:dyDescent="0.25">
      <c r="B5090" s="313" t="s">
        <v>7812</v>
      </c>
      <c r="C5090" s="672"/>
      <c r="D5090" s="313" t="s">
        <v>10449</v>
      </c>
      <c r="E5090" s="313" t="s">
        <v>7813</v>
      </c>
      <c r="I5090" s="313" t="s">
        <v>7812</v>
      </c>
      <c r="J5090" s="313" t="s">
        <v>665</v>
      </c>
      <c r="K5090" s="313">
        <v>28</v>
      </c>
      <c r="L5090" s="319"/>
      <c r="M5090" s="319">
        <v>16</v>
      </c>
      <c r="N5090" s="319">
        <v>54</v>
      </c>
      <c r="O5090" s="319" t="s">
        <v>9647</v>
      </c>
      <c r="P5090" s="319">
        <v>54</v>
      </c>
      <c r="Q5090" s="319">
        <v>10</v>
      </c>
      <c r="R5090" s="319">
        <v>8</v>
      </c>
      <c r="S5090" s="319" t="s">
        <v>9648</v>
      </c>
      <c r="T5090" s="319">
        <v>322</v>
      </c>
      <c r="U5090" s="319">
        <v>-28.282</v>
      </c>
      <c r="V5090" s="319">
        <v>-54.168999999999997</v>
      </c>
      <c r="W5090" s="319"/>
      <c r="X5090" s="319"/>
      <c r="Y5090" s="319"/>
      <c r="Z5090" s="319"/>
      <c r="AA5090" s="319"/>
      <c r="AB5090" s="319"/>
      <c r="AC5090" s="319"/>
      <c r="AD5090" s="319"/>
      <c r="AE5090" s="319"/>
      <c r="AF5090" s="319"/>
    </row>
    <row r="5091" spans="2:32" s="313" customFormat="1" hidden="1" x14ac:dyDescent="0.25">
      <c r="B5091" s="313" t="s">
        <v>6302</v>
      </c>
      <c r="C5091" s="672"/>
      <c r="D5091" s="313" t="s">
        <v>10450</v>
      </c>
      <c r="E5091" s="313" t="s">
        <v>6303</v>
      </c>
      <c r="I5091" s="313" t="s">
        <v>6304</v>
      </c>
      <c r="J5091" s="313" t="s">
        <v>1169</v>
      </c>
      <c r="K5091" s="313">
        <v>21</v>
      </c>
      <c r="L5091" s="319"/>
      <c r="M5091" s="319">
        <v>50</v>
      </c>
      <c r="N5091" s="319">
        <v>5</v>
      </c>
      <c r="O5091" s="319" t="s">
        <v>9644</v>
      </c>
      <c r="P5091" s="319">
        <v>82</v>
      </c>
      <c r="Q5091" s="319">
        <v>47</v>
      </c>
      <c r="R5091" s="319">
        <v>2</v>
      </c>
      <c r="S5091" s="319" t="s">
        <v>9648</v>
      </c>
      <c r="T5091" s="319">
        <v>25</v>
      </c>
      <c r="U5091" s="319">
        <v>21.835000000000001</v>
      </c>
      <c r="V5091" s="319">
        <v>-82.784000000000006</v>
      </c>
      <c r="W5091" s="319"/>
      <c r="X5091" s="319"/>
      <c r="Y5091" s="319"/>
      <c r="Z5091" s="319"/>
      <c r="AA5091" s="319"/>
      <c r="AB5091" s="319"/>
      <c r="AC5091" s="319"/>
      <c r="AD5091" s="319"/>
      <c r="AE5091" s="319"/>
      <c r="AF5091" s="319"/>
    </row>
    <row r="5092" spans="2:32" s="313" customFormat="1" hidden="1" x14ac:dyDescent="0.25">
      <c r="B5092" s="313" t="s">
        <v>3216</v>
      </c>
      <c r="C5092" s="672"/>
      <c r="D5092" s="313" t="s">
        <v>10451</v>
      </c>
      <c r="E5092" s="313" t="s">
        <v>3217</v>
      </c>
      <c r="I5092" s="313" t="s">
        <v>3216</v>
      </c>
      <c r="J5092" s="313" t="s">
        <v>745</v>
      </c>
      <c r="K5092" s="313">
        <v>67</v>
      </c>
      <c r="L5092" s="319"/>
      <c r="M5092" s="319">
        <v>7</v>
      </c>
      <c r="N5092" s="319">
        <v>56</v>
      </c>
      <c r="O5092" s="319" t="s">
        <v>9644</v>
      </c>
      <c r="P5092" s="319">
        <v>20</v>
      </c>
      <c r="Q5092" s="319">
        <v>48</v>
      </c>
      <c r="R5092" s="319">
        <v>52</v>
      </c>
      <c r="S5092" s="319" t="s">
        <v>9645</v>
      </c>
      <c r="T5092" s="319">
        <v>314</v>
      </c>
      <c r="U5092" s="319">
        <v>67.132000000000005</v>
      </c>
      <c r="V5092" s="319">
        <v>20.814</v>
      </c>
      <c r="W5092" s="319"/>
      <c r="X5092" s="319"/>
      <c r="Y5092" s="319"/>
      <c r="Z5092" s="319"/>
      <c r="AA5092" s="319"/>
      <c r="AB5092" s="319"/>
      <c r="AC5092" s="319"/>
      <c r="AD5092" s="319"/>
      <c r="AE5092" s="319"/>
      <c r="AF5092" s="319"/>
    </row>
    <row r="5093" spans="2:32" s="313" customFormat="1" hidden="1" x14ac:dyDescent="0.25">
      <c r="B5093" s="313" t="s">
        <v>3399</v>
      </c>
      <c r="C5093" s="672"/>
      <c r="D5093" s="313" t="s">
        <v>10452</v>
      </c>
      <c r="E5093" s="313" t="s">
        <v>3400</v>
      </c>
      <c r="I5093" s="313" t="s">
        <v>3401</v>
      </c>
      <c r="J5093" s="313" t="s">
        <v>436</v>
      </c>
      <c r="K5093" s="313">
        <v>47</v>
      </c>
      <c r="L5093" s="319"/>
      <c r="M5093" s="319">
        <v>56</v>
      </c>
      <c r="N5093" s="319">
        <v>57</v>
      </c>
      <c r="O5093" s="319" t="s">
        <v>9644</v>
      </c>
      <c r="P5093" s="319">
        <v>97</v>
      </c>
      <c r="Q5093" s="319">
        <v>10</v>
      </c>
      <c r="R5093" s="319">
        <v>34</v>
      </c>
      <c r="S5093" s="319" t="s">
        <v>9648</v>
      </c>
      <c r="T5093" s="319">
        <v>258</v>
      </c>
      <c r="U5093" s="319">
        <v>47.948999999999998</v>
      </c>
      <c r="V5093" s="319">
        <v>-97.176000000000002</v>
      </c>
      <c r="W5093" s="319"/>
      <c r="X5093" s="319"/>
      <c r="Y5093" s="319"/>
      <c r="Z5093" s="319"/>
      <c r="AA5093" s="319"/>
      <c r="AB5093" s="319"/>
      <c r="AC5093" s="319"/>
      <c r="AD5093" s="319"/>
      <c r="AE5093" s="319"/>
      <c r="AF5093" s="319"/>
    </row>
    <row r="5094" spans="2:32" s="313" customFormat="1" hidden="1" x14ac:dyDescent="0.25">
      <c r="B5094" s="313" t="s">
        <v>5054</v>
      </c>
      <c r="C5094" s="672"/>
      <c r="D5094" s="313" t="s">
        <v>10453</v>
      </c>
      <c r="E5094" s="313" t="s">
        <v>5055</v>
      </c>
      <c r="I5094" s="313" t="s">
        <v>5056</v>
      </c>
      <c r="J5094" s="313" t="s">
        <v>436</v>
      </c>
      <c r="K5094" s="313">
        <v>32</v>
      </c>
      <c r="L5094" s="319"/>
      <c r="M5094" s="319">
        <v>23</v>
      </c>
      <c r="N5094" s="319">
        <v>5</v>
      </c>
      <c r="O5094" s="319" t="s">
        <v>9644</v>
      </c>
      <c r="P5094" s="319">
        <v>94</v>
      </c>
      <c r="Q5094" s="319">
        <v>42</v>
      </c>
      <c r="R5094" s="319">
        <v>41</v>
      </c>
      <c r="S5094" s="319" t="s">
        <v>9648</v>
      </c>
      <c r="T5094" s="319">
        <v>112</v>
      </c>
      <c r="U5094" s="319">
        <v>32.384999999999998</v>
      </c>
      <c r="V5094" s="319">
        <v>-94.710999999999999</v>
      </c>
      <c r="W5094" s="319"/>
      <c r="X5094" s="319"/>
      <c r="Y5094" s="319"/>
      <c r="Z5094" s="319"/>
      <c r="AA5094" s="319"/>
      <c r="AB5094" s="319"/>
      <c r="AC5094" s="319"/>
      <c r="AD5094" s="319"/>
      <c r="AE5094" s="319"/>
      <c r="AF5094" s="319"/>
    </row>
    <row r="5095" spans="2:32" s="313" customFormat="1" hidden="1" x14ac:dyDescent="0.25">
      <c r="B5095" s="313" t="s">
        <v>3424</v>
      </c>
      <c r="C5095" s="672"/>
      <c r="D5095" s="313" t="s">
        <v>10454</v>
      </c>
      <c r="E5095" s="313" t="s">
        <v>3425</v>
      </c>
      <c r="I5095" s="313" t="s">
        <v>3426</v>
      </c>
      <c r="J5095" s="313" t="s">
        <v>651</v>
      </c>
      <c r="K5095" s="313">
        <v>23</v>
      </c>
      <c r="L5095" s="319"/>
      <c r="M5095" s="319">
        <v>33</v>
      </c>
      <c r="N5095" s="319">
        <v>45</v>
      </c>
      <c r="O5095" s="319" t="s">
        <v>9644</v>
      </c>
      <c r="P5095" s="319">
        <v>75</v>
      </c>
      <c r="Q5095" s="319">
        <v>52</v>
      </c>
      <c r="R5095" s="319">
        <v>40</v>
      </c>
      <c r="S5095" s="319" t="s">
        <v>9648</v>
      </c>
      <c r="T5095" s="319">
        <v>3</v>
      </c>
      <c r="U5095" s="319">
        <v>23.562999999999999</v>
      </c>
      <c r="V5095" s="319">
        <v>-75.878</v>
      </c>
      <c r="W5095" s="319"/>
      <c r="X5095" s="319"/>
      <c r="Y5095" s="319"/>
      <c r="Z5095" s="319"/>
      <c r="AA5095" s="319"/>
      <c r="AB5095" s="319"/>
      <c r="AC5095" s="319"/>
      <c r="AD5095" s="319"/>
      <c r="AE5095" s="319"/>
      <c r="AF5095" s="319"/>
    </row>
    <row r="5096" spans="2:32" s="313" customFormat="1" hidden="1" x14ac:dyDescent="0.25">
      <c r="B5096" s="313" t="s">
        <v>3287</v>
      </c>
      <c r="C5096" s="672"/>
      <c r="D5096" s="313" t="s">
        <v>10455</v>
      </c>
      <c r="E5096" s="313" t="s">
        <v>3288</v>
      </c>
      <c r="I5096" s="313" t="s">
        <v>3289</v>
      </c>
      <c r="J5096" s="313" t="s">
        <v>498</v>
      </c>
      <c r="K5096" s="313">
        <v>32</v>
      </c>
      <c r="L5096" s="319"/>
      <c r="M5096" s="319">
        <v>23</v>
      </c>
      <c r="N5096" s="319">
        <v>2</v>
      </c>
      <c r="O5096" s="319" t="s">
        <v>9644</v>
      </c>
      <c r="P5096" s="319">
        <v>3</v>
      </c>
      <c r="Q5096" s="319">
        <v>47</v>
      </c>
      <c r="R5096" s="319">
        <v>38</v>
      </c>
      <c r="S5096" s="319" t="s">
        <v>9645</v>
      </c>
      <c r="T5096" s="319">
        <v>461</v>
      </c>
      <c r="U5096" s="319">
        <v>32.384</v>
      </c>
      <c r="V5096" s="319">
        <v>3.794</v>
      </c>
      <c r="W5096" s="319"/>
      <c r="X5096" s="319"/>
      <c r="Y5096" s="319"/>
      <c r="Z5096" s="319"/>
      <c r="AA5096" s="319"/>
      <c r="AB5096" s="319"/>
      <c r="AC5096" s="319"/>
      <c r="AD5096" s="319"/>
      <c r="AE5096" s="319"/>
      <c r="AF5096" s="319"/>
    </row>
    <row r="5097" spans="2:32" s="313" customFormat="1" hidden="1" x14ac:dyDescent="0.25">
      <c r="B5097" s="313" t="s">
        <v>3384</v>
      </c>
      <c r="C5097" s="672"/>
      <c r="D5097" s="313" t="s">
        <v>10456</v>
      </c>
      <c r="E5097" s="313" t="s">
        <v>3385</v>
      </c>
      <c r="I5097" s="313" t="s">
        <v>3386</v>
      </c>
      <c r="J5097" s="313" t="s">
        <v>651</v>
      </c>
      <c r="K5097" s="313">
        <v>25</v>
      </c>
      <c r="L5097" s="319"/>
      <c r="M5097" s="319">
        <v>17</v>
      </c>
      <c r="N5097" s="319">
        <v>4</v>
      </c>
      <c r="O5097" s="319" t="s">
        <v>9644</v>
      </c>
      <c r="P5097" s="319">
        <v>76</v>
      </c>
      <c r="Q5097" s="319">
        <v>19</v>
      </c>
      <c r="R5097" s="319">
        <v>51</v>
      </c>
      <c r="S5097" s="319" t="s">
        <v>9648</v>
      </c>
      <c r="T5097" s="319">
        <v>5</v>
      </c>
      <c r="U5097" s="319">
        <v>25.283999999999999</v>
      </c>
      <c r="V5097" s="319">
        <v>-76.331000000000003</v>
      </c>
      <c r="W5097" s="319"/>
      <c r="X5097" s="319"/>
      <c r="Y5097" s="319"/>
      <c r="Z5097" s="319"/>
      <c r="AA5097" s="319"/>
      <c r="AB5097" s="319"/>
      <c r="AC5097" s="319"/>
      <c r="AD5097" s="319"/>
      <c r="AE5097" s="319"/>
      <c r="AF5097" s="319"/>
    </row>
    <row r="5098" spans="2:32" s="313" customFormat="1" hidden="1" x14ac:dyDescent="0.25">
      <c r="B5098" s="313" t="s">
        <v>3673</v>
      </c>
      <c r="C5098" s="672"/>
      <c r="D5098" s="313" t="s">
        <v>10457</v>
      </c>
      <c r="E5098" s="313" t="s">
        <v>3674</v>
      </c>
      <c r="I5098" s="313" t="s">
        <v>3673</v>
      </c>
      <c r="J5098" s="313" t="s">
        <v>525</v>
      </c>
      <c r="K5098" s="313">
        <v>26</v>
      </c>
      <c r="L5098" s="319"/>
      <c r="M5098" s="319">
        <v>30</v>
      </c>
      <c r="N5098" s="319">
        <v>22</v>
      </c>
      <c r="O5098" s="319" t="s">
        <v>9647</v>
      </c>
      <c r="P5098" s="319">
        <v>28</v>
      </c>
      <c r="Q5098" s="319">
        <v>23</v>
      </c>
      <c r="R5098" s="319">
        <v>38</v>
      </c>
      <c r="S5098" s="319" t="s">
        <v>9645</v>
      </c>
      <c r="T5098" s="319">
        <v>1561</v>
      </c>
      <c r="U5098" s="319">
        <v>-26.506</v>
      </c>
      <c r="V5098" s="319">
        <v>28.393999999999998</v>
      </c>
      <c r="W5098" s="319"/>
      <c r="X5098" s="319"/>
      <c r="Y5098" s="319"/>
      <c r="Z5098" s="319"/>
      <c r="AA5098" s="319"/>
      <c r="AB5098" s="319"/>
      <c r="AC5098" s="319"/>
      <c r="AD5098" s="319"/>
      <c r="AE5098" s="319"/>
      <c r="AF5098" s="319"/>
    </row>
    <row r="5099" spans="2:32" s="313" customFormat="1" hidden="1" x14ac:dyDescent="0.25">
      <c r="B5099" s="313" t="s">
        <v>3302</v>
      </c>
      <c r="C5099" s="672"/>
      <c r="D5099" s="313" t="s">
        <v>10458</v>
      </c>
      <c r="E5099" s="313" t="s">
        <v>3303</v>
      </c>
      <c r="I5099" s="313" t="s">
        <v>3304</v>
      </c>
      <c r="J5099" s="313" t="s">
        <v>406</v>
      </c>
      <c r="K5099" s="313">
        <v>49</v>
      </c>
      <c r="L5099" s="319"/>
      <c r="M5099" s="319">
        <v>38</v>
      </c>
      <c r="N5099" s="319">
        <v>53</v>
      </c>
      <c r="O5099" s="319" t="s">
        <v>9644</v>
      </c>
      <c r="P5099" s="319">
        <v>9</v>
      </c>
      <c r="Q5099" s="319">
        <v>57</v>
      </c>
      <c r="R5099" s="319">
        <v>59</v>
      </c>
      <c r="S5099" s="319" t="s">
        <v>9645</v>
      </c>
      <c r="T5099" s="319">
        <v>299</v>
      </c>
      <c r="U5099" s="319">
        <v>49.648000000000003</v>
      </c>
      <c r="V5099" s="319">
        <v>9.9659999999999993</v>
      </c>
      <c r="W5099" s="319"/>
      <c r="X5099" s="319"/>
      <c r="Y5099" s="319"/>
      <c r="Z5099" s="319"/>
      <c r="AA5099" s="319"/>
      <c r="AB5099" s="319"/>
      <c r="AC5099" s="319"/>
      <c r="AD5099" s="319"/>
      <c r="AE5099" s="319"/>
      <c r="AF5099" s="319"/>
    </row>
    <row r="5100" spans="2:32" s="313" customFormat="1" hidden="1" x14ac:dyDescent="0.25">
      <c r="B5100" s="313" t="s">
        <v>3290</v>
      </c>
      <c r="C5100" s="672"/>
      <c r="D5100" s="313" t="s">
        <v>10459</v>
      </c>
      <c r="E5100" s="313" t="s">
        <v>3291</v>
      </c>
      <c r="I5100" s="313" t="s">
        <v>3290</v>
      </c>
      <c r="J5100" s="313" t="s">
        <v>1336</v>
      </c>
      <c r="K5100" s="313">
        <v>25</v>
      </c>
      <c r="L5100" s="319"/>
      <c r="M5100" s="319">
        <v>8</v>
      </c>
      <c r="N5100" s="319">
        <v>44</v>
      </c>
      <c r="O5100" s="319" t="s">
        <v>9644</v>
      </c>
      <c r="P5100" s="319">
        <v>10</v>
      </c>
      <c r="Q5100" s="319">
        <v>8</v>
      </c>
      <c r="R5100" s="319">
        <v>33</v>
      </c>
      <c r="S5100" s="319" t="s">
        <v>9645</v>
      </c>
      <c r="T5100" s="319">
        <v>700</v>
      </c>
      <c r="U5100" s="319">
        <v>25.146000000000001</v>
      </c>
      <c r="V5100" s="319">
        <v>10.143000000000001</v>
      </c>
      <c r="W5100" s="319"/>
      <c r="X5100" s="319"/>
      <c r="Y5100" s="319"/>
      <c r="Z5100" s="319"/>
      <c r="AA5100" s="319"/>
      <c r="AB5100" s="319"/>
      <c r="AC5100" s="319"/>
      <c r="AD5100" s="319"/>
      <c r="AE5100" s="319"/>
      <c r="AF5100" s="319"/>
    </row>
    <row r="5101" spans="2:32" s="313" customFormat="1" hidden="1" x14ac:dyDescent="0.25">
      <c r="B5101" s="313" t="s">
        <v>3464</v>
      </c>
      <c r="C5101" s="672"/>
      <c r="D5101" s="313" t="s">
        <v>10460</v>
      </c>
      <c r="E5101" s="313" t="s">
        <v>3465</v>
      </c>
      <c r="I5101" s="313" t="s">
        <v>3464</v>
      </c>
      <c r="J5101" s="313" t="s">
        <v>1055</v>
      </c>
      <c r="K5101" s="313">
        <v>33</v>
      </c>
      <c r="L5101" s="319"/>
      <c r="M5101" s="319">
        <v>0</v>
      </c>
      <c r="N5101" s="319">
        <v>21</v>
      </c>
      <c r="O5101" s="319" t="s">
        <v>9647</v>
      </c>
      <c r="P5101" s="319">
        <v>58</v>
      </c>
      <c r="Q5101" s="319">
        <v>36</v>
      </c>
      <c r="R5101" s="319">
        <v>47</v>
      </c>
      <c r="S5101" s="319" t="s">
        <v>9648</v>
      </c>
      <c r="T5101" s="319">
        <v>23</v>
      </c>
      <c r="U5101" s="319">
        <v>-33.006</v>
      </c>
      <c r="V5101" s="319">
        <v>-58.613</v>
      </c>
      <c r="W5101" s="319"/>
      <c r="X5101" s="319"/>
      <c r="Y5101" s="319"/>
      <c r="Z5101" s="319"/>
      <c r="AA5101" s="319"/>
      <c r="AB5101" s="319"/>
      <c r="AC5101" s="319"/>
      <c r="AD5101" s="319"/>
      <c r="AE5101" s="319"/>
      <c r="AF5101" s="319"/>
    </row>
    <row r="5102" spans="2:32" s="313" customFormat="1" hidden="1" x14ac:dyDescent="0.25">
      <c r="B5102" s="313" t="s">
        <v>3300</v>
      </c>
      <c r="C5102" s="672"/>
      <c r="D5102" s="313" t="s">
        <v>10461</v>
      </c>
      <c r="E5102" s="313" t="s">
        <v>3301</v>
      </c>
      <c r="I5102" s="313" t="s">
        <v>3300</v>
      </c>
      <c r="J5102" s="313" t="s">
        <v>3300</v>
      </c>
      <c r="K5102" s="313">
        <v>36</v>
      </c>
      <c r="L5102" s="319"/>
      <c r="M5102" s="319">
        <v>9</v>
      </c>
      <c r="N5102" s="319">
        <v>3</v>
      </c>
      <c r="O5102" s="319" t="s">
        <v>9644</v>
      </c>
      <c r="P5102" s="319">
        <v>5</v>
      </c>
      <c r="Q5102" s="319">
        <v>20</v>
      </c>
      <c r="R5102" s="319">
        <v>58</v>
      </c>
      <c r="S5102" s="319" t="s">
        <v>9648</v>
      </c>
      <c r="T5102" s="319">
        <v>5</v>
      </c>
      <c r="U5102" s="319">
        <v>36.151000000000003</v>
      </c>
      <c r="V5102" s="319">
        <v>-5.3490000000000002</v>
      </c>
      <c r="W5102" s="319"/>
      <c r="X5102" s="319"/>
      <c r="Y5102" s="319"/>
      <c r="Z5102" s="319"/>
      <c r="AA5102" s="319"/>
      <c r="AB5102" s="319"/>
      <c r="AC5102" s="319"/>
      <c r="AD5102" s="319"/>
      <c r="AE5102" s="319"/>
      <c r="AF5102" s="319"/>
    </row>
    <row r="5103" spans="2:32" s="313" customFormat="1" hidden="1" x14ac:dyDescent="0.25">
      <c r="B5103" s="313" t="s">
        <v>7385</v>
      </c>
      <c r="C5103" s="672"/>
      <c r="D5103" s="313" t="s">
        <v>10462</v>
      </c>
      <c r="E5103" s="313" t="s">
        <v>7386</v>
      </c>
      <c r="I5103" s="313" t="s">
        <v>7387</v>
      </c>
      <c r="J5103" s="313" t="s">
        <v>665</v>
      </c>
      <c r="K5103" s="313">
        <v>22</v>
      </c>
      <c r="L5103" s="319"/>
      <c r="M5103" s="319">
        <v>48</v>
      </c>
      <c r="N5103" s="319">
        <v>32</v>
      </c>
      <c r="O5103" s="319" t="s">
        <v>9647</v>
      </c>
      <c r="P5103" s="319">
        <v>43</v>
      </c>
      <c r="Q5103" s="319">
        <v>14</v>
      </c>
      <c r="R5103" s="319">
        <v>37</v>
      </c>
      <c r="S5103" s="319" t="s">
        <v>9648</v>
      </c>
      <c r="T5103" s="319">
        <v>9</v>
      </c>
      <c r="U5103" s="319">
        <v>-22.809000000000001</v>
      </c>
      <c r="V5103" s="319">
        <v>-43.244</v>
      </c>
      <c r="W5103" s="319"/>
      <c r="X5103" s="319"/>
      <c r="Y5103" s="319"/>
      <c r="Z5103" s="319"/>
      <c r="AA5103" s="319"/>
      <c r="AB5103" s="319"/>
      <c r="AC5103" s="319"/>
      <c r="AD5103" s="319"/>
      <c r="AE5103" s="319"/>
      <c r="AF5103" s="319"/>
    </row>
    <row r="5104" spans="2:32" s="313" customFormat="1" hidden="1" x14ac:dyDescent="0.25">
      <c r="B5104" s="313" t="s">
        <v>3306</v>
      </c>
      <c r="C5104" s="672"/>
      <c r="D5104" s="313" t="s">
        <v>10463</v>
      </c>
      <c r="E5104" s="313" t="s">
        <v>3307</v>
      </c>
      <c r="I5104" s="313" t="s">
        <v>3306</v>
      </c>
      <c r="J5104" s="313" t="s">
        <v>1051</v>
      </c>
      <c r="K5104" s="313">
        <v>35</v>
      </c>
      <c r="L5104" s="319"/>
      <c r="M5104" s="319">
        <v>55</v>
      </c>
      <c r="N5104" s="319">
        <v>7</v>
      </c>
      <c r="O5104" s="319" t="s">
        <v>9644</v>
      </c>
      <c r="P5104" s="319">
        <v>74</v>
      </c>
      <c r="Q5104" s="319">
        <v>20</v>
      </c>
      <c r="R5104" s="319">
        <v>1</v>
      </c>
      <c r="S5104" s="319" t="s">
        <v>9645</v>
      </c>
      <c r="T5104" s="319">
        <v>1458</v>
      </c>
      <c r="U5104" s="319">
        <v>35.918999999999997</v>
      </c>
      <c r="V5104" s="319">
        <v>74.334000000000003</v>
      </c>
      <c r="W5104" s="319"/>
      <c r="X5104" s="319"/>
      <c r="Y5104" s="319"/>
      <c r="Z5104" s="319"/>
      <c r="AA5104" s="319"/>
      <c r="AB5104" s="319"/>
      <c r="AC5104" s="319"/>
      <c r="AD5104" s="319"/>
      <c r="AE5104" s="319"/>
      <c r="AF5104" s="319"/>
    </row>
    <row r="5105" spans="2:32" s="313" customFormat="1" hidden="1" x14ac:dyDescent="0.25">
      <c r="B5105" s="313" t="s">
        <v>3316</v>
      </c>
      <c r="C5105" s="672"/>
      <c r="D5105" s="313" t="s">
        <v>10464</v>
      </c>
      <c r="E5105" s="313" t="s">
        <v>3317</v>
      </c>
      <c r="I5105" s="313" t="s">
        <v>3316</v>
      </c>
      <c r="J5105" s="313" t="s">
        <v>627</v>
      </c>
      <c r="K5105" s="313">
        <v>38</v>
      </c>
      <c r="L5105" s="319"/>
      <c r="M5105" s="319">
        <v>39</v>
      </c>
      <c r="N5105" s="319">
        <v>48</v>
      </c>
      <c r="O5105" s="319" t="s">
        <v>9647</v>
      </c>
      <c r="P5105" s="319">
        <v>177</v>
      </c>
      <c r="Q5105" s="319">
        <v>58</v>
      </c>
      <c r="R5105" s="319">
        <v>42</v>
      </c>
      <c r="S5105" s="319" t="s">
        <v>9645</v>
      </c>
      <c r="T5105" s="319">
        <v>5</v>
      </c>
      <c r="U5105" s="319">
        <v>-38.662999999999997</v>
      </c>
      <c r="V5105" s="319">
        <v>177.97800000000001</v>
      </c>
      <c r="W5105" s="319"/>
      <c r="X5105" s="319"/>
      <c r="Y5105" s="319"/>
      <c r="Z5105" s="319"/>
      <c r="AA5105" s="319"/>
      <c r="AB5105" s="319"/>
      <c r="AC5105" s="319"/>
      <c r="AD5105" s="319"/>
      <c r="AE5105" s="319"/>
      <c r="AF5105" s="319"/>
    </row>
    <row r="5106" spans="2:32" s="313" customFormat="1" hidden="1" x14ac:dyDescent="0.25">
      <c r="B5106" s="313" t="s">
        <v>3322</v>
      </c>
      <c r="C5106" s="672"/>
      <c r="D5106" s="313" t="s">
        <v>10465</v>
      </c>
      <c r="E5106" s="313" t="s">
        <v>3323</v>
      </c>
      <c r="I5106" s="313" t="s">
        <v>3324</v>
      </c>
      <c r="J5106" s="313" t="s">
        <v>440</v>
      </c>
      <c r="K5106" s="313">
        <v>16</v>
      </c>
      <c r="L5106" s="319"/>
      <c r="M5106" s="319">
        <v>54</v>
      </c>
      <c r="N5106" s="319">
        <v>4</v>
      </c>
      <c r="O5106" s="319" t="s">
        <v>9644</v>
      </c>
      <c r="P5106" s="319">
        <v>42</v>
      </c>
      <c r="Q5106" s="319">
        <v>35</v>
      </c>
      <c r="R5106" s="319">
        <v>9</v>
      </c>
      <c r="S5106" s="319" t="s">
        <v>9645</v>
      </c>
      <c r="T5106" s="319">
        <v>7</v>
      </c>
      <c r="U5106" s="319">
        <v>16.901</v>
      </c>
      <c r="V5106" s="319">
        <v>42.585999999999999</v>
      </c>
      <c r="W5106" s="319"/>
      <c r="X5106" s="319"/>
      <c r="Y5106" s="319"/>
      <c r="Z5106" s="319"/>
      <c r="AA5106" s="319"/>
      <c r="AB5106" s="319"/>
      <c r="AC5106" s="319"/>
      <c r="AD5106" s="319"/>
      <c r="AE5106" s="319"/>
      <c r="AF5106" s="319"/>
    </row>
    <row r="5107" spans="2:32" s="313" customFormat="1" hidden="1" x14ac:dyDescent="0.25">
      <c r="B5107" s="313" t="s">
        <v>3466</v>
      </c>
      <c r="C5107" s="672"/>
      <c r="D5107" s="313" t="s">
        <v>10466</v>
      </c>
      <c r="E5107" s="313" t="s">
        <v>3467</v>
      </c>
      <c r="I5107" s="313" t="s">
        <v>3466</v>
      </c>
      <c r="J5107" s="313" t="s">
        <v>3468</v>
      </c>
      <c r="K5107" s="313">
        <v>16</v>
      </c>
      <c r="L5107" s="319"/>
      <c r="M5107" s="319">
        <v>26</v>
      </c>
      <c r="N5107" s="319">
        <v>43</v>
      </c>
      <c r="O5107" s="319" t="s">
        <v>9644</v>
      </c>
      <c r="P5107" s="319">
        <v>85</v>
      </c>
      <c r="Q5107" s="319">
        <v>54</v>
      </c>
      <c r="R5107" s="319">
        <v>23</v>
      </c>
      <c r="S5107" s="319" t="s">
        <v>9648</v>
      </c>
      <c r="T5107" s="319">
        <v>11</v>
      </c>
      <c r="U5107" s="319">
        <v>16.445</v>
      </c>
      <c r="V5107" s="319">
        <v>-85.906000000000006</v>
      </c>
      <c r="W5107" s="319"/>
      <c r="X5107" s="319"/>
      <c r="Y5107" s="319"/>
      <c r="Z5107" s="319"/>
      <c r="AA5107" s="319"/>
      <c r="AB5107" s="319"/>
      <c r="AC5107" s="319"/>
      <c r="AD5107" s="319"/>
      <c r="AE5107" s="319"/>
      <c r="AF5107" s="319"/>
    </row>
    <row r="5108" spans="2:32" s="313" customFormat="1" hidden="1" x14ac:dyDescent="0.25">
      <c r="B5108" s="313" t="s">
        <v>4084</v>
      </c>
      <c r="C5108" s="672"/>
      <c r="D5108" s="313" t="s">
        <v>10467</v>
      </c>
      <c r="E5108" s="313" t="s">
        <v>4085</v>
      </c>
      <c r="I5108" s="313" t="s">
        <v>4084</v>
      </c>
      <c r="J5108" s="313" t="s">
        <v>498</v>
      </c>
      <c r="K5108" s="313">
        <v>36</v>
      </c>
      <c r="L5108" s="319"/>
      <c r="M5108" s="319">
        <v>47</v>
      </c>
      <c r="N5108" s="319">
        <v>42</v>
      </c>
      <c r="O5108" s="319" t="s">
        <v>9644</v>
      </c>
      <c r="P5108" s="319">
        <v>5</v>
      </c>
      <c r="Q5108" s="319">
        <v>52</v>
      </c>
      <c r="R5108" s="319">
        <v>24</v>
      </c>
      <c r="S5108" s="319" t="s">
        <v>9645</v>
      </c>
      <c r="T5108" s="319">
        <v>11</v>
      </c>
      <c r="U5108" s="319">
        <v>36.795000000000002</v>
      </c>
      <c r="V5108" s="319">
        <v>5.8730000000000002</v>
      </c>
      <c r="W5108" s="319"/>
      <c r="X5108" s="319"/>
      <c r="Y5108" s="319"/>
      <c r="Z5108" s="319"/>
      <c r="AA5108" s="319"/>
      <c r="AB5108" s="319"/>
      <c r="AC5108" s="319"/>
      <c r="AD5108" s="319"/>
      <c r="AE5108" s="319"/>
      <c r="AF5108" s="319"/>
    </row>
    <row r="5109" spans="2:32" s="313" customFormat="1" hidden="1" x14ac:dyDescent="0.25">
      <c r="B5109" s="313" t="s">
        <v>3370</v>
      </c>
      <c r="C5109" s="672"/>
      <c r="D5109" s="313" t="s">
        <v>10468</v>
      </c>
      <c r="E5109" s="313" t="s">
        <v>3371</v>
      </c>
      <c r="I5109" s="313" t="s">
        <v>3370</v>
      </c>
      <c r="J5109" s="313" t="s">
        <v>3372</v>
      </c>
      <c r="K5109" s="313">
        <v>6</v>
      </c>
      <c r="L5109" s="319"/>
      <c r="M5109" s="319">
        <v>4</v>
      </c>
      <c r="N5109" s="319">
        <v>54</v>
      </c>
      <c r="O5109" s="319" t="s">
        <v>9647</v>
      </c>
      <c r="P5109" s="319">
        <v>145</v>
      </c>
      <c r="Q5109" s="319">
        <v>23</v>
      </c>
      <c r="R5109" s="319">
        <v>30</v>
      </c>
      <c r="S5109" s="319" t="s">
        <v>9645</v>
      </c>
      <c r="T5109" s="319">
        <v>1610</v>
      </c>
      <c r="U5109" s="319">
        <v>-6.0819999999999999</v>
      </c>
      <c r="V5109" s="319">
        <v>145.392</v>
      </c>
      <c r="W5109" s="319"/>
      <c r="X5109" s="319"/>
      <c r="Y5109" s="319"/>
      <c r="Z5109" s="319"/>
      <c r="AA5109" s="319"/>
      <c r="AB5109" s="319"/>
      <c r="AC5109" s="319"/>
      <c r="AD5109" s="319"/>
      <c r="AE5109" s="319"/>
      <c r="AF5109" s="319"/>
    </row>
    <row r="5110" spans="2:32" s="313" customFormat="1" hidden="1" x14ac:dyDescent="0.25">
      <c r="B5110" s="313" t="s">
        <v>3262</v>
      </c>
      <c r="C5110" s="672"/>
      <c r="D5110" s="313" t="s">
        <v>10469</v>
      </c>
      <c r="E5110" s="313" t="s">
        <v>3263</v>
      </c>
      <c r="I5110" s="313" t="s">
        <v>3262</v>
      </c>
      <c r="J5110" s="313" t="s">
        <v>406</v>
      </c>
      <c r="K5110" s="313">
        <v>50</v>
      </c>
      <c r="L5110" s="319"/>
      <c r="M5110" s="319">
        <v>57</v>
      </c>
      <c r="N5110" s="319">
        <v>39</v>
      </c>
      <c r="O5110" s="319" t="s">
        <v>9644</v>
      </c>
      <c r="P5110" s="319">
        <v>6</v>
      </c>
      <c r="Q5110" s="319">
        <v>2</v>
      </c>
      <c r="R5110" s="319">
        <v>33</v>
      </c>
      <c r="S5110" s="319" t="s">
        <v>9645</v>
      </c>
      <c r="T5110" s="319">
        <v>91</v>
      </c>
      <c r="U5110" s="319">
        <v>50.960999999999999</v>
      </c>
      <c r="V5110" s="319">
        <v>6.0419999999999998</v>
      </c>
      <c r="W5110" s="319"/>
      <c r="X5110" s="319"/>
      <c r="Y5110" s="319"/>
      <c r="Z5110" s="319"/>
      <c r="AA5110" s="319"/>
      <c r="AB5110" s="319"/>
      <c r="AC5110" s="319"/>
      <c r="AD5110" s="319"/>
      <c r="AE5110" s="319"/>
      <c r="AF5110" s="319"/>
    </row>
    <row r="5111" spans="2:32" s="313" customFormat="1" hidden="1" x14ac:dyDescent="0.25">
      <c r="B5111" s="313" t="s">
        <v>3512</v>
      </c>
      <c r="C5111" s="672"/>
      <c r="D5111" s="313" t="s">
        <v>10470</v>
      </c>
      <c r="E5111" s="313" t="s">
        <v>3513</v>
      </c>
      <c r="I5111" s="313" t="s">
        <v>3512</v>
      </c>
      <c r="J5111" s="313" t="s">
        <v>436</v>
      </c>
      <c r="K5111" s="313">
        <v>62</v>
      </c>
      <c r="L5111" s="319"/>
      <c r="M5111" s="319">
        <v>9</v>
      </c>
      <c r="N5111" s="319">
        <v>17</v>
      </c>
      <c r="O5111" s="319" t="s">
        <v>9644</v>
      </c>
      <c r="P5111" s="319">
        <v>145</v>
      </c>
      <c r="Q5111" s="319">
        <v>27</v>
      </c>
      <c r="R5111" s="319">
        <v>23</v>
      </c>
      <c r="S5111" s="319" t="s">
        <v>9648</v>
      </c>
      <c r="T5111" s="319">
        <v>482</v>
      </c>
      <c r="U5111" s="319">
        <v>62.155000000000001</v>
      </c>
      <c r="V5111" s="319">
        <v>-145.45599999999999</v>
      </c>
      <c r="W5111" s="319"/>
      <c r="X5111" s="319"/>
      <c r="Y5111" s="319"/>
      <c r="Z5111" s="319"/>
      <c r="AA5111" s="319"/>
      <c r="AB5111" s="319"/>
      <c r="AC5111" s="319"/>
      <c r="AD5111" s="319"/>
      <c r="AE5111" s="319"/>
      <c r="AF5111" s="319"/>
    </row>
    <row r="5112" spans="2:32" s="313" customFormat="1" hidden="1" x14ac:dyDescent="0.25">
      <c r="B5112" s="313" t="s">
        <v>3327</v>
      </c>
      <c r="C5112" s="672"/>
      <c r="D5112" s="313" t="s">
        <v>10471</v>
      </c>
      <c r="E5112" s="313" t="s">
        <v>3328</v>
      </c>
      <c r="I5112" s="313" t="s">
        <v>3327</v>
      </c>
      <c r="J5112" s="313" t="s">
        <v>433</v>
      </c>
      <c r="K5112" s="313">
        <v>55</v>
      </c>
      <c r="L5112" s="319"/>
      <c r="M5112" s="319">
        <v>52</v>
      </c>
      <c r="N5112" s="319">
        <v>19</v>
      </c>
      <c r="O5112" s="319" t="s">
        <v>9644</v>
      </c>
      <c r="P5112" s="319">
        <v>4</v>
      </c>
      <c r="Q5112" s="319">
        <v>25</v>
      </c>
      <c r="R5112" s="319">
        <v>59</v>
      </c>
      <c r="S5112" s="319" t="s">
        <v>9648</v>
      </c>
      <c r="T5112" s="319">
        <v>8</v>
      </c>
      <c r="U5112" s="319">
        <v>55.872</v>
      </c>
      <c r="V5112" s="319">
        <v>-4.4329999999999998</v>
      </c>
      <c r="W5112" s="319"/>
      <c r="X5112" s="319"/>
      <c r="Y5112" s="319"/>
      <c r="Z5112" s="319"/>
      <c r="AA5112" s="319"/>
      <c r="AB5112" s="319"/>
      <c r="AC5112" s="319"/>
      <c r="AD5112" s="319"/>
      <c r="AE5112" s="319"/>
      <c r="AF5112" s="319"/>
    </row>
    <row r="5113" spans="2:32" s="313" customFormat="1" hidden="1" x14ac:dyDescent="0.25">
      <c r="B5113" s="313" t="s">
        <v>3347</v>
      </c>
      <c r="C5113" s="672"/>
      <c r="D5113" s="313" t="s">
        <v>10472</v>
      </c>
      <c r="E5113" s="313" t="s">
        <v>3348</v>
      </c>
      <c r="I5113" s="313" t="s">
        <v>3347</v>
      </c>
      <c r="J5113" s="313" t="s">
        <v>1204</v>
      </c>
      <c r="K5113" s="313">
        <v>8</v>
      </c>
      <c r="L5113" s="319"/>
      <c r="M5113" s="319">
        <v>39</v>
      </c>
      <c r="N5113" s="319">
        <v>14</v>
      </c>
      <c r="O5113" s="319" t="s">
        <v>9644</v>
      </c>
      <c r="P5113" s="319">
        <v>83</v>
      </c>
      <c r="Q5113" s="319">
        <v>10</v>
      </c>
      <c r="R5113" s="319">
        <v>55</v>
      </c>
      <c r="S5113" s="319" t="s">
        <v>9648</v>
      </c>
      <c r="T5113" s="319">
        <v>15</v>
      </c>
      <c r="U5113" s="319">
        <v>8.6539999999999999</v>
      </c>
      <c r="V5113" s="319">
        <v>-83.182000000000002</v>
      </c>
      <c r="W5113" s="319"/>
      <c r="X5113" s="319"/>
      <c r="Y5113" s="319"/>
      <c r="Z5113" s="319"/>
      <c r="AA5113" s="319"/>
      <c r="AB5113" s="319"/>
      <c r="AC5113" s="319"/>
      <c r="AD5113" s="319"/>
      <c r="AE5113" s="319"/>
      <c r="AF5113" s="319"/>
    </row>
    <row r="5114" spans="2:32" s="313" customFormat="1" hidden="1" x14ac:dyDescent="0.25">
      <c r="B5114" s="313" t="s">
        <v>3349</v>
      </c>
      <c r="C5114" s="672"/>
      <c r="D5114" s="313" t="s">
        <v>10473</v>
      </c>
      <c r="E5114" s="313" t="s">
        <v>3350</v>
      </c>
      <c r="I5114" s="313" t="s">
        <v>3351</v>
      </c>
      <c r="J5114" s="313" t="s">
        <v>1194</v>
      </c>
      <c r="K5114" s="313">
        <v>51</v>
      </c>
      <c r="L5114" s="319"/>
      <c r="M5114" s="319">
        <v>53</v>
      </c>
      <c r="N5114" s="319">
        <v>39</v>
      </c>
      <c r="O5114" s="319" t="s">
        <v>9644</v>
      </c>
      <c r="P5114" s="319">
        <v>2</v>
      </c>
      <c r="Q5114" s="319">
        <v>10</v>
      </c>
      <c r="R5114" s="319">
        <v>2</v>
      </c>
      <c r="S5114" s="319" t="s">
        <v>9648</v>
      </c>
      <c r="T5114" s="319">
        <v>29</v>
      </c>
      <c r="U5114" s="319">
        <v>51.893999999999998</v>
      </c>
      <c r="V5114" s="319">
        <v>-2.1669999999999998</v>
      </c>
      <c r="W5114" s="319"/>
      <c r="X5114" s="319"/>
      <c r="Y5114" s="319"/>
      <c r="Z5114" s="319"/>
      <c r="AA5114" s="319"/>
      <c r="AB5114" s="319"/>
      <c r="AC5114" s="319"/>
      <c r="AD5114" s="319"/>
      <c r="AE5114" s="319"/>
      <c r="AF5114" s="319"/>
    </row>
    <row r="5115" spans="2:32" s="313" customFormat="1" hidden="1" x14ac:dyDescent="0.25">
      <c r="B5115" s="313" t="s">
        <v>3221</v>
      </c>
      <c r="C5115" s="672"/>
      <c r="D5115" s="313" t="s">
        <v>10474</v>
      </c>
      <c r="E5115" s="313" t="s">
        <v>3222</v>
      </c>
      <c r="I5115" s="313" t="s">
        <v>3223</v>
      </c>
      <c r="J5115" s="313" t="s">
        <v>436</v>
      </c>
      <c r="K5115" s="313">
        <v>29</v>
      </c>
      <c r="L5115" s="319"/>
      <c r="M5115" s="319">
        <v>15</v>
      </c>
      <c r="N5115" s="319">
        <v>55</v>
      </c>
      <c r="O5115" s="319" t="s">
        <v>9644</v>
      </c>
      <c r="P5115" s="319">
        <v>94</v>
      </c>
      <c r="Q5115" s="319">
        <v>51</v>
      </c>
      <c r="R5115" s="319">
        <v>37</v>
      </c>
      <c r="S5115" s="319" t="s">
        <v>9648</v>
      </c>
      <c r="T5115" s="319">
        <v>2</v>
      </c>
      <c r="U5115" s="319">
        <v>29.265000000000001</v>
      </c>
      <c r="V5115" s="319">
        <v>-94.86</v>
      </c>
      <c r="W5115" s="319"/>
      <c r="X5115" s="319"/>
      <c r="Y5115" s="319"/>
      <c r="Z5115" s="319"/>
      <c r="AA5115" s="319"/>
      <c r="AB5115" s="319"/>
      <c r="AC5115" s="319"/>
      <c r="AD5115" s="319"/>
      <c r="AE5115" s="319"/>
      <c r="AF5115" s="319"/>
    </row>
    <row r="5116" spans="2:32" s="313" customFormat="1" hidden="1" x14ac:dyDescent="0.25">
      <c r="B5116" s="313" t="s">
        <v>3264</v>
      </c>
      <c r="C5116" s="672"/>
      <c r="D5116" s="313" t="s">
        <v>10475</v>
      </c>
      <c r="E5116" s="313" t="s">
        <v>3265</v>
      </c>
      <c r="I5116" s="313" t="s">
        <v>3264</v>
      </c>
      <c r="J5116" s="313" t="s">
        <v>1134</v>
      </c>
      <c r="K5116" s="313">
        <v>3</v>
      </c>
      <c r="L5116" s="319"/>
      <c r="M5116" s="319">
        <v>14</v>
      </c>
      <c r="N5116" s="319">
        <v>7</v>
      </c>
      <c r="O5116" s="319" t="s">
        <v>9644</v>
      </c>
      <c r="P5116" s="319">
        <v>19</v>
      </c>
      <c r="Q5116" s="319">
        <v>46</v>
      </c>
      <c r="R5116" s="319">
        <v>16</v>
      </c>
      <c r="S5116" s="319" t="s">
        <v>9645</v>
      </c>
      <c r="T5116" s="319">
        <v>421</v>
      </c>
      <c r="U5116" s="319">
        <v>3.2349999999999999</v>
      </c>
      <c r="V5116" s="319">
        <v>19.771000000000001</v>
      </c>
      <c r="W5116" s="319"/>
      <c r="X5116" s="319"/>
      <c r="Y5116" s="319"/>
      <c r="Z5116" s="319"/>
      <c r="AA5116" s="319"/>
      <c r="AB5116" s="319"/>
      <c r="AC5116" s="319"/>
      <c r="AD5116" s="319"/>
      <c r="AE5116" s="319"/>
      <c r="AF5116" s="319"/>
    </row>
    <row r="5117" spans="2:32" s="313" customFormat="1" hidden="1" x14ac:dyDescent="0.25">
      <c r="B5117" s="313" t="s">
        <v>3226</v>
      </c>
      <c r="C5117" s="672"/>
      <c r="D5117" s="313" t="s">
        <v>10476</v>
      </c>
      <c r="E5117" s="313" t="s">
        <v>3227</v>
      </c>
      <c r="I5117" s="313" t="s">
        <v>3226</v>
      </c>
      <c r="J5117" s="313" t="s">
        <v>488</v>
      </c>
      <c r="K5117" s="313">
        <v>8</v>
      </c>
      <c r="L5117" s="319"/>
      <c r="M5117" s="319">
        <v>7</v>
      </c>
      <c r="N5117" s="319">
        <v>42</v>
      </c>
      <c r="O5117" s="319" t="s">
        <v>9644</v>
      </c>
      <c r="P5117" s="319">
        <v>34</v>
      </c>
      <c r="Q5117" s="319">
        <v>33</v>
      </c>
      <c r="R5117" s="319">
        <v>48</v>
      </c>
      <c r="S5117" s="319" t="s">
        <v>9645</v>
      </c>
      <c r="T5117" s="319">
        <v>485</v>
      </c>
      <c r="U5117" s="319">
        <v>8.1280000000000001</v>
      </c>
      <c r="V5117" s="319">
        <v>34.563000000000002</v>
      </c>
      <c r="W5117" s="319"/>
      <c r="X5117" s="319"/>
      <c r="Y5117" s="319"/>
      <c r="Z5117" s="319"/>
      <c r="AA5117" s="319"/>
      <c r="AB5117" s="319"/>
      <c r="AC5117" s="319"/>
      <c r="AD5117" s="319"/>
      <c r="AE5117" s="319"/>
      <c r="AF5117" s="319"/>
    </row>
    <row r="5118" spans="2:32" s="313" customFormat="1" hidden="1" x14ac:dyDescent="0.25">
      <c r="B5118" s="313" t="s">
        <v>3354</v>
      </c>
      <c r="C5118" s="672"/>
      <c r="D5118" s="313" t="s">
        <v>10477</v>
      </c>
      <c r="E5118" s="313" t="s">
        <v>3355</v>
      </c>
      <c r="I5118" s="313" t="s">
        <v>3354</v>
      </c>
      <c r="J5118" s="313" t="s">
        <v>421</v>
      </c>
      <c r="K5118" s="313">
        <v>52</v>
      </c>
      <c r="L5118" s="319"/>
      <c r="M5118" s="319">
        <v>31</v>
      </c>
      <c r="N5118" s="319">
        <v>37</v>
      </c>
      <c r="O5118" s="319" t="s">
        <v>9644</v>
      </c>
      <c r="P5118" s="319">
        <v>31</v>
      </c>
      <c r="Q5118" s="319">
        <v>1</v>
      </c>
      <c r="R5118" s="319">
        <v>0</v>
      </c>
      <c r="S5118" s="319" t="s">
        <v>9645</v>
      </c>
      <c r="T5118" s="319">
        <v>144</v>
      </c>
      <c r="U5118" s="319">
        <v>52.527000000000001</v>
      </c>
      <c r="V5118" s="319">
        <v>31.016999999999999</v>
      </c>
      <c r="W5118" s="319"/>
      <c r="X5118" s="319"/>
      <c r="Y5118" s="319"/>
      <c r="Z5118" s="319"/>
      <c r="AA5118" s="319"/>
      <c r="AB5118" s="319"/>
      <c r="AC5118" s="319"/>
      <c r="AD5118" s="319"/>
      <c r="AE5118" s="319"/>
      <c r="AF5118" s="319"/>
    </row>
    <row r="5119" spans="2:32" s="313" customFormat="1" hidden="1" x14ac:dyDescent="0.25">
      <c r="B5119" s="313" t="s">
        <v>7937</v>
      </c>
      <c r="C5119" s="672"/>
      <c r="D5119" s="313" t="s">
        <v>10478</v>
      </c>
      <c r="E5119" s="313" t="s">
        <v>7938</v>
      </c>
      <c r="I5119" s="313" t="s">
        <v>7939</v>
      </c>
      <c r="J5119" s="313" t="s">
        <v>1711</v>
      </c>
      <c r="K5119" s="313">
        <v>37</v>
      </c>
      <c r="L5119" s="319"/>
      <c r="M5119" s="319">
        <v>33</v>
      </c>
      <c r="N5119" s="319">
        <v>29</v>
      </c>
      <c r="O5119" s="319" t="s">
        <v>9644</v>
      </c>
      <c r="P5119" s="319">
        <v>126</v>
      </c>
      <c r="Q5119" s="319">
        <v>47</v>
      </c>
      <c r="R5119" s="319">
        <v>26</v>
      </c>
      <c r="S5119" s="319" t="s">
        <v>9645</v>
      </c>
      <c r="T5119" s="319">
        <v>18</v>
      </c>
      <c r="U5119" s="319">
        <v>37.558</v>
      </c>
      <c r="V5119" s="319">
        <v>126.791</v>
      </c>
      <c r="W5119" s="319"/>
      <c r="X5119" s="319"/>
      <c r="Y5119" s="319"/>
      <c r="Z5119" s="319"/>
      <c r="AA5119" s="319"/>
      <c r="AB5119" s="319"/>
      <c r="AC5119" s="319"/>
      <c r="AD5119" s="319"/>
      <c r="AE5119" s="319"/>
      <c r="AF5119" s="319"/>
    </row>
    <row r="5120" spans="2:32" s="313" customFormat="1" hidden="1" x14ac:dyDescent="0.25">
      <c r="B5120" s="313" t="s">
        <v>8803</v>
      </c>
      <c r="C5120" s="672"/>
      <c r="D5120" s="313" t="s">
        <v>10479</v>
      </c>
      <c r="E5120" s="313" t="s">
        <v>8804</v>
      </c>
      <c r="I5120" s="313" t="s">
        <v>8803</v>
      </c>
      <c r="J5120" s="313" t="s">
        <v>752</v>
      </c>
      <c r="K5120" s="313">
        <v>23</v>
      </c>
      <c r="L5120" s="319"/>
      <c r="M5120" s="319">
        <v>4</v>
      </c>
      <c r="N5120" s="319">
        <v>47</v>
      </c>
      <c r="O5120" s="319" t="s">
        <v>9647</v>
      </c>
      <c r="P5120" s="319">
        <v>134</v>
      </c>
      <c r="Q5120" s="319">
        <v>53</v>
      </c>
      <c r="R5120" s="319">
        <v>25</v>
      </c>
      <c r="S5120" s="319" t="s">
        <v>9648</v>
      </c>
      <c r="T5120" s="319">
        <v>3</v>
      </c>
      <c r="U5120" s="319">
        <v>-23.08</v>
      </c>
      <c r="V5120" s="319">
        <v>-134.88999999999999</v>
      </c>
      <c r="W5120" s="319"/>
      <c r="X5120" s="319"/>
      <c r="Y5120" s="319"/>
      <c r="Z5120" s="319"/>
      <c r="AA5120" s="319"/>
      <c r="AB5120" s="319"/>
      <c r="AC5120" s="319"/>
      <c r="AD5120" s="319"/>
      <c r="AE5120" s="319"/>
      <c r="AF5120" s="319"/>
    </row>
    <row r="5121" spans="2:32" s="313" customFormat="1" hidden="1" x14ac:dyDescent="0.25">
      <c r="B5121" s="313" t="s">
        <v>3443</v>
      </c>
      <c r="C5121" s="672"/>
      <c r="D5121" s="313" t="s">
        <v>10480</v>
      </c>
      <c r="E5121" s="313" t="s">
        <v>3444</v>
      </c>
      <c r="I5121" s="313" t="s">
        <v>3445</v>
      </c>
      <c r="J5121" s="313" t="s">
        <v>423</v>
      </c>
      <c r="K5121" s="313">
        <v>45</v>
      </c>
      <c r="L5121" s="319"/>
      <c r="M5121" s="319">
        <v>21</v>
      </c>
      <c r="N5121" s="319">
        <v>46</v>
      </c>
      <c r="O5121" s="319" t="s">
        <v>9644</v>
      </c>
      <c r="P5121" s="319">
        <v>5</v>
      </c>
      <c r="Q5121" s="319">
        <v>19</v>
      </c>
      <c r="R5121" s="319">
        <v>45</v>
      </c>
      <c r="S5121" s="319" t="s">
        <v>9645</v>
      </c>
      <c r="T5121" s="319">
        <v>397</v>
      </c>
      <c r="U5121" s="319">
        <v>45.363</v>
      </c>
      <c r="V5121" s="319">
        <v>5.3289999999999997</v>
      </c>
      <c r="W5121" s="319"/>
      <c r="X5121" s="319"/>
      <c r="Y5121" s="319"/>
      <c r="Z5121" s="319"/>
      <c r="AA5121" s="319"/>
      <c r="AB5121" s="319"/>
      <c r="AC5121" s="319"/>
      <c r="AD5121" s="319"/>
      <c r="AE5121" s="319"/>
      <c r="AF5121" s="319"/>
    </row>
    <row r="5122" spans="2:32" s="313" customFormat="1" hidden="1" x14ac:dyDescent="0.25">
      <c r="B5122" s="313" t="s">
        <v>6881</v>
      </c>
      <c r="C5122" s="672"/>
      <c r="D5122" s="313" t="s">
        <v>10481</v>
      </c>
      <c r="E5122" s="313" t="s">
        <v>6882</v>
      </c>
      <c r="I5122" s="313" t="s">
        <v>6884</v>
      </c>
      <c r="J5122" s="313" t="s">
        <v>6883</v>
      </c>
      <c r="K5122" s="313">
        <v>12</v>
      </c>
      <c r="L5122" s="319"/>
      <c r="M5122" s="319">
        <v>0</v>
      </c>
      <c r="N5122" s="319">
        <v>15</v>
      </c>
      <c r="O5122" s="319" t="s">
        <v>9644</v>
      </c>
      <c r="P5122" s="319">
        <v>61</v>
      </c>
      <c r="Q5122" s="319">
        <v>47</v>
      </c>
      <c r="R5122" s="319">
        <v>10</v>
      </c>
      <c r="S5122" s="319" t="s">
        <v>9648</v>
      </c>
      <c r="T5122" s="319">
        <v>13</v>
      </c>
      <c r="U5122" s="319">
        <v>12.004</v>
      </c>
      <c r="V5122" s="319">
        <v>-61.786000000000001</v>
      </c>
      <c r="W5122" s="319"/>
      <c r="X5122" s="319"/>
      <c r="Y5122" s="319"/>
      <c r="Z5122" s="319"/>
      <c r="AA5122" s="319"/>
      <c r="AB5122" s="319"/>
      <c r="AC5122" s="319"/>
      <c r="AD5122" s="319"/>
      <c r="AE5122" s="319"/>
      <c r="AF5122" s="319"/>
    </row>
    <row r="5123" spans="2:32" s="313" customFormat="1" hidden="1" x14ac:dyDescent="0.25">
      <c r="B5123" s="313" t="s">
        <v>3433</v>
      </c>
      <c r="C5123" s="672"/>
      <c r="D5123" s="313" t="s">
        <v>10482</v>
      </c>
      <c r="E5123" s="313" t="s">
        <v>3434</v>
      </c>
      <c r="I5123" s="313" t="s">
        <v>3433</v>
      </c>
      <c r="J5123" s="313" t="s">
        <v>2050</v>
      </c>
      <c r="K5123" s="313">
        <v>22</v>
      </c>
      <c r="L5123" s="319"/>
      <c r="M5123" s="319">
        <v>40</v>
      </c>
      <c r="N5123" s="319">
        <v>28</v>
      </c>
      <c r="O5123" s="319" t="s">
        <v>9644</v>
      </c>
      <c r="P5123" s="319">
        <v>121</v>
      </c>
      <c r="Q5123" s="319">
        <v>27</v>
      </c>
      <c r="R5123" s="319">
        <v>30</v>
      </c>
      <c r="S5123" s="319" t="s">
        <v>9645</v>
      </c>
      <c r="T5123" s="319">
        <v>9</v>
      </c>
      <c r="U5123" s="319">
        <v>22.673999999999999</v>
      </c>
      <c r="V5123" s="319">
        <v>121.458</v>
      </c>
      <c r="W5123" s="319"/>
      <c r="X5123" s="319"/>
      <c r="Y5123" s="319"/>
      <c r="Z5123" s="319"/>
      <c r="AA5123" s="319"/>
      <c r="AB5123" s="319"/>
      <c r="AC5123" s="319"/>
      <c r="AD5123" s="319"/>
      <c r="AE5123" s="319"/>
      <c r="AF5123" s="319"/>
    </row>
    <row r="5124" spans="2:32" s="313" customFormat="1" hidden="1" x14ac:dyDescent="0.25">
      <c r="B5124" s="313" t="s">
        <v>3516</v>
      </c>
      <c r="C5124" s="672"/>
      <c r="D5124" s="313" t="s">
        <v>10483</v>
      </c>
      <c r="E5124" s="313" t="s">
        <v>3517</v>
      </c>
      <c r="I5124" s="313" t="s">
        <v>3518</v>
      </c>
      <c r="J5124" s="313" t="s">
        <v>726</v>
      </c>
      <c r="K5124" s="313">
        <v>1</v>
      </c>
      <c r="L5124" s="319"/>
      <c r="M5124" s="319">
        <v>9</v>
      </c>
      <c r="N5124" s="319">
        <v>59</v>
      </c>
      <c r="O5124" s="319" t="s">
        <v>9644</v>
      </c>
      <c r="P5124" s="319">
        <v>97</v>
      </c>
      <c r="Q5124" s="319">
        <v>42</v>
      </c>
      <c r="R5124" s="319">
        <v>10</v>
      </c>
      <c r="S5124" s="319" t="s">
        <v>9645</v>
      </c>
      <c r="T5124" s="319">
        <v>7</v>
      </c>
      <c r="U5124" s="319">
        <v>1.1659999999999999</v>
      </c>
      <c r="V5124" s="319">
        <v>97.703000000000003</v>
      </c>
      <c r="W5124" s="319"/>
      <c r="X5124" s="319"/>
      <c r="Y5124" s="319"/>
      <c r="Z5124" s="319"/>
      <c r="AA5124" s="319"/>
      <c r="AB5124" s="319"/>
      <c r="AC5124" s="319"/>
      <c r="AD5124" s="319"/>
      <c r="AE5124" s="319"/>
      <c r="AF5124" s="319"/>
    </row>
    <row r="5125" spans="2:32" s="313" customFormat="1" hidden="1" x14ac:dyDescent="0.25">
      <c r="B5125" s="313" t="s">
        <v>3415</v>
      </c>
      <c r="C5125" s="672"/>
      <c r="D5125" s="313" t="s">
        <v>10484</v>
      </c>
      <c r="E5125" s="313" t="s">
        <v>3416</v>
      </c>
      <c r="I5125" s="313" t="s">
        <v>3417</v>
      </c>
      <c r="J5125" s="313" t="s">
        <v>436</v>
      </c>
      <c r="K5125" s="313">
        <v>35</v>
      </c>
      <c r="L5125" s="319"/>
      <c r="M5125" s="319">
        <v>9</v>
      </c>
      <c r="N5125" s="319">
        <v>55</v>
      </c>
      <c r="O5125" s="319" t="s">
        <v>9644</v>
      </c>
      <c r="P5125" s="319">
        <v>107</v>
      </c>
      <c r="Q5125" s="319">
        <v>54</v>
      </c>
      <c r="R5125" s="319">
        <v>2</v>
      </c>
      <c r="S5125" s="319" t="s">
        <v>9648</v>
      </c>
      <c r="T5125" s="319">
        <v>1988</v>
      </c>
      <c r="U5125" s="319">
        <v>35.164999999999999</v>
      </c>
      <c r="V5125" s="319">
        <v>-107.901</v>
      </c>
      <c r="W5125" s="319"/>
      <c r="X5125" s="319"/>
      <c r="Y5125" s="319"/>
      <c r="Z5125" s="319"/>
      <c r="AA5125" s="319"/>
      <c r="AB5125" s="319"/>
      <c r="AC5125" s="319"/>
      <c r="AD5125" s="319"/>
      <c r="AE5125" s="319"/>
      <c r="AF5125" s="319"/>
    </row>
    <row r="5126" spans="2:32" s="313" customFormat="1" hidden="1" x14ac:dyDescent="0.25">
      <c r="B5126" s="313" t="s">
        <v>3206</v>
      </c>
      <c r="C5126" s="672"/>
      <c r="D5126" s="313" t="s">
        <v>10485</v>
      </c>
      <c r="E5126" s="313" t="s">
        <v>3207</v>
      </c>
      <c r="I5126" s="313" t="s">
        <v>3208</v>
      </c>
      <c r="J5126" s="313" t="s">
        <v>436</v>
      </c>
      <c r="K5126" s="313">
        <v>29</v>
      </c>
      <c r="L5126" s="319"/>
      <c r="M5126" s="319">
        <v>41</v>
      </c>
      <c r="N5126" s="319">
        <v>24</v>
      </c>
      <c r="O5126" s="319" t="s">
        <v>9644</v>
      </c>
      <c r="P5126" s="319">
        <v>82</v>
      </c>
      <c r="Q5126" s="319">
        <v>16</v>
      </c>
      <c r="R5126" s="319">
        <v>18</v>
      </c>
      <c r="S5126" s="319" t="s">
        <v>9648</v>
      </c>
      <c r="T5126" s="319">
        <v>47</v>
      </c>
      <c r="U5126" s="319">
        <v>29.69</v>
      </c>
      <c r="V5126" s="319">
        <v>-82.272000000000006</v>
      </c>
      <c r="W5126" s="319"/>
      <c r="X5126" s="319"/>
      <c r="Y5126" s="319"/>
      <c r="Z5126" s="319"/>
      <c r="AA5126" s="319"/>
      <c r="AB5126" s="319"/>
      <c r="AC5126" s="319"/>
      <c r="AD5126" s="319"/>
      <c r="AE5126" s="319"/>
      <c r="AF5126" s="319"/>
    </row>
    <row r="5127" spans="2:32" s="313" customFormat="1" hidden="1" x14ac:dyDescent="0.25">
      <c r="B5127" s="313" t="s">
        <v>3270</v>
      </c>
      <c r="C5127" s="672"/>
      <c r="D5127" s="313" t="s">
        <v>10486</v>
      </c>
      <c r="E5127" s="313" t="s">
        <v>3271</v>
      </c>
      <c r="I5127" s="313" t="s">
        <v>3272</v>
      </c>
      <c r="J5127" s="313" t="s">
        <v>600</v>
      </c>
      <c r="K5127" s="313">
        <v>44</v>
      </c>
      <c r="L5127" s="319"/>
      <c r="M5127" s="319">
        <v>24</v>
      </c>
      <c r="N5127" s="319">
        <v>43</v>
      </c>
      <c r="O5127" s="319" t="s">
        <v>9644</v>
      </c>
      <c r="P5127" s="319">
        <v>8</v>
      </c>
      <c r="Q5127" s="319">
        <v>50</v>
      </c>
      <c r="R5127" s="319">
        <v>30</v>
      </c>
      <c r="S5127" s="319" t="s">
        <v>9645</v>
      </c>
      <c r="T5127" s="319">
        <v>4</v>
      </c>
      <c r="U5127" s="319">
        <v>44.411999999999999</v>
      </c>
      <c r="V5127" s="319">
        <v>8.8420000000000005</v>
      </c>
      <c r="W5127" s="319"/>
      <c r="X5127" s="319"/>
      <c r="Y5127" s="319"/>
      <c r="Z5127" s="319"/>
      <c r="AA5127" s="319"/>
      <c r="AB5127" s="319"/>
      <c r="AC5127" s="319"/>
      <c r="AD5127" s="319"/>
      <c r="AE5127" s="319"/>
      <c r="AF5127" s="319"/>
    </row>
    <row r="5128" spans="2:32" s="313" customFormat="1" hidden="1" x14ac:dyDescent="0.25">
      <c r="B5128" s="313" t="s">
        <v>3335</v>
      </c>
      <c r="C5128" s="672"/>
      <c r="D5128" s="313" t="s">
        <v>10487</v>
      </c>
      <c r="E5128" s="313" t="s">
        <v>3336</v>
      </c>
      <c r="I5128" s="313" t="s">
        <v>3338</v>
      </c>
      <c r="J5128" s="313" t="s">
        <v>3337</v>
      </c>
      <c r="K5128" s="313">
        <v>64</v>
      </c>
      <c r="L5128" s="319"/>
      <c r="M5128" s="319">
        <v>11</v>
      </c>
      <c r="N5128" s="319">
        <v>27</v>
      </c>
      <c r="O5128" s="319" t="s">
        <v>9644</v>
      </c>
      <c r="P5128" s="319">
        <v>51</v>
      </c>
      <c r="Q5128" s="319">
        <v>40</v>
      </c>
      <c r="R5128" s="319">
        <v>41</v>
      </c>
      <c r="S5128" s="319" t="s">
        <v>9648</v>
      </c>
      <c r="T5128" s="319">
        <v>87</v>
      </c>
      <c r="U5128" s="319">
        <v>64.191000000000003</v>
      </c>
      <c r="V5128" s="319">
        <v>-51.677999999999997</v>
      </c>
      <c r="W5128" s="319"/>
      <c r="X5128" s="319"/>
      <c r="Y5128" s="319"/>
      <c r="Z5128" s="319"/>
      <c r="AA5128" s="319"/>
      <c r="AB5128" s="319"/>
      <c r="AC5128" s="319"/>
      <c r="AD5128" s="319"/>
      <c r="AE5128" s="319"/>
      <c r="AF5128" s="319"/>
    </row>
    <row r="5129" spans="2:32" s="313" customFormat="1" hidden="1" x14ac:dyDescent="0.25">
      <c r="B5129" s="313" t="s">
        <v>3271</v>
      </c>
      <c r="C5129" s="672"/>
      <c r="D5129" s="313" t="s">
        <v>10488</v>
      </c>
      <c r="E5129" s="313" t="s">
        <v>3331</v>
      </c>
      <c r="I5129" s="313" t="s">
        <v>3271</v>
      </c>
      <c r="J5129" s="313" t="s">
        <v>516</v>
      </c>
      <c r="K5129" s="313">
        <v>15</v>
      </c>
      <c r="L5129" s="319"/>
      <c r="M5129" s="319">
        <v>22</v>
      </c>
      <c r="N5129" s="319">
        <v>50</v>
      </c>
      <c r="O5129" s="319" t="s">
        <v>9644</v>
      </c>
      <c r="P5129" s="319">
        <v>73</v>
      </c>
      <c r="Q5129" s="319">
        <v>49</v>
      </c>
      <c r="R5129" s="319">
        <v>59</v>
      </c>
      <c r="S5129" s="319" t="s">
        <v>9645</v>
      </c>
      <c r="T5129" s="319">
        <v>57</v>
      </c>
      <c r="U5129" s="319">
        <v>15.381</v>
      </c>
      <c r="V5129" s="319">
        <v>73.832999999999998</v>
      </c>
      <c r="W5129" s="319"/>
      <c r="X5129" s="319"/>
      <c r="Y5129" s="319"/>
      <c r="Z5129" s="319"/>
      <c r="AA5129" s="319"/>
      <c r="AB5129" s="319"/>
      <c r="AC5129" s="319"/>
      <c r="AD5129" s="319"/>
      <c r="AE5129" s="319"/>
      <c r="AF5129" s="319"/>
    </row>
    <row r="5130" spans="2:32" s="313" customFormat="1" hidden="1" x14ac:dyDescent="0.25">
      <c r="B5130" s="313" t="s">
        <v>3352</v>
      </c>
      <c r="C5130" s="672"/>
      <c r="D5130" s="313" t="s">
        <v>10489</v>
      </c>
      <c r="E5130" s="313" t="s">
        <v>3353</v>
      </c>
      <c r="I5130" s="313" t="s">
        <v>3352</v>
      </c>
      <c r="J5130" s="313" t="s">
        <v>1134</v>
      </c>
      <c r="K5130" s="313">
        <v>1</v>
      </c>
      <c r="L5130" s="319"/>
      <c r="M5130" s="319">
        <v>40</v>
      </c>
      <c r="N5130" s="319">
        <v>14</v>
      </c>
      <c r="O5130" s="319" t="s">
        <v>9647</v>
      </c>
      <c r="P5130" s="319">
        <v>29</v>
      </c>
      <c r="Q5130" s="319">
        <v>14</v>
      </c>
      <c r="R5130" s="319">
        <v>18</v>
      </c>
      <c r="S5130" s="319" t="s">
        <v>9645</v>
      </c>
      <c r="T5130" s="319">
        <v>1552</v>
      </c>
      <c r="U5130" s="319">
        <v>-1.671</v>
      </c>
      <c r="V5130" s="319">
        <v>29.238</v>
      </c>
      <c r="W5130" s="319"/>
      <c r="X5130" s="319"/>
      <c r="Y5130" s="319"/>
      <c r="Z5130" s="319"/>
      <c r="AA5130" s="319"/>
      <c r="AB5130" s="319"/>
      <c r="AC5130" s="319"/>
      <c r="AD5130" s="319"/>
      <c r="AE5130" s="319"/>
      <c r="AF5130" s="319"/>
    </row>
    <row r="5131" spans="2:32" s="313" customFormat="1" hidden="1" x14ac:dyDescent="0.25">
      <c r="B5131" s="313" t="s">
        <v>3379</v>
      </c>
      <c r="C5131" s="672"/>
      <c r="D5131" s="313" t="s">
        <v>10490</v>
      </c>
      <c r="E5131" s="313" t="s">
        <v>3380</v>
      </c>
      <c r="I5131" s="313" t="s">
        <v>3381</v>
      </c>
      <c r="J5131" s="313" t="s">
        <v>745</v>
      </c>
      <c r="K5131" s="313">
        <v>57</v>
      </c>
      <c r="L5131" s="319"/>
      <c r="M5131" s="319">
        <v>39</v>
      </c>
      <c r="N5131" s="319">
        <v>46</v>
      </c>
      <c r="O5131" s="319" t="s">
        <v>9644</v>
      </c>
      <c r="P5131" s="319">
        <v>12</v>
      </c>
      <c r="Q5131" s="319">
        <v>16</v>
      </c>
      <c r="R5131" s="319">
        <v>47</v>
      </c>
      <c r="S5131" s="319" t="s">
        <v>9645</v>
      </c>
      <c r="T5131" s="319">
        <v>155</v>
      </c>
      <c r="U5131" s="319">
        <v>57.662999999999997</v>
      </c>
      <c r="V5131" s="319">
        <v>12.28</v>
      </c>
      <c r="W5131" s="319"/>
      <c r="X5131" s="319"/>
      <c r="Y5131" s="319"/>
      <c r="Z5131" s="319"/>
      <c r="AA5131" s="319"/>
      <c r="AB5131" s="319"/>
      <c r="AC5131" s="319"/>
      <c r="AD5131" s="319"/>
      <c r="AE5131" s="319"/>
      <c r="AF5131" s="319"/>
    </row>
    <row r="5132" spans="2:32" s="313" customFormat="1" hidden="1" x14ac:dyDescent="0.25">
      <c r="B5132" s="313" t="s">
        <v>3238</v>
      </c>
      <c r="C5132" s="672"/>
      <c r="D5132" s="313" t="s">
        <v>10491</v>
      </c>
      <c r="E5132" s="313" t="s">
        <v>3239</v>
      </c>
      <c r="I5132" s="313" t="s">
        <v>3238</v>
      </c>
      <c r="J5132" s="313" t="s">
        <v>1027</v>
      </c>
      <c r="K5132" s="313">
        <v>9</v>
      </c>
      <c r="L5132" s="319"/>
      <c r="M5132" s="319">
        <v>20</v>
      </c>
      <c r="N5132" s="319">
        <v>9</v>
      </c>
      <c r="O5132" s="319" t="s">
        <v>9644</v>
      </c>
      <c r="P5132" s="319">
        <v>13</v>
      </c>
      <c r="Q5132" s="319">
        <v>22</v>
      </c>
      <c r="R5132" s="319">
        <v>12</v>
      </c>
      <c r="S5132" s="319" t="s">
        <v>9645</v>
      </c>
      <c r="T5132" s="319">
        <v>243</v>
      </c>
      <c r="U5132" s="319">
        <v>9.3360000000000003</v>
      </c>
      <c r="V5132" s="319">
        <v>13.37</v>
      </c>
      <c r="W5132" s="319"/>
      <c r="X5132" s="319"/>
      <c r="Y5132" s="319"/>
      <c r="Z5132" s="319"/>
      <c r="AA5132" s="319"/>
      <c r="AB5132" s="319"/>
      <c r="AC5132" s="319"/>
      <c r="AD5132" s="319"/>
      <c r="AE5132" s="319"/>
      <c r="AF5132" s="319"/>
    </row>
    <row r="5133" spans="2:32" s="313" customFormat="1" hidden="1" x14ac:dyDescent="0.25">
      <c r="B5133" s="313" t="s">
        <v>3218</v>
      </c>
      <c r="C5133" s="672"/>
      <c r="D5133" s="313" t="s">
        <v>10492</v>
      </c>
      <c r="E5133" s="313" t="s">
        <v>3219</v>
      </c>
      <c r="I5133" s="313" t="s">
        <v>3220</v>
      </c>
      <c r="J5133" s="313" t="s">
        <v>850</v>
      </c>
      <c r="K5133" s="313">
        <v>7</v>
      </c>
      <c r="L5133" s="319"/>
      <c r="M5133" s="319">
        <v>20</v>
      </c>
      <c r="N5133" s="319">
        <v>15</v>
      </c>
      <c r="O5133" s="319" t="s">
        <v>9644</v>
      </c>
      <c r="P5133" s="319">
        <v>81</v>
      </c>
      <c r="Q5133" s="319">
        <v>37</v>
      </c>
      <c r="R5133" s="319">
        <v>32</v>
      </c>
      <c r="S5133" s="319" t="s">
        <v>9645</v>
      </c>
      <c r="T5133" s="319">
        <v>46</v>
      </c>
      <c r="U5133" s="319">
        <v>7.3369999999999997</v>
      </c>
      <c r="V5133" s="319">
        <v>81.626000000000005</v>
      </c>
      <c r="W5133" s="319"/>
      <c r="X5133" s="319"/>
      <c r="Y5133" s="319"/>
      <c r="Z5133" s="319"/>
      <c r="AA5133" s="319"/>
      <c r="AB5133" s="319"/>
      <c r="AC5133" s="319"/>
      <c r="AD5133" s="319"/>
      <c r="AE5133" s="319"/>
      <c r="AF5133" s="319"/>
    </row>
    <row r="5134" spans="2:32" s="313" customFormat="1" hidden="1" x14ac:dyDescent="0.25">
      <c r="B5134" s="313" t="s">
        <v>3367</v>
      </c>
      <c r="C5134" s="672"/>
      <c r="D5134" s="313" t="s">
        <v>10493</v>
      </c>
      <c r="E5134" s="313" t="s">
        <v>3368</v>
      </c>
      <c r="I5134" s="313" t="s">
        <v>3369</v>
      </c>
      <c r="J5134" s="313" t="s">
        <v>1553</v>
      </c>
      <c r="K5134" s="313">
        <v>43</v>
      </c>
      <c r="L5134" s="319"/>
      <c r="M5134" s="319">
        <v>9</v>
      </c>
      <c r="N5134" s="319">
        <v>5</v>
      </c>
      <c r="O5134" s="319" t="s">
        <v>9644</v>
      </c>
      <c r="P5134" s="319">
        <v>25</v>
      </c>
      <c r="Q5134" s="319">
        <v>42</v>
      </c>
      <c r="R5134" s="319">
        <v>46</v>
      </c>
      <c r="S5134" s="319" t="s">
        <v>9645</v>
      </c>
      <c r="T5134" s="319">
        <v>87</v>
      </c>
      <c r="U5134" s="319">
        <v>43.151000000000003</v>
      </c>
      <c r="V5134" s="319">
        <v>25.713000000000001</v>
      </c>
      <c r="W5134" s="319"/>
      <c r="X5134" s="319"/>
      <c r="Y5134" s="319"/>
      <c r="Z5134" s="319"/>
      <c r="AA5134" s="319"/>
      <c r="AB5134" s="319"/>
      <c r="AC5134" s="319"/>
      <c r="AD5134" s="319"/>
      <c r="AE5134" s="319"/>
      <c r="AF5134" s="319"/>
    </row>
    <row r="5135" spans="2:32" s="313" customFormat="1" hidden="1" x14ac:dyDescent="0.25">
      <c r="B5135" s="313" t="s">
        <v>6667</v>
      </c>
      <c r="C5135" s="672"/>
      <c r="D5135" s="313" t="s">
        <v>10494</v>
      </c>
      <c r="E5135" s="313" t="s">
        <v>6668</v>
      </c>
      <c r="I5135" s="313" t="s">
        <v>6669</v>
      </c>
      <c r="J5135" s="313" t="s">
        <v>531</v>
      </c>
      <c r="K5135" s="313">
        <v>38</v>
      </c>
      <c r="L5135" s="319"/>
      <c r="M5135" s="319">
        <v>9</v>
      </c>
      <c r="N5135" s="319">
        <v>4</v>
      </c>
      <c r="O5135" s="319" t="s">
        <v>9644</v>
      </c>
      <c r="P5135" s="319">
        <v>21</v>
      </c>
      <c r="Q5135" s="319">
        <v>25</v>
      </c>
      <c r="R5135" s="319">
        <v>32</v>
      </c>
      <c r="S5135" s="319" t="s">
        <v>9645</v>
      </c>
      <c r="T5135" s="319">
        <v>15</v>
      </c>
      <c r="U5135" s="319">
        <v>38.151000000000003</v>
      </c>
      <c r="V5135" s="319">
        <v>21.425999999999998</v>
      </c>
      <c r="W5135" s="319"/>
      <c r="X5135" s="319"/>
      <c r="Y5135" s="319"/>
      <c r="Z5135" s="319"/>
      <c r="AA5135" s="319"/>
      <c r="AB5135" s="319"/>
      <c r="AC5135" s="319"/>
      <c r="AD5135" s="319"/>
      <c r="AE5135" s="319"/>
      <c r="AF5135" s="319"/>
    </row>
    <row r="5136" spans="2:32" s="313" customFormat="1" hidden="1" x14ac:dyDescent="0.25">
      <c r="B5136" s="313" t="s">
        <v>3477</v>
      </c>
      <c r="C5136" s="672"/>
      <c r="D5136" s="313" t="s">
        <v>10495</v>
      </c>
      <c r="E5136" s="313" t="s">
        <v>3478</v>
      </c>
      <c r="I5136" s="313" t="s">
        <v>3477</v>
      </c>
      <c r="J5136" s="313" t="s">
        <v>878</v>
      </c>
      <c r="K5136" s="313">
        <v>2</v>
      </c>
      <c r="L5136" s="319"/>
      <c r="M5136" s="319">
        <v>34</v>
      </c>
      <c r="N5136" s="319">
        <v>12</v>
      </c>
      <c r="O5136" s="319" t="s">
        <v>9644</v>
      </c>
      <c r="P5136" s="319">
        <v>77</v>
      </c>
      <c r="Q5136" s="319">
        <v>53</v>
      </c>
      <c r="R5136" s="319">
        <v>54</v>
      </c>
      <c r="S5136" s="319" t="s">
        <v>9648</v>
      </c>
      <c r="T5136" s="319">
        <v>50</v>
      </c>
      <c r="U5136" s="319">
        <v>2.57</v>
      </c>
      <c r="V5136" s="319">
        <v>-77.897999999999996</v>
      </c>
      <c r="W5136" s="319"/>
      <c r="X5136" s="319"/>
      <c r="Y5136" s="319"/>
      <c r="Z5136" s="319"/>
      <c r="AA5136" s="319"/>
      <c r="AB5136" s="319"/>
      <c r="AC5136" s="319"/>
      <c r="AD5136" s="319"/>
      <c r="AE5136" s="319"/>
      <c r="AF5136" s="319"/>
    </row>
    <row r="5137" spans="2:32" s="313" customFormat="1" hidden="1" x14ac:dyDescent="0.25">
      <c r="B5137" s="313" t="s">
        <v>3209</v>
      </c>
      <c r="C5137" s="672"/>
      <c r="D5137" s="313" t="s">
        <v>10496</v>
      </c>
      <c r="E5137" s="313" t="s">
        <v>3210</v>
      </c>
      <c r="I5137" s="313" t="s">
        <v>3212</v>
      </c>
      <c r="J5137" s="313" t="s">
        <v>3211</v>
      </c>
      <c r="K5137" s="313">
        <v>0</v>
      </c>
      <c r="L5137" s="319"/>
      <c r="M5137" s="319">
        <v>27</v>
      </c>
      <c r="N5137" s="319">
        <v>13</v>
      </c>
      <c r="O5137" s="319" t="s">
        <v>9647</v>
      </c>
      <c r="P5137" s="319">
        <v>90</v>
      </c>
      <c r="Q5137" s="319">
        <v>15</v>
      </c>
      <c r="R5137" s="319">
        <v>57</v>
      </c>
      <c r="S5137" s="319" t="s">
        <v>9648</v>
      </c>
      <c r="T5137" s="319">
        <v>16</v>
      </c>
      <c r="U5137" s="319">
        <v>-0.45400000000000001</v>
      </c>
      <c r="V5137" s="319">
        <v>-90.266000000000005</v>
      </c>
      <c r="W5137" s="319"/>
      <c r="X5137" s="319"/>
      <c r="Y5137" s="319"/>
      <c r="Z5137" s="319"/>
      <c r="AA5137" s="319"/>
      <c r="AB5137" s="319"/>
      <c r="AC5137" s="319"/>
      <c r="AD5137" s="319"/>
      <c r="AE5137" s="319"/>
      <c r="AF5137" s="319"/>
    </row>
    <row r="5138" spans="2:32" s="313" customFormat="1" hidden="1" x14ac:dyDescent="0.25">
      <c r="B5138" s="313" t="s">
        <v>3430</v>
      </c>
      <c r="C5138" s="672"/>
      <c r="D5138" s="313" t="s">
        <v>10497</v>
      </c>
      <c r="E5138" s="313" t="s">
        <v>3431</v>
      </c>
      <c r="I5138" s="313" t="s">
        <v>3432</v>
      </c>
      <c r="J5138" s="313" t="s">
        <v>436</v>
      </c>
      <c r="K5138" s="313">
        <v>44</v>
      </c>
      <c r="L5138" s="319"/>
      <c r="M5138" s="319">
        <v>29</v>
      </c>
      <c r="N5138" s="319">
        <v>6</v>
      </c>
      <c r="O5138" s="319" t="s">
        <v>9644</v>
      </c>
      <c r="P5138" s="319">
        <v>88</v>
      </c>
      <c r="Q5138" s="319">
        <v>7</v>
      </c>
      <c r="R5138" s="319">
        <v>46</v>
      </c>
      <c r="S5138" s="319" t="s">
        <v>9648</v>
      </c>
      <c r="T5138" s="319">
        <v>212</v>
      </c>
      <c r="U5138" s="319">
        <v>44.484999999999999</v>
      </c>
      <c r="V5138" s="319">
        <v>-88.129000000000005</v>
      </c>
      <c r="W5138" s="319"/>
      <c r="X5138" s="319"/>
      <c r="Y5138" s="319"/>
      <c r="Z5138" s="319"/>
      <c r="AA5138" s="319"/>
      <c r="AB5138" s="319"/>
      <c r="AC5138" s="319"/>
      <c r="AD5138" s="319"/>
      <c r="AE5138" s="319"/>
      <c r="AF5138" s="319"/>
    </row>
    <row r="5139" spans="2:32" s="313" customFormat="1" hidden="1" x14ac:dyDescent="0.25">
      <c r="B5139" s="313" t="s">
        <v>3077</v>
      </c>
      <c r="C5139" s="672"/>
      <c r="D5139" s="313" t="s">
        <v>10498</v>
      </c>
      <c r="E5139" s="313" t="s">
        <v>3078</v>
      </c>
      <c r="I5139" s="313" t="s">
        <v>3079</v>
      </c>
      <c r="J5139" s="313" t="s">
        <v>436</v>
      </c>
      <c r="K5139" s="313">
        <v>47</v>
      </c>
      <c r="L5139" s="319"/>
      <c r="M5139" s="319">
        <v>4</v>
      </c>
      <c r="N5139" s="319">
        <v>45</v>
      </c>
      <c r="O5139" s="319" t="s">
        <v>9644</v>
      </c>
      <c r="P5139" s="319">
        <v>122</v>
      </c>
      <c r="Q5139" s="319">
        <v>34</v>
      </c>
      <c r="R5139" s="319">
        <v>50</v>
      </c>
      <c r="S5139" s="319" t="s">
        <v>9648</v>
      </c>
      <c r="T5139" s="319">
        <v>93</v>
      </c>
      <c r="U5139" s="319">
        <v>47.079000000000001</v>
      </c>
      <c r="V5139" s="319">
        <v>-122.581</v>
      </c>
      <c r="W5139" s="319"/>
      <c r="X5139" s="319"/>
      <c r="Y5139" s="319"/>
      <c r="Z5139" s="319"/>
      <c r="AA5139" s="319"/>
      <c r="AB5139" s="319"/>
      <c r="AC5139" s="319"/>
      <c r="AD5139" s="319"/>
      <c r="AE5139" s="319"/>
      <c r="AF5139" s="319"/>
    </row>
    <row r="5140" spans="2:32" s="313" customFormat="1" hidden="1" x14ac:dyDescent="0.25">
      <c r="B5140" s="313" t="s">
        <v>3273</v>
      </c>
      <c r="C5140" s="672"/>
      <c r="D5140" s="313" t="s">
        <v>10499</v>
      </c>
      <c r="E5140" s="313" t="s">
        <v>3274</v>
      </c>
      <c r="I5140" s="313" t="s">
        <v>3273</v>
      </c>
      <c r="J5140" s="313" t="s">
        <v>525</v>
      </c>
      <c r="K5140" s="313">
        <v>34</v>
      </c>
      <c r="L5140" s="319"/>
      <c r="M5140" s="319">
        <v>0</v>
      </c>
      <c r="N5140" s="319">
        <v>19</v>
      </c>
      <c r="O5140" s="319" t="s">
        <v>9647</v>
      </c>
      <c r="P5140" s="319">
        <v>22</v>
      </c>
      <c r="Q5140" s="319">
        <v>22</v>
      </c>
      <c r="R5140" s="319">
        <v>44</v>
      </c>
      <c r="S5140" s="319" t="s">
        <v>9645</v>
      </c>
      <c r="T5140" s="319">
        <v>198</v>
      </c>
      <c r="U5140" s="319">
        <v>-34.005000000000003</v>
      </c>
      <c r="V5140" s="319">
        <v>22.379000000000001</v>
      </c>
      <c r="W5140" s="319"/>
      <c r="X5140" s="319"/>
      <c r="Y5140" s="319"/>
      <c r="Z5140" s="319"/>
      <c r="AA5140" s="319"/>
      <c r="AB5140" s="319"/>
      <c r="AC5140" s="319"/>
      <c r="AD5140" s="319"/>
      <c r="AE5140" s="319"/>
      <c r="AF5140" s="319"/>
    </row>
    <row r="5141" spans="2:32" s="313" customFormat="1" hidden="1" x14ac:dyDescent="0.25">
      <c r="B5141" s="313" t="s">
        <v>4421</v>
      </c>
      <c r="C5141" s="672"/>
      <c r="D5141" s="313" t="s">
        <v>10500</v>
      </c>
      <c r="E5141" s="313" t="s">
        <v>4422</v>
      </c>
      <c r="I5141" s="313" t="s">
        <v>4423</v>
      </c>
      <c r="J5141" s="313" t="s">
        <v>436</v>
      </c>
      <c r="K5141" s="313">
        <v>31</v>
      </c>
      <c r="L5141" s="319"/>
      <c r="M5141" s="319">
        <v>4</v>
      </c>
      <c r="N5141" s="319">
        <v>2</v>
      </c>
      <c r="O5141" s="319" t="s">
        <v>9644</v>
      </c>
      <c r="P5141" s="319">
        <v>97</v>
      </c>
      <c r="Q5141" s="319">
        <v>49</v>
      </c>
      <c r="R5141" s="319">
        <v>44</v>
      </c>
      <c r="S5141" s="319" t="s">
        <v>9648</v>
      </c>
      <c r="T5141" s="319">
        <v>311</v>
      </c>
      <c r="U5141" s="319">
        <v>31.067</v>
      </c>
      <c r="V5141" s="319">
        <v>-97.828999999999994</v>
      </c>
      <c r="W5141" s="319"/>
      <c r="X5141" s="319"/>
      <c r="Y5141" s="319"/>
      <c r="Z5141" s="319"/>
      <c r="AA5141" s="319"/>
      <c r="AB5141" s="319"/>
      <c r="AC5141" s="319"/>
      <c r="AD5141" s="319"/>
      <c r="AE5141" s="319"/>
      <c r="AF5141" s="319"/>
    </row>
    <row r="5142" spans="2:32" s="313" customFormat="1" hidden="1" x14ac:dyDescent="0.25">
      <c r="B5142" s="313" t="s">
        <v>3281</v>
      </c>
      <c r="C5142" s="672"/>
      <c r="D5142" s="313" t="s">
        <v>10501</v>
      </c>
      <c r="E5142" s="313" t="s">
        <v>3282</v>
      </c>
      <c r="I5142" s="313" t="s">
        <v>3283</v>
      </c>
      <c r="J5142" s="313" t="s">
        <v>594</v>
      </c>
      <c r="K5142" s="313">
        <v>41</v>
      </c>
      <c r="L5142" s="319"/>
      <c r="M5142" s="319">
        <v>54</v>
      </c>
      <c r="N5142" s="319">
        <v>3</v>
      </c>
      <c r="O5142" s="319" t="s">
        <v>9644</v>
      </c>
      <c r="P5142" s="319">
        <v>2</v>
      </c>
      <c r="Q5142" s="319">
        <v>45</v>
      </c>
      <c r="R5142" s="319">
        <v>37</v>
      </c>
      <c r="S5142" s="319" t="s">
        <v>9645</v>
      </c>
      <c r="T5142" s="319">
        <v>143</v>
      </c>
      <c r="U5142" s="319">
        <v>41.901000000000003</v>
      </c>
      <c r="V5142" s="319">
        <v>2.76</v>
      </c>
      <c r="W5142" s="319"/>
      <c r="X5142" s="319"/>
      <c r="Y5142" s="319"/>
      <c r="Z5142" s="319"/>
      <c r="AA5142" s="319"/>
      <c r="AB5142" s="319"/>
      <c r="AC5142" s="319"/>
      <c r="AD5142" s="319"/>
      <c r="AE5142" s="319"/>
      <c r="AF5142" s="319"/>
    </row>
    <row r="5143" spans="2:32" s="313" customFormat="1" hidden="1" x14ac:dyDescent="0.25">
      <c r="B5143" s="313" t="s">
        <v>3451</v>
      </c>
      <c r="C5143" s="672"/>
      <c r="D5143" s="313" t="s">
        <v>10502</v>
      </c>
      <c r="E5143" s="313" t="s">
        <v>3452</v>
      </c>
      <c r="I5143" s="313" t="s">
        <v>3453</v>
      </c>
      <c r="J5143" s="313" t="s">
        <v>748</v>
      </c>
      <c r="K5143" s="313">
        <v>53</v>
      </c>
      <c r="L5143" s="319"/>
      <c r="M5143" s="319">
        <v>7</v>
      </c>
      <c r="N5143" s="319">
        <v>10</v>
      </c>
      <c r="O5143" s="319" t="s">
        <v>9644</v>
      </c>
      <c r="P5143" s="319">
        <v>6</v>
      </c>
      <c r="Q5143" s="319">
        <v>34</v>
      </c>
      <c r="R5143" s="319">
        <v>46</v>
      </c>
      <c r="S5143" s="319" t="s">
        <v>9645</v>
      </c>
      <c r="T5143" s="319">
        <v>6</v>
      </c>
      <c r="U5143" s="319">
        <v>53.119</v>
      </c>
      <c r="V5143" s="319">
        <v>6.5789999999999997</v>
      </c>
      <c r="W5143" s="319"/>
      <c r="X5143" s="319"/>
      <c r="Y5143" s="319"/>
      <c r="Z5143" s="319"/>
      <c r="AA5143" s="319"/>
      <c r="AB5143" s="319"/>
      <c r="AC5143" s="319"/>
      <c r="AD5143" s="319"/>
      <c r="AE5143" s="319"/>
      <c r="AF5143" s="319"/>
    </row>
    <row r="5144" spans="2:32" s="313" customFormat="1" hidden="1" x14ac:dyDescent="0.25">
      <c r="B5144" s="313" t="s">
        <v>3402</v>
      </c>
      <c r="C5144" s="672"/>
      <c r="D5144" s="313" t="s">
        <v>10503</v>
      </c>
      <c r="E5144" s="313" t="s">
        <v>3403</v>
      </c>
      <c r="I5144" s="313" t="s">
        <v>3404</v>
      </c>
      <c r="J5144" s="313" t="s">
        <v>436</v>
      </c>
      <c r="K5144" s="313">
        <v>42</v>
      </c>
      <c r="L5144" s="319"/>
      <c r="M5144" s="319">
        <v>52</v>
      </c>
      <c r="N5144" s="319">
        <v>51</v>
      </c>
      <c r="O5144" s="319" t="s">
        <v>9644</v>
      </c>
      <c r="P5144" s="319">
        <v>85</v>
      </c>
      <c r="Q5144" s="319">
        <v>31</v>
      </c>
      <c r="R5144" s="319">
        <v>22</v>
      </c>
      <c r="S5144" s="319" t="s">
        <v>9648</v>
      </c>
      <c r="T5144" s="319">
        <v>242</v>
      </c>
      <c r="U5144" s="319">
        <v>42.881</v>
      </c>
      <c r="V5144" s="319">
        <v>-85.522999999999996</v>
      </c>
      <c r="W5144" s="319"/>
      <c r="X5144" s="319"/>
      <c r="Y5144" s="319"/>
      <c r="Z5144" s="319"/>
      <c r="AA5144" s="319"/>
      <c r="AB5144" s="319"/>
      <c r="AC5144" s="319"/>
      <c r="AD5144" s="319"/>
      <c r="AE5144" s="319"/>
      <c r="AF5144" s="319"/>
    </row>
    <row r="5145" spans="2:32" s="313" customFormat="1" hidden="1" x14ac:dyDescent="0.25">
      <c r="B5145" s="313" t="s">
        <v>3454</v>
      </c>
      <c r="C5145" s="672"/>
      <c r="D5145" s="313" t="s">
        <v>10504</v>
      </c>
      <c r="E5145" s="313" t="s">
        <v>3455</v>
      </c>
      <c r="I5145" s="313" t="s">
        <v>3454</v>
      </c>
      <c r="J5145" s="313" t="s">
        <v>600</v>
      </c>
      <c r="K5145" s="313">
        <v>42</v>
      </c>
      <c r="L5145" s="319"/>
      <c r="M5145" s="319">
        <v>45</v>
      </c>
      <c r="N5145" s="319">
        <v>39</v>
      </c>
      <c r="O5145" s="319" t="s">
        <v>9644</v>
      </c>
      <c r="P5145" s="319">
        <v>11</v>
      </c>
      <c r="Q5145" s="319">
        <v>4</v>
      </c>
      <c r="R5145" s="319">
        <v>20</v>
      </c>
      <c r="S5145" s="319" t="s">
        <v>9645</v>
      </c>
      <c r="T5145" s="319">
        <v>5</v>
      </c>
      <c r="U5145" s="319">
        <v>42.761000000000003</v>
      </c>
      <c r="V5145" s="319">
        <v>11.071999999999999</v>
      </c>
      <c r="W5145" s="319"/>
      <c r="X5145" s="319"/>
      <c r="Y5145" s="319"/>
      <c r="Z5145" s="319"/>
      <c r="AA5145" s="319"/>
      <c r="AB5145" s="319"/>
      <c r="AC5145" s="319"/>
      <c r="AD5145" s="319"/>
      <c r="AE5145" s="319"/>
      <c r="AF5145" s="319"/>
    </row>
    <row r="5146" spans="2:32" s="313" customFormat="1" hidden="1" x14ac:dyDescent="0.25">
      <c r="B5146" s="313" t="s">
        <v>7842</v>
      </c>
      <c r="C5146" s="672"/>
      <c r="D5146" s="313" t="s">
        <v>10505</v>
      </c>
      <c r="E5146" s="313" t="s">
        <v>7845</v>
      </c>
      <c r="I5146" s="313" t="s">
        <v>7846</v>
      </c>
      <c r="J5146" s="313" t="s">
        <v>665</v>
      </c>
      <c r="K5146" s="313">
        <v>23</v>
      </c>
      <c r="L5146" s="319"/>
      <c r="M5146" s="319">
        <v>25</v>
      </c>
      <c r="N5146" s="319">
        <v>56</v>
      </c>
      <c r="O5146" s="319" t="s">
        <v>9647</v>
      </c>
      <c r="P5146" s="319">
        <v>46</v>
      </c>
      <c r="Q5146" s="319">
        <v>28</v>
      </c>
      <c r="R5146" s="319">
        <v>9</v>
      </c>
      <c r="S5146" s="319" t="s">
        <v>9648</v>
      </c>
      <c r="T5146" s="319">
        <v>750</v>
      </c>
      <c r="U5146" s="319">
        <v>-23.431999999999999</v>
      </c>
      <c r="V5146" s="319">
        <v>-46.469000000000001</v>
      </c>
      <c r="W5146" s="319"/>
      <c r="X5146" s="319"/>
      <c r="Y5146" s="319"/>
      <c r="Z5146" s="319"/>
      <c r="AA5146" s="319"/>
      <c r="AB5146" s="319"/>
      <c r="AC5146" s="319"/>
      <c r="AD5146" s="319"/>
      <c r="AE5146" s="319"/>
      <c r="AF5146" s="319"/>
    </row>
    <row r="5147" spans="2:32" s="313" customFormat="1" hidden="1" x14ac:dyDescent="0.25">
      <c r="B5147" s="313" t="s">
        <v>3388</v>
      </c>
      <c r="C5147" s="672"/>
      <c r="D5147" s="313" t="s">
        <v>10506</v>
      </c>
      <c r="E5147" s="313" t="s">
        <v>3389</v>
      </c>
      <c r="I5147" s="313" t="s">
        <v>3390</v>
      </c>
      <c r="J5147" s="313" t="s">
        <v>705</v>
      </c>
      <c r="K5147" s="313">
        <v>39</v>
      </c>
      <c r="L5147" s="319"/>
      <c r="M5147" s="319">
        <v>5</v>
      </c>
      <c r="N5147" s="319">
        <v>31</v>
      </c>
      <c r="O5147" s="319" t="s">
        <v>9644</v>
      </c>
      <c r="P5147" s="319">
        <v>28</v>
      </c>
      <c r="Q5147" s="319">
        <v>1</v>
      </c>
      <c r="R5147" s="319">
        <v>47</v>
      </c>
      <c r="S5147" s="319" t="s">
        <v>9648</v>
      </c>
      <c r="T5147" s="319">
        <v>27</v>
      </c>
      <c r="U5147" s="319">
        <v>39.091999999999999</v>
      </c>
      <c r="V5147" s="319">
        <v>-28.03</v>
      </c>
      <c r="W5147" s="319"/>
      <c r="X5147" s="319"/>
      <c r="Y5147" s="319"/>
      <c r="Z5147" s="319"/>
      <c r="AA5147" s="319"/>
      <c r="AB5147" s="319"/>
      <c r="AC5147" s="319"/>
      <c r="AD5147" s="319"/>
      <c r="AE5147" s="319"/>
      <c r="AF5147" s="319"/>
    </row>
    <row r="5148" spans="2:32" s="313" customFormat="1" hidden="1" x14ac:dyDescent="0.25">
      <c r="B5148" s="313" t="s">
        <v>3396</v>
      </c>
      <c r="C5148" s="672"/>
      <c r="D5148" s="313" t="s">
        <v>10507</v>
      </c>
      <c r="E5148" s="313" t="s">
        <v>3397</v>
      </c>
      <c r="I5148" s="313" t="s">
        <v>3398</v>
      </c>
      <c r="J5148" s="313" t="s">
        <v>594</v>
      </c>
      <c r="K5148" s="313">
        <v>37</v>
      </c>
      <c r="L5148" s="319"/>
      <c r="M5148" s="319">
        <v>7</v>
      </c>
      <c r="N5148" s="319">
        <v>59</v>
      </c>
      <c r="O5148" s="319" t="s">
        <v>9644</v>
      </c>
      <c r="P5148" s="319">
        <v>3</v>
      </c>
      <c r="Q5148" s="319">
        <v>38</v>
      </c>
      <c r="R5148" s="319">
        <v>8</v>
      </c>
      <c r="S5148" s="319" t="s">
        <v>9648</v>
      </c>
      <c r="T5148" s="319">
        <v>701</v>
      </c>
      <c r="U5148" s="319">
        <v>37.133000000000003</v>
      </c>
      <c r="V5148" s="319">
        <v>-3.6360000000000001</v>
      </c>
      <c r="W5148" s="319"/>
      <c r="X5148" s="319"/>
      <c r="Y5148" s="319"/>
      <c r="Z5148" s="319"/>
      <c r="AA5148" s="319"/>
      <c r="AB5148" s="319"/>
      <c r="AC5148" s="319"/>
      <c r="AD5148" s="319"/>
      <c r="AE5148" s="319"/>
      <c r="AF5148" s="319"/>
    </row>
    <row r="5149" spans="2:32" s="313" customFormat="1" hidden="1" x14ac:dyDescent="0.25">
      <c r="B5149" s="313" t="s">
        <v>3396</v>
      </c>
      <c r="C5149" s="672"/>
      <c r="D5149" s="313" t="s">
        <v>10508</v>
      </c>
      <c r="E5149" s="313" t="s">
        <v>3397</v>
      </c>
      <c r="I5149" s="313" t="s">
        <v>3396</v>
      </c>
      <c r="J5149" s="313" t="s">
        <v>594</v>
      </c>
      <c r="K5149" s="313">
        <v>37</v>
      </c>
      <c r="L5149" s="319"/>
      <c r="M5149" s="319">
        <v>11</v>
      </c>
      <c r="N5149" s="319">
        <v>19</v>
      </c>
      <c r="O5149" s="319" t="s">
        <v>9644</v>
      </c>
      <c r="P5149" s="319">
        <v>3</v>
      </c>
      <c r="Q5149" s="319">
        <v>46</v>
      </c>
      <c r="R5149" s="319">
        <v>38</v>
      </c>
      <c r="S5149" s="319" t="s">
        <v>9648</v>
      </c>
      <c r="T5149" s="319">
        <v>567</v>
      </c>
      <c r="U5149" s="319">
        <v>37.189</v>
      </c>
      <c r="V5149" s="319">
        <v>-3.7770000000000001</v>
      </c>
      <c r="W5149" s="319"/>
      <c r="X5149" s="319"/>
      <c r="Y5149" s="319"/>
      <c r="Z5149" s="319"/>
      <c r="AA5149" s="319"/>
      <c r="AB5149" s="319"/>
      <c r="AC5149" s="319"/>
      <c r="AD5149" s="319"/>
      <c r="AE5149" s="319"/>
      <c r="AF5149" s="319"/>
    </row>
    <row r="5150" spans="2:32" s="313" customFormat="1" hidden="1" x14ac:dyDescent="0.25">
      <c r="B5150" s="313" t="s">
        <v>3419</v>
      </c>
      <c r="C5150" s="672"/>
      <c r="D5150" s="313" t="s">
        <v>10509</v>
      </c>
      <c r="E5150" s="313" t="s">
        <v>3420</v>
      </c>
      <c r="I5150" s="313" t="s">
        <v>3422</v>
      </c>
      <c r="J5150" s="313" t="s">
        <v>3421</v>
      </c>
      <c r="K5150" s="313">
        <v>47</v>
      </c>
      <c r="L5150" s="319"/>
      <c r="M5150" s="319">
        <v>0</v>
      </c>
      <c r="N5150" s="319">
        <v>0</v>
      </c>
      <c r="O5150" s="319" t="s">
        <v>9644</v>
      </c>
      <c r="P5150" s="319">
        <v>15</v>
      </c>
      <c r="Q5150" s="319">
        <v>26</v>
      </c>
      <c r="R5150" s="319">
        <v>0</v>
      </c>
      <c r="S5150" s="319" t="s">
        <v>9645</v>
      </c>
      <c r="T5150" s="319">
        <v>106</v>
      </c>
      <c r="U5150" s="319">
        <v>47</v>
      </c>
      <c r="V5150" s="319">
        <v>15.433</v>
      </c>
      <c r="W5150" s="319"/>
      <c r="X5150" s="319"/>
      <c r="Y5150" s="319"/>
      <c r="Z5150" s="319"/>
      <c r="AA5150" s="319"/>
      <c r="AB5150" s="319"/>
      <c r="AC5150" s="319"/>
      <c r="AD5150" s="319"/>
      <c r="AE5150" s="319"/>
      <c r="AF5150" s="319"/>
    </row>
    <row r="5151" spans="2:32" s="313" customFormat="1" hidden="1" x14ac:dyDescent="0.25">
      <c r="B5151" s="313" t="s">
        <v>3344</v>
      </c>
      <c r="C5151" s="672"/>
      <c r="D5151" s="313" t="s">
        <v>10510</v>
      </c>
      <c r="E5151" s="313" t="s">
        <v>3345</v>
      </c>
      <c r="I5151" s="313" t="s">
        <v>3346</v>
      </c>
      <c r="J5151" s="313" t="s">
        <v>436</v>
      </c>
      <c r="K5151" s="313">
        <v>35</v>
      </c>
      <c r="L5151" s="319"/>
      <c r="M5151" s="319">
        <v>20</v>
      </c>
      <c r="N5151" s="319">
        <v>21</v>
      </c>
      <c r="O5151" s="319" t="s">
        <v>9644</v>
      </c>
      <c r="P5151" s="319">
        <v>77</v>
      </c>
      <c r="Q5151" s="319">
        <v>57</v>
      </c>
      <c r="R5151" s="319">
        <v>38</v>
      </c>
      <c r="S5151" s="319" t="s">
        <v>9648</v>
      </c>
      <c r="T5151" s="319">
        <v>34</v>
      </c>
      <c r="U5151" s="319">
        <v>35.338999999999999</v>
      </c>
      <c r="V5151" s="319">
        <v>-77.960999999999999</v>
      </c>
      <c r="W5151" s="319"/>
      <c r="X5151" s="319"/>
      <c r="Y5151" s="319"/>
      <c r="Z5151" s="319"/>
      <c r="AA5151" s="319"/>
      <c r="AB5151" s="319"/>
      <c r="AC5151" s="319"/>
      <c r="AD5151" s="319"/>
      <c r="AE5151" s="319"/>
      <c r="AF5151" s="319"/>
    </row>
    <row r="5152" spans="2:32" s="313" customFormat="1" hidden="1" x14ac:dyDescent="0.25">
      <c r="B5152" s="313" t="s">
        <v>3379</v>
      </c>
      <c r="C5152" s="672"/>
      <c r="D5152" s="313" t="s">
        <v>10511</v>
      </c>
      <c r="E5152" s="313" t="s">
        <v>3382</v>
      </c>
      <c r="I5152" s="313" t="s">
        <v>3383</v>
      </c>
      <c r="J5152" s="313" t="s">
        <v>745</v>
      </c>
      <c r="K5152" s="313">
        <v>57</v>
      </c>
      <c r="L5152" s="319"/>
      <c r="M5152" s="319">
        <v>46</v>
      </c>
      <c r="N5152" s="319">
        <v>29</v>
      </c>
      <c r="O5152" s="319" t="s">
        <v>9644</v>
      </c>
      <c r="P5152" s="319">
        <v>11</v>
      </c>
      <c r="Q5152" s="319">
        <v>52</v>
      </c>
      <c r="R5152" s="319">
        <v>13</v>
      </c>
      <c r="S5152" s="319" t="s">
        <v>9645</v>
      </c>
      <c r="T5152" s="319">
        <v>18</v>
      </c>
      <c r="U5152" s="319">
        <v>57.774999999999999</v>
      </c>
      <c r="V5152" s="319">
        <v>11.87</v>
      </c>
      <c r="W5152" s="319"/>
      <c r="X5152" s="319"/>
      <c r="Y5152" s="319"/>
      <c r="Z5152" s="319"/>
      <c r="AA5152" s="319"/>
      <c r="AB5152" s="319"/>
      <c r="AC5152" s="319"/>
      <c r="AD5152" s="319"/>
      <c r="AE5152" s="319"/>
      <c r="AF5152" s="319"/>
    </row>
    <row r="5153" spans="2:32" s="313" customFormat="1" hidden="1" x14ac:dyDescent="0.25">
      <c r="B5153" s="313" t="s">
        <v>7948</v>
      </c>
      <c r="C5153" s="672"/>
      <c r="D5153" s="313" t="s">
        <v>10512</v>
      </c>
      <c r="E5153" s="313" t="s">
        <v>7949</v>
      </c>
      <c r="I5153" s="313" t="s">
        <v>7950</v>
      </c>
      <c r="J5153" s="313" t="s">
        <v>498</v>
      </c>
      <c r="K5153" s="313">
        <v>36</v>
      </c>
      <c r="L5153" s="319"/>
      <c r="M5153" s="319">
        <v>10</v>
      </c>
      <c r="N5153" s="319">
        <v>41</v>
      </c>
      <c r="O5153" s="319" t="s">
        <v>9644</v>
      </c>
      <c r="P5153" s="319">
        <v>5</v>
      </c>
      <c r="Q5153" s="319">
        <v>19</v>
      </c>
      <c r="R5153" s="319">
        <v>28</v>
      </c>
      <c r="S5153" s="319" t="s">
        <v>9645</v>
      </c>
      <c r="T5153" s="319">
        <v>1025</v>
      </c>
      <c r="U5153" s="319">
        <v>36.177999999999997</v>
      </c>
      <c r="V5153" s="319">
        <v>5.3239999999999998</v>
      </c>
      <c r="W5153" s="319"/>
      <c r="X5153" s="319"/>
      <c r="Y5153" s="319"/>
      <c r="Z5153" s="319"/>
      <c r="AA5153" s="319"/>
      <c r="AB5153" s="319"/>
      <c r="AC5153" s="319"/>
      <c r="AD5153" s="319"/>
      <c r="AE5153" s="319"/>
      <c r="AF5153" s="319"/>
    </row>
    <row r="5154" spans="2:32" s="313" customFormat="1" hidden="1" x14ac:dyDescent="0.25">
      <c r="B5154" s="313" t="s">
        <v>3048</v>
      </c>
      <c r="C5154" s="672"/>
      <c r="D5154" s="313" t="s">
        <v>10513</v>
      </c>
      <c r="E5154" s="313" t="s">
        <v>3049</v>
      </c>
      <c r="I5154" s="313" t="s">
        <v>3050</v>
      </c>
      <c r="J5154" s="313" t="s">
        <v>436</v>
      </c>
      <c r="K5154" s="313">
        <v>44</v>
      </c>
      <c r="L5154" s="319"/>
      <c r="M5154" s="319">
        <v>3</v>
      </c>
      <c r="N5154" s="319">
        <v>20</v>
      </c>
      <c r="O5154" s="319" t="s">
        <v>9644</v>
      </c>
      <c r="P5154" s="319">
        <v>75</v>
      </c>
      <c r="Q5154" s="319">
        <v>43</v>
      </c>
      <c r="R5154" s="319">
        <v>10</v>
      </c>
      <c r="S5154" s="319" t="s">
        <v>9648</v>
      </c>
      <c r="T5154" s="319">
        <v>211</v>
      </c>
      <c r="U5154" s="319">
        <v>44.055999999999997</v>
      </c>
      <c r="V5154" s="319">
        <v>-75.718999999999994</v>
      </c>
      <c r="W5154" s="319"/>
      <c r="X5154" s="319"/>
      <c r="Y5154" s="319"/>
      <c r="Z5154" s="319"/>
      <c r="AA5154" s="319"/>
      <c r="AB5154" s="319"/>
      <c r="AC5154" s="319"/>
      <c r="AD5154" s="319"/>
      <c r="AE5154" s="319"/>
      <c r="AF5154" s="319"/>
    </row>
    <row r="5155" spans="2:32" s="313" customFormat="1" hidden="1" x14ac:dyDescent="0.25">
      <c r="B5155" s="313" t="s">
        <v>3427</v>
      </c>
      <c r="C5155" s="672"/>
      <c r="D5155" s="313" t="s">
        <v>10514</v>
      </c>
      <c r="E5155" s="313" t="s">
        <v>3428</v>
      </c>
      <c r="I5155" s="313" t="s">
        <v>3429</v>
      </c>
      <c r="J5155" s="313" t="s">
        <v>436</v>
      </c>
      <c r="K5155" s="313">
        <v>47</v>
      </c>
      <c r="L5155" s="319"/>
      <c r="M5155" s="319">
        <v>28</v>
      </c>
      <c r="N5155" s="319">
        <v>55</v>
      </c>
      <c r="O5155" s="319" t="s">
        <v>9644</v>
      </c>
      <c r="P5155" s="319">
        <v>111</v>
      </c>
      <c r="Q5155" s="319">
        <v>22</v>
      </c>
      <c r="R5155" s="319">
        <v>14</v>
      </c>
      <c r="S5155" s="319" t="s">
        <v>9648</v>
      </c>
      <c r="T5155" s="319">
        <v>1121</v>
      </c>
      <c r="U5155" s="319">
        <v>47.481999999999999</v>
      </c>
      <c r="V5155" s="319">
        <v>-111.371</v>
      </c>
      <c r="W5155" s="319"/>
      <c r="X5155" s="319"/>
      <c r="Y5155" s="319"/>
      <c r="Z5155" s="319"/>
      <c r="AA5155" s="319"/>
      <c r="AB5155" s="319"/>
      <c r="AC5155" s="319"/>
      <c r="AD5155" s="319"/>
      <c r="AE5155" s="319"/>
      <c r="AF5155" s="319"/>
    </row>
    <row r="5156" spans="2:32" s="313" customFormat="1" hidden="1" x14ac:dyDescent="0.25">
      <c r="B5156" s="313" t="s">
        <v>5918</v>
      </c>
      <c r="C5156" s="672"/>
      <c r="D5156" s="313" t="s">
        <v>10515</v>
      </c>
      <c r="E5156" s="313" t="s">
        <v>5919</v>
      </c>
      <c r="I5156" s="313" t="s">
        <v>5918</v>
      </c>
      <c r="J5156" s="313" t="s">
        <v>627</v>
      </c>
      <c r="K5156" s="313">
        <v>43</v>
      </c>
      <c r="L5156" s="319"/>
      <c r="M5156" s="319">
        <v>45</v>
      </c>
      <c r="N5156" s="319">
        <v>54</v>
      </c>
      <c r="O5156" s="319" t="s">
        <v>9647</v>
      </c>
      <c r="P5156" s="319">
        <v>170</v>
      </c>
      <c r="Q5156" s="319">
        <v>8</v>
      </c>
      <c r="R5156" s="319">
        <v>0</v>
      </c>
      <c r="S5156" s="319" t="s">
        <v>9645</v>
      </c>
      <c r="T5156" s="319">
        <v>657</v>
      </c>
      <c r="U5156" s="319">
        <v>-43.765000000000001</v>
      </c>
      <c r="V5156" s="319">
        <v>170.13300000000001</v>
      </c>
      <c r="W5156" s="319"/>
      <c r="X5156" s="319"/>
      <c r="Y5156" s="319"/>
      <c r="Z5156" s="319"/>
      <c r="AA5156" s="319"/>
      <c r="AB5156" s="319"/>
      <c r="AC5156" s="319"/>
      <c r="AD5156" s="319"/>
      <c r="AE5156" s="319"/>
      <c r="AF5156" s="319"/>
    </row>
    <row r="5157" spans="2:32" s="313" customFormat="1" hidden="1" x14ac:dyDescent="0.25">
      <c r="B5157" s="313" t="s">
        <v>3373</v>
      </c>
      <c r="C5157" s="672"/>
      <c r="D5157" s="313" t="s">
        <v>10516</v>
      </c>
      <c r="E5157" s="313" t="s">
        <v>3374</v>
      </c>
      <c r="I5157" s="313" t="s">
        <v>3375</v>
      </c>
      <c r="J5157" s="313" t="s">
        <v>726</v>
      </c>
      <c r="K5157" s="313">
        <v>0</v>
      </c>
      <c r="L5157" s="319"/>
      <c r="M5157" s="319">
        <v>38</v>
      </c>
      <c r="N5157" s="319">
        <v>12</v>
      </c>
      <c r="O5157" s="319" t="s">
        <v>9644</v>
      </c>
      <c r="P5157" s="319">
        <v>122</v>
      </c>
      <c r="Q5157" s="319">
        <v>51</v>
      </c>
      <c r="R5157" s="319">
        <v>7</v>
      </c>
      <c r="S5157" s="319" t="s">
        <v>9645</v>
      </c>
      <c r="T5157" s="319">
        <v>18</v>
      </c>
      <c r="U5157" s="319">
        <v>0.63700000000000001</v>
      </c>
      <c r="V5157" s="319">
        <v>122.852</v>
      </c>
      <c r="W5157" s="319"/>
      <c r="X5157" s="319"/>
      <c r="Y5157" s="319"/>
      <c r="Z5157" s="319"/>
      <c r="AA5157" s="319"/>
      <c r="AB5157" s="319"/>
      <c r="AC5157" s="319"/>
      <c r="AD5157" s="319"/>
      <c r="AE5157" s="319"/>
      <c r="AF5157" s="319"/>
    </row>
    <row r="5158" spans="2:32" s="313" customFormat="1" hidden="1" x14ac:dyDescent="0.25">
      <c r="B5158" s="313" t="s">
        <v>3482</v>
      </c>
      <c r="C5158" s="672"/>
      <c r="D5158" s="313" t="s">
        <v>10517</v>
      </c>
      <c r="E5158" s="313" t="s">
        <v>3483</v>
      </c>
      <c r="I5158" s="313" t="s">
        <v>3484</v>
      </c>
      <c r="J5158" s="313" t="s">
        <v>1117</v>
      </c>
      <c r="K5158" s="313">
        <v>14</v>
      </c>
      <c r="L5158" s="319"/>
      <c r="M5158" s="319">
        <v>34</v>
      </c>
      <c r="N5158" s="319">
        <v>59</v>
      </c>
      <c r="O5158" s="319" t="s">
        <v>9644</v>
      </c>
      <c r="P5158" s="319">
        <v>90</v>
      </c>
      <c r="Q5158" s="319">
        <v>31</v>
      </c>
      <c r="R5158" s="319">
        <v>39</v>
      </c>
      <c r="S5158" s="319" t="s">
        <v>9648</v>
      </c>
      <c r="T5158" s="319">
        <v>1510</v>
      </c>
      <c r="U5158" s="319">
        <v>14.583</v>
      </c>
      <c r="V5158" s="319">
        <v>-90.528000000000006</v>
      </c>
      <c r="W5158" s="319"/>
      <c r="X5158" s="319"/>
      <c r="Y5158" s="319"/>
      <c r="Z5158" s="319"/>
      <c r="AA5158" s="319"/>
      <c r="AB5158" s="319"/>
      <c r="AC5158" s="319"/>
      <c r="AD5158" s="319"/>
      <c r="AE5158" s="319"/>
      <c r="AF5158" s="319"/>
    </row>
    <row r="5159" spans="2:32" s="313" customFormat="1" hidden="1" x14ac:dyDescent="0.25">
      <c r="B5159" s="313" t="s">
        <v>3507</v>
      </c>
      <c r="C5159" s="672"/>
      <c r="D5159" s="313" t="s">
        <v>10518</v>
      </c>
      <c r="E5159" s="313" t="s">
        <v>3508</v>
      </c>
      <c r="I5159" s="313" t="s">
        <v>3507</v>
      </c>
      <c r="J5159" s="313" t="s">
        <v>473</v>
      </c>
      <c r="K5159" s="313">
        <v>10</v>
      </c>
      <c r="L5159" s="319"/>
      <c r="M5159" s="319">
        <v>34</v>
      </c>
      <c r="N5159" s="319">
        <v>26</v>
      </c>
      <c r="O5159" s="319" t="s">
        <v>9644</v>
      </c>
      <c r="P5159" s="319">
        <v>62</v>
      </c>
      <c r="Q5159" s="319">
        <v>18</v>
      </c>
      <c r="R5159" s="319">
        <v>45</v>
      </c>
      <c r="S5159" s="319" t="s">
        <v>9648</v>
      </c>
      <c r="T5159" s="319">
        <v>13</v>
      </c>
      <c r="U5159" s="319">
        <v>10.574</v>
      </c>
      <c r="V5159" s="319">
        <v>-62.313000000000002</v>
      </c>
      <c r="W5159" s="319"/>
      <c r="X5159" s="319"/>
      <c r="Y5159" s="319"/>
      <c r="Z5159" s="319"/>
      <c r="AA5159" s="319"/>
      <c r="AB5159" s="319"/>
      <c r="AC5159" s="319"/>
      <c r="AD5159" s="319"/>
      <c r="AE5159" s="319"/>
      <c r="AF5159" s="319"/>
    </row>
    <row r="5160" spans="2:32" s="313" customFormat="1" hidden="1" x14ac:dyDescent="0.25">
      <c r="B5160" s="313" t="s">
        <v>510</v>
      </c>
      <c r="C5160" s="672"/>
      <c r="D5160" s="313" t="s">
        <v>10519</v>
      </c>
      <c r="E5160" s="313" t="s">
        <v>511</v>
      </c>
      <c r="I5160" s="313" t="s">
        <v>513</v>
      </c>
      <c r="J5160" s="313" t="s">
        <v>512</v>
      </c>
      <c r="K5160" s="313">
        <v>13</v>
      </c>
      <c r="L5160" s="319"/>
      <c r="M5160" s="319">
        <v>29</v>
      </c>
      <c r="N5160" s="319">
        <v>2</v>
      </c>
      <c r="O5160" s="319" t="s">
        <v>9644</v>
      </c>
      <c r="P5160" s="319">
        <v>144</v>
      </c>
      <c r="Q5160" s="319">
        <v>47</v>
      </c>
      <c r="R5160" s="319">
        <v>49</v>
      </c>
      <c r="S5160" s="319" t="s">
        <v>9645</v>
      </c>
      <c r="T5160" s="319">
        <v>91</v>
      </c>
      <c r="U5160" s="319">
        <v>13.484</v>
      </c>
      <c r="V5160" s="319">
        <v>144.797</v>
      </c>
      <c r="W5160" s="319"/>
      <c r="X5160" s="319"/>
      <c r="Y5160" s="319"/>
      <c r="Z5160" s="319"/>
      <c r="AA5160" s="319"/>
      <c r="AB5160" s="319"/>
      <c r="AC5160" s="319"/>
      <c r="AD5160" s="319"/>
      <c r="AE5160" s="319"/>
      <c r="AF5160" s="319"/>
    </row>
    <row r="5161" spans="2:32" s="313" customFormat="1" hidden="1" x14ac:dyDescent="0.25">
      <c r="B5161" s="313" t="s">
        <v>3469</v>
      </c>
      <c r="C5161" s="672"/>
      <c r="D5161" s="313" t="s">
        <v>10520</v>
      </c>
      <c r="E5161" s="313" t="s">
        <v>3470</v>
      </c>
      <c r="I5161" s="313" t="s">
        <v>3469</v>
      </c>
      <c r="J5161" s="313" t="s">
        <v>473</v>
      </c>
      <c r="K5161" s="313">
        <v>9</v>
      </c>
      <c r="L5161" s="319"/>
      <c r="M5161" s="319">
        <v>1</v>
      </c>
      <c r="N5161" s="319">
        <v>37</v>
      </c>
      <c r="O5161" s="319" t="s">
        <v>9644</v>
      </c>
      <c r="P5161" s="319">
        <v>69</v>
      </c>
      <c r="Q5161" s="319">
        <v>45</v>
      </c>
      <c r="R5161" s="319">
        <v>18</v>
      </c>
      <c r="S5161" s="319" t="s">
        <v>9648</v>
      </c>
      <c r="T5161" s="319">
        <v>185</v>
      </c>
      <c r="U5161" s="319">
        <v>9.0269999999999992</v>
      </c>
      <c r="V5161" s="319">
        <v>-69.754999999999995</v>
      </c>
      <c r="W5161" s="319"/>
      <c r="X5161" s="319"/>
      <c r="Y5161" s="319"/>
      <c r="Z5161" s="319"/>
      <c r="AA5161" s="319"/>
      <c r="AB5161" s="319"/>
      <c r="AC5161" s="319"/>
      <c r="AD5161" s="319"/>
      <c r="AE5161" s="319"/>
      <c r="AF5161" s="319"/>
    </row>
    <row r="5162" spans="2:32" s="313" customFormat="1" hidden="1" x14ac:dyDescent="0.25">
      <c r="B5162" s="313" t="s">
        <v>772</v>
      </c>
      <c r="C5162" s="672"/>
      <c r="D5162" s="313" t="s">
        <v>10521</v>
      </c>
      <c r="E5162" s="313" t="s">
        <v>6744</v>
      </c>
      <c r="I5162" s="313" t="s">
        <v>6745</v>
      </c>
      <c r="J5162" s="313" t="s">
        <v>436</v>
      </c>
      <c r="K5162" s="313">
        <v>40</v>
      </c>
      <c r="L5162" s="319"/>
      <c r="M5162" s="319">
        <v>38</v>
      </c>
      <c r="N5162" s="319">
        <v>53</v>
      </c>
      <c r="O5162" s="319" t="s">
        <v>9644</v>
      </c>
      <c r="P5162" s="319">
        <v>86</v>
      </c>
      <c r="Q5162" s="319">
        <v>9</v>
      </c>
      <c r="R5162" s="319">
        <v>7</v>
      </c>
      <c r="S5162" s="319" t="s">
        <v>9648</v>
      </c>
      <c r="T5162" s="319">
        <v>248</v>
      </c>
      <c r="U5162" s="319">
        <v>40.648000000000003</v>
      </c>
      <c r="V5162" s="319">
        <v>-86.152000000000001</v>
      </c>
      <c r="W5162" s="319"/>
      <c r="X5162" s="319"/>
      <c r="Y5162" s="319"/>
      <c r="Z5162" s="319"/>
      <c r="AA5162" s="319"/>
      <c r="AB5162" s="319"/>
      <c r="AC5162" s="319"/>
      <c r="AD5162" s="319"/>
      <c r="AE5162" s="319"/>
      <c r="AF5162" s="319"/>
    </row>
    <row r="5163" spans="2:32" s="313" customFormat="1" hidden="1" x14ac:dyDescent="0.25">
      <c r="B5163" s="313" t="s">
        <v>3500</v>
      </c>
      <c r="C5163" s="672"/>
      <c r="D5163" s="313" t="s">
        <v>10522</v>
      </c>
      <c r="E5163" s="313" t="s">
        <v>3501</v>
      </c>
      <c r="I5163" s="313" t="s">
        <v>3502</v>
      </c>
      <c r="J5163" s="313" t="s">
        <v>406</v>
      </c>
      <c r="K5163" s="313">
        <v>51</v>
      </c>
      <c r="L5163" s="319"/>
      <c r="M5163" s="319">
        <v>55</v>
      </c>
      <c r="N5163" s="319">
        <v>22</v>
      </c>
      <c r="O5163" s="319" t="s">
        <v>9644</v>
      </c>
      <c r="P5163" s="319">
        <v>8</v>
      </c>
      <c r="Q5163" s="319">
        <v>18</v>
      </c>
      <c r="R5163" s="319">
        <v>22</v>
      </c>
      <c r="S5163" s="319" t="s">
        <v>9645</v>
      </c>
      <c r="T5163" s="319">
        <v>72</v>
      </c>
      <c r="U5163" s="319">
        <v>51.923000000000002</v>
      </c>
      <c r="V5163" s="319">
        <v>8.3059999999999992</v>
      </c>
      <c r="W5163" s="319"/>
      <c r="X5163" s="319"/>
      <c r="Y5163" s="319"/>
      <c r="Z5163" s="319"/>
      <c r="AA5163" s="319"/>
      <c r="AB5163" s="319"/>
      <c r="AC5163" s="319"/>
      <c r="AD5163" s="319"/>
      <c r="AE5163" s="319"/>
      <c r="AF5163" s="319"/>
    </row>
    <row r="5164" spans="2:32" s="313" customFormat="1" hidden="1" x14ac:dyDescent="0.25">
      <c r="B5164" s="313" t="s">
        <v>3267</v>
      </c>
      <c r="C5164" s="672"/>
      <c r="D5164" s="313" t="s">
        <v>10523</v>
      </c>
      <c r="E5164" s="313" t="s">
        <v>3268</v>
      </c>
      <c r="I5164" s="313" t="s">
        <v>3269</v>
      </c>
      <c r="J5164" s="313" t="s">
        <v>682</v>
      </c>
      <c r="K5164" s="313">
        <v>46</v>
      </c>
      <c r="L5164" s="319"/>
      <c r="M5164" s="319">
        <v>14</v>
      </c>
      <c r="N5164" s="319">
        <v>17</v>
      </c>
      <c r="O5164" s="319" t="s">
        <v>9644</v>
      </c>
      <c r="P5164" s="319">
        <v>6</v>
      </c>
      <c r="Q5164" s="319">
        <v>6</v>
      </c>
      <c r="R5164" s="319">
        <v>32</v>
      </c>
      <c r="S5164" s="319" t="s">
        <v>9645</v>
      </c>
      <c r="T5164" s="319">
        <v>431</v>
      </c>
      <c r="U5164" s="319">
        <v>46.238</v>
      </c>
      <c r="V5164" s="319">
        <v>6.109</v>
      </c>
      <c r="W5164" s="319"/>
      <c r="X5164" s="319"/>
      <c r="Y5164" s="319"/>
      <c r="Z5164" s="319"/>
      <c r="AA5164" s="319"/>
      <c r="AB5164" s="319"/>
      <c r="AC5164" s="319"/>
      <c r="AD5164" s="319"/>
      <c r="AE5164" s="319"/>
      <c r="AF5164" s="319"/>
    </row>
    <row r="5165" spans="2:32" s="313" customFormat="1" hidden="1" x14ac:dyDescent="0.25">
      <c r="B5165" s="313" t="s">
        <v>3435</v>
      </c>
      <c r="C5165" s="672"/>
      <c r="D5165" s="313" t="s">
        <v>10524</v>
      </c>
      <c r="E5165" s="313" t="s">
        <v>3436</v>
      </c>
      <c r="I5165" s="313" t="s">
        <v>3437</v>
      </c>
      <c r="J5165" s="313" t="s">
        <v>436</v>
      </c>
      <c r="K5165" s="313">
        <v>33</v>
      </c>
      <c r="L5165" s="319"/>
      <c r="M5165" s="319">
        <v>4</v>
      </c>
      <c r="N5165" s="319">
        <v>4</v>
      </c>
      <c r="O5165" s="319" t="s">
        <v>9644</v>
      </c>
      <c r="P5165" s="319">
        <v>96</v>
      </c>
      <c r="Q5165" s="319">
        <v>3</v>
      </c>
      <c r="R5165" s="319">
        <v>55</v>
      </c>
      <c r="S5165" s="319" t="s">
        <v>9648</v>
      </c>
      <c r="T5165" s="319">
        <v>164</v>
      </c>
      <c r="U5165" s="319">
        <v>33.067999999999998</v>
      </c>
      <c r="V5165" s="319">
        <v>-96.064999999999998</v>
      </c>
      <c r="W5165" s="319"/>
      <c r="X5165" s="319"/>
      <c r="Y5165" s="319"/>
      <c r="Z5165" s="319"/>
      <c r="AA5165" s="319"/>
      <c r="AB5165" s="319"/>
      <c r="AC5165" s="319"/>
      <c r="AD5165" s="319"/>
      <c r="AE5165" s="319"/>
      <c r="AF5165" s="319"/>
    </row>
    <row r="5166" spans="2:32" s="313" customFormat="1" hidden="1" x14ac:dyDescent="0.25">
      <c r="B5166" s="313" t="s">
        <v>3409</v>
      </c>
      <c r="C5166" s="672"/>
      <c r="D5166" s="313" t="s">
        <v>10525</v>
      </c>
      <c r="E5166" s="313" t="s">
        <v>3410</v>
      </c>
      <c r="I5166" s="313" t="s">
        <v>3411</v>
      </c>
      <c r="J5166" s="313" t="s">
        <v>436</v>
      </c>
      <c r="K5166" s="313">
        <v>38</v>
      </c>
      <c r="L5166" s="319"/>
      <c r="M5166" s="319">
        <v>50</v>
      </c>
      <c r="N5166" s="319">
        <v>36</v>
      </c>
      <c r="O5166" s="319" t="s">
        <v>9644</v>
      </c>
      <c r="P5166" s="319">
        <v>94</v>
      </c>
      <c r="Q5166" s="319">
        <v>33</v>
      </c>
      <c r="R5166" s="319">
        <v>38</v>
      </c>
      <c r="S5166" s="319" t="s">
        <v>9648</v>
      </c>
      <c r="T5166" s="319">
        <v>333</v>
      </c>
      <c r="U5166" s="319">
        <v>38.843000000000004</v>
      </c>
      <c r="V5166" s="319">
        <v>-94.561000000000007</v>
      </c>
      <c r="W5166" s="319"/>
      <c r="X5166" s="319"/>
      <c r="Y5166" s="319"/>
      <c r="Z5166" s="319"/>
      <c r="AA5166" s="319"/>
      <c r="AB5166" s="319"/>
      <c r="AC5166" s="319"/>
      <c r="AD5166" s="319"/>
      <c r="AE5166" s="319"/>
      <c r="AF5166" s="319"/>
    </row>
    <row r="5167" spans="2:32" s="313" customFormat="1" hidden="1" x14ac:dyDescent="0.25">
      <c r="B5167" s="313" t="s">
        <v>3248</v>
      </c>
      <c r="C5167" s="672"/>
      <c r="D5167" s="313" t="s">
        <v>10526</v>
      </c>
      <c r="E5167" s="313" t="s">
        <v>3249</v>
      </c>
      <c r="I5167" s="313" t="s">
        <v>3250</v>
      </c>
      <c r="J5167" s="313" t="s">
        <v>745</v>
      </c>
      <c r="K5167" s="313">
        <v>60</v>
      </c>
      <c r="L5167" s="319"/>
      <c r="M5167" s="319">
        <v>35</v>
      </c>
      <c r="N5167" s="319">
        <v>36</v>
      </c>
      <c r="O5167" s="319" t="s">
        <v>9644</v>
      </c>
      <c r="P5167" s="319">
        <v>16</v>
      </c>
      <c r="Q5167" s="319">
        <v>57</v>
      </c>
      <c r="R5167" s="319">
        <v>5</v>
      </c>
      <c r="S5167" s="319" t="s">
        <v>9645</v>
      </c>
      <c r="T5167" s="319">
        <v>69</v>
      </c>
      <c r="U5167" s="319">
        <v>60.593000000000004</v>
      </c>
      <c r="V5167" s="319">
        <v>16.951000000000001</v>
      </c>
      <c r="W5167" s="319"/>
      <c r="X5167" s="319"/>
      <c r="Y5167" s="319"/>
      <c r="Z5167" s="319"/>
      <c r="AA5167" s="319"/>
      <c r="AB5167" s="319"/>
      <c r="AC5167" s="319"/>
      <c r="AD5167" s="319"/>
      <c r="AE5167" s="319"/>
      <c r="AF5167" s="319"/>
    </row>
    <row r="5168" spans="2:32" s="313" customFormat="1" hidden="1" x14ac:dyDescent="0.25">
      <c r="B5168" s="313" t="s">
        <v>3523</v>
      </c>
      <c r="C5168" s="672"/>
      <c r="D5168" s="313" t="s">
        <v>10527</v>
      </c>
      <c r="E5168" s="313" t="s">
        <v>3524</v>
      </c>
      <c r="I5168" s="313" t="s">
        <v>3523</v>
      </c>
      <c r="J5168" s="313" t="s">
        <v>1051</v>
      </c>
      <c r="K5168" s="313">
        <v>25</v>
      </c>
      <c r="L5168" s="319"/>
      <c r="M5168" s="319">
        <v>13</v>
      </c>
      <c r="N5168" s="319">
        <v>59</v>
      </c>
      <c r="O5168" s="319" t="s">
        <v>9644</v>
      </c>
      <c r="P5168" s="319">
        <v>62</v>
      </c>
      <c r="Q5168" s="319">
        <v>19</v>
      </c>
      <c r="R5168" s="319">
        <v>46</v>
      </c>
      <c r="S5168" s="319" t="s">
        <v>9645</v>
      </c>
      <c r="T5168" s="319">
        <v>30</v>
      </c>
      <c r="U5168" s="319">
        <v>25.233000000000001</v>
      </c>
      <c r="V5168" s="319">
        <v>62.329000000000001</v>
      </c>
      <c r="W5168" s="319"/>
      <c r="X5168" s="319"/>
      <c r="Y5168" s="319"/>
      <c r="Z5168" s="319"/>
      <c r="AA5168" s="319"/>
      <c r="AB5168" s="319"/>
      <c r="AC5168" s="319"/>
      <c r="AD5168" s="319"/>
      <c r="AE5168" s="319"/>
      <c r="AF5168" s="319"/>
    </row>
    <row r="5169" spans="2:32" s="313" customFormat="1" hidden="1" x14ac:dyDescent="0.25">
      <c r="B5169" s="313" t="s">
        <v>3527</v>
      </c>
      <c r="C5169" s="672"/>
      <c r="D5169" s="313" t="s">
        <v>10528</v>
      </c>
      <c r="E5169" s="313" t="s">
        <v>3528</v>
      </c>
      <c r="I5169" s="313" t="s">
        <v>3529</v>
      </c>
      <c r="J5169" s="313" t="s">
        <v>1690</v>
      </c>
      <c r="K5169" s="313">
        <v>19</v>
      </c>
      <c r="L5169" s="319"/>
      <c r="M5169" s="319">
        <v>26</v>
      </c>
      <c r="N5169" s="319">
        <v>12</v>
      </c>
      <c r="O5169" s="319" t="s">
        <v>9647</v>
      </c>
      <c r="P5169" s="319">
        <v>29</v>
      </c>
      <c r="Q5169" s="319">
        <v>51</v>
      </c>
      <c r="R5169" s="319">
        <v>42</v>
      </c>
      <c r="S5169" s="319" t="s">
        <v>9645</v>
      </c>
      <c r="T5169" s="319">
        <v>1427</v>
      </c>
      <c r="U5169" s="319">
        <v>-19.437000000000001</v>
      </c>
      <c r="V5169" s="319">
        <v>29.861999999999998</v>
      </c>
      <c r="W5169" s="319"/>
      <c r="X5169" s="319"/>
      <c r="Y5169" s="319"/>
      <c r="Z5169" s="319"/>
      <c r="AA5169" s="319"/>
      <c r="AB5169" s="319"/>
      <c r="AC5169" s="319"/>
      <c r="AD5169" s="319"/>
      <c r="AE5169" s="319"/>
      <c r="AF5169" s="319"/>
    </row>
    <row r="5170" spans="2:32" s="313" customFormat="1" hidden="1" x14ac:dyDescent="0.25">
      <c r="B5170" s="313" t="s">
        <v>3525</v>
      </c>
      <c r="C5170" s="672"/>
      <c r="D5170" s="313" t="s">
        <v>10529</v>
      </c>
      <c r="E5170" s="313" t="s">
        <v>3526</v>
      </c>
      <c r="I5170" s="313" t="s">
        <v>3525</v>
      </c>
      <c r="J5170" s="313" t="s">
        <v>516</v>
      </c>
      <c r="K5170" s="313">
        <v>26</v>
      </c>
      <c r="L5170" s="319"/>
      <c r="M5170" s="319">
        <v>17</v>
      </c>
      <c r="N5170" s="319">
        <v>38</v>
      </c>
      <c r="O5170" s="319" t="s">
        <v>9644</v>
      </c>
      <c r="P5170" s="319">
        <v>78</v>
      </c>
      <c r="Q5170" s="319">
        <v>13</v>
      </c>
      <c r="R5170" s="319">
        <v>39</v>
      </c>
      <c r="S5170" s="319" t="s">
        <v>9645</v>
      </c>
      <c r="T5170" s="319">
        <v>189</v>
      </c>
      <c r="U5170" s="319">
        <v>26.294</v>
      </c>
      <c r="V5170" s="319">
        <v>78.227999999999994</v>
      </c>
      <c r="W5170" s="319"/>
      <c r="X5170" s="319"/>
      <c r="Y5170" s="319"/>
      <c r="Z5170" s="319"/>
      <c r="AA5170" s="319"/>
      <c r="AB5170" s="319"/>
      <c r="AC5170" s="319"/>
      <c r="AD5170" s="319"/>
      <c r="AE5170" s="319"/>
      <c r="AF5170" s="319"/>
    </row>
    <row r="5171" spans="2:32" s="313" customFormat="1" hidden="1" x14ac:dyDescent="0.25">
      <c r="B5171" s="313" t="s">
        <v>3438</v>
      </c>
      <c r="C5171" s="672"/>
      <c r="D5171" s="313" t="s">
        <v>10530</v>
      </c>
      <c r="E5171" s="313" t="s">
        <v>3439</v>
      </c>
      <c r="I5171" s="313" t="s">
        <v>3440</v>
      </c>
      <c r="J5171" s="313" t="s">
        <v>436</v>
      </c>
      <c r="K5171" s="313">
        <v>33</v>
      </c>
      <c r="L5171" s="319"/>
      <c r="M5171" s="319">
        <v>29</v>
      </c>
      <c r="N5171" s="319">
        <v>39</v>
      </c>
      <c r="O5171" s="319" t="s">
        <v>9644</v>
      </c>
      <c r="P5171" s="319">
        <v>90</v>
      </c>
      <c r="Q5171" s="319">
        <v>5</v>
      </c>
      <c r="R5171" s="319">
        <v>4</v>
      </c>
      <c r="S5171" s="319" t="s">
        <v>9648</v>
      </c>
      <c r="T5171" s="319">
        <v>50</v>
      </c>
      <c r="U5171" s="319">
        <v>33.494</v>
      </c>
      <c r="V5171" s="319">
        <v>-90.084000000000003</v>
      </c>
      <c r="W5171" s="319"/>
      <c r="X5171" s="319"/>
      <c r="Y5171" s="319"/>
      <c r="Z5171" s="319"/>
      <c r="AA5171" s="319"/>
      <c r="AB5171" s="319"/>
      <c r="AC5171" s="319"/>
      <c r="AD5171" s="319"/>
      <c r="AE5171" s="319"/>
      <c r="AF5171" s="319"/>
    </row>
    <row r="5172" spans="2:32" s="313" customFormat="1" hidden="1" x14ac:dyDescent="0.25">
      <c r="B5172" s="313" t="s">
        <v>9330</v>
      </c>
      <c r="C5172" s="672"/>
      <c r="D5172" s="313" t="s">
        <v>10531</v>
      </c>
      <c r="E5172" s="313" t="s">
        <v>9331</v>
      </c>
      <c r="I5172" s="313" t="s">
        <v>9332</v>
      </c>
      <c r="J5172" s="313" t="s">
        <v>406</v>
      </c>
      <c r="K5172" s="313">
        <v>54</v>
      </c>
      <c r="L5172" s="319"/>
      <c r="M5172" s="319">
        <v>54</v>
      </c>
      <c r="N5172" s="319">
        <v>47</v>
      </c>
      <c r="O5172" s="319" t="s">
        <v>9644</v>
      </c>
      <c r="P5172" s="319">
        <v>8</v>
      </c>
      <c r="Q5172" s="319">
        <v>20</v>
      </c>
      <c r="R5172" s="319">
        <v>25</v>
      </c>
      <c r="S5172" s="319" t="s">
        <v>9645</v>
      </c>
      <c r="T5172" s="319">
        <v>16</v>
      </c>
      <c r="U5172" s="319">
        <v>54.912999999999997</v>
      </c>
      <c r="V5172" s="319">
        <v>8.34</v>
      </c>
      <c r="W5172" s="319"/>
      <c r="X5172" s="319"/>
      <c r="Y5172" s="319"/>
      <c r="Z5172" s="319"/>
      <c r="AA5172" s="319"/>
      <c r="AB5172" s="319"/>
      <c r="AC5172" s="319"/>
      <c r="AD5172" s="319"/>
      <c r="AE5172" s="319"/>
      <c r="AF5172" s="319"/>
    </row>
    <row r="5173" spans="2:32" s="313" customFormat="1" hidden="1" x14ac:dyDescent="0.25">
      <c r="B5173" s="313" t="s">
        <v>3376</v>
      </c>
      <c r="C5173" s="672"/>
      <c r="D5173" s="313" t="s">
        <v>10532</v>
      </c>
      <c r="E5173" s="313" t="s">
        <v>3377</v>
      </c>
      <c r="I5173" s="313" t="s">
        <v>3378</v>
      </c>
      <c r="J5173" s="313" t="s">
        <v>406</v>
      </c>
      <c r="K5173" s="313">
        <v>35</v>
      </c>
      <c r="L5173" s="319"/>
      <c r="M5173" s="319">
        <v>27</v>
      </c>
      <c r="N5173" s="319">
        <v>38</v>
      </c>
      <c r="O5173" s="319" t="s">
        <v>9644</v>
      </c>
      <c r="P5173" s="319">
        <v>77</v>
      </c>
      <c r="Q5173" s="319">
        <v>57</v>
      </c>
      <c r="R5173" s="319">
        <v>53</v>
      </c>
      <c r="S5173" s="319" t="s">
        <v>9648</v>
      </c>
      <c r="T5173" s="319">
        <v>41</v>
      </c>
      <c r="U5173" s="319">
        <v>35.460999999999999</v>
      </c>
      <c r="V5173" s="319">
        <v>-77.965000000000003</v>
      </c>
      <c r="W5173" s="319"/>
      <c r="X5173" s="319"/>
      <c r="Y5173" s="319"/>
      <c r="Z5173" s="319"/>
      <c r="AA5173" s="319"/>
      <c r="AB5173" s="319"/>
      <c r="AC5173" s="319"/>
      <c r="AD5173" s="319"/>
      <c r="AE5173" s="319"/>
      <c r="AF5173" s="319"/>
    </row>
    <row r="5174" spans="2:32" s="313" customFormat="1" hidden="1" x14ac:dyDescent="0.25">
      <c r="B5174" s="313" t="s">
        <v>3224</v>
      </c>
      <c r="C5174" s="672"/>
      <c r="D5174" s="313" t="s">
        <v>10533</v>
      </c>
      <c r="E5174" s="313" t="s">
        <v>3225</v>
      </c>
      <c r="I5174" s="313" t="s">
        <v>3224</v>
      </c>
      <c r="J5174" s="313" t="s">
        <v>1893</v>
      </c>
      <c r="K5174" s="313">
        <v>53</v>
      </c>
      <c r="L5174" s="319"/>
      <c r="M5174" s="319">
        <v>18</v>
      </c>
      <c r="N5174" s="319">
        <v>5</v>
      </c>
      <c r="O5174" s="319" t="s">
        <v>9644</v>
      </c>
      <c r="P5174" s="319">
        <v>8</v>
      </c>
      <c r="Q5174" s="319">
        <v>56</v>
      </c>
      <c r="R5174" s="319">
        <v>21</v>
      </c>
      <c r="S5174" s="319" t="s">
        <v>9648</v>
      </c>
      <c r="T5174" s="319">
        <v>25</v>
      </c>
      <c r="U5174" s="319">
        <v>53.301000000000002</v>
      </c>
      <c r="V5174" s="319">
        <v>-8.9390000000000001</v>
      </c>
      <c r="W5174" s="319"/>
      <c r="X5174" s="319"/>
      <c r="Y5174" s="319"/>
      <c r="Z5174" s="319"/>
      <c r="AA5174" s="319"/>
      <c r="AB5174" s="319"/>
      <c r="AC5174" s="319"/>
      <c r="AD5174" s="319"/>
      <c r="AE5174" s="319"/>
      <c r="AF5174" s="319"/>
    </row>
    <row r="5175" spans="2:32" s="313" customFormat="1" hidden="1" x14ac:dyDescent="0.25">
      <c r="B5175" s="313" t="s">
        <v>6136</v>
      </c>
      <c r="C5175" s="672"/>
      <c r="D5175" s="313" t="s">
        <v>10534</v>
      </c>
      <c r="E5175" s="313" t="s">
        <v>6137</v>
      </c>
      <c r="I5175" s="313" t="s">
        <v>6136</v>
      </c>
      <c r="J5175" s="313" t="s">
        <v>1343</v>
      </c>
      <c r="K5175" s="313">
        <v>7</v>
      </c>
      <c r="L5175" s="319"/>
      <c r="M5175" s="319">
        <v>45</v>
      </c>
      <c r="N5175" s="319">
        <v>16</v>
      </c>
      <c r="O5175" s="319" t="s">
        <v>9647</v>
      </c>
      <c r="P5175" s="319">
        <v>15</v>
      </c>
      <c r="Q5175" s="319">
        <v>17</v>
      </c>
      <c r="R5175" s="319">
        <v>15</v>
      </c>
      <c r="S5175" s="319" t="s">
        <v>9645</v>
      </c>
      <c r="T5175" s="319">
        <v>1252</v>
      </c>
      <c r="U5175" s="319">
        <v>-7.7539999999999996</v>
      </c>
      <c r="V5175" s="319">
        <v>15.287000000000001</v>
      </c>
      <c r="W5175" s="319"/>
      <c r="X5175" s="319"/>
      <c r="Y5175" s="319"/>
      <c r="Z5175" s="319"/>
      <c r="AA5175" s="319"/>
      <c r="AB5175" s="319"/>
      <c r="AC5175" s="319"/>
      <c r="AD5175" s="319"/>
      <c r="AE5175" s="319"/>
      <c r="AF5175" s="319"/>
    </row>
    <row r="5176" spans="2:32" s="313" customFormat="1" hidden="1" x14ac:dyDescent="0.25">
      <c r="B5176" s="313" t="s">
        <v>2383</v>
      </c>
      <c r="C5176" s="672"/>
      <c r="D5176" s="313" t="s">
        <v>10535</v>
      </c>
      <c r="E5176" s="313" t="s">
        <v>2384</v>
      </c>
      <c r="I5176" s="313" t="s">
        <v>2385</v>
      </c>
      <c r="J5176" s="313" t="s">
        <v>697</v>
      </c>
      <c r="K5176" s="313">
        <v>45</v>
      </c>
      <c r="L5176" s="319"/>
      <c r="M5176" s="319">
        <v>35</v>
      </c>
      <c r="N5176" s="319">
        <v>39</v>
      </c>
      <c r="O5176" s="319" t="s">
        <v>9647</v>
      </c>
      <c r="P5176" s="319">
        <v>72</v>
      </c>
      <c r="Q5176" s="319">
        <v>6</v>
      </c>
      <c r="R5176" s="319">
        <v>22</v>
      </c>
      <c r="S5176" s="319" t="s">
        <v>9648</v>
      </c>
      <c r="T5176" s="319">
        <v>311</v>
      </c>
      <c r="U5176" s="319">
        <v>-45.594000000000001</v>
      </c>
      <c r="V5176" s="319">
        <v>-72.105999999999995</v>
      </c>
      <c r="W5176" s="319"/>
      <c r="X5176" s="319"/>
      <c r="Y5176" s="319"/>
      <c r="Z5176" s="319"/>
      <c r="AA5176" s="319"/>
      <c r="AB5176" s="319"/>
      <c r="AC5176" s="319"/>
      <c r="AD5176" s="319"/>
      <c r="AE5176" s="319"/>
      <c r="AF5176" s="319"/>
    </row>
    <row r="5177" spans="2:32" s="313" customFormat="1" hidden="1" x14ac:dyDescent="0.25">
      <c r="B5177" s="313" t="s">
        <v>3490</v>
      </c>
      <c r="C5177" s="672"/>
      <c r="D5177" s="313" t="s">
        <v>10536</v>
      </c>
      <c r="E5177" s="313" t="s">
        <v>3491</v>
      </c>
      <c r="I5177" s="313" t="s">
        <v>3492</v>
      </c>
      <c r="J5177" s="313" t="s">
        <v>856</v>
      </c>
      <c r="K5177" s="313">
        <v>10</v>
      </c>
      <c r="L5177" s="319"/>
      <c r="M5177" s="319">
        <v>49</v>
      </c>
      <c r="N5177" s="319">
        <v>18</v>
      </c>
      <c r="O5177" s="319" t="s">
        <v>9647</v>
      </c>
      <c r="P5177" s="319">
        <v>65</v>
      </c>
      <c r="Q5177" s="319">
        <v>20</v>
      </c>
      <c r="R5177" s="319">
        <v>45</v>
      </c>
      <c r="S5177" s="319" t="s">
        <v>9648</v>
      </c>
      <c r="T5177" s="319">
        <v>131</v>
      </c>
      <c r="U5177" s="319">
        <v>-10.821999999999999</v>
      </c>
      <c r="V5177" s="319">
        <v>-65.346000000000004</v>
      </c>
      <c r="W5177" s="319"/>
      <c r="X5177" s="319"/>
      <c r="Y5177" s="319"/>
      <c r="Z5177" s="319"/>
      <c r="AA5177" s="319"/>
      <c r="AB5177" s="319"/>
      <c r="AC5177" s="319"/>
      <c r="AD5177" s="319"/>
      <c r="AE5177" s="319"/>
      <c r="AF5177" s="319"/>
    </row>
    <row r="5178" spans="2:32" s="313" customFormat="1" hidden="1" x14ac:dyDescent="0.25">
      <c r="B5178" s="313" t="s">
        <v>3488</v>
      </c>
      <c r="C5178" s="672"/>
      <c r="D5178" s="313" t="s">
        <v>10537</v>
      </c>
      <c r="E5178" s="313" t="s">
        <v>3489</v>
      </c>
      <c r="I5178" s="313" t="s">
        <v>1846</v>
      </c>
      <c r="J5178" s="313" t="s">
        <v>714</v>
      </c>
      <c r="K5178" s="313">
        <v>2</v>
      </c>
      <c r="L5178" s="319"/>
      <c r="M5178" s="319">
        <v>9</v>
      </c>
      <c r="N5178" s="319">
        <v>28</v>
      </c>
      <c r="O5178" s="319" t="s">
        <v>9647</v>
      </c>
      <c r="P5178" s="319">
        <v>79</v>
      </c>
      <c r="Q5178" s="319">
        <v>53</v>
      </c>
      <c r="R5178" s="319">
        <v>2</v>
      </c>
      <c r="S5178" s="319" t="s">
        <v>9648</v>
      </c>
      <c r="T5178" s="319">
        <v>5</v>
      </c>
      <c r="U5178" s="319">
        <v>-2.1579999999999999</v>
      </c>
      <c r="V5178" s="319">
        <v>-79.884</v>
      </c>
      <c r="W5178" s="319"/>
      <c r="X5178" s="319"/>
      <c r="Y5178" s="319"/>
      <c r="Z5178" s="319"/>
      <c r="AA5178" s="319"/>
      <c r="AB5178" s="319"/>
      <c r="AC5178" s="319"/>
      <c r="AD5178" s="319"/>
      <c r="AE5178" s="319"/>
      <c r="AF5178" s="319"/>
    </row>
    <row r="5179" spans="2:32" s="313" customFormat="1" hidden="1" x14ac:dyDescent="0.25">
      <c r="B5179" s="313" t="s">
        <v>3318</v>
      </c>
      <c r="C5179" s="672"/>
      <c r="D5179" s="313" t="s">
        <v>10538</v>
      </c>
      <c r="E5179" s="313" t="s">
        <v>3319</v>
      </c>
      <c r="I5179" s="313" t="s">
        <v>3318</v>
      </c>
      <c r="J5179" s="313" t="s">
        <v>3320</v>
      </c>
      <c r="K5179" s="313">
        <v>1</v>
      </c>
      <c r="L5179" s="319"/>
      <c r="M5179" s="319">
        <v>40</v>
      </c>
      <c r="N5179" s="319">
        <v>37</v>
      </c>
      <c r="O5179" s="319" t="s">
        <v>9647</v>
      </c>
      <c r="P5179" s="319">
        <v>29</v>
      </c>
      <c r="Q5179" s="319">
        <v>15</v>
      </c>
      <c r="R5179" s="319">
        <v>31</v>
      </c>
      <c r="S5179" s="319" t="s">
        <v>9645</v>
      </c>
      <c r="T5179" s="319">
        <v>1554</v>
      </c>
      <c r="U5179" s="319">
        <v>-1.677</v>
      </c>
      <c r="V5179" s="319">
        <v>29.259</v>
      </c>
      <c r="W5179" s="319"/>
      <c r="X5179" s="319"/>
      <c r="Y5179" s="319"/>
      <c r="Z5179" s="319"/>
      <c r="AA5179" s="319"/>
      <c r="AB5179" s="319"/>
      <c r="AC5179" s="319"/>
      <c r="AD5179" s="319"/>
      <c r="AE5179" s="319"/>
      <c r="AF5179" s="319"/>
    </row>
    <row r="5180" spans="2:32" s="313" customFormat="1" hidden="1" x14ac:dyDescent="0.25">
      <c r="B5180" s="313" t="s">
        <v>3494</v>
      </c>
      <c r="C5180" s="672"/>
      <c r="D5180" s="313" t="s">
        <v>10539</v>
      </c>
      <c r="E5180" s="313" t="s">
        <v>3495</v>
      </c>
      <c r="I5180" s="313" t="s">
        <v>3496</v>
      </c>
      <c r="J5180" s="313" t="s">
        <v>469</v>
      </c>
      <c r="K5180" s="313">
        <v>27</v>
      </c>
      <c r="L5180" s="319"/>
      <c r="M5180" s="319">
        <v>58</v>
      </c>
      <c r="N5180" s="319">
        <v>8</v>
      </c>
      <c r="O5180" s="319" t="s">
        <v>9644</v>
      </c>
      <c r="P5180" s="319">
        <v>110</v>
      </c>
      <c r="Q5180" s="319">
        <v>55</v>
      </c>
      <c r="R5180" s="319">
        <v>30</v>
      </c>
      <c r="S5180" s="319" t="s">
        <v>9648</v>
      </c>
      <c r="T5180" s="319">
        <v>28</v>
      </c>
      <c r="U5180" s="319">
        <v>27.969000000000001</v>
      </c>
      <c r="V5180" s="319">
        <v>-110.925</v>
      </c>
      <c r="W5180" s="319"/>
      <c r="X5180" s="319"/>
      <c r="Y5180" s="319"/>
      <c r="Z5180" s="319"/>
      <c r="AA5180" s="319"/>
      <c r="AB5180" s="319"/>
      <c r="AC5180" s="319"/>
      <c r="AD5180" s="319"/>
      <c r="AE5180" s="319"/>
      <c r="AF5180" s="319"/>
    </row>
    <row r="5181" spans="2:32" s="313" customFormat="1" hidden="1" x14ac:dyDescent="0.25">
      <c r="B5181" s="313" t="s">
        <v>3339</v>
      </c>
      <c r="C5181" s="672"/>
      <c r="D5181" s="313" t="s">
        <v>10540</v>
      </c>
      <c r="E5181" s="313" t="s">
        <v>3340</v>
      </c>
      <c r="I5181" s="313" t="s">
        <v>3341</v>
      </c>
      <c r="J5181" s="313" t="s">
        <v>665</v>
      </c>
      <c r="K5181" s="313">
        <v>16</v>
      </c>
      <c r="L5181" s="319"/>
      <c r="M5181" s="319">
        <v>37</v>
      </c>
      <c r="N5181" s="319">
        <v>52</v>
      </c>
      <c r="O5181" s="319" t="s">
        <v>9647</v>
      </c>
      <c r="P5181" s="319">
        <v>49</v>
      </c>
      <c r="Q5181" s="319">
        <v>13</v>
      </c>
      <c r="R5181" s="319">
        <v>20</v>
      </c>
      <c r="S5181" s="319" t="s">
        <v>9648</v>
      </c>
      <c r="T5181" s="319">
        <v>747</v>
      </c>
      <c r="U5181" s="319">
        <v>-16.631</v>
      </c>
      <c r="V5181" s="319">
        <v>-49.222000000000001</v>
      </c>
      <c r="W5181" s="319"/>
      <c r="X5181" s="319"/>
      <c r="Y5181" s="319"/>
      <c r="Z5181" s="319"/>
      <c r="AA5181" s="319"/>
      <c r="AB5181" s="319"/>
      <c r="AC5181" s="319"/>
      <c r="AD5181" s="319"/>
      <c r="AE5181" s="319"/>
      <c r="AF5181" s="319"/>
    </row>
    <row r="5182" spans="2:32" s="313" customFormat="1" hidden="1" x14ac:dyDescent="0.25">
      <c r="B5182" s="313" t="s">
        <v>3253</v>
      </c>
      <c r="C5182" s="672"/>
      <c r="D5182" s="313" t="s">
        <v>10541</v>
      </c>
      <c r="E5182" s="313" t="s">
        <v>3254</v>
      </c>
      <c r="I5182" s="313" t="s">
        <v>3255</v>
      </c>
      <c r="J5182" s="313" t="s">
        <v>484</v>
      </c>
      <c r="K5182" s="313">
        <v>36</v>
      </c>
      <c r="L5182" s="319"/>
      <c r="M5182" s="319">
        <v>56</v>
      </c>
      <c r="N5182" s="319">
        <v>53</v>
      </c>
      <c r="O5182" s="319" t="s">
        <v>9644</v>
      </c>
      <c r="P5182" s="319">
        <v>37</v>
      </c>
      <c r="Q5182" s="319">
        <v>28</v>
      </c>
      <c r="R5182" s="319">
        <v>45</v>
      </c>
      <c r="S5182" s="319" t="s">
        <v>9645</v>
      </c>
      <c r="T5182" s="319">
        <v>706</v>
      </c>
      <c r="U5182" s="319">
        <v>36.948</v>
      </c>
      <c r="V5182" s="319">
        <v>37.478999999999999</v>
      </c>
      <c r="W5182" s="319"/>
      <c r="X5182" s="319"/>
      <c r="Y5182" s="319"/>
      <c r="Z5182" s="319"/>
      <c r="AA5182" s="319"/>
      <c r="AB5182" s="319"/>
      <c r="AC5182" s="319"/>
      <c r="AD5182" s="319"/>
      <c r="AE5182" s="319"/>
      <c r="AF5182" s="319"/>
    </row>
    <row r="5183" spans="2:32" s="313" customFormat="1" hidden="1" x14ac:dyDescent="0.25">
      <c r="B5183" s="313" t="s">
        <v>3640</v>
      </c>
      <c r="C5183" s="672"/>
      <c r="D5183" s="313" t="s">
        <v>10542</v>
      </c>
      <c r="E5183" s="313" t="s">
        <v>3641</v>
      </c>
      <c r="I5183" s="313" t="s">
        <v>3640</v>
      </c>
      <c r="J5183" s="313" t="s">
        <v>621</v>
      </c>
      <c r="K5183" s="313">
        <v>70</v>
      </c>
      <c r="L5183" s="319"/>
      <c r="M5183" s="319">
        <v>29</v>
      </c>
      <c r="N5183" s="319">
        <v>12</v>
      </c>
      <c r="O5183" s="319" t="s">
        <v>9644</v>
      </c>
      <c r="P5183" s="319">
        <v>22</v>
      </c>
      <c r="Q5183" s="319">
        <v>8</v>
      </c>
      <c r="R5183" s="319">
        <v>23</v>
      </c>
      <c r="S5183" s="319" t="s">
        <v>9645</v>
      </c>
      <c r="T5183" s="319">
        <v>7</v>
      </c>
      <c r="U5183" s="319">
        <v>70.486999999999995</v>
      </c>
      <c r="V5183" s="319">
        <v>22.14</v>
      </c>
      <c r="W5183" s="319"/>
      <c r="X5183" s="319"/>
      <c r="Y5183" s="319"/>
      <c r="Z5183" s="319"/>
      <c r="AA5183" s="319"/>
      <c r="AB5183" s="319"/>
      <c r="AC5183" s="319"/>
      <c r="AD5183" s="319"/>
      <c r="AE5183" s="319"/>
      <c r="AF5183" s="319"/>
    </row>
    <row r="5184" spans="2:32" s="313" customFormat="1" hidden="1" x14ac:dyDescent="0.25">
      <c r="B5184" s="313" t="s">
        <v>3536</v>
      </c>
      <c r="C5184" s="672"/>
      <c r="D5184" s="313" t="s">
        <v>10543</v>
      </c>
      <c r="E5184" s="313" t="s">
        <v>3537</v>
      </c>
      <c r="I5184" s="313" t="s">
        <v>3536</v>
      </c>
      <c r="J5184" s="313" t="s">
        <v>565</v>
      </c>
      <c r="K5184" s="313">
        <v>33</v>
      </c>
      <c r="L5184" s="319"/>
      <c r="M5184" s="319">
        <v>6</v>
      </c>
      <c r="N5184" s="319">
        <v>54</v>
      </c>
      <c r="O5184" s="319" t="s">
        <v>9644</v>
      </c>
      <c r="P5184" s="319">
        <v>139</v>
      </c>
      <c r="Q5184" s="319">
        <v>47</v>
      </c>
      <c r="R5184" s="319">
        <v>8</v>
      </c>
      <c r="S5184" s="319" t="s">
        <v>9645</v>
      </c>
      <c r="T5184" s="319">
        <v>93</v>
      </c>
      <c r="U5184" s="319">
        <v>33.115000000000002</v>
      </c>
      <c r="V5184" s="319">
        <v>139.786</v>
      </c>
      <c r="W5184" s="319"/>
      <c r="X5184" s="319"/>
      <c r="Y5184" s="319"/>
      <c r="Z5184" s="319"/>
      <c r="AA5184" s="319"/>
      <c r="AB5184" s="319"/>
      <c r="AC5184" s="319"/>
      <c r="AD5184" s="319"/>
      <c r="AE5184" s="319"/>
      <c r="AF5184" s="319"/>
    </row>
    <row r="5185" spans="2:32" s="313" customFormat="1" hidden="1" x14ac:dyDescent="0.25">
      <c r="B5185" s="313" t="s">
        <v>3572</v>
      </c>
      <c r="C5185" s="672"/>
      <c r="D5185" s="313" t="s">
        <v>10544</v>
      </c>
      <c r="E5185" s="313" t="s">
        <v>3573</v>
      </c>
      <c r="I5185" s="313" t="s">
        <v>3572</v>
      </c>
      <c r="J5185" s="313" t="s">
        <v>745</v>
      </c>
      <c r="K5185" s="313">
        <v>56</v>
      </c>
      <c r="L5185" s="319"/>
      <c r="M5185" s="319">
        <v>41</v>
      </c>
      <c r="N5185" s="319">
        <v>28</v>
      </c>
      <c r="O5185" s="319" t="s">
        <v>9644</v>
      </c>
      <c r="P5185" s="319">
        <v>12</v>
      </c>
      <c r="Q5185" s="319">
        <v>49</v>
      </c>
      <c r="R5185" s="319">
        <v>12</v>
      </c>
      <c r="S5185" s="319" t="s">
        <v>9645</v>
      </c>
      <c r="T5185" s="319">
        <v>31</v>
      </c>
      <c r="U5185" s="319">
        <v>56.691000000000003</v>
      </c>
      <c r="V5185" s="319">
        <v>12.82</v>
      </c>
      <c r="W5185" s="319"/>
      <c r="X5185" s="319"/>
      <c r="Y5185" s="319"/>
      <c r="Z5185" s="319"/>
      <c r="AA5185" s="319"/>
      <c r="AB5185" s="319"/>
      <c r="AC5185" s="319"/>
      <c r="AD5185" s="319"/>
      <c r="AE5185" s="319"/>
      <c r="AF5185" s="319"/>
    </row>
    <row r="5186" spans="2:32" s="313" customFormat="1" hidden="1" x14ac:dyDescent="0.25">
      <c r="B5186" s="313" t="s">
        <v>5893</v>
      </c>
      <c r="C5186" s="672"/>
      <c r="D5186" s="313" t="s">
        <v>10545</v>
      </c>
      <c r="E5186" s="313" t="s">
        <v>5894</v>
      </c>
      <c r="I5186" s="313" t="s">
        <v>5895</v>
      </c>
      <c r="J5186" s="313" t="s">
        <v>797</v>
      </c>
      <c r="K5186" s="313">
        <v>11</v>
      </c>
      <c r="L5186" s="319"/>
      <c r="M5186" s="319">
        <v>32</v>
      </c>
      <c r="N5186" s="319">
        <v>1</v>
      </c>
      <c r="O5186" s="319" t="s">
        <v>9647</v>
      </c>
      <c r="P5186" s="319">
        <v>43</v>
      </c>
      <c r="Q5186" s="319">
        <v>16</v>
      </c>
      <c r="R5186" s="319">
        <v>18</v>
      </c>
      <c r="S5186" s="319" t="s">
        <v>9645</v>
      </c>
      <c r="T5186" s="319">
        <v>28</v>
      </c>
      <c r="U5186" s="319">
        <v>-11.534000000000001</v>
      </c>
      <c r="V5186" s="319">
        <v>43.271999999999998</v>
      </c>
      <c r="W5186" s="319"/>
      <c r="X5186" s="319"/>
      <c r="Y5186" s="319"/>
      <c r="Z5186" s="319"/>
      <c r="AA5186" s="319"/>
      <c r="AB5186" s="319"/>
      <c r="AC5186" s="319"/>
      <c r="AD5186" s="319"/>
      <c r="AE5186" s="319"/>
      <c r="AF5186" s="319"/>
    </row>
    <row r="5187" spans="2:32" s="313" customFormat="1" hidden="1" x14ac:dyDescent="0.25">
      <c r="B5187" s="313" t="s">
        <v>3601</v>
      </c>
      <c r="C5187" s="672"/>
      <c r="D5187" s="313" t="s">
        <v>10546</v>
      </c>
      <c r="E5187" s="313" t="s">
        <v>3602</v>
      </c>
      <c r="I5187" s="313" t="s">
        <v>3601</v>
      </c>
      <c r="J5187" s="313" t="s">
        <v>406</v>
      </c>
      <c r="K5187" s="313">
        <v>52</v>
      </c>
      <c r="L5187" s="319"/>
      <c r="M5187" s="319">
        <v>27</v>
      </c>
      <c r="N5187" s="319">
        <v>39</v>
      </c>
      <c r="O5187" s="319" t="s">
        <v>9644</v>
      </c>
      <c r="P5187" s="319">
        <v>9</v>
      </c>
      <c r="Q5187" s="319">
        <v>41</v>
      </c>
      <c r="R5187" s="319">
        <v>6</v>
      </c>
      <c r="S5187" s="319" t="s">
        <v>9645</v>
      </c>
      <c r="T5187" s="319">
        <v>56</v>
      </c>
      <c r="U5187" s="319">
        <v>52.460999999999999</v>
      </c>
      <c r="V5187" s="319">
        <v>9.6850000000000005</v>
      </c>
      <c r="W5187" s="319"/>
      <c r="X5187" s="319"/>
      <c r="Y5187" s="319"/>
      <c r="Z5187" s="319"/>
      <c r="AA5187" s="319"/>
      <c r="AB5187" s="319"/>
      <c r="AC5187" s="319"/>
      <c r="AD5187" s="319"/>
      <c r="AE5187" s="319"/>
      <c r="AF5187" s="319"/>
    </row>
    <row r="5188" spans="2:32" s="313" customFormat="1" hidden="1" x14ac:dyDescent="0.25">
      <c r="B5188" s="313" t="s">
        <v>3579</v>
      </c>
      <c r="C5188" s="672"/>
      <c r="D5188" s="313" t="s">
        <v>10547</v>
      </c>
      <c r="E5188" s="313" t="s">
        <v>3580</v>
      </c>
      <c r="I5188" s="313" t="s">
        <v>3579</v>
      </c>
      <c r="J5188" s="313" t="s">
        <v>406</v>
      </c>
      <c r="K5188" s="313">
        <v>53</v>
      </c>
      <c r="L5188" s="319"/>
      <c r="M5188" s="319">
        <v>37</v>
      </c>
      <c r="N5188" s="319">
        <v>49</v>
      </c>
      <c r="O5188" s="319" t="s">
        <v>9644</v>
      </c>
      <c r="P5188" s="319">
        <v>9</v>
      </c>
      <c r="Q5188" s="319">
        <v>59</v>
      </c>
      <c r="R5188" s="319">
        <v>17</v>
      </c>
      <c r="S5188" s="319" t="s">
        <v>9645</v>
      </c>
      <c r="T5188" s="319">
        <v>17</v>
      </c>
      <c r="U5188" s="319">
        <v>53.63</v>
      </c>
      <c r="V5188" s="319">
        <v>9.9879999999999995</v>
      </c>
      <c r="W5188" s="319"/>
      <c r="X5188" s="319"/>
      <c r="Y5188" s="319"/>
      <c r="Z5188" s="319"/>
      <c r="AA5188" s="319"/>
      <c r="AB5188" s="319"/>
      <c r="AC5188" s="319"/>
      <c r="AD5188" s="319"/>
      <c r="AE5188" s="319"/>
      <c r="AF5188" s="319"/>
    </row>
    <row r="5189" spans="2:32" s="313" customFormat="1" hidden="1" x14ac:dyDescent="0.25">
      <c r="B5189" s="313" t="s">
        <v>3603</v>
      </c>
      <c r="C5189" s="672"/>
      <c r="D5189" s="313" t="s">
        <v>10548</v>
      </c>
      <c r="E5189" s="313" t="s">
        <v>3604</v>
      </c>
      <c r="I5189" s="313" t="s">
        <v>3605</v>
      </c>
      <c r="J5189" s="313" t="s">
        <v>2489</v>
      </c>
      <c r="K5189" s="313">
        <v>21</v>
      </c>
      <c r="L5189" s="319"/>
      <c r="M5189" s="319">
        <v>13</v>
      </c>
      <c r="N5189" s="319">
        <v>18</v>
      </c>
      <c r="O5189" s="319" t="s">
        <v>9644</v>
      </c>
      <c r="P5189" s="319">
        <v>105</v>
      </c>
      <c r="Q5189" s="319">
        <v>48</v>
      </c>
      <c r="R5189" s="319">
        <v>20</v>
      </c>
      <c r="S5189" s="319" t="s">
        <v>9645</v>
      </c>
      <c r="T5189" s="319">
        <v>12</v>
      </c>
      <c r="U5189" s="319">
        <v>21.222000000000001</v>
      </c>
      <c r="V5189" s="319">
        <v>105.806</v>
      </c>
      <c r="W5189" s="319"/>
      <c r="X5189" s="319"/>
      <c r="Y5189" s="319"/>
      <c r="Z5189" s="319"/>
      <c r="AA5189" s="319"/>
      <c r="AB5189" s="319"/>
      <c r="AC5189" s="319"/>
      <c r="AD5189" s="319"/>
      <c r="AE5189" s="319"/>
      <c r="AF5189" s="319"/>
    </row>
    <row r="5190" spans="2:32" s="313" customFormat="1" hidden="1" x14ac:dyDescent="0.25">
      <c r="B5190" s="313" t="s">
        <v>3551</v>
      </c>
      <c r="C5190" s="672"/>
      <c r="D5190" s="313" t="s">
        <v>10549</v>
      </c>
      <c r="E5190" s="313" t="s">
        <v>3552</v>
      </c>
      <c r="I5190" s="313" t="s">
        <v>3551</v>
      </c>
      <c r="J5190" s="313" t="s">
        <v>440</v>
      </c>
      <c r="K5190" s="313">
        <v>27</v>
      </c>
      <c r="L5190" s="319"/>
      <c r="M5190" s="319">
        <v>26</v>
      </c>
      <c r="N5190" s="319">
        <v>16</v>
      </c>
      <c r="O5190" s="319" t="s">
        <v>9644</v>
      </c>
      <c r="P5190" s="319">
        <v>41</v>
      </c>
      <c r="Q5190" s="319">
        <v>41</v>
      </c>
      <c r="R5190" s="319">
        <v>10</v>
      </c>
      <c r="S5190" s="319" t="s">
        <v>9645</v>
      </c>
      <c r="T5190" s="319">
        <v>1016</v>
      </c>
      <c r="U5190" s="319">
        <v>27.437999999999999</v>
      </c>
      <c r="V5190" s="319">
        <v>41.686</v>
      </c>
      <c r="W5190" s="319"/>
      <c r="X5190" s="319"/>
      <c r="Y5190" s="319"/>
      <c r="Z5190" s="319"/>
      <c r="AA5190" s="319"/>
      <c r="AB5190" s="319"/>
      <c r="AC5190" s="319"/>
      <c r="AD5190" s="319"/>
      <c r="AE5190" s="319"/>
      <c r="AF5190" s="319"/>
    </row>
    <row r="5191" spans="2:32" s="313" customFormat="1" hidden="1" x14ac:dyDescent="0.25">
      <c r="B5191" s="313" t="s">
        <v>3644</v>
      </c>
      <c r="C5191" s="672"/>
      <c r="D5191" s="313" t="s">
        <v>10550</v>
      </c>
      <c r="E5191" s="313" t="s">
        <v>3645</v>
      </c>
      <c r="I5191" s="313" t="s">
        <v>3646</v>
      </c>
      <c r="J5191" s="313" t="s">
        <v>621</v>
      </c>
      <c r="K5191" s="313">
        <v>59</v>
      </c>
      <c r="L5191" s="319"/>
      <c r="M5191" s="319">
        <v>20</v>
      </c>
      <c r="N5191" s="319">
        <v>42</v>
      </c>
      <c r="O5191" s="319" t="s">
        <v>9644</v>
      </c>
      <c r="P5191" s="319">
        <v>5</v>
      </c>
      <c r="Q5191" s="319">
        <v>12</v>
      </c>
      <c r="R5191" s="319">
        <v>30</v>
      </c>
      <c r="S5191" s="319" t="s">
        <v>9645</v>
      </c>
      <c r="T5191" s="319">
        <v>24</v>
      </c>
      <c r="U5191" s="319">
        <v>59.344999999999999</v>
      </c>
      <c r="V5191" s="319">
        <v>5.2080000000000002</v>
      </c>
      <c r="W5191" s="319"/>
      <c r="X5191" s="319"/>
      <c r="Y5191" s="319"/>
      <c r="Z5191" s="319"/>
      <c r="AA5191" s="319"/>
      <c r="AB5191" s="319"/>
      <c r="AC5191" s="319"/>
      <c r="AD5191" s="319"/>
      <c r="AE5191" s="319"/>
      <c r="AF5191" s="319"/>
    </row>
    <row r="5192" spans="2:32" s="313" customFormat="1" hidden="1" x14ac:dyDescent="0.25">
      <c r="B5192" s="313" t="s">
        <v>3647</v>
      </c>
      <c r="C5192" s="672"/>
      <c r="D5192" s="313" t="s">
        <v>10551</v>
      </c>
      <c r="E5192" s="313" t="s">
        <v>3648</v>
      </c>
      <c r="I5192" s="313" t="s">
        <v>3649</v>
      </c>
      <c r="J5192" s="313" t="s">
        <v>1169</v>
      </c>
      <c r="K5192" s="313">
        <v>22</v>
      </c>
      <c r="L5192" s="319"/>
      <c r="M5192" s="319">
        <v>59</v>
      </c>
      <c r="N5192" s="319">
        <v>21</v>
      </c>
      <c r="O5192" s="319" t="s">
        <v>9644</v>
      </c>
      <c r="P5192" s="319">
        <v>82</v>
      </c>
      <c r="Q5192" s="319">
        <v>24</v>
      </c>
      <c r="R5192" s="319">
        <v>33</v>
      </c>
      <c r="S5192" s="319" t="s">
        <v>9648</v>
      </c>
      <c r="T5192" s="319">
        <v>65</v>
      </c>
      <c r="U5192" s="319">
        <v>22.989000000000001</v>
      </c>
      <c r="V5192" s="319">
        <v>-82.409000000000006</v>
      </c>
      <c r="W5192" s="319"/>
      <c r="X5192" s="319"/>
      <c r="Y5192" s="319"/>
      <c r="Z5192" s="319"/>
      <c r="AA5192" s="319"/>
      <c r="AB5192" s="319"/>
      <c r="AC5192" s="319"/>
      <c r="AD5192" s="319"/>
      <c r="AE5192" s="319"/>
      <c r="AF5192" s="319"/>
    </row>
    <row r="5193" spans="2:32" s="313" customFormat="1" hidden="1" x14ac:dyDescent="0.25">
      <c r="B5193" s="313" t="s">
        <v>3725</v>
      </c>
      <c r="C5193" s="672"/>
      <c r="D5193" s="313" t="s">
        <v>10552</v>
      </c>
      <c r="E5193" s="313" t="s">
        <v>3726</v>
      </c>
      <c r="I5193" s="313" t="s">
        <v>3725</v>
      </c>
      <c r="J5193" s="313" t="s">
        <v>493</v>
      </c>
      <c r="K5193" s="313">
        <v>42</v>
      </c>
      <c r="L5193" s="319"/>
      <c r="M5193" s="319">
        <v>50</v>
      </c>
      <c r="N5193" s="319">
        <v>10</v>
      </c>
      <c r="O5193" s="319" t="s">
        <v>9647</v>
      </c>
      <c r="P5193" s="319">
        <v>147</v>
      </c>
      <c r="Q5193" s="319">
        <v>30</v>
      </c>
      <c r="R5193" s="319">
        <v>37</v>
      </c>
      <c r="S5193" s="319" t="s">
        <v>9645</v>
      </c>
      <c r="T5193" s="319">
        <v>4</v>
      </c>
      <c r="U5193" s="319">
        <v>-42.835999999999999</v>
      </c>
      <c r="V5193" s="319">
        <v>147.51</v>
      </c>
      <c r="W5193" s="319"/>
      <c r="X5193" s="319"/>
      <c r="Y5193" s="319"/>
      <c r="Z5193" s="319"/>
      <c r="AA5193" s="319"/>
      <c r="AB5193" s="319"/>
      <c r="AC5193" s="319"/>
      <c r="AD5193" s="319"/>
      <c r="AE5193" s="319"/>
      <c r="AF5193" s="319"/>
    </row>
    <row r="5194" spans="2:32" s="313" customFormat="1" hidden="1" x14ac:dyDescent="0.25">
      <c r="B5194" s="313" t="s">
        <v>3725</v>
      </c>
      <c r="C5194" s="672"/>
      <c r="D5194" s="313" t="s">
        <v>10553</v>
      </c>
      <c r="E5194" s="313" t="s">
        <v>3727</v>
      </c>
      <c r="I5194" s="313" t="s">
        <v>3728</v>
      </c>
      <c r="J5194" s="313" t="s">
        <v>436</v>
      </c>
      <c r="K5194" s="313">
        <v>34</v>
      </c>
      <c r="L5194" s="319"/>
      <c r="M5194" s="319">
        <v>59</v>
      </c>
      <c r="N5194" s="319">
        <v>28</v>
      </c>
      <c r="O5194" s="319" t="s">
        <v>9644</v>
      </c>
      <c r="P5194" s="319">
        <v>99</v>
      </c>
      <c r="Q5194" s="319">
        <v>3</v>
      </c>
      <c r="R5194" s="319">
        <v>4</v>
      </c>
      <c r="S5194" s="319" t="s">
        <v>9648</v>
      </c>
      <c r="T5194" s="319">
        <v>477</v>
      </c>
      <c r="U5194" s="319">
        <v>34.991</v>
      </c>
      <c r="V5194" s="319">
        <v>-99.051000000000002</v>
      </c>
      <c r="W5194" s="319"/>
      <c r="X5194" s="319"/>
      <c r="Y5194" s="319"/>
      <c r="Z5194" s="319"/>
      <c r="AA5194" s="319"/>
      <c r="AB5194" s="319"/>
      <c r="AC5194" s="319"/>
      <c r="AD5194" s="319"/>
      <c r="AE5194" s="319"/>
      <c r="AF5194" s="319"/>
    </row>
    <row r="5195" spans="2:32" s="313" customFormat="1" hidden="1" x14ac:dyDescent="0.25">
      <c r="B5195" s="313" t="s">
        <v>4433</v>
      </c>
      <c r="C5195" s="672"/>
      <c r="D5195" s="313" t="s">
        <v>10554</v>
      </c>
      <c r="E5195" s="313" t="s">
        <v>4434</v>
      </c>
      <c r="I5195" s="313" t="s">
        <v>4435</v>
      </c>
      <c r="J5195" s="313" t="s">
        <v>440</v>
      </c>
      <c r="K5195" s="313">
        <v>27</v>
      </c>
      <c r="L5195" s="319"/>
      <c r="M5195" s="319">
        <v>54</v>
      </c>
      <c r="N5195" s="319">
        <v>3</v>
      </c>
      <c r="O5195" s="319" t="s">
        <v>9644</v>
      </c>
      <c r="P5195" s="319">
        <v>45</v>
      </c>
      <c r="Q5195" s="319">
        <v>31</v>
      </c>
      <c r="R5195" s="319">
        <v>41</v>
      </c>
      <c r="S5195" s="319" t="s">
        <v>9645</v>
      </c>
      <c r="T5195" s="319">
        <v>413</v>
      </c>
      <c r="U5195" s="319">
        <v>27.901</v>
      </c>
      <c r="V5195" s="319">
        <v>45.527999999999999</v>
      </c>
      <c r="W5195" s="319"/>
      <c r="X5195" s="319"/>
      <c r="Y5195" s="319"/>
      <c r="Z5195" s="319"/>
      <c r="AA5195" s="319"/>
      <c r="AB5195" s="319"/>
      <c r="AC5195" s="319"/>
      <c r="AD5195" s="319"/>
      <c r="AE5195" s="319"/>
      <c r="AF5195" s="319"/>
    </row>
    <row r="5196" spans="2:32" s="313" customFormat="1" hidden="1" x14ac:dyDescent="0.25">
      <c r="B5196" s="313" t="s">
        <v>4106</v>
      </c>
      <c r="C5196" s="672"/>
      <c r="D5196" s="313" t="s">
        <v>10555</v>
      </c>
      <c r="E5196" s="313" t="s">
        <v>4109</v>
      </c>
      <c r="I5196" s="313" t="s">
        <v>4110</v>
      </c>
      <c r="J5196" s="313" t="s">
        <v>525</v>
      </c>
      <c r="K5196" s="313">
        <v>26</v>
      </c>
      <c r="L5196" s="319"/>
      <c r="M5196" s="319">
        <v>14</v>
      </c>
      <c r="N5196" s="319">
        <v>33</v>
      </c>
      <c r="O5196" s="319" t="s">
        <v>9647</v>
      </c>
      <c r="P5196" s="319">
        <v>28</v>
      </c>
      <c r="Q5196" s="319">
        <v>9</v>
      </c>
      <c r="R5196" s="319">
        <v>4</v>
      </c>
      <c r="S5196" s="319" t="s">
        <v>9645</v>
      </c>
      <c r="T5196" s="319">
        <v>1698</v>
      </c>
      <c r="U5196" s="319">
        <v>-26.242000000000001</v>
      </c>
      <c r="V5196" s="319">
        <v>28.151</v>
      </c>
      <c r="W5196" s="319"/>
      <c r="X5196" s="319"/>
      <c r="Y5196" s="319"/>
      <c r="Z5196" s="319"/>
      <c r="AA5196" s="319"/>
      <c r="AB5196" s="319"/>
      <c r="AC5196" s="319"/>
      <c r="AD5196" s="319"/>
      <c r="AE5196" s="319"/>
      <c r="AF5196" s="319"/>
    </row>
    <row r="5197" spans="2:32" s="313" customFormat="1" hidden="1" x14ac:dyDescent="0.25">
      <c r="B5197" s="313" t="s">
        <v>3830</v>
      </c>
      <c r="C5197" s="672"/>
      <c r="D5197" s="313" t="s">
        <v>10556</v>
      </c>
      <c r="E5197" s="313" t="s">
        <v>3831</v>
      </c>
      <c r="I5197" s="313" t="s">
        <v>3830</v>
      </c>
      <c r="J5197" s="313" t="s">
        <v>1051</v>
      </c>
      <c r="K5197" s="313">
        <v>25</v>
      </c>
      <c r="L5197" s="319"/>
      <c r="M5197" s="319">
        <v>19</v>
      </c>
      <c r="N5197" s="319">
        <v>5</v>
      </c>
      <c r="O5197" s="319" t="s">
        <v>9644</v>
      </c>
      <c r="P5197" s="319">
        <v>68</v>
      </c>
      <c r="Q5197" s="319">
        <v>21</v>
      </c>
      <c r="R5197" s="319">
        <v>58</v>
      </c>
      <c r="S5197" s="319" t="s">
        <v>9645</v>
      </c>
      <c r="T5197" s="319">
        <v>40</v>
      </c>
      <c r="U5197" s="319">
        <v>25.318000000000001</v>
      </c>
      <c r="V5197" s="319">
        <v>68.366</v>
      </c>
      <c r="W5197" s="319"/>
      <c r="X5197" s="319"/>
      <c r="Y5197" s="319"/>
      <c r="Z5197" s="319"/>
      <c r="AA5197" s="319"/>
      <c r="AB5197" s="319"/>
      <c r="AC5197" s="319"/>
      <c r="AD5197" s="319"/>
      <c r="AE5197" s="319"/>
      <c r="AF5197" s="319"/>
    </row>
    <row r="5198" spans="2:32" s="313" customFormat="1" hidden="1" x14ac:dyDescent="0.25">
      <c r="B5198" s="313" t="s">
        <v>2612</v>
      </c>
      <c r="C5198" s="672"/>
      <c r="D5198" s="313" t="s">
        <v>10557</v>
      </c>
      <c r="E5198" s="313" t="s">
        <v>2614</v>
      </c>
      <c r="I5198" s="313" t="s">
        <v>2612</v>
      </c>
      <c r="J5198" s="313" t="s">
        <v>436</v>
      </c>
      <c r="K5198" s="313">
        <v>21</v>
      </c>
      <c r="L5198" s="319"/>
      <c r="M5198" s="319">
        <v>34</v>
      </c>
      <c r="N5198" s="319">
        <v>45</v>
      </c>
      <c r="O5198" s="319" t="s">
        <v>9644</v>
      </c>
      <c r="P5198" s="319">
        <v>158</v>
      </c>
      <c r="Q5198" s="319">
        <v>12</v>
      </c>
      <c r="R5198" s="319">
        <v>37</v>
      </c>
      <c r="S5198" s="319" t="s">
        <v>9648</v>
      </c>
      <c r="T5198" s="319">
        <v>5</v>
      </c>
      <c r="U5198" s="319">
        <v>21.579000000000001</v>
      </c>
      <c r="V5198" s="319">
        <v>-158.21</v>
      </c>
      <c r="W5198" s="319"/>
      <c r="X5198" s="319"/>
      <c r="Y5198" s="319"/>
      <c r="Z5198" s="319"/>
      <c r="AA5198" s="319"/>
      <c r="AB5198" s="319"/>
      <c r="AC5198" s="319"/>
      <c r="AD5198" s="319"/>
      <c r="AE5198" s="319"/>
      <c r="AF5198" s="319"/>
    </row>
    <row r="5199" spans="2:32" s="313" customFormat="1" hidden="1" x14ac:dyDescent="0.25">
      <c r="B5199" s="313" t="s">
        <v>3732</v>
      </c>
      <c r="C5199" s="672"/>
      <c r="D5199" s="313" t="s">
        <v>10558</v>
      </c>
      <c r="E5199" s="313" t="s">
        <v>3733</v>
      </c>
      <c r="I5199" s="313" t="s">
        <v>3734</v>
      </c>
      <c r="J5199" s="313" t="s">
        <v>525</v>
      </c>
      <c r="K5199" s="313">
        <v>24</v>
      </c>
      <c r="L5199" s="319"/>
      <c r="M5199" s="319">
        <v>22</v>
      </c>
      <c r="N5199" s="319">
        <v>7</v>
      </c>
      <c r="O5199" s="319" t="s">
        <v>9647</v>
      </c>
      <c r="P5199" s="319">
        <v>31</v>
      </c>
      <c r="Q5199" s="319">
        <v>2</v>
      </c>
      <c r="R5199" s="319">
        <v>55</v>
      </c>
      <c r="S5199" s="319" t="s">
        <v>9645</v>
      </c>
      <c r="T5199" s="319">
        <v>532</v>
      </c>
      <c r="U5199" s="319">
        <v>-24.369</v>
      </c>
      <c r="V5199" s="319">
        <v>31.048999999999999</v>
      </c>
      <c r="W5199" s="319"/>
      <c r="X5199" s="319"/>
      <c r="Y5199" s="319"/>
      <c r="Z5199" s="319"/>
      <c r="AA5199" s="319"/>
      <c r="AB5199" s="319"/>
      <c r="AC5199" s="319"/>
      <c r="AD5199" s="319"/>
      <c r="AE5199" s="319"/>
      <c r="AF5199" s="319"/>
    </row>
    <row r="5200" spans="2:32" s="313" customFormat="1" hidden="1" x14ac:dyDescent="0.25">
      <c r="B5200" s="313" t="s">
        <v>8149</v>
      </c>
      <c r="C5200" s="672"/>
      <c r="D5200" s="313" t="s">
        <v>10559</v>
      </c>
      <c r="E5200" s="313" t="s">
        <v>8150</v>
      </c>
      <c r="I5200" s="313" t="s">
        <v>8151</v>
      </c>
      <c r="J5200" s="313" t="s">
        <v>1148</v>
      </c>
      <c r="K5200" s="313">
        <v>6</v>
      </c>
      <c r="L5200" s="319"/>
      <c r="M5200" s="319">
        <v>55</v>
      </c>
      <c r="N5200" s="319">
        <v>59</v>
      </c>
      <c r="O5200" s="319" t="s">
        <v>9644</v>
      </c>
      <c r="P5200" s="319">
        <v>100</v>
      </c>
      <c r="Q5200" s="319">
        <v>23</v>
      </c>
      <c r="R5200" s="319">
        <v>34</v>
      </c>
      <c r="S5200" s="319" t="s">
        <v>9645</v>
      </c>
      <c r="T5200" s="319">
        <v>28</v>
      </c>
      <c r="U5200" s="319">
        <v>6.9329999999999998</v>
      </c>
      <c r="V5200" s="319">
        <v>100.393</v>
      </c>
      <c r="W5200" s="319"/>
      <c r="X5200" s="319"/>
      <c r="Y5200" s="319"/>
      <c r="Z5200" s="319"/>
      <c r="AA5200" s="319"/>
      <c r="AB5200" s="319"/>
      <c r="AC5200" s="319"/>
      <c r="AD5200" s="319"/>
      <c r="AE5200" s="319"/>
      <c r="AF5200" s="319"/>
    </row>
    <row r="5201" spans="2:32" s="313" customFormat="1" hidden="1" x14ac:dyDescent="0.25">
      <c r="B5201" s="313" t="s">
        <v>3691</v>
      </c>
      <c r="C5201" s="672"/>
      <c r="D5201" s="313" t="s">
        <v>10560</v>
      </c>
      <c r="E5201" s="313" t="s">
        <v>3692</v>
      </c>
      <c r="I5201" s="313" t="s">
        <v>3691</v>
      </c>
      <c r="J5201" s="313" t="s">
        <v>3693</v>
      </c>
      <c r="K5201" s="313">
        <v>34</v>
      </c>
      <c r="L5201" s="319"/>
      <c r="M5201" s="319">
        <v>12</v>
      </c>
      <c r="N5201" s="319">
        <v>35</v>
      </c>
      <c r="O5201" s="319" t="s">
        <v>9644</v>
      </c>
      <c r="P5201" s="319">
        <v>62</v>
      </c>
      <c r="Q5201" s="319">
        <v>13</v>
      </c>
      <c r="R5201" s="319">
        <v>40</v>
      </c>
      <c r="S5201" s="319" t="s">
        <v>9645</v>
      </c>
      <c r="T5201" s="319">
        <v>978</v>
      </c>
      <c r="U5201" s="319">
        <v>34.21</v>
      </c>
      <c r="V5201" s="319">
        <v>62.228000000000002</v>
      </c>
      <c r="W5201" s="319"/>
      <c r="X5201" s="319"/>
      <c r="Y5201" s="319"/>
      <c r="Z5201" s="319"/>
      <c r="AA5201" s="319"/>
      <c r="AB5201" s="319"/>
      <c r="AC5201" s="319"/>
      <c r="AD5201" s="319"/>
      <c r="AE5201" s="319"/>
      <c r="AF5201" s="319"/>
    </row>
    <row r="5202" spans="2:32" s="313" customFormat="1" hidden="1" x14ac:dyDescent="0.25">
      <c r="B5202" s="313" t="s">
        <v>3669</v>
      </c>
      <c r="C5202" s="672"/>
      <c r="D5202" s="313" t="s">
        <v>10561</v>
      </c>
      <c r="E5202" s="313" t="s">
        <v>3670</v>
      </c>
      <c r="I5202" s="313" t="s">
        <v>3669</v>
      </c>
      <c r="J5202" s="313" t="s">
        <v>1030</v>
      </c>
      <c r="K5202" s="313">
        <v>20</v>
      </c>
      <c r="L5202" s="319"/>
      <c r="M5202" s="319">
        <v>44</v>
      </c>
      <c r="N5202" s="319">
        <v>35</v>
      </c>
      <c r="O5202" s="319" t="s">
        <v>9644</v>
      </c>
      <c r="P5202" s="319">
        <v>96</v>
      </c>
      <c r="Q5202" s="319">
        <v>47</v>
      </c>
      <c r="R5202" s="319">
        <v>30</v>
      </c>
      <c r="S5202" s="319" t="s">
        <v>9645</v>
      </c>
      <c r="T5202" s="319">
        <v>1186</v>
      </c>
      <c r="U5202" s="319">
        <v>20.742999999999999</v>
      </c>
      <c r="V5202" s="319">
        <v>96.792000000000002</v>
      </c>
      <c r="W5202" s="319"/>
      <c r="X5202" s="319"/>
      <c r="Y5202" s="319"/>
      <c r="Z5202" s="319"/>
      <c r="AA5202" s="319"/>
      <c r="AB5202" s="319"/>
      <c r="AC5202" s="319"/>
      <c r="AD5202" s="319"/>
      <c r="AE5202" s="319"/>
      <c r="AF5202" s="319"/>
    </row>
    <row r="5203" spans="2:32" s="313" customFormat="1" hidden="1" x14ac:dyDescent="0.25">
      <c r="B5203" s="313" t="s">
        <v>3680</v>
      </c>
      <c r="C5203" s="672"/>
      <c r="D5203" s="313" t="s">
        <v>10562</v>
      </c>
      <c r="E5203" s="313" t="s">
        <v>3681</v>
      </c>
      <c r="I5203" s="313" t="s">
        <v>3682</v>
      </c>
      <c r="J5203" s="313" t="s">
        <v>2849</v>
      </c>
      <c r="K5203" s="313">
        <v>60</v>
      </c>
      <c r="L5203" s="319"/>
      <c r="M5203" s="319">
        <v>19</v>
      </c>
      <c r="N5203" s="319">
        <v>12</v>
      </c>
      <c r="O5203" s="319" t="s">
        <v>9644</v>
      </c>
      <c r="P5203" s="319">
        <v>24</v>
      </c>
      <c r="Q5203" s="319">
        <v>57</v>
      </c>
      <c r="R5203" s="319">
        <v>22</v>
      </c>
      <c r="S5203" s="319" t="s">
        <v>9645</v>
      </c>
      <c r="T5203" s="319">
        <v>55</v>
      </c>
      <c r="U5203" s="319">
        <v>60.32</v>
      </c>
      <c r="V5203" s="319">
        <v>24.956</v>
      </c>
      <c r="W5203" s="319"/>
      <c r="X5203" s="319"/>
      <c r="Y5203" s="319"/>
      <c r="Z5203" s="319"/>
      <c r="AA5203" s="319"/>
      <c r="AB5203" s="319"/>
      <c r="AC5203" s="319"/>
      <c r="AD5203" s="319"/>
      <c r="AE5203" s="319"/>
      <c r="AF5203" s="319"/>
    </row>
    <row r="5204" spans="2:32" s="313" customFormat="1" hidden="1" x14ac:dyDescent="0.25">
      <c r="B5204" s="313" t="s">
        <v>3680</v>
      </c>
      <c r="C5204" s="672"/>
      <c r="D5204" s="313" t="s">
        <v>10563</v>
      </c>
      <c r="E5204" s="313" t="s">
        <v>3683</v>
      </c>
      <c r="I5204" s="313" t="s">
        <v>3684</v>
      </c>
      <c r="J5204" s="313" t="s">
        <v>2849</v>
      </c>
      <c r="K5204" s="313">
        <v>60</v>
      </c>
      <c r="L5204" s="319"/>
      <c r="M5204" s="319">
        <v>15</v>
      </c>
      <c r="N5204" s="319">
        <v>16</v>
      </c>
      <c r="O5204" s="319" t="s">
        <v>9644</v>
      </c>
      <c r="P5204" s="319">
        <v>25</v>
      </c>
      <c r="Q5204" s="319">
        <v>2</v>
      </c>
      <c r="R5204" s="319">
        <v>34</v>
      </c>
      <c r="S5204" s="319" t="s">
        <v>9645</v>
      </c>
      <c r="T5204" s="319">
        <v>18</v>
      </c>
      <c r="U5204" s="319">
        <v>60.253999999999998</v>
      </c>
      <c r="V5204" s="319">
        <v>25.042999999999999</v>
      </c>
      <c r="W5204" s="319"/>
      <c r="X5204" s="319"/>
      <c r="Y5204" s="319"/>
      <c r="Z5204" s="319"/>
      <c r="AA5204" s="319"/>
      <c r="AB5204" s="319"/>
      <c r="AC5204" s="319"/>
      <c r="AD5204" s="319"/>
      <c r="AE5204" s="319"/>
      <c r="AF5204" s="319"/>
    </row>
    <row r="5205" spans="2:32" s="313" customFormat="1" hidden="1" x14ac:dyDescent="0.25">
      <c r="B5205" s="313" t="s">
        <v>3688</v>
      </c>
      <c r="C5205" s="672"/>
      <c r="D5205" s="313" t="s">
        <v>10564</v>
      </c>
      <c r="E5205" s="313" t="s">
        <v>3689</v>
      </c>
      <c r="I5205" s="313" t="s">
        <v>3690</v>
      </c>
      <c r="J5205" s="313" t="s">
        <v>531</v>
      </c>
      <c r="K5205" s="313">
        <v>35</v>
      </c>
      <c r="L5205" s="319"/>
      <c r="M5205" s="319">
        <v>20</v>
      </c>
      <c r="N5205" s="319">
        <v>22</v>
      </c>
      <c r="O5205" s="319" t="s">
        <v>9644</v>
      </c>
      <c r="P5205" s="319">
        <v>25</v>
      </c>
      <c r="Q5205" s="319">
        <v>10</v>
      </c>
      <c r="R5205" s="319">
        <v>49</v>
      </c>
      <c r="S5205" s="319" t="s">
        <v>9645</v>
      </c>
      <c r="T5205" s="319">
        <v>36</v>
      </c>
      <c r="U5205" s="319">
        <v>35.338999999999999</v>
      </c>
      <c r="V5205" s="319">
        <v>25.18</v>
      </c>
      <c r="W5205" s="319"/>
      <c r="X5205" s="319"/>
      <c r="Y5205" s="319"/>
      <c r="Z5205" s="319"/>
      <c r="AA5205" s="319"/>
      <c r="AB5205" s="319"/>
      <c r="AC5205" s="319"/>
      <c r="AD5205" s="319"/>
      <c r="AE5205" s="319"/>
      <c r="AF5205" s="319"/>
    </row>
    <row r="5206" spans="2:32" s="313" customFormat="1" hidden="1" x14ac:dyDescent="0.25">
      <c r="B5206" s="313" t="s">
        <v>947</v>
      </c>
      <c r="C5206" s="672"/>
      <c r="D5206" s="313" t="s">
        <v>10565</v>
      </c>
      <c r="E5206" s="313" t="s">
        <v>948</v>
      </c>
      <c r="I5206" s="313" t="s">
        <v>949</v>
      </c>
      <c r="J5206" s="313" t="s">
        <v>531</v>
      </c>
      <c r="K5206" s="313">
        <v>37</v>
      </c>
      <c r="L5206" s="319"/>
      <c r="M5206" s="319">
        <v>53</v>
      </c>
      <c r="N5206" s="319">
        <v>16</v>
      </c>
      <c r="O5206" s="319" t="s">
        <v>9644</v>
      </c>
      <c r="P5206" s="319">
        <v>23</v>
      </c>
      <c r="Q5206" s="319">
        <v>43</v>
      </c>
      <c r="R5206" s="319">
        <v>54</v>
      </c>
      <c r="S5206" s="319" t="s">
        <v>9645</v>
      </c>
      <c r="T5206" s="319">
        <v>21</v>
      </c>
      <c r="U5206" s="319">
        <v>37.887999999999998</v>
      </c>
      <c r="V5206" s="319">
        <v>23.731999999999999</v>
      </c>
      <c r="W5206" s="319"/>
      <c r="X5206" s="319"/>
      <c r="Y5206" s="319"/>
      <c r="Z5206" s="319"/>
      <c r="AA5206" s="319"/>
      <c r="AB5206" s="319"/>
      <c r="AC5206" s="319"/>
      <c r="AD5206" s="319"/>
      <c r="AE5206" s="319"/>
      <c r="AF5206" s="319"/>
    </row>
    <row r="5207" spans="2:32" s="313" customFormat="1" hidden="1" x14ac:dyDescent="0.25">
      <c r="B5207" s="313" t="s">
        <v>7814</v>
      </c>
      <c r="C5207" s="672"/>
      <c r="D5207" s="313" t="s">
        <v>10566</v>
      </c>
      <c r="E5207" s="313" t="s">
        <v>7815</v>
      </c>
      <c r="I5207" s="313" t="s">
        <v>7816</v>
      </c>
      <c r="J5207" s="313" t="s">
        <v>1174</v>
      </c>
      <c r="K5207" s="313">
        <v>18</v>
      </c>
      <c r="L5207" s="319"/>
      <c r="M5207" s="319">
        <v>28</v>
      </c>
      <c r="N5207" s="319">
        <v>16</v>
      </c>
      <c r="O5207" s="319" t="s">
        <v>9644</v>
      </c>
      <c r="P5207" s="319">
        <v>69</v>
      </c>
      <c r="Q5207" s="319">
        <v>58</v>
      </c>
      <c r="R5207" s="319">
        <v>8</v>
      </c>
      <c r="S5207" s="319" t="s">
        <v>9648</v>
      </c>
      <c r="T5207" s="319">
        <v>61</v>
      </c>
      <c r="U5207" s="319">
        <v>18.471</v>
      </c>
      <c r="V5207" s="319">
        <v>-69.968999999999994</v>
      </c>
      <c r="W5207" s="319"/>
      <c r="X5207" s="319"/>
      <c r="Y5207" s="319"/>
      <c r="Z5207" s="319"/>
      <c r="AA5207" s="319"/>
      <c r="AB5207" s="319"/>
      <c r="AC5207" s="319"/>
      <c r="AD5207" s="319"/>
      <c r="AE5207" s="319"/>
      <c r="AF5207" s="319"/>
    </row>
    <row r="5208" spans="2:32" s="313" customFormat="1" hidden="1" x14ac:dyDescent="0.25">
      <c r="B5208" s="313" t="s">
        <v>3549</v>
      </c>
      <c r="C5208" s="672"/>
      <c r="D5208" s="313" t="s">
        <v>10567</v>
      </c>
      <c r="E5208" s="313" t="s">
        <v>3550</v>
      </c>
      <c r="I5208" s="313" t="s">
        <v>3549</v>
      </c>
      <c r="J5208" s="313" t="s">
        <v>1287</v>
      </c>
      <c r="K5208" s="313">
        <v>32</v>
      </c>
      <c r="L5208" s="319"/>
      <c r="M5208" s="319">
        <v>48</v>
      </c>
      <c r="N5208" s="319">
        <v>40</v>
      </c>
      <c r="O5208" s="319" t="s">
        <v>9644</v>
      </c>
      <c r="P5208" s="319">
        <v>35</v>
      </c>
      <c r="Q5208" s="319">
        <v>2</v>
      </c>
      <c r="R5208" s="319">
        <v>38</v>
      </c>
      <c r="S5208" s="319" t="s">
        <v>9645</v>
      </c>
      <c r="T5208" s="319">
        <v>9</v>
      </c>
      <c r="U5208" s="319">
        <v>32.811</v>
      </c>
      <c r="V5208" s="319">
        <v>35.043999999999997</v>
      </c>
      <c r="W5208" s="319"/>
      <c r="X5208" s="319"/>
      <c r="Y5208" s="319"/>
      <c r="Z5208" s="319"/>
      <c r="AA5208" s="319"/>
      <c r="AB5208" s="319"/>
      <c r="AC5208" s="319"/>
      <c r="AD5208" s="319"/>
      <c r="AE5208" s="319"/>
      <c r="AF5208" s="319"/>
    </row>
    <row r="5209" spans="2:32" s="313" customFormat="1" hidden="1" x14ac:dyDescent="0.25">
      <c r="B5209" s="313" t="s">
        <v>3629</v>
      </c>
      <c r="C5209" s="672"/>
      <c r="D5209" s="313" t="s">
        <v>10568</v>
      </c>
      <c r="E5209" s="313" t="s">
        <v>3630</v>
      </c>
      <c r="I5209" s="313" t="s">
        <v>3631</v>
      </c>
      <c r="J5209" s="313" t="s">
        <v>436</v>
      </c>
      <c r="K5209" s="313">
        <v>41</v>
      </c>
      <c r="L5209" s="319"/>
      <c r="M5209" s="319">
        <v>44</v>
      </c>
      <c r="N5209" s="319">
        <v>10</v>
      </c>
      <c r="O5209" s="319" t="s">
        <v>9644</v>
      </c>
      <c r="P5209" s="319">
        <v>72</v>
      </c>
      <c r="Q5209" s="319">
        <v>39</v>
      </c>
      <c r="R5209" s="319">
        <v>0</v>
      </c>
      <c r="S5209" s="319" t="s">
        <v>9648</v>
      </c>
      <c r="T5209" s="319">
        <v>6</v>
      </c>
      <c r="U5209" s="319">
        <v>41.735999999999997</v>
      </c>
      <c r="V5209" s="319">
        <v>-72.650000000000006</v>
      </c>
      <c r="W5209" s="319"/>
      <c r="X5209" s="319"/>
      <c r="Y5209" s="319"/>
      <c r="Z5209" s="319"/>
      <c r="AA5209" s="319"/>
      <c r="AB5209" s="319"/>
      <c r="AC5209" s="319"/>
      <c r="AD5209" s="319"/>
      <c r="AE5209" s="319"/>
      <c r="AF5209" s="319"/>
    </row>
    <row r="5210" spans="2:32" s="313" customFormat="1" hidden="1" x14ac:dyDescent="0.25">
      <c r="B5210" s="313" t="s">
        <v>3666</v>
      </c>
      <c r="C5210" s="672"/>
      <c r="D5210" s="313" t="s">
        <v>10569</v>
      </c>
      <c r="E5210" s="313" t="s">
        <v>3667</v>
      </c>
      <c r="I5210" s="313" t="s">
        <v>3668</v>
      </c>
      <c r="J5210" s="313" t="s">
        <v>1291</v>
      </c>
      <c r="K5210" s="313">
        <v>31</v>
      </c>
      <c r="L5210" s="319"/>
      <c r="M5210" s="319">
        <v>46</v>
      </c>
      <c r="N5210" s="319">
        <v>48</v>
      </c>
      <c r="O5210" s="319" t="s">
        <v>9644</v>
      </c>
      <c r="P5210" s="319">
        <v>117</v>
      </c>
      <c r="Q5210" s="319">
        <v>17</v>
      </c>
      <c r="R5210" s="319">
        <v>54</v>
      </c>
      <c r="S5210" s="319" t="s">
        <v>9645</v>
      </c>
      <c r="T5210" s="319">
        <v>29</v>
      </c>
      <c r="U5210" s="319">
        <v>31.78</v>
      </c>
      <c r="V5210" s="319">
        <v>117.298</v>
      </c>
      <c r="W5210" s="319"/>
      <c r="X5210" s="319"/>
      <c r="Y5210" s="319"/>
      <c r="Z5210" s="319"/>
      <c r="AA5210" s="319"/>
      <c r="AB5210" s="319"/>
      <c r="AC5210" s="319"/>
      <c r="AD5210" s="319"/>
      <c r="AE5210" s="319"/>
      <c r="AF5210" s="319"/>
    </row>
    <row r="5211" spans="2:32" s="313" customFormat="1" hidden="1" x14ac:dyDescent="0.25">
      <c r="B5211" s="313" t="s">
        <v>3738</v>
      </c>
      <c r="C5211" s="672"/>
      <c r="D5211" s="313" t="s">
        <v>10570</v>
      </c>
      <c r="E5211" s="313" t="s">
        <v>3739</v>
      </c>
      <c r="I5211" s="313" t="s">
        <v>3740</v>
      </c>
      <c r="J5211" s="313" t="s">
        <v>579</v>
      </c>
      <c r="K5211" s="313">
        <v>64</v>
      </c>
      <c r="L5211" s="319"/>
      <c r="M5211" s="319">
        <v>17</v>
      </c>
      <c r="N5211" s="319">
        <v>44</v>
      </c>
      <c r="O5211" s="319" t="s">
        <v>9644</v>
      </c>
      <c r="P5211" s="319">
        <v>15</v>
      </c>
      <c r="Q5211" s="319">
        <v>13</v>
      </c>
      <c r="R5211" s="319">
        <v>38</v>
      </c>
      <c r="S5211" s="319" t="s">
        <v>9648</v>
      </c>
      <c r="T5211" s="319">
        <v>8</v>
      </c>
      <c r="U5211" s="319">
        <v>64.296000000000006</v>
      </c>
      <c r="V5211" s="319">
        <v>-15.227</v>
      </c>
      <c r="W5211" s="319"/>
      <c r="X5211" s="319"/>
      <c r="Y5211" s="319"/>
      <c r="Z5211" s="319"/>
      <c r="AA5211" s="319"/>
      <c r="AB5211" s="319"/>
      <c r="AC5211" s="319"/>
      <c r="AD5211" s="319"/>
      <c r="AE5211" s="319"/>
      <c r="AF5211" s="319"/>
    </row>
    <row r="5212" spans="2:32" s="313" customFormat="1" hidden="1" x14ac:dyDescent="0.25">
      <c r="B5212" s="313" t="s">
        <v>3616</v>
      </c>
      <c r="C5212" s="672"/>
      <c r="D5212" s="313" t="s">
        <v>10571</v>
      </c>
      <c r="E5212" s="313" t="s">
        <v>3617</v>
      </c>
      <c r="I5212" s="313" t="s">
        <v>3616</v>
      </c>
      <c r="J5212" s="313" t="s">
        <v>1071</v>
      </c>
      <c r="K5212" s="313">
        <v>9</v>
      </c>
      <c r="L5212" s="319"/>
      <c r="M5212" s="319">
        <v>31</v>
      </c>
      <c r="N5212" s="319">
        <v>5</v>
      </c>
      <c r="O5212" s="319" t="s">
        <v>9644</v>
      </c>
      <c r="P5212" s="319">
        <v>44</v>
      </c>
      <c r="Q5212" s="319">
        <v>5</v>
      </c>
      <c r="R5212" s="319">
        <v>19</v>
      </c>
      <c r="S5212" s="319" t="s">
        <v>9645</v>
      </c>
      <c r="T5212" s="319">
        <v>1349</v>
      </c>
      <c r="U5212" s="319">
        <v>9.5180000000000007</v>
      </c>
      <c r="V5212" s="319">
        <v>44.088999999999999</v>
      </c>
      <c r="W5212" s="319"/>
      <c r="X5212" s="319"/>
      <c r="Y5212" s="319"/>
      <c r="Z5212" s="319"/>
      <c r="AA5212" s="319"/>
      <c r="AB5212" s="319"/>
      <c r="AC5212" s="319"/>
      <c r="AD5212" s="319"/>
      <c r="AE5212" s="319"/>
      <c r="AF5212" s="319"/>
    </row>
    <row r="5213" spans="2:32" s="313" customFormat="1" hidden="1" x14ac:dyDescent="0.25">
      <c r="B5213" s="313" t="s">
        <v>3597</v>
      </c>
      <c r="C5213" s="672"/>
      <c r="D5213" s="313" t="s">
        <v>10572</v>
      </c>
      <c r="E5213" s="313" t="s">
        <v>3598</v>
      </c>
      <c r="I5213" s="313" t="s">
        <v>3599</v>
      </c>
      <c r="J5213" s="313" t="s">
        <v>1291</v>
      </c>
      <c r="K5213" s="313">
        <v>30</v>
      </c>
      <c r="L5213" s="319"/>
      <c r="M5213" s="319">
        <v>13</v>
      </c>
      <c r="N5213" s="319">
        <v>42</v>
      </c>
      <c r="O5213" s="319" t="s">
        <v>9644</v>
      </c>
      <c r="P5213" s="319">
        <v>120</v>
      </c>
      <c r="Q5213" s="319">
        <v>25</v>
      </c>
      <c r="R5213" s="319">
        <v>54</v>
      </c>
      <c r="S5213" s="319" t="s">
        <v>9645</v>
      </c>
      <c r="T5213" s="319">
        <v>8</v>
      </c>
      <c r="U5213" s="319">
        <v>30.228000000000002</v>
      </c>
      <c r="V5213" s="319">
        <v>120.432</v>
      </c>
      <c r="W5213" s="319"/>
      <c r="X5213" s="319"/>
      <c r="Y5213" s="319"/>
      <c r="Z5213" s="319"/>
      <c r="AA5213" s="319"/>
      <c r="AB5213" s="319"/>
      <c r="AC5213" s="319"/>
      <c r="AD5213" s="319"/>
      <c r="AE5213" s="319"/>
      <c r="AF5213" s="319"/>
    </row>
    <row r="5214" spans="2:32" s="313" customFormat="1" hidden="1" x14ac:dyDescent="0.25">
      <c r="B5214" s="313" t="s">
        <v>4548</v>
      </c>
      <c r="C5214" s="672"/>
      <c r="D5214" s="313" t="s">
        <v>10573</v>
      </c>
      <c r="E5214" s="313" t="s">
        <v>4549</v>
      </c>
      <c r="I5214" s="313" t="s">
        <v>4548</v>
      </c>
      <c r="J5214" s="313" t="s">
        <v>443</v>
      </c>
      <c r="K5214" s="313">
        <v>9</v>
      </c>
      <c r="L5214" s="319"/>
      <c r="M5214" s="319">
        <v>23</v>
      </c>
      <c r="N5214" s="319">
        <v>13</v>
      </c>
      <c r="O5214" s="319" t="s">
        <v>9644</v>
      </c>
      <c r="P5214" s="319">
        <v>5</v>
      </c>
      <c r="Q5214" s="319">
        <v>33</v>
      </c>
      <c r="R5214" s="319">
        <v>23</v>
      </c>
      <c r="S5214" s="319" t="s">
        <v>9648</v>
      </c>
      <c r="T5214" s="319">
        <v>370</v>
      </c>
      <c r="U5214" s="319">
        <v>9.3870000000000005</v>
      </c>
      <c r="V5214" s="319">
        <v>-5.556</v>
      </c>
      <c r="W5214" s="319"/>
      <c r="X5214" s="319"/>
      <c r="Y5214" s="319"/>
      <c r="Z5214" s="319"/>
      <c r="AA5214" s="319"/>
      <c r="AB5214" s="319"/>
      <c r="AC5214" s="319"/>
      <c r="AD5214" s="319"/>
      <c r="AE5214" s="319"/>
      <c r="AF5214" s="319"/>
    </row>
    <row r="5215" spans="2:32" s="313" customFormat="1" hidden="1" x14ac:dyDescent="0.25">
      <c r="B5215" s="313" t="s">
        <v>3638</v>
      </c>
      <c r="C5215" s="672"/>
      <c r="D5215" s="313" t="s">
        <v>10574</v>
      </c>
      <c r="E5215" s="313" t="s">
        <v>3639</v>
      </c>
      <c r="I5215" s="313" t="s">
        <v>3638</v>
      </c>
      <c r="J5215" s="313" t="s">
        <v>3161</v>
      </c>
      <c r="K5215" s="313">
        <v>8</v>
      </c>
      <c r="L5215" s="319"/>
      <c r="M5215" s="319">
        <v>23</v>
      </c>
      <c r="N5215" s="319">
        <v>40</v>
      </c>
      <c r="O5215" s="319" t="s">
        <v>9644</v>
      </c>
      <c r="P5215" s="319">
        <v>13</v>
      </c>
      <c r="Q5215" s="319">
        <v>7</v>
      </c>
      <c r="R5215" s="319">
        <v>42</v>
      </c>
      <c r="S5215" s="319" t="s">
        <v>9648</v>
      </c>
      <c r="T5215" s="319">
        <v>19</v>
      </c>
      <c r="U5215" s="319">
        <v>8.3940000000000001</v>
      </c>
      <c r="V5215" s="319">
        <v>-13.128</v>
      </c>
      <c r="W5215" s="319"/>
      <c r="X5215" s="319"/>
      <c r="Y5215" s="319"/>
      <c r="Z5215" s="319"/>
      <c r="AA5215" s="319"/>
      <c r="AB5215" s="319"/>
      <c r="AC5215" s="319"/>
      <c r="AD5215" s="319"/>
      <c r="AE5215" s="319"/>
      <c r="AF5215" s="319"/>
    </row>
    <row r="5216" spans="2:32" s="313" customFormat="1" hidden="1" x14ac:dyDescent="0.25">
      <c r="B5216" s="313" t="s">
        <v>5920</v>
      </c>
      <c r="C5216" s="672"/>
      <c r="D5216" s="313" t="s">
        <v>10575</v>
      </c>
      <c r="E5216" s="313" t="s">
        <v>5921</v>
      </c>
      <c r="I5216" s="313" t="s">
        <v>5920</v>
      </c>
      <c r="J5216" s="313" t="s">
        <v>3372</v>
      </c>
      <c r="K5216" s="313">
        <v>5</v>
      </c>
      <c r="L5216" s="319"/>
      <c r="M5216" s="319">
        <v>49</v>
      </c>
      <c r="N5216" s="319">
        <v>34</v>
      </c>
      <c r="O5216" s="319" t="s">
        <v>9647</v>
      </c>
      <c r="P5216" s="319">
        <v>144</v>
      </c>
      <c r="Q5216" s="319">
        <v>17</v>
      </c>
      <c r="R5216" s="319">
        <v>46</v>
      </c>
      <c r="S5216" s="319" t="s">
        <v>9645</v>
      </c>
      <c r="T5216" s="319">
        <v>1643</v>
      </c>
      <c r="U5216" s="319">
        <v>-5.8259999999999996</v>
      </c>
      <c r="V5216" s="319">
        <v>144.29599999999999</v>
      </c>
      <c r="W5216" s="319"/>
      <c r="X5216" s="319"/>
      <c r="Y5216" s="319"/>
      <c r="Z5216" s="319"/>
      <c r="AA5216" s="319"/>
      <c r="AB5216" s="319"/>
      <c r="AC5216" s="319"/>
      <c r="AD5216" s="319"/>
      <c r="AE5216" s="319"/>
      <c r="AF5216" s="319"/>
    </row>
    <row r="5217" spans="2:32" s="313" customFormat="1" hidden="1" x14ac:dyDescent="0.25">
      <c r="B5217" s="313" t="s">
        <v>3546</v>
      </c>
      <c r="C5217" s="672"/>
      <c r="D5217" s="313" t="s">
        <v>10576</v>
      </c>
      <c r="E5217" s="313" t="s">
        <v>3547</v>
      </c>
      <c r="I5217" s="313" t="s">
        <v>3548</v>
      </c>
      <c r="J5217" s="313" t="s">
        <v>406</v>
      </c>
      <c r="K5217" s="313">
        <v>49</v>
      </c>
      <c r="L5217" s="319"/>
      <c r="M5217" s="319">
        <v>56</v>
      </c>
      <c r="N5217" s="319">
        <v>59</v>
      </c>
      <c r="O5217" s="319" t="s">
        <v>9644</v>
      </c>
      <c r="P5217" s="319">
        <v>7</v>
      </c>
      <c r="Q5217" s="319">
        <v>15</v>
      </c>
      <c r="R5217" s="319">
        <v>50</v>
      </c>
      <c r="S5217" s="319" t="s">
        <v>9645</v>
      </c>
      <c r="T5217" s="319">
        <v>503</v>
      </c>
      <c r="U5217" s="319">
        <v>49.95</v>
      </c>
      <c r="V5217" s="319">
        <v>7.2640000000000002</v>
      </c>
      <c r="W5217" s="319"/>
      <c r="X5217" s="319"/>
      <c r="Y5217" s="319"/>
      <c r="Z5217" s="319"/>
      <c r="AA5217" s="319"/>
      <c r="AB5217" s="319"/>
      <c r="AC5217" s="319"/>
      <c r="AD5217" s="319"/>
      <c r="AE5217" s="319"/>
      <c r="AF5217" s="319"/>
    </row>
    <row r="5218" spans="2:32" s="313" customFormat="1" hidden="1" x14ac:dyDescent="0.25">
      <c r="B5218" s="313" t="s">
        <v>7032</v>
      </c>
      <c r="C5218" s="672"/>
      <c r="D5218" s="313" t="s">
        <v>10577</v>
      </c>
      <c r="E5218" s="313" t="s">
        <v>7033</v>
      </c>
      <c r="I5218" s="313" t="s">
        <v>7034</v>
      </c>
      <c r="J5218" s="313" t="s">
        <v>1148</v>
      </c>
      <c r="K5218" s="313">
        <v>12</v>
      </c>
      <c r="L5218" s="319"/>
      <c r="M5218" s="319">
        <v>38</v>
      </c>
      <c r="N5218" s="319">
        <v>2</v>
      </c>
      <c r="O5218" s="319" t="s">
        <v>9644</v>
      </c>
      <c r="P5218" s="319">
        <v>99</v>
      </c>
      <c r="Q5218" s="319">
        <v>57</v>
      </c>
      <c r="R5218" s="319">
        <v>3</v>
      </c>
      <c r="S5218" s="319" t="s">
        <v>9645</v>
      </c>
      <c r="T5218" s="319">
        <v>19</v>
      </c>
      <c r="U5218" s="319">
        <v>12.634</v>
      </c>
      <c r="V5218" s="319">
        <v>99.950999999999993</v>
      </c>
      <c r="W5218" s="319"/>
      <c r="X5218" s="319"/>
      <c r="Y5218" s="319"/>
      <c r="Z5218" s="319"/>
      <c r="AA5218" s="319"/>
      <c r="AB5218" s="319"/>
      <c r="AC5218" s="319"/>
      <c r="AD5218" s="319"/>
      <c r="AE5218" s="319"/>
      <c r="AF5218" s="319"/>
    </row>
    <row r="5219" spans="2:32" s="313" customFormat="1" hidden="1" x14ac:dyDescent="0.25">
      <c r="B5219" s="313" t="s">
        <v>3656</v>
      </c>
      <c r="C5219" s="672"/>
      <c r="D5219" s="313" t="s">
        <v>10578</v>
      </c>
      <c r="E5219" s="313" t="s">
        <v>3657</v>
      </c>
      <c r="I5219" s="313" t="s">
        <v>3658</v>
      </c>
      <c r="J5219" s="313" t="s">
        <v>436</v>
      </c>
      <c r="K5219" s="313">
        <v>33</v>
      </c>
      <c r="L5219" s="319"/>
      <c r="M5219" s="319">
        <v>55</v>
      </c>
      <c r="N5219" s="319">
        <v>22</v>
      </c>
      <c r="O5219" s="319" t="s">
        <v>9644</v>
      </c>
      <c r="P5219" s="319">
        <v>118</v>
      </c>
      <c r="Q5219" s="319">
        <v>20</v>
      </c>
      <c r="R5219" s="319">
        <v>6</v>
      </c>
      <c r="S5219" s="319" t="s">
        <v>9648</v>
      </c>
      <c r="T5219" s="319">
        <v>21</v>
      </c>
      <c r="U5219" s="319">
        <v>33.923000000000002</v>
      </c>
      <c r="V5219" s="319">
        <v>-118.33499999999999</v>
      </c>
      <c r="W5219" s="319"/>
      <c r="X5219" s="319"/>
      <c r="Y5219" s="319"/>
      <c r="Z5219" s="319"/>
      <c r="AA5219" s="319"/>
      <c r="AB5219" s="319"/>
      <c r="AC5219" s="319"/>
      <c r="AD5219" s="319"/>
      <c r="AE5219" s="319"/>
      <c r="AF5219" s="319"/>
    </row>
    <row r="5220" spans="2:32" s="313" customFormat="1" hidden="1" x14ac:dyDescent="0.25">
      <c r="B5220" s="313" t="s">
        <v>3701</v>
      </c>
      <c r="C5220" s="672"/>
      <c r="D5220" s="313" t="s">
        <v>10579</v>
      </c>
      <c r="E5220" s="313" t="s">
        <v>3702</v>
      </c>
      <c r="I5220" s="313" t="s">
        <v>3703</v>
      </c>
      <c r="J5220" s="313" t="s">
        <v>436</v>
      </c>
      <c r="K5220" s="313">
        <v>47</v>
      </c>
      <c r="L5220" s="319"/>
      <c r="M5220" s="319">
        <v>23</v>
      </c>
      <c r="N5220" s="319">
        <v>11</v>
      </c>
      <c r="O5220" s="319" t="s">
        <v>9644</v>
      </c>
      <c r="P5220" s="319">
        <v>92</v>
      </c>
      <c r="Q5220" s="319">
        <v>50</v>
      </c>
      <c r="R5220" s="319">
        <v>20</v>
      </c>
      <c r="S5220" s="319" t="s">
        <v>9648</v>
      </c>
      <c r="T5220" s="319">
        <v>413</v>
      </c>
      <c r="U5220" s="319">
        <v>47.386000000000003</v>
      </c>
      <c r="V5220" s="319">
        <v>-92.838999999999999</v>
      </c>
      <c r="W5220" s="319"/>
      <c r="X5220" s="319"/>
      <c r="Y5220" s="319"/>
      <c r="Z5220" s="319"/>
      <c r="AA5220" s="319"/>
      <c r="AB5220" s="319"/>
      <c r="AC5220" s="319"/>
      <c r="AD5220" s="319"/>
      <c r="AE5220" s="319"/>
      <c r="AF5220" s="319"/>
    </row>
    <row r="5221" spans="2:32" s="313" customFormat="1" hidden="1" x14ac:dyDescent="0.25">
      <c r="B5221" s="313" t="s">
        <v>6358</v>
      </c>
      <c r="C5221" s="672"/>
      <c r="D5221" s="313" t="s">
        <v>10580</v>
      </c>
      <c r="E5221" s="313" t="s">
        <v>6359</v>
      </c>
      <c r="I5221" s="313" t="s">
        <v>6360</v>
      </c>
      <c r="J5221" s="313" t="s">
        <v>436</v>
      </c>
      <c r="K5221" s="313">
        <v>41</v>
      </c>
      <c r="L5221" s="319"/>
      <c r="M5221" s="319">
        <v>7</v>
      </c>
      <c r="N5221" s="319">
        <v>26</v>
      </c>
      <c r="O5221" s="319" t="s">
        <v>9644</v>
      </c>
      <c r="P5221" s="319">
        <v>111</v>
      </c>
      <c r="Q5221" s="319">
        <v>58</v>
      </c>
      <c r="R5221" s="319">
        <v>22</v>
      </c>
      <c r="S5221" s="319" t="s">
        <v>9648</v>
      </c>
      <c r="T5221" s="319">
        <v>1460</v>
      </c>
      <c r="U5221" s="319">
        <v>41.124000000000002</v>
      </c>
      <c r="V5221" s="319">
        <v>-111.973</v>
      </c>
      <c r="W5221" s="319"/>
      <c r="X5221" s="319"/>
      <c r="Y5221" s="319"/>
      <c r="Z5221" s="319"/>
      <c r="AA5221" s="319"/>
      <c r="AB5221" s="319"/>
      <c r="AC5221" s="319"/>
      <c r="AD5221" s="319"/>
      <c r="AE5221" s="319"/>
      <c r="AF5221" s="319"/>
    </row>
    <row r="5222" spans="2:32" s="313" customFormat="1" hidden="1" x14ac:dyDescent="0.25">
      <c r="B5222" s="313" t="s">
        <v>3717</v>
      </c>
      <c r="C5222" s="672"/>
      <c r="D5222" s="313" t="s">
        <v>10581</v>
      </c>
      <c r="E5222" s="313" t="s">
        <v>3718</v>
      </c>
      <c r="I5222" s="313" t="s">
        <v>3717</v>
      </c>
      <c r="J5222" s="313" t="s">
        <v>565</v>
      </c>
      <c r="K5222" s="313">
        <v>34</v>
      </c>
      <c r="L5222" s="319"/>
      <c r="M5222" s="319">
        <v>26</v>
      </c>
      <c r="N5222" s="319">
        <v>7</v>
      </c>
      <c r="O5222" s="319" t="s">
        <v>9644</v>
      </c>
      <c r="P5222" s="319">
        <v>132</v>
      </c>
      <c r="Q5222" s="319">
        <v>55</v>
      </c>
      <c r="R5222" s="319">
        <v>19</v>
      </c>
      <c r="S5222" s="319" t="s">
        <v>9645</v>
      </c>
      <c r="T5222" s="319">
        <v>332</v>
      </c>
      <c r="U5222" s="319">
        <v>34.435000000000002</v>
      </c>
      <c r="V5222" s="319">
        <v>132.922</v>
      </c>
      <c r="W5222" s="319"/>
      <c r="X5222" s="319"/>
      <c r="Y5222" s="319"/>
      <c r="Z5222" s="319"/>
      <c r="AA5222" s="319"/>
      <c r="AB5222" s="319"/>
      <c r="AC5222" s="319"/>
      <c r="AD5222" s="319"/>
      <c r="AE5222" s="319"/>
      <c r="AF5222" s="319"/>
    </row>
    <row r="5223" spans="2:32" s="313" customFormat="1" hidden="1" x14ac:dyDescent="0.25">
      <c r="B5223" s="313" t="s">
        <v>4382</v>
      </c>
      <c r="C5223" s="672"/>
      <c r="D5223" s="313" t="s">
        <v>10582</v>
      </c>
      <c r="E5223" s="313" t="s">
        <v>4383</v>
      </c>
      <c r="I5223" s="313" t="s">
        <v>4382</v>
      </c>
      <c r="J5223" s="313" t="s">
        <v>516</v>
      </c>
      <c r="K5223" s="313">
        <v>24</v>
      </c>
      <c r="L5223" s="319"/>
      <c r="M5223" s="319">
        <v>49</v>
      </c>
      <c r="N5223" s="319">
        <v>10</v>
      </c>
      <c r="O5223" s="319" t="s">
        <v>9644</v>
      </c>
      <c r="P5223" s="319">
        <v>79</v>
      </c>
      <c r="Q5223" s="319">
        <v>55</v>
      </c>
      <c r="R5223" s="319">
        <v>9</v>
      </c>
      <c r="S5223" s="319" t="s">
        <v>9645</v>
      </c>
      <c r="T5223" s="319">
        <v>218</v>
      </c>
      <c r="U5223" s="319">
        <v>24.818999999999999</v>
      </c>
      <c r="V5223" s="319">
        <v>79.918999999999997</v>
      </c>
      <c r="W5223" s="319"/>
      <c r="X5223" s="319"/>
      <c r="Y5223" s="319"/>
      <c r="Z5223" s="319"/>
      <c r="AA5223" s="319"/>
      <c r="AB5223" s="319"/>
      <c r="AC5223" s="319"/>
      <c r="AD5223" s="319"/>
      <c r="AE5223" s="319"/>
      <c r="AF5223" s="319"/>
    </row>
    <row r="5224" spans="2:32" s="313" customFormat="1" hidden="1" x14ac:dyDescent="0.25">
      <c r="B5224" s="313" t="s">
        <v>3556</v>
      </c>
      <c r="C5224" s="672"/>
      <c r="D5224" s="313" t="s">
        <v>10583</v>
      </c>
      <c r="E5224" s="313" t="s">
        <v>3557</v>
      </c>
      <c r="I5224" s="313" t="s">
        <v>3556</v>
      </c>
      <c r="J5224" s="313" t="s">
        <v>565</v>
      </c>
      <c r="K5224" s="313">
        <v>41</v>
      </c>
      <c r="L5224" s="319"/>
      <c r="M5224" s="319">
        <v>46</v>
      </c>
      <c r="N5224" s="319">
        <v>12</v>
      </c>
      <c r="O5224" s="319" t="s">
        <v>9644</v>
      </c>
      <c r="P5224" s="319">
        <v>140</v>
      </c>
      <c r="Q5224" s="319">
        <v>49</v>
      </c>
      <c r="R5224" s="319">
        <v>19</v>
      </c>
      <c r="S5224" s="319" t="s">
        <v>9645</v>
      </c>
      <c r="T5224" s="319">
        <v>47</v>
      </c>
      <c r="U5224" s="319">
        <v>41.77</v>
      </c>
      <c r="V5224" s="319">
        <v>140.822</v>
      </c>
      <c r="W5224" s="319"/>
      <c r="X5224" s="319"/>
      <c r="Y5224" s="319"/>
      <c r="Z5224" s="319"/>
      <c r="AA5224" s="319"/>
      <c r="AB5224" s="319"/>
      <c r="AC5224" s="319"/>
      <c r="AD5224" s="319"/>
      <c r="AE5224" s="319"/>
      <c r="AF5224" s="319"/>
    </row>
    <row r="5225" spans="2:32" s="313" customFormat="1" hidden="1" x14ac:dyDescent="0.25">
      <c r="B5225" s="313" t="s">
        <v>3763</v>
      </c>
      <c r="C5225" s="672"/>
      <c r="D5225" s="313" t="s">
        <v>10584</v>
      </c>
      <c r="E5225" s="313" t="s">
        <v>3764</v>
      </c>
      <c r="I5225" s="313" t="s">
        <v>3765</v>
      </c>
      <c r="J5225" s="313" t="s">
        <v>3763</v>
      </c>
      <c r="K5225" s="313">
        <v>22</v>
      </c>
      <c r="L5225" s="319"/>
      <c r="M5225" s="319">
        <v>18</v>
      </c>
      <c r="N5225" s="319">
        <v>32</v>
      </c>
      <c r="O5225" s="319" t="s">
        <v>9644</v>
      </c>
      <c r="P5225" s="319">
        <v>113</v>
      </c>
      <c r="Q5225" s="319">
        <v>54</v>
      </c>
      <c r="R5225" s="319">
        <v>52</v>
      </c>
      <c r="S5225" s="319" t="s">
        <v>9645</v>
      </c>
      <c r="T5225" s="319">
        <v>9</v>
      </c>
      <c r="U5225" s="319">
        <v>22.309000000000001</v>
      </c>
      <c r="V5225" s="319">
        <v>113.914</v>
      </c>
      <c r="W5225" s="319"/>
      <c r="X5225" s="319"/>
      <c r="Y5225" s="319"/>
      <c r="Z5225" s="319"/>
      <c r="AA5225" s="319"/>
      <c r="AB5225" s="319"/>
      <c r="AC5225" s="319"/>
      <c r="AD5225" s="319"/>
      <c r="AE5225" s="319"/>
      <c r="AF5225" s="319"/>
    </row>
    <row r="5226" spans="2:32" s="313" customFormat="1" hidden="1" x14ac:dyDescent="0.25">
      <c r="B5226" s="313" t="s">
        <v>3745</v>
      </c>
      <c r="C5226" s="672"/>
      <c r="D5226" s="313" t="s">
        <v>10585</v>
      </c>
      <c r="E5226" s="313" t="s">
        <v>3746</v>
      </c>
      <c r="I5226" s="313" t="s">
        <v>3745</v>
      </c>
      <c r="J5226" s="313" t="s">
        <v>627</v>
      </c>
      <c r="K5226" s="313">
        <v>42</v>
      </c>
      <c r="L5226" s="319"/>
      <c r="M5226" s="319">
        <v>42</v>
      </c>
      <c r="N5226" s="319">
        <v>49</v>
      </c>
      <c r="O5226" s="319" t="s">
        <v>9647</v>
      </c>
      <c r="P5226" s="319">
        <v>170</v>
      </c>
      <c r="Q5226" s="319">
        <v>59</v>
      </c>
      <c r="R5226" s="319">
        <v>7</v>
      </c>
      <c r="S5226" s="319" t="s">
        <v>9645</v>
      </c>
      <c r="T5226" s="319">
        <v>45</v>
      </c>
      <c r="U5226" s="319">
        <v>-42.713999999999999</v>
      </c>
      <c r="V5226" s="319">
        <v>170.98500000000001</v>
      </c>
      <c r="W5226" s="319"/>
      <c r="X5226" s="319"/>
      <c r="Y5226" s="319"/>
      <c r="Z5226" s="319"/>
      <c r="AA5226" s="319"/>
      <c r="AB5226" s="319"/>
      <c r="AC5226" s="319"/>
      <c r="AD5226" s="319"/>
      <c r="AE5226" s="319"/>
      <c r="AF5226" s="319"/>
    </row>
    <row r="5227" spans="2:32" s="313" customFormat="1" hidden="1" x14ac:dyDescent="0.25">
      <c r="B5227" s="313" t="s">
        <v>6798</v>
      </c>
      <c r="C5227" s="672"/>
      <c r="D5227" s="313" t="s">
        <v>10586</v>
      </c>
      <c r="E5227" s="313" t="s">
        <v>6799</v>
      </c>
      <c r="I5227" s="313" t="s">
        <v>6800</v>
      </c>
      <c r="J5227" s="313" t="s">
        <v>1148</v>
      </c>
      <c r="K5227" s="313">
        <v>8</v>
      </c>
      <c r="L5227" s="319"/>
      <c r="M5227" s="319">
        <v>6</v>
      </c>
      <c r="N5227" s="319">
        <v>47</v>
      </c>
      <c r="O5227" s="319" t="s">
        <v>9644</v>
      </c>
      <c r="P5227" s="319">
        <v>98</v>
      </c>
      <c r="Q5227" s="319">
        <v>19</v>
      </c>
      <c r="R5227" s="319">
        <v>0</v>
      </c>
      <c r="S5227" s="319" t="s">
        <v>9645</v>
      </c>
      <c r="T5227" s="319">
        <v>25</v>
      </c>
      <c r="U5227" s="319">
        <v>8.1129999999999995</v>
      </c>
      <c r="V5227" s="319">
        <v>98.316999999999993</v>
      </c>
      <c r="W5227" s="319"/>
      <c r="X5227" s="319"/>
      <c r="Y5227" s="319"/>
      <c r="Z5227" s="319"/>
      <c r="AA5227" s="319"/>
      <c r="AB5227" s="319"/>
      <c r="AC5227" s="319"/>
      <c r="AD5227" s="319"/>
      <c r="AE5227" s="319"/>
      <c r="AF5227" s="319"/>
    </row>
    <row r="5228" spans="2:32" s="313" customFormat="1" hidden="1" x14ac:dyDescent="0.25">
      <c r="B5228" s="313" t="s">
        <v>3704</v>
      </c>
      <c r="C5228" s="672"/>
      <c r="D5228" s="313" t="s">
        <v>10587</v>
      </c>
      <c r="E5228" s="313" t="s">
        <v>3705</v>
      </c>
      <c r="I5228" s="313" t="s">
        <v>3706</v>
      </c>
      <c r="J5228" s="313" t="s">
        <v>436</v>
      </c>
      <c r="K5228" s="313">
        <v>35</v>
      </c>
      <c r="L5228" s="319"/>
      <c r="M5228" s="319">
        <v>44</v>
      </c>
      <c r="N5228" s="319">
        <v>28</v>
      </c>
      <c r="O5228" s="319" t="s">
        <v>9644</v>
      </c>
      <c r="P5228" s="319">
        <v>81</v>
      </c>
      <c r="Q5228" s="319">
        <v>23</v>
      </c>
      <c r="R5228" s="319">
        <v>22</v>
      </c>
      <c r="S5228" s="319" t="s">
        <v>9648</v>
      </c>
      <c r="T5228" s="319">
        <v>363</v>
      </c>
      <c r="U5228" s="319">
        <v>35.741</v>
      </c>
      <c r="V5228" s="319">
        <v>-81.388999999999996</v>
      </c>
      <c r="W5228" s="319"/>
      <c r="X5228" s="319"/>
      <c r="Y5228" s="319"/>
      <c r="Z5228" s="319"/>
      <c r="AA5228" s="319"/>
      <c r="AB5228" s="319"/>
      <c r="AC5228" s="319"/>
      <c r="AD5228" s="319"/>
      <c r="AE5228" s="319"/>
      <c r="AF5228" s="319"/>
    </row>
    <row r="5229" spans="2:32" s="313" customFormat="1" hidden="1" x14ac:dyDescent="0.25">
      <c r="B5229" s="313" t="s">
        <v>4106</v>
      </c>
      <c r="C5229" s="672"/>
      <c r="D5229" s="313" t="s">
        <v>10588</v>
      </c>
      <c r="E5229" s="313" t="s">
        <v>4111</v>
      </c>
      <c r="I5229" s="313" t="s">
        <v>4112</v>
      </c>
      <c r="J5229" s="313" t="s">
        <v>525</v>
      </c>
      <c r="K5229" s="313">
        <v>25</v>
      </c>
      <c r="L5229" s="319"/>
      <c r="M5229" s="319">
        <v>56</v>
      </c>
      <c r="N5229" s="319">
        <v>18</v>
      </c>
      <c r="O5229" s="319" t="s">
        <v>9647</v>
      </c>
      <c r="P5229" s="319">
        <v>27</v>
      </c>
      <c r="Q5229" s="319">
        <v>55</v>
      </c>
      <c r="R5229" s="319">
        <v>34</v>
      </c>
      <c r="S5229" s="319" t="s">
        <v>9645</v>
      </c>
      <c r="T5229" s="319">
        <v>1377</v>
      </c>
      <c r="U5229" s="319">
        <v>-25.937999999999999</v>
      </c>
      <c r="V5229" s="319">
        <v>27.925999999999998</v>
      </c>
      <c r="W5229" s="319"/>
      <c r="X5229" s="319"/>
      <c r="Y5229" s="319"/>
      <c r="Z5229" s="319"/>
      <c r="AA5229" s="319"/>
      <c r="AB5229" s="319"/>
      <c r="AC5229" s="319"/>
      <c r="AD5229" s="319"/>
      <c r="AE5229" s="319"/>
      <c r="AF5229" s="319"/>
    </row>
    <row r="5230" spans="2:32" s="313" customFormat="1" hidden="1" x14ac:dyDescent="0.25">
      <c r="B5230" s="313" t="s">
        <v>3553</v>
      </c>
      <c r="C5230" s="672"/>
      <c r="D5230" s="313" t="s">
        <v>10589</v>
      </c>
      <c r="E5230" s="313" t="s">
        <v>3554</v>
      </c>
      <c r="I5230" s="313" t="s">
        <v>3555</v>
      </c>
      <c r="J5230" s="313" t="s">
        <v>1291</v>
      </c>
      <c r="K5230" s="313">
        <v>49</v>
      </c>
      <c r="L5230" s="319"/>
      <c r="M5230" s="319">
        <v>12</v>
      </c>
      <c r="N5230" s="319">
        <v>18</v>
      </c>
      <c r="O5230" s="319" t="s">
        <v>9644</v>
      </c>
      <c r="P5230" s="319">
        <v>119</v>
      </c>
      <c r="Q5230" s="319">
        <v>49</v>
      </c>
      <c r="R5230" s="319">
        <v>30</v>
      </c>
      <c r="S5230" s="319" t="s">
        <v>9645</v>
      </c>
      <c r="T5230" s="319">
        <v>662</v>
      </c>
      <c r="U5230" s="319">
        <v>49.204999999999998</v>
      </c>
      <c r="V5230" s="319">
        <v>119.825</v>
      </c>
      <c r="W5230" s="319"/>
      <c r="X5230" s="319"/>
      <c r="Y5230" s="319"/>
      <c r="Z5230" s="319"/>
      <c r="AA5230" s="319"/>
      <c r="AB5230" s="319"/>
      <c r="AC5230" s="319"/>
      <c r="AD5230" s="319"/>
      <c r="AE5230" s="319"/>
      <c r="AF5230" s="319"/>
    </row>
    <row r="5231" spans="2:32" s="313" customFormat="1" hidden="1" x14ac:dyDescent="0.25">
      <c r="B5231" s="313" t="s">
        <v>3814</v>
      </c>
      <c r="C5231" s="672"/>
      <c r="D5231" s="313" t="s">
        <v>10590</v>
      </c>
      <c r="E5231" s="313" t="s">
        <v>3815</v>
      </c>
      <c r="I5231" s="313" t="s">
        <v>3814</v>
      </c>
      <c r="J5231" s="313" t="s">
        <v>745</v>
      </c>
      <c r="K5231" s="313">
        <v>57</v>
      </c>
      <c r="L5231" s="319"/>
      <c r="M5231" s="319">
        <v>31</v>
      </c>
      <c r="N5231" s="319">
        <v>32</v>
      </c>
      <c r="O5231" s="319" t="s">
        <v>9644</v>
      </c>
      <c r="P5231" s="319">
        <v>15</v>
      </c>
      <c r="Q5231" s="319">
        <v>49</v>
      </c>
      <c r="R5231" s="319">
        <v>26</v>
      </c>
      <c r="S5231" s="319" t="s">
        <v>9645</v>
      </c>
      <c r="T5231" s="319">
        <v>112</v>
      </c>
      <c r="U5231" s="319">
        <v>57.526000000000003</v>
      </c>
      <c r="V5231" s="319">
        <v>15.824</v>
      </c>
      <c r="W5231" s="319"/>
      <c r="X5231" s="319"/>
      <c r="Y5231" s="319"/>
      <c r="Z5231" s="319"/>
      <c r="AA5231" s="319"/>
      <c r="AB5231" s="319"/>
      <c r="AC5231" s="319"/>
      <c r="AD5231" s="319"/>
      <c r="AE5231" s="319"/>
      <c r="AF5231" s="319"/>
    </row>
    <row r="5232" spans="2:32" s="313" customFormat="1" hidden="1" x14ac:dyDescent="0.25">
      <c r="B5232" s="313" t="s">
        <v>3677</v>
      </c>
      <c r="C5232" s="672"/>
      <c r="D5232" s="313" t="s">
        <v>10591</v>
      </c>
      <c r="E5232" s="313" t="s">
        <v>3678</v>
      </c>
      <c r="I5232" s="313" t="s">
        <v>3679</v>
      </c>
      <c r="J5232" s="313" t="s">
        <v>436</v>
      </c>
      <c r="K5232" s="313">
        <v>46</v>
      </c>
      <c r="L5232" s="319"/>
      <c r="M5232" s="319">
        <v>36</v>
      </c>
      <c r="N5232" s="319">
        <v>24</v>
      </c>
      <c r="O5232" s="319" t="s">
        <v>9644</v>
      </c>
      <c r="P5232" s="319">
        <v>111</v>
      </c>
      <c r="Q5232" s="319">
        <v>58</v>
      </c>
      <c r="R5232" s="319">
        <v>57</v>
      </c>
      <c r="S5232" s="319" t="s">
        <v>9648</v>
      </c>
      <c r="T5232" s="319">
        <v>1182</v>
      </c>
      <c r="U5232" s="319">
        <v>46.606999999999999</v>
      </c>
      <c r="V5232" s="319">
        <v>-111.983</v>
      </c>
      <c r="W5232" s="319"/>
      <c r="X5232" s="319"/>
      <c r="Y5232" s="319"/>
      <c r="Z5232" s="319"/>
      <c r="AA5232" s="319"/>
      <c r="AB5232" s="319"/>
      <c r="AC5232" s="319"/>
      <c r="AD5232" s="319"/>
      <c r="AE5232" s="319"/>
      <c r="AF5232" s="319"/>
    </row>
    <row r="5233" spans="2:32" s="313" customFormat="1" hidden="1" x14ac:dyDescent="0.25">
      <c r="B5233" s="313" t="s">
        <v>4031</v>
      </c>
      <c r="C5233" s="672"/>
      <c r="D5233" s="313" t="s">
        <v>10592</v>
      </c>
      <c r="E5233" s="313" t="s">
        <v>4034</v>
      </c>
      <c r="I5233" s="313" t="s">
        <v>4035</v>
      </c>
      <c r="J5233" s="313" t="s">
        <v>726</v>
      </c>
      <c r="K5233" s="313">
        <v>6</v>
      </c>
      <c r="L5233" s="319"/>
      <c r="M5233" s="319">
        <v>15</v>
      </c>
      <c r="N5233" s="319">
        <v>59</v>
      </c>
      <c r="O5233" s="319" t="s">
        <v>9647</v>
      </c>
      <c r="P5233" s="319">
        <v>106</v>
      </c>
      <c r="Q5233" s="319">
        <v>53</v>
      </c>
      <c r="R5233" s="319">
        <v>28</v>
      </c>
      <c r="S5233" s="319" t="s">
        <v>9645</v>
      </c>
      <c r="T5233" s="319">
        <v>30</v>
      </c>
      <c r="U5233" s="319">
        <v>-6.266</v>
      </c>
      <c r="V5233" s="319">
        <v>106.89100000000001</v>
      </c>
      <c r="W5233" s="319"/>
      <c r="X5233" s="319"/>
      <c r="Y5233" s="319"/>
      <c r="Z5233" s="319"/>
      <c r="AA5233" s="319"/>
      <c r="AB5233" s="319"/>
      <c r="AC5233" s="319"/>
      <c r="AD5233" s="319"/>
      <c r="AE5233" s="319"/>
      <c r="AF5233" s="319"/>
    </row>
    <row r="5234" spans="2:32" s="313" customFormat="1" hidden="1" x14ac:dyDescent="0.25">
      <c r="B5234" s="313" t="s">
        <v>3054</v>
      </c>
      <c r="C5234" s="672"/>
      <c r="D5234" s="313" t="s">
        <v>10593</v>
      </c>
      <c r="E5234" s="313" t="s">
        <v>3055</v>
      </c>
      <c r="I5234" s="313" t="s">
        <v>3056</v>
      </c>
      <c r="J5234" s="313" t="s">
        <v>436</v>
      </c>
      <c r="K5234" s="313">
        <v>31</v>
      </c>
      <c r="L5234" s="319"/>
      <c r="M5234" s="319">
        <v>8</v>
      </c>
      <c r="N5234" s="319">
        <v>19</v>
      </c>
      <c r="O5234" s="319" t="s">
        <v>9644</v>
      </c>
      <c r="P5234" s="319">
        <v>97</v>
      </c>
      <c r="Q5234" s="319">
        <v>42</v>
      </c>
      <c r="R5234" s="319">
        <v>52</v>
      </c>
      <c r="S5234" s="319" t="s">
        <v>9648</v>
      </c>
      <c r="T5234" s="319">
        <v>282</v>
      </c>
      <c r="U5234" s="319">
        <v>31.138999999999999</v>
      </c>
      <c r="V5234" s="319">
        <v>-97.713999999999999</v>
      </c>
      <c r="W5234" s="319"/>
      <c r="X5234" s="319"/>
      <c r="Y5234" s="319"/>
      <c r="Z5234" s="319"/>
      <c r="AA5234" s="319"/>
      <c r="AB5234" s="319"/>
      <c r="AC5234" s="319"/>
      <c r="AD5234" s="319"/>
      <c r="AE5234" s="319"/>
      <c r="AF5234" s="319"/>
    </row>
    <row r="5235" spans="2:32" s="313" customFormat="1" hidden="1" x14ac:dyDescent="0.25">
      <c r="B5235" s="313" t="s">
        <v>3584</v>
      </c>
      <c r="C5235" s="672"/>
      <c r="D5235" s="313" t="s">
        <v>10594</v>
      </c>
      <c r="E5235" s="313" t="s">
        <v>3585</v>
      </c>
      <c r="I5235" s="313" t="s">
        <v>3584</v>
      </c>
      <c r="J5235" s="313" t="s">
        <v>627</v>
      </c>
      <c r="K5235" s="313">
        <v>37</v>
      </c>
      <c r="L5235" s="319"/>
      <c r="M5235" s="319">
        <v>51</v>
      </c>
      <c r="N5235" s="319">
        <v>59</v>
      </c>
      <c r="O5235" s="319" t="s">
        <v>9647</v>
      </c>
      <c r="P5235" s="319">
        <v>175</v>
      </c>
      <c r="Q5235" s="319">
        <v>19</v>
      </c>
      <c r="R5235" s="319">
        <v>55</v>
      </c>
      <c r="S5235" s="319" t="s">
        <v>9645</v>
      </c>
      <c r="T5235" s="319">
        <v>53</v>
      </c>
      <c r="U5235" s="319">
        <v>-37.866</v>
      </c>
      <c r="V5235" s="319">
        <v>175.33199999999999</v>
      </c>
      <c r="W5235" s="319"/>
      <c r="X5235" s="319"/>
      <c r="Y5235" s="319"/>
      <c r="Z5235" s="319"/>
      <c r="AA5235" s="319"/>
      <c r="AB5235" s="319"/>
      <c r="AC5235" s="319"/>
      <c r="AD5235" s="319"/>
      <c r="AE5235" s="319"/>
      <c r="AF5235" s="319"/>
    </row>
    <row r="5236" spans="2:32" s="313" customFormat="1" hidden="1" x14ac:dyDescent="0.25">
      <c r="B5236" s="313" t="s">
        <v>3634</v>
      </c>
      <c r="C5236" s="672"/>
      <c r="D5236" s="313" t="s">
        <v>10595</v>
      </c>
      <c r="E5236" s="313" t="s">
        <v>3635</v>
      </c>
      <c r="I5236" s="313" t="s">
        <v>3636</v>
      </c>
      <c r="J5236" s="313" t="s">
        <v>498</v>
      </c>
      <c r="K5236" s="313">
        <v>31</v>
      </c>
      <c r="L5236" s="319"/>
      <c r="M5236" s="319">
        <v>40</v>
      </c>
      <c r="N5236" s="319">
        <v>22</v>
      </c>
      <c r="O5236" s="319" t="s">
        <v>9644</v>
      </c>
      <c r="P5236" s="319">
        <v>6</v>
      </c>
      <c r="Q5236" s="319">
        <v>8</v>
      </c>
      <c r="R5236" s="319">
        <v>25</v>
      </c>
      <c r="S5236" s="319" t="s">
        <v>9645</v>
      </c>
      <c r="T5236" s="319">
        <v>142</v>
      </c>
      <c r="U5236" s="319">
        <v>31.672999999999998</v>
      </c>
      <c r="V5236" s="319">
        <v>6.14</v>
      </c>
      <c r="W5236" s="319"/>
      <c r="X5236" s="319"/>
      <c r="Y5236" s="319"/>
      <c r="Z5236" s="319"/>
      <c r="AA5236" s="319"/>
      <c r="AB5236" s="319"/>
      <c r="AC5236" s="319"/>
      <c r="AD5236" s="319"/>
      <c r="AE5236" s="319"/>
      <c r="AF5236" s="319"/>
    </row>
    <row r="5237" spans="2:32" s="313" customFormat="1" hidden="1" x14ac:dyDescent="0.25">
      <c r="B5237" s="313" t="s">
        <v>590</v>
      </c>
      <c r="C5237" s="672"/>
      <c r="D5237" s="313" t="s">
        <v>10596</v>
      </c>
      <c r="E5237" s="313" t="s">
        <v>591</v>
      </c>
      <c r="I5237" s="313" t="s">
        <v>592</v>
      </c>
      <c r="J5237" s="313" t="s">
        <v>436</v>
      </c>
      <c r="K5237" s="313">
        <v>32</v>
      </c>
      <c r="L5237" s="319"/>
      <c r="M5237" s="319">
        <v>51</v>
      </c>
      <c r="N5237" s="319">
        <v>9</v>
      </c>
      <c r="O5237" s="319" t="s">
        <v>9644</v>
      </c>
      <c r="P5237" s="319">
        <v>106</v>
      </c>
      <c r="Q5237" s="319">
        <v>6</v>
      </c>
      <c r="R5237" s="319">
        <v>23</v>
      </c>
      <c r="S5237" s="319" t="s">
        <v>9648</v>
      </c>
      <c r="T5237" s="319">
        <v>1248</v>
      </c>
      <c r="U5237" s="319">
        <v>32.851999999999997</v>
      </c>
      <c r="V5237" s="319">
        <v>-106.10599999999999</v>
      </c>
      <c r="W5237" s="319"/>
      <c r="X5237" s="319"/>
      <c r="Y5237" s="319"/>
      <c r="Z5237" s="319"/>
      <c r="AA5237" s="319"/>
      <c r="AB5237" s="319"/>
      <c r="AC5237" s="319"/>
      <c r="AD5237" s="319"/>
      <c r="AE5237" s="319"/>
      <c r="AF5237" s="319"/>
    </row>
    <row r="5238" spans="2:32" s="313" customFormat="1" hidden="1" x14ac:dyDescent="0.25">
      <c r="B5238" s="313" t="s">
        <v>3695</v>
      </c>
      <c r="C5238" s="672"/>
      <c r="D5238" s="313" t="s">
        <v>10597</v>
      </c>
      <c r="E5238" s="313" t="s">
        <v>3696</v>
      </c>
      <c r="I5238" s="313" t="s">
        <v>3697</v>
      </c>
      <c r="J5238" s="313" t="s">
        <v>469</v>
      </c>
      <c r="K5238" s="313">
        <v>29</v>
      </c>
      <c r="L5238" s="319"/>
      <c r="M5238" s="319">
        <v>5</v>
      </c>
      <c r="N5238" s="319">
        <v>45</v>
      </c>
      <c r="O5238" s="319" t="s">
        <v>9644</v>
      </c>
      <c r="P5238" s="319">
        <v>111</v>
      </c>
      <c r="Q5238" s="319">
        <v>2</v>
      </c>
      <c r="R5238" s="319">
        <v>52</v>
      </c>
      <c r="S5238" s="319" t="s">
        <v>9648</v>
      </c>
      <c r="T5238" s="319">
        <v>197</v>
      </c>
      <c r="U5238" s="319">
        <v>29.096</v>
      </c>
      <c r="V5238" s="319">
        <v>-111.048</v>
      </c>
      <c r="W5238" s="319"/>
      <c r="X5238" s="319"/>
      <c r="Y5238" s="319"/>
      <c r="Z5238" s="319"/>
      <c r="AA5238" s="319"/>
      <c r="AB5238" s="319"/>
      <c r="AC5238" s="319"/>
      <c r="AD5238" s="319"/>
      <c r="AE5238" s="319"/>
      <c r="AF5238" s="319"/>
    </row>
    <row r="5239" spans="2:32" s="313" customFormat="1" hidden="1" x14ac:dyDescent="0.25">
      <c r="B5239" s="313" t="s">
        <v>3576</v>
      </c>
      <c r="C5239" s="672"/>
      <c r="D5239" s="313" t="s">
        <v>10598</v>
      </c>
      <c r="E5239" s="313" t="s">
        <v>3577</v>
      </c>
      <c r="I5239" s="313" t="s">
        <v>3578</v>
      </c>
      <c r="J5239" s="313" t="s">
        <v>621</v>
      </c>
      <c r="K5239" s="313">
        <v>60</v>
      </c>
      <c r="L5239" s="319"/>
      <c r="M5239" s="319">
        <v>49</v>
      </c>
      <c r="N5239" s="319">
        <v>6</v>
      </c>
      <c r="O5239" s="319" t="s">
        <v>9644</v>
      </c>
      <c r="P5239" s="319">
        <v>11</v>
      </c>
      <c r="Q5239" s="319">
        <v>4</v>
      </c>
      <c r="R5239" s="319">
        <v>2</v>
      </c>
      <c r="S5239" s="319" t="s">
        <v>9645</v>
      </c>
      <c r="T5239" s="319">
        <v>223</v>
      </c>
      <c r="U5239" s="319">
        <v>60.817999999999998</v>
      </c>
      <c r="V5239" s="319">
        <v>11.067</v>
      </c>
      <c r="W5239" s="319"/>
      <c r="X5239" s="319"/>
      <c r="Y5239" s="319"/>
      <c r="Z5239" s="319"/>
      <c r="AA5239" s="319"/>
      <c r="AB5239" s="319"/>
      <c r="AC5239" s="319"/>
      <c r="AD5239" s="319"/>
      <c r="AE5239" s="319"/>
      <c r="AF5239" s="319"/>
    </row>
    <row r="5240" spans="2:32" s="313" customFormat="1" hidden="1" x14ac:dyDescent="0.25">
      <c r="B5240" s="313" t="s">
        <v>3592</v>
      </c>
      <c r="C5240" s="672"/>
      <c r="D5240" s="313" t="s">
        <v>10599</v>
      </c>
      <c r="E5240" s="313" t="s">
        <v>3593</v>
      </c>
      <c r="I5240" s="313" t="s">
        <v>3592</v>
      </c>
      <c r="J5240" s="313" t="s">
        <v>565</v>
      </c>
      <c r="K5240" s="313">
        <v>39</v>
      </c>
      <c r="L5240" s="319"/>
      <c r="M5240" s="319">
        <v>25</v>
      </c>
      <c r="N5240" s="319">
        <v>51</v>
      </c>
      <c r="O5240" s="319" t="s">
        <v>9644</v>
      </c>
      <c r="P5240" s="319">
        <v>141</v>
      </c>
      <c r="Q5240" s="319">
        <v>8</v>
      </c>
      <c r="R5240" s="319">
        <v>9</v>
      </c>
      <c r="S5240" s="319" t="s">
        <v>9645</v>
      </c>
      <c r="T5240" s="319">
        <v>91</v>
      </c>
      <c r="U5240" s="319">
        <v>39.430999999999997</v>
      </c>
      <c r="V5240" s="319">
        <v>141.136</v>
      </c>
      <c r="W5240" s="319"/>
      <c r="X5240" s="319"/>
      <c r="Y5240" s="319"/>
      <c r="Z5240" s="319"/>
      <c r="AA5240" s="319"/>
      <c r="AB5240" s="319"/>
      <c r="AC5240" s="319"/>
      <c r="AD5240" s="319"/>
      <c r="AE5240" s="319"/>
      <c r="AF5240" s="319"/>
    </row>
    <row r="5241" spans="2:32" s="313" customFormat="1" hidden="1" x14ac:dyDescent="0.25">
      <c r="B5241" s="313" t="s">
        <v>8757</v>
      </c>
      <c r="C5241" s="672"/>
      <c r="D5241" s="313" t="s">
        <v>10600</v>
      </c>
      <c r="E5241" s="313" t="s">
        <v>8758</v>
      </c>
      <c r="I5241" s="313" t="s">
        <v>8759</v>
      </c>
      <c r="J5241" s="313" t="s">
        <v>565</v>
      </c>
      <c r="K5241" s="313">
        <v>35</v>
      </c>
      <c r="L5241" s="319"/>
      <c r="M5241" s="319">
        <v>33</v>
      </c>
      <c r="N5241" s="319">
        <v>8</v>
      </c>
      <c r="O5241" s="319" t="s">
        <v>9644</v>
      </c>
      <c r="P5241" s="319">
        <v>139</v>
      </c>
      <c r="Q5241" s="319">
        <v>46</v>
      </c>
      <c r="R5241" s="319">
        <v>46</v>
      </c>
      <c r="S5241" s="319" t="s">
        <v>9645</v>
      </c>
      <c r="T5241" s="319">
        <v>11</v>
      </c>
      <c r="U5241" s="319">
        <v>35.552</v>
      </c>
      <c r="V5241" s="319">
        <v>139.779</v>
      </c>
      <c r="W5241" s="319"/>
      <c r="X5241" s="319"/>
      <c r="Y5241" s="319"/>
      <c r="Z5241" s="319"/>
      <c r="AA5241" s="319"/>
      <c r="AB5241" s="319"/>
      <c r="AC5241" s="319"/>
      <c r="AD5241" s="319"/>
      <c r="AE5241" s="319"/>
      <c r="AF5241" s="319"/>
    </row>
    <row r="5242" spans="2:32" s="313" customFormat="1" hidden="1" x14ac:dyDescent="0.25">
      <c r="B5242" s="313" t="s">
        <v>3768</v>
      </c>
      <c r="C5242" s="672"/>
      <c r="D5242" s="313" t="s">
        <v>10601</v>
      </c>
      <c r="E5242" s="313" t="s">
        <v>3769</v>
      </c>
      <c r="I5242" s="313" t="s">
        <v>3770</v>
      </c>
      <c r="J5242" s="313" t="s">
        <v>436</v>
      </c>
      <c r="K5242" s="313">
        <v>21</v>
      </c>
      <c r="L5242" s="319"/>
      <c r="M5242" s="319">
        <v>18</v>
      </c>
      <c r="N5242" s="319">
        <v>57</v>
      </c>
      <c r="O5242" s="319" t="s">
        <v>9644</v>
      </c>
      <c r="P5242" s="319">
        <v>157</v>
      </c>
      <c r="Q5242" s="319">
        <v>55</v>
      </c>
      <c r="R5242" s="319">
        <v>36</v>
      </c>
      <c r="S5242" s="319" t="s">
        <v>9648</v>
      </c>
      <c r="T5242" s="319">
        <v>4</v>
      </c>
      <c r="U5242" s="319">
        <v>21.315999999999999</v>
      </c>
      <c r="V5242" s="319">
        <v>-157.92699999999999</v>
      </c>
      <c r="W5242" s="319"/>
      <c r="X5242" s="319"/>
      <c r="Y5242" s="319"/>
      <c r="Z5242" s="319"/>
      <c r="AA5242" s="319"/>
      <c r="AB5242" s="319"/>
      <c r="AC5242" s="319"/>
      <c r="AD5242" s="319"/>
      <c r="AE5242" s="319"/>
      <c r="AF5242" s="319"/>
    </row>
    <row r="5243" spans="2:32" s="313" customFormat="1" hidden="1" x14ac:dyDescent="0.25">
      <c r="B5243" s="313" t="s">
        <v>3590</v>
      </c>
      <c r="C5243" s="672"/>
      <c r="D5243" s="313" t="s">
        <v>10602</v>
      </c>
      <c r="E5243" s="313" t="s">
        <v>3591</v>
      </c>
      <c r="I5243" s="313" t="s">
        <v>3590</v>
      </c>
      <c r="J5243" s="313" t="s">
        <v>436</v>
      </c>
      <c r="K5243" s="313">
        <v>20</v>
      </c>
      <c r="L5243" s="319"/>
      <c r="M5243" s="319">
        <v>47</v>
      </c>
      <c r="N5243" s="319">
        <v>44</v>
      </c>
      <c r="O5243" s="319" t="s">
        <v>9644</v>
      </c>
      <c r="P5243" s="319">
        <v>156</v>
      </c>
      <c r="Q5243" s="319">
        <v>0</v>
      </c>
      <c r="R5243" s="319">
        <v>51</v>
      </c>
      <c r="S5243" s="319" t="s">
        <v>9648</v>
      </c>
      <c r="T5243" s="319">
        <v>24</v>
      </c>
      <c r="U5243" s="319">
        <v>20.795999999999999</v>
      </c>
      <c r="V5243" s="319">
        <v>-156.01400000000001</v>
      </c>
      <c r="W5243" s="319"/>
      <c r="X5243" s="319"/>
      <c r="Y5243" s="319"/>
      <c r="Z5243" s="319"/>
      <c r="AA5243" s="319"/>
      <c r="AB5243" s="319"/>
      <c r="AC5243" s="319"/>
      <c r="AD5243" s="319"/>
      <c r="AE5243" s="319"/>
      <c r="AF5243" s="319"/>
    </row>
    <row r="5244" spans="2:32" s="313" customFormat="1" hidden="1" x14ac:dyDescent="0.25">
      <c r="B5244" s="313" t="s">
        <v>3729</v>
      </c>
      <c r="C5244" s="672"/>
      <c r="D5244" s="313" t="s">
        <v>10603</v>
      </c>
      <c r="E5244" s="313" t="s">
        <v>3730</v>
      </c>
      <c r="I5244" s="313" t="s">
        <v>3731</v>
      </c>
      <c r="J5244" s="313" t="s">
        <v>436</v>
      </c>
      <c r="K5244" s="313">
        <v>32</v>
      </c>
      <c r="L5244" s="319"/>
      <c r="M5244" s="319">
        <v>41</v>
      </c>
      <c r="N5244" s="319">
        <v>15</v>
      </c>
      <c r="O5244" s="319" t="s">
        <v>9644</v>
      </c>
      <c r="P5244" s="319">
        <v>103</v>
      </c>
      <c r="Q5244" s="319">
        <v>13</v>
      </c>
      <c r="R5244" s="319">
        <v>1</v>
      </c>
      <c r="S5244" s="319" t="s">
        <v>9648</v>
      </c>
      <c r="T5244" s="319">
        <v>1116</v>
      </c>
      <c r="U5244" s="319">
        <v>32.688000000000002</v>
      </c>
      <c r="V5244" s="319">
        <v>-103.217</v>
      </c>
      <c r="W5244" s="319"/>
      <c r="X5244" s="319"/>
      <c r="Y5244" s="319"/>
      <c r="Z5244" s="319"/>
      <c r="AA5244" s="319"/>
      <c r="AB5244" s="319"/>
      <c r="AC5244" s="319"/>
      <c r="AD5244" s="319"/>
      <c r="AE5244" s="319"/>
      <c r="AF5244" s="319"/>
    </row>
    <row r="5245" spans="2:32" s="313" customFormat="1" hidden="1" x14ac:dyDescent="0.25">
      <c r="B5245" s="313" t="s">
        <v>3747</v>
      </c>
      <c r="C5245" s="672"/>
      <c r="D5245" s="313" t="s">
        <v>10604</v>
      </c>
      <c r="E5245" s="313" t="s">
        <v>3748</v>
      </c>
      <c r="I5245" s="313" t="s">
        <v>3749</v>
      </c>
      <c r="J5245" s="313" t="s">
        <v>1169</v>
      </c>
      <c r="K5245" s="313">
        <v>20</v>
      </c>
      <c r="L5245" s="319"/>
      <c r="M5245" s="319">
        <v>47</v>
      </c>
      <c r="N5245" s="319">
        <v>8</v>
      </c>
      <c r="O5245" s="319" t="s">
        <v>9644</v>
      </c>
      <c r="P5245" s="319">
        <v>76</v>
      </c>
      <c r="Q5245" s="319">
        <v>18</v>
      </c>
      <c r="R5245" s="319">
        <v>54</v>
      </c>
      <c r="S5245" s="319" t="s">
        <v>9648</v>
      </c>
      <c r="T5245" s="319">
        <v>111</v>
      </c>
      <c r="U5245" s="319">
        <v>20.786000000000001</v>
      </c>
      <c r="V5245" s="319">
        <v>-76.314999999999998</v>
      </c>
      <c r="W5245" s="319"/>
      <c r="X5245" s="319"/>
      <c r="Y5245" s="319"/>
      <c r="Z5245" s="319"/>
      <c r="AA5245" s="319"/>
      <c r="AB5245" s="319"/>
      <c r="AC5245" s="319"/>
      <c r="AD5245" s="319"/>
      <c r="AE5245" s="319"/>
      <c r="AF5245" s="319"/>
    </row>
    <row r="5246" spans="2:32" s="313" customFormat="1" hidden="1" x14ac:dyDescent="0.25">
      <c r="B5246" s="313" t="s">
        <v>3606</v>
      </c>
      <c r="C5246" s="672"/>
      <c r="D5246" s="313" t="s">
        <v>10605</v>
      </c>
      <c r="E5246" s="313" t="s">
        <v>3607</v>
      </c>
      <c r="I5246" s="313" t="s">
        <v>3608</v>
      </c>
      <c r="J5246" s="313" t="s">
        <v>919</v>
      </c>
      <c r="K5246" s="313">
        <v>18</v>
      </c>
      <c r="L5246" s="319"/>
      <c r="M5246" s="319">
        <v>4</v>
      </c>
      <c r="N5246" s="319">
        <v>29</v>
      </c>
      <c r="O5246" s="319" t="s">
        <v>9647</v>
      </c>
      <c r="P5246" s="319">
        <v>140</v>
      </c>
      <c r="Q5246" s="319">
        <v>56</v>
      </c>
      <c r="R5246" s="319">
        <v>45</v>
      </c>
      <c r="S5246" s="319" t="s">
        <v>9648</v>
      </c>
      <c r="T5246" s="319">
        <v>4</v>
      </c>
      <c r="U5246" s="319">
        <v>-18.074999999999999</v>
      </c>
      <c r="V5246" s="319">
        <v>-140.946</v>
      </c>
      <c r="W5246" s="319"/>
      <c r="X5246" s="319"/>
      <c r="Y5246" s="319"/>
      <c r="Z5246" s="319"/>
      <c r="AA5246" s="319"/>
      <c r="AB5246" s="319"/>
      <c r="AC5246" s="319"/>
      <c r="AD5246" s="319"/>
      <c r="AE5246" s="319"/>
      <c r="AF5246" s="319"/>
    </row>
    <row r="5247" spans="2:32" s="313" customFormat="1" hidden="1" x14ac:dyDescent="0.25">
      <c r="B5247" s="313" t="s">
        <v>3757</v>
      </c>
      <c r="C5247" s="672"/>
      <c r="D5247" s="313" t="s">
        <v>10606</v>
      </c>
      <c r="E5247" s="313" t="s">
        <v>3758</v>
      </c>
      <c r="I5247" s="313" t="s">
        <v>3757</v>
      </c>
      <c r="J5247" s="313" t="s">
        <v>436</v>
      </c>
      <c r="K5247" s="313">
        <v>59</v>
      </c>
      <c r="L5247" s="319"/>
      <c r="M5247" s="319">
        <v>38</v>
      </c>
      <c r="N5247" s="319">
        <v>44</v>
      </c>
      <c r="O5247" s="319" t="s">
        <v>9644</v>
      </c>
      <c r="P5247" s="319">
        <v>151</v>
      </c>
      <c r="Q5247" s="319">
        <v>28</v>
      </c>
      <c r="R5247" s="319">
        <v>35</v>
      </c>
      <c r="S5247" s="319" t="s">
        <v>9648</v>
      </c>
      <c r="T5247" s="319">
        <v>26</v>
      </c>
      <c r="U5247" s="319">
        <v>59.646000000000001</v>
      </c>
      <c r="V5247" s="319">
        <v>-151.476</v>
      </c>
      <c r="W5247" s="319"/>
      <c r="X5247" s="319"/>
      <c r="Y5247" s="319"/>
      <c r="Z5247" s="319"/>
      <c r="AA5247" s="319"/>
      <c r="AB5247" s="319"/>
      <c r="AC5247" s="319"/>
      <c r="AD5247" s="319"/>
      <c r="AE5247" s="319"/>
      <c r="AF5247" s="319"/>
    </row>
    <row r="5248" spans="2:32" s="313" customFormat="1" hidden="1" x14ac:dyDescent="0.25">
      <c r="B5248" s="313" t="s">
        <v>3823</v>
      </c>
      <c r="C5248" s="672"/>
      <c r="D5248" s="313" t="s">
        <v>10607</v>
      </c>
      <c r="E5248" s="313" t="s">
        <v>3762</v>
      </c>
      <c r="I5248" s="313" t="s">
        <v>3824</v>
      </c>
      <c r="J5248" s="313" t="s">
        <v>436</v>
      </c>
      <c r="K5248" s="313">
        <v>44</v>
      </c>
      <c r="L5248" s="319"/>
      <c r="M5248" s="319">
        <v>23</v>
      </c>
      <c r="N5248" s="319">
        <v>6</v>
      </c>
      <c r="O5248" s="319" t="s">
        <v>9644</v>
      </c>
      <c r="P5248" s="319">
        <v>98</v>
      </c>
      <c r="Q5248" s="319">
        <v>13</v>
      </c>
      <c r="R5248" s="319">
        <v>42</v>
      </c>
      <c r="S5248" s="319" t="s">
        <v>9648</v>
      </c>
      <c r="T5248" s="319">
        <v>393</v>
      </c>
      <c r="U5248" s="319">
        <v>44.384999999999998</v>
      </c>
      <c r="V5248" s="319">
        <v>-98.227999999999994</v>
      </c>
      <c r="W5248" s="319"/>
      <c r="X5248" s="319"/>
      <c r="Y5248" s="319"/>
      <c r="Z5248" s="319"/>
      <c r="AA5248" s="319"/>
      <c r="AB5248" s="319"/>
      <c r="AC5248" s="319"/>
      <c r="AD5248" s="319"/>
      <c r="AE5248" s="319"/>
      <c r="AF5248" s="319"/>
    </row>
    <row r="5249" spans="2:32" s="313" customFormat="1" hidden="1" x14ac:dyDescent="0.25">
      <c r="B5249" s="313" t="s">
        <v>3771</v>
      </c>
      <c r="C5249" s="672"/>
      <c r="D5249" s="313" t="s">
        <v>10608</v>
      </c>
      <c r="E5249" s="313" t="s">
        <v>3772</v>
      </c>
      <c r="I5249" s="313" t="s">
        <v>3773</v>
      </c>
      <c r="J5249" s="313" t="s">
        <v>436</v>
      </c>
      <c r="K5249" s="313">
        <v>36</v>
      </c>
      <c r="L5249" s="319"/>
      <c r="M5249" s="319">
        <v>40</v>
      </c>
      <c r="N5249" s="319">
        <v>6</v>
      </c>
      <c r="O5249" s="319" t="s">
        <v>9644</v>
      </c>
      <c r="P5249" s="319">
        <v>87</v>
      </c>
      <c r="Q5249" s="319">
        <v>29</v>
      </c>
      <c r="R5249" s="319">
        <v>46</v>
      </c>
      <c r="S5249" s="319" t="s">
        <v>9648</v>
      </c>
      <c r="T5249" s="319">
        <v>175</v>
      </c>
      <c r="U5249" s="319">
        <v>36.667999999999999</v>
      </c>
      <c r="V5249" s="319">
        <v>-87.495999999999995</v>
      </c>
      <c r="W5249" s="319"/>
      <c r="X5249" s="319"/>
      <c r="Y5249" s="319"/>
      <c r="Z5249" s="319"/>
      <c r="AA5249" s="319"/>
      <c r="AB5249" s="319"/>
      <c r="AC5249" s="319"/>
      <c r="AD5249" s="319"/>
      <c r="AE5249" s="319"/>
      <c r="AF5249" s="319"/>
    </row>
    <row r="5250" spans="2:32" s="313" customFormat="1" hidden="1" x14ac:dyDescent="0.25">
      <c r="B5250" s="313" t="s">
        <v>3735</v>
      </c>
      <c r="C5250" s="672"/>
      <c r="D5250" s="313" t="s">
        <v>10609</v>
      </c>
      <c r="E5250" s="313" t="s">
        <v>3736</v>
      </c>
      <c r="I5250" s="313" t="s">
        <v>3737</v>
      </c>
      <c r="J5250" s="313" t="s">
        <v>406</v>
      </c>
      <c r="K5250" s="313">
        <v>50</v>
      </c>
      <c r="L5250" s="319"/>
      <c r="M5250" s="319">
        <v>17</v>
      </c>
      <c r="N5250" s="319">
        <v>19</v>
      </c>
      <c r="O5250" s="319" t="s">
        <v>9644</v>
      </c>
      <c r="P5250" s="319">
        <v>11</v>
      </c>
      <c r="Q5250" s="319">
        <v>51</v>
      </c>
      <c r="R5250" s="319">
        <v>17</v>
      </c>
      <c r="S5250" s="319" t="s">
        <v>9645</v>
      </c>
      <c r="T5250" s="319">
        <v>597</v>
      </c>
      <c r="U5250" s="319">
        <v>50.289000000000001</v>
      </c>
      <c r="V5250" s="319">
        <v>11.855</v>
      </c>
      <c r="W5250" s="319"/>
      <c r="X5250" s="319"/>
      <c r="Y5250" s="319"/>
      <c r="Z5250" s="319"/>
      <c r="AA5250" s="319"/>
      <c r="AB5250" s="319"/>
      <c r="AC5250" s="319"/>
      <c r="AD5250" s="319"/>
      <c r="AE5250" s="319"/>
      <c r="AF5250" s="319"/>
    </row>
    <row r="5251" spans="2:32" s="313" customFormat="1" hidden="1" x14ac:dyDescent="0.25">
      <c r="B5251" s="313" t="s">
        <v>3775</v>
      </c>
      <c r="C5251" s="672"/>
      <c r="D5251" s="313" t="s">
        <v>10610</v>
      </c>
      <c r="E5251" s="313" t="s">
        <v>3776</v>
      </c>
      <c r="I5251" s="313" t="s">
        <v>3775</v>
      </c>
      <c r="J5251" s="313" t="s">
        <v>705</v>
      </c>
      <c r="K5251" s="313">
        <v>38</v>
      </c>
      <c r="L5251" s="319"/>
      <c r="M5251" s="319">
        <v>31</v>
      </c>
      <c r="N5251" s="319">
        <v>11</v>
      </c>
      <c r="O5251" s="319" t="s">
        <v>9644</v>
      </c>
      <c r="P5251" s="319">
        <v>28</v>
      </c>
      <c r="Q5251" s="319">
        <v>42</v>
      </c>
      <c r="R5251" s="319">
        <v>57</v>
      </c>
      <c r="S5251" s="319" t="s">
        <v>9648</v>
      </c>
      <c r="T5251" s="319">
        <v>36</v>
      </c>
      <c r="U5251" s="319">
        <v>38.520000000000003</v>
      </c>
      <c r="V5251" s="319">
        <v>-28.716000000000001</v>
      </c>
      <c r="W5251" s="319"/>
      <c r="X5251" s="319"/>
      <c r="Y5251" s="319"/>
      <c r="Z5251" s="319"/>
      <c r="AA5251" s="319"/>
      <c r="AB5251" s="319"/>
      <c r="AC5251" s="319"/>
      <c r="AD5251" s="319"/>
      <c r="AE5251" s="319"/>
      <c r="AF5251" s="319"/>
    </row>
    <row r="5252" spans="2:32" s="313" customFormat="1" hidden="1" x14ac:dyDescent="0.25">
      <c r="B5252" s="313" t="s">
        <v>3785</v>
      </c>
      <c r="C5252" s="672"/>
      <c r="D5252" s="313" t="s">
        <v>10611</v>
      </c>
      <c r="E5252" s="313" t="s">
        <v>3788</v>
      </c>
      <c r="I5252" s="313" t="s">
        <v>3789</v>
      </c>
      <c r="J5252" s="313" t="s">
        <v>436</v>
      </c>
      <c r="K5252" s="313">
        <v>29</v>
      </c>
      <c r="L5252" s="319"/>
      <c r="M5252" s="319">
        <v>38</v>
      </c>
      <c r="N5252" s="319">
        <v>43</v>
      </c>
      <c r="O5252" s="319" t="s">
        <v>9644</v>
      </c>
      <c r="P5252" s="319">
        <v>95</v>
      </c>
      <c r="Q5252" s="319">
        <v>16</v>
      </c>
      <c r="R5252" s="319">
        <v>44</v>
      </c>
      <c r="S5252" s="319" t="s">
        <v>9648</v>
      </c>
      <c r="T5252" s="319">
        <v>15</v>
      </c>
      <c r="U5252" s="319">
        <v>29.645</v>
      </c>
      <c r="V5252" s="319">
        <v>-95.278999999999996</v>
      </c>
      <c r="W5252" s="319"/>
      <c r="X5252" s="319"/>
      <c r="Y5252" s="319"/>
      <c r="Z5252" s="319"/>
      <c r="AA5252" s="319"/>
      <c r="AB5252" s="319"/>
      <c r="AC5252" s="319"/>
      <c r="AD5252" s="319"/>
      <c r="AE5252" s="319"/>
      <c r="AF5252" s="319"/>
    </row>
    <row r="5253" spans="2:32" s="313" customFormat="1" hidden="1" x14ac:dyDescent="0.25">
      <c r="B5253" s="313" t="s">
        <v>3792</v>
      </c>
      <c r="C5253" s="672"/>
      <c r="D5253" s="313" t="s">
        <v>10612</v>
      </c>
      <c r="E5253" s="313" t="s">
        <v>3793</v>
      </c>
      <c r="I5253" s="313" t="s">
        <v>3794</v>
      </c>
      <c r="J5253" s="313" t="s">
        <v>1501</v>
      </c>
      <c r="K5253" s="313">
        <v>8</v>
      </c>
      <c r="L5253" s="319"/>
      <c r="M5253" s="319">
        <v>54</v>
      </c>
      <c r="N5253" s="319">
        <v>52</v>
      </c>
      <c r="O5253" s="319" t="s">
        <v>9644</v>
      </c>
      <c r="P5253" s="319">
        <v>79</v>
      </c>
      <c r="Q5253" s="319">
        <v>35</v>
      </c>
      <c r="R5253" s="319">
        <v>58</v>
      </c>
      <c r="S5253" s="319" t="s">
        <v>9648</v>
      </c>
      <c r="T5253" s="319">
        <v>16</v>
      </c>
      <c r="U5253" s="319">
        <v>8.9139999999999997</v>
      </c>
      <c r="V5253" s="319">
        <v>-79.599000000000004</v>
      </c>
      <c r="W5253" s="319"/>
      <c r="X5253" s="319"/>
      <c r="Y5253" s="319"/>
      <c r="Z5253" s="319"/>
      <c r="AA5253" s="319"/>
      <c r="AB5253" s="319"/>
      <c r="AC5253" s="319"/>
      <c r="AD5253" s="319"/>
      <c r="AE5253" s="319"/>
      <c r="AF5253" s="319"/>
    </row>
    <row r="5254" spans="2:32" s="313" customFormat="1" hidden="1" x14ac:dyDescent="0.25">
      <c r="B5254" s="313" t="s">
        <v>3532</v>
      </c>
      <c r="C5254" s="672"/>
      <c r="D5254" s="313" t="s">
        <v>10613</v>
      </c>
      <c r="E5254" s="313" t="s">
        <v>3533</v>
      </c>
      <c r="I5254" s="313" t="s">
        <v>3535</v>
      </c>
      <c r="J5254" s="313" t="s">
        <v>3534</v>
      </c>
      <c r="K5254" s="313">
        <v>19</v>
      </c>
      <c r="L5254" s="319"/>
      <c r="M5254" s="319">
        <v>46</v>
      </c>
      <c r="N5254" s="319">
        <v>37</v>
      </c>
      <c r="O5254" s="319" t="s">
        <v>9647</v>
      </c>
      <c r="P5254" s="319">
        <v>174</v>
      </c>
      <c r="Q5254" s="319">
        <v>20</v>
      </c>
      <c r="R5254" s="319">
        <v>28</v>
      </c>
      <c r="S5254" s="319" t="s">
        <v>9648</v>
      </c>
      <c r="T5254" s="319">
        <v>13</v>
      </c>
      <c r="U5254" s="319">
        <v>-19.777000000000001</v>
      </c>
      <c r="V5254" s="319">
        <v>-174.34100000000001</v>
      </c>
      <c r="W5254" s="319"/>
      <c r="X5254" s="319"/>
      <c r="Y5254" s="319"/>
      <c r="Z5254" s="319"/>
      <c r="AA5254" s="319"/>
      <c r="AB5254" s="319"/>
      <c r="AC5254" s="319"/>
      <c r="AD5254" s="319"/>
      <c r="AE5254" s="319"/>
      <c r="AF5254" s="319"/>
    </row>
    <row r="5255" spans="2:32" s="313" customFormat="1" hidden="1" x14ac:dyDescent="0.25">
      <c r="B5255" s="313" t="s">
        <v>9350</v>
      </c>
      <c r="C5255" s="672"/>
      <c r="D5255" s="313" t="s">
        <v>10614</v>
      </c>
      <c r="E5255" s="313" t="s">
        <v>9351</v>
      </c>
      <c r="I5255" s="313" t="s">
        <v>9352</v>
      </c>
      <c r="J5255" s="313" t="s">
        <v>436</v>
      </c>
      <c r="K5255" s="313">
        <v>41</v>
      </c>
      <c r="L5255" s="319"/>
      <c r="M5255" s="319">
        <v>4</v>
      </c>
      <c r="N5255" s="319">
        <v>1</v>
      </c>
      <c r="O5255" s="319" t="s">
        <v>9644</v>
      </c>
      <c r="P5255" s="319">
        <v>73</v>
      </c>
      <c r="Q5255" s="319">
        <v>42</v>
      </c>
      <c r="R5255" s="319">
        <v>27</v>
      </c>
      <c r="S5255" s="319" t="s">
        <v>9648</v>
      </c>
      <c r="T5255" s="319">
        <v>134</v>
      </c>
      <c r="U5255" s="319">
        <v>41.067</v>
      </c>
      <c r="V5255" s="319">
        <v>-73.706999999999994</v>
      </c>
      <c r="W5255" s="319"/>
      <c r="X5255" s="319"/>
      <c r="Y5255" s="319"/>
      <c r="Z5255" s="319"/>
      <c r="AA5255" s="319"/>
      <c r="AB5255" s="319"/>
      <c r="AC5255" s="319"/>
      <c r="AD5255" s="319"/>
      <c r="AE5255" s="319"/>
      <c r="AF5255" s="319"/>
    </row>
    <row r="5256" spans="2:32" s="313" customFormat="1" hidden="1" x14ac:dyDescent="0.25">
      <c r="B5256" s="313" t="s">
        <v>3613</v>
      </c>
      <c r="C5256" s="672"/>
      <c r="D5256" s="313" t="s">
        <v>10615</v>
      </c>
      <c r="E5256" s="313" t="s">
        <v>3614</v>
      </c>
      <c r="I5256" s="313" t="s">
        <v>3615</v>
      </c>
      <c r="J5256" s="313" t="s">
        <v>1291</v>
      </c>
      <c r="K5256" s="313">
        <v>45</v>
      </c>
      <c r="L5256" s="319"/>
      <c r="M5256" s="319">
        <v>37</v>
      </c>
      <c r="N5256" s="319">
        <v>24</v>
      </c>
      <c r="O5256" s="319" t="s">
        <v>9644</v>
      </c>
      <c r="P5256" s="319">
        <v>126</v>
      </c>
      <c r="Q5256" s="319">
        <v>15</v>
      </c>
      <c r="R5256" s="319">
        <v>1</v>
      </c>
      <c r="S5256" s="319" t="s">
        <v>9645</v>
      </c>
      <c r="T5256" s="319">
        <v>139</v>
      </c>
      <c r="U5256" s="319">
        <v>45.622999999999998</v>
      </c>
      <c r="V5256" s="319">
        <v>126.25</v>
      </c>
      <c r="W5256" s="319"/>
      <c r="X5256" s="319"/>
      <c r="Y5256" s="319"/>
      <c r="Z5256" s="319"/>
      <c r="AA5256" s="319"/>
      <c r="AB5256" s="319"/>
      <c r="AC5256" s="319"/>
      <c r="AD5256" s="319"/>
      <c r="AE5256" s="319"/>
      <c r="AF5256" s="319"/>
    </row>
    <row r="5257" spans="2:32" s="313" customFormat="1" hidden="1" x14ac:dyDescent="0.25">
      <c r="B5257" s="313" t="s">
        <v>3609</v>
      </c>
      <c r="C5257" s="672"/>
      <c r="D5257" s="313" t="s">
        <v>10616</v>
      </c>
      <c r="E5257" s="313" t="s">
        <v>3610</v>
      </c>
      <c r="I5257" s="313" t="s">
        <v>3611</v>
      </c>
      <c r="J5257" s="313" t="s">
        <v>1690</v>
      </c>
      <c r="K5257" s="313">
        <v>17</v>
      </c>
      <c r="L5257" s="319"/>
      <c r="M5257" s="319">
        <v>55</v>
      </c>
      <c r="N5257" s="319">
        <v>54</v>
      </c>
      <c r="O5257" s="319" t="s">
        <v>9647</v>
      </c>
      <c r="P5257" s="319">
        <v>31</v>
      </c>
      <c r="Q5257" s="319">
        <v>5</v>
      </c>
      <c r="R5257" s="319">
        <v>34</v>
      </c>
      <c r="S5257" s="319" t="s">
        <v>9645</v>
      </c>
      <c r="T5257" s="319">
        <v>1490</v>
      </c>
      <c r="U5257" s="319">
        <v>-17.931999999999999</v>
      </c>
      <c r="V5257" s="319">
        <v>31.093</v>
      </c>
      <c r="W5257" s="319"/>
      <c r="X5257" s="319"/>
      <c r="Y5257" s="319"/>
      <c r="Z5257" s="319"/>
      <c r="AA5257" s="319"/>
      <c r="AB5257" s="319"/>
      <c r="AC5257" s="319"/>
      <c r="AD5257" s="319"/>
      <c r="AE5257" s="319"/>
      <c r="AF5257" s="319"/>
    </row>
    <row r="5258" spans="2:32" s="313" customFormat="1" hidden="1" x14ac:dyDescent="0.25">
      <c r="B5258" s="313" t="s">
        <v>3820</v>
      </c>
      <c r="C5258" s="672"/>
      <c r="D5258" s="313" t="s">
        <v>10617</v>
      </c>
      <c r="E5258" s="313" t="s">
        <v>3821</v>
      </c>
      <c r="I5258" s="313" t="s">
        <v>3822</v>
      </c>
      <c r="J5258" s="313" t="s">
        <v>460</v>
      </c>
      <c r="K5258" s="313">
        <v>27</v>
      </c>
      <c r="L5258" s="319"/>
      <c r="M5258" s="319">
        <v>11</v>
      </c>
      <c r="N5258" s="319">
        <v>2</v>
      </c>
      <c r="O5258" s="319" t="s">
        <v>9644</v>
      </c>
      <c r="P5258" s="319">
        <v>33</v>
      </c>
      <c r="Q5258" s="319">
        <v>47</v>
      </c>
      <c r="R5258" s="319">
        <v>54</v>
      </c>
      <c r="S5258" s="319" t="s">
        <v>9645</v>
      </c>
      <c r="T5258" s="319">
        <v>16</v>
      </c>
      <c r="U5258" s="319">
        <v>27.184000000000001</v>
      </c>
      <c r="V5258" s="319">
        <v>33.798000000000002</v>
      </c>
      <c r="W5258" s="319"/>
      <c r="X5258" s="319"/>
      <c r="Y5258" s="319"/>
      <c r="Z5258" s="319"/>
      <c r="AA5258" s="319"/>
      <c r="AB5258" s="319"/>
      <c r="AC5258" s="319"/>
      <c r="AD5258" s="319"/>
      <c r="AE5258" s="319"/>
      <c r="AF5258" s="319"/>
    </row>
    <row r="5259" spans="2:32" s="313" customFormat="1" hidden="1" x14ac:dyDescent="0.25">
      <c r="B5259" s="313" t="s">
        <v>3618</v>
      </c>
      <c r="C5259" s="672"/>
      <c r="D5259" s="313" t="s">
        <v>10618</v>
      </c>
      <c r="E5259" s="313" t="s">
        <v>3619</v>
      </c>
      <c r="I5259" s="313" t="s">
        <v>3620</v>
      </c>
      <c r="J5259" s="313" t="s">
        <v>436</v>
      </c>
      <c r="K5259" s="313">
        <v>26</v>
      </c>
      <c r="L5259" s="319"/>
      <c r="M5259" s="319">
        <v>13</v>
      </c>
      <c r="N5259" s="319">
        <v>42</v>
      </c>
      <c r="O5259" s="319" t="s">
        <v>9644</v>
      </c>
      <c r="P5259" s="319">
        <v>97</v>
      </c>
      <c r="Q5259" s="319">
        <v>39</v>
      </c>
      <c r="R5259" s="319">
        <v>15</v>
      </c>
      <c r="S5259" s="319" t="s">
        <v>9648</v>
      </c>
      <c r="T5259" s="319">
        <v>11</v>
      </c>
      <c r="U5259" s="319">
        <v>26.228000000000002</v>
      </c>
      <c r="V5259" s="319">
        <v>-97.653999999999996</v>
      </c>
      <c r="W5259" s="319"/>
      <c r="X5259" s="319"/>
      <c r="Y5259" s="319"/>
      <c r="Z5259" s="319"/>
      <c r="AA5259" s="319"/>
      <c r="AB5259" s="319"/>
      <c r="AC5259" s="319"/>
      <c r="AD5259" s="319"/>
      <c r="AE5259" s="319"/>
      <c r="AF5259" s="319"/>
    </row>
    <row r="5260" spans="2:32" s="313" customFormat="1" hidden="1" x14ac:dyDescent="0.25">
      <c r="B5260" s="313" t="s">
        <v>8698</v>
      </c>
      <c r="C5260" s="672"/>
      <c r="D5260" s="313" t="s">
        <v>10619</v>
      </c>
      <c r="E5260" s="313" t="s">
        <v>8699</v>
      </c>
      <c r="I5260" s="313" t="s">
        <v>8700</v>
      </c>
      <c r="J5260" s="313" t="s">
        <v>498</v>
      </c>
      <c r="K5260" s="313">
        <v>32</v>
      </c>
      <c r="L5260" s="319"/>
      <c r="M5260" s="319">
        <v>55</v>
      </c>
      <c r="N5260" s="319">
        <v>47</v>
      </c>
      <c r="O5260" s="319" t="s">
        <v>9644</v>
      </c>
      <c r="P5260" s="319">
        <v>3</v>
      </c>
      <c r="Q5260" s="319">
        <v>18</v>
      </c>
      <c r="R5260" s="319">
        <v>44</v>
      </c>
      <c r="S5260" s="319" t="s">
        <v>9645</v>
      </c>
      <c r="T5260" s="319">
        <v>775</v>
      </c>
      <c r="U5260" s="319">
        <v>32.93</v>
      </c>
      <c r="V5260" s="319">
        <v>3.3119999999999998</v>
      </c>
      <c r="W5260" s="319"/>
      <c r="X5260" s="319"/>
      <c r="Y5260" s="319"/>
      <c r="Z5260" s="319"/>
      <c r="AA5260" s="319"/>
      <c r="AB5260" s="319"/>
      <c r="AC5260" s="319"/>
      <c r="AD5260" s="319"/>
      <c r="AE5260" s="319"/>
      <c r="AF5260" s="319"/>
    </row>
    <row r="5261" spans="2:32" s="313" customFormat="1" hidden="1" x14ac:dyDescent="0.25">
      <c r="B5261" s="313" t="s">
        <v>3626</v>
      </c>
      <c r="C5261" s="672"/>
      <c r="D5261" s="313" t="s">
        <v>10620</v>
      </c>
      <c r="E5261" s="313" t="s">
        <v>3627</v>
      </c>
      <c r="I5261" s="313" t="s">
        <v>3628</v>
      </c>
      <c r="J5261" s="313" t="s">
        <v>436</v>
      </c>
      <c r="K5261" s="313">
        <v>36</v>
      </c>
      <c r="L5261" s="319"/>
      <c r="M5261" s="319">
        <v>15</v>
      </c>
      <c r="N5261" s="319">
        <v>41</v>
      </c>
      <c r="O5261" s="319" t="s">
        <v>9644</v>
      </c>
      <c r="P5261" s="319">
        <v>93</v>
      </c>
      <c r="Q5261" s="319">
        <v>9</v>
      </c>
      <c r="R5261" s="319">
        <v>17</v>
      </c>
      <c r="S5261" s="319" t="s">
        <v>9648</v>
      </c>
      <c r="T5261" s="319">
        <v>417</v>
      </c>
      <c r="U5261" s="319">
        <v>36.261000000000003</v>
      </c>
      <c r="V5261" s="319">
        <v>-93.155000000000001</v>
      </c>
      <c r="W5261" s="319"/>
      <c r="X5261" s="319"/>
      <c r="Y5261" s="319"/>
      <c r="Z5261" s="319"/>
      <c r="AA5261" s="319"/>
      <c r="AB5261" s="319"/>
      <c r="AC5261" s="319"/>
      <c r="AD5261" s="319"/>
      <c r="AE5261" s="319"/>
      <c r="AF5261" s="319"/>
    </row>
    <row r="5262" spans="2:32" s="313" customFormat="1" hidden="1" x14ac:dyDescent="0.25">
      <c r="B5262" s="313" t="s">
        <v>5448</v>
      </c>
      <c r="C5262" s="672"/>
      <c r="D5262" s="313" t="s">
        <v>10621</v>
      </c>
      <c r="E5262" s="313" t="s">
        <v>5449</v>
      </c>
      <c r="I5262" s="313" t="s">
        <v>5450</v>
      </c>
      <c r="J5262" s="313" t="s">
        <v>436</v>
      </c>
      <c r="K5262" s="313">
        <v>30</v>
      </c>
      <c r="L5262" s="319"/>
      <c r="M5262" s="319">
        <v>25</v>
      </c>
      <c r="N5262" s="319">
        <v>40</v>
      </c>
      <c r="O5262" s="319" t="s">
        <v>9644</v>
      </c>
      <c r="P5262" s="319">
        <v>86</v>
      </c>
      <c r="Q5262" s="319">
        <v>41</v>
      </c>
      <c r="R5262" s="319">
        <v>21</v>
      </c>
      <c r="S5262" s="319" t="s">
        <v>9648</v>
      </c>
      <c r="T5262" s="319">
        <v>12</v>
      </c>
      <c r="U5262" s="319">
        <v>30.428000000000001</v>
      </c>
      <c r="V5262" s="319">
        <v>-86.688999999999993</v>
      </c>
      <c r="W5262" s="319"/>
      <c r="X5262" s="319"/>
      <c r="Y5262" s="319"/>
      <c r="Z5262" s="319"/>
      <c r="AA5262" s="319"/>
      <c r="AB5262" s="319"/>
      <c r="AC5262" s="319"/>
      <c r="AD5262" s="319"/>
      <c r="AE5262" s="319"/>
      <c r="AF5262" s="319"/>
    </row>
    <row r="5263" spans="2:32" s="313" customFormat="1" hidden="1" x14ac:dyDescent="0.25">
      <c r="B5263" s="313" t="s">
        <v>3759</v>
      </c>
      <c r="C5263" s="672"/>
      <c r="D5263" s="313" t="s">
        <v>10622</v>
      </c>
      <c r="E5263" s="313" t="s">
        <v>3760</v>
      </c>
      <c r="I5263" s="313" t="s">
        <v>3761</v>
      </c>
      <c r="J5263" s="313" t="s">
        <v>436</v>
      </c>
      <c r="K5263" s="313">
        <v>25</v>
      </c>
      <c r="L5263" s="319"/>
      <c r="M5263" s="319">
        <v>29</v>
      </c>
      <c r="N5263" s="319">
        <v>18</v>
      </c>
      <c r="O5263" s="319" t="s">
        <v>9644</v>
      </c>
      <c r="P5263" s="319">
        <v>80</v>
      </c>
      <c r="Q5263" s="319">
        <v>23</v>
      </c>
      <c r="R5263" s="319">
        <v>1</v>
      </c>
      <c r="S5263" s="319" t="s">
        <v>9648</v>
      </c>
      <c r="T5263" s="319">
        <v>3</v>
      </c>
      <c r="U5263" s="319">
        <v>25.488</v>
      </c>
      <c r="V5263" s="319">
        <v>-80.384</v>
      </c>
      <c r="W5263" s="319"/>
      <c r="X5263" s="319"/>
      <c r="Y5263" s="319"/>
      <c r="Z5263" s="319"/>
      <c r="AA5263" s="319"/>
      <c r="AB5263" s="319"/>
      <c r="AC5263" s="319"/>
      <c r="AD5263" s="319"/>
      <c r="AE5263" s="319"/>
      <c r="AF5263" s="319"/>
    </row>
    <row r="5264" spans="2:32" s="313" customFormat="1" hidden="1" x14ac:dyDescent="0.25">
      <c r="B5264" s="313" t="s">
        <v>2104</v>
      </c>
      <c r="C5264" s="672"/>
      <c r="D5264" s="313" t="s">
        <v>10623</v>
      </c>
      <c r="E5264" s="313" t="s">
        <v>2105</v>
      </c>
      <c r="I5264" s="313" t="s">
        <v>2106</v>
      </c>
      <c r="J5264" s="313" t="s">
        <v>421</v>
      </c>
      <c r="K5264" s="313">
        <v>52</v>
      </c>
      <c r="L5264" s="319"/>
      <c r="M5264" s="319">
        <v>1</v>
      </c>
      <c r="N5264" s="319">
        <v>34</v>
      </c>
      <c r="O5264" s="319" t="s">
        <v>9644</v>
      </c>
      <c r="P5264" s="319">
        <v>113</v>
      </c>
      <c r="Q5264" s="319">
        <v>18</v>
      </c>
      <c r="R5264" s="319">
        <v>18</v>
      </c>
      <c r="S5264" s="319" t="s">
        <v>9645</v>
      </c>
      <c r="T5264" s="319">
        <v>692</v>
      </c>
      <c r="U5264" s="319">
        <v>52.026000000000003</v>
      </c>
      <c r="V5264" s="319">
        <v>113.30500000000001</v>
      </c>
      <c r="W5264" s="319"/>
      <c r="X5264" s="319"/>
      <c r="Y5264" s="319"/>
      <c r="Z5264" s="319"/>
      <c r="AA5264" s="319"/>
      <c r="AB5264" s="319"/>
      <c r="AC5264" s="319"/>
      <c r="AD5264" s="319"/>
      <c r="AE5264" s="319"/>
      <c r="AF5264" s="319"/>
    </row>
    <row r="5265" spans="2:32" s="313" customFormat="1" hidden="1" x14ac:dyDescent="0.25">
      <c r="B5265" s="313" t="s">
        <v>3642</v>
      </c>
      <c r="C5265" s="672"/>
      <c r="D5265" s="313" t="s">
        <v>10624</v>
      </c>
      <c r="E5265" s="313" t="s">
        <v>3643</v>
      </c>
      <c r="I5265" s="313" t="s">
        <v>3642</v>
      </c>
      <c r="J5265" s="313" t="s">
        <v>1194</v>
      </c>
      <c r="K5265" s="313">
        <v>51</v>
      </c>
      <c r="L5265" s="319"/>
      <c r="M5265" s="319">
        <v>46</v>
      </c>
      <c r="N5265" s="319">
        <v>0</v>
      </c>
      <c r="O5265" s="319" t="s">
        <v>9644</v>
      </c>
      <c r="P5265" s="319">
        <v>0</v>
      </c>
      <c r="Q5265" s="319">
        <v>15</v>
      </c>
      <c r="R5265" s="319">
        <v>0</v>
      </c>
      <c r="S5265" s="319" t="s">
        <v>9645</v>
      </c>
      <c r="T5265" s="319">
        <v>24</v>
      </c>
      <c r="U5265" s="319">
        <v>51.767000000000003</v>
      </c>
      <c r="V5265" s="319">
        <v>0.25</v>
      </c>
      <c r="W5265" s="319"/>
      <c r="X5265" s="319"/>
      <c r="Y5265" s="319"/>
      <c r="Z5265" s="319"/>
      <c r="AA5265" s="319"/>
      <c r="AB5265" s="319"/>
      <c r="AC5265" s="319"/>
      <c r="AD5265" s="319"/>
      <c r="AE5265" s="319"/>
      <c r="AF5265" s="319"/>
    </row>
    <row r="5266" spans="2:32" s="313" customFormat="1" hidden="1" x14ac:dyDescent="0.25">
      <c r="B5266" s="313" t="s">
        <v>3779</v>
      </c>
      <c r="C5266" s="672"/>
      <c r="D5266" s="313" t="s">
        <v>10625</v>
      </c>
      <c r="E5266" s="313" t="s">
        <v>3780</v>
      </c>
      <c r="I5266" s="313" t="s">
        <v>3781</v>
      </c>
      <c r="J5266" s="313" t="s">
        <v>436</v>
      </c>
      <c r="K5266" s="313">
        <v>44</v>
      </c>
      <c r="L5266" s="319"/>
      <c r="M5266" s="319">
        <v>21</v>
      </c>
      <c r="N5266" s="319">
        <v>35</v>
      </c>
      <c r="O5266" s="319" t="s">
        <v>9644</v>
      </c>
      <c r="P5266" s="319">
        <v>84</v>
      </c>
      <c r="Q5266" s="319">
        <v>40</v>
      </c>
      <c r="R5266" s="319">
        <v>16</v>
      </c>
      <c r="S5266" s="319" t="s">
        <v>9648</v>
      </c>
      <c r="T5266" s="319">
        <v>351</v>
      </c>
      <c r="U5266" s="319">
        <v>44.36</v>
      </c>
      <c r="V5266" s="319">
        <v>-84.671000000000006</v>
      </c>
      <c r="W5266" s="319"/>
      <c r="X5266" s="319"/>
      <c r="Y5266" s="319"/>
      <c r="Z5266" s="319"/>
      <c r="AA5266" s="319"/>
      <c r="AB5266" s="319"/>
      <c r="AC5266" s="319"/>
      <c r="AD5266" s="319"/>
      <c r="AE5266" s="319"/>
      <c r="AF5266" s="319"/>
    </row>
    <row r="5267" spans="2:32" s="313" customFormat="1" hidden="1" x14ac:dyDescent="0.25">
      <c r="B5267" s="313" t="s">
        <v>3777</v>
      </c>
      <c r="C5267" s="672"/>
      <c r="D5267" s="313" t="s">
        <v>10626</v>
      </c>
      <c r="E5267" s="313" t="s">
        <v>3778</v>
      </c>
      <c r="I5267" s="313" t="s">
        <v>3777</v>
      </c>
      <c r="J5267" s="313" t="s">
        <v>1291</v>
      </c>
      <c r="K5267" s="313">
        <v>37</v>
      </c>
      <c r="L5267" s="319"/>
      <c r="M5267" s="319">
        <v>2</v>
      </c>
      <c r="N5267" s="319">
        <v>16</v>
      </c>
      <c r="O5267" s="319" t="s">
        <v>9644</v>
      </c>
      <c r="P5267" s="319">
        <v>79</v>
      </c>
      <c r="Q5267" s="319">
        <v>51</v>
      </c>
      <c r="R5267" s="319">
        <v>57</v>
      </c>
      <c r="S5267" s="319" t="s">
        <v>9645</v>
      </c>
      <c r="T5267" s="319">
        <v>1425</v>
      </c>
      <c r="U5267" s="319">
        <v>37.037999999999997</v>
      </c>
      <c r="V5267" s="319">
        <v>79.866</v>
      </c>
      <c r="W5267" s="319"/>
      <c r="X5267" s="319"/>
      <c r="Y5267" s="319"/>
      <c r="Z5267" s="319"/>
      <c r="AA5267" s="319"/>
      <c r="AB5267" s="319"/>
      <c r="AC5267" s="319"/>
      <c r="AD5267" s="319"/>
      <c r="AE5267" s="319"/>
      <c r="AF5267" s="319"/>
    </row>
    <row r="5268" spans="2:32" s="313" customFormat="1" hidden="1" x14ac:dyDescent="0.25">
      <c r="B5268" s="313" t="s">
        <v>7311</v>
      </c>
      <c r="C5268" s="672"/>
      <c r="D5268" s="313" t="s">
        <v>10627</v>
      </c>
      <c r="E5268" s="313" t="s">
        <v>7312</v>
      </c>
      <c r="I5268" s="313" t="s">
        <v>7313</v>
      </c>
      <c r="J5268" s="313" t="s">
        <v>436</v>
      </c>
      <c r="K5268" s="313">
        <v>34</v>
      </c>
      <c r="L5268" s="319"/>
      <c r="M5268" s="319">
        <v>40</v>
      </c>
      <c r="N5268" s="319">
        <v>43</v>
      </c>
      <c r="O5268" s="319" t="s">
        <v>9644</v>
      </c>
      <c r="P5268" s="319">
        <v>86</v>
      </c>
      <c r="Q5268" s="319">
        <v>41</v>
      </c>
      <c r="R5268" s="319">
        <v>5</v>
      </c>
      <c r="S5268" s="319" t="s">
        <v>9648</v>
      </c>
      <c r="T5268" s="319">
        <v>209</v>
      </c>
      <c r="U5268" s="319">
        <v>34.679000000000002</v>
      </c>
      <c r="V5268" s="319">
        <v>-86.685000000000002</v>
      </c>
      <c r="W5268" s="319"/>
      <c r="X5268" s="319"/>
      <c r="Y5268" s="319"/>
      <c r="Z5268" s="319"/>
      <c r="AA5268" s="319"/>
      <c r="AB5268" s="319"/>
      <c r="AC5268" s="319"/>
      <c r="AD5268" s="319"/>
      <c r="AE5268" s="319"/>
      <c r="AF5268" s="319"/>
    </row>
    <row r="5269" spans="2:32" s="313" customFormat="1" hidden="1" x14ac:dyDescent="0.25">
      <c r="B5269" s="313" t="s">
        <v>669</v>
      </c>
      <c r="C5269" s="672"/>
      <c r="D5269" s="313" t="s">
        <v>10628</v>
      </c>
      <c r="E5269" s="313" t="s">
        <v>670</v>
      </c>
      <c r="I5269" s="313" t="s">
        <v>671</v>
      </c>
      <c r="J5269" s="313" t="s">
        <v>627</v>
      </c>
      <c r="K5269" s="313">
        <v>19</v>
      </c>
      <c r="L5269" s="319"/>
      <c r="M5269" s="319">
        <v>4</v>
      </c>
      <c r="N5269" s="319">
        <v>48</v>
      </c>
      <c r="O5269" s="319" t="s">
        <v>9647</v>
      </c>
      <c r="P5269" s="319">
        <v>169</v>
      </c>
      <c r="Q5269" s="319">
        <v>55</v>
      </c>
      <c r="R5269" s="319">
        <v>32</v>
      </c>
      <c r="S5269" s="319" t="s">
        <v>9648</v>
      </c>
      <c r="T5269" s="319">
        <v>64</v>
      </c>
      <c r="U5269" s="319">
        <v>-19.079999999999998</v>
      </c>
      <c r="V5269" s="319">
        <v>-169.92599999999999</v>
      </c>
      <c r="W5269" s="319"/>
      <c r="X5269" s="319"/>
      <c r="Y5269" s="319"/>
      <c r="Z5269" s="319"/>
      <c r="AA5269" s="319"/>
      <c r="AB5269" s="319"/>
      <c r="AC5269" s="319"/>
      <c r="AD5269" s="319"/>
      <c r="AE5269" s="319"/>
      <c r="AF5269" s="319"/>
    </row>
    <row r="5270" spans="2:32" s="313" customFormat="1" hidden="1" x14ac:dyDescent="0.25">
      <c r="B5270" s="313" t="s">
        <v>8637</v>
      </c>
      <c r="C5270" s="672"/>
      <c r="D5270" s="313" t="s">
        <v>10629</v>
      </c>
      <c r="E5270" s="313" t="s">
        <v>8638</v>
      </c>
      <c r="I5270" s="313" t="s">
        <v>8639</v>
      </c>
      <c r="J5270" s="313" t="s">
        <v>436</v>
      </c>
      <c r="K5270" s="313">
        <v>39</v>
      </c>
      <c r="L5270" s="319"/>
      <c r="M5270" s="319">
        <v>27</v>
      </c>
      <c r="N5270" s="319">
        <v>5</v>
      </c>
      <c r="O5270" s="319" t="s">
        <v>9644</v>
      </c>
      <c r="P5270" s="319">
        <v>87</v>
      </c>
      <c r="Q5270" s="319">
        <v>18</v>
      </c>
      <c r="R5270" s="319">
        <v>27</v>
      </c>
      <c r="S5270" s="319" t="s">
        <v>9648</v>
      </c>
      <c r="T5270" s="319">
        <v>180</v>
      </c>
      <c r="U5270" s="319">
        <v>39.451000000000001</v>
      </c>
      <c r="V5270" s="319">
        <v>-87.307000000000002</v>
      </c>
      <c r="W5270" s="319"/>
      <c r="X5270" s="319"/>
      <c r="Y5270" s="319"/>
      <c r="Z5270" s="319"/>
      <c r="AA5270" s="319"/>
      <c r="AB5270" s="319"/>
      <c r="AC5270" s="319"/>
      <c r="AD5270" s="319"/>
      <c r="AE5270" s="319"/>
      <c r="AF5270" s="319"/>
    </row>
    <row r="5271" spans="2:32" s="313" customFormat="1" hidden="1" x14ac:dyDescent="0.25">
      <c r="B5271" s="313" t="s">
        <v>3799</v>
      </c>
      <c r="C5271" s="672"/>
      <c r="D5271" s="313" t="s">
        <v>10630</v>
      </c>
      <c r="E5271" s="313" t="s">
        <v>3800</v>
      </c>
      <c r="I5271" s="313" t="s">
        <v>3801</v>
      </c>
      <c r="J5271" s="313" t="s">
        <v>752</v>
      </c>
      <c r="K5271" s="313">
        <v>16</v>
      </c>
      <c r="L5271" s="319"/>
      <c r="M5271" s="319">
        <v>41</v>
      </c>
      <c r="N5271" s="319">
        <v>14</v>
      </c>
      <c r="O5271" s="319" t="s">
        <v>9647</v>
      </c>
      <c r="P5271" s="319">
        <v>151</v>
      </c>
      <c r="Q5271" s="319">
        <v>1</v>
      </c>
      <c r="R5271" s="319">
        <v>18</v>
      </c>
      <c r="S5271" s="319" t="s">
        <v>9648</v>
      </c>
      <c r="T5271" s="319">
        <v>3</v>
      </c>
      <c r="U5271" s="319">
        <v>-16.687000000000001</v>
      </c>
      <c r="V5271" s="319">
        <v>-151.02199999999999</v>
      </c>
      <c r="W5271" s="319"/>
      <c r="X5271" s="319"/>
      <c r="Y5271" s="319"/>
      <c r="Z5271" s="319"/>
      <c r="AA5271" s="319"/>
      <c r="AB5271" s="319"/>
      <c r="AC5271" s="319"/>
      <c r="AD5271" s="319"/>
      <c r="AE5271" s="319"/>
      <c r="AF5271" s="319"/>
    </row>
    <row r="5272" spans="2:32" s="313" customFormat="1" hidden="1" x14ac:dyDescent="0.25">
      <c r="B5272" s="313" t="s">
        <v>3782</v>
      </c>
      <c r="C5272" s="672"/>
      <c r="D5272" s="313" t="s">
        <v>10631</v>
      </c>
      <c r="E5272" s="313" t="s">
        <v>3783</v>
      </c>
      <c r="I5272" s="313" t="s">
        <v>3784</v>
      </c>
      <c r="J5272" s="313" t="s">
        <v>436</v>
      </c>
      <c r="K5272" s="313">
        <v>46</v>
      </c>
      <c r="L5272" s="319"/>
      <c r="M5272" s="319">
        <v>7</v>
      </c>
      <c r="N5272" s="319">
        <v>23</v>
      </c>
      <c r="O5272" s="319" t="s">
        <v>9644</v>
      </c>
      <c r="P5272" s="319">
        <v>67</v>
      </c>
      <c r="Q5272" s="319">
        <v>47</v>
      </c>
      <c r="R5272" s="319">
        <v>31</v>
      </c>
      <c r="S5272" s="319" t="s">
        <v>9648</v>
      </c>
      <c r="T5272" s="319">
        <v>150</v>
      </c>
      <c r="U5272" s="319">
        <v>46.122999999999998</v>
      </c>
      <c r="V5272" s="319">
        <v>-67.792000000000002</v>
      </c>
      <c r="W5272" s="319"/>
      <c r="X5272" s="319"/>
      <c r="Y5272" s="319"/>
      <c r="Z5272" s="319"/>
      <c r="AA5272" s="319"/>
      <c r="AB5272" s="319"/>
      <c r="AC5272" s="319"/>
      <c r="AD5272" s="319"/>
      <c r="AE5272" s="319"/>
      <c r="AF5272" s="319"/>
    </row>
    <row r="5273" spans="2:32" s="313" customFormat="1" hidden="1" x14ac:dyDescent="0.25">
      <c r="B5273" s="313" t="s">
        <v>3802</v>
      </c>
      <c r="C5273" s="672"/>
      <c r="D5273" s="313" t="s">
        <v>10632</v>
      </c>
      <c r="E5273" s="313" t="s">
        <v>3803</v>
      </c>
      <c r="I5273" s="313" t="s">
        <v>3802</v>
      </c>
      <c r="J5273" s="313" t="s">
        <v>2050</v>
      </c>
      <c r="K5273" s="313">
        <v>24</v>
      </c>
      <c r="L5273" s="319"/>
      <c r="M5273" s="319">
        <v>1</v>
      </c>
      <c r="N5273" s="319">
        <v>23</v>
      </c>
      <c r="O5273" s="319" t="s">
        <v>9644</v>
      </c>
      <c r="P5273" s="319">
        <v>121</v>
      </c>
      <c r="Q5273" s="319">
        <v>37</v>
      </c>
      <c r="R5273" s="319">
        <v>4</v>
      </c>
      <c r="S5273" s="319" t="s">
        <v>9645</v>
      </c>
      <c r="T5273" s="319">
        <v>16</v>
      </c>
      <c r="U5273" s="319">
        <v>24.023</v>
      </c>
      <c r="V5273" s="319">
        <v>121.61799999999999</v>
      </c>
      <c r="W5273" s="319"/>
      <c r="X5273" s="319"/>
      <c r="Y5273" s="319"/>
      <c r="Z5273" s="319"/>
      <c r="AA5273" s="319"/>
      <c r="AB5273" s="319"/>
      <c r="AC5273" s="319"/>
      <c r="AD5273" s="319"/>
      <c r="AE5273" s="319"/>
      <c r="AF5273" s="319"/>
    </row>
    <row r="5274" spans="2:32" s="313" customFormat="1" hidden="1" x14ac:dyDescent="0.25">
      <c r="B5274" s="313" t="s">
        <v>3808</v>
      </c>
      <c r="C5274" s="672"/>
      <c r="D5274" s="313" t="s">
        <v>10633</v>
      </c>
      <c r="E5274" s="313" t="s">
        <v>3809</v>
      </c>
      <c r="I5274" s="313" t="s">
        <v>3808</v>
      </c>
      <c r="J5274" s="313" t="s">
        <v>745</v>
      </c>
      <c r="K5274" s="313">
        <v>61</v>
      </c>
      <c r="L5274" s="319"/>
      <c r="M5274" s="319">
        <v>46</v>
      </c>
      <c r="N5274" s="319">
        <v>5</v>
      </c>
      <c r="O5274" s="319" t="s">
        <v>9644</v>
      </c>
      <c r="P5274" s="319">
        <v>17</v>
      </c>
      <c r="Q5274" s="319">
        <v>4</v>
      </c>
      <c r="R5274" s="319">
        <v>50</v>
      </c>
      <c r="S5274" s="319" t="s">
        <v>9645</v>
      </c>
      <c r="T5274" s="319">
        <v>29</v>
      </c>
      <c r="U5274" s="319">
        <v>61.768000000000001</v>
      </c>
      <c r="V5274" s="319">
        <v>17.081</v>
      </c>
      <c r="W5274" s="319"/>
      <c r="X5274" s="319"/>
      <c r="Y5274" s="319"/>
      <c r="Z5274" s="319"/>
      <c r="AA5274" s="319"/>
      <c r="AB5274" s="319"/>
      <c r="AC5274" s="319"/>
      <c r="AD5274" s="319"/>
      <c r="AE5274" s="319"/>
      <c r="AF5274" s="319"/>
    </row>
    <row r="5275" spans="2:32" s="313" customFormat="1" hidden="1" x14ac:dyDescent="0.25">
      <c r="B5275" s="313" t="s">
        <v>1060</v>
      </c>
      <c r="C5275" s="672"/>
      <c r="D5275" s="313" t="s">
        <v>10634</v>
      </c>
      <c r="E5275" s="313" t="s">
        <v>1061</v>
      </c>
      <c r="I5275" s="313" t="s">
        <v>1062</v>
      </c>
      <c r="J5275" s="313" t="s">
        <v>469</v>
      </c>
      <c r="K5275" s="313">
        <v>15</v>
      </c>
      <c r="L5275" s="319"/>
      <c r="M5275" s="319">
        <v>46</v>
      </c>
      <c r="N5275" s="319">
        <v>29</v>
      </c>
      <c r="O5275" s="319" t="s">
        <v>9644</v>
      </c>
      <c r="P5275" s="319">
        <v>96</v>
      </c>
      <c r="Q5275" s="319">
        <v>15</v>
      </c>
      <c r="R5275" s="319">
        <v>39</v>
      </c>
      <c r="S5275" s="319" t="s">
        <v>9648</v>
      </c>
      <c r="T5275" s="319">
        <v>143</v>
      </c>
      <c r="U5275" s="319">
        <v>15.775</v>
      </c>
      <c r="V5275" s="319">
        <v>-96.260999999999996</v>
      </c>
      <c r="W5275" s="319"/>
      <c r="X5275" s="319"/>
      <c r="Y5275" s="319"/>
      <c r="Z5275" s="319"/>
      <c r="AA5275" s="319"/>
      <c r="AB5275" s="319"/>
      <c r="AC5275" s="319"/>
      <c r="AD5275" s="319"/>
      <c r="AE5275" s="319"/>
      <c r="AF5275" s="319"/>
    </row>
    <row r="5276" spans="2:32" s="313" customFormat="1" hidden="1" x14ac:dyDescent="0.25">
      <c r="B5276" s="313" t="s">
        <v>3816</v>
      </c>
      <c r="C5276" s="672"/>
      <c r="D5276" s="313" t="s">
        <v>10635</v>
      </c>
      <c r="E5276" s="313" t="s">
        <v>3817</v>
      </c>
      <c r="I5276" s="313" t="s">
        <v>3816</v>
      </c>
      <c r="J5276" s="313" t="s">
        <v>1194</v>
      </c>
      <c r="K5276" s="313">
        <v>53</v>
      </c>
      <c r="L5276" s="319"/>
      <c r="M5276" s="319">
        <v>34</v>
      </c>
      <c r="N5276" s="319">
        <v>28</v>
      </c>
      <c r="O5276" s="319" t="s">
        <v>9644</v>
      </c>
      <c r="P5276" s="319">
        <v>0</v>
      </c>
      <c r="Q5276" s="319">
        <v>21</v>
      </c>
      <c r="R5276" s="319">
        <v>3</v>
      </c>
      <c r="S5276" s="319" t="s">
        <v>9648</v>
      </c>
      <c r="T5276" s="319">
        <v>37</v>
      </c>
      <c r="U5276" s="319">
        <v>53.573999999999998</v>
      </c>
      <c r="V5276" s="319">
        <v>-0.35099999999999998</v>
      </c>
      <c r="W5276" s="319"/>
      <c r="X5276" s="319"/>
      <c r="Y5276" s="319"/>
      <c r="Z5276" s="319"/>
      <c r="AA5276" s="319"/>
      <c r="AB5276" s="319"/>
      <c r="AC5276" s="319"/>
      <c r="AD5276" s="319"/>
      <c r="AE5276" s="319"/>
      <c r="AF5276" s="319"/>
    </row>
    <row r="5277" spans="2:32" s="313" customFormat="1" hidden="1" x14ac:dyDescent="0.25">
      <c r="B5277" s="313" t="s">
        <v>757</v>
      </c>
      <c r="C5277" s="672"/>
      <c r="D5277" s="313" t="s">
        <v>10636</v>
      </c>
      <c r="E5277" s="313" t="s">
        <v>758</v>
      </c>
      <c r="I5277" s="313" t="s">
        <v>757</v>
      </c>
      <c r="J5277" s="313" t="s">
        <v>722</v>
      </c>
      <c r="K5277" s="313">
        <v>14</v>
      </c>
      <c r="L5277" s="319"/>
      <c r="M5277" s="319">
        <v>37</v>
      </c>
      <c r="N5277" s="319">
        <v>46</v>
      </c>
      <c r="O5277" s="319" t="s">
        <v>9647</v>
      </c>
      <c r="P5277" s="319">
        <v>47</v>
      </c>
      <c r="Q5277" s="319">
        <v>45</v>
      </c>
      <c r="R5277" s="319">
        <v>49</v>
      </c>
      <c r="S5277" s="319" t="s">
        <v>9645</v>
      </c>
      <c r="T5277" s="319">
        <v>106</v>
      </c>
      <c r="U5277" s="319">
        <v>-14.629</v>
      </c>
      <c r="V5277" s="319">
        <v>47.764000000000003</v>
      </c>
      <c r="W5277" s="319"/>
      <c r="X5277" s="319"/>
      <c r="Y5277" s="319"/>
      <c r="Z5277" s="319"/>
      <c r="AA5277" s="319"/>
      <c r="AB5277" s="319"/>
      <c r="AC5277" s="319"/>
      <c r="AD5277" s="319"/>
      <c r="AE5277" s="319"/>
      <c r="AF5277" s="319"/>
    </row>
    <row r="5278" spans="2:32" s="313" customFormat="1" hidden="1" x14ac:dyDescent="0.25">
      <c r="B5278" s="313" t="s">
        <v>3651</v>
      </c>
      <c r="C5278" s="672"/>
      <c r="D5278" s="313" t="s">
        <v>10637</v>
      </c>
      <c r="E5278" s="313" t="s">
        <v>3652</v>
      </c>
      <c r="I5278" s="313" t="s">
        <v>3653</v>
      </c>
      <c r="J5278" s="313" t="s">
        <v>436</v>
      </c>
      <c r="K5278" s="313">
        <v>48</v>
      </c>
      <c r="L5278" s="319"/>
      <c r="M5278" s="319">
        <v>32</v>
      </c>
      <c r="N5278" s="319">
        <v>34</v>
      </c>
      <c r="O5278" s="319" t="s">
        <v>9644</v>
      </c>
      <c r="P5278" s="319">
        <v>109</v>
      </c>
      <c r="Q5278" s="319">
        <v>45</v>
      </c>
      <c r="R5278" s="319">
        <v>44</v>
      </c>
      <c r="S5278" s="319" t="s">
        <v>9648</v>
      </c>
      <c r="T5278" s="319">
        <v>790</v>
      </c>
      <c r="U5278" s="319">
        <v>48.542999999999999</v>
      </c>
      <c r="V5278" s="319">
        <v>-109.762</v>
      </c>
      <c r="W5278" s="319"/>
      <c r="X5278" s="319"/>
      <c r="Y5278" s="319"/>
      <c r="Z5278" s="319"/>
      <c r="AA5278" s="319"/>
      <c r="AB5278" s="319"/>
      <c r="AC5278" s="319"/>
      <c r="AD5278" s="319"/>
      <c r="AE5278" s="319"/>
      <c r="AF5278" s="319"/>
    </row>
    <row r="5279" spans="2:32" s="313" customFormat="1" hidden="1" x14ac:dyDescent="0.25">
      <c r="B5279" s="313" t="s">
        <v>3750</v>
      </c>
      <c r="C5279" s="672"/>
      <c r="D5279" s="313" t="s">
        <v>10638</v>
      </c>
      <c r="E5279" s="313" t="s">
        <v>3751</v>
      </c>
      <c r="I5279" s="313" t="s">
        <v>3752</v>
      </c>
      <c r="J5279" s="313" t="s">
        <v>436</v>
      </c>
      <c r="K5279" s="313">
        <v>26</v>
      </c>
      <c r="L5279" s="319"/>
      <c r="M5279" s="319">
        <v>0</v>
      </c>
      <c r="N5279" s="319">
        <v>5</v>
      </c>
      <c r="O5279" s="319" t="s">
        <v>9644</v>
      </c>
      <c r="P5279" s="319">
        <v>80</v>
      </c>
      <c r="Q5279" s="319">
        <v>14</v>
      </c>
      <c r="R5279" s="319">
        <v>25</v>
      </c>
      <c r="S5279" s="319" t="s">
        <v>9648</v>
      </c>
      <c r="T5279" s="319">
        <v>3</v>
      </c>
      <c r="U5279" s="319">
        <v>26.001000000000001</v>
      </c>
      <c r="V5279" s="319">
        <v>-80.239999999999995</v>
      </c>
      <c r="W5279" s="319"/>
      <c r="X5279" s="319"/>
      <c r="Y5279" s="319"/>
      <c r="Z5279" s="319"/>
      <c r="AA5279" s="319"/>
      <c r="AB5279" s="319"/>
      <c r="AC5279" s="319"/>
      <c r="AD5279" s="319"/>
      <c r="AE5279" s="319"/>
      <c r="AF5279" s="319"/>
    </row>
    <row r="5280" spans="2:32" s="313" customFormat="1" hidden="1" x14ac:dyDescent="0.25">
      <c r="B5280" s="313" t="s">
        <v>3830</v>
      </c>
      <c r="C5280" s="672"/>
      <c r="D5280" s="313" t="s">
        <v>10639</v>
      </c>
      <c r="E5280" s="313" t="s">
        <v>3832</v>
      </c>
      <c r="I5280" s="313" t="s">
        <v>3830</v>
      </c>
      <c r="J5280" s="313" t="s">
        <v>516</v>
      </c>
      <c r="K5280" s="313">
        <v>17</v>
      </c>
      <c r="L5280" s="319"/>
      <c r="M5280" s="319">
        <v>27</v>
      </c>
      <c r="N5280" s="319">
        <v>8</v>
      </c>
      <c r="O5280" s="319" t="s">
        <v>9644</v>
      </c>
      <c r="P5280" s="319">
        <v>78</v>
      </c>
      <c r="Q5280" s="319">
        <v>27</v>
      </c>
      <c r="R5280" s="319">
        <v>40</v>
      </c>
      <c r="S5280" s="319" t="s">
        <v>9645</v>
      </c>
      <c r="T5280" s="319">
        <v>531</v>
      </c>
      <c r="U5280" s="319">
        <v>17.452000000000002</v>
      </c>
      <c r="V5280" s="319">
        <v>78.460999999999999</v>
      </c>
      <c r="W5280" s="319"/>
      <c r="X5280" s="319"/>
      <c r="Y5280" s="319"/>
      <c r="Z5280" s="319"/>
      <c r="AA5280" s="319"/>
      <c r="AB5280" s="319"/>
      <c r="AC5280" s="319"/>
      <c r="AD5280" s="319"/>
      <c r="AE5280" s="319"/>
      <c r="AF5280" s="319"/>
    </row>
    <row r="5281" spans="2:32" s="313" customFormat="1" hidden="1" x14ac:dyDescent="0.25">
      <c r="B5281" s="313" t="s">
        <v>3825</v>
      </c>
      <c r="C5281" s="672"/>
      <c r="D5281" s="313" t="s">
        <v>10640</v>
      </c>
      <c r="E5281" s="313" t="s">
        <v>3826</v>
      </c>
      <c r="I5281" s="313" t="s">
        <v>3825</v>
      </c>
      <c r="J5281" s="313" t="s">
        <v>579</v>
      </c>
      <c r="K5281" s="313">
        <v>65</v>
      </c>
      <c r="L5281" s="319"/>
      <c r="M5281" s="319">
        <v>57</v>
      </c>
      <c r="N5281" s="319">
        <v>8</v>
      </c>
      <c r="O5281" s="319" t="s">
        <v>9644</v>
      </c>
      <c r="P5281" s="319">
        <v>17</v>
      </c>
      <c r="Q5281" s="319">
        <v>25</v>
      </c>
      <c r="R5281" s="319">
        <v>33</v>
      </c>
      <c r="S5281" s="319" t="s">
        <v>9648</v>
      </c>
      <c r="T5281" s="319">
        <v>14</v>
      </c>
      <c r="U5281" s="319">
        <v>65.951999999999998</v>
      </c>
      <c r="V5281" s="319">
        <v>-17.425999999999998</v>
      </c>
      <c r="W5281" s="319"/>
      <c r="X5281" s="319"/>
      <c r="Y5281" s="319"/>
      <c r="Z5281" s="319"/>
      <c r="AA5281" s="319"/>
      <c r="AB5281" s="319"/>
      <c r="AC5281" s="319"/>
      <c r="AD5281" s="319"/>
      <c r="AE5281" s="319"/>
      <c r="AF5281" s="319"/>
    </row>
    <row r="5282" spans="2:32" s="313" customFormat="1" hidden="1" x14ac:dyDescent="0.25">
      <c r="B5282" s="313" t="s">
        <v>9365</v>
      </c>
      <c r="C5282" s="672"/>
      <c r="D5282" s="313" t="s">
        <v>10641</v>
      </c>
      <c r="E5282" s="313" t="s">
        <v>9366</v>
      </c>
      <c r="I5282" s="313" t="s">
        <v>9367</v>
      </c>
      <c r="J5282" s="313" t="s">
        <v>436</v>
      </c>
      <c r="K5282" s="313">
        <v>37</v>
      </c>
      <c r="L5282" s="319"/>
      <c r="M5282" s="319">
        <v>37</v>
      </c>
      <c r="N5282" s="319">
        <v>22</v>
      </c>
      <c r="O5282" s="319" t="s">
        <v>9644</v>
      </c>
      <c r="P5282" s="319">
        <v>97</v>
      </c>
      <c r="Q5282" s="319">
        <v>16</v>
      </c>
      <c r="R5282" s="319">
        <v>2</v>
      </c>
      <c r="S5282" s="319" t="s">
        <v>9648</v>
      </c>
      <c r="T5282" s="319">
        <v>418</v>
      </c>
      <c r="U5282" s="319">
        <v>37.622999999999998</v>
      </c>
      <c r="V5282" s="319">
        <v>-97.266999999999996</v>
      </c>
      <c r="W5282" s="319"/>
      <c r="X5282" s="319"/>
      <c r="Y5282" s="319"/>
      <c r="Z5282" s="319"/>
      <c r="AA5282" s="319"/>
      <c r="AB5282" s="319"/>
      <c r="AC5282" s="319"/>
      <c r="AD5282" s="319"/>
      <c r="AE5282" s="319"/>
      <c r="AF5282" s="319"/>
    </row>
    <row r="5283" spans="2:32" s="313" customFormat="1" hidden="1" x14ac:dyDescent="0.25">
      <c r="B5283" s="313" t="s">
        <v>9277</v>
      </c>
      <c r="C5283" s="672"/>
      <c r="D5283" s="313" t="s">
        <v>10642</v>
      </c>
      <c r="E5283" s="313" t="s">
        <v>9280</v>
      </c>
      <c r="I5283" s="313" t="s">
        <v>9281</v>
      </c>
      <c r="J5283" s="313" t="s">
        <v>436</v>
      </c>
      <c r="K5283" s="313">
        <v>38</v>
      </c>
      <c r="L5283" s="319"/>
      <c r="M5283" s="319">
        <v>56</v>
      </c>
      <c r="N5283" s="319">
        <v>40</v>
      </c>
      <c r="O5283" s="319" t="s">
        <v>9644</v>
      </c>
      <c r="P5283" s="319">
        <v>77</v>
      </c>
      <c r="Q5283" s="319">
        <v>27</v>
      </c>
      <c r="R5283" s="319">
        <v>20</v>
      </c>
      <c r="S5283" s="319" t="s">
        <v>9648</v>
      </c>
      <c r="T5283" s="319">
        <v>96</v>
      </c>
      <c r="U5283" s="319">
        <v>38.944000000000003</v>
      </c>
      <c r="V5283" s="319">
        <v>-77.456000000000003</v>
      </c>
      <c r="W5283" s="319"/>
      <c r="X5283" s="319"/>
      <c r="Y5283" s="319"/>
      <c r="Z5283" s="319"/>
      <c r="AA5283" s="319"/>
      <c r="AB5283" s="319"/>
      <c r="AC5283" s="319"/>
      <c r="AD5283" s="319"/>
      <c r="AE5283" s="319"/>
      <c r="AF5283" s="319"/>
    </row>
    <row r="5284" spans="2:32" s="313" customFormat="1" hidden="1" x14ac:dyDescent="0.25">
      <c r="B5284" s="313" t="s">
        <v>6206</v>
      </c>
      <c r="C5284" s="672"/>
      <c r="D5284" s="313" t="s">
        <v>10643</v>
      </c>
      <c r="E5284" s="313" t="s">
        <v>6207</v>
      </c>
      <c r="I5284" s="313" t="s">
        <v>6208</v>
      </c>
      <c r="J5284" s="313" t="s">
        <v>436</v>
      </c>
      <c r="K5284" s="313">
        <v>43</v>
      </c>
      <c r="L5284" s="319"/>
      <c r="M5284" s="319">
        <v>6</v>
      </c>
      <c r="N5284" s="319">
        <v>26</v>
      </c>
      <c r="O5284" s="319" t="s">
        <v>9644</v>
      </c>
      <c r="P5284" s="319">
        <v>78</v>
      </c>
      <c r="Q5284" s="319">
        <v>56</v>
      </c>
      <c r="R5284" s="319">
        <v>46</v>
      </c>
      <c r="S5284" s="319" t="s">
        <v>9648</v>
      </c>
      <c r="T5284" s="319">
        <v>180</v>
      </c>
      <c r="U5284" s="319">
        <v>43.106999999999999</v>
      </c>
      <c r="V5284" s="319">
        <v>-78.945999999999998</v>
      </c>
      <c r="W5284" s="319"/>
      <c r="X5284" s="319"/>
      <c r="Y5284" s="319"/>
      <c r="Z5284" s="319"/>
      <c r="AA5284" s="319"/>
      <c r="AB5284" s="319"/>
      <c r="AC5284" s="319"/>
      <c r="AD5284" s="319"/>
      <c r="AE5284" s="319"/>
      <c r="AF5284" s="319"/>
    </row>
    <row r="5285" spans="2:32" s="313" customFormat="1" hidden="1" x14ac:dyDescent="0.25">
      <c r="B5285" s="313" t="s">
        <v>3785</v>
      </c>
      <c r="C5285" s="672"/>
      <c r="D5285" s="313" t="s">
        <v>10644</v>
      </c>
      <c r="E5285" s="313" t="s">
        <v>3790</v>
      </c>
      <c r="I5285" s="313" t="s">
        <v>3791</v>
      </c>
      <c r="J5285" s="313" t="s">
        <v>436</v>
      </c>
      <c r="K5285" s="313">
        <v>29</v>
      </c>
      <c r="L5285" s="319"/>
      <c r="M5285" s="319">
        <v>58</v>
      </c>
      <c r="N5285" s="319">
        <v>49</v>
      </c>
      <c r="O5285" s="319" t="s">
        <v>9644</v>
      </c>
      <c r="P5285" s="319">
        <v>95</v>
      </c>
      <c r="Q5285" s="319">
        <v>20</v>
      </c>
      <c r="R5285" s="319">
        <v>23</v>
      </c>
      <c r="S5285" s="319" t="s">
        <v>9648</v>
      </c>
      <c r="T5285" s="319">
        <v>30</v>
      </c>
      <c r="U5285" s="319">
        <v>29.98</v>
      </c>
      <c r="V5285" s="319">
        <v>-95.34</v>
      </c>
      <c r="W5285" s="319"/>
      <c r="X5285" s="319"/>
      <c r="Y5285" s="319"/>
      <c r="Z5285" s="319"/>
      <c r="AA5285" s="319"/>
      <c r="AB5285" s="319"/>
      <c r="AC5285" s="319"/>
      <c r="AD5285" s="319"/>
      <c r="AE5285" s="319"/>
      <c r="AF5285" s="319"/>
    </row>
    <row r="5286" spans="2:32" s="313" customFormat="1" hidden="1" x14ac:dyDescent="0.25">
      <c r="B5286" s="313" t="s">
        <v>9582</v>
      </c>
      <c r="C5286" s="672"/>
      <c r="D5286" s="313" t="s">
        <v>10645</v>
      </c>
      <c r="E5286" s="313" t="s">
        <v>9583</v>
      </c>
      <c r="I5286" s="313" t="s">
        <v>9584</v>
      </c>
      <c r="J5286" s="313" t="s">
        <v>498</v>
      </c>
      <c r="K5286" s="313">
        <v>28</v>
      </c>
      <c r="L5286" s="319"/>
      <c r="M5286" s="319">
        <v>3</v>
      </c>
      <c r="N5286" s="319">
        <v>5</v>
      </c>
      <c r="O5286" s="319" t="s">
        <v>9644</v>
      </c>
      <c r="P5286" s="319">
        <v>9</v>
      </c>
      <c r="Q5286" s="319">
        <v>38</v>
      </c>
      <c r="R5286" s="319">
        <v>34</v>
      </c>
      <c r="S5286" s="319" t="s">
        <v>9645</v>
      </c>
      <c r="T5286" s="319">
        <v>563</v>
      </c>
      <c r="U5286" s="319">
        <v>28.050999999999998</v>
      </c>
      <c r="V5286" s="319">
        <v>9.6430000000000007</v>
      </c>
      <c r="W5286" s="319"/>
      <c r="X5286" s="319"/>
      <c r="Y5286" s="319"/>
      <c r="Z5286" s="319"/>
      <c r="AA5286" s="319"/>
      <c r="AB5286" s="319"/>
      <c r="AC5286" s="319"/>
      <c r="AD5286" s="319"/>
      <c r="AE5286" s="319"/>
      <c r="AF5286" s="319"/>
    </row>
    <row r="5287" spans="2:32" s="313" customFormat="1" hidden="1" x14ac:dyDescent="0.25">
      <c r="B5287" s="313" t="s">
        <v>3836</v>
      </c>
      <c r="C5287" s="672"/>
      <c r="D5287" s="313" t="s">
        <v>10646</v>
      </c>
      <c r="E5287" s="313" t="s">
        <v>3837</v>
      </c>
      <c r="I5287" s="313" t="s">
        <v>3836</v>
      </c>
      <c r="J5287" s="313" t="s">
        <v>869</v>
      </c>
      <c r="K5287" s="313">
        <v>47</v>
      </c>
      <c r="L5287" s="319"/>
      <c r="M5287" s="319">
        <v>10</v>
      </c>
      <c r="N5287" s="319">
        <v>44</v>
      </c>
      <c r="O5287" s="319" t="s">
        <v>9644</v>
      </c>
      <c r="P5287" s="319">
        <v>27</v>
      </c>
      <c r="Q5287" s="319">
        <v>37</v>
      </c>
      <c r="R5287" s="319">
        <v>12</v>
      </c>
      <c r="S5287" s="319" t="s">
        <v>9645</v>
      </c>
      <c r="T5287" s="319">
        <v>122</v>
      </c>
      <c r="U5287" s="319">
        <v>47.179000000000002</v>
      </c>
      <c r="V5287" s="319">
        <v>27.62</v>
      </c>
      <c r="W5287" s="319"/>
      <c r="X5287" s="319"/>
      <c r="Y5287" s="319"/>
      <c r="Z5287" s="319"/>
      <c r="AA5287" s="319"/>
      <c r="AB5287" s="319"/>
      <c r="AC5287" s="319"/>
      <c r="AD5287" s="319"/>
      <c r="AE5287" s="319"/>
      <c r="AF5287" s="319"/>
    </row>
    <row r="5288" spans="2:32" s="313" customFormat="1" hidden="1" x14ac:dyDescent="0.25">
      <c r="B5288" s="313" t="s">
        <v>3840</v>
      </c>
      <c r="C5288" s="672"/>
      <c r="D5288" s="313" t="s">
        <v>10647</v>
      </c>
      <c r="E5288" s="313" t="s">
        <v>3839</v>
      </c>
      <c r="I5288" s="313" t="s">
        <v>3840</v>
      </c>
      <c r="J5288" s="313" t="s">
        <v>463</v>
      </c>
      <c r="K5288" s="313">
        <v>7</v>
      </c>
      <c r="L5288" s="319"/>
      <c r="M5288" s="319">
        <v>21</v>
      </c>
      <c r="N5288" s="319">
        <v>44</v>
      </c>
      <c r="O5288" s="319" t="s">
        <v>9644</v>
      </c>
      <c r="P5288" s="319">
        <v>3</v>
      </c>
      <c r="Q5288" s="319">
        <v>58</v>
      </c>
      <c r="R5288" s="319">
        <v>42</v>
      </c>
      <c r="S5288" s="319" t="s">
        <v>9645</v>
      </c>
      <c r="T5288" s="319">
        <v>221</v>
      </c>
      <c r="U5288" s="319">
        <v>7.3620000000000001</v>
      </c>
      <c r="V5288" s="319">
        <v>3.9780000000000002</v>
      </c>
      <c r="W5288" s="319"/>
      <c r="X5288" s="319"/>
      <c r="Y5288" s="319"/>
      <c r="Z5288" s="319"/>
      <c r="AA5288" s="319"/>
      <c r="AB5288" s="319"/>
      <c r="AC5288" s="319"/>
      <c r="AD5288" s="319"/>
      <c r="AE5288" s="319"/>
      <c r="AF5288" s="319"/>
    </row>
    <row r="5289" spans="2:32" s="313" customFormat="1" hidden="1" x14ac:dyDescent="0.25">
      <c r="B5289" s="313" t="s">
        <v>3841</v>
      </c>
      <c r="C5289" s="672"/>
      <c r="D5289" s="313" t="s">
        <v>10648</v>
      </c>
      <c r="E5289" s="313" t="s">
        <v>3842</v>
      </c>
      <c r="I5289" s="313" t="s">
        <v>3843</v>
      </c>
      <c r="J5289" s="313" t="s">
        <v>878</v>
      </c>
      <c r="K5289" s="313">
        <v>4</v>
      </c>
      <c r="L5289" s="319"/>
      <c r="M5289" s="319">
        <v>25</v>
      </c>
      <c r="N5289" s="319">
        <v>17</v>
      </c>
      <c r="O5289" s="319" t="s">
        <v>9644</v>
      </c>
      <c r="P5289" s="319">
        <v>75</v>
      </c>
      <c r="Q5289" s="319">
        <v>7</v>
      </c>
      <c r="R5289" s="319">
        <v>59</v>
      </c>
      <c r="S5289" s="319" t="s">
        <v>9648</v>
      </c>
      <c r="T5289" s="319">
        <v>950</v>
      </c>
      <c r="U5289" s="319">
        <v>4.4210000000000003</v>
      </c>
      <c r="V5289" s="319">
        <v>-75.132999999999996</v>
      </c>
      <c r="W5289" s="319"/>
      <c r="X5289" s="319"/>
      <c r="Y5289" s="319"/>
      <c r="Z5289" s="319"/>
      <c r="AA5289" s="319"/>
      <c r="AB5289" s="319"/>
      <c r="AC5289" s="319"/>
      <c r="AD5289" s="319"/>
      <c r="AE5289" s="319"/>
      <c r="AF5289" s="319"/>
    </row>
    <row r="5290" spans="2:32" s="313" customFormat="1" hidden="1" x14ac:dyDescent="0.25">
      <c r="B5290" s="313" t="s">
        <v>3847</v>
      </c>
      <c r="C5290" s="672"/>
      <c r="D5290" s="313" t="s">
        <v>10649</v>
      </c>
      <c r="E5290" s="313" t="s">
        <v>3848</v>
      </c>
      <c r="I5290" s="313" t="s">
        <v>3847</v>
      </c>
      <c r="J5290" s="313" t="s">
        <v>594</v>
      </c>
      <c r="K5290" s="313">
        <v>38</v>
      </c>
      <c r="L5290" s="319"/>
      <c r="M5290" s="319">
        <v>52</v>
      </c>
      <c r="N5290" s="319">
        <v>22</v>
      </c>
      <c r="O5290" s="319" t="s">
        <v>9644</v>
      </c>
      <c r="P5290" s="319">
        <v>1</v>
      </c>
      <c r="Q5290" s="319">
        <v>22</v>
      </c>
      <c r="R5290" s="319">
        <v>23</v>
      </c>
      <c r="S5290" s="319" t="s">
        <v>9645</v>
      </c>
      <c r="T5290" s="319">
        <v>7</v>
      </c>
      <c r="U5290" s="319">
        <v>38.872999999999998</v>
      </c>
      <c r="V5290" s="319">
        <v>1.373</v>
      </c>
      <c r="W5290" s="319"/>
      <c r="X5290" s="319"/>
      <c r="Y5290" s="319"/>
      <c r="Z5290" s="319"/>
      <c r="AA5290" s="319"/>
      <c r="AB5290" s="319"/>
      <c r="AC5290" s="319"/>
      <c r="AD5290" s="319"/>
      <c r="AE5290" s="319"/>
      <c r="AF5290" s="319"/>
    </row>
    <row r="5291" spans="2:32" s="313" customFormat="1" hidden="1" x14ac:dyDescent="0.25">
      <c r="B5291" s="313" t="s">
        <v>9365</v>
      </c>
      <c r="C5291" s="672"/>
      <c r="D5291" s="313" t="s">
        <v>10650</v>
      </c>
      <c r="E5291" s="313" t="s">
        <v>9368</v>
      </c>
      <c r="I5291" s="313" t="s">
        <v>9369</v>
      </c>
      <c r="J5291" s="313" t="s">
        <v>436</v>
      </c>
      <c r="K5291" s="313">
        <v>37</v>
      </c>
      <c r="L5291" s="319"/>
      <c r="M5291" s="319">
        <v>38</v>
      </c>
      <c r="N5291" s="319">
        <v>59</v>
      </c>
      <c r="O5291" s="319" t="s">
        <v>9644</v>
      </c>
      <c r="P5291" s="319">
        <v>97</v>
      </c>
      <c r="Q5291" s="319">
        <v>25</v>
      </c>
      <c r="R5291" s="319">
        <v>59</v>
      </c>
      <c r="S5291" s="319" t="s">
        <v>9648</v>
      </c>
      <c r="T5291" s="319">
        <v>407</v>
      </c>
      <c r="U5291" s="319">
        <v>37.65</v>
      </c>
      <c r="V5291" s="319">
        <v>-97.433000000000007</v>
      </c>
      <c r="W5291" s="319"/>
      <c r="X5291" s="319"/>
      <c r="Y5291" s="319"/>
      <c r="Z5291" s="319"/>
      <c r="AA5291" s="319"/>
      <c r="AB5291" s="319"/>
      <c r="AC5291" s="319"/>
      <c r="AD5291" s="319"/>
      <c r="AE5291" s="319"/>
      <c r="AF5291" s="319"/>
    </row>
    <row r="5292" spans="2:32" s="313" customFormat="1" hidden="1" x14ac:dyDescent="0.25">
      <c r="B5292" s="313" t="s">
        <v>3893</v>
      </c>
      <c r="C5292" s="672"/>
      <c r="D5292" s="313" t="s">
        <v>10651</v>
      </c>
      <c r="E5292" s="313" t="s">
        <v>3894</v>
      </c>
      <c r="I5292" s="313" t="s">
        <v>3895</v>
      </c>
      <c r="J5292" s="313" t="s">
        <v>516</v>
      </c>
      <c r="K5292" s="313">
        <v>22</v>
      </c>
      <c r="L5292" s="319"/>
      <c r="M5292" s="319">
        <v>43</v>
      </c>
      <c r="N5292" s="319">
        <v>18</v>
      </c>
      <c r="O5292" s="319" t="s">
        <v>9644</v>
      </c>
      <c r="P5292" s="319">
        <v>75</v>
      </c>
      <c r="Q5292" s="319">
        <v>48</v>
      </c>
      <c r="R5292" s="319">
        <v>3</v>
      </c>
      <c r="S5292" s="319" t="s">
        <v>9645</v>
      </c>
      <c r="T5292" s="319">
        <v>564</v>
      </c>
      <c r="U5292" s="319">
        <v>22.722000000000001</v>
      </c>
      <c r="V5292" s="319">
        <v>75.801000000000002</v>
      </c>
      <c r="W5292" s="319"/>
      <c r="X5292" s="319"/>
      <c r="Y5292" s="319"/>
      <c r="Z5292" s="319"/>
      <c r="AA5292" s="319"/>
      <c r="AB5292" s="319"/>
      <c r="AC5292" s="319"/>
      <c r="AD5292" s="319"/>
      <c r="AE5292" s="319"/>
      <c r="AF5292" s="319"/>
    </row>
    <row r="5293" spans="2:32" s="313" customFormat="1" hidden="1" x14ac:dyDescent="0.25">
      <c r="B5293" s="313" t="s">
        <v>9594</v>
      </c>
      <c r="C5293" s="672"/>
      <c r="D5293" s="313" t="s">
        <v>10652</v>
      </c>
      <c r="E5293" s="313" t="s">
        <v>9595</v>
      </c>
      <c r="I5293" s="313" t="s">
        <v>9596</v>
      </c>
      <c r="J5293" s="313" t="s">
        <v>3260</v>
      </c>
      <c r="K5293" s="313">
        <v>52</v>
      </c>
      <c r="L5293" s="319"/>
      <c r="M5293" s="319">
        <v>8</v>
      </c>
      <c r="N5293" s="319">
        <v>19</v>
      </c>
      <c r="O5293" s="319" t="s">
        <v>9644</v>
      </c>
      <c r="P5293" s="319">
        <v>15</v>
      </c>
      <c r="Q5293" s="319">
        <v>47</v>
      </c>
      <c r="R5293" s="319">
        <v>55</v>
      </c>
      <c r="S5293" s="319" t="s">
        <v>9645</v>
      </c>
      <c r="T5293" s="319">
        <v>60</v>
      </c>
      <c r="U5293" s="319">
        <v>52.139000000000003</v>
      </c>
      <c r="V5293" s="319">
        <v>15.798999999999999</v>
      </c>
      <c r="W5293" s="319"/>
      <c r="X5293" s="319"/>
      <c r="Y5293" s="319"/>
      <c r="Z5293" s="319"/>
      <c r="AA5293" s="319"/>
      <c r="AB5293" s="319"/>
      <c r="AC5293" s="319"/>
      <c r="AD5293" s="319"/>
      <c r="AE5293" s="319"/>
      <c r="AF5293" s="319"/>
    </row>
    <row r="5294" spans="2:32" s="313" customFormat="1" hidden="1" x14ac:dyDescent="0.25">
      <c r="B5294" s="313" t="s">
        <v>544</v>
      </c>
      <c r="C5294" s="672"/>
      <c r="D5294" s="313" t="s">
        <v>10653</v>
      </c>
      <c r="E5294" s="313" t="s">
        <v>545</v>
      </c>
      <c r="I5294" s="313" t="s">
        <v>544</v>
      </c>
      <c r="J5294" s="313" t="s">
        <v>546</v>
      </c>
      <c r="K5294" s="313">
        <v>16</v>
      </c>
      <c r="L5294" s="319"/>
      <c r="M5294" s="319">
        <v>42</v>
      </c>
      <c r="N5294" s="319">
        <v>40</v>
      </c>
      <c r="O5294" s="319" t="s">
        <v>9644</v>
      </c>
      <c r="P5294" s="319">
        <v>9</v>
      </c>
      <c r="Q5294" s="319">
        <v>38</v>
      </c>
      <c r="R5294" s="319">
        <v>16</v>
      </c>
      <c r="S5294" s="319" t="s">
        <v>9648</v>
      </c>
      <c r="T5294" s="319">
        <v>290</v>
      </c>
      <c r="U5294" s="319">
        <v>16.710999999999999</v>
      </c>
      <c r="V5294" s="319">
        <v>-9.6379999999999999</v>
      </c>
      <c r="W5294" s="319"/>
      <c r="X5294" s="319"/>
      <c r="Y5294" s="319"/>
      <c r="Z5294" s="319"/>
      <c r="AA5294" s="319"/>
      <c r="AB5294" s="319"/>
      <c r="AC5294" s="319"/>
      <c r="AD5294" s="319"/>
      <c r="AE5294" s="319"/>
      <c r="AF5294" s="319"/>
    </row>
    <row r="5295" spans="2:32" s="313" customFormat="1" hidden="1" x14ac:dyDescent="0.25">
      <c r="B5295" s="313" t="s">
        <v>4404</v>
      </c>
      <c r="C5295" s="672"/>
      <c r="D5295" s="313" t="s">
        <v>10654</v>
      </c>
      <c r="E5295" s="313" t="s">
        <v>4405</v>
      </c>
      <c r="I5295" s="313" t="s">
        <v>4406</v>
      </c>
      <c r="J5295" s="313" t="s">
        <v>421</v>
      </c>
      <c r="K5295" s="313">
        <v>50</v>
      </c>
      <c r="L5295" s="319"/>
      <c r="M5295" s="319">
        <v>24</v>
      </c>
      <c r="N5295" s="319">
        <v>6</v>
      </c>
      <c r="O5295" s="319" t="s">
        <v>9644</v>
      </c>
      <c r="P5295" s="319">
        <v>30</v>
      </c>
      <c r="Q5295" s="319">
        <v>27</v>
      </c>
      <c r="R5295" s="319">
        <v>6</v>
      </c>
      <c r="S5295" s="319" t="s">
        <v>9645</v>
      </c>
      <c r="T5295" s="319">
        <v>179</v>
      </c>
      <c r="U5295" s="319">
        <v>50.402000000000001</v>
      </c>
      <c r="V5295" s="319">
        <v>30.452000000000002</v>
      </c>
      <c r="W5295" s="319"/>
      <c r="X5295" s="319"/>
      <c r="Y5295" s="319"/>
      <c r="Z5295" s="319"/>
      <c r="AA5295" s="319"/>
      <c r="AB5295" s="319"/>
      <c r="AC5295" s="319"/>
      <c r="AD5295" s="319"/>
      <c r="AE5295" s="319"/>
      <c r="AF5295" s="319"/>
    </row>
    <row r="5296" spans="2:32" s="313" customFormat="1" hidden="1" x14ac:dyDescent="0.25">
      <c r="B5296" s="313" t="s">
        <v>3938</v>
      </c>
      <c r="C5296" s="672"/>
      <c r="D5296" s="313" t="s">
        <v>10655</v>
      </c>
      <c r="E5296" s="313" t="s">
        <v>3939</v>
      </c>
      <c r="I5296" s="313" t="s">
        <v>3938</v>
      </c>
      <c r="J5296" s="313" t="s">
        <v>579</v>
      </c>
      <c r="K5296" s="313">
        <v>66</v>
      </c>
      <c r="L5296" s="319"/>
      <c r="M5296" s="319">
        <v>3</v>
      </c>
      <c r="N5296" s="319">
        <v>29</v>
      </c>
      <c r="O5296" s="319" t="s">
        <v>9644</v>
      </c>
      <c r="P5296" s="319">
        <v>23</v>
      </c>
      <c r="Q5296" s="319">
        <v>8</v>
      </c>
      <c r="R5296" s="319">
        <v>7</v>
      </c>
      <c r="S5296" s="319" t="s">
        <v>9648</v>
      </c>
      <c r="T5296" s="319">
        <v>3</v>
      </c>
      <c r="U5296" s="319">
        <v>66.058000000000007</v>
      </c>
      <c r="V5296" s="319">
        <v>-23.135000000000002</v>
      </c>
      <c r="W5296" s="319"/>
      <c r="X5296" s="319"/>
      <c r="Y5296" s="319"/>
      <c r="Z5296" s="319"/>
      <c r="AA5296" s="319"/>
      <c r="AB5296" s="319"/>
      <c r="AC5296" s="319"/>
      <c r="AD5296" s="319"/>
      <c r="AE5296" s="319"/>
      <c r="AF5296" s="319"/>
    </row>
    <row r="5297" spans="2:32" s="313" customFormat="1" hidden="1" x14ac:dyDescent="0.25">
      <c r="B5297" s="313" t="s">
        <v>5496</v>
      </c>
      <c r="C5297" s="672"/>
      <c r="D5297" s="313" t="s">
        <v>10656</v>
      </c>
      <c r="E5297" s="313" t="s">
        <v>5497</v>
      </c>
      <c r="I5297" s="313" t="s">
        <v>5496</v>
      </c>
      <c r="J5297" s="313" t="s">
        <v>651</v>
      </c>
      <c r="K5297" s="313">
        <v>20</v>
      </c>
      <c r="L5297" s="319"/>
      <c r="M5297" s="319">
        <v>58</v>
      </c>
      <c r="N5297" s="319">
        <v>30</v>
      </c>
      <c r="O5297" s="319" t="s">
        <v>9644</v>
      </c>
      <c r="P5297" s="319">
        <v>73</v>
      </c>
      <c r="Q5297" s="319">
        <v>40</v>
      </c>
      <c r="R5297" s="319">
        <v>0</v>
      </c>
      <c r="S5297" s="319" t="s">
        <v>9648</v>
      </c>
      <c r="T5297" s="319">
        <v>3</v>
      </c>
      <c r="U5297" s="319">
        <v>20.975000000000001</v>
      </c>
      <c r="V5297" s="319">
        <v>-73.667000000000002</v>
      </c>
      <c r="W5297" s="319"/>
      <c r="X5297" s="319"/>
      <c r="Y5297" s="319"/>
      <c r="Z5297" s="319"/>
      <c r="AA5297" s="319"/>
      <c r="AB5297" s="319"/>
      <c r="AC5297" s="319"/>
      <c r="AD5297" s="319"/>
      <c r="AE5297" s="319"/>
      <c r="AF5297" s="319"/>
    </row>
    <row r="5298" spans="2:32" s="313" customFormat="1" hidden="1" x14ac:dyDescent="0.25">
      <c r="B5298" s="313" t="s">
        <v>3989</v>
      </c>
      <c r="C5298" s="672"/>
      <c r="D5298" s="313" t="s">
        <v>10657</v>
      </c>
      <c r="E5298" s="313" t="s">
        <v>3992</v>
      </c>
      <c r="I5298" s="313" t="s">
        <v>3993</v>
      </c>
      <c r="J5298" s="313" t="s">
        <v>484</v>
      </c>
      <c r="K5298" s="313">
        <v>38</v>
      </c>
      <c r="L5298" s="319"/>
      <c r="M5298" s="319">
        <v>30</v>
      </c>
      <c r="N5298" s="319">
        <v>47</v>
      </c>
      <c r="O5298" s="319" t="s">
        <v>9644</v>
      </c>
      <c r="P5298" s="319">
        <v>27</v>
      </c>
      <c r="Q5298" s="319">
        <v>0</v>
      </c>
      <c r="R5298" s="319">
        <v>36</v>
      </c>
      <c r="S5298" s="319" t="s">
        <v>9645</v>
      </c>
      <c r="T5298" s="319">
        <v>6</v>
      </c>
      <c r="U5298" s="319">
        <v>38.512999999999998</v>
      </c>
      <c r="V5298" s="319">
        <v>27.01</v>
      </c>
      <c r="W5298" s="319"/>
      <c r="X5298" s="319"/>
      <c r="Y5298" s="319"/>
      <c r="Z5298" s="319"/>
      <c r="AA5298" s="319"/>
      <c r="AB5298" s="319"/>
      <c r="AC5298" s="319"/>
      <c r="AD5298" s="319"/>
      <c r="AE5298" s="319"/>
      <c r="AF5298" s="319"/>
    </row>
    <row r="5299" spans="2:32" s="313" customFormat="1" hidden="1" x14ac:dyDescent="0.25">
      <c r="B5299" s="313" t="s">
        <v>3853</v>
      </c>
      <c r="C5299" s="672"/>
      <c r="D5299" s="313" t="s">
        <v>10658</v>
      </c>
      <c r="E5299" s="313" t="s">
        <v>3854</v>
      </c>
      <c r="I5299" s="313" t="s">
        <v>3855</v>
      </c>
      <c r="J5299" s="313" t="s">
        <v>1055</v>
      </c>
      <c r="K5299" s="313">
        <v>25</v>
      </c>
      <c r="L5299" s="319"/>
      <c r="M5299" s="319">
        <v>44</v>
      </c>
      <c r="N5299" s="319">
        <v>15</v>
      </c>
      <c r="O5299" s="319" t="s">
        <v>9647</v>
      </c>
      <c r="P5299" s="319">
        <v>54</v>
      </c>
      <c r="Q5299" s="319">
        <v>28</v>
      </c>
      <c r="R5299" s="319">
        <v>23</v>
      </c>
      <c r="S5299" s="319" t="s">
        <v>9648</v>
      </c>
      <c r="T5299" s="319">
        <v>280</v>
      </c>
      <c r="U5299" s="319">
        <v>-25.738</v>
      </c>
      <c r="V5299" s="319">
        <v>-54.472999999999999</v>
      </c>
      <c r="W5299" s="319"/>
      <c r="X5299" s="319"/>
      <c r="Y5299" s="319"/>
      <c r="Z5299" s="319"/>
      <c r="AA5299" s="319"/>
      <c r="AB5299" s="319"/>
      <c r="AC5299" s="319"/>
      <c r="AD5299" s="319"/>
      <c r="AE5299" s="319"/>
      <c r="AF5299" s="319"/>
    </row>
    <row r="5300" spans="2:32" s="313" customFormat="1" hidden="1" x14ac:dyDescent="0.25">
      <c r="B5300" s="313" t="s">
        <v>3137</v>
      </c>
      <c r="C5300" s="672"/>
      <c r="D5300" s="313" t="s">
        <v>10659</v>
      </c>
      <c r="E5300" s="313" t="s">
        <v>3138</v>
      </c>
      <c r="I5300" s="313" t="s">
        <v>3139</v>
      </c>
      <c r="J5300" s="313" t="s">
        <v>665</v>
      </c>
      <c r="K5300" s="313">
        <v>25</v>
      </c>
      <c r="L5300" s="319"/>
      <c r="M5300" s="319">
        <v>35</v>
      </c>
      <c r="N5300" s="319">
        <v>46</v>
      </c>
      <c r="O5300" s="319" t="s">
        <v>9647</v>
      </c>
      <c r="P5300" s="319">
        <v>54</v>
      </c>
      <c r="Q5300" s="319">
        <v>29</v>
      </c>
      <c r="R5300" s="319">
        <v>13</v>
      </c>
      <c r="S5300" s="319" t="s">
        <v>9648</v>
      </c>
      <c r="T5300" s="319">
        <v>240</v>
      </c>
      <c r="U5300" s="319">
        <v>-25.596</v>
      </c>
      <c r="V5300" s="319">
        <v>-54.487000000000002</v>
      </c>
      <c r="W5300" s="319"/>
      <c r="X5300" s="319"/>
      <c r="Y5300" s="319"/>
      <c r="Z5300" s="319"/>
      <c r="AA5300" s="319"/>
      <c r="AB5300" s="319"/>
      <c r="AC5300" s="319"/>
      <c r="AD5300" s="319"/>
      <c r="AE5300" s="319"/>
      <c r="AF5300" s="319"/>
    </row>
    <row r="5301" spans="2:32" s="313" customFormat="1" hidden="1" x14ac:dyDescent="0.25">
      <c r="B5301" s="313" t="s">
        <v>3856</v>
      </c>
      <c r="C5301" s="672"/>
      <c r="D5301" s="313" t="s">
        <v>10660</v>
      </c>
      <c r="E5301" s="313" t="s">
        <v>3856</v>
      </c>
      <c r="I5301" s="313" t="s">
        <v>3856</v>
      </c>
      <c r="J5301" s="313" t="s">
        <v>565</v>
      </c>
      <c r="K5301" s="313">
        <v>33</v>
      </c>
      <c r="L5301" s="319"/>
      <c r="M5301" s="319">
        <v>44</v>
      </c>
      <c r="N5301" s="319">
        <v>56</v>
      </c>
      <c r="O5301" s="319" t="s">
        <v>9644</v>
      </c>
      <c r="P5301" s="319">
        <v>129</v>
      </c>
      <c r="Q5301" s="319">
        <v>47</v>
      </c>
      <c r="R5301" s="319">
        <v>7</v>
      </c>
      <c r="S5301" s="319" t="s">
        <v>9645</v>
      </c>
      <c r="T5301" s="319">
        <v>16</v>
      </c>
      <c r="U5301" s="319">
        <v>33.749000000000002</v>
      </c>
      <c r="V5301" s="319">
        <v>129.785</v>
      </c>
      <c r="W5301" s="319"/>
      <c r="X5301" s="319"/>
      <c r="Y5301" s="319"/>
      <c r="Z5301" s="319"/>
      <c r="AA5301" s="319"/>
      <c r="AB5301" s="319"/>
      <c r="AC5301" s="319"/>
      <c r="AD5301" s="319"/>
      <c r="AE5301" s="319"/>
      <c r="AF5301" s="319"/>
    </row>
    <row r="5302" spans="2:32" s="313" customFormat="1" hidden="1" x14ac:dyDescent="0.25">
      <c r="B5302" s="313" t="s">
        <v>4233</v>
      </c>
      <c r="C5302" s="672"/>
      <c r="D5302" s="313" t="s">
        <v>10661</v>
      </c>
      <c r="E5302" s="313" t="s">
        <v>4234</v>
      </c>
      <c r="I5302" s="313" t="s">
        <v>4235</v>
      </c>
      <c r="J5302" s="313" t="s">
        <v>436</v>
      </c>
      <c r="K5302" s="313">
        <v>41</v>
      </c>
      <c r="L5302" s="319"/>
      <c r="M5302" s="319">
        <v>4</v>
      </c>
      <c r="N5302" s="319">
        <v>17</v>
      </c>
      <c r="O5302" s="319" t="s">
        <v>9644</v>
      </c>
      <c r="P5302" s="319">
        <v>87</v>
      </c>
      <c r="Q5302" s="319">
        <v>50</v>
      </c>
      <c r="R5302" s="319">
        <v>46</v>
      </c>
      <c r="S5302" s="319" t="s">
        <v>9648</v>
      </c>
      <c r="T5302" s="319">
        <v>193</v>
      </c>
      <c r="U5302" s="319">
        <v>41.070999999999998</v>
      </c>
      <c r="V5302" s="319">
        <v>-87.846000000000004</v>
      </c>
      <c r="W5302" s="319"/>
      <c r="X5302" s="319"/>
      <c r="Y5302" s="319"/>
      <c r="Z5302" s="319"/>
      <c r="AA5302" s="319"/>
      <c r="AB5302" s="319"/>
      <c r="AC5302" s="319"/>
      <c r="AD5302" s="319"/>
      <c r="AE5302" s="319"/>
      <c r="AF5302" s="319"/>
    </row>
    <row r="5303" spans="2:32" s="313" customFormat="1" hidden="1" x14ac:dyDescent="0.25">
      <c r="B5303" s="313" t="s">
        <v>3935</v>
      </c>
      <c r="C5303" s="672"/>
      <c r="D5303" s="313" t="s">
        <v>10662</v>
      </c>
      <c r="E5303" s="313" t="s">
        <v>3936</v>
      </c>
      <c r="I5303" s="313" t="s">
        <v>3935</v>
      </c>
      <c r="J5303" s="313" t="s">
        <v>421</v>
      </c>
      <c r="K5303" s="313">
        <v>52</v>
      </c>
      <c r="L5303" s="319"/>
      <c r="M5303" s="319">
        <v>16</v>
      </c>
      <c r="N5303" s="319">
        <v>1</v>
      </c>
      <c r="O5303" s="319" t="s">
        <v>9644</v>
      </c>
      <c r="P5303" s="319">
        <v>104</v>
      </c>
      <c r="Q5303" s="319">
        <v>23</v>
      </c>
      <c r="R5303" s="319">
        <v>41</v>
      </c>
      <c r="S5303" s="319" t="s">
        <v>9645</v>
      </c>
      <c r="T5303" s="319">
        <v>510</v>
      </c>
      <c r="U5303" s="319">
        <v>52.267000000000003</v>
      </c>
      <c r="V5303" s="319">
        <v>104.395</v>
      </c>
      <c r="W5303" s="319"/>
      <c r="X5303" s="319"/>
      <c r="Y5303" s="319"/>
      <c r="Z5303" s="319"/>
      <c r="AA5303" s="319"/>
      <c r="AB5303" s="319"/>
      <c r="AC5303" s="319"/>
      <c r="AD5303" s="319"/>
      <c r="AE5303" s="319"/>
      <c r="AF5303" s="319"/>
    </row>
    <row r="5304" spans="2:32" s="313" customFormat="1" hidden="1" x14ac:dyDescent="0.25">
      <c r="B5304" s="313" t="s">
        <v>9402</v>
      </c>
      <c r="C5304" s="672"/>
      <c r="D5304" s="313" t="s">
        <v>10663</v>
      </c>
      <c r="E5304" s="313" t="s">
        <v>9403</v>
      </c>
      <c r="I5304" s="313" t="s">
        <v>9404</v>
      </c>
      <c r="J5304" s="313" t="s">
        <v>436</v>
      </c>
      <c r="K5304" s="313">
        <v>39</v>
      </c>
      <c r="L5304" s="319"/>
      <c r="M5304" s="319">
        <v>40</v>
      </c>
      <c r="N5304" s="319">
        <v>43</v>
      </c>
      <c r="O5304" s="319" t="s">
        <v>9644</v>
      </c>
      <c r="P5304" s="319">
        <v>75</v>
      </c>
      <c r="Q5304" s="319">
        <v>36</v>
      </c>
      <c r="R5304" s="319">
        <v>23</v>
      </c>
      <c r="S5304" s="319" t="s">
        <v>9648</v>
      </c>
      <c r="T5304" s="319">
        <v>25</v>
      </c>
      <c r="U5304" s="319">
        <v>39.679000000000002</v>
      </c>
      <c r="V5304" s="319">
        <v>-75.605999999999995</v>
      </c>
      <c r="W5304" s="319"/>
      <c r="X5304" s="319"/>
      <c r="Y5304" s="319"/>
      <c r="Z5304" s="319"/>
      <c r="AA5304" s="319"/>
      <c r="AB5304" s="319"/>
      <c r="AC5304" s="319"/>
      <c r="AD5304" s="319"/>
      <c r="AE5304" s="319"/>
      <c r="AF5304" s="319"/>
    </row>
    <row r="5305" spans="2:32" s="313" customFormat="1" hidden="1" x14ac:dyDescent="0.25">
      <c r="B5305" s="313" t="s">
        <v>3864</v>
      </c>
      <c r="C5305" s="672"/>
      <c r="D5305" s="313" t="s">
        <v>10664</v>
      </c>
      <c r="E5305" s="313" t="s">
        <v>3865</v>
      </c>
      <c r="I5305" s="313" t="s">
        <v>3864</v>
      </c>
      <c r="J5305" s="313" t="s">
        <v>436</v>
      </c>
      <c r="K5305" s="313">
        <v>59</v>
      </c>
      <c r="L5305" s="319"/>
      <c r="M5305" s="319">
        <v>45</v>
      </c>
      <c r="N5305" s="319">
        <v>13</v>
      </c>
      <c r="O5305" s="319" t="s">
        <v>9644</v>
      </c>
      <c r="P5305" s="319">
        <v>154</v>
      </c>
      <c r="Q5305" s="319">
        <v>54</v>
      </c>
      <c r="R5305" s="319">
        <v>39</v>
      </c>
      <c r="S5305" s="319" t="s">
        <v>9648</v>
      </c>
      <c r="T5305" s="319">
        <v>57</v>
      </c>
      <c r="U5305" s="319">
        <v>59.753999999999998</v>
      </c>
      <c r="V5305" s="319">
        <v>-154.911</v>
      </c>
      <c r="W5305" s="319"/>
      <c r="X5305" s="319"/>
      <c r="Y5305" s="319"/>
      <c r="Z5305" s="319"/>
      <c r="AA5305" s="319"/>
      <c r="AB5305" s="319"/>
      <c r="AC5305" s="319"/>
      <c r="AD5305" s="319"/>
      <c r="AE5305" s="319"/>
      <c r="AF5305" s="319"/>
    </row>
    <row r="5306" spans="2:32" s="313" customFormat="1" hidden="1" x14ac:dyDescent="0.25">
      <c r="B5306" s="313" t="s">
        <v>9402</v>
      </c>
      <c r="C5306" s="672"/>
      <c r="D5306" s="313" t="s">
        <v>10665</v>
      </c>
      <c r="E5306" s="313" t="s">
        <v>9405</v>
      </c>
      <c r="I5306" s="313" t="s">
        <v>9406</v>
      </c>
      <c r="J5306" s="313" t="s">
        <v>436</v>
      </c>
      <c r="K5306" s="313">
        <v>34</v>
      </c>
      <c r="L5306" s="319"/>
      <c r="M5306" s="319">
        <v>16</v>
      </c>
      <c r="N5306" s="319">
        <v>14</v>
      </c>
      <c r="O5306" s="319" t="s">
        <v>9644</v>
      </c>
      <c r="P5306" s="319">
        <v>77</v>
      </c>
      <c r="Q5306" s="319">
        <v>54</v>
      </c>
      <c r="R5306" s="319">
        <v>9</v>
      </c>
      <c r="S5306" s="319" t="s">
        <v>9648</v>
      </c>
      <c r="T5306" s="319">
        <v>10</v>
      </c>
      <c r="U5306" s="319">
        <v>34.271000000000001</v>
      </c>
      <c r="V5306" s="319">
        <v>-77.903000000000006</v>
      </c>
      <c r="W5306" s="319"/>
      <c r="X5306" s="319"/>
      <c r="Y5306" s="319"/>
      <c r="Z5306" s="319"/>
      <c r="AA5306" s="319"/>
      <c r="AB5306" s="319"/>
      <c r="AC5306" s="319"/>
      <c r="AD5306" s="319"/>
      <c r="AE5306" s="319"/>
      <c r="AF5306" s="319"/>
    </row>
    <row r="5307" spans="2:32" s="313" customFormat="1" hidden="1" x14ac:dyDescent="0.25">
      <c r="B5307" s="313" t="s">
        <v>3869</v>
      </c>
      <c r="C5307" s="672"/>
      <c r="D5307" s="313" t="s">
        <v>10666</v>
      </c>
      <c r="E5307" s="313" t="s">
        <v>3868</v>
      </c>
      <c r="I5307" s="313" t="s">
        <v>3869</v>
      </c>
      <c r="J5307" s="313" t="s">
        <v>1018</v>
      </c>
      <c r="K5307" s="313">
        <v>10</v>
      </c>
      <c r="L5307" s="319"/>
      <c r="M5307" s="319">
        <v>42</v>
      </c>
      <c r="N5307" s="319">
        <v>47</v>
      </c>
      <c r="O5307" s="319" t="s">
        <v>9644</v>
      </c>
      <c r="P5307" s="319">
        <v>122</v>
      </c>
      <c r="Q5307" s="319">
        <v>32</v>
      </c>
      <c r="R5307" s="319">
        <v>42</v>
      </c>
      <c r="S5307" s="319" t="s">
        <v>9645</v>
      </c>
      <c r="T5307" s="319">
        <v>9</v>
      </c>
      <c r="U5307" s="319">
        <v>10.712999999999999</v>
      </c>
      <c r="V5307" s="319">
        <v>122.545</v>
      </c>
      <c r="W5307" s="319"/>
      <c r="X5307" s="319"/>
      <c r="Y5307" s="319"/>
      <c r="Z5307" s="319"/>
      <c r="AA5307" s="319"/>
      <c r="AB5307" s="319"/>
      <c r="AC5307" s="319"/>
      <c r="AD5307" s="319"/>
      <c r="AE5307" s="319"/>
      <c r="AF5307" s="319"/>
    </row>
    <row r="5308" spans="2:32" s="313" customFormat="1" hidden="1" x14ac:dyDescent="0.25">
      <c r="B5308" s="313" t="s">
        <v>3870</v>
      </c>
      <c r="C5308" s="672"/>
      <c r="D5308" s="313" t="s">
        <v>10667</v>
      </c>
      <c r="E5308" s="313" t="s">
        <v>3871</v>
      </c>
      <c r="I5308" s="313" t="s">
        <v>3870</v>
      </c>
      <c r="J5308" s="313" t="s">
        <v>463</v>
      </c>
      <c r="K5308" s="313">
        <v>8</v>
      </c>
      <c r="L5308" s="319"/>
      <c r="M5308" s="319">
        <v>26</v>
      </c>
      <c r="N5308" s="319">
        <v>24</v>
      </c>
      <c r="O5308" s="319" t="s">
        <v>9644</v>
      </c>
      <c r="P5308" s="319">
        <v>4</v>
      </c>
      <c r="Q5308" s="319">
        <v>29</v>
      </c>
      <c r="R5308" s="319">
        <v>38</v>
      </c>
      <c r="S5308" s="319" t="s">
        <v>9645</v>
      </c>
      <c r="T5308" s="319">
        <v>343</v>
      </c>
      <c r="U5308" s="319">
        <v>8.44</v>
      </c>
      <c r="V5308" s="319">
        <v>4.4939999999999998</v>
      </c>
      <c r="W5308" s="319"/>
      <c r="X5308" s="319"/>
      <c r="Y5308" s="319"/>
      <c r="Z5308" s="319"/>
      <c r="AA5308" s="319"/>
      <c r="AB5308" s="319"/>
      <c r="AC5308" s="319"/>
      <c r="AD5308" s="319"/>
      <c r="AE5308" s="319"/>
      <c r="AF5308" s="319"/>
    </row>
    <row r="5309" spans="2:32" s="313" customFormat="1" hidden="1" x14ac:dyDescent="0.25">
      <c r="B5309" s="313" t="s">
        <v>3960</v>
      </c>
      <c r="C5309" s="672"/>
      <c r="D5309" s="313" t="s">
        <v>10668</v>
      </c>
      <c r="E5309" s="313" t="s">
        <v>3961</v>
      </c>
      <c r="I5309" s="313" t="s">
        <v>3960</v>
      </c>
      <c r="J5309" s="313" t="s">
        <v>433</v>
      </c>
      <c r="K5309" s="313">
        <v>55</v>
      </c>
      <c r="L5309" s="319"/>
      <c r="M5309" s="319">
        <v>40</v>
      </c>
      <c r="N5309" s="319">
        <v>55</v>
      </c>
      <c r="O5309" s="319" t="s">
        <v>9644</v>
      </c>
      <c r="P5309" s="319">
        <v>6</v>
      </c>
      <c r="Q5309" s="319">
        <v>15</v>
      </c>
      <c r="R5309" s="319">
        <v>24</v>
      </c>
      <c r="S5309" s="319" t="s">
        <v>9648</v>
      </c>
      <c r="T5309" s="319">
        <v>17</v>
      </c>
      <c r="U5309" s="319">
        <v>55.682000000000002</v>
      </c>
      <c r="V5309" s="319">
        <v>-6.2569999999999997</v>
      </c>
      <c r="W5309" s="319"/>
      <c r="X5309" s="319"/>
      <c r="Y5309" s="319"/>
      <c r="Z5309" s="319"/>
      <c r="AA5309" s="319"/>
      <c r="AB5309" s="319"/>
      <c r="AC5309" s="319"/>
      <c r="AD5309" s="319"/>
      <c r="AE5309" s="319"/>
      <c r="AF5309" s="319"/>
    </row>
    <row r="5310" spans="2:32" s="313" customFormat="1" hidden="1" x14ac:dyDescent="0.25">
      <c r="B5310" s="313" t="s">
        <v>3880</v>
      </c>
      <c r="C5310" s="672"/>
      <c r="D5310" s="313" t="s">
        <v>10669</v>
      </c>
      <c r="E5310" s="313" t="s">
        <v>3881</v>
      </c>
      <c r="I5310" s="313" t="s">
        <v>3880</v>
      </c>
      <c r="J5310" s="313" t="s">
        <v>516</v>
      </c>
      <c r="K5310" s="313">
        <v>24</v>
      </c>
      <c r="L5310" s="319"/>
      <c r="M5310" s="319">
        <v>45</v>
      </c>
      <c r="N5310" s="319">
        <v>35</v>
      </c>
      <c r="O5310" s="319" t="s">
        <v>9644</v>
      </c>
      <c r="P5310" s="319">
        <v>93</v>
      </c>
      <c r="Q5310" s="319">
        <v>53</v>
      </c>
      <c r="R5310" s="319">
        <v>49</v>
      </c>
      <c r="S5310" s="319" t="s">
        <v>9645</v>
      </c>
      <c r="T5310" s="319">
        <v>775</v>
      </c>
      <c r="U5310" s="319">
        <v>24.76</v>
      </c>
      <c r="V5310" s="319">
        <v>93.897000000000006</v>
      </c>
      <c r="W5310" s="319"/>
      <c r="X5310" s="319"/>
      <c r="Y5310" s="319"/>
      <c r="Z5310" s="319"/>
      <c r="AA5310" s="319"/>
      <c r="AB5310" s="319"/>
      <c r="AC5310" s="319"/>
      <c r="AD5310" s="319"/>
      <c r="AE5310" s="319"/>
      <c r="AF5310" s="319"/>
    </row>
    <row r="5311" spans="2:32" s="313" customFormat="1" hidden="1" x14ac:dyDescent="0.25">
      <c r="B5311" s="313" t="s">
        <v>3873</v>
      </c>
      <c r="C5311" s="672"/>
      <c r="D5311" s="313" t="s">
        <v>10670</v>
      </c>
      <c r="E5311" s="313" t="s">
        <v>3874</v>
      </c>
      <c r="I5311" s="313" t="s">
        <v>3873</v>
      </c>
      <c r="J5311" s="313" t="s">
        <v>665</v>
      </c>
      <c r="K5311" s="313">
        <v>5</v>
      </c>
      <c r="L5311" s="319"/>
      <c r="M5311" s="319">
        <v>31</v>
      </c>
      <c r="N5311" s="319">
        <v>52</v>
      </c>
      <c r="O5311" s="319" t="s">
        <v>9647</v>
      </c>
      <c r="P5311" s="319">
        <v>47</v>
      </c>
      <c r="Q5311" s="319">
        <v>27</v>
      </c>
      <c r="R5311" s="319">
        <v>36</v>
      </c>
      <c r="S5311" s="319" t="s">
        <v>9648</v>
      </c>
      <c r="T5311" s="319">
        <v>132</v>
      </c>
      <c r="U5311" s="319">
        <v>-5.5309999999999997</v>
      </c>
      <c r="V5311" s="319">
        <v>-47.46</v>
      </c>
      <c r="W5311" s="319"/>
      <c r="X5311" s="319"/>
      <c r="Y5311" s="319"/>
      <c r="Z5311" s="319"/>
      <c r="AA5311" s="319"/>
      <c r="AB5311" s="319"/>
      <c r="AC5311" s="319"/>
      <c r="AD5311" s="319"/>
      <c r="AE5311" s="319"/>
      <c r="AF5311" s="319"/>
    </row>
    <row r="5312" spans="2:32" s="313" customFormat="1" hidden="1" x14ac:dyDescent="0.25">
      <c r="B5312" s="313" t="s">
        <v>3890</v>
      </c>
      <c r="C5312" s="672"/>
      <c r="D5312" s="313" t="s">
        <v>10671</v>
      </c>
      <c r="E5312" s="313" t="s">
        <v>3891</v>
      </c>
      <c r="I5312" s="313" t="s">
        <v>3892</v>
      </c>
      <c r="J5312" s="313" t="s">
        <v>436</v>
      </c>
      <c r="K5312" s="313">
        <v>39</v>
      </c>
      <c r="L5312" s="319"/>
      <c r="M5312" s="319">
        <v>43</v>
      </c>
      <c r="N5312" s="319">
        <v>2</v>
      </c>
      <c r="O5312" s="319" t="s">
        <v>9644</v>
      </c>
      <c r="P5312" s="319">
        <v>86</v>
      </c>
      <c r="Q5312" s="319">
        <v>17</v>
      </c>
      <c r="R5312" s="319">
        <v>39</v>
      </c>
      <c r="S5312" s="319" t="s">
        <v>9648</v>
      </c>
      <c r="T5312" s="319">
        <v>243</v>
      </c>
      <c r="U5312" s="319">
        <v>39.716999999999999</v>
      </c>
      <c r="V5312" s="319">
        <v>-86.293999999999997</v>
      </c>
      <c r="W5312" s="319"/>
      <c r="X5312" s="319"/>
      <c r="Y5312" s="319"/>
      <c r="Z5312" s="319"/>
      <c r="AA5312" s="319"/>
      <c r="AB5312" s="319"/>
      <c r="AC5312" s="319"/>
      <c r="AD5312" s="319"/>
      <c r="AE5312" s="319"/>
      <c r="AF5312" s="319"/>
    </row>
    <row r="5313" spans="2:32" s="313" customFormat="1" hidden="1" x14ac:dyDescent="0.25">
      <c r="B5313" s="313" t="s">
        <v>4751</v>
      </c>
      <c r="C5313" s="672"/>
      <c r="D5313" s="313" t="s">
        <v>10672</v>
      </c>
      <c r="E5313" s="313" t="s">
        <v>4752</v>
      </c>
      <c r="I5313" s="313" t="s">
        <v>4751</v>
      </c>
      <c r="J5313" s="313" t="s">
        <v>1055</v>
      </c>
      <c r="K5313" s="313">
        <v>50</v>
      </c>
      <c r="L5313" s="319"/>
      <c r="M5313" s="319">
        <v>20</v>
      </c>
      <c r="N5313" s="319">
        <v>7</v>
      </c>
      <c r="O5313" s="319" t="s">
        <v>9647</v>
      </c>
      <c r="P5313" s="319">
        <v>72</v>
      </c>
      <c r="Q5313" s="319">
        <v>14</v>
      </c>
      <c r="R5313" s="319">
        <v>54</v>
      </c>
      <c r="S5313" s="319" t="s">
        <v>9648</v>
      </c>
      <c r="T5313" s="319">
        <v>224</v>
      </c>
      <c r="U5313" s="319">
        <v>-50.335000000000001</v>
      </c>
      <c r="V5313" s="319">
        <v>-72.248000000000005</v>
      </c>
      <c r="W5313" s="319"/>
      <c r="X5313" s="319"/>
      <c r="Y5313" s="319"/>
      <c r="Z5313" s="319"/>
      <c r="AA5313" s="319"/>
      <c r="AB5313" s="319"/>
      <c r="AC5313" s="319"/>
      <c r="AD5313" s="319"/>
      <c r="AE5313" s="319"/>
      <c r="AF5313" s="319"/>
    </row>
    <row r="5314" spans="2:32" s="313" customFormat="1" hidden="1" x14ac:dyDescent="0.25">
      <c r="B5314" s="313" t="s">
        <v>3898</v>
      </c>
      <c r="C5314" s="672"/>
      <c r="D5314" s="313" t="s">
        <v>10673</v>
      </c>
      <c r="E5314" s="313" t="s">
        <v>3899</v>
      </c>
      <c r="I5314" s="313" t="s">
        <v>3898</v>
      </c>
      <c r="J5314" s="313" t="s">
        <v>1295</v>
      </c>
      <c r="K5314" s="313">
        <v>23</v>
      </c>
      <c r="L5314" s="319"/>
      <c r="M5314" s="319">
        <v>52</v>
      </c>
      <c r="N5314" s="319">
        <v>35</v>
      </c>
      <c r="O5314" s="319" t="s">
        <v>9647</v>
      </c>
      <c r="P5314" s="319">
        <v>35</v>
      </c>
      <c r="Q5314" s="319">
        <v>24</v>
      </c>
      <c r="R5314" s="319">
        <v>30</v>
      </c>
      <c r="S5314" s="319" t="s">
        <v>9645</v>
      </c>
      <c r="T5314" s="319">
        <v>10</v>
      </c>
      <c r="U5314" s="319">
        <v>-23.876000000000001</v>
      </c>
      <c r="V5314" s="319">
        <v>35.408000000000001</v>
      </c>
      <c r="W5314" s="319"/>
      <c r="X5314" s="319"/>
      <c r="Y5314" s="319"/>
      <c r="Z5314" s="319"/>
      <c r="AA5314" s="319"/>
      <c r="AB5314" s="319"/>
      <c r="AC5314" s="319"/>
      <c r="AD5314" s="319"/>
      <c r="AE5314" s="319"/>
      <c r="AF5314" s="319"/>
    </row>
    <row r="5315" spans="2:32" s="313" customFormat="1" hidden="1" x14ac:dyDescent="0.25">
      <c r="B5315" s="313" t="s">
        <v>9412</v>
      </c>
      <c r="C5315" s="672"/>
      <c r="D5315" s="313" t="s">
        <v>10674</v>
      </c>
      <c r="E5315" s="313" t="s">
        <v>9413</v>
      </c>
      <c r="I5315" s="313" t="s">
        <v>9414</v>
      </c>
      <c r="J5315" s="313" t="s">
        <v>436</v>
      </c>
      <c r="K5315" s="313">
        <v>31</v>
      </c>
      <c r="L5315" s="319"/>
      <c r="M5315" s="319">
        <v>46</v>
      </c>
      <c r="N5315" s="319">
        <v>46</v>
      </c>
      <c r="O5315" s="319" t="s">
        <v>9644</v>
      </c>
      <c r="P5315" s="319">
        <v>103</v>
      </c>
      <c r="Q5315" s="319">
        <v>12</v>
      </c>
      <c r="R5315" s="319">
        <v>4</v>
      </c>
      <c r="S5315" s="319" t="s">
        <v>9648</v>
      </c>
      <c r="T5315" s="319">
        <v>860</v>
      </c>
      <c r="U5315" s="319">
        <v>31.779</v>
      </c>
      <c r="V5315" s="319">
        <v>-103.20099999999999</v>
      </c>
      <c r="W5315" s="319"/>
      <c r="X5315" s="319"/>
      <c r="Y5315" s="319"/>
      <c r="Z5315" s="319"/>
      <c r="AA5315" s="319"/>
      <c r="AB5315" s="319"/>
      <c r="AC5315" s="319"/>
      <c r="AD5315" s="319"/>
      <c r="AE5315" s="319"/>
      <c r="AF5315" s="319"/>
    </row>
    <row r="5316" spans="2:32" s="313" customFormat="1" hidden="1" x14ac:dyDescent="0.25">
      <c r="B5316" s="313" t="s">
        <v>3903</v>
      </c>
      <c r="C5316" s="672"/>
      <c r="D5316" s="313" t="s">
        <v>10675</v>
      </c>
      <c r="E5316" s="313" t="s">
        <v>3904</v>
      </c>
      <c r="I5316" s="313" t="s">
        <v>3905</v>
      </c>
      <c r="J5316" s="313" t="s">
        <v>436</v>
      </c>
      <c r="K5316" s="313">
        <v>48</v>
      </c>
      <c r="L5316" s="319"/>
      <c r="M5316" s="319">
        <v>33</v>
      </c>
      <c r="N5316" s="319">
        <v>58</v>
      </c>
      <c r="O5316" s="319" t="s">
        <v>9644</v>
      </c>
      <c r="P5316" s="319">
        <v>93</v>
      </c>
      <c r="Q5316" s="319">
        <v>24</v>
      </c>
      <c r="R5316" s="319">
        <v>11</v>
      </c>
      <c r="S5316" s="319" t="s">
        <v>9648</v>
      </c>
      <c r="T5316" s="319">
        <v>362</v>
      </c>
      <c r="U5316" s="319">
        <v>48.566000000000003</v>
      </c>
      <c r="V5316" s="319">
        <v>-93.403000000000006</v>
      </c>
      <c r="W5316" s="319"/>
      <c r="X5316" s="319"/>
      <c r="Y5316" s="319"/>
      <c r="Z5316" s="319"/>
      <c r="AA5316" s="319"/>
      <c r="AB5316" s="319"/>
      <c r="AC5316" s="319"/>
      <c r="AD5316" s="319"/>
      <c r="AE5316" s="319"/>
      <c r="AF5316" s="319"/>
    </row>
    <row r="5317" spans="2:32" s="313" customFormat="1" hidden="1" x14ac:dyDescent="0.25">
      <c r="B5317" s="313" t="s">
        <v>3900</v>
      </c>
      <c r="C5317" s="672"/>
      <c r="D5317" s="313" t="s">
        <v>10676</v>
      </c>
      <c r="E5317" s="313" t="s">
        <v>3901</v>
      </c>
      <c r="I5317" s="313" t="s">
        <v>3900</v>
      </c>
      <c r="J5317" s="313" t="s">
        <v>3421</v>
      </c>
      <c r="K5317" s="313">
        <v>47</v>
      </c>
      <c r="L5317" s="319"/>
      <c r="M5317" s="319">
        <v>15</v>
      </c>
      <c r="N5317" s="319">
        <v>36</v>
      </c>
      <c r="O5317" s="319" t="s">
        <v>9644</v>
      </c>
      <c r="P5317" s="319">
        <v>11</v>
      </c>
      <c r="Q5317" s="319">
        <v>20</v>
      </c>
      <c r="R5317" s="319">
        <v>38</v>
      </c>
      <c r="S5317" s="319" t="s">
        <v>9645</v>
      </c>
      <c r="T5317" s="319">
        <v>581</v>
      </c>
      <c r="U5317" s="319">
        <v>47.26</v>
      </c>
      <c r="V5317" s="319">
        <v>11.343999999999999</v>
      </c>
      <c r="W5317" s="319"/>
      <c r="X5317" s="319"/>
      <c r="Y5317" s="319"/>
      <c r="Z5317" s="319"/>
      <c r="AA5317" s="319"/>
      <c r="AB5317" s="319"/>
      <c r="AC5317" s="319"/>
      <c r="AD5317" s="319"/>
      <c r="AE5317" s="319"/>
      <c r="AF5317" s="319"/>
    </row>
    <row r="5318" spans="2:32" s="313" customFormat="1" hidden="1" x14ac:dyDescent="0.25">
      <c r="B5318" s="313" t="s">
        <v>3887</v>
      </c>
      <c r="C5318" s="672"/>
      <c r="D5318" s="313" t="s">
        <v>10677</v>
      </c>
      <c r="E5318" s="313" t="s">
        <v>3888</v>
      </c>
      <c r="I5318" s="313" t="s">
        <v>3889</v>
      </c>
      <c r="J5318" s="313" t="s">
        <v>436</v>
      </c>
      <c r="K5318" s="313">
        <v>36</v>
      </c>
      <c r="L5318" s="319"/>
      <c r="M5318" s="319">
        <v>35</v>
      </c>
      <c r="N5318" s="319">
        <v>13</v>
      </c>
      <c r="O5318" s="319" t="s">
        <v>9644</v>
      </c>
      <c r="P5318" s="319">
        <v>115</v>
      </c>
      <c r="Q5318" s="319">
        <v>40</v>
      </c>
      <c r="R5318" s="319">
        <v>24</v>
      </c>
      <c r="S5318" s="319" t="s">
        <v>9648</v>
      </c>
      <c r="T5318" s="319">
        <v>955</v>
      </c>
      <c r="U5318" s="319">
        <v>36.587000000000003</v>
      </c>
      <c r="V5318" s="319">
        <v>-115.673</v>
      </c>
      <c r="W5318" s="319"/>
      <c r="X5318" s="319"/>
      <c r="Y5318" s="319"/>
      <c r="Z5318" s="319"/>
      <c r="AA5318" s="319"/>
      <c r="AB5318" s="319"/>
      <c r="AC5318" s="319"/>
      <c r="AD5318" s="319"/>
      <c r="AE5318" s="319"/>
      <c r="AF5318" s="319"/>
    </row>
    <row r="5319" spans="2:32" s="313" customFormat="1" hidden="1" x14ac:dyDescent="0.25">
      <c r="B5319" s="313" t="s">
        <v>9420</v>
      </c>
      <c r="C5319" s="672"/>
      <c r="D5319" s="313" t="s">
        <v>10678</v>
      </c>
      <c r="E5319" s="313" t="s">
        <v>9421</v>
      </c>
      <c r="I5319" s="313" t="s">
        <v>9422</v>
      </c>
      <c r="J5319" s="313" t="s">
        <v>436</v>
      </c>
      <c r="K5319" s="313">
        <v>36</v>
      </c>
      <c r="L5319" s="319"/>
      <c r="M5319" s="319">
        <v>8</v>
      </c>
      <c r="N5319" s="319">
        <v>1</v>
      </c>
      <c r="O5319" s="319" t="s">
        <v>9644</v>
      </c>
      <c r="P5319" s="319">
        <v>80</v>
      </c>
      <c r="Q5319" s="319">
        <v>13</v>
      </c>
      <c r="R5319" s="319">
        <v>19</v>
      </c>
      <c r="S5319" s="319" t="s">
        <v>9648</v>
      </c>
      <c r="T5319" s="319">
        <v>296</v>
      </c>
      <c r="U5319" s="319">
        <v>36.134</v>
      </c>
      <c r="V5319" s="319">
        <v>-80.221999999999994</v>
      </c>
      <c r="W5319" s="319"/>
      <c r="X5319" s="319"/>
      <c r="Y5319" s="319"/>
      <c r="Z5319" s="319"/>
      <c r="AA5319" s="319"/>
      <c r="AB5319" s="319"/>
      <c r="AC5319" s="319"/>
      <c r="AD5319" s="319"/>
      <c r="AE5319" s="319"/>
      <c r="AF5319" s="319"/>
    </row>
    <row r="5320" spans="2:32" s="313" customFormat="1" hidden="1" x14ac:dyDescent="0.25">
      <c r="B5320" s="313" t="s">
        <v>3911</v>
      </c>
      <c r="C5320" s="672"/>
      <c r="D5320" s="313" t="s">
        <v>10679</v>
      </c>
      <c r="E5320" s="313" t="s">
        <v>3912</v>
      </c>
      <c r="I5320" s="313" t="s">
        <v>3911</v>
      </c>
      <c r="J5320" s="313" t="s">
        <v>433</v>
      </c>
      <c r="K5320" s="313">
        <v>57</v>
      </c>
      <c r="L5320" s="319"/>
      <c r="M5320" s="319">
        <v>32</v>
      </c>
      <c r="N5320" s="319">
        <v>24</v>
      </c>
      <c r="O5320" s="319" t="s">
        <v>9644</v>
      </c>
      <c r="P5320" s="319">
        <v>4</v>
      </c>
      <c r="Q5320" s="319">
        <v>3</v>
      </c>
      <c r="R5320" s="319">
        <v>0</v>
      </c>
      <c r="S5320" s="319" t="s">
        <v>9648</v>
      </c>
      <c r="T5320" s="319">
        <v>10</v>
      </c>
      <c r="U5320" s="319">
        <v>57.54</v>
      </c>
      <c r="V5320" s="319">
        <v>-4.05</v>
      </c>
      <c r="W5320" s="319"/>
      <c r="X5320" s="319"/>
      <c r="Y5320" s="319"/>
      <c r="Z5320" s="319"/>
      <c r="AA5320" s="319"/>
      <c r="AB5320" s="319"/>
      <c r="AC5320" s="319"/>
      <c r="AD5320" s="319"/>
      <c r="AE5320" s="319"/>
      <c r="AF5320" s="319"/>
    </row>
    <row r="5321" spans="2:32" s="313" customFormat="1" hidden="1" x14ac:dyDescent="0.25">
      <c r="B5321" s="313" t="s">
        <v>3882</v>
      </c>
      <c r="C5321" s="672"/>
      <c r="D5321" s="313" t="s">
        <v>10680</v>
      </c>
      <c r="E5321" s="313" t="s">
        <v>3883</v>
      </c>
      <c r="I5321" s="313" t="s">
        <v>3882</v>
      </c>
      <c r="J5321" s="313" t="s">
        <v>498</v>
      </c>
      <c r="K5321" s="313">
        <v>27</v>
      </c>
      <c r="L5321" s="319"/>
      <c r="M5321" s="319">
        <v>15</v>
      </c>
      <c r="N5321" s="319">
        <v>3</v>
      </c>
      <c r="O5321" s="319" t="s">
        <v>9644</v>
      </c>
      <c r="P5321" s="319">
        <v>2</v>
      </c>
      <c r="Q5321" s="319">
        <v>30</v>
      </c>
      <c r="R5321" s="319">
        <v>43</v>
      </c>
      <c r="S5321" s="319" t="s">
        <v>9645</v>
      </c>
      <c r="T5321" s="319">
        <v>270</v>
      </c>
      <c r="U5321" s="319">
        <v>27.251000000000001</v>
      </c>
      <c r="V5321" s="319">
        <v>2.512</v>
      </c>
      <c r="W5321" s="319"/>
      <c r="X5321" s="319"/>
      <c r="Y5321" s="319"/>
      <c r="Z5321" s="319"/>
      <c r="AA5321" s="319"/>
      <c r="AB5321" s="319"/>
      <c r="AC5321" s="319"/>
      <c r="AD5321" s="319"/>
      <c r="AE5321" s="319"/>
      <c r="AF5321" s="319"/>
    </row>
    <row r="5322" spans="2:32" s="313" customFormat="1" hidden="1" x14ac:dyDescent="0.25">
      <c r="B5322" s="313" t="s">
        <v>3913</v>
      </c>
      <c r="C5322" s="672"/>
      <c r="D5322" s="313" t="s">
        <v>10681</v>
      </c>
      <c r="E5322" s="313" t="s">
        <v>3914</v>
      </c>
      <c r="I5322" s="313" t="s">
        <v>3913</v>
      </c>
      <c r="J5322" s="313" t="s">
        <v>531</v>
      </c>
      <c r="K5322" s="313">
        <v>39</v>
      </c>
      <c r="L5322" s="319"/>
      <c r="M5322" s="319">
        <v>41</v>
      </c>
      <c r="N5322" s="319">
        <v>47</v>
      </c>
      <c r="O5322" s="319" t="s">
        <v>9644</v>
      </c>
      <c r="P5322" s="319">
        <v>20</v>
      </c>
      <c r="Q5322" s="319">
        <v>49</v>
      </c>
      <c r="R5322" s="319">
        <v>21</v>
      </c>
      <c r="S5322" s="319" t="s">
        <v>9645</v>
      </c>
      <c r="T5322" s="319">
        <v>477</v>
      </c>
      <c r="U5322" s="319">
        <v>39.695999999999998</v>
      </c>
      <c r="V5322" s="319">
        <v>20.821999999999999</v>
      </c>
      <c r="W5322" s="319"/>
      <c r="X5322" s="319"/>
      <c r="Y5322" s="319"/>
      <c r="Z5322" s="319"/>
      <c r="AA5322" s="319"/>
      <c r="AB5322" s="319"/>
      <c r="AC5322" s="319"/>
      <c r="AD5322" s="319"/>
      <c r="AE5322" s="319"/>
      <c r="AF5322" s="319"/>
    </row>
    <row r="5323" spans="2:32" s="313" customFormat="1" hidden="1" x14ac:dyDescent="0.25">
      <c r="B5323" s="313" t="s">
        <v>3962</v>
      </c>
      <c r="C5323" s="672"/>
      <c r="D5323" s="313" t="s">
        <v>10682</v>
      </c>
      <c r="E5323" s="313" t="s">
        <v>3963</v>
      </c>
      <c r="I5323" s="313" t="s">
        <v>3962</v>
      </c>
      <c r="J5323" s="313" t="s">
        <v>1194</v>
      </c>
      <c r="K5323" s="313">
        <v>54</v>
      </c>
      <c r="L5323" s="319"/>
      <c r="M5323" s="319">
        <v>5</v>
      </c>
      <c r="N5323" s="319">
        <v>0</v>
      </c>
      <c r="O5323" s="319" t="s">
        <v>9644</v>
      </c>
      <c r="P5323" s="319">
        <v>4</v>
      </c>
      <c r="Q5323" s="319">
        <v>37</v>
      </c>
      <c r="R5323" s="319">
        <v>26</v>
      </c>
      <c r="S5323" s="319" t="s">
        <v>9648</v>
      </c>
      <c r="T5323" s="319">
        <v>17</v>
      </c>
      <c r="U5323" s="319">
        <v>54.082999999999998</v>
      </c>
      <c r="V5323" s="319">
        <v>-4.6239999999999997</v>
      </c>
      <c r="W5323" s="319"/>
      <c r="X5323" s="319"/>
      <c r="Y5323" s="319"/>
      <c r="Z5323" s="319"/>
      <c r="AA5323" s="319"/>
      <c r="AB5323" s="319"/>
      <c r="AC5323" s="319"/>
      <c r="AD5323" s="319"/>
      <c r="AE5323" s="319"/>
      <c r="AF5323" s="319"/>
    </row>
    <row r="5324" spans="2:32" s="313" customFormat="1" hidden="1" x14ac:dyDescent="0.25">
      <c r="B5324" s="313" t="s">
        <v>3878</v>
      </c>
      <c r="C5324" s="672"/>
      <c r="D5324" s="313" t="s">
        <v>10683</v>
      </c>
      <c r="E5324" s="313" t="s">
        <v>3879</v>
      </c>
      <c r="I5324" s="313" t="s">
        <v>3878</v>
      </c>
      <c r="J5324" s="313" t="s">
        <v>1586</v>
      </c>
      <c r="K5324" s="313">
        <v>1</v>
      </c>
      <c r="L5324" s="319"/>
      <c r="M5324" s="319">
        <v>35</v>
      </c>
      <c r="N5324" s="319">
        <v>22</v>
      </c>
      <c r="O5324" s="319" t="s">
        <v>9644</v>
      </c>
      <c r="P5324" s="319">
        <v>18</v>
      </c>
      <c r="Q5324" s="319">
        <v>2</v>
      </c>
      <c r="R5324" s="319">
        <v>49</v>
      </c>
      <c r="S5324" s="319" t="s">
        <v>9645</v>
      </c>
      <c r="T5324" s="319">
        <v>335</v>
      </c>
      <c r="U5324" s="319">
        <v>1.589</v>
      </c>
      <c r="V5324" s="319">
        <v>18.047000000000001</v>
      </c>
      <c r="W5324" s="319"/>
      <c r="X5324" s="319"/>
      <c r="Y5324" s="319"/>
      <c r="Z5324" s="319"/>
      <c r="AA5324" s="319"/>
      <c r="AB5324" s="319"/>
      <c r="AC5324" s="319"/>
      <c r="AD5324" s="319"/>
      <c r="AE5324" s="319"/>
      <c r="AF5324" s="319"/>
    </row>
    <row r="5325" spans="2:32" s="313" customFormat="1" hidden="1" x14ac:dyDescent="0.25">
      <c r="B5325" s="313" t="s">
        <v>3862</v>
      </c>
      <c r="C5325" s="672"/>
      <c r="D5325" s="313" t="s">
        <v>10684</v>
      </c>
      <c r="E5325" s="313" t="s">
        <v>3863</v>
      </c>
      <c r="I5325" s="313" t="s">
        <v>3862</v>
      </c>
      <c r="J5325" s="313" t="s">
        <v>665</v>
      </c>
      <c r="K5325" s="313">
        <v>14</v>
      </c>
      <c r="L5325" s="319"/>
      <c r="M5325" s="319">
        <v>48</v>
      </c>
      <c r="N5325" s="319">
        <v>57</v>
      </c>
      <c r="O5325" s="319" t="s">
        <v>9647</v>
      </c>
      <c r="P5325" s="319">
        <v>39</v>
      </c>
      <c r="Q5325" s="319">
        <v>1</v>
      </c>
      <c r="R5325" s="319">
        <v>59</v>
      </c>
      <c r="S5325" s="319" t="s">
        <v>9648</v>
      </c>
      <c r="T5325" s="319">
        <v>5</v>
      </c>
      <c r="U5325" s="319">
        <v>-14.816000000000001</v>
      </c>
      <c r="V5325" s="319">
        <v>-39.033000000000001</v>
      </c>
      <c r="W5325" s="319"/>
      <c r="X5325" s="319"/>
      <c r="Y5325" s="319"/>
      <c r="Z5325" s="319"/>
      <c r="AA5325" s="319"/>
      <c r="AB5325" s="319"/>
      <c r="AC5325" s="319"/>
      <c r="AD5325" s="319"/>
      <c r="AE5325" s="319"/>
      <c r="AF5325" s="319"/>
    </row>
    <row r="5326" spans="2:32" s="313" customFormat="1" hidden="1" x14ac:dyDescent="0.25">
      <c r="B5326" s="313" t="s">
        <v>2737</v>
      </c>
      <c r="C5326" s="672"/>
      <c r="D5326" s="313" t="s">
        <v>10685</v>
      </c>
      <c r="E5326" s="313" t="s">
        <v>2738</v>
      </c>
      <c r="I5326" s="313" t="s">
        <v>2739</v>
      </c>
      <c r="J5326" s="313" t="s">
        <v>697</v>
      </c>
      <c r="K5326" s="313">
        <v>27</v>
      </c>
      <c r="L5326" s="319"/>
      <c r="M5326" s="319">
        <v>9</v>
      </c>
      <c r="N5326" s="319">
        <v>53</v>
      </c>
      <c r="O5326" s="319" t="s">
        <v>9647</v>
      </c>
      <c r="P5326" s="319">
        <v>109</v>
      </c>
      <c r="Q5326" s="319">
        <v>25</v>
      </c>
      <c r="R5326" s="319">
        <v>18</v>
      </c>
      <c r="S5326" s="319" t="s">
        <v>9648</v>
      </c>
      <c r="T5326" s="319">
        <v>70</v>
      </c>
      <c r="U5326" s="319">
        <v>-27.164999999999999</v>
      </c>
      <c r="V5326" s="319">
        <v>-109.422</v>
      </c>
      <c r="W5326" s="319"/>
      <c r="X5326" s="319"/>
      <c r="Y5326" s="319"/>
      <c r="Z5326" s="319"/>
      <c r="AA5326" s="319"/>
      <c r="AB5326" s="319"/>
      <c r="AC5326" s="319"/>
      <c r="AD5326" s="319"/>
      <c r="AE5326" s="319"/>
      <c r="AF5326" s="319"/>
    </row>
    <row r="5327" spans="2:32" s="313" customFormat="1" hidden="1" x14ac:dyDescent="0.25">
      <c r="B5327" s="313" t="s">
        <v>3921</v>
      </c>
      <c r="C5327" s="672"/>
      <c r="D5327" s="313" t="s">
        <v>10686</v>
      </c>
      <c r="E5327" s="313" t="s">
        <v>3922</v>
      </c>
      <c r="I5327" s="313" t="s">
        <v>3923</v>
      </c>
      <c r="J5327" s="313" t="s">
        <v>675</v>
      </c>
      <c r="K5327" s="313">
        <v>4</v>
      </c>
      <c r="L5327" s="319"/>
      <c r="M5327" s="319">
        <v>34</v>
      </c>
      <c r="N5327" s="319">
        <v>4</v>
      </c>
      <c r="O5327" s="319" t="s">
        <v>9644</v>
      </c>
      <c r="P5327" s="319">
        <v>101</v>
      </c>
      <c r="Q5327" s="319">
        <v>5</v>
      </c>
      <c r="R5327" s="319">
        <v>31</v>
      </c>
      <c r="S5327" s="319" t="s">
        <v>9645</v>
      </c>
      <c r="T5327" s="319">
        <v>40</v>
      </c>
      <c r="U5327" s="319">
        <v>4.5679999999999996</v>
      </c>
      <c r="V5327" s="319">
        <v>101.092</v>
      </c>
      <c r="W5327" s="319"/>
      <c r="X5327" s="319"/>
      <c r="Y5327" s="319"/>
      <c r="Z5327" s="319"/>
      <c r="AA5327" s="319"/>
      <c r="AB5327" s="319"/>
      <c r="AC5327" s="319"/>
      <c r="AD5327" s="319"/>
      <c r="AE5327" s="319"/>
      <c r="AF5327" s="319"/>
    </row>
    <row r="5328" spans="2:32" s="313" customFormat="1" hidden="1" x14ac:dyDescent="0.25">
      <c r="B5328" s="313" t="s">
        <v>3918</v>
      </c>
      <c r="C5328" s="672"/>
      <c r="D5328" s="313" t="s">
        <v>10687</v>
      </c>
      <c r="E5328" s="313" t="s">
        <v>3919</v>
      </c>
      <c r="I5328" s="313" t="s">
        <v>3920</v>
      </c>
      <c r="J5328" s="313" t="s">
        <v>878</v>
      </c>
      <c r="K5328" s="313">
        <v>0</v>
      </c>
      <c r="L5328" s="319"/>
      <c r="M5328" s="319">
        <v>51</v>
      </c>
      <c r="N5328" s="319">
        <v>42</v>
      </c>
      <c r="O5328" s="319" t="s">
        <v>9644</v>
      </c>
      <c r="P5328" s="319">
        <v>77</v>
      </c>
      <c r="Q5328" s="319">
        <v>40</v>
      </c>
      <c r="R5328" s="319">
        <v>18</v>
      </c>
      <c r="S5328" s="319" t="s">
        <v>9648</v>
      </c>
      <c r="T5328" s="319">
        <v>2977</v>
      </c>
      <c r="U5328" s="319">
        <v>0.86199999999999999</v>
      </c>
      <c r="V5328" s="319">
        <v>-77.671999999999997</v>
      </c>
      <c r="W5328" s="319"/>
      <c r="X5328" s="319"/>
      <c r="Y5328" s="319"/>
      <c r="Z5328" s="319"/>
      <c r="AA5328" s="319"/>
      <c r="AB5328" s="319"/>
      <c r="AC5328" s="319"/>
      <c r="AD5328" s="319"/>
      <c r="AE5328" s="319"/>
      <c r="AF5328" s="319"/>
    </row>
    <row r="5329" spans="2:32" s="313" customFormat="1" hidden="1" x14ac:dyDescent="0.25">
      <c r="B5329" s="313" t="s">
        <v>3875</v>
      </c>
      <c r="C5329" s="672"/>
      <c r="D5329" s="313" t="s">
        <v>10688</v>
      </c>
      <c r="E5329" s="313" t="s">
        <v>3876</v>
      </c>
      <c r="I5329" s="313" t="s">
        <v>3877</v>
      </c>
      <c r="J5329" s="313" t="s">
        <v>436</v>
      </c>
      <c r="K5329" s="313">
        <v>32</v>
      </c>
      <c r="L5329" s="319"/>
      <c r="M5329" s="319">
        <v>50</v>
      </c>
      <c r="N5329" s="319">
        <v>3</v>
      </c>
      <c r="O5329" s="319" t="s">
        <v>9644</v>
      </c>
      <c r="P5329" s="319">
        <v>115</v>
      </c>
      <c r="Q5329" s="319">
        <v>34</v>
      </c>
      <c r="R5329" s="319">
        <v>43</v>
      </c>
      <c r="S5329" s="319" t="s">
        <v>9648</v>
      </c>
      <c r="T5329" s="319">
        <v>-17</v>
      </c>
      <c r="U5329" s="319">
        <v>32.834000000000003</v>
      </c>
      <c r="V5329" s="319">
        <v>-115.57899999999999</v>
      </c>
      <c r="W5329" s="319"/>
      <c r="X5329" s="319"/>
      <c r="Y5329" s="319"/>
      <c r="Z5329" s="319"/>
      <c r="AA5329" s="319"/>
      <c r="AB5329" s="319"/>
      <c r="AC5329" s="319"/>
      <c r="AD5329" s="319"/>
      <c r="AE5329" s="319"/>
      <c r="AF5329" s="319"/>
    </row>
    <row r="5330" spans="2:32" s="313" customFormat="1" hidden="1" x14ac:dyDescent="0.25">
      <c r="B5330" s="313" t="s">
        <v>3915</v>
      </c>
      <c r="C5330" s="672"/>
      <c r="D5330" s="313" t="s">
        <v>10689</v>
      </c>
      <c r="E5330" s="313" t="s">
        <v>3916</v>
      </c>
      <c r="I5330" s="313" t="s">
        <v>3917</v>
      </c>
      <c r="J5330" s="313" t="s">
        <v>665</v>
      </c>
      <c r="K5330" s="313">
        <v>19</v>
      </c>
      <c r="L5330" s="319"/>
      <c r="M5330" s="319">
        <v>28</v>
      </c>
      <c r="N5330" s="319">
        <v>14</v>
      </c>
      <c r="O5330" s="319" t="s">
        <v>9647</v>
      </c>
      <c r="P5330" s="319">
        <v>42</v>
      </c>
      <c r="Q5330" s="319">
        <v>29</v>
      </c>
      <c r="R5330" s="319">
        <v>15</v>
      </c>
      <c r="S5330" s="319" t="s">
        <v>9648</v>
      </c>
      <c r="T5330" s="319">
        <v>239</v>
      </c>
      <c r="U5330" s="319">
        <v>-19.471</v>
      </c>
      <c r="V5330" s="319">
        <v>-42.488</v>
      </c>
      <c r="W5330" s="319"/>
      <c r="X5330" s="319"/>
      <c r="Y5330" s="319"/>
      <c r="Z5330" s="319"/>
      <c r="AA5330" s="319"/>
      <c r="AB5330" s="319"/>
      <c r="AC5330" s="319"/>
      <c r="AD5330" s="319"/>
      <c r="AE5330" s="319"/>
      <c r="AF5330" s="319"/>
    </row>
    <row r="5331" spans="2:32" s="313" customFormat="1" hidden="1" x14ac:dyDescent="0.25">
      <c r="B5331" s="313" t="s">
        <v>9393</v>
      </c>
      <c r="C5331" s="672"/>
      <c r="D5331" s="313" t="s">
        <v>10690</v>
      </c>
      <c r="E5331" s="313" t="s">
        <v>9394</v>
      </c>
      <c r="I5331" s="313" t="s">
        <v>9395</v>
      </c>
      <c r="J5331" s="313" t="s">
        <v>436</v>
      </c>
      <c r="K5331" s="313">
        <v>41</v>
      </c>
      <c r="L5331" s="319"/>
      <c r="M5331" s="319">
        <v>14</v>
      </c>
      <c r="N5331" s="319">
        <v>31</v>
      </c>
      <c r="O5331" s="319" t="s">
        <v>9644</v>
      </c>
      <c r="P5331" s="319">
        <v>76</v>
      </c>
      <c r="Q5331" s="319">
        <v>55</v>
      </c>
      <c r="R5331" s="319">
        <v>16</v>
      </c>
      <c r="S5331" s="319" t="s">
        <v>9648</v>
      </c>
      <c r="T5331" s="319">
        <v>162</v>
      </c>
      <c r="U5331" s="319">
        <v>41.241999999999997</v>
      </c>
      <c r="V5331" s="319">
        <v>-76.921000000000006</v>
      </c>
      <c r="W5331" s="319"/>
      <c r="X5331" s="319"/>
      <c r="Y5331" s="319"/>
      <c r="Z5331" s="319"/>
      <c r="AA5331" s="319"/>
      <c r="AB5331" s="319"/>
      <c r="AC5331" s="319"/>
      <c r="AD5331" s="319"/>
      <c r="AE5331" s="319"/>
      <c r="AF5331" s="319"/>
    </row>
    <row r="5332" spans="2:32" s="313" customFormat="1" hidden="1" x14ac:dyDescent="0.25">
      <c r="B5332" s="313" t="s">
        <v>3926</v>
      </c>
      <c r="C5332" s="672"/>
      <c r="D5332" s="313" t="s">
        <v>10691</v>
      </c>
      <c r="E5332" s="313" t="s">
        <v>3927</v>
      </c>
      <c r="I5332" s="313" t="s">
        <v>3928</v>
      </c>
      <c r="J5332" s="313" t="s">
        <v>697</v>
      </c>
      <c r="K5332" s="313">
        <v>20</v>
      </c>
      <c r="L5332" s="319"/>
      <c r="M5332" s="319">
        <v>32</v>
      </c>
      <c r="N5332" s="319">
        <v>6</v>
      </c>
      <c r="O5332" s="319" t="s">
        <v>9647</v>
      </c>
      <c r="P5332" s="319">
        <v>70</v>
      </c>
      <c r="Q5332" s="319">
        <v>10</v>
      </c>
      <c r="R5332" s="319">
        <v>52</v>
      </c>
      <c r="S5332" s="319" t="s">
        <v>9648</v>
      </c>
      <c r="T5332" s="319">
        <v>48</v>
      </c>
      <c r="U5332" s="319">
        <v>-20.535</v>
      </c>
      <c r="V5332" s="319">
        <v>-70.180999999999997</v>
      </c>
      <c r="W5332" s="319"/>
      <c r="X5332" s="319"/>
      <c r="Y5332" s="319"/>
      <c r="Z5332" s="319"/>
      <c r="AA5332" s="319"/>
      <c r="AB5332" s="319"/>
      <c r="AC5332" s="319"/>
      <c r="AD5332" s="319"/>
      <c r="AE5332" s="319"/>
      <c r="AF5332" s="319"/>
    </row>
    <row r="5333" spans="2:32" s="313" customFormat="1" hidden="1" x14ac:dyDescent="0.25">
      <c r="B5333" s="313" t="s">
        <v>3929</v>
      </c>
      <c r="C5333" s="672"/>
      <c r="D5333" s="313" t="s">
        <v>10692</v>
      </c>
      <c r="E5333" s="313" t="s">
        <v>3930</v>
      </c>
      <c r="I5333" s="313" t="s">
        <v>3931</v>
      </c>
      <c r="J5333" s="313" t="s">
        <v>772</v>
      </c>
      <c r="K5333" s="313">
        <v>3</v>
      </c>
      <c r="L5333" s="319"/>
      <c r="M5333" s="319">
        <v>47</v>
      </c>
      <c r="N5333" s="319">
        <v>5</v>
      </c>
      <c r="O5333" s="319" t="s">
        <v>9647</v>
      </c>
      <c r="P5333" s="319">
        <v>73</v>
      </c>
      <c r="Q5333" s="319">
        <v>18</v>
      </c>
      <c r="R5333" s="319">
        <v>31</v>
      </c>
      <c r="S5333" s="319" t="s">
        <v>9648</v>
      </c>
      <c r="T5333" s="319">
        <v>94</v>
      </c>
      <c r="U5333" s="319">
        <v>-3.7850000000000001</v>
      </c>
      <c r="V5333" s="319">
        <v>-73.308999999999997</v>
      </c>
      <c r="W5333" s="319"/>
      <c r="X5333" s="319"/>
      <c r="Y5333" s="319"/>
      <c r="Z5333" s="319"/>
      <c r="AA5333" s="319"/>
      <c r="AB5333" s="319"/>
      <c r="AC5333" s="319"/>
      <c r="AD5333" s="319"/>
      <c r="AE5333" s="319"/>
      <c r="AF5333" s="319"/>
    </row>
    <row r="5334" spans="2:32" s="313" customFormat="1" hidden="1" x14ac:dyDescent="0.25">
      <c r="B5334" s="313" t="s">
        <v>3942</v>
      </c>
      <c r="C5334" s="672"/>
      <c r="D5334" s="313" t="s">
        <v>10693</v>
      </c>
      <c r="E5334" s="313" t="s">
        <v>3943</v>
      </c>
      <c r="I5334" s="313" t="s">
        <v>3942</v>
      </c>
      <c r="J5334" s="313" t="s">
        <v>2114</v>
      </c>
      <c r="K5334" s="313">
        <v>24</v>
      </c>
      <c r="L5334" s="319"/>
      <c r="M5334" s="319">
        <v>9</v>
      </c>
      <c r="N5334" s="319">
        <v>9</v>
      </c>
      <c r="O5334" s="319" t="s">
        <v>9644</v>
      </c>
      <c r="P5334" s="319">
        <v>89</v>
      </c>
      <c r="Q5334" s="319">
        <v>2</v>
      </c>
      <c r="R5334" s="319">
        <v>58</v>
      </c>
      <c r="S5334" s="319" t="s">
        <v>9645</v>
      </c>
      <c r="T5334" s="319">
        <v>14</v>
      </c>
      <c r="U5334" s="319">
        <v>24.152000000000001</v>
      </c>
      <c r="V5334" s="319">
        <v>89.049000000000007</v>
      </c>
      <c r="W5334" s="319"/>
      <c r="X5334" s="319"/>
      <c r="Y5334" s="319"/>
      <c r="Z5334" s="319"/>
      <c r="AA5334" s="319"/>
      <c r="AB5334" s="319"/>
      <c r="AC5334" s="319"/>
      <c r="AD5334" s="319"/>
      <c r="AE5334" s="319"/>
      <c r="AF5334" s="319"/>
    </row>
    <row r="5335" spans="2:32" s="313" customFormat="1" hidden="1" x14ac:dyDescent="0.25">
      <c r="B5335" s="313" t="s">
        <v>3933</v>
      </c>
      <c r="C5335" s="672"/>
      <c r="D5335" s="313" t="s">
        <v>10694</v>
      </c>
      <c r="E5335" s="313" t="s">
        <v>3934</v>
      </c>
      <c r="I5335" s="313" t="s">
        <v>3933</v>
      </c>
      <c r="J5335" s="313" t="s">
        <v>916</v>
      </c>
      <c r="K5335" s="313">
        <v>7</v>
      </c>
      <c r="L5335" s="319"/>
      <c r="M5335" s="319">
        <v>40</v>
      </c>
      <c r="N5335" s="319">
        <v>7</v>
      </c>
      <c r="O5335" s="319" t="s">
        <v>9647</v>
      </c>
      <c r="P5335" s="319">
        <v>35</v>
      </c>
      <c r="Q5335" s="319">
        <v>45</v>
      </c>
      <c r="R5335" s="319">
        <v>7</v>
      </c>
      <c r="S5335" s="319" t="s">
        <v>9645</v>
      </c>
      <c r="T5335" s="319">
        <v>1426</v>
      </c>
      <c r="U5335" s="319">
        <v>-7.6689999999999996</v>
      </c>
      <c r="V5335" s="319">
        <v>35.752000000000002</v>
      </c>
      <c r="W5335" s="319"/>
      <c r="X5335" s="319"/>
      <c r="Y5335" s="319"/>
      <c r="Z5335" s="319"/>
      <c r="AA5335" s="319"/>
      <c r="AB5335" s="319"/>
      <c r="AC5335" s="319"/>
      <c r="AD5335" s="319"/>
      <c r="AE5335" s="319"/>
      <c r="AF5335" s="319"/>
    </row>
    <row r="5336" spans="2:32" s="313" customFormat="1" hidden="1" x14ac:dyDescent="0.25">
      <c r="B5336" s="313" t="s">
        <v>4709</v>
      </c>
      <c r="C5336" s="672"/>
      <c r="D5336" s="313" t="s">
        <v>10695</v>
      </c>
      <c r="E5336" s="313" t="s">
        <v>4710</v>
      </c>
      <c r="I5336" s="313" t="s">
        <v>4709</v>
      </c>
      <c r="J5336" s="313" t="s">
        <v>1055</v>
      </c>
      <c r="K5336" s="313">
        <v>29</v>
      </c>
      <c r="L5336" s="319"/>
      <c r="M5336" s="319">
        <v>22</v>
      </c>
      <c r="N5336" s="319">
        <v>53</v>
      </c>
      <c r="O5336" s="319" t="s">
        <v>9647</v>
      </c>
      <c r="P5336" s="319">
        <v>66</v>
      </c>
      <c r="Q5336" s="319">
        <v>47</v>
      </c>
      <c r="R5336" s="319">
        <v>45</v>
      </c>
      <c r="S5336" s="319" t="s">
        <v>9648</v>
      </c>
      <c r="T5336" s="319">
        <v>438</v>
      </c>
      <c r="U5336" s="319">
        <v>-29.381</v>
      </c>
      <c r="V5336" s="319">
        <v>-66.796000000000006</v>
      </c>
      <c r="W5336" s="319"/>
      <c r="X5336" s="319"/>
      <c r="Y5336" s="319"/>
      <c r="Z5336" s="319"/>
      <c r="AA5336" s="319"/>
      <c r="AB5336" s="319"/>
      <c r="AC5336" s="319"/>
      <c r="AD5336" s="319"/>
      <c r="AE5336" s="319"/>
      <c r="AF5336" s="319"/>
    </row>
    <row r="5337" spans="2:32" s="313" customFormat="1" hidden="1" x14ac:dyDescent="0.25">
      <c r="B5337" s="313" t="s">
        <v>1438</v>
      </c>
      <c r="C5337" s="672"/>
      <c r="D5337" s="313" t="s">
        <v>10696</v>
      </c>
      <c r="E5337" s="313" t="s">
        <v>1439</v>
      </c>
      <c r="I5337" s="313" t="s">
        <v>1438</v>
      </c>
      <c r="J5337" s="313" t="s">
        <v>1109</v>
      </c>
      <c r="K5337" s="313">
        <v>10</v>
      </c>
      <c r="L5337" s="319"/>
      <c r="M5337" s="319">
        <v>14</v>
      </c>
      <c r="N5337" s="319">
        <v>10</v>
      </c>
      <c r="O5337" s="319" t="s">
        <v>9644</v>
      </c>
      <c r="P5337" s="319">
        <v>22</v>
      </c>
      <c r="Q5337" s="319">
        <v>43</v>
      </c>
      <c r="R5337" s="319">
        <v>2</v>
      </c>
      <c r="S5337" s="319" t="s">
        <v>9645</v>
      </c>
      <c r="T5337" s="319">
        <v>517</v>
      </c>
      <c r="U5337" s="319">
        <v>10.236000000000001</v>
      </c>
      <c r="V5337" s="319">
        <v>22.716999999999999</v>
      </c>
      <c r="W5337" s="319"/>
      <c r="X5337" s="319"/>
      <c r="Y5337" s="319"/>
      <c r="Z5337" s="319"/>
      <c r="AA5337" s="319"/>
      <c r="AB5337" s="319"/>
      <c r="AC5337" s="319"/>
      <c r="AD5337" s="319"/>
      <c r="AE5337" s="319"/>
      <c r="AF5337" s="319"/>
    </row>
    <row r="5338" spans="2:32" s="313" customFormat="1" hidden="1" x14ac:dyDescent="0.25">
      <c r="B5338" s="313" t="s">
        <v>3945</v>
      </c>
      <c r="C5338" s="672"/>
      <c r="D5338" s="313" t="s">
        <v>10697</v>
      </c>
      <c r="E5338" s="313" t="s">
        <v>3946</v>
      </c>
      <c r="I5338" s="313" t="s">
        <v>3947</v>
      </c>
      <c r="J5338" s="313" t="s">
        <v>1134</v>
      </c>
      <c r="K5338" s="313">
        <v>2</v>
      </c>
      <c r="L5338" s="319"/>
      <c r="M5338" s="319">
        <v>49</v>
      </c>
      <c r="N5338" s="319">
        <v>39</v>
      </c>
      <c r="O5338" s="319" t="s">
        <v>9644</v>
      </c>
      <c r="P5338" s="319">
        <v>27</v>
      </c>
      <c r="Q5338" s="319">
        <v>35</v>
      </c>
      <c r="R5338" s="319">
        <v>17</v>
      </c>
      <c r="S5338" s="319" t="s">
        <v>9645</v>
      </c>
      <c r="T5338" s="319">
        <v>744</v>
      </c>
      <c r="U5338" s="319">
        <v>2.827</v>
      </c>
      <c r="V5338" s="319">
        <v>27.588000000000001</v>
      </c>
      <c r="W5338" s="319"/>
      <c r="X5338" s="319"/>
      <c r="Y5338" s="319"/>
      <c r="Z5338" s="319"/>
      <c r="AA5338" s="319"/>
      <c r="AB5338" s="319"/>
      <c r="AC5338" s="319"/>
      <c r="AD5338" s="319"/>
      <c r="AE5338" s="319"/>
      <c r="AF5338" s="319"/>
    </row>
    <row r="5339" spans="2:32" s="313" customFormat="1" hidden="1" x14ac:dyDescent="0.25">
      <c r="B5339" s="313" t="s">
        <v>5922</v>
      </c>
      <c r="C5339" s="672"/>
      <c r="D5339" s="313" t="s">
        <v>10698</v>
      </c>
      <c r="E5339" s="313" t="s">
        <v>5923</v>
      </c>
      <c r="I5339" s="313" t="s">
        <v>5922</v>
      </c>
      <c r="J5339" s="313" t="s">
        <v>493</v>
      </c>
      <c r="K5339" s="313">
        <v>20</v>
      </c>
      <c r="L5339" s="319"/>
      <c r="M5339" s="319">
        <v>39</v>
      </c>
      <c r="N5339" s="319">
        <v>50</v>
      </c>
      <c r="O5339" s="319" t="s">
        <v>9647</v>
      </c>
      <c r="P5339" s="319">
        <v>139</v>
      </c>
      <c r="Q5339" s="319">
        <v>29</v>
      </c>
      <c r="R5339" s="319">
        <v>19</v>
      </c>
      <c r="S5339" s="319" t="s">
        <v>9645</v>
      </c>
      <c r="T5339" s="319">
        <v>342</v>
      </c>
      <c r="U5339" s="319">
        <v>-20.664000000000001</v>
      </c>
      <c r="V5339" s="319">
        <v>139.489</v>
      </c>
      <c r="W5339" s="319"/>
      <c r="X5339" s="319"/>
      <c r="Y5339" s="319"/>
      <c r="Z5339" s="319"/>
      <c r="AA5339" s="319"/>
      <c r="AB5339" s="319"/>
      <c r="AC5339" s="319"/>
      <c r="AD5339" s="319"/>
      <c r="AE5339" s="319"/>
      <c r="AF5339" s="319"/>
    </row>
    <row r="5340" spans="2:32" s="313" customFormat="1" hidden="1" x14ac:dyDescent="0.25">
      <c r="B5340" s="313" t="s">
        <v>3956</v>
      </c>
      <c r="C5340" s="672"/>
      <c r="D5340" s="313" t="s">
        <v>10699</v>
      </c>
      <c r="E5340" s="313" t="s">
        <v>3957</v>
      </c>
      <c r="I5340" s="313" t="s">
        <v>3958</v>
      </c>
      <c r="J5340" s="313" t="s">
        <v>1051</v>
      </c>
      <c r="K5340" s="313">
        <v>33</v>
      </c>
      <c r="L5340" s="319"/>
      <c r="M5340" s="319">
        <v>36</v>
      </c>
      <c r="N5340" s="319">
        <v>59</v>
      </c>
      <c r="O5340" s="319" t="s">
        <v>9644</v>
      </c>
      <c r="P5340" s="319">
        <v>73</v>
      </c>
      <c r="Q5340" s="319">
        <v>5</v>
      </c>
      <c r="R5340" s="319">
        <v>57</v>
      </c>
      <c r="S5340" s="319" t="s">
        <v>9645</v>
      </c>
      <c r="T5340" s="319">
        <v>508</v>
      </c>
      <c r="U5340" s="319">
        <v>33.616</v>
      </c>
      <c r="V5340" s="319">
        <v>73.099000000000004</v>
      </c>
      <c r="W5340" s="319"/>
      <c r="X5340" s="319"/>
      <c r="Y5340" s="319"/>
      <c r="Z5340" s="319"/>
      <c r="AA5340" s="319"/>
      <c r="AB5340" s="319"/>
      <c r="AC5340" s="319"/>
      <c r="AD5340" s="319"/>
      <c r="AE5340" s="319"/>
      <c r="AF5340" s="319"/>
    </row>
    <row r="5341" spans="2:32" s="313" customFormat="1" hidden="1" x14ac:dyDescent="0.25">
      <c r="B5341" s="313" t="s">
        <v>3940</v>
      </c>
      <c r="C5341" s="672"/>
      <c r="D5341" s="313" t="s">
        <v>10700</v>
      </c>
      <c r="E5341" s="313" t="s">
        <v>3941</v>
      </c>
      <c r="I5341" s="313" t="s">
        <v>3940</v>
      </c>
      <c r="J5341" s="313" t="s">
        <v>565</v>
      </c>
      <c r="K5341" s="313">
        <v>24</v>
      </c>
      <c r="L5341" s="319"/>
      <c r="M5341" s="319">
        <v>20</v>
      </c>
      <c r="N5341" s="319">
        <v>40</v>
      </c>
      <c r="O5341" s="319" t="s">
        <v>9644</v>
      </c>
      <c r="P5341" s="319">
        <v>124</v>
      </c>
      <c r="Q5341" s="319">
        <v>11</v>
      </c>
      <c r="R5341" s="319">
        <v>13</v>
      </c>
      <c r="S5341" s="319" t="s">
        <v>9645</v>
      </c>
      <c r="T5341" s="319">
        <v>29</v>
      </c>
      <c r="U5341" s="319">
        <v>24.344000000000001</v>
      </c>
      <c r="V5341" s="319">
        <v>124.187</v>
      </c>
      <c r="W5341" s="319"/>
      <c r="X5341" s="319"/>
      <c r="Y5341" s="319"/>
      <c r="Z5341" s="319"/>
      <c r="AA5341" s="319"/>
      <c r="AB5341" s="319"/>
      <c r="AC5341" s="319"/>
      <c r="AD5341" s="319"/>
      <c r="AE5341" s="319"/>
      <c r="AF5341" s="319"/>
    </row>
    <row r="5342" spans="2:32" s="313" customFormat="1" hidden="1" x14ac:dyDescent="0.25">
      <c r="B5342" s="313" t="s">
        <v>3951</v>
      </c>
      <c r="C5342" s="672"/>
      <c r="D5342" s="313" t="s">
        <v>10701</v>
      </c>
      <c r="E5342" s="313" t="s">
        <v>3952</v>
      </c>
      <c r="I5342" s="313" t="s">
        <v>3951</v>
      </c>
      <c r="J5342" s="313" t="s">
        <v>469</v>
      </c>
      <c r="K5342" s="313">
        <v>21</v>
      </c>
      <c r="L5342" s="319"/>
      <c r="M5342" s="319">
        <v>14</v>
      </c>
      <c r="N5342" s="319">
        <v>42</v>
      </c>
      <c r="O5342" s="319" t="s">
        <v>9644</v>
      </c>
      <c r="P5342" s="319">
        <v>86</v>
      </c>
      <c r="Q5342" s="319">
        <v>44</v>
      </c>
      <c r="R5342" s="319">
        <v>23</v>
      </c>
      <c r="S5342" s="319" t="s">
        <v>9648</v>
      </c>
      <c r="T5342" s="319">
        <v>3</v>
      </c>
      <c r="U5342" s="319">
        <v>21.245000000000001</v>
      </c>
      <c r="V5342" s="319">
        <v>-86.74</v>
      </c>
      <c r="W5342" s="319"/>
      <c r="X5342" s="319"/>
      <c r="Y5342" s="319"/>
      <c r="Z5342" s="319"/>
      <c r="AA5342" s="319"/>
      <c r="AB5342" s="319"/>
      <c r="AC5342" s="319"/>
      <c r="AD5342" s="319"/>
      <c r="AE5342" s="319"/>
      <c r="AF5342" s="319"/>
    </row>
    <row r="5343" spans="2:32" s="313" customFormat="1" hidden="1" x14ac:dyDescent="0.25">
      <c r="B5343" s="313" t="s">
        <v>6099</v>
      </c>
      <c r="C5343" s="672"/>
      <c r="D5343" s="313" t="s">
        <v>10702</v>
      </c>
      <c r="E5343" s="313" t="s">
        <v>6100</v>
      </c>
      <c r="I5343" s="313" t="s">
        <v>6099</v>
      </c>
      <c r="J5343" s="313" t="s">
        <v>516</v>
      </c>
      <c r="K5343" s="313">
        <v>19</v>
      </c>
      <c r="L5343" s="319"/>
      <c r="M5343" s="319">
        <v>57</v>
      </c>
      <c r="N5343" s="319">
        <v>45</v>
      </c>
      <c r="O5343" s="319" t="s">
        <v>9644</v>
      </c>
      <c r="P5343" s="319">
        <v>73</v>
      </c>
      <c r="Q5343" s="319">
        <v>48</v>
      </c>
      <c r="R5343" s="319">
        <v>25</v>
      </c>
      <c r="S5343" s="319" t="s">
        <v>9645</v>
      </c>
      <c r="T5343" s="319">
        <v>598</v>
      </c>
      <c r="U5343" s="319">
        <v>19.962</v>
      </c>
      <c r="V5343" s="319">
        <v>73.807000000000002</v>
      </c>
      <c r="W5343" s="319"/>
      <c r="X5343" s="319"/>
      <c r="Y5343" s="319"/>
      <c r="Z5343" s="319"/>
      <c r="AA5343" s="319"/>
      <c r="AB5343" s="319"/>
      <c r="AC5343" s="319"/>
      <c r="AD5343" s="319"/>
      <c r="AE5343" s="319"/>
      <c r="AF5343" s="319"/>
    </row>
    <row r="5344" spans="2:32" s="313" customFormat="1" hidden="1" x14ac:dyDescent="0.25">
      <c r="B5344" s="313" t="s">
        <v>9396</v>
      </c>
      <c r="C5344" s="672"/>
      <c r="D5344" s="313" t="s">
        <v>10703</v>
      </c>
      <c r="E5344" s="313" t="s">
        <v>9397</v>
      </c>
      <c r="I5344" s="313" t="s">
        <v>9398</v>
      </c>
      <c r="J5344" s="313" t="s">
        <v>436</v>
      </c>
      <c r="K5344" s="313">
        <v>48</v>
      </c>
      <c r="L5344" s="319"/>
      <c r="M5344" s="319">
        <v>10</v>
      </c>
      <c r="N5344" s="319">
        <v>40</v>
      </c>
      <c r="O5344" s="319" t="s">
        <v>9644</v>
      </c>
      <c r="P5344" s="319">
        <v>103</v>
      </c>
      <c r="Q5344" s="319">
        <v>38</v>
      </c>
      <c r="R5344" s="319">
        <v>32</v>
      </c>
      <c r="S5344" s="319" t="s">
        <v>9648</v>
      </c>
      <c r="T5344" s="319">
        <v>605</v>
      </c>
      <c r="U5344" s="319">
        <v>48.177999999999997</v>
      </c>
      <c r="V5344" s="319">
        <v>-103.642</v>
      </c>
      <c r="W5344" s="319"/>
      <c r="X5344" s="319"/>
      <c r="Y5344" s="319"/>
      <c r="Z5344" s="319"/>
      <c r="AA5344" s="319"/>
      <c r="AB5344" s="319"/>
      <c r="AC5344" s="319"/>
      <c r="AD5344" s="319"/>
      <c r="AE5344" s="319"/>
      <c r="AF5344" s="319"/>
    </row>
    <row r="5345" spans="2:32" s="313" customFormat="1" hidden="1" x14ac:dyDescent="0.25">
      <c r="B5345" s="313" t="s">
        <v>3964</v>
      </c>
      <c r="C5345" s="672"/>
      <c r="D5345" s="313" t="s">
        <v>10704</v>
      </c>
      <c r="E5345" s="313" t="s">
        <v>3965</v>
      </c>
      <c r="I5345" s="313" t="s">
        <v>3966</v>
      </c>
      <c r="J5345" s="313" t="s">
        <v>436</v>
      </c>
      <c r="K5345" s="313">
        <v>40</v>
      </c>
      <c r="L5345" s="319"/>
      <c r="M5345" s="319">
        <v>47</v>
      </c>
      <c r="N5345" s="319">
        <v>42</v>
      </c>
      <c r="O5345" s="319" t="s">
        <v>9644</v>
      </c>
      <c r="P5345" s="319">
        <v>73</v>
      </c>
      <c r="Q5345" s="319">
        <v>6</v>
      </c>
      <c r="R5345" s="319">
        <v>0</v>
      </c>
      <c r="S5345" s="319" t="s">
        <v>9648</v>
      </c>
      <c r="T5345" s="319">
        <v>31</v>
      </c>
      <c r="U5345" s="319">
        <v>40.795000000000002</v>
      </c>
      <c r="V5345" s="319">
        <v>-73.099999999999994</v>
      </c>
      <c r="W5345" s="319"/>
      <c r="X5345" s="319"/>
      <c r="Y5345" s="319"/>
      <c r="Z5345" s="319"/>
      <c r="AA5345" s="319"/>
      <c r="AB5345" s="319"/>
      <c r="AC5345" s="319"/>
      <c r="AD5345" s="319"/>
      <c r="AE5345" s="319"/>
      <c r="AF5345" s="319"/>
    </row>
    <row r="5346" spans="2:32" s="313" customFormat="1" hidden="1" x14ac:dyDescent="0.25">
      <c r="B5346" s="313" t="s">
        <v>3968</v>
      </c>
      <c r="C5346" s="672"/>
      <c r="D5346" s="313" t="s">
        <v>10705</v>
      </c>
      <c r="E5346" s="313" t="s">
        <v>3969</v>
      </c>
      <c r="I5346" s="313" t="s">
        <v>3970</v>
      </c>
      <c r="J5346" s="313" t="s">
        <v>484</v>
      </c>
      <c r="K5346" s="313">
        <v>40</v>
      </c>
      <c r="L5346" s="319"/>
      <c r="M5346" s="319">
        <v>58</v>
      </c>
      <c r="N5346" s="319">
        <v>36</v>
      </c>
      <c r="O5346" s="319" t="s">
        <v>9644</v>
      </c>
      <c r="P5346" s="319">
        <v>28</v>
      </c>
      <c r="Q5346" s="319">
        <v>49</v>
      </c>
      <c r="R5346" s="319">
        <v>16</v>
      </c>
      <c r="S5346" s="319" t="s">
        <v>9645</v>
      </c>
      <c r="T5346" s="319">
        <v>50</v>
      </c>
      <c r="U5346" s="319">
        <v>40.976999999999997</v>
      </c>
      <c r="V5346" s="319">
        <v>28.821000000000002</v>
      </c>
      <c r="W5346" s="319"/>
      <c r="X5346" s="319"/>
      <c r="Y5346" s="319"/>
      <c r="Z5346" s="319"/>
      <c r="AA5346" s="319"/>
      <c r="AB5346" s="319"/>
      <c r="AC5346" s="319"/>
      <c r="AD5346" s="319"/>
      <c r="AE5346" s="319"/>
      <c r="AF5346" s="319"/>
    </row>
    <row r="5347" spans="2:32" s="313" customFormat="1" hidden="1" x14ac:dyDescent="0.25">
      <c r="B5347" s="313" t="s">
        <v>6458</v>
      </c>
      <c r="C5347" s="672"/>
      <c r="D5347" s="313" t="s">
        <v>10706</v>
      </c>
      <c r="E5347" s="313" t="s">
        <v>6459</v>
      </c>
      <c r="I5347" s="313" t="s">
        <v>6460</v>
      </c>
      <c r="J5347" s="313" t="s">
        <v>565</v>
      </c>
      <c r="K5347" s="313">
        <v>34</v>
      </c>
      <c r="L5347" s="319"/>
      <c r="M5347" s="319">
        <v>47</v>
      </c>
      <c r="N5347" s="319">
        <v>7</v>
      </c>
      <c r="O5347" s="319" t="s">
        <v>9644</v>
      </c>
      <c r="P5347" s="319">
        <v>135</v>
      </c>
      <c r="Q5347" s="319">
        <v>26</v>
      </c>
      <c r="R5347" s="319">
        <v>17</v>
      </c>
      <c r="S5347" s="319" t="s">
        <v>9645</v>
      </c>
      <c r="T5347" s="319">
        <v>16</v>
      </c>
      <c r="U5347" s="319">
        <v>34.784999999999997</v>
      </c>
      <c r="V5347" s="319">
        <v>135.43799999999999</v>
      </c>
      <c r="W5347" s="319"/>
      <c r="X5347" s="319"/>
      <c r="Y5347" s="319"/>
      <c r="Z5347" s="319"/>
      <c r="AA5347" s="319"/>
      <c r="AB5347" s="319"/>
      <c r="AC5347" s="319"/>
      <c r="AD5347" s="319"/>
      <c r="AE5347" s="319"/>
      <c r="AF5347" s="319"/>
    </row>
    <row r="5348" spans="2:32" s="313" customFormat="1" hidden="1" x14ac:dyDescent="0.25">
      <c r="B5348" s="313" t="s">
        <v>3713</v>
      </c>
      <c r="C5348" s="672"/>
      <c r="D5348" s="313" t="s">
        <v>10707</v>
      </c>
      <c r="E5348" s="313" t="s">
        <v>3714</v>
      </c>
      <c r="I5348" s="313" t="s">
        <v>3715</v>
      </c>
      <c r="J5348" s="313" t="s">
        <v>436</v>
      </c>
      <c r="K5348" s="313">
        <v>19</v>
      </c>
      <c r="L5348" s="319"/>
      <c r="M5348" s="319">
        <v>43</v>
      </c>
      <c r="N5348" s="319">
        <v>13</v>
      </c>
      <c r="O5348" s="319" t="s">
        <v>9644</v>
      </c>
      <c r="P5348" s="319">
        <v>155</v>
      </c>
      <c r="Q5348" s="319">
        <v>2</v>
      </c>
      <c r="R5348" s="319">
        <v>55</v>
      </c>
      <c r="S5348" s="319" t="s">
        <v>9648</v>
      </c>
      <c r="T5348" s="319">
        <v>12</v>
      </c>
      <c r="U5348" s="319">
        <v>19.72</v>
      </c>
      <c r="V5348" s="319">
        <v>-155.04900000000001</v>
      </c>
      <c r="W5348" s="319"/>
      <c r="X5348" s="319"/>
      <c r="Y5348" s="319"/>
      <c r="Z5348" s="319"/>
      <c r="AA5348" s="319"/>
      <c r="AB5348" s="319"/>
      <c r="AC5348" s="319"/>
      <c r="AD5348" s="319"/>
      <c r="AE5348" s="319"/>
      <c r="AF5348" s="319"/>
    </row>
    <row r="5349" spans="2:32" s="313" customFormat="1" hidden="1" x14ac:dyDescent="0.25">
      <c r="B5349" s="313" t="s">
        <v>3909</v>
      </c>
      <c r="C5349" s="672"/>
      <c r="D5349" s="313" t="s">
        <v>10708</v>
      </c>
      <c r="E5349" s="313" t="s">
        <v>3910</v>
      </c>
      <c r="I5349" s="313" t="s">
        <v>3909</v>
      </c>
      <c r="J5349" s="313" t="s">
        <v>627</v>
      </c>
      <c r="K5349" s="313">
        <v>46</v>
      </c>
      <c r="L5349" s="319"/>
      <c r="M5349" s="319">
        <v>24</v>
      </c>
      <c r="N5349" s="319">
        <v>44</v>
      </c>
      <c r="O5349" s="319" t="s">
        <v>9647</v>
      </c>
      <c r="P5349" s="319">
        <v>168</v>
      </c>
      <c r="Q5349" s="319">
        <v>18</v>
      </c>
      <c r="R5349" s="319">
        <v>46</v>
      </c>
      <c r="S5349" s="319" t="s">
        <v>9645</v>
      </c>
      <c r="T5349" s="319">
        <v>2</v>
      </c>
      <c r="U5349" s="319">
        <v>-46.411999999999999</v>
      </c>
      <c r="V5349" s="319">
        <v>168.31299999999999</v>
      </c>
      <c r="W5349" s="319"/>
      <c r="X5349" s="319"/>
      <c r="Y5349" s="319"/>
      <c r="Z5349" s="319"/>
      <c r="AA5349" s="319"/>
      <c r="AB5349" s="319"/>
      <c r="AC5349" s="319"/>
      <c r="AD5349" s="319"/>
      <c r="AE5349" s="319"/>
      <c r="AF5349" s="319"/>
    </row>
    <row r="5350" spans="2:32" s="313" customFormat="1" hidden="1" x14ac:dyDescent="0.25">
      <c r="B5350" s="313" t="s">
        <v>3982</v>
      </c>
      <c r="C5350" s="672"/>
      <c r="D5350" s="313" t="s">
        <v>10709</v>
      </c>
      <c r="E5350" s="313" t="s">
        <v>3983</v>
      </c>
      <c r="I5350" s="313" t="s">
        <v>3982</v>
      </c>
      <c r="J5350" s="313" t="s">
        <v>2849</v>
      </c>
      <c r="K5350" s="313">
        <v>68</v>
      </c>
      <c r="L5350" s="319"/>
      <c r="M5350" s="319">
        <v>36</v>
      </c>
      <c r="N5350" s="319">
        <v>26</v>
      </c>
      <c r="O5350" s="319" t="s">
        <v>9644</v>
      </c>
      <c r="P5350" s="319">
        <v>27</v>
      </c>
      <c r="Q5350" s="319">
        <v>24</v>
      </c>
      <c r="R5350" s="319">
        <v>19</v>
      </c>
      <c r="S5350" s="319" t="s">
        <v>9645</v>
      </c>
      <c r="T5350" s="319">
        <v>147</v>
      </c>
      <c r="U5350" s="319">
        <v>68.606999999999999</v>
      </c>
      <c r="V5350" s="319">
        <v>27.405000000000001</v>
      </c>
      <c r="W5350" s="319"/>
      <c r="X5350" s="319"/>
      <c r="Y5350" s="319"/>
      <c r="Z5350" s="319"/>
      <c r="AA5350" s="319"/>
      <c r="AB5350" s="319"/>
      <c r="AC5350" s="319"/>
      <c r="AD5350" s="319"/>
      <c r="AE5350" s="319"/>
      <c r="AF5350" s="319"/>
    </row>
    <row r="5351" spans="2:32" s="313" customFormat="1" hidden="1" x14ac:dyDescent="0.25">
      <c r="B5351" s="313" t="s">
        <v>3986</v>
      </c>
      <c r="C5351" s="672"/>
      <c r="D5351" s="313" t="s">
        <v>10710</v>
      </c>
      <c r="E5351" s="313" t="s">
        <v>3987</v>
      </c>
      <c r="I5351" s="313" t="s">
        <v>3988</v>
      </c>
      <c r="J5351" s="313" t="s">
        <v>565</v>
      </c>
      <c r="K5351" s="313">
        <v>24</v>
      </c>
      <c r="L5351" s="319"/>
      <c r="M5351" s="319">
        <v>47</v>
      </c>
      <c r="N5351" s="319">
        <v>2</v>
      </c>
      <c r="O5351" s="319" t="s">
        <v>9644</v>
      </c>
      <c r="P5351" s="319">
        <v>141</v>
      </c>
      <c r="Q5351" s="319">
        <v>19</v>
      </c>
      <c r="R5351" s="319">
        <v>21</v>
      </c>
      <c r="S5351" s="319" t="s">
        <v>9645</v>
      </c>
      <c r="T5351" s="319">
        <v>116</v>
      </c>
      <c r="U5351" s="319">
        <v>24.783999999999999</v>
      </c>
      <c r="V5351" s="319">
        <v>141.322</v>
      </c>
      <c r="W5351" s="319"/>
      <c r="X5351" s="319"/>
      <c r="Y5351" s="319"/>
      <c r="Z5351" s="319"/>
      <c r="AA5351" s="319"/>
      <c r="AB5351" s="319"/>
      <c r="AC5351" s="319"/>
      <c r="AD5351" s="319"/>
      <c r="AE5351" s="319"/>
      <c r="AF5351" s="319"/>
    </row>
    <row r="5352" spans="2:32" s="313" customFormat="1" hidden="1" x14ac:dyDescent="0.25">
      <c r="B5352" s="313" t="s">
        <v>514</v>
      </c>
      <c r="C5352" s="672"/>
      <c r="D5352" s="313" t="s">
        <v>10711</v>
      </c>
      <c r="E5352" s="313" t="s">
        <v>515</v>
      </c>
      <c r="I5352" s="313" t="s">
        <v>514</v>
      </c>
      <c r="J5352" s="313" t="s">
        <v>516</v>
      </c>
      <c r="K5352" s="313">
        <v>23</v>
      </c>
      <c r="L5352" s="319"/>
      <c r="M5352" s="319">
        <v>53</v>
      </c>
      <c r="N5352" s="319">
        <v>20</v>
      </c>
      <c r="O5352" s="319" t="s">
        <v>9644</v>
      </c>
      <c r="P5352" s="319">
        <v>91</v>
      </c>
      <c r="Q5352" s="319">
        <v>14</v>
      </c>
      <c r="R5352" s="319">
        <v>27</v>
      </c>
      <c r="S5352" s="319" t="s">
        <v>9645</v>
      </c>
      <c r="T5352" s="319">
        <v>15</v>
      </c>
      <c r="U5352" s="319">
        <v>23.888999999999999</v>
      </c>
      <c r="V5352" s="319">
        <v>91.241</v>
      </c>
      <c r="W5352" s="319"/>
      <c r="X5352" s="319"/>
      <c r="Y5352" s="319"/>
      <c r="Z5352" s="319"/>
      <c r="AA5352" s="319"/>
      <c r="AB5352" s="319"/>
      <c r="AC5352" s="319"/>
      <c r="AD5352" s="319"/>
      <c r="AE5352" s="319"/>
      <c r="AF5352" s="319"/>
    </row>
    <row r="5353" spans="2:32" s="313" customFormat="1" hidden="1" x14ac:dyDescent="0.25">
      <c r="B5353" s="313" t="s">
        <v>1038</v>
      </c>
      <c r="C5353" s="672"/>
      <c r="D5353" s="313" t="s">
        <v>10712</v>
      </c>
      <c r="E5353" s="313" t="s">
        <v>1039</v>
      </c>
      <c r="I5353" s="313" t="s">
        <v>1040</v>
      </c>
      <c r="J5353" s="313" t="s">
        <v>516</v>
      </c>
      <c r="K5353" s="313">
        <v>26</v>
      </c>
      <c r="L5353" s="319"/>
      <c r="M5353" s="319">
        <v>40</v>
      </c>
      <c r="N5353" s="319">
        <v>53</v>
      </c>
      <c r="O5353" s="319" t="s">
        <v>9644</v>
      </c>
      <c r="P5353" s="319">
        <v>88</v>
      </c>
      <c r="Q5353" s="319">
        <v>19</v>
      </c>
      <c r="R5353" s="319">
        <v>41</v>
      </c>
      <c r="S5353" s="319" t="s">
        <v>9645</v>
      </c>
      <c r="T5353" s="319">
        <v>126</v>
      </c>
      <c r="U5353" s="319">
        <v>26.681000000000001</v>
      </c>
      <c r="V5353" s="319">
        <v>88.328000000000003</v>
      </c>
      <c r="W5353" s="319"/>
      <c r="X5353" s="319"/>
      <c r="Y5353" s="319"/>
      <c r="Z5353" s="319"/>
      <c r="AA5353" s="319"/>
      <c r="AB5353" s="319"/>
      <c r="AC5353" s="319"/>
      <c r="AD5353" s="319"/>
      <c r="AE5353" s="319"/>
      <c r="AF5353" s="319"/>
    </row>
    <row r="5354" spans="2:32" s="313" customFormat="1" hidden="1" x14ac:dyDescent="0.25">
      <c r="B5354" s="313" t="s">
        <v>1970</v>
      </c>
      <c r="C5354" s="672"/>
      <c r="D5354" s="313" t="s">
        <v>10713</v>
      </c>
      <c r="E5354" s="313" t="s">
        <v>1971</v>
      </c>
      <c r="I5354" s="313" t="s">
        <v>1970</v>
      </c>
      <c r="J5354" s="313" t="s">
        <v>516</v>
      </c>
      <c r="K5354" s="313">
        <v>30</v>
      </c>
      <c r="L5354" s="319"/>
      <c r="M5354" s="319">
        <v>40</v>
      </c>
      <c r="N5354" s="319">
        <v>24</v>
      </c>
      <c r="O5354" s="319" t="s">
        <v>9644</v>
      </c>
      <c r="P5354" s="319">
        <v>76</v>
      </c>
      <c r="Q5354" s="319">
        <v>47</v>
      </c>
      <c r="R5354" s="319">
        <v>18</v>
      </c>
      <c r="S5354" s="319" t="s">
        <v>9645</v>
      </c>
      <c r="T5354" s="319">
        <v>309</v>
      </c>
      <c r="U5354" s="319">
        <v>30.672999999999998</v>
      </c>
      <c r="V5354" s="319">
        <v>76.787999999999997</v>
      </c>
      <c r="W5354" s="319"/>
      <c r="X5354" s="319"/>
      <c r="Y5354" s="319"/>
      <c r="Z5354" s="319"/>
      <c r="AA5354" s="319"/>
      <c r="AB5354" s="319"/>
      <c r="AC5354" s="319"/>
      <c r="AD5354" s="319"/>
      <c r="AE5354" s="319"/>
      <c r="AF5354" s="319"/>
    </row>
    <row r="5355" spans="2:32" s="313" customFormat="1" hidden="1" x14ac:dyDescent="0.25">
      <c r="B5355" s="313" t="s">
        <v>656</v>
      </c>
      <c r="C5355" s="672"/>
      <c r="D5355" s="313" t="s">
        <v>10714</v>
      </c>
      <c r="E5355" s="313" t="s">
        <v>657</v>
      </c>
      <c r="I5355" s="313" t="s">
        <v>656</v>
      </c>
      <c r="J5355" s="313" t="s">
        <v>516</v>
      </c>
      <c r="K5355" s="313">
        <v>25</v>
      </c>
      <c r="L5355" s="319"/>
      <c r="M5355" s="319">
        <v>26</v>
      </c>
      <c r="N5355" s="319">
        <v>20</v>
      </c>
      <c r="O5355" s="319" t="s">
        <v>9644</v>
      </c>
      <c r="P5355" s="319">
        <v>81</v>
      </c>
      <c r="Q5355" s="319">
        <v>44</v>
      </c>
      <c r="R5355" s="319">
        <v>3</v>
      </c>
      <c r="S5355" s="319" t="s">
        <v>9645</v>
      </c>
      <c r="T5355" s="319">
        <v>99</v>
      </c>
      <c r="U5355" s="319">
        <v>25.439</v>
      </c>
      <c r="V5355" s="319">
        <v>81.733999999999995</v>
      </c>
      <c r="W5355" s="319"/>
      <c r="X5355" s="319"/>
      <c r="Y5355" s="319"/>
      <c r="Z5355" s="319"/>
      <c r="AA5355" s="319"/>
      <c r="AB5355" s="319"/>
      <c r="AC5355" s="319"/>
      <c r="AD5355" s="319"/>
      <c r="AE5355" s="319"/>
      <c r="AF5355" s="319"/>
    </row>
    <row r="5356" spans="2:32" s="313" customFormat="1" hidden="1" x14ac:dyDescent="0.25">
      <c r="B5356" s="313" t="s">
        <v>5335</v>
      </c>
      <c r="C5356" s="672"/>
      <c r="D5356" s="313" t="s">
        <v>10715</v>
      </c>
      <c r="E5356" s="313" t="s">
        <v>5336</v>
      </c>
      <c r="I5356" s="313" t="s">
        <v>5335</v>
      </c>
      <c r="J5356" s="313" t="s">
        <v>516</v>
      </c>
      <c r="K5356" s="313">
        <v>12</v>
      </c>
      <c r="L5356" s="319"/>
      <c r="M5356" s="319">
        <v>57</v>
      </c>
      <c r="N5356" s="319">
        <v>36</v>
      </c>
      <c r="O5356" s="319" t="s">
        <v>9644</v>
      </c>
      <c r="P5356" s="319">
        <v>74</v>
      </c>
      <c r="Q5356" s="319">
        <v>53</v>
      </c>
      <c r="R5356" s="319">
        <v>33</v>
      </c>
      <c r="S5356" s="319" t="s">
        <v>9645</v>
      </c>
      <c r="T5356" s="319">
        <v>102</v>
      </c>
      <c r="U5356" s="319">
        <v>12.96</v>
      </c>
      <c r="V5356" s="319">
        <v>74.893000000000001</v>
      </c>
      <c r="W5356" s="319"/>
      <c r="X5356" s="319"/>
      <c r="Y5356" s="319"/>
      <c r="Z5356" s="319"/>
      <c r="AA5356" s="319"/>
      <c r="AB5356" s="319"/>
      <c r="AC5356" s="319"/>
      <c r="AD5356" s="319"/>
      <c r="AE5356" s="319"/>
      <c r="AF5356" s="319"/>
    </row>
    <row r="5357" spans="2:32" s="313" customFormat="1" hidden="1" x14ac:dyDescent="0.25">
      <c r="B5357" s="313" t="s">
        <v>1315</v>
      </c>
      <c r="C5357" s="672"/>
      <c r="D5357" s="313" t="s">
        <v>10716</v>
      </c>
      <c r="E5357" s="313" t="s">
        <v>1316</v>
      </c>
      <c r="I5357" s="313" t="s">
        <v>1315</v>
      </c>
      <c r="J5357" s="313" t="s">
        <v>516</v>
      </c>
      <c r="K5357" s="313">
        <v>15</v>
      </c>
      <c r="L5357" s="319"/>
      <c r="M5357" s="319">
        <v>51</v>
      </c>
      <c r="N5357" s="319">
        <v>33</v>
      </c>
      <c r="O5357" s="319" t="s">
        <v>9644</v>
      </c>
      <c r="P5357" s="319">
        <v>74</v>
      </c>
      <c r="Q5357" s="319">
        <v>37</v>
      </c>
      <c r="R5357" s="319">
        <v>5</v>
      </c>
      <c r="S5357" s="319" t="s">
        <v>9645</v>
      </c>
      <c r="T5357" s="319">
        <v>759</v>
      </c>
      <c r="U5357" s="319">
        <v>15.859</v>
      </c>
      <c r="V5357" s="319">
        <v>74.617999999999995</v>
      </c>
      <c r="W5357" s="319"/>
      <c r="X5357" s="319"/>
      <c r="Y5357" s="319"/>
      <c r="Z5357" s="319"/>
      <c r="AA5357" s="319"/>
      <c r="AB5357" s="319"/>
      <c r="AC5357" s="319"/>
      <c r="AD5357" s="319"/>
      <c r="AE5357" s="319"/>
      <c r="AF5357" s="319"/>
    </row>
    <row r="5358" spans="2:32" s="313" customFormat="1" hidden="1" x14ac:dyDescent="0.25">
      <c r="B5358" s="313" t="s">
        <v>4171</v>
      </c>
      <c r="C5358" s="672"/>
      <c r="D5358" s="313" t="s">
        <v>10717</v>
      </c>
      <c r="E5358" s="313" t="s">
        <v>4172</v>
      </c>
      <c r="I5358" s="313" t="s">
        <v>4171</v>
      </c>
      <c r="J5358" s="313" t="s">
        <v>516</v>
      </c>
      <c r="K5358" s="313">
        <v>24</v>
      </c>
      <c r="L5358" s="319"/>
      <c r="M5358" s="319">
        <v>18</v>
      </c>
      <c r="N5358" s="319">
        <v>30</v>
      </c>
      <c r="O5358" s="319" t="s">
        <v>9644</v>
      </c>
      <c r="P5358" s="319">
        <v>92</v>
      </c>
      <c r="Q5358" s="319">
        <v>0</v>
      </c>
      <c r="R5358" s="319">
        <v>27</v>
      </c>
      <c r="S5358" s="319" t="s">
        <v>9645</v>
      </c>
      <c r="T5358" s="319">
        <v>25</v>
      </c>
      <c r="U5358" s="319">
        <v>24.308</v>
      </c>
      <c r="V5358" s="319">
        <v>92.007000000000005</v>
      </c>
      <c r="W5358" s="319"/>
      <c r="X5358" s="319"/>
      <c r="Y5358" s="319"/>
      <c r="Z5358" s="319"/>
      <c r="AA5358" s="319"/>
      <c r="AB5358" s="319"/>
      <c r="AC5358" s="319"/>
      <c r="AD5358" s="319"/>
      <c r="AE5358" s="319"/>
      <c r="AF5358" s="319"/>
    </row>
    <row r="5359" spans="2:32" s="313" customFormat="1" hidden="1" x14ac:dyDescent="0.25">
      <c r="B5359" s="313" t="s">
        <v>4957</v>
      </c>
      <c r="C5359" s="672"/>
      <c r="D5359" s="313" t="s">
        <v>10718</v>
      </c>
      <c r="E5359" s="313" t="s">
        <v>4958</v>
      </c>
      <c r="I5359" s="313" t="s">
        <v>4957</v>
      </c>
      <c r="J5359" s="313" t="s">
        <v>516</v>
      </c>
      <c r="K5359" s="313">
        <v>27</v>
      </c>
      <c r="L5359" s="319"/>
      <c r="M5359" s="319">
        <v>17</v>
      </c>
      <c r="N5359" s="319">
        <v>26</v>
      </c>
      <c r="O5359" s="319" t="s">
        <v>9644</v>
      </c>
      <c r="P5359" s="319">
        <v>94</v>
      </c>
      <c r="Q5359" s="319">
        <v>5</v>
      </c>
      <c r="R5359" s="319">
        <v>48</v>
      </c>
      <c r="S5359" s="319" t="s">
        <v>9645</v>
      </c>
      <c r="T5359" s="319">
        <v>101</v>
      </c>
      <c r="U5359" s="319">
        <v>27.291</v>
      </c>
      <c r="V5359" s="319">
        <v>94.096999999999994</v>
      </c>
      <c r="W5359" s="319"/>
      <c r="X5359" s="319"/>
      <c r="Y5359" s="319"/>
      <c r="Z5359" s="319"/>
      <c r="AA5359" s="319"/>
      <c r="AB5359" s="319"/>
      <c r="AC5359" s="319"/>
      <c r="AD5359" s="319"/>
      <c r="AE5359" s="319"/>
      <c r="AF5359" s="319"/>
    </row>
    <row r="5360" spans="2:32" s="313" customFormat="1" hidden="1" x14ac:dyDescent="0.25">
      <c r="B5360" s="313" t="s">
        <v>4048</v>
      </c>
      <c r="C5360" s="672"/>
      <c r="D5360" s="313" t="s">
        <v>10719</v>
      </c>
      <c r="E5360" s="313" t="s">
        <v>4049</v>
      </c>
      <c r="I5360" s="313" t="s">
        <v>4048</v>
      </c>
      <c r="J5360" s="313" t="s">
        <v>516</v>
      </c>
      <c r="K5360" s="313">
        <v>32</v>
      </c>
      <c r="L5360" s="319"/>
      <c r="M5360" s="319">
        <v>41</v>
      </c>
      <c r="N5360" s="319">
        <v>23</v>
      </c>
      <c r="O5360" s="319" t="s">
        <v>9644</v>
      </c>
      <c r="P5360" s="319">
        <v>74</v>
      </c>
      <c r="Q5360" s="319">
        <v>50</v>
      </c>
      <c r="R5360" s="319">
        <v>17</v>
      </c>
      <c r="S5360" s="319" t="s">
        <v>9645</v>
      </c>
      <c r="T5360" s="319">
        <v>314</v>
      </c>
      <c r="U5360" s="319">
        <v>32.69</v>
      </c>
      <c r="V5360" s="319">
        <v>74.837999999999994</v>
      </c>
      <c r="W5360" s="319"/>
      <c r="X5360" s="319"/>
      <c r="Y5360" s="319"/>
      <c r="Z5360" s="319"/>
      <c r="AA5360" s="319"/>
      <c r="AB5360" s="319"/>
      <c r="AC5360" s="319"/>
      <c r="AD5360" s="319"/>
      <c r="AE5360" s="319"/>
      <c r="AF5360" s="319"/>
    </row>
    <row r="5361" spans="2:32" s="313" customFormat="1" hidden="1" x14ac:dyDescent="0.25">
      <c r="B5361" s="313" t="s">
        <v>4366</v>
      </c>
      <c r="C5361" s="672"/>
      <c r="D5361" s="313" t="s">
        <v>10720</v>
      </c>
      <c r="E5361" s="313" t="s">
        <v>4367</v>
      </c>
      <c r="I5361" s="313" t="s">
        <v>4366</v>
      </c>
      <c r="J5361" s="313" t="s">
        <v>516</v>
      </c>
      <c r="K5361" s="313">
        <v>21</v>
      </c>
      <c r="L5361" s="319"/>
      <c r="M5361" s="319">
        <v>19</v>
      </c>
      <c r="N5361" s="319">
        <v>0</v>
      </c>
      <c r="O5361" s="319" t="s">
        <v>9644</v>
      </c>
      <c r="P5361" s="319">
        <v>70</v>
      </c>
      <c r="Q5361" s="319">
        <v>16</v>
      </c>
      <c r="R5361" s="319">
        <v>12</v>
      </c>
      <c r="S5361" s="319" t="s">
        <v>9645</v>
      </c>
      <c r="T5361" s="319">
        <v>50</v>
      </c>
      <c r="U5361" s="319">
        <v>21.317</v>
      </c>
      <c r="V5361" s="319">
        <v>70.27</v>
      </c>
      <c r="W5361" s="319"/>
      <c r="X5361" s="319"/>
      <c r="Y5361" s="319"/>
      <c r="Z5361" s="319"/>
      <c r="AA5361" s="319"/>
      <c r="AB5361" s="319"/>
      <c r="AC5361" s="319"/>
      <c r="AD5361" s="319"/>
      <c r="AE5361" s="319"/>
      <c r="AF5361" s="319"/>
    </row>
    <row r="5362" spans="2:32" s="313" customFormat="1" hidden="1" x14ac:dyDescent="0.25">
      <c r="B5362" s="313" t="s">
        <v>4874</v>
      </c>
      <c r="C5362" s="672"/>
      <c r="D5362" s="313" t="s">
        <v>10721</v>
      </c>
      <c r="E5362" s="313" t="s">
        <v>4902</v>
      </c>
      <c r="I5362" s="313" t="s">
        <v>4874</v>
      </c>
      <c r="J5362" s="313" t="s">
        <v>516</v>
      </c>
      <c r="K5362" s="313">
        <v>34</v>
      </c>
      <c r="L5362" s="319"/>
      <c r="M5362" s="319">
        <v>8</v>
      </c>
      <c r="N5362" s="319">
        <v>8</v>
      </c>
      <c r="O5362" s="319" t="s">
        <v>9644</v>
      </c>
      <c r="P5362" s="319">
        <v>77</v>
      </c>
      <c r="Q5362" s="319">
        <v>32</v>
      </c>
      <c r="R5362" s="319">
        <v>44</v>
      </c>
      <c r="S5362" s="319" t="s">
        <v>9645</v>
      </c>
      <c r="T5362" s="319">
        <v>3256</v>
      </c>
      <c r="U5362" s="319">
        <v>34.136000000000003</v>
      </c>
      <c r="V5362" s="319">
        <v>77.546000000000006</v>
      </c>
      <c r="W5362" s="319"/>
      <c r="X5362" s="319"/>
      <c r="Y5362" s="319"/>
      <c r="Z5362" s="319"/>
      <c r="AA5362" s="319"/>
      <c r="AB5362" s="319"/>
      <c r="AC5362" s="319"/>
      <c r="AD5362" s="319"/>
      <c r="AE5362" s="319"/>
      <c r="AF5362" s="319"/>
    </row>
    <row r="5363" spans="2:32" s="313" customFormat="1" hidden="1" x14ac:dyDescent="0.25">
      <c r="B5363" s="313" t="s">
        <v>5210</v>
      </c>
      <c r="C5363" s="672"/>
      <c r="D5363" s="313" t="s">
        <v>10722</v>
      </c>
      <c r="E5363" s="313" t="s">
        <v>5211</v>
      </c>
      <c r="I5363" s="313" t="s">
        <v>5210</v>
      </c>
      <c r="J5363" s="313" t="s">
        <v>516</v>
      </c>
      <c r="K5363" s="313">
        <v>9</v>
      </c>
      <c r="L5363" s="319"/>
      <c r="M5363" s="319">
        <v>50</v>
      </c>
      <c r="N5363" s="319">
        <v>4</v>
      </c>
      <c r="O5363" s="319" t="s">
        <v>9644</v>
      </c>
      <c r="P5363" s="319">
        <v>78</v>
      </c>
      <c r="Q5363" s="319">
        <v>5</v>
      </c>
      <c r="R5363" s="319">
        <v>36</v>
      </c>
      <c r="S5363" s="319" t="s">
        <v>9645</v>
      </c>
      <c r="T5363" s="319">
        <v>141</v>
      </c>
      <c r="U5363" s="319">
        <v>9.8339999999999996</v>
      </c>
      <c r="V5363" s="319">
        <v>78.093000000000004</v>
      </c>
      <c r="W5363" s="319"/>
      <c r="X5363" s="319"/>
      <c r="Y5363" s="319"/>
      <c r="Z5363" s="319"/>
      <c r="AA5363" s="319"/>
      <c r="AB5363" s="319"/>
      <c r="AC5363" s="319"/>
      <c r="AD5363" s="319"/>
      <c r="AE5363" s="319"/>
      <c r="AF5363" s="319"/>
    </row>
    <row r="5364" spans="2:32" s="313" customFormat="1" hidden="1" x14ac:dyDescent="0.25">
      <c r="B5364" s="313" t="s">
        <v>6660</v>
      </c>
      <c r="C5364" s="672"/>
      <c r="D5364" s="313" t="s">
        <v>10723</v>
      </c>
      <c r="E5364" s="313" t="s">
        <v>6661</v>
      </c>
      <c r="I5364" s="313" t="s">
        <v>6660</v>
      </c>
      <c r="J5364" s="313" t="s">
        <v>516</v>
      </c>
      <c r="K5364" s="313">
        <v>32</v>
      </c>
      <c r="L5364" s="319"/>
      <c r="M5364" s="319">
        <v>14</v>
      </c>
      <c r="N5364" s="319">
        <v>1</v>
      </c>
      <c r="O5364" s="319" t="s">
        <v>9644</v>
      </c>
      <c r="P5364" s="319">
        <v>75</v>
      </c>
      <c r="Q5364" s="319">
        <v>38</v>
      </c>
      <c r="R5364" s="319">
        <v>4</v>
      </c>
      <c r="S5364" s="319" t="s">
        <v>9645</v>
      </c>
      <c r="T5364" s="319">
        <v>310</v>
      </c>
      <c r="U5364" s="319">
        <v>32.234000000000002</v>
      </c>
      <c r="V5364" s="319">
        <v>75.634</v>
      </c>
      <c r="W5364" s="319"/>
      <c r="X5364" s="319"/>
      <c r="Y5364" s="319"/>
      <c r="Z5364" s="319"/>
      <c r="AA5364" s="319"/>
      <c r="AB5364" s="319"/>
      <c r="AC5364" s="319"/>
      <c r="AD5364" s="319"/>
      <c r="AE5364" s="319"/>
      <c r="AF5364" s="319"/>
    </row>
    <row r="5365" spans="2:32" s="313" customFormat="1" hidden="1" x14ac:dyDescent="0.25">
      <c r="B5365" s="313" t="s">
        <v>7264</v>
      </c>
      <c r="C5365" s="672"/>
      <c r="D5365" s="313" t="s">
        <v>10724</v>
      </c>
      <c r="E5365" s="313" t="s">
        <v>7265</v>
      </c>
      <c r="I5365" s="313" t="s">
        <v>7266</v>
      </c>
      <c r="J5365" s="313" t="s">
        <v>516</v>
      </c>
      <c r="K5365" s="313">
        <v>23</v>
      </c>
      <c r="L5365" s="319"/>
      <c r="M5365" s="319">
        <v>18</v>
      </c>
      <c r="N5365" s="319">
        <v>53</v>
      </c>
      <c r="O5365" s="319" t="s">
        <v>9644</v>
      </c>
      <c r="P5365" s="319">
        <v>85</v>
      </c>
      <c r="Q5365" s="319">
        <v>19</v>
      </c>
      <c r="R5365" s="319">
        <v>17</v>
      </c>
      <c r="S5365" s="319" t="s">
        <v>9645</v>
      </c>
      <c r="T5365" s="319">
        <v>655</v>
      </c>
      <c r="U5365" s="319">
        <v>23.315000000000001</v>
      </c>
      <c r="V5365" s="319">
        <v>85.320999999999998</v>
      </c>
      <c r="W5365" s="319"/>
      <c r="X5365" s="319"/>
      <c r="Y5365" s="319"/>
      <c r="Z5365" s="319"/>
      <c r="AA5365" s="319"/>
      <c r="AB5365" s="319"/>
      <c r="AC5365" s="319"/>
      <c r="AD5365" s="319"/>
      <c r="AE5365" s="319"/>
      <c r="AF5365" s="319"/>
    </row>
    <row r="5366" spans="2:32" s="313" customFormat="1" hidden="1" x14ac:dyDescent="0.25">
      <c r="B5366" s="313" t="s">
        <v>8035</v>
      </c>
      <c r="C5366" s="672"/>
      <c r="D5366" s="313" t="s">
        <v>10725</v>
      </c>
      <c r="E5366" s="313" t="s">
        <v>8036</v>
      </c>
      <c r="I5366" s="313" t="s">
        <v>8035</v>
      </c>
      <c r="J5366" s="313" t="s">
        <v>516</v>
      </c>
      <c r="K5366" s="313">
        <v>24</v>
      </c>
      <c r="L5366" s="319"/>
      <c r="M5366" s="319">
        <v>54</v>
      </c>
      <c r="N5366" s="319">
        <v>46</v>
      </c>
      <c r="O5366" s="319" t="s">
        <v>9644</v>
      </c>
      <c r="P5366" s="319">
        <v>92</v>
      </c>
      <c r="Q5366" s="319">
        <v>58</v>
      </c>
      <c r="R5366" s="319">
        <v>43</v>
      </c>
      <c r="S5366" s="319" t="s">
        <v>9645</v>
      </c>
      <c r="T5366" s="319">
        <v>108</v>
      </c>
      <c r="U5366" s="319">
        <v>24.913</v>
      </c>
      <c r="V5366" s="319">
        <v>92.978999999999999</v>
      </c>
      <c r="W5366" s="319"/>
      <c r="X5366" s="319"/>
      <c r="Y5366" s="319"/>
      <c r="Z5366" s="319"/>
      <c r="AA5366" s="319"/>
      <c r="AB5366" s="319"/>
      <c r="AC5366" s="319"/>
      <c r="AD5366" s="319"/>
      <c r="AE5366" s="319"/>
      <c r="AF5366" s="319"/>
    </row>
    <row r="5367" spans="2:32" s="313" customFormat="1" hidden="1" x14ac:dyDescent="0.25">
      <c r="B5367" s="313" t="s">
        <v>6648</v>
      </c>
      <c r="C5367" s="672"/>
      <c r="D5367" s="313" t="s">
        <v>10726</v>
      </c>
      <c r="E5367" s="313" t="s">
        <v>6649</v>
      </c>
      <c r="I5367" s="313" t="s">
        <v>6648</v>
      </c>
      <c r="J5367" s="313" t="s">
        <v>516</v>
      </c>
      <c r="K5367" s="313">
        <v>28</v>
      </c>
      <c r="L5367" s="319"/>
      <c r="M5367" s="319">
        <v>3</v>
      </c>
      <c r="N5367" s="319">
        <v>58</v>
      </c>
      <c r="O5367" s="319" t="s">
        <v>9644</v>
      </c>
      <c r="P5367" s="319">
        <v>95</v>
      </c>
      <c r="Q5367" s="319">
        <v>20</v>
      </c>
      <c r="R5367" s="319">
        <v>8</v>
      </c>
      <c r="S5367" s="319" t="s">
        <v>9645</v>
      </c>
      <c r="T5367" s="319">
        <v>157</v>
      </c>
      <c r="U5367" s="319">
        <v>28.065999999999999</v>
      </c>
      <c r="V5367" s="319">
        <v>95.335999999999999</v>
      </c>
      <c r="W5367" s="319"/>
      <c r="X5367" s="319"/>
      <c r="Y5367" s="319"/>
      <c r="Z5367" s="319"/>
      <c r="AA5367" s="319"/>
      <c r="AB5367" s="319"/>
      <c r="AC5367" s="319"/>
      <c r="AD5367" s="319"/>
      <c r="AE5367" s="319"/>
      <c r="AF5367" s="319"/>
    </row>
    <row r="5368" spans="2:32" s="313" customFormat="1" hidden="1" x14ac:dyDescent="0.25">
      <c r="B5368" s="313" t="s">
        <v>974</v>
      </c>
      <c r="C5368" s="672"/>
      <c r="D5368" s="313" t="s">
        <v>10727</v>
      </c>
      <c r="E5368" s="313" t="s">
        <v>975</v>
      </c>
      <c r="I5368" s="313" t="s">
        <v>974</v>
      </c>
      <c r="J5368" s="313" t="s">
        <v>516</v>
      </c>
      <c r="K5368" s="313">
        <v>19</v>
      </c>
      <c r="L5368" s="319"/>
      <c r="M5368" s="319">
        <v>51</v>
      </c>
      <c r="N5368" s="319">
        <v>47</v>
      </c>
      <c r="O5368" s="319" t="s">
        <v>9644</v>
      </c>
      <c r="P5368" s="319">
        <v>75</v>
      </c>
      <c r="Q5368" s="319">
        <v>23</v>
      </c>
      <c r="R5368" s="319">
        <v>53</v>
      </c>
      <c r="S5368" s="319" t="s">
        <v>9645</v>
      </c>
      <c r="T5368" s="319">
        <v>583</v>
      </c>
      <c r="U5368" s="319">
        <v>19.863</v>
      </c>
      <c r="V5368" s="319">
        <v>75.397999999999996</v>
      </c>
      <c r="W5368" s="319"/>
      <c r="X5368" s="319"/>
      <c r="Y5368" s="319"/>
      <c r="Z5368" s="319"/>
      <c r="AA5368" s="319"/>
      <c r="AB5368" s="319"/>
      <c r="AC5368" s="319"/>
      <c r="AD5368" s="319"/>
      <c r="AE5368" s="319"/>
      <c r="AF5368" s="319"/>
    </row>
    <row r="5369" spans="2:32" s="313" customFormat="1" hidden="1" x14ac:dyDescent="0.25">
      <c r="B5369" s="313" t="s">
        <v>4052</v>
      </c>
      <c r="C5369" s="672"/>
      <c r="D5369" s="313" t="s">
        <v>10728</v>
      </c>
      <c r="E5369" s="313" t="s">
        <v>4053</v>
      </c>
      <c r="I5369" s="313" t="s">
        <v>4052</v>
      </c>
      <c r="J5369" s="313" t="s">
        <v>516</v>
      </c>
      <c r="K5369" s="313">
        <v>22</v>
      </c>
      <c r="L5369" s="319"/>
      <c r="M5369" s="319">
        <v>48</v>
      </c>
      <c r="N5369" s="319">
        <v>43</v>
      </c>
      <c r="O5369" s="319" t="s">
        <v>9644</v>
      </c>
      <c r="P5369" s="319">
        <v>86</v>
      </c>
      <c r="Q5369" s="319">
        <v>10</v>
      </c>
      <c r="R5369" s="319">
        <v>3</v>
      </c>
      <c r="S5369" s="319" t="s">
        <v>9645</v>
      </c>
      <c r="T5369" s="319">
        <v>145</v>
      </c>
      <c r="U5369" s="319">
        <v>22.812000000000001</v>
      </c>
      <c r="V5369" s="319">
        <v>86.168000000000006</v>
      </c>
      <c r="W5369" s="319"/>
      <c r="X5369" s="319"/>
      <c r="Y5369" s="319"/>
      <c r="Z5369" s="319"/>
      <c r="AA5369" s="319"/>
      <c r="AB5369" s="319"/>
      <c r="AC5369" s="319"/>
      <c r="AD5369" s="319"/>
      <c r="AE5369" s="319"/>
      <c r="AF5369" s="319"/>
    </row>
    <row r="5370" spans="2:32" s="313" customFormat="1" hidden="1" x14ac:dyDescent="0.25">
      <c r="B5370" s="313" t="s">
        <v>4225</v>
      </c>
      <c r="C5370" s="672"/>
      <c r="D5370" s="313" t="s">
        <v>10729</v>
      </c>
      <c r="E5370" s="313" t="s">
        <v>4226</v>
      </c>
      <c r="I5370" s="313" t="s">
        <v>4225</v>
      </c>
      <c r="J5370" s="313" t="s">
        <v>516</v>
      </c>
      <c r="K5370" s="313">
        <v>23</v>
      </c>
      <c r="L5370" s="319"/>
      <c r="M5370" s="319">
        <v>6</v>
      </c>
      <c r="N5370" s="319">
        <v>45</v>
      </c>
      <c r="O5370" s="319" t="s">
        <v>9644</v>
      </c>
      <c r="P5370" s="319">
        <v>70</v>
      </c>
      <c r="Q5370" s="319">
        <v>6</v>
      </c>
      <c r="R5370" s="319">
        <v>1</v>
      </c>
      <c r="S5370" s="319" t="s">
        <v>9645</v>
      </c>
      <c r="T5370" s="319">
        <v>29</v>
      </c>
      <c r="U5370" s="319">
        <v>23.113</v>
      </c>
      <c r="V5370" s="319">
        <v>70.099999999999994</v>
      </c>
      <c r="W5370" s="319"/>
      <c r="X5370" s="319"/>
      <c r="Y5370" s="319"/>
      <c r="Z5370" s="319"/>
      <c r="AA5370" s="319"/>
      <c r="AB5370" s="319"/>
      <c r="AC5370" s="319"/>
      <c r="AD5370" s="319"/>
      <c r="AE5370" s="319"/>
      <c r="AF5370" s="319"/>
    </row>
    <row r="5371" spans="2:32" s="313" customFormat="1" hidden="1" x14ac:dyDescent="0.25">
      <c r="B5371" s="313" t="s">
        <v>6940</v>
      </c>
      <c r="C5371" s="672"/>
      <c r="D5371" s="313" t="s">
        <v>10730</v>
      </c>
      <c r="E5371" s="313" t="s">
        <v>6941</v>
      </c>
      <c r="I5371" s="313" t="s">
        <v>6940</v>
      </c>
      <c r="J5371" s="313" t="s">
        <v>516</v>
      </c>
      <c r="K5371" s="313">
        <v>11</v>
      </c>
      <c r="L5371" s="319"/>
      <c r="M5371" s="319">
        <v>38</v>
      </c>
      <c r="N5371" s="319">
        <v>44</v>
      </c>
      <c r="O5371" s="319" t="s">
        <v>9644</v>
      </c>
      <c r="P5371" s="319">
        <v>92</v>
      </c>
      <c r="Q5371" s="319">
        <v>43</v>
      </c>
      <c r="R5371" s="319">
        <v>59</v>
      </c>
      <c r="S5371" s="319" t="s">
        <v>9645</v>
      </c>
      <c r="T5371" s="319">
        <v>5</v>
      </c>
      <c r="U5371" s="319">
        <v>11.646000000000001</v>
      </c>
      <c r="V5371" s="319">
        <v>92.733000000000004</v>
      </c>
      <c r="W5371" s="319"/>
      <c r="X5371" s="319"/>
      <c r="Y5371" s="319"/>
      <c r="Z5371" s="319"/>
      <c r="AA5371" s="319"/>
      <c r="AB5371" s="319"/>
      <c r="AC5371" s="319"/>
      <c r="AD5371" s="319"/>
      <c r="AE5371" s="319"/>
      <c r="AF5371" s="319"/>
    </row>
    <row r="5372" spans="2:32" s="313" customFormat="1" hidden="1" x14ac:dyDescent="0.25">
      <c r="B5372" s="313" t="s">
        <v>3999</v>
      </c>
      <c r="C5372" s="672"/>
      <c r="D5372" s="313" t="s">
        <v>10731</v>
      </c>
      <c r="E5372" s="313" t="s">
        <v>4000</v>
      </c>
      <c r="I5372" s="313" t="s">
        <v>3999</v>
      </c>
      <c r="J5372" s="313" t="s">
        <v>565</v>
      </c>
      <c r="K5372" s="313">
        <v>35</v>
      </c>
      <c r="L5372" s="319"/>
      <c r="M5372" s="319">
        <v>24</v>
      </c>
      <c r="N5372" s="319">
        <v>49</v>
      </c>
      <c r="O5372" s="319" t="s">
        <v>9644</v>
      </c>
      <c r="P5372" s="319">
        <v>132</v>
      </c>
      <c r="Q5372" s="319">
        <v>53</v>
      </c>
      <c r="R5372" s="319">
        <v>24</v>
      </c>
      <c r="S5372" s="319" t="s">
        <v>9645</v>
      </c>
      <c r="T5372" s="319">
        <v>5</v>
      </c>
      <c r="U5372" s="319">
        <v>35.414000000000001</v>
      </c>
      <c r="V5372" s="319">
        <v>132.88999999999999</v>
      </c>
      <c r="W5372" s="319"/>
      <c r="X5372" s="319"/>
      <c r="Y5372" s="319"/>
      <c r="Z5372" s="319"/>
      <c r="AA5372" s="319"/>
      <c r="AB5372" s="319"/>
      <c r="AC5372" s="319"/>
      <c r="AD5372" s="319"/>
      <c r="AE5372" s="319"/>
      <c r="AF5372" s="319"/>
    </row>
    <row r="5373" spans="2:32" s="313" customFormat="1" hidden="1" x14ac:dyDescent="0.25">
      <c r="B5373" s="313" t="s">
        <v>4041</v>
      </c>
      <c r="C5373" s="672"/>
      <c r="D5373" s="313" t="s">
        <v>10732</v>
      </c>
      <c r="E5373" s="313" t="s">
        <v>4042</v>
      </c>
      <c r="I5373" s="313" t="s">
        <v>4041</v>
      </c>
      <c r="J5373" s="313" t="s">
        <v>3693</v>
      </c>
      <c r="K5373" s="313">
        <v>34</v>
      </c>
      <c r="L5373" s="319"/>
      <c r="M5373" s="319">
        <v>23</v>
      </c>
      <c r="N5373" s="319">
        <v>57</v>
      </c>
      <c r="O5373" s="319" t="s">
        <v>9644</v>
      </c>
      <c r="P5373" s="319">
        <v>70</v>
      </c>
      <c r="Q5373" s="319">
        <v>29</v>
      </c>
      <c r="R5373" s="319">
        <v>58</v>
      </c>
      <c r="S5373" s="319" t="s">
        <v>9645</v>
      </c>
      <c r="T5373" s="319">
        <v>553</v>
      </c>
      <c r="U5373" s="319">
        <v>34.399000000000001</v>
      </c>
      <c r="V5373" s="319">
        <v>70.498999999999995</v>
      </c>
      <c r="W5373" s="319"/>
      <c r="X5373" s="319"/>
      <c r="Y5373" s="319"/>
      <c r="Z5373" s="319"/>
      <c r="AA5373" s="319"/>
      <c r="AB5373" s="319"/>
      <c r="AC5373" s="319"/>
      <c r="AD5373" s="319"/>
      <c r="AE5373" s="319"/>
      <c r="AF5373" s="319"/>
    </row>
    <row r="5374" spans="2:32" s="313" customFormat="1" hidden="1" x14ac:dyDescent="0.25">
      <c r="B5374" s="313" t="s">
        <v>6739</v>
      </c>
      <c r="C5374" s="672"/>
      <c r="D5374" s="313" t="s">
        <v>10733</v>
      </c>
      <c r="E5374" s="313" t="s">
        <v>6740</v>
      </c>
      <c r="I5374" s="313" t="s">
        <v>6741</v>
      </c>
      <c r="J5374" s="313" t="s">
        <v>493</v>
      </c>
      <c r="K5374" s="313">
        <v>32</v>
      </c>
      <c r="L5374" s="319"/>
      <c r="M5374" s="319">
        <v>5</v>
      </c>
      <c r="N5374" s="319">
        <v>50</v>
      </c>
      <c r="O5374" s="319" t="s">
        <v>9647</v>
      </c>
      <c r="P5374" s="319">
        <v>115</v>
      </c>
      <c r="Q5374" s="319">
        <v>52</v>
      </c>
      <c r="R5374" s="319">
        <v>52</v>
      </c>
      <c r="S5374" s="319" t="s">
        <v>9645</v>
      </c>
      <c r="T5374" s="319">
        <v>31</v>
      </c>
      <c r="U5374" s="319">
        <v>-32.097000000000001</v>
      </c>
      <c r="V5374" s="319">
        <v>115.881</v>
      </c>
      <c r="W5374" s="319"/>
      <c r="X5374" s="319"/>
      <c r="Y5374" s="319"/>
      <c r="Z5374" s="319"/>
      <c r="AA5374" s="319"/>
      <c r="AB5374" s="319"/>
      <c r="AC5374" s="319"/>
      <c r="AD5374" s="319"/>
      <c r="AE5374" s="319"/>
      <c r="AF5374" s="319"/>
    </row>
    <row r="5375" spans="2:32" s="313" customFormat="1" hidden="1" x14ac:dyDescent="0.25">
      <c r="B5375" s="313" t="s">
        <v>4023</v>
      </c>
      <c r="C5375" s="672"/>
      <c r="D5375" s="313" t="s">
        <v>10734</v>
      </c>
      <c r="E5375" s="313" t="s">
        <v>4024</v>
      </c>
      <c r="I5375" s="313" t="s">
        <v>4025</v>
      </c>
      <c r="J5375" s="313" t="s">
        <v>850</v>
      </c>
      <c r="K5375" s="313">
        <v>9</v>
      </c>
      <c r="L5375" s="319"/>
      <c r="M5375" s="319">
        <v>47</v>
      </c>
      <c r="N5375" s="319">
        <v>32</v>
      </c>
      <c r="O5375" s="319" t="s">
        <v>9644</v>
      </c>
      <c r="P5375" s="319">
        <v>80</v>
      </c>
      <c r="Q5375" s="319">
        <v>4</v>
      </c>
      <c r="R5375" s="319">
        <v>12</v>
      </c>
      <c r="S5375" s="319" t="s">
        <v>9645</v>
      </c>
      <c r="T5375" s="319">
        <v>11</v>
      </c>
      <c r="U5375" s="319">
        <v>9.7919999999999998</v>
      </c>
      <c r="V5375" s="319">
        <v>80.069999999999993</v>
      </c>
      <c r="W5375" s="319"/>
      <c r="X5375" s="319"/>
      <c r="Y5375" s="319"/>
      <c r="Z5375" s="319"/>
      <c r="AA5375" s="319"/>
      <c r="AB5375" s="319"/>
      <c r="AC5375" s="319"/>
      <c r="AD5375" s="319"/>
      <c r="AE5375" s="319"/>
      <c r="AF5375" s="319"/>
    </row>
    <row r="5376" spans="2:32" s="313" customFormat="1" hidden="1" x14ac:dyDescent="0.25">
      <c r="B5376" s="313" t="s">
        <v>4027</v>
      </c>
      <c r="C5376" s="672"/>
      <c r="D5376" s="313" t="s">
        <v>10735</v>
      </c>
      <c r="E5376" s="313" t="s">
        <v>4028</v>
      </c>
      <c r="I5376" s="313" t="s">
        <v>4027</v>
      </c>
      <c r="J5376" s="313" t="s">
        <v>516</v>
      </c>
      <c r="K5376" s="313">
        <v>26</v>
      </c>
      <c r="L5376" s="319"/>
      <c r="M5376" s="319">
        <v>49</v>
      </c>
      <c r="N5376" s="319">
        <v>26</v>
      </c>
      <c r="O5376" s="319" t="s">
        <v>9644</v>
      </c>
      <c r="P5376" s="319">
        <v>75</v>
      </c>
      <c r="Q5376" s="319">
        <v>48</v>
      </c>
      <c r="R5376" s="319">
        <v>35</v>
      </c>
      <c r="S5376" s="319" t="s">
        <v>9645</v>
      </c>
      <c r="T5376" s="319">
        <v>385</v>
      </c>
      <c r="U5376" s="319">
        <v>26.824000000000002</v>
      </c>
      <c r="V5376" s="319">
        <v>75.81</v>
      </c>
      <c r="W5376" s="319"/>
      <c r="X5376" s="319"/>
      <c r="Y5376" s="319"/>
      <c r="Z5376" s="319"/>
      <c r="AA5376" s="319"/>
      <c r="AB5376" s="319"/>
      <c r="AC5376" s="319"/>
      <c r="AD5376" s="319"/>
      <c r="AE5376" s="319"/>
      <c r="AF5376" s="319"/>
    </row>
    <row r="5377" spans="2:32" s="313" customFormat="1" hidden="1" x14ac:dyDescent="0.25">
      <c r="B5377" s="313" t="s">
        <v>4005</v>
      </c>
      <c r="C5377" s="672"/>
      <c r="D5377" s="313" t="s">
        <v>10736</v>
      </c>
      <c r="E5377" s="313" t="s">
        <v>4006</v>
      </c>
      <c r="I5377" s="313" t="s">
        <v>4007</v>
      </c>
      <c r="J5377" s="313" t="s">
        <v>436</v>
      </c>
      <c r="K5377" s="313">
        <v>32</v>
      </c>
      <c r="L5377" s="319"/>
      <c r="M5377" s="319">
        <v>18</v>
      </c>
      <c r="N5377" s="319">
        <v>40</v>
      </c>
      <c r="O5377" s="319" t="s">
        <v>9644</v>
      </c>
      <c r="P5377" s="319">
        <v>90</v>
      </c>
      <c r="Q5377" s="319">
        <v>4</v>
      </c>
      <c r="R5377" s="319">
        <v>33</v>
      </c>
      <c r="S5377" s="319" t="s">
        <v>9648</v>
      </c>
      <c r="T5377" s="319">
        <v>106</v>
      </c>
      <c r="U5377" s="319">
        <v>32.311</v>
      </c>
      <c r="V5377" s="319">
        <v>-90.075999999999993</v>
      </c>
      <c r="W5377" s="319"/>
      <c r="X5377" s="319"/>
      <c r="Y5377" s="319"/>
      <c r="Z5377" s="319"/>
      <c r="AA5377" s="319"/>
      <c r="AB5377" s="319"/>
      <c r="AC5377" s="319"/>
      <c r="AD5377" s="319"/>
      <c r="AE5377" s="319"/>
      <c r="AF5377" s="319"/>
    </row>
    <row r="5378" spans="2:32" s="313" customFormat="1" hidden="1" x14ac:dyDescent="0.25">
      <c r="B5378" s="313" t="s">
        <v>4038</v>
      </c>
      <c r="C5378" s="672"/>
      <c r="D5378" s="313" t="s">
        <v>10737</v>
      </c>
      <c r="E5378" s="313" t="s">
        <v>4039</v>
      </c>
      <c r="I5378" s="313" t="s">
        <v>4040</v>
      </c>
      <c r="J5378" s="313" t="s">
        <v>3337</v>
      </c>
      <c r="K5378" s="313">
        <v>69</v>
      </c>
      <c r="L5378" s="319"/>
      <c r="M5378" s="319">
        <v>14</v>
      </c>
      <c r="N5378" s="319">
        <v>0</v>
      </c>
      <c r="O5378" s="319" t="s">
        <v>9644</v>
      </c>
      <c r="P5378" s="319">
        <v>51</v>
      </c>
      <c r="Q5378" s="319">
        <v>4</v>
      </c>
      <c r="R5378" s="319">
        <v>0</v>
      </c>
      <c r="S5378" s="319" t="s">
        <v>9648</v>
      </c>
      <c r="T5378" s="319">
        <v>34</v>
      </c>
      <c r="U5378" s="319">
        <v>69.233000000000004</v>
      </c>
      <c r="V5378" s="319">
        <v>-51.067</v>
      </c>
      <c r="W5378" s="319"/>
      <c r="X5378" s="319"/>
      <c r="Y5378" s="319"/>
      <c r="Z5378" s="319"/>
      <c r="AA5378" s="319"/>
      <c r="AB5378" s="319"/>
      <c r="AC5378" s="319"/>
      <c r="AD5378" s="319"/>
      <c r="AE5378" s="319"/>
      <c r="AF5378" s="319"/>
    </row>
    <row r="5379" spans="2:32" s="313" customFormat="1" hidden="1" x14ac:dyDescent="0.25">
      <c r="B5379" s="313" t="s">
        <v>4010</v>
      </c>
      <c r="C5379" s="672"/>
      <c r="D5379" s="313" t="s">
        <v>10738</v>
      </c>
      <c r="E5379" s="313" t="s">
        <v>4011</v>
      </c>
      <c r="I5379" s="313" t="s">
        <v>4012</v>
      </c>
      <c r="J5379" s="313" t="s">
        <v>436</v>
      </c>
      <c r="K5379" s="313">
        <v>30</v>
      </c>
      <c r="L5379" s="319"/>
      <c r="M5379" s="319">
        <v>29</v>
      </c>
      <c r="N5379" s="319">
        <v>38</v>
      </c>
      <c r="O5379" s="319" t="s">
        <v>9644</v>
      </c>
      <c r="P5379" s="319">
        <v>81</v>
      </c>
      <c r="Q5379" s="319">
        <v>41</v>
      </c>
      <c r="R5379" s="319">
        <v>16</v>
      </c>
      <c r="S5379" s="319" t="s">
        <v>9648</v>
      </c>
      <c r="T5379" s="319">
        <v>10</v>
      </c>
      <c r="U5379" s="319">
        <v>30.494</v>
      </c>
      <c r="V5379" s="319">
        <v>-81.688000000000002</v>
      </c>
      <c r="W5379" s="319"/>
      <c r="X5379" s="319"/>
      <c r="Y5379" s="319"/>
      <c r="Z5379" s="319"/>
      <c r="AA5379" s="319"/>
      <c r="AB5379" s="319"/>
      <c r="AC5379" s="319"/>
      <c r="AD5379" s="319"/>
      <c r="AE5379" s="319"/>
      <c r="AF5379" s="319"/>
    </row>
    <row r="5380" spans="2:32" s="313" customFormat="1" hidden="1" x14ac:dyDescent="0.25">
      <c r="B5380" s="313" t="s">
        <v>4125</v>
      </c>
      <c r="C5380" s="672"/>
      <c r="D5380" s="313" t="s">
        <v>10739</v>
      </c>
      <c r="E5380" s="313" t="s">
        <v>4126</v>
      </c>
      <c r="I5380" s="313" t="s">
        <v>4127</v>
      </c>
      <c r="J5380" s="313" t="s">
        <v>436</v>
      </c>
      <c r="K5380" s="313">
        <v>35</v>
      </c>
      <c r="L5380" s="319"/>
      <c r="M5380" s="319">
        <v>49</v>
      </c>
      <c r="N5380" s="319">
        <v>54</v>
      </c>
      <c r="O5380" s="319" t="s">
        <v>9644</v>
      </c>
      <c r="P5380" s="319">
        <v>90</v>
      </c>
      <c r="Q5380" s="319">
        <v>38</v>
      </c>
      <c r="R5380" s="319">
        <v>46</v>
      </c>
      <c r="S5380" s="319" t="s">
        <v>9648</v>
      </c>
      <c r="T5380" s="319">
        <v>80</v>
      </c>
      <c r="U5380" s="319">
        <v>35.832000000000001</v>
      </c>
      <c r="V5380" s="319">
        <v>-90.646000000000001</v>
      </c>
      <c r="W5380" s="319"/>
      <c r="X5380" s="319"/>
      <c r="Y5380" s="319"/>
      <c r="Z5380" s="319"/>
      <c r="AA5380" s="319"/>
      <c r="AB5380" s="319"/>
      <c r="AC5380" s="319"/>
      <c r="AD5380" s="319"/>
      <c r="AE5380" s="319"/>
      <c r="AF5380" s="319"/>
    </row>
    <row r="5381" spans="2:32" s="313" customFormat="1" hidden="1" x14ac:dyDescent="0.25">
      <c r="B5381" s="313" t="s">
        <v>4142</v>
      </c>
      <c r="C5381" s="672"/>
      <c r="D5381" s="313" t="s">
        <v>10740</v>
      </c>
      <c r="E5381" s="313" t="s">
        <v>4143</v>
      </c>
      <c r="I5381" s="313" t="s">
        <v>4144</v>
      </c>
      <c r="J5381" s="313" t="s">
        <v>665</v>
      </c>
      <c r="K5381" s="313">
        <v>21</v>
      </c>
      <c r="L5381" s="319"/>
      <c r="M5381" s="319">
        <v>47</v>
      </c>
      <c r="N5381" s="319">
        <v>29</v>
      </c>
      <c r="O5381" s="319" t="s">
        <v>9647</v>
      </c>
      <c r="P5381" s="319">
        <v>43</v>
      </c>
      <c r="Q5381" s="319">
        <v>23</v>
      </c>
      <c r="R5381" s="319">
        <v>12</v>
      </c>
      <c r="S5381" s="319" t="s">
        <v>9648</v>
      </c>
      <c r="T5381" s="319">
        <v>912</v>
      </c>
      <c r="U5381" s="319">
        <v>-21.791</v>
      </c>
      <c r="V5381" s="319">
        <v>-43.387</v>
      </c>
      <c r="W5381" s="319"/>
      <c r="X5381" s="319"/>
      <c r="Y5381" s="319"/>
      <c r="Z5381" s="319"/>
      <c r="AA5381" s="319"/>
      <c r="AB5381" s="319"/>
      <c r="AC5381" s="319"/>
      <c r="AD5381" s="319"/>
      <c r="AE5381" s="319"/>
      <c r="AF5381" s="319"/>
    </row>
    <row r="5382" spans="2:32" s="313" customFormat="1" hidden="1" x14ac:dyDescent="0.25">
      <c r="B5382" s="313" t="s">
        <v>4089</v>
      </c>
      <c r="C5382" s="672"/>
      <c r="D5382" s="313" t="s">
        <v>10741</v>
      </c>
      <c r="E5382" s="313" t="s">
        <v>4090</v>
      </c>
      <c r="I5382" s="313" t="s">
        <v>4091</v>
      </c>
      <c r="J5382" s="313" t="s">
        <v>1291</v>
      </c>
      <c r="K5382" s="313">
        <v>0</v>
      </c>
      <c r="L5382" s="319"/>
      <c r="M5382" s="319">
        <v>0</v>
      </c>
      <c r="N5382" s="319">
        <v>0</v>
      </c>
      <c r="O5382" s="319" t="s">
        <v>10226</v>
      </c>
      <c r="P5382" s="319">
        <v>0</v>
      </c>
      <c r="Q5382" s="319">
        <v>0</v>
      </c>
      <c r="R5382" s="319">
        <v>0</v>
      </c>
      <c r="S5382" s="319" t="s">
        <v>10226</v>
      </c>
      <c r="T5382" s="319">
        <v>0</v>
      </c>
      <c r="U5382" s="319">
        <v>0</v>
      </c>
      <c r="V5382" s="319">
        <v>0</v>
      </c>
      <c r="W5382" s="319"/>
      <c r="X5382" s="319"/>
      <c r="Y5382" s="319"/>
      <c r="Z5382" s="319"/>
      <c r="AA5382" s="319"/>
      <c r="AB5382" s="319"/>
      <c r="AC5382" s="319"/>
      <c r="AD5382" s="319"/>
      <c r="AE5382" s="319"/>
      <c r="AF5382" s="319"/>
    </row>
    <row r="5383" spans="2:32" s="313" customFormat="1" hidden="1" x14ac:dyDescent="0.25">
      <c r="B5383" s="313" t="s">
        <v>4062</v>
      </c>
      <c r="C5383" s="672"/>
      <c r="D5383" s="313" t="s">
        <v>10742</v>
      </c>
      <c r="E5383" s="313" t="s">
        <v>4063</v>
      </c>
      <c r="I5383" s="313" t="s">
        <v>4064</v>
      </c>
      <c r="J5383" s="313" t="s">
        <v>440</v>
      </c>
      <c r="K5383" s="313">
        <v>21</v>
      </c>
      <c r="L5383" s="319"/>
      <c r="M5383" s="319">
        <v>40</v>
      </c>
      <c r="N5383" s="319">
        <v>46</v>
      </c>
      <c r="O5383" s="319" t="s">
        <v>9644</v>
      </c>
      <c r="P5383" s="319">
        <v>39</v>
      </c>
      <c r="Q5383" s="319">
        <v>9</v>
      </c>
      <c r="R5383" s="319">
        <v>23</v>
      </c>
      <c r="S5383" s="319" t="s">
        <v>9645</v>
      </c>
      <c r="T5383" s="319">
        <v>15</v>
      </c>
      <c r="U5383" s="319">
        <v>21.678999999999998</v>
      </c>
      <c r="V5383" s="319">
        <v>39.155999999999999</v>
      </c>
      <c r="W5383" s="319"/>
      <c r="X5383" s="319"/>
      <c r="Y5383" s="319"/>
      <c r="Z5383" s="319"/>
      <c r="AA5383" s="319"/>
      <c r="AB5383" s="319"/>
      <c r="AC5383" s="319"/>
      <c r="AD5383" s="319"/>
      <c r="AE5383" s="319"/>
      <c r="AF5383" s="319"/>
    </row>
    <row r="5384" spans="2:32" s="313" customFormat="1" hidden="1" x14ac:dyDescent="0.25">
      <c r="B5384" s="313" t="s">
        <v>4070</v>
      </c>
      <c r="C5384" s="672"/>
      <c r="D5384" s="313" t="s">
        <v>10743</v>
      </c>
      <c r="E5384" s="313" t="s">
        <v>4071</v>
      </c>
      <c r="I5384" s="313" t="s">
        <v>4070</v>
      </c>
      <c r="J5384" s="313" t="s">
        <v>1194</v>
      </c>
      <c r="K5384" s="313">
        <v>49</v>
      </c>
      <c r="L5384" s="319"/>
      <c r="M5384" s="319">
        <v>12</v>
      </c>
      <c r="N5384" s="319">
        <v>28</v>
      </c>
      <c r="O5384" s="319" t="s">
        <v>9644</v>
      </c>
      <c r="P5384" s="319">
        <v>2</v>
      </c>
      <c r="Q5384" s="319">
        <v>11</v>
      </c>
      <c r="R5384" s="319">
        <v>43</v>
      </c>
      <c r="S5384" s="319" t="s">
        <v>9648</v>
      </c>
      <c r="T5384" s="319">
        <v>84</v>
      </c>
      <c r="U5384" s="319">
        <v>49.207999999999998</v>
      </c>
      <c r="V5384" s="319">
        <v>-2.1949999999999998</v>
      </c>
      <c r="W5384" s="319"/>
      <c r="X5384" s="319"/>
      <c r="Y5384" s="319"/>
      <c r="Z5384" s="319"/>
      <c r="AA5384" s="319"/>
      <c r="AB5384" s="319"/>
      <c r="AC5384" s="319"/>
      <c r="AD5384" s="319"/>
      <c r="AE5384" s="319"/>
      <c r="AF5384" s="319"/>
    </row>
    <row r="5385" spans="2:32" s="313" customFormat="1" hidden="1" x14ac:dyDescent="0.25">
      <c r="B5385" s="313" t="s">
        <v>6176</v>
      </c>
      <c r="C5385" s="672"/>
      <c r="D5385" s="313" t="s">
        <v>10744</v>
      </c>
      <c r="E5385" s="313" t="s">
        <v>6177</v>
      </c>
      <c r="I5385" s="313" t="s">
        <v>6178</v>
      </c>
      <c r="J5385" s="313" t="s">
        <v>436</v>
      </c>
      <c r="K5385" s="313">
        <v>40</v>
      </c>
      <c r="L5385" s="319"/>
      <c r="M5385" s="319">
        <v>38</v>
      </c>
      <c r="N5385" s="319">
        <v>23</v>
      </c>
      <c r="O5385" s="319" t="s">
        <v>9644</v>
      </c>
      <c r="P5385" s="319">
        <v>73</v>
      </c>
      <c r="Q5385" s="319">
        <v>46</v>
      </c>
      <c r="R5385" s="319">
        <v>44</v>
      </c>
      <c r="S5385" s="319" t="s">
        <v>9648</v>
      </c>
      <c r="T5385" s="319">
        <v>4</v>
      </c>
      <c r="U5385" s="319">
        <v>40.64</v>
      </c>
      <c r="V5385" s="319">
        <v>-73.778999999999996</v>
      </c>
      <c r="W5385" s="319"/>
      <c r="X5385" s="319"/>
      <c r="Y5385" s="319"/>
      <c r="Z5385" s="319"/>
      <c r="AA5385" s="319"/>
      <c r="AB5385" s="319"/>
      <c r="AC5385" s="319"/>
      <c r="AD5385" s="319"/>
      <c r="AE5385" s="319"/>
      <c r="AF5385" s="319"/>
    </row>
    <row r="5386" spans="2:32" s="313" customFormat="1" hidden="1" x14ac:dyDescent="0.25">
      <c r="B5386" s="313" t="s">
        <v>4050</v>
      </c>
      <c r="C5386" s="672"/>
      <c r="D5386" s="313" t="s">
        <v>10745</v>
      </c>
      <c r="E5386" s="313" t="s">
        <v>4051</v>
      </c>
      <c r="I5386" s="313" t="s">
        <v>4050</v>
      </c>
      <c r="J5386" s="313" t="s">
        <v>516</v>
      </c>
      <c r="K5386" s="313">
        <v>22</v>
      </c>
      <c r="L5386" s="319"/>
      <c r="M5386" s="319">
        <v>27</v>
      </c>
      <c r="N5386" s="319">
        <v>59</v>
      </c>
      <c r="O5386" s="319" t="s">
        <v>9644</v>
      </c>
      <c r="P5386" s="319">
        <v>70</v>
      </c>
      <c r="Q5386" s="319">
        <v>0</v>
      </c>
      <c r="R5386" s="319">
        <v>41</v>
      </c>
      <c r="S5386" s="319" t="s">
        <v>9645</v>
      </c>
      <c r="T5386" s="319">
        <v>22</v>
      </c>
      <c r="U5386" s="319">
        <v>22.466000000000001</v>
      </c>
      <c r="V5386" s="319">
        <v>70.010999999999996</v>
      </c>
      <c r="W5386" s="319"/>
      <c r="X5386" s="319"/>
      <c r="Y5386" s="319"/>
      <c r="Z5386" s="319"/>
      <c r="AA5386" s="319"/>
      <c r="AB5386" s="319"/>
      <c r="AC5386" s="319"/>
      <c r="AD5386" s="319"/>
      <c r="AE5386" s="319"/>
      <c r="AF5386" s="319"/>
    </row>
    <row r="5387" spans="2:32" s="313" customFormat="1" hidden="1" x14ac:dyDescent="0.25">
      <c r="B5387" s="313" t="s">
        <v>4118</v>
      </c>
      <c r="C5387" s="672"/>
      <c r="D5387" s="313" t="s">
        <v>10746</v>
      </c>
      <c r="E5387" s="313" t="s">
        <v>4119</v>
      </c>
      <c r="I5387" s="313" t="s">
        <v>4120</v>
      </c>
      <c r="J5387" s="313" t="s">
        <v>675</v>
      </c>
      <c r="K5387" s="313">
        <v>1</v>
      </c>
      <c r="L5387" s="319"/>
      <c r="M5387" s="319">
        <v>38</v>
      </c>
      <c r="N5387" s="319">
        <v>28</v>
      </c>
      <c r="O5387" s="319" t="s">
        <v>9644</v>
      </c>
      <c r="P5387" s="319">
        <v>103</v>
      </c>
      <c r="Q5387" s="319">
        <v>40</v>
      </c>
      <c r="R5387" s="319">
        <v>10</v>
      </c>
      <c r="S5387" s="319" t="s">
        <v>9645</v>
      </c>
      <c r="T5387" s="319">
        <v>37</v>
      </c>
      <c r="U5387" s="319">
        <v>1.641</v>
      </c>
      <c r="V5387" s="319">
        <v>103.669</v>
      </c>
      <c r="W5387" s="319"/>
      <c r="X5387" s="319"/>
      <c r="Y5387" s="319"/>
      <c r="Z5387" s="319"/>
      <c r="AA5387" s="319"/>
      <c r="AB5387" s="319"/>
      <c r="AC5387" s="319"/>
      <c r="AD5387" s="319"/>
      <c r="AE5387" s="319"/>
      <c r="AF5387" s="319"/>
    </row>
    <row r="5388" spans="2:32" s="313" customFormat="1" hidden="1" x14ac:dyDescent="0.25">
      <c r="B5388" s="313" t="s">
        <v>4759</v>
      </c>
      <c r="C5388" s="672"/>
      <c r="D5388" s="313" t="s">
        <v>10747</v>
      </c>
      <c r="E5388" s="313" t="s">
        <v>4760</v>
      </c>
      <c r="I5388" s="313" t="s">
        <v>4761</v>
      </c>
      <c r="J5388" s="313" t="s">
        <v>436</v>
      </c>
      <c r="K5388" s="313">
        <v>20</v>
      </c>
      <c r="L5388" s="319"/>
      <c r="M5388" s="319">
        <v>57</v>
      </c>
      <c r="N5388" s="319">
        <v>46</v>
      </c>
      <c r="O5388" s="319" t="s">
        <v>9644</v>
      </c>
      <c r="P5388" s="319">
        <v>156</v>
      </c>
      <c r="Q5388" s="319">
        <v>40</v>
      </c>
      <c r="R5388" s="319">
        <v>27</v>
      </c>
      <c r="S5388" s="319" t="s">
        <v>9648</v>
      </c>
      <c r="T5388" s="319">
        <v>79</v>
      </c>
      <c r="U5388" s="319">
        <v>20.963000000000001</v>
      </c>
      <c r="V5388" s="319">
        <v>-156.67400000000001</v>
      </c>
      <c r="W5388" s="319"/>
      <c r="X5388" s="319"/>
      <c r="Y5388" s="319"/>
      <c r="Z5388" s="319"/>
      <c r="AA5388" s="319"/>
      <c r="AB5388" s="319"/>
      <c r="AC5388" s="319"/>
      <c r="AD5388" s="319"/>
      <c r="AE5388" s="319"/>
      <c r="AF5388" s="319"/>
    </row>
    <row r="5389" spans="2:32" s="313" customFormat="1" hidden="1" x14ac:dyDescent="0.25">
      <c r="B5389" s="313" t="s">
        <v>4086</v>
      </c>
      <c r="C5389" s="672"/>
      <c r="D5389" s="313" t="s">
        <v>10748</v>
      </c>
      <c r="E5389" s="313" t="s">
        <v>4087</v>
      </c>
      <c r="I5389" s="313" t="s">
        <v>4088</v>
      </c>
      <c r="J5389" s="313" t="s">
        <v>488</v>
      </c>
      <c r="K5389" s="313">
        <v>7</v>
      </c>
      <c r="L5389" s="319"/>
      <c r="M5389" s="319">
        <v>39</v>
      </c>
      <c r="N5389" s="319">
        <v>57</v>
      </c>
      <c r="O5389" s="319" t="s">
        <v>9644</v>
      </c>
      <c r="P5389" s="319">
        <v>36</v>
      </c>
      <c r="Q5389" s="319">
        <v>48</v>
      </c>
      <c r="R5389" s="319">
        <v>59</v>
      </c>
      <c r="S5389" s="319" t="s">
        <v>9645</v>
      </c>
      <c r="T5389" s="319">
        <v>1683</v>
      </c>
      <c r="U5389" s="319">
        <v>7.6660000000000004</v>
      </c>
      <c r="V5389" s="319">
        <v>36.816000000000003</v>
      </c>
      <c r="W5389" s="319"/>
      <c r="X5389" s="319"/>
      <c r="Y5389" s="319"/>
      <c r="Z5389" s="319"/>
      <c r="AA5389" s="319"/>
      <c r="AB5389" s="319"/>
      <c r="AC5389" s="319"/>
      <c r="AD5389" s="319"/>
      <c r="AE5389" s="319"/>
      <c r="AF5389" s="319"/>
    </row>
    <row r="5390" spans="2:32" s="313" customFormat="1" hidden="1" x14ac:dyDescent="0.25">
      <c r="B5390" s="313" t="s">
        <v>4137</v>
      </c>
      <c r="C5390" s="672"/>
      <c r="D5390" s="313" t="s">
        <v>10749</v>
      </c>
      <c r="E5390" s="313" t="s">
        <v>4138</v>
      </c>
      <c r="I5390" s="313" t="s">
        <v>4137</v>
      </c>
      <c r="J5390" s="313" t="s">
        <v>772</v>
      </c>
      <c r="K5390" s="313">
        <v>7</v>
      </c>
      <c r="L5390" s="319"/>
      <c r="M5390" s="319">
        <v>10</v>
      </c>
      <c r="N5390" s="319">
        <v>10</v>
      </c>
      <c r="O5390" s="319" t="s">
        <v>9647</v>
      </c>
      <c r="P5390" s="319">
        <v>76</v>
      </c>
      <c r="Q5390" s="319">
        <v>43</v>
      </c>
      <c r="R5390" s="319">
        <v>40</v>
      </c>
      <c r="S5390" s="319" t="s">
        <v>9648</v>
      </c>
      <c r="T5390" s="319">
        <v>350</v>
      </c>
      <c r="U5390" s="319">
        <v>-7.1689999999999996</v>
      </c>
      <c r="V5390" s="319">
        <v>-76.727999999999994</v>
      </c>
      <c r="W5390" s="319"/>
      <c r="X5390" s="319"/>
      <c r="Y5390" s="319"/>
      <c r="Z5390" s="319"/>
      <c r="AA5390" s="319"/>
      <c r="AB5390" s="319"/>
      <c r="AC5390" s="319"/>
      <c r="AD5390" s="319"/>
      <c r="AE5390" s="319"/>
      <c r="AF5390" s="319"/>
    </row>
    <row r="5391" spans="2:32" s="313" customFormat="1" hidden="1" x14ac:dyDescent="0.25">
      <c r="B5391" s="313" t="s">
        <v>4101</v>
      </c>
      <c r="C5391" s="672"/>
      <c r="D5391" s="313" t="s">
        <v>10750</v>
      </c>
      <c r="E5391" s="313" t="s">
        <v>4102</v>
      </c>
      <c r="I5391" s="313" t="s">
        <v>4103</v>
      </c>
      <c r="J5391" s="313" t="s">
        <v>745</v>
      </c>
      <c r="K5391" s="313">
        <v>57</v>
      </c>
      <c r="L5391" s="319"/>
      <c r="M5391" s="319">
        <v>45</v>
      </c>
      <c r="N5391" s="319">
        <v>27</v>
      </c>
      <c r="O5391" s="319" t="s">
        <v>9644</v>
      </c>
      <c r="P5391" s="319">
        <v>14</v>
      </c>
      <c r="Q5391" s="319">
        <v>4</v>
      </c>
      <c r="R5391" s="319">
        <v>7</v>
      </c>
      <c r="S5391" s="319" t="s">
        <v>9645</v>
      </c>
      <c r="T5391" s="319">
        <v>226</v>
      </c>
      <c r="U5391" s="319">
        <v>57.758000000000003</v>
      </c>
      <c r="V5391" s="319">
        <v>14.069000000000001</v>
      </c>
      <c r="W5391" s="319"/>
      <c r="X5391" s="319"/>
      <c r="Y5391" s="319"/>
      <c r="Z5391" s="319"/>
      <c r="AA5391" s="319"/>
      <c r="AB5391" s="319"/>
      <c r="AC5391" s="319"/>
      <c r="AD5391" s="319"/>
      <c r="AE5391" s="319"/>
      <c r="AF5391" s="319"/>
    </row>
    <row r="5392" spans="2:32" s="313" customFormat="1" hidden="1" x14ac:dyDescent="0.25">
      <c r="B5392" s="313" t="s">
        <v>2099</v>
      </c>
      <c r="C5392" s="672"/>
      <c r="D5392" s="313" t="s">
        <v>10751</v>
      </c>
      <c r="E5392" s="313" t="s">
        <v>2100</v>
      </c>
      <c r="I5392" s="313" t="s">
        <v>2099</v>
      </c>
      <c r="J5392" s="313" t="s">
        <v>531</v>
      </c>
      <c r="K5392" s="313">
        <v>38</v>
      </c>
      <c r="L5392" s="319"/>
      <c r="M5392" s="319">
        <v>20</v>
      </c>
      <c r="N5392" s="319">
        <v>35</v>
      </c>
      <c r="O5392" s="319" t="s">
        <v>9644</v>
      </c>
      <c r="P5392" s="319">
        <v>26</v>
      </c>
      <c r="Q5392" s="319">
        <v>8</v>
      </c>
      <c r="R5392" s="319">
        <v>26</v>
      </c>
      <c r="S5392" s="319" t="s">
        <v>9645</v>
      </c>
      <c r="T5392" s="319">
        <v>6</v>
      </c>
      <c r="U5392" s="319">
        <v>38.343000000000004</v>
      </c>
      <c r="V5392" s="319">
        <v>26.140999999999998</v>
      </c>
      <c r="W5392" s="319"/>
      <c r="X5392" s="319"/>
      <c r="Y5392" s="319"/>
      <c r="Z5392" s="319"/>
      <c r="AA5392" s="319"/>
      <c r="AB5392" s="319"/>
      <c r="AC5392" s="319"/>
      <c r="AD5392" s="319"/>
      <c r="AE5392" s="319"/>
      <c r="AF5392" s="319"/>
    </row>
    <row r="5393" spans="2:32" s="313" customFormat="1" hidden="1" x14ac:dyDescent="0.25">
      <c r="B5393" s="313" t="s">
        <v>4802</v>
      </c>
      <c r="C5393" s="672"/>
      <c r="D5393" s="313" t="s">
        <v>10752</v>
      </c>
      <c r="E5393" s="313" t="s">
        <v>4803</v>
      </c>
      <c r="I5393" s="313" t="s">
        <v>4802</v>
      </c>
      <c r="J5393" s="313" t="s">
        <v>745</v>
      </c>
      <c r="K5393" s="313">
        <v>55</v>
      </c>
      <c r="L5393" s="319"/>
      <c r="M5393" s="319">
        <v>56</v>
      </c>
      <c r="N5393" s="319">
        <v>41</v>
      </c>
      <c r="O5393" s="319" t="s">
        <v>9644</v>
      </c>
      <c r="P5393" s="319">
        <v>12</v>
      </c>
      <c r="Q5393" s="319">
        <v>51</v>
      </c>
      <c r="R5393" s="319">
        <v>39</v>
      </c>
      <c r="S5393" s="319" t="s">
        <v>9645</v>
      </c>
      <c r="T5393" s="319">
        <v>60</v>
      </c>
      <c r="U5393" s="319">
        <v>55.945</v>
      </c>
      <c r="V5393" s="319">
        <v>12.861000000000001</v>
      </c>
      <c r="W5393" s="319"/>
      <c r="X5393" s="319"/>
      <c r="Y5393" s="319"/>
      <c r="Z5393" s="319"/>
      <c r="AA5393" s="319"/>
      <c r="AB5393" s="319"/>
      <c r="AC5393" s="319"/>
      <c r="AD5393" s="319"/>
      <c r="AE5393" s="319"/>
      <c r="AF5393" s="319"/>
    </row>
    <row r="5394" spans="2:32" s="313" customFormat="1" hidden="1" x14ac:dyDescent="0.25">
      <c r="B5394" s="313" t="s">
        <v>4001</v>
      </c>
      <c r="C5394" s="672"/>
      <c r="D5394" s="313" t="s">
        <v>10753</v>
      </c>
      <c r="E5394" s="313" t="s">
        <v>4002</v>
      </c>
      <c r="I5394" s="313" t="s">
        <v>4001</v>
      </c>
      <c r="J5394" s="313" t="s">
        <v>516</v>
      </c>
      <c r="K5394" s="313">
        <v>23</v>
      </c>
      <c r="L5394" s="319"/>
      <c r="M5394" s="319">
        <v>10</v>
      </c>
      <c r="N5394" s="319">
        <v>40</v>
      </c>
      <c r="O5394" s="319" t="s">
        <v>9644</v>
      </c>
      <c r="P5394" s="319">
        <v>80</v>
      </c>
      <c r="Q5394" s="319">
        <v>3</v>
      </c>
      <c r="R5394" s="319">
        <v>7</v>
      </c>
      <c r="S5394" s="319" t="s">
        <v>9645</v>
      </c>
      <c r="T5394" s="319">
        <v>495</v>
      </c>
      <c r="U5394" s="319">
        <v>23.178000000000001</v>
      </c>
      <c r="V5394" s="319">
        <v>80.052000000000007</v>
      </c>
      <c r="W5394" s="319"/>
      <c r="X5394" s="319"/>
      <c r="Y5394" s="319"/>
      <c r="Z5394" s="319"/>
      <c r="AA5394" s="319"/>
      <c r="AB5394" s="319"/>
      <c r="AC5394" s="319"/>
      <c r="AD5394" s="319"/>
      <c r="AE5394" s="319"/>
      <c r="AF5394" s="319"/>
    </row>
    <row r="5395" spans="2:32" s="313" customFormat="1" hidden="1" x14ac:dyDescent="0.25">
      <c r="B5395" s="313" t="s">
        <v>5992</v>
      </c>
      <c r="C5395" s="672"/>
      <c r="D5395" s="313" t="s">
        <v>10754</v>
      </c>
      <c r="E5395" s="313" t="s">
        <v>5993</v>
      </c>
      <c r="I5395" s="313" t="s">
        <v>5994</v>
      </c>
      <c r="J5395" s="313" t="s">
        <v>531</v>
      </c>
      <c r="K5395" s="313">
        <v>37</v>
      </c>
      <c r="L5395" s="319"/>
      <c r="M5395" s="319">
        <v>26</v>
      </c>
      <c r="N5395" s="319">
        <v>6</v>
      </c>
      <c r="O5395" s="319" t="s">
        <v>9644</v>
      </c>
      <c r="P5395" s="319">
        <v>25</v>
      </c>
      <c r="Q5395" s="319">
        <v>20</v>
      </c>
      <c r="R5395" s="319">
        <v>53</v>
      </c>
      <c r="S5395" s="319" t="s">
        <v>9645</v>
      </c>
      <c r="T5395" s="319">
        <v>124</v>
      </c>
      <c r="U5395" s="319">
        <v>37.435000000000002</v>
      </c>
      <c r="V5395" s="319">
        <v>25.347999999999999</v>
      </c>
      <c r="W5395" s="319"/>
      <c r="X5395" s="319"/>
      <c r="Y5395" s="319"/>
      <c r="Z5395" s="319"/>
      <c r="AA5395" s="319"/>
      <c r="AB5395" s="319"/>
      <c r="AC5395" s="319"/>
      <c r="AD5395" s="319"/>
      <c r="AE5395" s="319"/>
      <c r="AF5395" s="319"/>
    </row>
    <row r="5396" spans="2:32" s="313" customFormat="1" hidden="1" x14ac:dyDescent="0.25">
      <c r="B5396" s="313" t="s">
        <v>4106</v>
      </c>
      <c r="C5396" s="672"/>
      <c r="D5396" s="313" t="s">
        <v>10755</v>
      </c>
      <c r="E5396" s="313" t="s">
        <v>4113</v>
      </c>
      <c r="I5396" s="313" t="s">
        <v>4114</v>
      </c>
      <c r="J5396" s="313" t="s">
        <v>525</v>
      </c>
      <c r="K5396" s="313">
        <v>26</v>
      </c>
      <c r="L5396" s="319"/>
      <c r="M5396" s="319">
        <v>8</v>
      </c>
      <c r="N5396" s="319">
        <v>21</v>
      </c>
      <c r="O5396" s="319" t="s">
        <v>9647</v>
      </c>
      <c r="P5396" s="319">
        <v>28</v>
      </c>
      <c r="Q5396" s="319">
        <v>14</v>
      </c>
      <c r="R5396" s="319">
        <v>45</v>
      </c>
      <c r="S5396" s="319" t="s">
        <v>9645</v>
      </c>
      <c r="T5396" s="319">
        <v>1695</v>
      </c>
      <c r="U5396" s="319">
        <v>-26.138999999999999</v>
      </c>
      <c r="V5396" s="319">
        <v>28.245999999999999</v>
      </c>
      <c r="W5396" s="319"/>
      <c r="X5396" s="319"/>
      <c r="Y5396" s="319"/>
      <c r="Z5396" s="319"/>
      <c r="AA5396" s="319"/>
      <c r="AB5396" s="319"/>
      <c r="AC5396" s="319"/>
      <c r="AD5396" s="319"/>
      <c r="AE5396" s="319"/>
      <c r="AF5396" s="319"/>
    </row>
    <row r="5397" spans="2:32" s="313" customFormat="1" hidden="1" x14ac:dyDescent="0.25">
      <c r="B5397" s="313" t="s">
        <v>4149</v>
      </c>
      <c r="C5397" s="672"/>
      <c r="D5397" s="313" t="s">
        <v>10756</v>
      </c>
      <c r="E5397" s="313" t="s">
        <v>4150</v>
      </c>
      <c r="I5397" s="313" t="s">
        <v>4151</v>
      </c>
      <c r="J5397" s="313" t="s">
        <v>436</v>
      </c>
      <c r="K5397" s="313">
        <v>58</v>
      </c>
      <c r="L5397" s="319"/>
      <c r="M5397" s="319">
        <v>21</v>
      </c>
      <c r="N5397" s="319">
        <v>17</v>
      </c>
      <c r="O5397" s="319" t="s">
        <v>9644</v>
      </c>
      <c r="P5397" s="319">
        <v>134</v>
      </c>
      <c r="Q5397" s="319">
        <v>34</v>
      </c>
      <c r="R5397" s="319">
        <v>34</v>
      </c>
      <c r="S5397" s="319" t="s">
        <v>9648</v>
      </c>
      <c r="T5397" s="319">
        <v>6</v>
      </c>
      <c r="U5397" s="319">
        <v>58.354999999999997</v>
      </c>
      <c r="V5397" s="319">
        <v>-134.57599999999999</v>
      </c>
      <c r="W5397" s="319"/>
      <c r="X5397" s="319"/>
      <c r="Y5397" s="319"/>
      <c r="Z5397" s="319"/>
      <c r="AA5397" s="319"/>
      <c r="AB5397" s="319"/>
      <c r="AC5397" s="319"/>
      <c r="AD5397" s="319"/>
      <c r="AE5397" s="319"/>
      <c r="AF5397" s="319"/>
    </row>
    <row r="5398" spans="2:32" s="313" customFormat="1" hidden="1" x14ac:dyDescent="0.25">
      <c r="B5398" s="313" t="s">
        <v>4104</v>
      </c>
      <c r="C5398" s="672"/>
      <c r="D5398" s="313" t="s">
        <v>10757</v>
      </c>
      <c r="E5398" s="313" t="s">
        <v>4105</v>
      </c>
      <c r="I5398" s="313" t="s">
        <v>4104</v>
      </c>
      <c r="J5398" s="313" t="s">
        <v>2849</v>
      </c>
      <c r="K5398" s="313">
        <v>62</v>
      </c>
      <c r="L5398" s="319"/>
      <c r="M5398" s="319">
        <v>39</v>
      </c>
      <c r="N5398" s="319">
        <v>32</v>
      </c>
      <c r="O5398" s="319" t="s">
        <v>9644</v>
      </c>
      <c r="P5398" s="319">
        <v>29</v>
      </c>
      <c r="Q5398" s="319">
        <v>37</v>
      </c>
      <c r="R5398" s="319">
        <v>28</v>
      </c>
      <c r="S5398" s="319" t="s">
        <v>9645</v>
      </c>
      <c r="T5398" s="319">
        <v>122</v>
      </c>
      <c r="U5398" s="319">
        <v>62.658999999999999</v>
      </c>
      <c r="V5398" s="319">
        <v>29.623999999999999</v>
      </c>
      <c r="W5398" s="319"/>
      <c r="X5398" s="319"/>
      <c r="Y5398" s="319"/>
      <c r="Z5398" s="319"/>
      <c r="AA5398" s="319"/>
      <c r="AB5398" s="319"/>
      <c r="AC5398" s="319"/>
      <c r="AD5398" s="319"/>
      <c r="AE5398" s="319"/>
      <c r="AF5398" s="319"/>
    </row>
    <row r="5399" spans="2:32" s="313" customFormat="1" hidden="1" x14ac:dyDescent="0.25">
      <c r="B5399" s="313" t="s">
        <v>9517</v>
      </c>
      <c r="C5399" s="672"/>
      <c r="D5399" s="313" t="s">
        <v>10758</v>
      </c>
      <c r="E5399" s="313" t="s">
        <v>9518</v>
      </c>
      <c r="I5399" s="313" t="s">
        <v>9519</v>
      </c>
      <c r="J5399" s="313" t="s">
        <v>726</v>
      </c>
      <c r="K5399" s="313">
        <v>7</v>
      </c>
      <c r="L5399" s="319"/>
      <c r="M5399" s="319">
        <v>47</v>
      </c>
      <c r="N5399" s="319">
        <v>17</v>
      </c>
      <c r="O5399" s="319" t="s">
        <v>9647</v>
      </c>
      <c r="P5399" s="319">
        <v>110</v>
      </c>
      <c r="Q5399" s="319">
        <v>25</v>
      </c>
      <c r="R5399" s="319">
        <v>55</v>
      </c>
      <c r="S5399" s="319" t="s">
        <v>9645</v>
      </c>
      <c r="T5399" s="319">
        <v>107</v>
      </c>
      <c r="U5399" s="319">
        <v>-7.7880000000000003</v>
      </c>
      <c r="V5399" s="319">
        <v>110.432</v>
      </c>
      <c r="W5399" s="319"/>
      <c r="X5399" s="319"/>
      <c r="Y5399" s="319"/>
      <c r="Z5399" s="319"/>
      <c r="AA5399" s="319"/>
      <c r="AB5399" s="319"/>
      <c r="AC5399" s="319"/>
      <c r="AD5399" s="319"/>
      <c r="AE5399" s="319"/>
      <c r="AF5399" s="319"/>
    </row>
    <row r="5400" spans="2:32" s="313" customFormat="1" hidden="1" x14ac:dyDescent="0.25">
      <c r="B5400" s="313" t="s">
        <v>4099</v>
      </c>
      <c r="C5400" s="672"/>
      <c r="D5400" s="313" t="s">
        <v>10759</v>
      </c>
      <c r="E5400" s="313" t="s">
        <v>4100</v>
      </c>
      <c r="I5400" s="313" t="s">
        <v>4099</v>
      </c>
      <c r="J5400" s="313" t="s">
        <v>516</v>
      </c>
      <c r="K5400" s="313">
        <v>26</v>
      </c>
      <c r="L5400" s="319"/>
      <c r="M5400" s="319">
        <v>15</v>
      </c>
      <c r="N5400" s="319">
        <v>5</v>
      </c>
      <c r="O5400" s="319" t="s">
        <v>9644</v>
      </c>
      <c r="P5400" s="319">
        <v>73</v>
      </c>
      <c r="Q5400" s="319">
        <v>2</v>
      </c>
      <c r="R5400" s="319">
        <v>53</v>
      </c>
      <c r="S5400" s="319" t="s">
        <v>9645</v>
      </c>
      <c r="T5400" s="319">
        <v>219</v>
      </c>
      <c r="U5400" s="319">
        <v>26.251000000000001</v>
      </c>
      <c r="V5400" s="319">
        <v>73.048000000000002</v>
      </c>
      <c r="W5400" s="319"/>
      <c r="X5400" s="319"/>
      <c r="Y5400" s="319"/>
      <c r="Z5400" s="319"/>
      <c r="AA5400" s="319"/>
      <c r="AB5400" s="319"/>
      <c r="AC5400" s="319"/>
      <c r="AD5400" s="319"/>
      <c r="AE5400" s="319"/>
      <c r="AF5400" s="319"/>
    </row>
    <row r="5401" spans="2:32" s="313" customFormat="1" hidden="1" x14ac:dyDescent="0.25">
      <c r="B5401" s="313" t="s">
        <v>4122</v>
      </c>
      <c r="C5401" s="672"/>
      <c r="D5401" s="313" t="s">
        <v>10760</v>
      </c>
      <c r="E5401" s="313" t="s">
        <v>4123</v>
      </c>
      <c r="I5401" s="313" t="s">
        <v>4122</v>
      </c>
      <c r="J5401" s="313" t="s">
        <v>665</v>
      </c>
      <c r="K5401" s="313">
        <v>26</v>
      </c>
      <c r="L5401" s="319"/>
      <c r="M5401" s="319">
        <v>13</v>
      </c>
      <c r="N5401" s="319">
        <v>29</v>
      </c>
      <c r="O5401" s="319" t="s">
        <v>9647</v>
      </c>
      <c r="P5401" s="319">
        <v>48</v>
      </c>
      <c r="Q5401" s="319">
        <v>47</v>
      </c>
      <c r="R5401" s="319">
        <v>50</v>
      </c>
      <c r="S5401" s="319" t="s">
        <v>9648</v>
      </c>
      <c r="T5401" s="319">
        <v>5</v>
      </c>
      <c r="U5401" s="319">
        <v>-26.225000000000001</v>
      </c>
      <c r="V5401" s="319">
        <v>-48.796999999999997</v>
      </c>
      <c r="W5401" s="319"/>
      <c r="X5401" s="319"/>
      <c r="Y5401" s="319"/>
      <c r="Z5401" s="319"/>
      <c r="AA5401" s="319"/>
      <c r="AB5401" s="319"/>
      <c r="AC5401" s="319"/>
      <c r="AD5401" s="319"/>
      <c r="AE5401" s="319"/>
      <c r="AF5401" s="319"/>
    </row>
    <row r="5402" spans="2:32" s="313" customFormat="1" hidden="1" x14ac:dyDescent="0.25">
      <c r="B5402" s="313" t="s">
        <v>4115</v>
      </c>
      <c r="C5402" s="672"/>
      <c r="D5402" s="313" t="s">
        <v>10761</v>
      </c>
      <c r="E5402" s="313" t="s">
        <v>4116</v>
      </c>
      <c r="I5402" s="313" t="s">
        <v>4117</v>
      </c>
      <c r="J5402" s="313" t="s">
        <v>4117</v>
      </c>
      <c r="K5402" s="313">
        <v>16</v>
      </c>
      <c r="L5402" s="319"/>
      <c r="M5402" s="319">
        <v>43</v>
      </c>
      <c r="N5402" s="319">
        <v>43</v>
      </c>
      <c r="O5402" s="319" t="s">
        <v>9644</v>
      </c>
      <c r="P5402" s="319">
        <v>169</v>
      </c>
      <c r="Q5402" s="319">
        <v>32</v>
      </c>
      <c r="R5402" s="319">
        <v>3</v>
      </c>
      <c r="S5402" s="319" t="s">
        <v>9648</v>
      </c>
      <c r="T5402" s="319">
        <v>3</v>
      </c>
      <c r="U5402" s="319">
        <v>16.728999999999999</v>
      </c>
      <c r="V5402" s="319">
        <v>-169.53399999999999</v>
      </c>
      <c r="W5402" s="319"/>
      <c r="X5402" s="319"/>
      <c r="Y5402" s="319"/>
      <c r="Z5402" s="319"/>
      <c r="AA5402" s="319"/>
      <c r="AB5402" s="319"/>
      <c r="AC5402" s="319"/>
      <c r="AD5402" s="319"/>
      <c r="AE5402" s="319"/>
      <c r="AF5402" s="319"/>
    </row>
    <row r="5403" spans="2:32" s="313" customFormat="1" hidden="1" x14ac:dyDescent="0.25">
      <c r="B5403" s="313" t="s">
        <v>4130</v>
      </c>
      <c r="C5403" s="672"/>
      <c r="D5403" s="313" t="s">
        <v>10762</v>
      </c>
      <c r="E5403" s="313" t="s">
        <v>4130</v>
      </c>
      <c r="I5403" s="313" t="s">
        <v>4130</v>
      </c>
      <c r="J5403" s="313" t="s">
        <v>463</v>
      </c>
      <c r="K5403" s="313">
        <v>9</v>
      </c>
      <c r="L5403" s="319"/>
      <c r="M5403" s="319">
        <v>38</v>
      </c>
      <c r="N5403" s="319">
        <v>23</v>
      </c>
      <c r="O5403" s="319" t="s">
        <v>9644</v>
      </c>
      <c r="P5403" s="319">
        <v>8</v>
      </c>
      <c r="Q5403" s="319">
        <v>52</v>
      </c>
      <c r="R5403" s="319">
        <v>8</v>
      </c>
      <c r="S5403" s="319" t="s">
        <v>9645</v>
      </c>
      <c r="T5403" s="319">
        <v>1290</v>
      </c>
      <c r="U5403" s="319">
        <v>9.64</v>
      </c>
      <c r="V5403" s="319">
        <v>8.8689999999999998</v>
      </c>
      <c r="W5403" s="319"/>
      <c r="X5403" s="319"/>
      <c r="Y5403" s="319"/>
      <c r="Z5403" s="319"/>
      <c r="AA5403" s="319"/>
      <c r="AB5403" s="319"/>
      <c r="AC5403" s="319"/>
      <c r="AD5403" s="319"/>
      <c r="AE5403" s="319"/>
      <c r="AF5403" s="319"/>
    </row>
    <row r="5404" spans="2:32" s="313" customFormat="1" hidden="1" x14ac:dyDescent="0.25">
      <c r="B5404" s="313" t="s">
        <v>4096</v>
      </c>
      <c r="C5404" s="672"/>
      <c r="D5404" s="313" t="s">
        <v>10763</v>
      </c>
      <c r="E5404" s="313" t="s">
        <v>4097</v>
      </c>
      <c r="I5404" s="313" t="s">
        <v>4098</v>
      </c>
      <c r="J5404" s="313" t="s">
        <v>665</v>
      </c>
      <c r="K5404" s="313">
        <v>7</v>
      </c>
      <c r="L5404" s="319"/>
      <c r="M5404" s="319">
        <v>16</v>
      </c>
      <c r="N5404" s="319">
        <v>11</v>
      </c>
      <c r="O5404" s="319" t="s">
        <v>9647</v>
      </c>
      <c r="P5404" s="319">
        <v>35</v>
      </c>
      <c r="Q5404" s="319">
        <v>53</v>
      </c>
      <c r="R5404" s="319">
        <v>46</v>
      </c>
      <c r="S5404" s="319" t="s">
        <v>9648</v>
      </c>
      <c r="T5404" s="319">
        <v>502</v>
      </c>
      <c r="U5404" s="319">
        <v>-7.27</v>
      </c>
      <c r="V5404" s="319">
        <v>-35.896000000000001</v>
      </c>
      <c r="W5404" s="319"/>
      <c r="X5404" s="319"/>
      <c r="Y5404" s="319"/>
      <c r="Z5404" s="319"/>
      <c r="AA5404" s="319"/>
      <c r="AB5404" s="319"/>
      <c r="AC5404" s="319"/>
      <c r="AD5404" s="319"/>
      <c r="AE5404" s="319"/>
      <c r="AF5404" s="319"/>
    </row>
    <row r="5405" spans="2:32" s="313" customFormat="1" hidden="1" x14ac:dyDescent="0.25">
      <c r="B5405" s="313" t="s">
        <v>4128</v>
      </c>
      <c r="C5405" s="672"/>
      <c r="D5405" s="313" t="s">
        <v>10764</v>
      </c>
      <c r="E5405" s="313" t="s">
        <v>4129</v>
      </c>
      <c r="I5405" s="313" t="s">
        <v>4128</v>
      </c>
      <c r="J5405" s="313" t="s">
        <v>516</v>
      </c>
      <c r="K5405" s="313">
        <v>26</v>
      </c>
      <c r="L5405" s="319"/>
      <c r="M5405" s="319">
        <v>43</v>
      </c>
      <c r="N5405" s="319">
        <v>50</v>
      </c>
      <c r="O5405" s="319" t="s">
        <v>9644</v>
      </c>
      <c r="P5405" s="319">
        <v>94</v>
      </c>
      <c r="Q5405" s="319">
        <v>10</v>
      </c>
      <c r="R5405" s="319">
        <v>32</v>
      </c>
      <c r="S5405" s="319" t="s">
        <v>9645</v>
      </c>
      <c r="T5405" s="319">
        <v>87</v>
      </c>
      <c r="U5405" s="319">
        <v>26.731000000000002</v>
      </c>
      <c r="V5405" s="319">
        <v>94.176000000000002</v>
      </c>
      <c r="W5405" s="319"/>
      <c r="X5405" s="319"/>
      <c r="Y5405" s="319"/>
      <c r="Z5405" s="319"/>
      <c r="AA5405" s="319"/>
      <c r="AB5405" s="319"/>
      <c r="AC5405" s="319"/>
      <c r="AD5405" s="319"/>
      <c r="AE5405" s="319"/>
      <c r="AF5405" s="319"/>
    </row>
    <row r="5406" spans="2:32" s="313" customFormat="1" hidden="1" x14ac:dyDescent="0.25">
      <c r="B5406" s="313" t="s">
        <v>4418</v>
      </c>
      <c r="C5406" s="672"/>
      <c r="D5406" s="313" t="s">
        <v>10765</v>
      </c>
      <c r="E5406" s="313" t="s">
        <v>4419</v>
      </c>
      <c r="I5406" s="313" t="s">
        <v>4420</v>
      </c>
      <c r="J5406" s="313" t="s">
        <v>916</v>
      </c>
      <c r="K5406" s="313">
        <v>3</v>
      </c>
      <c r="L5406" s="319"/>
      <c r="M5406" s="319">
        <v>25</v>
      </c>
      <c r="N5406" s="319">
        <v>45</v>
      </c>
      <c r="O5406" s="319" t="s">
        <v>9647</v>
      </c>
      <c r="P5406" s="319">
        <v>37</v>
      </c>
      <c r="Q5406" s="319">
        <v>4</v>
      </c>
      <c r="R5406" s="319">
        <v>28</v>
      </c>
      <c r="S5406" s="319" t="s">
        <v>9645</v>
      </c>
      <c r="T5406" s="319">
        <v>894</v>
      </c>
      <c r="U5406" s="319">
        <v>-3.4289999999999998</v>
      </c>
      <c r="V5406" s="319">
        <v>37.073999999999998</v>
      </c>
      <c r="W5406" s="319"/>
      <c r="X5406" s="319"/>
      <c r="Y5406" s="319"/>
      <c r="Z5406" s="319"/>
      <c r="AA5406" s="319"/>
      <c r="AB5406" s="319"/>
      <c r="AC5406" s="319"/>
      <c r="AD5406" s="319"/>
      <c r="AE5406" s="319"/>
      <c r="AF5406" s="319"/>
    </row>
    <row r="5407" spans="2:32" s="313" customFormat="1" hidden="1" x14ac:dyDescent="0.25">
      <c r="B5407" s="313" t="s">
        <v>4072</v>
      </c>
      <c r="C5407" s="672"/>
      <c r="D5407" s="313" t="s">
        <v>10766</v>
      </c>
      <c r="E5407" s="313" t="s">
        <v>4073</v>
      </c>
      <c r="I5407" s="313" t="s">
        <v>4074</v>
      </c>
      <c r="J5407" s="313" t="s">
        <v>1287</v>
      </c>
      <c r="K5407" s="313">
        <v>31</v>
      </c>
      <c r="L5407" s="319"/>
      <c r="M5407" s="319">
        <v>52</v>
      </c>
      <c r="N5407" s="319">
        <v>0</v>
      </c>
      <c r="O5407" s="319" t="s">
        <v>9644</v>
      </c>
      <c r="P5407" s="319">
        <v>35</v>
      </c>
      <c r="Q5407" s="319">
        <v>13</v>
      </c>
      <c r="R5407" s="319">
        <v>0</v>
      </c>
      <c r="S5407" s="319" t="s">
        <v>9645</v>
      </c>
      <c r="T5407" s="319">
        <v>232</v>
      </c>
      <c r="U5407" s="319">
        <v>31.867000000000001</v>
      </c>
      <c r="V5407" s="319">
        <v>35.216999999999999</v>
      </c>
      <c r="W5407" s="319"/>
      <c r="X5407" s="319"/>
      <c r="Y5407" s="319"/>
      <c r="Z5407" s="319"/>
      <c r="AA5407" s="319"/>
      <c r="AB5407" s="319"/>
      <c r="AC5407" s="319"/>
      <c r="AD5407" s="319"/>
      <c r="AE5407" s="319"/>
      <c r="AF5407" s="319"/>
    </row>
    <row r="5408" spans="2:32" s="313" customFormat="1" hidden="1" x14ac:dyDescent="0.25">
      <c r="B5408" s="313" t="s">
        <v>4029</v>
      </c>
      <c r="C5408" s="672"/>
      <c r="D5408" s="313" t="s">
        <v>10767</v>
      </c>
      <c r="E5408" s="313" t="s">
        <v>4030</v>
      </c>
      <c r="I5408" s="313" t="s">
        <v>4029</v>
      </c>
      <c r="J5408" s="313" t="s">
        <v>516</v>
      </c>
      <c r="K5408" s="313">
        <v>26</v>
      </c>
      <c r="L5408" s="319"/>
      <c r="M5408" s="319">
        <v>53</v>
      </c>
      <c r="N5408" s="319">
        <v>21</v>
      </c>
      <c r="O5408" s="319" t="s">
        <v>9644</v>
      </c>
      <c r="P5408" s="319">
        <v>70</v>
      </c>
      <c r="Q5408" s="319">
        <v>51</v>
      </c>
      <c r="R5408" s="319">
        <v>52</v>
      </c>
      <c r="S5408" s="319" t="s">
        <v>9645</v>
      </c>
      <c r="T5408" s="319">
        <v>271</v>
      </c>
      <c r="U5408" s="319">
        <v>26.888999999999999</v>
      </c>
      <c r="V5408" s="319">
        <v>70.864000000000004</v>
      </c>
      <c r="W5408" s="319"/>
      <c r="X5408" s="319"/>
      <c r="Y5408" s="319"/>
      <c r="Z5408" s="319"/>
      <c r="AA5408" s="319"/>
      <c r="AB5408" s="319"/>
      <c r="AC5408" s="319"/>
      <c r="AD5408" s="319"/>
      <c r="AE5408" s="319"/>
      <c r="AF5408" s="319"/>
    </row>
    <row r="5409" spans="2:32" s="313" customFormat="1" hidden="1" x14ac:dyDescent="0.25">
      <c r="B5409" s="313" t="s">
        <v>8070</v>
      </c>
      <c r="C5409" s="672"/>
      <c r="D5409" s="313" t="s">
        <v>10768</v>
      </c>
      <c r="E5409" s="313" t="s">
        <v>8071</v>
      </c>
      <c r="I5409" s="313" t="s">
        <v>8070</v>
      </c>
      <c r="J5409" s="313" t="s">
        <v>531</v>
      </c>
      <c r="K5409" s="313">
        <v>35</v>
      </c>
      <c r="L5409" s="319"/>
      <c r="M5409" s="319">
        <v>12</v>
      </c>
      <c r="N5409" s="319">
        <v>49</v>
      </c>
      <c r="O5409" s="319" t="s">
        <v>9644</v>
      </c>
      <c r="P5409" s="319">
        <v>26</v>
      </c>
      <c r="Q5409" s="319">
        <v>5</v>
      </c>
      <c r="R5409" s="319">
        <v>51</v>
      </c>
      <c r="S5409" s="319" t="s">
        <v>9645</v>
      </c>
      <c r="T5409" s="319">
        <v>13</v>
      </c>
      <c r="U5409" s="319">
        <v>35.213999999999999</v>
      </c>
      <c r="V5409" s="319">
        <v>26.097999999999999</v>
      </c>
      <c r="W5409" s="319"/>
      <c r="X5409" s="319"/>
      <c r="Y5409" s="319"/>
      <c r="Z5409" s="319"/>
      <c r="AA5409" s="319"/>
      <c r="AB5409" s="319"/>
      <c r="AC5409" s="319"/>
      <c r="AD5409" s="319"/>
      <c r="AE5409" s="319"/>
      <c r="AF5409" s="319"/>
    </row>
    <row r="5410" spans="2:32" s="313" customFormat="1" hidden="1" x14ac:dyDescent="0.25">
      <c r="B5410" s="313" t="s">
        <v>8085</v>
      </c>
      <c r="C5410" s="672"/>
      <c r="D5410" s="313" t="s">
        <v>10769</v>
      </c>
      <c r="E5410" s="313" t="s">
        <v>8086</v>
      </c>
      <c r="I5410" s="313" t="s">
        <v>8085</v>
      </c>
      <c r="J5410" s="313" t="s">
        <v>531</v>
      </c>
      <c r="K5410" s="313">
        <v>39</v>
      </c>
      <c r="L5410" s="319"/>
      <c r="M5410" s="319">
        <v>10</v>
      </c>
      <c r="N5410" s="319">
        <v>37</v>
      </c>
      <c r="O5410" s="319" t="s">
        <v>9644</v>
      </c>
      <c r="P5410" s="319">
        <v>23</v>
      </c>
      <c r="Q5410" s="319">
        <v>30</v>
      </c>
      <c r="R5410" s="319">
        <v>13</v>
      </c>
      <c r="S5410" s="319" t="s">
        <v>9645</v>
      </c>
      <c r="T5410" s="319">
        <v>16</v>
      </c>
      <c r="U5410" s="319">
        <v>39.177</v>
      </c>
      <c r="V5410" s="319">
        <v>23.504000000000001</v>
      </c>
      <c r="W5410" s="319"/>
      <c r="X5410" s="319"/>
      <c r="Y5410" s="319"/>
      <c r="Z5410" s="319"/>
      <c r="AA5410" s="319"/>
      <c r="AB5410" s="319"/>
      <c r="AC5410" s="319"/>
      <c r="AD5410" s="319"/>
      <c r="AE5410" s="319"/>
      <c r="AF5410" s="319"/>
    </row>
    <row r="5411" spans="2:32" s="313" customFormat="1" hidden="1" x14ac:dyDescent="0.25">
      <c r="B5411" s="313" t="s">
        <v>4133</v>
      </c>
      <c r="C5411" s="672"/>
      <c r="D5411" s="313" t="s">
        <v>10770</v>
      </c>
      <c r="E5411" s="313" t="s">
        <v>4134</v>
      </c>
      <c r="I5411" s="313" t="s">
        <v>4133</v>
      </c>
      <c r="J5411" s="313" t="s">
        <v>1055</v>
      </c>
      <c r="K5411" s="313">
        <v>44</v>
      </c>
      <c r="L5411" s="319"/>
      <c r="M5411" s="319">
        <v>2</v>
      </c>
      <c r="N5411" s="319">
        <v>53</v>
      </c>
      <c r="O5411" s="319" t="s">
        <v>9647</v>
      </c>
      <c r="P5411" s="319">
        <v>70</v>
      </c>
      <c r="Q5411" s="319">
        <v>27</v>
      </c>
      <c r="R5411" s="319">
        <v>33</v>
      </c>
      <c r="S5411" s="319" t="s">
        <v>9648</v>
      </c>
      <c r="T5411" s="319">
        <v>734</v>
      </c>
      <c r="U5411" s="319">
        <v>-44.048000000000002</v>
      </c>
      <c r="V5411" s="319">
        <v>-70.459000000000003</v>
      </c>
      <c r="W5411" s="319"/>
      <c r="X5411" s="319"/>
      <c r="Y5411" s="319"/>
      <c r="Z5411" s="319"/>
      <c r="AA5411" s="319"/>
      <c r="AB5411" s="319"/>
      <c r="AC5411" s="319"/>
      <c r="AD5411" s="319"/>
      <c r="AE5411" s="319"/>
      <c r="AF5411" s="319"/>
    </row>
    <row r="5412" spans="2:32" s="313" customFormat="1" hidden="1" x14ac:dyDescent="0.25">
      <c r="B5412" s="313" t="s">
        <v>4075</v>
      </c>
      <c r="C5412" s="672"/>
      <c r="D5412" s="313" t="s">
        <v>10771</v>
      </c>
      <c r="E5412" s="313" t="s">
        <v>4076</v>
      </c>
      <c r="I5412" s="313" t="s">
        <v>4075</v>
      </c>
      <c r="J5412" s="313" t="s">
        <v>2114</v>
      </c>
      <c r="K5412" s="313">
        <v>23</v>
      </c>
      <c r="L5412" s="319"/>
      <c r="M5412" s="319">
        <v>11</v>
      </c>
      <c r="N5412" s="319">
        <v>1</v>
      </c>
      <c r="O5412" s="319" t="s">
        <v>9644</v>
      </c>
      <c r="P5412" s="319">
        <v>89</v>
      </c>
      <c r="Q5412" s="319">
        <v>9</v>
      </c>
      <c r="R5412" s="319">
        <v>39</v>
      </c>
      <c r="S5412" s="319" t="s">
        <v>9645</v>
      </c>
      <c r="T5412" s="319">
        <v>7</v>
      </c>
      <c r="U5412" s="319">
        <v>23.184000000000001</v>
      </c>
      <c r="V5412" s="319">
        <v>89.161000000000001</v>
      </c>
      <c r="W5412" s="319"/>
      <c r="X5412" s="319"/>
      <c r="Y5412" s="319"/>
      <c r="Z5412" s="319"/>
      <c r="AA5412" s="319"/>
      <c r="AB5412" s="319"/>
      <c r="AC5412" s="319"/>
      <c r="AD5412" s="319"/>
      <c r="AE5412" s="319"/>
      <c r="AF5412" s="319"/>
    </row>
    <row r="5413" spans="2:32" s="313" customFormat="1" hidden="1" x14ac:dyDescent="0.25">
      <c r="B5413" s="313" t="s">
        <v>7822</v>
      </c>
      <c r="C5413" s="672"/>
      <c r="D5413" s="313" t="s">
        <v>10772</v>
      </c>
      <c r="E5413" s="313" t="s">
        <v>7823</v>
      </c>
      <c r="I5413" s="313" t="s">
        <v>7822</v>
      </c>
      <c r="J5413" s="313" t="s">
        <v>531</v>
      </c>
      <c r="K5413" s="313">
        <v>36</v>
      </c>
      <c r="L5413" s="319"/>
      <c r="M5413" s="319">
        <v>24</v>
      </c>
      <c r="N5413" s="319">
        <v>1</v>
      </c>
      <c r="O5413" s="319" t="s">
        <v>9644</v>
      </c>
      <c r="P5413" s="319">
        <v>25</v>
      </c>
      <c r="Q5413" s="319">
        <v>28</v>
      </c>
      <c r="R5413" s="319">
        <v>43</v>
      </c>
      <c r="S5413" s="319" t="s">
        <v>9645</v>
      </c>
      <c r="T5413" s="319">
        <v>40</v>
      </c>
      <c r="U5413" s="319">
        <v>36.4</v>
      </c>
      <c r="V5413" s="319">
        <v>25.478999999999999</v>
      </c>
      <c r="W5413" s="319"/>
      <c r="X5413" s="319"/>
      <c r="Y5413" s="319"/>
      <c r="Z5413" s="319"/>
      <c r="AA5413" s="319"/>
      <c r="AB5413" s="319"/>
      <c r="AC5413" s="319"/>
      <c r="AD5413" s="319"/>
      <c r="AE5413" s="319"/>
      <c r="AF5413" s="319"/>
    </row>
    <row r="5414" spans="2:32" s="313" customFormat="1" hidden="1" x14ac:dyDescent="0.25">
      <c r="B5414" s="313" t="s">
        <v>4139</v>
      </c>
      <c r="C5414" s="672"/>
      <c r="D5414" s="313" t="s">
        <v>10773</v>
      </c>
      <c r="E5414" s="313" t="s">
        <v>4140</v>
      </c>
      <c r="I5414" s="313" t="s">
        <v>4139</v>
      </c>
      <c r="J5414" s="313" t="s">
        <v>2482</v>
      </c>
      <c r="K5414" s="313">
        <v>4</v>
      </c>
      <c r="L5414" s="319"/>
      <c r="M5414" s="319">
        <v>52</v>
      </c>
      <c r="N5414" s="319">
        <v>19</v>
      </c>
      <c r="O5414" s="319" t="s">
        <v>9644</v>
      </c>
      <c r="P5414" s="319">
        <v>31</v>
      </c>
      <c r="Q5414" s="319">
        <v>36</v>
      </c>
      <c r="R5414" s="319">
        <v>4</v>
      </c>
      <c r="S5414" s="319" t="s">
        <v>9645</v>
      </c>
      <c r="T5414" s="319">
        <v>460</v>
      </c>
      <c r="U5414" s="319">
        <v>4.8719999999999999</v>
      </c>
      <c r="V5414" s="319">
        <v>31.600999999999999</v>
      </c>
      <c r="W5414" s="319"/>
      <c r="X5414" s="319"/>
      <c r="Y5414" s="319"/>
      <c r="Z5414" s="319"/>
      <c r="AA5414" s="319"/>
      <c r="AB5414" s="319"/>
      <c r="AC5414" s="319"/>
      <c r="AD5414" s="319"/>
      <c r="AE5414" s="319"/>
      <c r="AF5414" s="319"/>
    </row>
    <row r="5415" spans="2:32" s="313" customFormat="1" hidden="1" x14ac:dyDescent="0.25">
      <c r="B5415" s="313" t="s">
        <v>4145</v>
      </c>
      <c r="C5415" s="672"/>
      <c r="D5415" s="313" t="s">
        <v>10774</v>
      </c>
      <c r="E5415" s="313" t="s">
        <v>4146</v>
      </c>
      <c r="I5415" s="313" t="s">
        <v>4145</v>
      </c>
      <c r="J5415" s="313" t="s">
        <v>1055</v>
      </c>
      <c r="K5415" s="313">
        <v>24</v>
      </c>
      <c r="L5415" s="319"/>
      <c r="M5415" s="319">
        <v>23</v>
      </c>
      <c r="N5415" s="319">
        <v>34</v>
      </c>
      <c r="O5415" s="319" t="s">
        <v>9647</v>
      </c>
      <c r="P5415" s="319">
        <v>65</v>
      </c>
      <c r="Q5415" s="319">
        <v>5</v>
      </c>
      <c r="R5415" s="319">
        <v>52</v>
      </c>
      <c r="S5415" s="319" t="s">
        <v>9648</v>
      </c>
      <c r="T5415" s="319">
        <v>921</v>
      </c>
      <c r="U5415" s="319">
        <v>-24.393000000000001</v>
      </c>
      <c r="V5415" s="319">
        <v>-65.097999999999999</v>
      </c>
      <c r="W5415" s="319"/>
      <c r="X5415" s="319"/>
      <c r="Y5415" s="319"/>
      <c r="Z5415" s="319"/>
      <c r="AA5415" s="319"/>
      <c r="AB5415" s="319"/>
      <c r="AC5415" s="319"/>
      <c r="AD5415" s="319"/>
      <c r="AE5415" s="319"/>
      <c r="AF5415" s="319"/>
    </row>
    <row r="5416" spans="2:32" s="313" customFormat="1" hidden="1" x14ac:dyDescent="0.25">
      <c r="B5416" s="313" t="s">
        <v>4147</v>
      </c>
      <c r="C5416" s="672"/>
      <c r="D5416" s="313" t="s">
        <v>10775</v>
      </c>
      <c r="E5416" s="313" t="s">
        <v>4148</v>
      </c>
      <c r="I5416" s="313" t="s">
        <v>4147</v>
      </c>
      <c r="J5416" s="313" t="s">
        <v>772</v>
      </c>
      <c r="K5416" s="313">
        <v>15</v>
      </c>
      <c r="L5416" s="319"/>
      <c r="M5416" s="319">
        <v>28</v>
      </c>
      <c r="N5416" s="319">
        <v>1</v>
      </c>
      <c r="O5416" s="319" t="s">
        <v>9647</v>
      </c>
      <c r="P5416" s="319">
        <v>70</v>
      </c>
      <c r="Q5416" s="319">
        <v>9</v>
      </c>
      <c r="R5416" s="319">
        <v>29</v>
      </c>
      <c r="S5416" s="319" t="s">
        <v>9648</v>
      </c>
      <c r="T5416" s="319">
        <v>3825</v>
      </c>
      <c r="U5416" s="319">
        <v>-15.467000000000001</v>
      </c>
      <c r="V5416" s="319">
        <v>-70.158000000000001</v>
      </c>
      <c r="W5416" s="319"/>
      <c r="X5416" s="319"/>
      <c r="Y5416" s="319"/>
      <c r="Z5416" s="319"/>
      <c r="AA5416" s="319"/>
      <c r="AB5416" s="319"/>
      <c r="AC5416" s="319"/>
      <c r="AD5416" s="319"/>
      <c r="AE5416" s="319"/>
      <c r="AF5416" s="319"/>
    </row>
    <row r="5417" spans="2:32" s="313" customFormat="1" hidden="1" x14ac:dyDescent="0.25">
      <c r="B5417" s="313" t="s">
        <v>4153</v>
      </c>
      <c r="C5417" s="672"/>
      <c r="D5417" s="313" t="s">
        <v>10776</v>
      </c>
      <c r="E5417" s="313" t="s">
        <v>4154</v>
      </c>
      <c r="I5417" s="313" t="s">
        <v>4153</v>
      </c>
      <c r="J5417" s="313" t="s">
        <v>3150</v>
      </c>
      <c r="K5417" s="313">
        <v>24</v>
      </c>
      <c r="L5417" s="319"/>
      <c r="M5417" s="319">
        <v>36</v>
      </c>
      <c r="N5417" s="319">
        <v>8</v>
      </c>
      <c r="O5417" s="319" t="s">
        <v>9647</v>
      </c>
      <c r="P5417" s="319">
        <v>24</v>
      </c>
      <c r="Q5417" s="319">
        <v>41</v>
      </c>
      <c r="R5417" s="319">
        <v>27</v>
      </c>
      <c r="S5417" s="319" t="s">
        <v>9645</v>
      </c>
      <c r="T5417" s="319">
        <v>1189</v>
      </c>
      <c r="U5417" s="319">
        <v>-24.602</v>
      </c>
      <c r="V5417" s="319">
        <v>24.690999999999999</v>
      </c>
      <c r="W5417" s="319"/>
      <c r="X5417" s="319"/>
      <c r="Y5417" s="319"/>
      <c r="Z5417" s="319"/>
      <c r="AA5417" s="319"/>
      <c r="AB5417" s="319"/>
      <c r="AC5417" s="319"/>
      <c r="AD5417" s="319"/>
      <c r="AE5417" s="319"/>
      <c r="AF5417" s="319"/>
    </row>
    <row r="5418" spans="2:32" s="313" customFormat="1" hidden="1" x14ac:dyDescent="0.25">
      <c r="B5418" s="313" t="s">
        <v>4155</v>
      </c>
      <c r="C5418" s="672"/>
      <c r="D5418" s="313" t="s">
        <v>10777</v>
      </c>
      <c r="E5418" s="313" t="s">
        <v>4156</v>
      </c>
      <c r="I5418" s="313" t="s">
        <v>4155</v>
      </c>
      <c r="J5418" s="313" t="s">
        <v>2849</v>
      </c>
      <c r="K5418" s="313">
        <v>62</v>
      </c>
      <c r="L5418" s="319"/>
      <c r="M5418" s="319">
        <v>23</v>
      </c>
      <c r="N5418" s="319">
        <v>58</v>
      </c>
      <c r="O5418" s="319" t="s">
        <v>9644</v>
      </c>
      <c r="P5418" s="319">
        <v>25</v>
      </c>
      <c r="Q5418" s="319">
        <v>40</v>
      </c>
      <c r="R5418" s="319">
        <v>41</v>
      </c>
      <c r="S5418" s="319" t="s">
        <v>9645</v>
      </c>
      <c r="T5418" s="319">
        <v>140</v>
      </c>
      <c r="U5418" s="319">
        <v>62.399000000000001</v>
      </c>
      <c r="V5418" s="319">
        <v>25.678000000000001</v>
      </c>
      <c r="W5418" s="319"/>
      <c r="X5418" s="319"/>
      <c r="Y5418" s="319"/>
      <c r="Z5418" s="319"/>
      <c r="AA5418" s="319"/>
      <c r="AB5418" s="319"/>
      <c r="AC5418" s="319"/>
      <c r="AD5418" s="319"/>
      <c r="AE5418" s="319"/>
      <c r="AF5418" s="319"/>
    </row>
    <row r="5419" spans="2:32" s="313" customFormat="1" hidden="1" x14ac:dyDescent="0.25">
      <c r="B5419" s="313" t="s">
        <v>4259</v>
      </c>
      <c r="C5419" s="672"/>
      <c r="D5419" s="313" t="s">
        <v>10778</v>
      </c>
      <c r="E5419" s="313" t="s">
        <v>4260</v>
      </c>
      <c r="I5419" s="313" t="s">
        <v>4261</v>
      </c>
      <c r="J5419" s="313" t="s">
        <v>1690</v>
      </c>
      <c r="K5419" s="313">
        <v>16</v>
      </c>
      <c r="L5419" s="319"/>
      <c r="M5419" s="319">
        <v>31</v>
      </c>
      <c r="N5419" s="319">
        <v>11</v>
      </c>
      <c r="O5419" s="319" t="s">
        <v>9647</v>
      </c>
      <c r="P5419" s="319">
        <v>28</v>
      </c>
      <c r="Q5419" s="319">
        <v>53</v>
      </c>
      <c r="R5419" s="319">
        <v>5</v>
      </c>
      <c r="S5419" s="319" t="s">
        <v>9645</v>
      </c>
      <c r="T5419" s="319">
        <v>520</v>
      </c>
      <c r="U5419" s="319">
        <v>-16.52</v>
      </c>
      <c r="V5419" s="319">
        <v>28.885000000000002</v>
      </c>
      <c r="W5419" s="319"/>
      <c r="X5419" s="319"/>
      <c r="Y5419" s="319"/>
      <c r="Z5419" s="319"/>
      <c r="AA5419" s="319"/>
      <c r="AB5419" s="319"/>
      <c r="AC5419" s="319"/>
      <c r="AD5419" s="319"/>
      <c r="AE5419" s="319"/>
      <c r="AF5419" s="319"/>
    </row>
    <row r="5420" spans="2:32" s="313" customFormat="1" hidden="1" x14ac:dyDescent="0.25">
      <c r="B5420" s="313" t="s">
        <v>4163</v>
      </c>
      <c r="C5420" s="672"/>
      <c r="D5420" s="313" t="s">
        <v>10779</v>
      </c>
      <c r="E5420" s="313" t="s">
        <v>4164</v>
      </c>
      <c r="I5420" s="313" t="s">
        <v>4163</v>
      </c>
      <c r="J5420" s="313" t="s">
        <v>463</v>
      </c>
      <c r="K5420" s="313">
        <v>10</v>
      </c>
      <c r="L5420" s="319"/>
      <c r="M5420" s="319">
        <v>41</v>
      </c>
      <c r="N5420" s="319">
        <v>45</v>
      </c>
      <c r="O5420" s="319" t="s">
        <v>9644</v>
      </c>
      <c r="P5420" s="319">
        <v>7</v>
      </c>
      <c r="Q5420" s="319">
        <v>19</v>
      </c>
      <c r="R5420" s="319">
        <v>12</v>
      </c>
      <c r="S5420" s="319" t="s">
        <v>9645</v>
      </c>
      <c r="T5420" s="319">
        <v>632</v>
      </c>
      <c r="U5420" s="319">
        <v>10.696</v>
      </c>
      <c r="V5420" s="319">
        <v>7.32</v>
      </c>
      <c r="W5420" s="319"/>
      <c r="X5420" s="319"/>
      <c r="Y5420" s="319"/>
      <c r="Z5420" s="319"/>
      <c r="AA5420" s="319"/>
      <c r="AB5420" s="319"/>
      <c r="AC5420" s="319"/>
      <c r="AD5420" s="319"/>
      <c r="AE5420" s="319"/>
      <c r="AF5420" s="319"/>
    </row>
    <row r="5421" spans="2:32" s="313" customFormat="1" hidden="1" x14ac:dyDescent="0.25">
      <c r="B5421" s="313" t="s">
        <v>4230</v>
      </c>
      <c r="C5421" s="672"/>
      <c r="D5421" s="313" t="s">
        <v>10780</v>
      </c>
      <c r="E5421" s="313" t="s">
        <v>4231</v>
      </c>
      <c r="I5421" s="313" t="s">
        <v>4232</v>
      </c>
      <c r="J5421" s="313" t="s">
        <v>1711</v>
      </c>
      <c r="K5421" s="313">
        <v>37</v>
      </c>
      <c r="L5421" s="319"/>
      <c r="M5421" s="319">
        <v>45</v>
      </c>
      <c r="N5421" s="319">
        <v>12</v>
      </c>
      <c r="O5421" s="319" t="s">
        <v>9644</v>
      </c>
      <c r="P5421" s="319">
        <v>128</v>
      </c>
      <c r="Q5421" s="319">
        <v>56</v>
      </c>
      <c r="R5421" s="319">
        <v>38</v>
      </c>
      <c r="S5421" s="319" t="s">
        <v>9645</v>
      </c>
      <c r="T5421" s="319">
        <v>11</v>
      </c>
      <c r="U5421" s="319">
        <v>37.753</v>
      </c>
      <c r="V5421" s="319">
        <v>128.94399999999999</v>
      </c>
      <c r="W5421" s="319"/>
      <c r="X5421" s="319"/>
      <c r="Y5421" s="319"/>
      <c r="Z5421" s="319"/>
      <c r="AA5421" s="319"/>
      <c r="AB5421" s="319"/>
      <c r="AC5421" s="319"/>
      <c r="AD5421" s="319"/>
      <c r="AE5421" s="319"/>
      <c r="AF5421" s="319"/>
    </row>
    <row r="5422" spans="2:32" s="313" customFormat="1" hidden="1" x14ac:dyDescent="0.25">
      <c r="B5422" s="313" t="s">
        <v>4177</v>
      </c>
      <c r="C5422" s="672"/>
      <c r="D5422" s="313" t="s">
        <v>10781</v>
      </c>
      <c r="E5422" s="313" t="s">
        <v>4178</v>
      </c>
      <c r="I5422" s="313" t="s">
        <v>4177</v>
      </c>
      <c r="J5422" s="313" t="s">
        <v>2849</v>
      </c>
      <c r="K5422" s="313">
        <v>64</v>
      </c>
      <c r="L5422" s="319"/>
      <c r="M5422" s="319">
        <v>17</v>
      </c>
      <c r="N5422" s="319">
        <v>7</v>
      </c>
      <c r="O5422" s="319" t="s">
        <v>9644</v>
      </c>
      <c r="P5422" s="319">
        <v>27</v>
      </c>
      <c r="Q5422" s="319">
        <v>41</v>
      </c>
      <c r="R5422" s="319">
        <v>32</v>
      </c>
      <c r="S5422" s="319" t="s">
        <v>9645</v>
      </c>
      <c r="T5422" s="319">
        <v>148</v>
      </c>
      <c r="U5422" s="319">
        <v>64.284999999999997</v>
      </c>
      <c r="V5422" s="319">
        <v>27.692</v>
      </c>
      <c r="W5422" s="319"/>
      <c r="X5422" s="319"/>
      <c r="Y5422" s="319"/>
      <c r="Z5422" s="319"/>
      <c r="AA5422" s="319"/>
      <c r="AB5422" s="319"/>
      <c r="AC5422" s="319"/>
      <c r="AD5422" s="319"/>
      <c r="AE5422" s="319"/>
      <c r="AF5422" s="319"/>
    </row>
    <row r="5423" spans="2:32" s="313" customFormat="1" hidden="1" x14ac:dyDescent="0.25">
      <c r="B5423" s="313" t="s">
        <v>4236</v>
      </c>
      <c r="C5423" s="672"/>
      <c r="D5423" s="313" t="s">
        <v>10782</v>
      </c>
      <c r="E5423" s="313" t="s">
        <v>4237</v>
      </c>
      <c r="I5423" s="313" t="s">
        <v>4238</v>
      </c>
      <c r="J5423" s="313" t="s">
        <v>463</v>
      </c>
      <c r="K5423" s="313">
        <v>12</v>
      </c>
      <c r="L5423" s="319"/>
      <c r="M5423" s="319">
        <v>2</v>
      </c>
      <c r="N5423" s="319">
        <v>51</v>
      </c>
      <c r="O5423" s="319" t="s">
        <v>9644</v>
      </c>
      <c r="P5423" s="319">
        <v>8</v>
      </c>
      <c r="Q5423" s="319">
        <v>31</v>
      </c>
      <c r="R5423" s="319">
        <v>28</v>
      </c>
      <c r="S5423" s="319" t="s">
        <v>9645</v>
      </c>
      <c r="T5423" s="319">
        <v>478</v>
      </c>
      <c r="U5423" s="319">
        <v>12.047000000000001</v>
      </c>
      <c r="V5423" s="319">
        <v>8.5239999999999991</v>
      </c>
      <c r="W5423" s="319"/>
      <c r="X5423" s="319"/>
      <c r="Y5423" s="319"/>
      <c r="Z5423" s="319"/>
      <c r="AA5423" s="319"/>
      <c r="AB5423" s="319"/>
      <c r="AC5423" s="319"/>
      <c r="AD5423" s="319"/>
      <c r="AE5423" s="319"/>
      <c r="AF5423" s="319"/>
    </row>
    <row r="5424" spans="2:32" s="313" customFormat="1" hidden="1" x14ac:dyDescent="0.25">
      <c r="B5424" s="313" t="s">
        <v>4664</v>
      </c>
      <c r="C5424" s="672"/>
      <c r="D5424" s="313" t="s">
        <v>10783</v>
      </c>
      <c r="E5424" s="313" t="s">
        <v>4665</v>
      </c>
      <c r="I5424" s="313" t="s">
        <v>4664</v>
      </c>
      <c r="J5424" s="313" t="s">
        <v>2849</v>
      </c>
      <c r="K5424" s="313">
        <v>65</v>
      </c>
      <c r="L5424" s="319"/>
      <c r="M5424" s="319">
        <v>59</v>
      </c>
      <c r="N5424" s="319">
        <v>15</v>
      </c>
      <c r="O5424" s="319" t="s">
        <v>9644</v>
      </c>
      <c r="P5424" s="319">
        <v>29</v>
      </c>
      <c r="Q5424" s="319">
        <v>14</v>
      </c>
      <c r="R5424" s="319">
        <v>21</v>
      </c>
      <c r="S5424" s="319" t="s">
        <v>9645</v>
      </c>
      <c r="T5424" s="319">
        <v>264</v>
      </c>
      <c r="U5424" s="319">
        <v>65.986999999999995</v>
      </c>
      <c r="V5424" s="319">
        <v>29.239000000000001</v>
      </c>
      <c r="W5424" s="319"/>
      <c r="X5424" s="319"/>
      <c r="Y5424" s="319"/>
      <c r="Z5424" s="319"/>
      <c r="AA5424" s="319"/>
      <c r="AB5424" s="319"/>
      <c r="AC5424" s="319"/>
      <c r="AD5424" s="319"/>
      <c r="AE5424" s="319"/>
      <c r="AF5424" s="319"/>
    </row>
    <row r="5425" spans="2:32" s="313" customFormat="1" hidden="1" x14ac:dyDescent="0.25">
      <c r="B5425" s="313" t="s">
        <v>4201</v>
      </c>
      <c r="C5425" s="672"/>
      <c r="D5425" s="313" t="s">
        <v>10784</v>
      </c>
      <c r="E5425" s="313" t="s">
        <v>4202</v>
      </c>
      <c r="I5425" s="313" t="s">
        <v>4201</v>
      </c>
      <c r="J5425" s="313" t="s">
        <v>4203</v>
      </c>
      <c r="K5425" s="313">
        <v>5</v>
      </c>
      <c r="L5425" s="319"/>
      <c r="M5425" s="319">
        <v>51</v>
      </c>
      <c r="N5425" s="319">
        <v>55</v>
      </c>
      <c r="O5425" s="319" t="s">
        <v>9644</v>
      </c>
      <c r="P5425" s="319">
        <v>60</v>
      </c>
      <c r="Q5425" s="319">
        <v>36</v>
      </c>
      <c r="R5425" s="319">
        <v>51</v>
      </c>
      <c r="S5425" s="319" t="s">
        <v>9648</v>
      </c>
      <c r="T5425" s="319">
        <v>488</v>
      </c>
      <c r="U5425" s="319">
        <v>5.8650000000000002</v>
      </c>
      <c r="V5425" s="319">
        <v>-60.613999999999997</v>
      </c>
      <c r="W5425" s="319"/>
      <c r="X5425" s="319"/>
      <c r="Y5425" s="319"/>
      <c r="Z5425" s="319"/>
      <c r="AA5425" s="319"/>
      <c r="AB5425" s="319"/>
      <c r="AC5425" s="319"/>
      <c r="AD5425" s="319"/>
      <c r="AE5425" s="319"/>
      <c r="AF5425" s="319"/>
    </row>
    <row r="5426" spans="2:32" s="313" customFormat="1" hidden="1" x14ac:dyDescent="0.25">
      <c r="B5426" s="313" t="s">
        <v>4175</v>
      </c>
      <c r="C5426" s="672"/>
      <c r="D5426" s="313" t="s">
        <v>10785</v>
      </c>
      <c r="E5426" s="313" t="s">
        <v>4176</v>
      </c>
      <c r="I5426" s="313" t="s">
        <v>4175</v>
      </c>
      <c r="J5426" s="313" t="s">
        <v>627</v>
      </c>
      <c r="K5426" s="313">
        <v>35</v>
      </c>
      <c r="L5426" s="319"/>
      <c r="M5426" s="319">
        <v>4</v>
      </c>
      <c r="N5426" s="319">
        <v>12</v>
      </c>
      <c r="O5426" s="319" t="s">
        <v>9647</v>
      </c>
      <c r="P5426" s="319">
        <v>173</v>
      </c>
      <c r="Q5426" s="319">
        <v>17</v>
      </c>
      <c r="R5426" s="319">
        <v>7</v>
      </c>
      <c r="S5426" s="319" t="s">
        <v>9645</v>
      </c>
      <c r="T5426" s="319">
        <v>83</v>
      </c>
      <c r="U5426" s="319">
        <v>-35.07</v>
      </c>
      <c r="V5426" s="319">
        <v>173.285</v>
      </c>
      <c r="W5426" s="319"/>
      <c r="X5426" s="319"/>
      <c r="Y5426" s="319"/>
      <c r="Z5426" s="319"/>
      <c r="AA5426" s="319"/>
      <c r="AB5426" s="319"/>
      <c r="AC5426" s="319"/>
      <c r="AD5426" s="319"/>
      <c r="AE5426" s="319"/>
      <c r="AF5426" s="319"/>
    </row>
    <row r="5427" spans="2:32" s="313" customFormat="1" hidden="1" x14ac:dyDescent="0.25">
      <c r="B5427" s="313" t="s">
        <v>4304</v>
      </c>
      <c r="C5427" s="672"/>
      <c r="D5427" s="313" t="s">
        <v>10786</v>
      </c>
      <c r="E5427" s="313" t="s">
        <v>4305</v>
      </c>
      <c r="I5427" s="313" t="s">
        <v>4304</v>
      </c>
      <c r="J5427" s="313" t="s">
        <v>2849</v>
      </c>
      <c r="K5427" s="313">
        <v>63</v>
      </c>
      <c r="L5427" s="319"/>
      <c r="M5427" s="319">
        <v>7</v>
      </c>
      <c r="N5427" s="319">
        <v>37</v>
      </c>
      <c r="O5427" s="319" t="s">
        <v>9644</v>
      </c>
      <c r="P5427" s="319">
        <v>23</v>
      </c>
      <c r="Q5427" s="319">
        <v>3</v>
      </c>
      <c r="R5427" s="319">
        <v>5</v>
      </c>
      <c r="S5427" s="319" t="s">
        <v>9645</v>
      </c>
      <c r="T5427" s="319">
        <v>47</v>
      </c>
      <c r="U5427" s="319">
        <v>63.127000000000002</v>
      </c>
      <c r="V5427" s="319">
        <v>23.050999999999998</v>
      </c>
      <c r="W5427" s="319"/>
      <c r="X5427" s="319"/>
      <c r="Y5427" s="319"/>
      <c r="Z5427" s="319"/>
      <c r="AA5427" s="319"/>
      <c r="AB5427" s="319"/>
      <c r="AC5427" s="319"/>
      <c r="AD5427" s="319"/>
      <c r="AE5427" s="319"/>
      <c r="AF5427" s="319"/>
    </row>
    <row r="5428" spans="2:32" s="313" customFormat="1" hidden="1" x14ac:dyDescent="0.25">
      <c r="B5428" s="313" t="s">
        <v>4157</v>
      </c>
      <c r="C5428" s="672"/>
      <c r="D5428" s="313" t="s">
        <v>10787</v>
      </c>
      <c r="E5428" s="313" t="s">
        <v>4158</v>
      </c>
      <c r="I5428" s="313" t="s">
        <v>4159</v>
      </c>
      <c r="J5428" s="313" t="s">
        <v>3693</v>
      </c>
      <c r="K5428" s="313">
        <v>34</v>
      </c>
      <c r="L5428" s="319"/>
      <c r="M5428" s="319">
        <v>33</v>
      </c>
      <c r="N5428" s="319">
        <v>57</v>
      </c>
      <c r="O5428" s="319" t="s">
        <v>9644</v>
      </c>
      <c r="P5428" s="319">
        <v>69</v>
      </c>
      <c r="Q5428" s="319">
        <v>12</v>
      </c>
      <c r="R5428" s="319">
        <v>44</v>
      </c>
      <c r="S5428" s="319" t="s">
        <v>9645</v>
      </c>
      <c r="T5428" s="319">
        <v>1792</v>
      </c>
      <c r="U5428" s="319">
        <v>34.566000000000003</v>
      </c>
      <c r="V5428" s="319">
        <v>69.212000000000003</v>
      </c>
      <c r="W5428" s="319"/>
      <c r="X5428" s="319"/>
      <c r="Y5428" s="319"/>
      <c r="Z5428" s="319"/>
      <c r="AA5428" s="319"/>
      <c r="AB5428" s="319"/>
      <c r="AC5428" s="319"/>
      <c r="AD5428" s="319"/>
      <c r="AE5428" s="319"/>
      <c r="AF5428" s="319"/>
    </row>
    <row r="5429" spans="2:32" s="313" customFormat="1" hidden="1" x14ac:dyDescent="0.25">
      <c r="B5429" s="313" t="s">
        <v>4404</v>
      </c>
      <c r="C5429" s="672"/>
      <c r="D5429" s="313" t="s">
        <v>10788</v>
      </c>
      <c r="E5429" s="313" t="s">
        <v>4407</v>
      </c>
      <c r="I5429" s="313" t="s">
        <v>4408</v>
      </c>
      <c r="J5429" s="313" t="s">
        <v>421</v>
      </c>
      <c r="K5429" s="313">
        <v>50</v>
      </c>
      <c r="L5429" s="319"/>
      <c r="M5429" s="319">
        <v>20</v>
      </c>
      <c r="N5429" s="319">
        <v>42</v>
      </c>
      <c r="O5429" s="319" t="s">
        <v>9644</v>
      </c>
      <c r="P5429" s="319">
        <v>30</v>
      </c>
      <c r="Q5429" s="319">
        <v>53</v>
      </c>
      <c r="R5429" s="319">
        <v>42</v>
      </c>
      <c r="S5429" s="319" t="s">
        <v>9645</v>
      </c>
      <c r="T5429" s="319">
        <v>131</v>
      </c>
      <c r="U5429" s="319">
        <v>50.344999999999999</v>
      </c>
      <c r="V5429" s="319">
        <v>30.895</v>
      </c>
      <c r="W5429" s="319"/>
      <c r="X5429" s="319"/>
      <c r="Y5429" s="319"/>
      <c r="Z5429" s="319"/>
      <c r="AA5429" s="319"/>
      <c r="AB5429" s="319"/>
      <c r="AC5429" s="319"/>
      <c r="AD5429" s="319"/>
      <c r="AE5429" s="319"/>
      <c r="AF5429" s="319"/>
    </row>
    <row r="5430" spans="2:32" s="313" customFormat="1" hidden="1" x14ac:dyDescent="0.25">
      <c r="B5430" s="313" t="s">
        <v>4564</v>
      </c>
      <c r="C5430" s="672"/>
      <c r="D5430" s="313" t="s">
        <v>10789</v>
      </c>
      <c r="E5430" s="313" t="s">
        <v>4565</v>
      </c>
      <c r="I5430" s="313" t="s">
        <v>4566</v>
      </c>
      <c r="J5430" s="313" t="s">
        <v>675</v>
      </c>
      <c r="K5430" s="313">
        <v>6</v>
      </c>
      <c r="L5430" s="319"/>
      <c r="M5430" s="319">
        <v>9</v>
      </c>
      <c r="N5430" s="319">
        <v>59</v>
      </c>
      <c r="O5430" s="319" t="s">
        <v>9644</v>
      </c>
      <c r="P5430" s="319">
        <v>102</v>
      </c>
      <c r="Q5430" s="319">
        <v>17</v>
      </c>
      <c r="R5430" s="319">
        <v>37</v>
      </c>
      <c r="S5430" s="319" t="s">
        <v>9645</v>
      </c>
      <c r="T5430" s="319">
        <v>5</v>
      </c>
      <c r="U5430" s="319">
        <v>6.1660000000000004</v>
      </c>
      <c r="V5430" s="319">
        <v>102.294</v>
      </c>
      <c r="W5430" s="319"/>
      <c r="X5430" s="319"/>
      <c r="Y5430" s="319"/>
      <c r="Z5430" s="319"/>
      <c r="AA5430" s="319"/>
      <c r="AB5430" s="319"/>
      <c r="AC5430" s="319"/>
      <c r="AD5430" s="319"/>
      <c r="AE5430" s="319"/>
      <c r="AF5430" s="319"/>
    </row>
    <row r="5431" spans="2:32" s="313" customFormat="1" hidden="1" x14ac:dyDescent="0.25">
      <c r="B5431" s="313" t="s">
        <v>7610</v>
      </c>
      <c r="C5431" s="672"/>
      <c r="D5431" s="313" t="s">
        <v>10790</v>
      </c>
      <c r="E5431" s="313" t="s">
        <v>7611</v>
      </c>
      <c r="I5431" s="313" t="s">
        <v>7612</v>
      </c>
      <c r="J5431" s="313" t="s">
        <v>421</v>
      </c>
      <c r="K5431" s="313">
        <v>53</v>
      </c>
      <c r="L5431" s="319"/>
      <c r="M5431" s="319">
        <v>30</v>
      </c>
      <c r="N5431" s="319">
        <v>19</v>
      </c>
      <c r="O5431" s="319" t="s">
        <v>9644</v>
      </c>
      <c r="P5431" s="319">
        <v>50</v>
      </c>
      <c r="Q5431" s="319">
        <v>9</v>
      </c>
      <c r="R5431" s="319">
        <v>52</v>
      </c>
      <c r="S5431" s="319" t="s">
        <v>9645</v>
      </c>
      <c r="T5431" s="319">
        <v>146</v>
      </c>
      <c r="U5431" s="319">
        <v>53.505000000000003</v>
      </c>
      <c r="V5431" s="319">
        <v>50.164000000000001</v>
      </c>
      <c r="W5431" s="319"/>
      <c r="X5431" s="319"/>
      <c r="Y5431" s="319"/>
      <c r="Z5431" s="319"/>
      <c r="AA5431" s="319"/>
      <c r="AB5431" s="319"/>
      <c r="AC5431" s="319"/>
      <c r="AD5431" s="319"/>
      <c r="AE5431" s="319"/>
      <c r="AF5431" s="319"/>
    </row>
    <row r="5432" spans="2:32" s="313" customFormat="1" hidden="1" x14ac:dyDescent="0.25">
      <c r="B5432" s="313" t="s">
        <v>4620</v>
      </c>
      <c r="C5432" s="672"/>
      <c r="D5432" s="313" t="s">
        <v>10791</v>
      </c>
      <c r="E5432" s="313" t="s">
        <v>4621</v>
      </c>
      <c r="I5432" s="313" t="s">
        <v>4622</v>
      </c>
      <c r="J5432" s="313" t="s">
        <v>675</v>
      </c>
      <c r="K5432" s="313">
        <v>1</v>
      </c>
      <c r="L5432" s="319"/>
      <c r="M5432" s="319">
        <v>29</v>
      </c>
      <c r="N5432" s="319">
        <v>5</v>
      </c>
      <c r="O5432" s="319" t="s">
        <v>9644</v>
      </c>
      <c r="P5432" s="319">
        <v>110</v>
      </c>
      <c r="Q5432" s="319">
        <v>20</v>
      </c>
      <c r="R5432" s="319">
        <v>47</v>
      </c>
      <c r="S5432" s="319" t="s">
        <v>9645</v>
      </c>
      <c r="T5432" s="319">
        <v>28</v>
      </c>
      <c r="U5432" s="319">
        <v>1.4850000000000001</v>
      </c>
      <c r="V5432" s="319">
        <v>110.346</v>
      </c>
      <c r="W5432" s="319"/>
      <c r="X5432" s="319"/>
      <c r="Y5432" s="319"/>
      <c r="Z5432" s="319"/>
      <c r="AA5432" s="319"/>
      <c r="AB5432" s="319"/>
      <c r="AC5432" s="319"/>
      <c r="AD5432" s="319"/>
      <c r="AE5432" s="319"/>
      <c r="AF5432" s="319"/>
    </row>
    <row r="5433" spans="2:32" s="313" customFormat="1" hidden="1" x14ac:dyDescent="0.25">
      <c r="B5433" s="313" t="s">
        <v>4518</v>
      </c>
      <c r="C5433" s="672"/>
      <c r="D5433" s="313" t="s">
        <v>10792</v>
      </c>
      <c r="E5433" s="313" t="s">
        <v>4519</v>
      </c>
      <c r="I5433" s="313" t="s">
        <v>4518</v>
      </c>
      <c r="J5433" s="313" t="s">
        <v>565</v>
      </c>
      <c r="K5433" s="313">
        <v>33</v>
      </c>
      <c r="L5433" s="319"/>
      <c r="M5433" s="319">
        <v>32</v>
      </c>
      <c r="N5433" s="319">
        <v>40</v>
      </c>
      <c r="O5433" s="319" t="s">
        <v>9644</v>
      </c>
      <c r="P5433" s="319">
        <v>133</v>
      </c>
      <c r="Q5433" s="319">
        <v>40</v>
      </c>
      <c r="R5433" s="319">
        <v>17</v>
      </c>
      <c r="S5433" s="319" t="s">
        <v>9645</v>
      </c>
      <c r="T5433" s="319">
        <v>10</v>
      </c>
      <c r="U5433" s="319">
        <v>33.543999999999997</v>
      </c>
      <c r="V5433" s="319">
        <v>133.67099999999999</v>
      </c>
      <c r="W5433" s="319"/>
      <c r="X5433" s="319"/>
      <c r="Y5433" s="319"/>
      <c r="Z5433" s="319"/>
      <c r="AA5433" s="319"/>
      <c r="AB5433" s="319"/>
      <c r="AC5433" s="319"/>
      <c r="AD5433" s="319"/>
      <c r="AE5433" s="319"/>
      <c r="AF5433" s="319"/>
    </row>
    <row r="5434" spans="2:32" s="313" customFormat="1" hidden="1" x14ac:dyDescent="0.25">
      <c r="B5434" s="313" t="s">
        <v>4526</v>
      </c>
      <c r="C5434" s="672"/>
      <c r="D5434" s="313" t="s">
        <v>10793</v>
      </c>
      <c r="E5434" s="313" t="s">
        <v>4527</v>
      </c>
      <c r="I5434" s="313" t="s">
        <v>4526</v>
      </c>
      <c r="J5434" s="313" t="s">
        <v>1076</v>
      </c>
      <c r="K5434" s="313">
        <v>12</v>
      </c>
      <c r="L5434" s="319"/>
      <c r="M5434" s="319">
        <v>52</v>
      </c>
      <c r="N5434" s="319">
        <v>48</v>
      </c>
      <c r="O5434" s="319" t="s">
        <v>9644</v>
      </c>
      <c r="P5434" s="319">
        <v>14</v>
      </c>
      <c r="Q5434" s="319">
        <v>57</v>
      </c>
      <c r="R5434" s="319">
        <v>19</v>
      </c>
      <c r="S5434" s="319" t="s">
        <v>9648</v>
      </c>
      <c r="T5434" s="319">
        <v>1</v>
      </c>
      <c r="U5434" s="319">
        <v>12.88</v>
      </c>
      <c r="V5434" s="319">
        <v>-14.955</v>
      </c>
      <c r="W5434" s="319"/>
      <c r="X5434" s="319"/>
      <c r="Y5434" s="319"/>
      <c r="Z5434" s="319"/>
      <c r="AA5434" s="319"/>
      <c r="AB5434" s="319"/>
      <c r="AC5434" s="319"/>
      <c r="AD5434" s="319"/>
      <c r="AE5434" s="319"/>
      <c r="AF5434" s="319"/>
    </row>
    <row r="5435" spans="2:32" s="313" customFormat="1" hidden="1" x14ac:dyDescent="0.25">
      <c r="B5435" s="313" t="s">
        <v>4223</v>
      </c>
      <c r="C5435" s="672"/>
      <c r="D5435" s="313" t="s">
        <v>10794</v>
      </c>
      <c r="E5435" s="313" t="s">
        <v>4224</v>
      </c>
      <c r="I5435" s="313" t="s">
        <v>4223</v>
      </c>
      <c r="J5435" s="313" t="s">
        <v>3693</v>
      </c>
      <c r="K5435" s="313">
        <v>31</v>
      </c>
      <c r="L5435" s="319"/>
      <c r="M5435" s="319">
        <v>30</v>
      </c>
      <c r="N5435" s="319">
        <v>21</v>
      </c>
      <c r="O5435" s="319" t="s">
        <v>9644</v>
      </c>
      <c r="P5435" s="319">
        <v>65</v>
      </c>
      <c r="Q5435" s="319">
        <v>50</v>
      </c>
      <c r="R5435" s="319">
        <v>52</v>
      </c>
      <c r="S5435" s="319" t="s">
        <v>9645</v>
      </c>
      <c r="T5435" s="319">
        <v>1015</v>
      </c>
      <c r="U5435" s="319">
        <v>31.506</v>
      </c>
      <c r="V5435" s="319">
        <v>65.847999999999999</v>
      </c>
      <c r="W5435" s="319"/>
      <c r="X5435" s="319"/>
      <c r="Y5435" s="319"/>
      <c r="Z5435" s="319"/>
      <c r="AA5435" s="319"/>
      <c r="AB5435" s="319"/>
      <c r="AC5435" s="319"/>
      <c r="AD5435" s="319"/>
      <c r="AE5435" s="319"/>
      <c r="AF5435" s="319"/>
    </row>
    <row r="5436" spans="2:32" s="313" customFormat="1" hidden="1" x14ac:dyDescent="0.25">
      <c r="B5436" s="313" t="s">
        <v>4345</v>
      </c>
      <c r="C5436" s="672"/>
      <c r="D5436" s="313" t="s">
        <v>10795</v>
      </c>
      <c r="E5436" s="313" t="s">
        <v>4346</v>
      </c>
      <c r="I5436" s="313" t="s">
        <v>4347</v>
      </c>
      <c r="J5436" s="313" t="s">
        <v>726</v>
      </c>
      <c r="K5436" s="313">
        <v>4</v>
      </c>
      <c r="L5436" s="319"/>
      <c r="M5436" s="319">
        <v>4</v>
      </c>
      <c r="N5436" s="319">
        <v>56</v>
      </c>
      <c r="O5436" s="319" t="s">
        <v>9647</v>
      </c>
      <c r="P5436" s="319">
        <v>122</v>
      </c>
      <c r="Q5436" s="319">
        <v>25</v>
      </c>
      <c r="R5436" s="319">
        <v>0</v>
      </c>
      <c r="S5436" s="319" t="s">
        <v>9645</v>
      </c>
      <c r="T5436" s="319">
        <v>55</v>
      </c>
      <c r="U5436" s="319">
        <v>-4.0819999999999999</v>
      </c>
      <c r="V5436" s="319">
        <v>122.417</v>
      </c>
      <c r="W5436" s="319"/>
      <c r="X5436" s="319"/>
      <c r="Y5436" s="319"/>
      <c r="Z5436" s="319"/>
      <c r="AA5436" s="319"/>
      <c r="AB5436" s="319"/>
      <c r="AC5436" s="319"/>
      <c r="AD5436" s="319"/>
      <c r="AE5436" s="319"/>
      <c r="AF5436" s="319"/>
    </row>
    <row r="5437" spans="2:32" s="313" customFormat="1" hidden="1" x14ac:dyDescent="0.25">
      <c r="B5437" s="313" t="s">
        <v>4165</v>
      </c>
      <c r="C5437" s="672"/>
      <c r="D5437" s="313" t="s">
        <v>10796</v>
      </c>
      <c r="E5437" s="313" t="s">
        <v>4166</v>
      </c>
      <c r="I5437" s="313" t="s">
        <v>4165</v>
      </c>
      <c r="J5437" s="313" t="s">
        <v>546</v>
      </c>
      <c r="K5437" s="313">
        <v>16</v>
      </c>
      <c r="L5437" s="319"/>
      <c r="M5437" s="319">
        <v>9</v>
      </c>
      <c r="N5437" s="319">
        <v>34</v>
      </c>
      <c r="O5437" s="319" t="s">
        <v>9644</v>
      </c>
      <c r="P5437" s="319">
        <v>13</v>
      </c>
      <c r="Q5437" s="319">
        <v>30</v>
      </c>
      <c r="R5437" s="319">
        <v>27</v>
      </c>
      <c r="S5437" s="319" t="s">
        <v>9648</v>
      </c>
      <c r="T5437" s="319">
        <v>23</v>
      </c>
      <c r="U5437" s="319">
        <v>16.158999999999999</v>
      </c>
      <c r="V5437" s="319">
        <v>-13.507999999999999</v>
      </c>
      <c r="W5437" s="319"/>
      <c r="X5437" s="319"/>
      <c r="Y5437" s="319"/>
      <c r="Z5437" s="319"/>
      <c r="AA5437" s="319"/>
      <c r="AB5437" s="319"/>
      <c r="AC5437" s="319"/>
      <c r="AD5437" s="319"/>
      <c r="AE5437" s="319"/>
      <c r="AF5437" s="319"/>
    </row>
    <row r="5438" spans="2:32" s="313" customFormat="1" hidden="1" x14ac:dyDescent="0.25">
      <c r="B5438" s="313" t="s">
        <v>4327</v>
      </c>
      <c r="C5438" s="672"/>
      <c r="D5438" s="313" t="s">
        <v>10797</v>
      </c>
      <c r="E5438" s="313" t="s">
        <v>4328</v>
      </c>
      <c r="I5438" s="313" t="s">
        <v>4329</v>
      </c>
      <c r="J5438" s="313" t="s">
        <v>579</v>
      </c>
      <c r="K5438" s="313">
        <v>63</v>
      </c>
      <c r="L5438" s="319"/>
      <c r="M5438" s="319">
        <v>59</v>
      </c>
      <c r="N5438" s="319">
        <v>6</v>
      </c>
      <c r="O5438" s="319" t="s">
        <v>9644</v>
      </c>
      <c r="P5438" s="319">
        <v>22</v>
      </c>
      <c r="Q5438" s="319">
        <v>36</v>
      </c>
      <c r="R5438" s="319">
        <v>20</v>
      </c>
      <c r="S5438" s="319" t="s">
        <v>9648</v>
      </c>
      <c r="T5438" s="319">
        <v>53</v>
      </c>
      <c r="U5438" s="319">
        <v>63.984999999999999</v>
      </c>
      <c r="V5438" s="319">
        <v>-22.606000000000002</v>
      </c>
      <c r="W5438" s="319"/>
      <c r="X5438" s="319"/>
      <c r="Y5438" s="319"/>
      <c r="Z5438" s="319"/>
      <c r="AA5438" s="319"/>
      <c r="AB5438" s="319"/>
      <c r="AC5438" s="319"/>
      <c r="AD5438" s="319"/>
      <c r="AE5438" s="319"/>
      <c r="AF5438" s="319"/>
    </row>
    <row r="5439" spans="2:32" s="313" customFormat="1" hidden="1" x14ac:dyDescent="0.25">
      <c r="B5439" s="313" t="s">
        <v>4336</v>
      </c>
      <c r="C5439" s="672"/>
      <c r="D5439" s="313" t="s">
        <v>10798</v>
      </c>
      <c r="E5439" s="313" t="s">
        <v>4337</v>
      </c>
      <c r="I5439" s="313" t="s">
        <v>4338</v>
      </c>
      <c r="J5439" s="313" t="s">
        <v>421</v>
      </c>
      <c r="K5439" s="313">
        <v>55</v>
      </c>
      <c r="L5439" s="319"/>
      <c r="M5439" s="319">
        <v>16</v>
      </c>
      <c r="N5439" s="319">
        <v>11</v>
      </c>
      <c r="O5439" s="319" t="s">
        <v>9644</v>
      </c>
      <c r="P5439" s="319">
        <v>86</v>
      </c>
      <c r="Q5439" s="319">
        <v>6</v>
      </c>
      <c r="R5439" s="319">
        <v>25</v>
      </c>
      <c r="S5439" s="319" t="s">
        <v>9645</v>
      </c>
      <c r="T5439" s="319">
        <v>264</v>
      </c>
      <c r="U5439" s="319">
        <v>55.27</v>
      </c>
      <c r="V5439" s="319">
        <v>86.106999999999999</v>
      </c>
      <c r="W5439" s="319"/>
      <c r="X5439" s="319"/>
      <c r="Y5439" s="319"/>
      <c r="Z5439" s="319"/>
      <c r="AA5439" s="319"/>
      <c r="AB5439" s="319"/>
      <c r="AC5439" s="319"/>
      <c r="AD5439" s="319"/>
      <c r="AE5439" s="319"/>
      <c r="AF5439" s="319"/>
    </row>
    <row r="5440" spans="2:32" s="313" customFormat="1" hidden="1" x14ac:dyDescent="0.25">
      <c r="B5440" s="313" t="s">
        <v>4401</v>
      </c>
      <c r="C5440" s="672"/>
      <c r="D5440" s="313" t="s">
        <v>10799</v>
      </c>
      <c r="E5440" s="313" t="s">
        <v>4402</v>
      </c>
      <c r="I5440" s="313" t="s">
        <v>4403</v>
      </c>
      <c r="J5440" s="313" t="s">
        <v>406</v>
      </c>
      <c r="K5440" s="313">
        <v>54</v>
      </c>
      <c r="L5440" s="319"/>
      <c r="M5440" s="319">
        <v>22</v>
      </c>
      <c r="N5440" s="319">
        <v>46</v>
      </c>
      <c r="O5440" s="319" t="s">
        <v>9644</v>
      </c>
      <c r="P5440" s="319">
        <v>10</v>
      </c>
      <c r="Q5440" s="319">
        <v>8</v>
      </c>
      <c r="R5440" s="319">
        <v>42</v>
      </c>
      <c r="S5440" s="319" t="s">
        <v>9645</v>
      </c>
      <c r="T5440" s="319">
        <v>31</v>
      </c>
      <c r="U5440" s="319">
        <v>54.378999999999998</v>
      </c>
      <c r="V5440" s="319">
        <v>10.145</v>
      </c>
      <c r="W5440" s="319"/>
      <c r="X5440" s="319"/>
      <c r="Y5440" s="319"/>
      <c r="Z5440" s="319"/>
      <c r="AA5440" s="319"/>
      <c r="AB5440" s="319"/>
      <c r="AC5440" s="319"/>
      <c r="AD5440" s="319"/>
      <c r="AE5440" s="319"/>
      <c r="AF5440" s="319"/>
    </row>
    <row r="5441" spans="2:32" s="313" customFormat="1" hidden="1" x14ac:dyDescent="0.25">
      <c r="B5441" s="313" t="s">
        <v>4332</v>
      </c>
      <c r="C5441" s="672"/>
      <c r="D5441" s="313" t="s">
        <v>10800</v>
      </c>
      <c r="E5441" s="313" t="s">
        <v>4333</v>
      </c>
      <c r="I5441" s="313" t="s">
        <v>4334</v>
      </c>
      <c r="J5441" s="313" t="s">
        <v>2849</v>
      </c>
      <c r="K5441" s="313">
        <v>65</v>
      </c>
      <c r="L5441" s="319"/>
      <c r="M5441" s="319">
        <v>46</v>
      </c>
      <c r="N5441" s="319">
        <v>54</v>
      </c>
      <c r="O5441" s="319" t="s">
        <v>9644</v>
      </c>
      <c r="P5441" s="319">
        <v>24</v>
      </c>
      <c r="Q5441" s="319">
        <v>35</v>
      </c>
      <c r="R5441" s="319">
        <v>56</v>
      </c>
      <c r="S5441" s="319" t="s">
        <v>9645</v>
      </c>
      <c r="T5441" s="319">
        <v>19</v>
      </c>
      <c r="U5441" s="319">
        <v>65.781999999999996</v>
      </c>
      <c r="V5441" s="319">
        <v>24.599</v>
      </c>
      <c r="W5441" s="319"/>
      <c r="X5441" s="319"/>
      <c r="Y5441" s="319"/>
      <c r="Z5441" s="319"/>
      <c r="AA5441" s="319"/>
      <c r="AB5441" s="319"/>
      <c r="AC5441" s="319"/>
      <c r="AD5441" s="319"/>
      <c r="AE5441" s="319"/>
      <c r="AF5441" s="319"/>
    </row>
    <row r="5442" spans="2:32" s="313" customFormat="1" hidden="1" x14ac:dyDescent="0.25">
      <c r="B5442" s="313" t="s">
        <v>4360</v>
      </c>
      <c r="C5442" s="672"/>
      <c r="D5442" s="313" t="s">
        <v>10801</v>
      </c>
      <c r="E5442" s="313" t="s">
        <v>4361</v>
      </c>
      <c r="I5442" s="313" t="s">
        <v>4360</v>
      </c>
      <c r="J5442" s="313" t="s">
        <v>418</v>
      </c>
      <c r="K5442" s="313">
        <v>30</v>
      </c>
      <c r="L5442" s="319"/>
      <c r="M5442" s="319">
        <v>15</v>
      </c>
      <c r="N5442" s="319">
        <v>40</v>
      </c>
      <c r="O5442" s="319" t="s">
        <v>9644</v>
      </c>
      <c r="P5442" s="319">
        <v>56</v>
      </c>
      <c r="Q5442" s="319">
        <v>57</v>
      </c>
      <c r="R5442" s="319">
        <v>24</v>
      </c>
      <c r="S5442" s="319" t="s">
        <v>9645</v>
      </c>
      <c r="T5442" s="319">
        <v>1749</v>
      </c>
      <c r="U5442" s="319">
        <v>30.260999999999999</v>
      </c>
      <c r="V5442" s="319">
        <v>56.957000000000001</v>
      </c>
      <c r="W5442" s="319"/>
      <c r="X5442" s="319"/>
      <c r="Y5442" s="319"/>
      <c r="Z5442" s="319"/>
      <c r="AA5442" s="319"/>
      <c r="AB5442" s="319"/>
      <c r="AC5442" s="319"/>
      <c r="AD5442" s="319"/>
      <c r="AE5442" s="319"/>
      <c r="AF5442" s="319"/>
    </row>
    <row r="5443" spans="2:32" s="313" customFormat="1" hidden="1" x14ac:dyDescent="0.25">
      <c r="B5443" s="313" t="s">
        <v>4348</v>
      </c>
      <c r="C5443" s="672"/>
      <c r="D5443" s="313" t="s">
        <v>10802</v>
      </c>
      <c r="E5443" s="313" t="s">
        <v>4349</v>
      </c>
      <c r="I5443" s="313" t="s">
        <v>4348</v>
      </c>
      <c r="J5443" s="313" t="s">
        <v>1030</v>
      </c>
      <c r="K5443" s="313">
        <v>21</v>
      </c>
      <c r="L5443" s="319"/>
      <c r="M5443" s="319">
        <v>18</v>
      </c>
      <c r="N5443" s="319">
        <v>2</v>
      </c>
      <c r="O5443" s="319" t="s">
        <v>9644</v>
      </c>
      <c r="P5443" s="319">
        <v>99</v>
      </c>
      <c r="Q5443" s="319">
        <v>38</v>
      </c>
      <c r="R5443" s="319">
        <v>12</v>
      </c>
      <c r="S5443" s="319" t="s">
        <v>9645</v>
      </c>
      <c r="T5443" s="319">
        <v>853</v>
      </c>
      <c r="U5443" s="319">
        <v>21.300999999999998</v>
      </c>
      <c r="V5443" s="319">
        <v>99.637</v>
      </c>
      <c r="W5443" s="319"/>
      <c r="X5443" s="319"/>
      <c r="Y5443" s="319"/>
      <c r="Z5443" s="319"/>
      <c r="AA5443" s="319"/>
      <c r="AB5443" s="319"/>
      <c r="AC5443" s="319"/>
      <c r="AD5443" s="319"/>
      <c r="AE5443" s="319"/>
      <c r="AF5443" s="319"/>
    </row>
    <row r="5444" spans="2:32" s="313" customFormat="1" hidden="1" x14ac:dyDescent="0.25">
      <c r="B5444" s="313" t="s">
        <v>3569</v>
      </c>
      <c r="C5444" s="672"/>
      <c r="D5444" s="313" t="s">
        <v>10803</v>
      </c>
      <c r="E5444" s="313" t="s">
        <v>3570</v>
      </c>
      <c r="I5444" s="313" t="s">
        <v>3569</v>
      </c>
      <c r="J5444" s="313" t="s">
        <v>2849</v>
      </c>
      <c r="K5444" s="313">
        <v>61</v>
      </c>
      <c r="L5444" s="319"/>
      <c r="M5444" s="319">
        <v>51</v>
      </c>
      <c r="N5444" s="319">
        <v>21</v>
      </c>
      <c r="O5444" s="319" t="s">
        <v>9644</v>
      </c>
      <c r="P5444" s="319">
        <v>24</v>
      </c>
      <c r="Q5444" s="319">
        <v>47</v>
      </c>
      <c r="R5444" s="319">
        <v>11</v>
      </c>
      <c r="S5444" s="319" t="s">
        <v>9645</v>
      </c>
      <c r="T5444" s="319">
        <v>146</v>
      </c>
      <c r="U5444" s="319">
        <v>61.856000000000002</v>
      </c>
      <c r="V5444" s="319">
        <v>24.786000000000001</v>
      </c>
      <c r="W5444" s="319"/>
      <c r="X5444" s="319"/>
      <c r="Y5444" s="319"/>
      <c r="Z5444" s="319"/>
      <c r="AA5444" s="319"/>
      <c r="AB5444" s="319"/>
      <c r="AC5444" s="319"/>
      <c r="AD5444" s="319"/>
      <c r="AE5444" s="319"/>
      <c r="AF5444" s="319"/>
    </row>
    <row r="5445" spans="2:32" s="313" customFormat="1" hidden="1" x14ac:dyDescent="0.25">
      <c r="B5445" s="313" t="s">
        <v>4409</v>
      </c>
      <c r="C5445" s="672"/>
      <c r="D5445" s="313" t="s">
        <v>10804</v>
      </c>
      <c r="E5445" s="313" t="s">
        <v>4410</v>
      </c>
      <c r="I5445" s="313" t="s">
        <v>4409</v>
      </c>
      <c r="J5445" s="313" t="s">
        <v>546</v>
      </c>
      <c r="K5445" s="313">
        <v>16</v>
      </c>
      <c r="L5445" s="319"/>
      <c r="M5445" s="319">
        <v>35</v>
      </c>
      <c r="N5445" s="319">
        <v>23</v>
      </c>
      <c r="O5445" s="319" t="s">
        <v>9644</v>
      </c>
      <c r="P5445" s="319">
        <v>11</v>
      </c>
      <c r="Q5445" s="319">
        <v>24</v>
      </c>
      <c r="R5445" s="319">
        <v>22</v>
      </c>
      <c r="S5445" s="319" t="s">
        <v>9648</v>
      </c>
      <c r="T5445" s="319">
        <v>129</v>
      </c>
      <c r="U5445" s="319">
        <v>16.59</v>
      </c>
      <c r="V5445" s="319">
        <v>-11.406000000000001</v>
      </c>
      <c r="W5445" s="319"/>
      <c r="X5445" s="319"/>
      <c r="Y5445" s="319"/>
      <c r="Z5445" s="319"/>
      <c r="AA5445" s="319"/>
      <c r="AB5445" s="319"/>
      <c r="AC5445" s="319"/>
      <c r="AD5445" s="319"/>
      <c r="AE5445" s="319"/>
      <c r="AF5445" s="319"/>
    </row>
    <row r="5446" spans="2:32" s="313" customFormat="1" hidden="1" x14ac:dyDescent="0.25">
      <c r="B5446" s="313" t="s">
        <v>4218</v>
      </c>
      <c r="C5446" s="672"/>
      <c r="D5446" s="313" t="s">
        <v>10805</v>
      </c>
      <c r="E5446" s="313" t="s">
        <v>4219</v>
      </c>
      <c r="I5446" s="313" t="s">
        <v>4218</v>
      </c>
      <c r="J5446" s="313" t="s">
        <v>1134</v>
      </c>
      <c r="K5446" s="313">
        <v>5</v>
      </c>
      <c r="L5446" s="319"/>
      <c r="M5446" s="319">
        <v>54</v>
      </c>
      <c r="N5446" s="319">
        <v>0</v>
      </c>
      <c r="O5446" s="319" t="s">
        <v>9647</v>
      </c>
      <c r="P5446" s="319">
        <v>22</v>
      </c>
      <c r="Q5446" s="319">
        <v>28</v>
      </c>
      <c r="R5446" s="319">
        <v>9</v>
      </c>
      <c r="S5446" s="319" t="s">
        <v>9645</v>
      </c>
      <c r="T5446" s="319">
        <v>652</v>
      </c>
      <c r="U5446" s="319">
        <v>-5.9</v>
      </c>
      <c r="V5446" s="319">
        <v>22.469000000000001</v>
      </c>
      <c r="W5446" s="319"/>
      <c r="X5446" s="319"/>
      <c r="Y5446" s="319"/>
      <c r="Z5446" s="319"/>
      <c r="AA5446" s="319"/>
      <c r="AB5446" s="319"/>
      <c r="AC5446" s="319"/>
      <c r="AD5446" s="319"/>
      <c r="AE5446" s="319"/>
      <c r="AF5446" s="319"/>
    </row>
    <row r="5447" spans="2:32" s="313" customFormat="1" hidden="1" x14ac:dyDescent="0.25">
      <c r="B5447" s="313" t="s">
        <v>4193</v>
      </c>
      <c r="C5447" s="672"/>
      <c r="D5447" s="313" t="s">
        <v>10806</v>
      </c>
      <c r="E5447" s="313" t="s">
        <v>4194</v>
      </c>
      <c r="I5447" s="313" t="s">
        <v>4195</v>
      </c>
      <c r="J5447" s="313" t="s">
        <v>421</v>
      </c>
      <c r="K5447" s="313">
        <v>54</v>
      </c>
      <c r="L5447" s="319"/>
      <c r="M5447" s="319">
        <v>53</v>
      </c>
      <c r="N5447" s="319">
        <v>24</v>
      </c>
      <c r="O5447" s="319" t="s">
        <v>9644</v>
      </c>
      <c r="P5447" s="319">
        <v>20</v>
      </c>
      <c r="Q5447" s="319">
        <v>35</v>
      </c>
      <c r="R5447" s="319">
        <v>33</v>
      </c>
      <c r="S5447" s="319" t="s">
        <v>9645</v>
      </c>
      <c r="T5447" s="319">
        <v>14</v>
      </c>
      <c r="U5447" s="319">
        <v>54.89</v>
      </c>
      <c r="V5447" s="319">
        <v>20.591999999999999</v>
      </c>
      <c r="W5447" s="319"/>
      <c r="X5447" s="319"/>
      <c r="Y5447" s="319"/>
      <c r="Z5447" s="319"/>
      <c r="AA5447" s="319"/>
      <c r="AB5447" s="319"/>
      <c r="AC5447" s="319"/>
      <c r="AD5447" s="319"/>
      <c r="AE5447" s="319"/>
      <c r="AF5447" s="319"/>
    </row>
    <row r="5448" spans="2:32" s="313" customFormat="1" hidden="1" x14ac:dyDescent="0.25">
      <c r="B5448" s="313" t="s">
        <v>4322</v>
      </c>
      <c r="C5448" s="672"/>
      <c r="D5448" s="313" t="s">
        <v>10807</v>
      </c>
      <c r="E5448" s="313" t="s">
        <v>4323</v>
      </c>
      <c r="I5448" s="313" t="s">
        <v>4322</v>
      </c>
      <c r="J5448" s="313" t="s">
        <v>1076</v>
      </c>
      <c r="K5448" s="313">
        <v>12</v>
      </c>
      <c r="L5448" s="319"/>
      <c r="M5448" s="319">
        <v>34</v>
      </c>
      <c r="N5448" s="319">
        <v>20</v>
      </c>
      <c r="O5448" s="319" t="s">
        <v>9644</v>
      </c>
      <c r="P5448" s="319">
        <v>12</v>
      </c>
      <c r="Q5448" s="319">
        <v>13</v>
      </c>
      <c r="R5448" s="319">
        <v>13</v>
      </c>
      <c r="S5448" s="319" t="s">
        <v>9648</v>
      </c>
      <c r="T5448" s="319">
        <v>179</v>
      </c>
      <c r="U5448" s="319">
        <v>12.571999999999999</v>
      </c>
      <c r="V5448" s="319">
        <v>-12.22</v>
      </c>
      <c r="W5448" s="319"/>
      <c r="X5448" s="319"/>
      <c r="Y5448" s="319"/>
      <c r="Z5448" s="319"/>
      <c r="AA5448" s="319"/>
      <c r="AB5448" s="319"/>
      <c r="AC5448" s="319"/>
      <c r="AD5448" s="319"/>
      <c r="AE5448" s="319"/>
      <c r="AF5448" s="319"/>
    </row>
    <row r="5449" spans="2:32" s="313" customFormat="1" hidden="1" x14ac:dyDescent="0.25">
      <c r="B5449" s="313" t="s">
        <v>4188</v>
      </c>
      <c r="C5449" s="672"/>
      <c r="D5449" s="313" t="s">
        <v>10808</v>
      </c>
      <c r="E5449" s="313" t="s">
        <v>4189</v>
      </c>
      <c r="I5449" s="313" t="s">
        <v>4190</v>
      </c>
      <c r="J5449" s="313" t="s">
        <v>493</v>
      </c>
      <c r="K5449" s="313">
        <v>30</v>
      </c>
      <c r="L5449" s="319"/>
      <c r="M5449" s="319">
        <v>47</v>
      </c>
      <c r="N5449" s="319">
        <v>22</v>
      </c>
      <c r="O5449" s="319" t="s">
        <v>9647</v>
      </c>
      <c r="P5449" s="319">
        <v>121</v>
      </c>
      <c r="Q5449" s="319">
        <v>27</v>
      </c>
      <c r="R5449" s="319">
        <v>42</v>
      </c>
      <c r="S5449" s="319" t="s">
        <v>9645</v>
      </c>
      <c r="T5449" s="319">
        <v>367</v>
      </c>
      <c r="U5449" s="319">
        <v>-30.789000000000001</v>
      </c>
      <c r="V5449" s="319">
        <v>121.462</v>
      </c>
      <c r="W5449" s="319"/>
      <c r="X5449" s="319"/>
      <c r="Y5449" s="319"/>
      <c r="Z5449" s="319"/>
      <c r="AA5449" s="319"/>
      <c r="AB5449" s="319"/>
      <c r="AC5449" s="319"/>
      <c r="AD5449" s="319"/>
      <c r="AE5449" s="319"/>
      <c r="AF5449" s="319"/>
    </row>
    <row r="5450" spans="2:32" s="313" customFormat="1" hidden="1" x14ac:dyDescent="0.25">
      <c r="B5450" s="313" t="s">
        <v>4269</v>
      </c>
      <c r="C5450" s="672"/>
      <c r="D5450" s="313" t="s">
        <v>10809</v>
      </c>
      <c r="E5450" s="313" t="s">
        <v>4270</v>
      </c>
      <c r="I5450" s="313" t="s">
        <v>4269</v>
      </c>
      <c r="J5450" s="313" t="s">
        <v>1477</v>
      </c>
      <c r="K5450" s="313">
        <v>9</v>
      </c>
      <c r="L5450" s="319"/>
      <c r="M5450" s="319">
        <v>57</v>
      </c>
      <c r="N5450" s="319">
        <v>12</v>
      </c>
      <c r="O5450" s="319" t="s">
        <v>9647</v>
      </c>
      <c r="P5450" s="319">
        <v>33</v>
      </c>
      <c r="Q5450" s="319">
        <v>53</v>
      </c>
      <c r="R5450" s="319">
        <v>34</v>
      </c>
      <c r="S5450" s="319" t="s">
        <v>9645</v>
      </c>
      <c r="T5450" s="319">
        <v>538</v>
      </c>
      <c r="U5450" s="319">
        <v>-9.9529999999999994</v>
      </c>
      <c r="V5450" s="319">
        <v>33.893000000000001</v>
      </c>
      <c r="W5450" s="319"/>
      <c r="X5450" s="319"/>
      <c r="Y5450" s="319"/>
      <c r="Z5450" s="319"/>
      <c r="AA5450" s="319"/>
      <c r="AB5450" s="319"/>
      <c r="AC5450" s="319"/>
      <c r="AD5450" s="319"/>
      <c r="AE5450" s="319"/>
      <c r="AF5450" s="319"/>
    </row>
    <row r="5451" spans="2:32" s="313" customFormat="1" hidden="1" x14ac:dyDescent="0.25">
      <c r="B5451" s="313" t="s">
        <v>4411</v>
      </c>
      <c r="C5451" s="672"/>
      <c r="D5451" s="313" t="s">
        <v>10810</v>
      </c>
      <c r="E5451" s="313" t="s">
        <v>4412</v>
      </c>
      <c r="I5451" s="313" t="s">
        <v>4413</v>
      </c>
      <c r="J5451" s="313" t="s">
        <v>3320</v>
      </c>
      <c r="K5451" s="313">
        <v>1</v>
      </c>
      <c r="L5451" s="319"/>
      <c r="M5451" s="319">
        <v>58</v>
      </c>
      <c r="N5451" s="319">
        <v>7</v>
      </c>
      <c r="O5451" s="319" t="s">
        <v>9647</v>
      </c>
      <c r="P5451" s="319">
        <v>30</v>
      </c>
      <c r="Q5451" s="319">
        <v>8</v>
      </c>
      <c r="R5451" s="319">
        <v>22</v>
      </c>
      <c r="S5451" s="319" t="s">
        <v>9645</v>
      </c>
      <c r="T5451" s="319">
        <v>1492</v>
      </c>
      <c r="U5451" s="319">
        <v>-1.9690000000000001</v>
      </c>
      <c r="V5451" s="319">
        <v>30.138999999999999</v>
      </c>
      <c r="W5451" s="319"/>
      <c r="X5451" s="319"/>
      <c r="Y5451" s="319"/>
      <c r="Z5451" s="319"/>
      <c r="AA5451" s="319"/>
      <c r="AB5451" s="319"/>
      <c r="AC5451" s="319"/>
      <c r="AD5451" s="319"/>
      <c r="AE5451" s="319"/>
      <c r="AF5451" s="319"/>
    </row>
    <row r="5452" spans="2:32" s="313" customFormat="1" hidden="1" x14ac:dyDescent="0.25">
      <c r="B5452" s="313" t="s">
        <v>4465</v>
      </c>
      <c r="C5452" s="672"/>
      <c r="D5452" s="313" t="s">
        <v>10811</v>
      </c>
      <c r="E5452" s="313" t="s">
        <v>4466</v>
      </c>
      <c r="I5452" s="313" t="s">
        <v>4465</v>
      </c>
      <c r="J5452" s="313" t="s">
        <v>421</v>
      </c>
      <c r="K5452" s="313">
        <v>0</v>
      </c>
      <c r="L5452" s="319"/>
      <c r="M5452" s="319">
        <v>0</v>
      </c>
      <c r="N5452" s="319">
        <v>0</v>
      </c>
      <c r="O5452" s="319" t="s">
        <v>10226</v>
      </c>
      <c r="P5452" s="319">
        <v>0</v>
      </c>
      <c r="Q5452" s="319">
        <v>0</v>
      </c>
      <c r="R5452" s="319">
        <v>0</v>
      </c>
      <c r="S5452" s="319" t="s">
        <v>10226</v>
      </c>
      <c r="T5452" s="319">
        <v>0</v>
      </c>
      <c r="U5452" s="319">
        <v>0</v>
      </c>
      <c r="V5452" s="319">
        <v>0</v>
      </c>
      <c r="W5452" s="319"/>
      <c r="X5452" s="319"/>
      <c r="Y5452" s="319"/>
      <c r="Z5452" s="319"/>
      <c r="AA5452" s="319"/>
      <c r="AB5452" s="319"/>
      <c r="AC5452" s="319"/>
      <c r="AD5452" s="319"/>
      <c r="AE5452" s="319"/>
      <c r="AF5452" s="319"/>
    </row>
    <row r="5453" spans="2:32" s="313" customFormat="1" hidden="1" x14ac:dyDescent="0.25">
      <c r="B5453" s="313" t="s">
        <v>4553</v>
      </c>
      <c r="C5453" s="672"/>
      <c r="D5453" s="313" t="s">
        <v>10812</v>
      </c>
      <c r="E5453" s="313" t="s">
        <v>4554</v>
      </c>
      <c r="I5453" s="313" t="s">
        <v>4553</v>
      </c>
      <c r="J5453" s="313" t="s">
        <v>531</v>
      </c>
      <c r="K5453" s="313">
        <v>36</v>
      </c>
      <c r="L5453" s="319"/>
      <c r="M5453" s="319">
        <v>47</v>
      </c>
      <c r="N5453" s="319">
        <v>36</v>
      </c>
      <c r="O5453" s="319" t="s">
        <v>9644</v>
      </c>
      <c r="P5453" s="319">
        <v>27</v>
      </c>
      <c r="Q5453" s="319">
        <v>5</v>
      </c>
      <c r="R5453" s="319">
        <v>30</v>
      </c>
      <c r="S5453" s="319" t="s">
        <v>9645</v>
      </c>
      <c r="T5453" s="319">
        <v>125</v>
      </c>
      <c r="U5453" s="319">
        <v>36.792999999999999</v>
      </c>
      <c r="V5453" s="319">
        <v>27.091999999999999</v>
      </c>
      <c r="W5453" s="319"/>
      <c r="X5453" s="319"/>
      <c r="Y5453" s="319"/>
      <c r="Z5453" s="319"/>
      <c r="AA5453" s="319"/>
      <c r="AB5453" s="319"/>
      <c r="AC5453" s="319"/>
      <c r="AD5453" s="319"/>
      <c r="AE5453" s="319"/>
      <c r="AF5453" s="319"/>
    </row>
    <row r="5454" spans="2:32" s="313" customFormat="1" hidden="1" x14ac:dyDescent="0.25">
      <c r="B5454" s="313" t="s">
        <v>4280</v>
      </c>
      <c r="C5454" s="672"/>
      <c r="D5454" s="313" t="s">
        <v>10813</v>
      </c>
      <c r="E5454" s="313" t="s">
        <v>4281</v>
      </c>
      <c r="I5454" s="313" t="s">
        <v>4280</v>
      </c>
      <c r="J5454" s="313" t="s">
        <v>1291</v>
      </c>
      <c r="K5454" s="313">
        <v>39</v>
      </c>
      <c r="L5454" s="319"/>
      <c r="M5454" s="319">
        <v>32</v>
      </c>
      <c r="N5454" s="319">
        <v>36</v>
      </c>
      <c r="O5454" s="319" t="s">
        <v>9644</v>
      </c>
      <c r="P5454" s="319">
        <v>76</v>
      </c>
      <c r="Q5454" s="319">
        <v>1</v>
      </c>
      <c r="R5454" s="319">
        <v>18</v>
      </c>
      <c r="S5454" s="319" t="s">
        <v>9645</v>
      </c>
      <c r="T5454" s="319">
        <v>1381</v>
      </c>
      <c r="U5454" s="319">
        <v>39.542999999999999</v>
      </c>
      <c r="V5454" s="319">
        <v>76.022000000000006</v>
      </c>
      <c r="W5454" s="319"/>
      <c r="X5454" s="319"/>
      <c r="Y5454" s="319"/>
      <c r="Z5454" s="319"/>
      <c r="AA5454" s="319"/>
      <c r="AB5454" s="319"/>
      <c r="AC5454" s="319"/>
      <c r="AD5454" s="319"/>
      <c r="AE5454" s="319"/>
      <c r="AF5454" s="319"/>
    </row>
    <row r="5455" spans="2:32" s="313" customFormat="1" hidden="1" x14ac:dyDescent="0.25">
      <c r="B5455" s="313" t="s">
        <v>4246</v>
      </c>
      <c r="C5455" s="672"/>
      <c r="D5455" s="313" t="s">
        <v>10814</v>
      </c>
      <c r="E5455" s="313" t="s">
        <v>4247</v>
      </c>
      <c r="I5455" s="313" t="s">
        <v>4248</v>
      </c>
      <c r="J5455" s="313" t="s">
        <v>2050</v>
      </c>
      <c r="K5455" s="313">
        <v>22</v>
      </c>
      <c r="L5455" s="319"/>
      <c r="M5455" s="319">
        <v>34</v>
      </c>
      <c r="N5455" s="319">
        <v>31</v>
      </c>
      <c r="O5455" s="319" t="s">
        <v>9644</v>
      </c>
      <c r="P5455" s="319">
        <v>120</v>
      </c>
      <c r="Q5455" s="319">
        <v>21</v>
      </c>
      <c r="R5455" s="319">
        <v>3</v>
      </c>
      <c r="S5455" s="319" t="s">
        <v>9645</v>
      </c>
      <c r="T5455" s="319">
        <v>10</v>
      </c>
      <c r="U5455" s="319">
        <v>22.574999999999999</v>
      </c>
      <c r="V5455" s="319">
        <v>120.351</v>
      </c>
      <c r="W5455" s="319"/>
      <c r="X5455" s="319"/>
      <c r="Y5455" s="319"/>
      <c r="Z5455" s="319"/>
      <c r="AA5455" s="319"/>
      <c r="AB5455" s="319"/>
      <c r="AC5455" s="319"/>
      <c r="AD5455" s="319"/>
      <c r="AE5455" s="319"/>
      <c r="AF5455" s="319"/>
    </row>
    <row r="5456" spans="2:32" s="313" customFormat="1" hidden="1" x14ac:dyDescent="0.25">
      <c r="B5456" s="313" t="s">
        <v>4254</v>
      </c>
      <c r="C5456" s="672"/>
      <c r="D5456" s="313" t="s">
        <v>10815</v>
      </c>
      <c r="E5456" s="313" t="s">
        <v>4255</v>
      </c>
      <c r="I5456" s="313" t="s">
        <v>4256</v>
      </c>
      <c r="J5456" s="313" t="s">
        <v>1051</v>
      </c>
      <c r="K5456" s="313">
        <v>24</v>
      </c>
      <c r="L5456" s="319"/>
      <c r="M5456" s="319">
        <v>54</v>
      </c>
      <c r="N5456" s="319">
        <v>23</v>
      </c>
      <c r="O5456" s="319" t="s">
        <v>9644</v>
      </c>
      <c r="P5456" s="319">
        <v>67</v>
      </c>
      <c r="Q5456" s="319">
        <v>9</v>
      </c>
      <c r="R5456" s="319">
        <v>38</v>
      </c>
      <c r="S5456" s="319" t="s">
        <v>9645</v>
      </c>
      <c r="T5456" s="319">
        <v>31</v>
      </c>
      <c r="U5456" s="319">
        <v>24.905999999999999</v>
      </c>
      <c r="V5456" s="319">
        <v>67.161000000000001</v>
      </c>
      <c r="W5456" s="319"/>
      <c r="X5456" s="319"/>
      <c r="Y5456" s="319"/>
      <c r="Z5456" s="319"/>
      <c r="AA5456" s="319"/>
      <c r="AB5456" s="319"/>
      <c r="AC5456" s="319"/>
      <c r="AD5456" s="319"/>
      <c r="AE5456" s="319"/>
      <c r="AF5456" s="319"/>
    </row>
    <row r="5457" spans="2:32" s="313" customFormat="1" hidden="1" x14ac:dyDescent="0.25">
      <c r="B5457" s="313" t="s">
        <v>6052</v>
      </c>
      <c r="C5457" s="672"/>
      <c r="D5457" s="313" t="s">
        <v>10816</v>
      </c>
      <c r="E5457" s="313" t="s">
        <v>6053</v>
      </c>
      <c r="I5457" s="313" t="s">
        <v>6054</v>
      </c>
      <c r="J5457" s="313" t="s">
        <v>1291</v>
      </c>
      <c r="K5457" s="313">
        <v>28</v>
      </c>
      <c r="L5457" s="319"/>
      <c r="M5457" s="319">
        <v>36</v>
      </c>
      <c r="N5457" s="319">
        <v>0</v>
      </c>
      <c r="O5457" s="319" t="s">
        <v>9644</v>
      </c>
      <c r="P5457" s="319">
        <v>115</v>
      </c>
      <c r="Q5457" s="319">
        <v>55</v>
      </c>
      <c r="R5457" s="319">
        <v>0</v>
      </c>
      <c r="S5457" s="319" t="s">
        <v>9645</v>
      </c>
      <c r="T5457" s="319">
        <v>0</v>
      </c>
      <c r="U5457" s="319">
        <v>28.6</v>
      </c>
      <c r="V5457" s="319">
        <v>115.917</v>
      </c>
      <c r="W5457" s="319"/>
      <c r="X5457" s="319"/>
      <c r="Y5457" s="319"/>
      <c r="Z5457" s="319"/>
      <c r="AA5457" s="319"/>
      <c r="AB5457" s="319"/>
      <c r="AC5457" s="319"/>
      <c r="AD5457" s="319"/>
      <c r="AE5457" s="319"/>
      <c r="AF5457" s="319"/>
    </row>
    <row r="5458" spans="2:32" s="313" customFormat="1" hidden="1" x14ac:dyDescent="0.25">
      <c r="B5458" s="313" t="s">
        <v>4390</v>
      </c>
      <c r="C5458" s="672"/>
      <c r="D5458" s="313" t="s">
        <v>10817</v>
      </c>
      <c r="E5458" s="313" t="s">
        <v>4391</v>
      </c>
      <c r="I5458" s="313" t="s">
        <v>4390</v>
      </c>
      <c r="J5458" s="313" t="s">
        <v>4392</v>
      </c>
      <c r="K5458" s="313">
        <v>26</v>
      </c>
      <c r="L5458" s="319"/>
      <c r="M5458" s="319">
        <v>10</v>
      </c>
      <c r="N5458" s="319">
        <v>16</v>
      </c>
      <c r="O5458" s="319" t="s">
        <v>9644</v>
      </c>
      <c r="P5458" s="319">
        <v>56</v>
      </c>
      <c r="Q5458" s="319">
        <v>14</v>
      </c>
      <c r="R5458" s="319">
        <v>26</v>
      </c>
      <c r="S5458" s="319" t="s">
        <v>9645</v>
      </c>
      <c r="T5458" s="319">
        <v>31</v>
      </c>
      <c r="U5458" s="319">
        <v>26.170999999999999</v>
      </c>
      <c r="V5458" s="319">
        <v>56.241</v>
      </c>
      <c r="W5458" s="319"/>
      <c r="X5458" s="319"/>
      <c r="Y5458" s="319"/>
      <c r="Z5458" s="319"/>
      <c r="AA5458" s="319"/>
      <c r="AB5458" s="319"/>
      <c r="AC5458" s="319"/>
      <c r="AD5458" s="319"/>
      <c r="AE5458" s="319"/>
      <c r="AF5458" s="319"/>
    </row>
    <row r="5459" spans="2:32" s="313" customFormat="1" hidden="1" x14ac:dyDescent="0.25">
      <c r="B5459" s="313" t="s">
        <v>4379</v>
      </c>
      <c r="C5459" s="672"/>
      <c r="D5459" s="313" t="s">
        <v>10818</v>
      </c>
      <c r="E5459" s="313" t="s">
        <v>4380</v>
      </c>
      <c r="I5459" s="313" t="s">
        <v>4381</v>
      </c>
      <c r="J5459" s="313" t="s">
        <v>421</v>
      </c>
      <c r="K5459" s="313">
        <v>48</v>
      </c>
      <c r="L5459" s="319"/>
      <c r="M5459" s="319">
        <v>31</v>
      </c>
      <c r="N5459" s="319">
        <v>40</v>
      </c>
      <c r="O5459" s="319" t="s">
        <v>9644</v>
      </c>
      <c r="P5459" s="319">
        <v>135</v>
      </c>
      <c r="Q5459" s="319">
        <v>11</v>
      </c>
      <c r="R5459" s="319">
        <v>18</v>
      </c>
      <c r="S5459" s="319" t="s">
        <v>9645</v>
      </c>
      <c r="T5459" s="319">
        <v>75</v>
      </c>
      <c r="U5459" s="319">
        <v>48.527999999999999</v>
      </c>
      <c r="V5459" s="319">
        <v>135.18799999999999</v>
      </c>
      <c r="W5459" s="319"/>
      <c r="X5459" s="319"/>
      <c r="Y5459" s="319"/>
      <c r="Z5459" s="319"/>
      <c r="AA5459" s="319"/>
      <c r="AB5459" s="319"/>
      <c r="AC5459" s="319"/>
      <c r="AD5459" s="319"/>
      <c r="AE5459" s="319"/>
      <c r="AF5459" s="319"/>
    </row>
    <row r="5460" spans="2:32" s="313" customFormat="1" hidden="1" x14ac:dyDescent="0.25">
      <c r="B5460" s="313" t="s">
        <v>4600</v>
      </c>
      <c r="C5460" s="672"/>
      <c r="D5460" s="313" t="s">
        <v>10819</v>
      </c>
      <c r="E5460" s="313" t="s">
        <v>4601</v>
      </c>
      <c r="I5460" s="313" t="s">
        <v>4600</v>
      </c>
      <c r="J5460" s="313" t="s">
        <v>745</v>
      </c>
      <c r="K5460" s="313">
        <v>55</v>
      </c>
      <c r="L5460" s="319"/>
      <c r="M5460" s="319">
        <v>55</v>
      </c>
      <c r="N5460" s="319">
        <v>18</v>
      </c>
      <c r="O5460" s="319" t="s">
        <v>9644</v>
      </c>
      <c r="P5460" s="319">
        <v>14</v>
      </c>
      <c r="Q5460" s="319">
        <v>5</v>
      </c>
      <c r="R5460" s="319">
        <v>7</v>
      </c>
      <c r="S5460" s="319" t="s">
        <v>9645</v>
      </c>
      <c r="T5460" s="319">
        <v>24</v>
      </c>
      <c r="U5460" s="319">
        <v>55.921999999999997</v>
      </c>
      <c r="V5460" s="319">
        <v>14.085000000000001</v>
      </c>
      <c r="W5460" s="319"/>
      <c r="X5460" s="319"/>
      <c r="Y5460" s="319"/>
      <c r="Z5460" s="319"/>
      <c r="AA5460" s="319"/>
      <c r="AB5460" s="319"/>
      <c r="AC5460" s="319"/>
      <c r="AD5460" s="319"/>
      <c r="AE5460" s="319"/>
      <c r="AF5460" s="319"/>
    </row>
    <row r="5461" spans="2:32" s="313" customFormat="1" hidden="1" x14ac:dyDescent="0.25">
      <c r="B5461" s="313" t="s">
        <v>4476</v>
      </c>
      <c r="C5461" s="672"/>
      <c r="D5461" s="313" t="s">
        <v>10820</v>
      </c>
      <c r="E5461" s="313" t="s">
        <v>4477</v>
      </c>
      <c r="I5461" s="313" t="s">
        <v>4476</v>
      </c>
      <c r="J5461" s="313" t="s">
        <v>418</v>
      </c>
      <c r="K5461" s="313">
        <v>26</v>
      </c>
      <c r="L5461" s="319"/>
      <c r="M5461" s="319">
        <v>31</v>
      </c>
      <c r="N5461" s="319">
        <v>36</v>
      </c>
      <c r="O5461" s="319" t="s">
        <v>9644</v>
      </c>
      <c r="P5461" s="319">
        <v>53</v>
      </c>
      <c r="Q5461" s="319">
        <v>58</v>
      </c>
      <c r="R5461" s="319">
        <v>54</v>
      </c>
      <c r="S5461" s="319" t="s">
        <v>9645</v>
      </c>
      <c r="T5461" s="319">
        <v>31</v>
      </c>
      <c r="U5461" s="319">
        <v>26.527000000000001</v>
      </c>
      <c r="V5461" s="319">
        <v>53.981999999999999</v>
      </c>
      <c r="W5461" s="319"/>
      <c r="X5461" s="319"/>
      <c r="Y5461" s="319"/>
      <c r="Z5461" s="319"/>
      <c r="AA5461" s="319"/>
      <c r="AB5461" s="319"/>
      <c r="AC5461" s="319"/>
      <c r="AD5461" s="319"/>
      <c r="AE5461" s="319"/>
      <c r="AF5461" s="319"/>
    </row>
    <row r="5462" spans="2:32" s="313" customFormat="1" hidden="1" x14ac:dyDescent="0.25">
      <c r="B5462" s="313" t="s">
        <v>4424</v>
      </c>
      <c r="C5462" s="672"/>
      <c r="D5462" s="313" t="s">
        <v>10821</v>
      </c>
      <c r="E5462" s="313" t="s">
        <v>4425</v>
      </c>
      <c r="I5462" s="313" t="s">
        <v>4424</v>
      </c>
      <c r="J5462" s="313" t="s">
        <v>525</v>
      </c>
      <c r="K5462" s="313">
        <v>28</v>
      </c>
      <c r="L5462" s="319"/>
      <c r="M5462" s="319">
        <v>48</v>
      </c>
      <c r="N5462" s="319">
        <v>10</v>
      </c>
      <c r="O5462" s="319" t="s">
        <v>9647</v>
      </c>
      <c r="P5462" s="319">
        <v>24</v>
      </c>
      <c r="Q5462" s="319">
        <v>45</v>
      </c>
      <c r="R5462" s="319">
        <v>54</v>
      </c>
      <c r="S5462" s="319" t="s">
        <v>9645</v>
      </c>
      <c r="T5462" s="319">
        <v>1204</v>
      </c>
      <c r="U5462" s="319">
        <v>-28.803000000000001</v>
      </c>
      <c r="V5462" s="319">
        <v>24.765000000000001</v>
      </c>
      <c r="W5462" s="319"/>
      <c r="X5462" s="319"/>
      <c r="Y5462" s="319"/>
      <c r="Z5462" s="319"/>
      <c r="AA5462" s="319"/>
      <c r="AB5462" s="319"/>
      <c r="AC5462" s="319"/>
      <c r="AD5462" s="319"/>
      <c r="AE5462" s="319"/>
      <c r="AF5462" s="319"/>
    </row>
    <row r="5463" spans="2:32" s="313" customFormat="1" hidden="1" x14ac:dyDescent="0.25">
      <c r="B5463" s="313" t="s">
        <v>4438</v>
      </c>
      <c r="C5463" s="672"/>
      <c r="D5463" s="313" t="s">
        <v>10822</v>
      </c>
      <c r="E5463" s="313" t="s">
        <v>4439</v>
      </c>
      <c r="I5463" s="313" t="s">
        <v>4441</v>
      </c>
      <c r="J5463" s="313" t="s">
        <v>4440</v>
      </c>
      <c r="K5463" s="313">
        <v>17</v>
      </c>
      <c r="L5463" s="319"/>
      <c r="M5463" s="319">
        <v>56</v>
      </c>
      <c r="N5463" s="319">
        <v>8</v>
      </c>
      <c r="O5463" s="319" t="s">
        <v>9644</v>
      </c>
      <c r="P5463" s="319">
        <v>76</v>
      </c>
      <c r="Q5463" s="319">
        <v>47</v>
      </c>
      <c r="R5463" s="319">
        <v>15</v>
      </c>
      <c r="S5463" s="319" t="s">
        <v>9648</v>
      </c>
      <c r="T5463" s="319">
        <v>4</v>
      </c>
      <c r="U5463" s="319">
        <v>17.936</v>
      </c>
      <c r="V5463" s="319">
        <v>-76.787000000000006</v>
      </c>
      <c r="W5463" s="319"/>
      <c r="X5463" s="319"/>
      <c r="Y5463" s="319"/>
      <c r="Z5463" s="319"/>
      <c r="AA5463" s="319"/>
      <c r="AB5463" s="319"/>
      <c r="AC5463" s="319"/>
      <c r="AD5463" s="319"/>
      <c r="AE5463" s="319"/>
      <c r="AF5463" s="319"/>
    </row>
    <row r="5464" spans="2:32" s="313" customFormat="1" hidden="1" x14ac:dyDescent="0.25">
      <c r="B5464" s="313" t="s">
        <v>4362</v>
      </c>
      <c r="C5464" s="672"/>
      <c r="D5464" s="313" t="s">
        <v>10823</v>
      </c>
      <c r="E5464" s="313" t="s">
        <v>4363</v>
      </c>
      <c r="I5464" s="313" t="s">
        <v>4362</v>
      </c>
      <c r="J5464" s="313" t="s">
        <v>1893</v>
      </c>
      <c r="K5464" s="313">
        <v>52</v>
      </c>
      <c r="L5464" s="319"/>
      <c r="M5464" s="319">
        <v>10</v>
      </c>
      <c r="N5464" s="319">
        <v>51</v>
      </c>
      <c r="O5464" s="319" t="s">
        <v>9644</v>
      </c>
      <c r="P5464" s="319">
        <v>9</v>
      </c>
      <c r="Q5464" s="319">
        <v>31</v>
      </c>
      <c r="R5464" s="319">
        <v>25</v>
      </c>
      <c r="S5464" s="319" t="s">
        <v>9648</v>
      </c>
      <c r="T5464" s="319">
        <v>35</v>
      </c>
      <c r="U5464" s="319">
        <v>52.180999999999997</v>
      </c>
      <c r="V5464" s="319">
        <v>-9.5239999999999991</v>
      </c>
      <c r="W5464" s="319"/>
      <c r="X5464" s="319"/>
      <c r="Y5464" s="319"/>
      <c r="Z5464" s="319"/>
      <c r="AA5464" s="319"/>
      <c r="AB5464" s="319"/>
      <c r="AC5464" s="319"/>
      <c r="AD5464" s="319"/>
      <c r="AE5464" s="319"/>
      <c r="AF5464" s="319"/>
    </row>
    <row r="5465" spans="2:32" s="313" customFormat="1" hidden="1" x14ac:dyDescent="0.25">
      <c r="B5465" s="313" t="s">
        <v>4481</v>
      </c>
      <c r="C5465" s="672"/>
      <c r="D5465" s="313" t="s">
        <v>10824</v>
      </c>
      <c r="E5465" s="313" t="s">
        <v>4482</v>
      </c>
      <c r="I5465" s="313" t="s">
        <v>4481</v>
      </c>
      <c r="J5465" s="313" t="s">
        <v>2808</v>
      </c>
      <c r="K5465" s="313">
        <v>0</v>
      </c>
      <c r="L5465" s="319"/>
      <c r="M5465" s="319">
        <v>5</v>
      </c>
      <c r="N5465" s="319">
        <v>10</v>
      </c>
      <c r="O5465" s="319" t="s">
        <v>9647</v>
      </c>
      <c r="P5465" s="319">
        <v>34</v>
      </c>
      <c r="Q5465" s="319">
        <v>43</v>
      </c>
      <c r="R5465" s="319">
        <v>44</v>
      </c>
      <c r="S5465" s="319" t="s">
        <v>9645</v>
      </c>
      <c r="T5465" s="319">
        <v>1209</v>
      </c>
      <c r="U5465" s="319">
        <v>-8.5999999999999993E-2</v>
      </c>
      <c r="V5465" s="319">
        <v>34.728999999999999</v>
      </c>
      <c r="W5465" s="319"/>
      <c r="X5465" s="319"/>
      <c r="Y5465" s="319"/>
      <c r="Z5465" s="319"/>
      <c r="AA5465" s="319"/>
      <c r="AB5465" s="319"/>
      <c r="AC5465" s="319"/>
      <c r="AD5465" s="319"/>
      <c r="AE5465" s="319"/>
      <c r="AF5465" s="319"/>
    </row>
    <row r="5466" spans="2:32" s="313" customFormat="1" hidden="1" x14ac:dyDescent="0.25">
      <c r="B5466" s="313" t="s">
        <v>4490</v>
      </c>
      <c r="C5466" s="672"/>
      <c r="D5466" s="313" t="s">
        <v>10825</v>
      </c>
      <c r="E5466" s="313" t="s">
        <v>4491</v>
      </c>
      <c r="I5466" s="313" t="s">
        <v>4490</v>
      </c>
      <c r="J5466" s="313" t="s">
        <v>531</v>
      </c>
      <c r="K5466" s="313">
        <v>36</v>
      </c>
      <c r="L5466" s="319"/>
      <c r="M5466" s="319">
        <v>16</v>
      </c>
      <c r="N5466" s="319">
        <v>27</v>
      </c>
      <c r="O5466" s="319" t="s">
        <v>9644</v>
      </c>
      <c r="P5466" s="319">
        <v>23</v>
      </c>
      <c r="Q5466" s="319">
        <v>1</v>
      </c>
      <c r="R5466" s="319">
        <v>1</v>
      </c>
      <c r="S5466" s="319" t="s">
        <v>9645</v>
      </c>
      <c r="T5466" s="319">
        <v>318</v>
      </c>
      <c r="U5466" s="319">
        <v>36.274000000000001</v>
      </c>
      <c r="V5466" s="319">
        <v>23.016999999999999</v>
      </c>
      <c r="W5466" s="319"/>
      <c r="X5466" s="319"/>
      <c r="Y5466" s="319"/>
      <c r="Z5466" s="319"/>
      <c r="AA5466" s="319"/>
      <c r="AB5466" s="319"/>
      <c r="AC5466" s="319"/>
      <c r="AD5466" s="319"/>
      <c r="AE5466" s="319"/>
      <c r="AF5466" s="319"/>
    </row>
    <row r="5467" spans="2:32" s="313" customFormat="1" hidden="1" x14ac:dyDescent="0.25">
      <c r="B5467" s="313" t="s">
        <v>4397</v>
      </c>
      <c r="C5467" s="672"/>
      <c r="D5467" s="313" t="s">
        <v>10826</v>
      </c>
      <c r="E5467" s="313" t="s">
        <v>4398</v>
      </c>
      <c r="I5467" s="313" t="s">
        <v>4400</v>
      </c>
      <c r="J5467" s="313" t="s">
        <v>4399</v>
      </c>
      <c r="K5467" s="313">
        <v>46</v>
      </c>
      <c r="L5467" s="319"/>
      <c r="M5467" s="319">
        <v>55</v>
      </c>
      <c r="N5467" s="319">
        <v>40</v>
      </c>
      <c r="O5467" s="319" t="s">
        <v>9644</v>
      </c>
      <c r="P5467" s="319">
        <v>28</v>
      </c>
      <c r="Q5467" s="319">
        <v>55</v>
      </c>
      <c r="R5467" s="319">
        <v>53</v>
      </c>
      <c r="S5467" s="319" t="s">
        <v>9645</v>
      </c>
      <c r="T5467" s="319">
        <v>122</v>
      </c>
      <c r="U5467" s="319">
        <v>46.927999999999997</v>
      </c>
      <c r="V5467" s="319">
        <v>28.931000000000001</v>
      </c>
      <c r="W5467" s="319"/>
      <c r="X5467" s="319"/>
      <c r="Y5467" s="319"/>
      <c r="Z5467" s="319"/>
      <c r="AA5467" s="319"/>
      <c r="AB5467" s="319"/>
      <c r="AC5467" s="319"/>
      <c r="AD5467" s="319"/>
      <c r="AE5467" s="319"/>
      <c r="AF5467" s="319"/>
    </row>
    <row r="5468" spans="2:32" s="313" customFormat="1" hidden="1" x14ac:dyDescent="0.25">
      <c r="B5468" s="313" t="s">
        <v>8165</v>
      </c>
      <c r="C5468" s="672"/>
      <c r="D5468" s="313" t="s">
        <v>10827</v>
      </c>
      <c r="E5468" s="313" t="s">
        <v>8166</v>
      </c>
      <c r="I5468" s="313" t="s">
        <v>8165</v>
      </c>
      <c r="J5468" s="313" t="s">
        <v>4181</v>
      </c>
      <c r="K5468" s="313">
        <v>12</v>
      </c>
      <c r="L5468" s="319"/>
      <c r="M5468" s="319">
        <v>54</v>
      </c>
      <c r="N5468" s="319">
        <v>1</v>
      </c>
      <c r="O5468" s="319" t="s">
        <v>9647</v>
      </c>
      <c r="P5468" s="319">
        <v>28</v>
      </c>
      <c r="Q5468" s="319">
        <v>8</v>
      </c>
      <c r="R5468" s="319">
        <v>59</v>
      </c>
      <c r="S5468" s="319" t="s">
        <v>9645</v>
      </c>
      <c r="T5468" s="319">
        <v>1264</v>
      </c>
      <c r="U5468" s="319">
        <v>-12.9</v>
      </c>
      <c r="V5468" s="319">
        <v>28.15</v>
      </c>
      <c r="W5468" s="319"/>
      <c r="X5468" s="319"/>
      <c r="Y5468" s="319"/>
      <c r="Z5468" s="319"/>
      <c r="AA5468" s="319"/>
      <c r="AB5468" s="319"/>
      <c r="AC5468" s="319"/>
      <c r="AD5468" s="319"/>
      <c r="AE5468" s="319"/>
      <c r="AF5468" s="319"/>
    </row>
    <row r="5469" spans="2:32" s="313" customFormat="1" hidden="1" x14ac:dyDescent="0.25">
      <c r="B5469" s="313" t="s">
        <v>4355</v>
      </c>
      <c r="C5469" s="672"/>
      <c r="D5469" s="313" t="s">
        <v>10828</v>
      </c>
      <c r="E5469" s="313" t="s">
        <v>4356</v>
      </c>
      <c r="I5469" s="313" t="s">
        <v>4355</v>
      </c>
      <c r="J5469" s="313" t="s">
        <v>627</v>
      </c>
      <c r="K5469" s="313">
        <v>35</v>
      </c>
      <c r="L5469" s="319"/>
      <c r="M5469" s="319">
        <v>15</v>
      </c>
      <c r="N5469" s="319">
        <v>46</v>
      </c>
      <c r="O5469" s="319" t="s">
        <v>9647</v>
      </c>
      <c r="P5469" s="319">
        <v>173</v>
      </c>
      <c r="Q5469" s="319">
        <v>54</v>
      </c>
      <c r="R5469" s="319">
        <v>43</v>
      </c>
      <c r="S5469" s="319" t="s">
        <v>9645</v>
      </c>
      <c r="T5469" s="319">
        <v>150</v>
      </c>
      <c r="U5469" s="319">
        <v>-35.262999999999998</v>
      </c>
      <c r="V5469" s="319">
        <v>173.91200000000001</v>
      </c>
      <c r="W5469" s="319"/>
      <c r="X5469" s="319"/>
      <c r="Y5469" s="319"/>
      <c r="Z5469" s="319"/>
      <c r="AA5469" s="319"/>
      <c r="AB5469" s="319"/>
      <c r="AC5469" s="319"/>
      <c r="AD5469" s="319"/>
      <c r="AE5469" s="319"/>
      <c r="AF5469" s="319"/>
    </row>
    <row r="5470" spans="2:32" s="313" customFormat="1" hidden="1" x14ac:dyDescent="0.25">
      <c r="B5470" s="313" t="s">
        <v>4485</v>
      </c>
      <c r="C5470" s="672"/>
      <c r="D5470" s="313" t="s">
        <v>10829</v>
      </c>
      <c r="E5470" s="313" t="s">
        <v>4486</v>
      </c>
      <c r="I5470" s="313" t="s">
        <v>4485</v>
      </c>
      <c r="J5470" s="313" t="s">
        <v>565</v>
      </c>
      <c r="K5470" s="313">
        <v>33</v>
      </c>
      <c r="L5470" s="319"/>
      <c r="M5470" s="319">
        <v>50</v>
      </c>
      <c r="N5470" s="319">
        <v>10</v>
      </c>
      <c r="O5470" s="319" t="s">
        <v>9644</v>
      </c>
      <c r="P5470" s="319">
        <v>130</v>
      </c>
      <c r="Q5470" s="319">
        <v>56</v>
      </c>
      <c r="R5470" s="319">
        <v>49</v>
      </c>
      <c r="S5470" s="319" t="s">
        <v>9645</v>
      </c>
      <c r="T5470" s="319">
        <v>6</v>
      </c>
      <c r="U5470" s="319">
        <v>33.835999999999999</v>
      </c>
      <c r="V5470" s="319">
        <v>130.947</v>
      </c>
      <c r="W5470" s="319"/>
      <c r="X5470" s="319"/>
      <c r="Y5470" s="319"/>
      <c r="Z5470" s="319"/>
      <c r="AA5470" s="319"/>
      <c r="AB5470" s="319"/>
      <c r="AC5470" s="319"/>
      <c r="AD5470" s="319"/>
      <c r="AE5470" s="319"/>
      <c r="AF5470" s="319"/>
    </row>
    <row r="5471" spans="2:32" s="313" customFormat="1" hidden="1" x14ac:dyDescent="0.25">
      <c r="B5471" s="313" t="s">
        <v>4459</v>
      </c>
      <c r="C5471" s="672"/>
      <c r="D5471" s="313" t="s">
        <v>10830</v>
      </c>
      <c r="E5471" s="313" t="s">
        <v>4460</v>
      </c>
      <c r="I5471" s="313" t="s">
        <v>4461</v>
      </c>
      <c r="J5471" s="313" t="s">
        <v>621</v>
      </c>
      <c r="K5471" s="313">
        <v>69</v>
      </c>
      <c r="L5471" s="319"/>
      <c r="M5471" s="319">
        <v>43</v>
      </c>
      <c r="N5471" s="319">
        <v>30</v>
      </c>
      <c r="O5471" s="319" t="s">
        <v>9644</v>
      </c>
      <c r="P5471" s="319">
        <v>29</v>
      </c>
      <c r="Q5471" s="319">
        <v>53</v>
      </c>
      <c r="R5471" s="319">
        <v>15</v>
      </c>
      <c r="S5471" s="319" t="s">
        <v>9645</v>
      </c>
      <c r="T5471" s="319">
        <v>87</v>
      </c>
      <c r="U5471" s="319">
        <v>69.724999999999994</v>
      </c>
      <c r="V5471" s="319">
        <v>29.887</v>
      </c>
      <c r="W5471" s="319"/>
      <c r="X5471" s="319"/>
      <c r="Y5471" s="319"/>
      <c r="Z5471" s="319"/>
      <c r="AA5471" s="319"/>
      <c r="AB5471" s="319"/>
      <c r="AC5471" s="319"/>
      <c r="AD5471" s="319"/>
      <c r="AE5471" s="319"/>
      <c r="AF5471" s="319"/>
    </row>
    <row r="5472" spans="2:32" s="313" customFormat="1" hidden="1" x14ac:dyDescent="0.25">
      <c r="B5472" s="313" t="s">
        <v>4306</v>
      </c>
      <c r="C5472" s="672"/>
      <c r="D5472" s="313" t="s">
        <v>10831</v>
      </c>
      <c r="E5472" s="313" t="s">
        <v>4307</v>
      </c>
      <c r="I5472" s="313" t="s">
        <v>4308</v>
      </c>
      <c r="J5472" s="313" t="s">
        <v>919</v>
      </c>
      <c r="K5472" s="313">
        <v>15</v>
      </c>
      <c r="L5472" s="319"/>
      <c r="M5472" s="319">
        <v>39</v>
      </c>
      <c r="N5472" s="319">
        <v>48</v>
      </c>
      <c r="O5472" s="319" t="s">
        <v>9647</v>
      </c>
      <c r="P5472" s="319">
        <v>146</v>
      </c>
      <c r="Q5472" s="319">
        <v>53</v>
      </c>
      <c r="R5472" s="319">
        <v>5</v>
      </c>
      <c r="S5472" s="319" t="s">
        <v>9648</v>
      </c>
      <c r="T5472" s="319">
        <v>4</v>
      </c>
      <c r="U5472" s="319">
        <v>-15.663</v>
      </c>
      <c r="V5472" s="319">
        <v>-146.88499999999999</v>
      </c>
      <c r="W5472" s="319"/>
      <c r="X5472" s="319"/>
      <c r="Y5472" s="319"/>
      <c r="Z5472" s="319"/>
      <c r="AA5472" s="319"/>
      <c r="AB5472" s="319"/>
      <c r="AC5472" s="319"/>
      <c r="AD5472" s="319"/>
      <c r="AE5472" s="319"/>
      <c r="AF5472" s="319"/>
    </row>
    <row r="5473" spans="2:32" s="313" customFormat="1" hidden="1" x14ac:dyDescent="0.25">
      <c r="B5473" s="313" t="s">
        <v>4416</v>
      </c>
      <c r="C5473" s="672"/>
      <c r="D5473" s="313" t="s">
        <v>10832</v>
      </c>
      <c r="E5473" s="313" t="s">
        <v>4417</v>
      </c>
      <c r="I5473" s="313" t="s">
        <v>4416</v>
      </c>
      <c r="J5473" s="313" t="s">
        <v>1134</v>
      </c>
      <c r="K5473" s="313">
        <v>5</v>
      </c>
      <c r="L5473" s="319"/>
      <c r="M5473" s="319">
        <v>2</v>
      </c>
      <c r="N5473" s="319">
        <v>8</v>
      </c>
      <c r="O5473" s="319" t="s">
        <v>9647</v>
      </c>
      <c r="P5473" s="319">
        <v>18</v>
      </c>
      <c r="Q5473" s="319">
        <v>47</v>
      </c>
      <c r="R5473" s="319">
        <v>8</v>
      </c>
      <c r="S5473" s="319" t="s">
        <v>9645</v>
      </c>
      <c r="T5473" s="319">
        <v>480</v>
      </c>
      <c r="U5473" s="319">
        <v>-5.0359999999999996</v>
      </c>
      <c r="V5473" s="319">
        <v>18.786000000000001</v>
      </c>
      <c r="W5473" s="319"/>
      <c r="X5473" s="319"/>
      <c r="Y5473" s="319"/>
      <c r="Z5473" s="319"/>
      <c r="AA5473" s="319"/>
      <c r="AB5473" s="319"/>
      <c r="AC5473" s="319"/>
      <c r="AD5473" s="319"/>
      <c r="AE5473" s="319"/>
      <c r="AF5473" s="319"/>
    </row>
    <row r="5474" spans="2:32" s="313" customFormat="1" hidden="1" x14ac:dyDescent="0.25">
      <c r="B5474" s="313" t="s">
        <v>4249</v>
      </c>
      <c r="C5474" s="672"/>
      <c r="D5474" s="313" t="s">
        <v>10833</v>
      </c>
      <c r="E5474" s="313" t="s">
        <v>4250</v>
      </c>
      <c r="I5474" s="313" t="s">
        <v>4249</v>
      </c>
      <c r="J5474" s="313" t="s">
        <v>1076</v>
      </c>
      <c r="K5474" s="313">
        <v>14</v>
      </c>
      <c r="L5474" s="319"/>
      <c r="M5474" s="319">
        <v>8</v>
      </c>
      <c r="N5474" s="319">
        <v>48</v>
      </c>
      <c r="O5474" s="319" t="s">
        <v>9644</v>
      </c>
      <c r="P5474" s="319">
        <v>16</v>
      </c>
      <c r="Q5474" s="319">
        <v>3</v>
      </c>
      <c r="R5474" s="319">
        <v>4</v>
      </c>
      <c r="S5474" s="319" t="s">
        <v>9648</v>
      </c>
      <c r="T5474" s="319">
        <v>8</v>
      </c>
      <c r="U5474" s="319">
        <v>14.147</v>
      </c>
      <c r="V5474" s="319">
        <v>-16.050999999999998</v>
      </c>
      <c r="W5474" s="319"/>
      <c r="X5474" s="319"/>
      <c r="Y5474" s="319"/>
      <c r="Z5474" s="319"/>
      <c r="AA5474" s="319"/>
      <c r="AB5474" s="319"/>
      <c r="AC5474" s="319"/>
      <c r="AD5474" s="319"/>
      <c r="AE5474" s="319"/>
      <c r="AF5474" s="319"/>
    </row>
    <row r="5475" spans="2:32" s="313" customFormat="1" hidden="1" x14ac:dyDescent="0.25">
      <c r="B5475" s="313" t="s">
        <v>8963</v>
      </c>
      <c r="C5475" s="672"/>
      <c r="D5475" s="313" t="s">
        <v>10834</v>
      </c>
      <c r="E5475" s="313" t="s">
        <v>8964</v>
      </c>
      <c r="I5475" s="313" t="s">
        <v>8965</v>
      </c>
      <c r="J5475" s="313" t="s">
        <v>421</v>
      </c>
      <c r="K5475" s="313">
        <v>56</v>
      </c>
      <c r="L5475" s="319"/>
      <c r="M5475" s="319">
        <v>49</v>
      </c>
      <c r="N5475" s="319">
        <v>29</v>
      </c>
      <c r="O5475" s="319" t="s">
        <v>9644</v>
      </c>
      <c r="P5475" s="319">
        <v>35</v>
      </c>
      <c r="Q5475" s="319">
        <v>45</v>
      </c>
      <c r="R5475" s="319">
        <v>27</v>
      </c>
      <c r="S5475" s="319" t="s">
        <v>9645</v>
      </c>
      <c r="T5475" s="319">
        <v>143</v>
      </c>
      <c r="U5475" s="319">
        <v>56.825000000000003</v>
      </c>
      <c r="V5475" s="319">
        <v>35.758000000000003</v>
      </c>
      <c r="W5475" s="319"/>
      <c r="X5475" s="319"/>
      <c r="Y5475" s="319"/>
      <c r="Z5475" s="319"/>
      <c r="AA5475" s="319"/>
      <c r="AB5475" s="319"/>
      <c r="AC5475" s="319"/>
      <c r="AD5475" s="319"/>
      <c r="AE5475" s="319"/>
      <c r="AF5475" s="319"/>
    </row>
    <row r="5476" spans="2:32" s="313" customFormat="1" hidden="1" x14ac:dyDescent="0.25">
      <c r="B5476" s="313" t="s">
        <v>4530</v>
      </c>
      <c r="C5476" s="672"/>
      <c r="D5476" s="313" t="s">
        <v>10835</v>
      </c>
      <c r="E5476" s="313" t="s">
        <v>4531</v>
      </c>
      <c r="I5476" s="313" t="s">
        <v>4530</v>
      </c>
      <c r="J5476" s="313" t="s">
        <v>516</v>
      </c>
      <c r="K5476" s="313">
        <v>16</v>
      </c>
      <c r="L5476" s="319"/>
      <c r="M5476" s="319">
        <v>39</v>
      </c>
      <c r="N5476" s="319">
        <v>50</v>
      </c>
      <c r="O5476" s="319" t="s">
        <v>9644</v>
      </c>
      <c r="P5476" s="319">
        <v>74</v>
      </c>
      <c r="Q5476" s="319">
        <v>17</v>
      </c>
      <c r="R5476" s="319">
        <v>17</v>
      </c>
      <c r="S5476" s="319" t="s">
        <v>9645</v>
      </c>
      <c r="T5476" s="319">
        <v>608</v>
      </c>
      <c r="U5476" s="319">
        <v>16.664000000000001</v>
      </c>
      <c r="V5476" s="319">
        <v>74.287999999999997</v>
      </c>
      <c r="W5476" s="319"/>
      <c r="X5476" s="319"/>
      <c r="Y5476" s="319"/>
      <c r="Z5476" s="319"/>
      <c r="AA5476" s="319"/>
      <c r="AB5476" s="319"/>
      <c r="AC5476" s="319"/>
      <c r="AD5476" s="319"/>
      <c r="AE5476" s="319"/>
      <c r="AF5476" s="319"/>
    </row>
    <row r="5477" spans="2:32" s="313" customFormat="1" hidden="1" x14ac:dyDescent="0.25">
      <c r="B5477" s="313" t="s">
        <v>4191</v>
      </c>
      <c r="C5477" s="672"/>
      <c r="D5477" s="313" t="s">
        <v>10836</v>
      </c>
      <c r="E5477" s="313" t="s">
        <v>4192</v>
      </c>
      <c r="I5477" s="313" t="s">
        <v>4191</v>
      </c>
      <c r="J5477" s="313" t="s">
        <v>1018</v>
      </c>
      <c r="K5477" s="313">
        <v>11</v>
      </c>
      <c r="L5477" s="319"/>
      <c r="M5477" s="319">
        <v>40</v>
      </c>
      <c r="N5477" s="319">
        <v>52</v>
      </c>
      <c r="O5477" s="319" t="s">
        <v>9644</v>
      </c>
      <c r="P5477" s="319">
        <v>122</v>
      </c>
      <c r="Q5477" s="319">
        <v>22</v>
      </c>
      <c r="R5477" s="319">
        <v>40</v>
      </c>
      <c r="S5477" s="319" t="s">
        <v>9645</v>
      </c>
      <c r="T5477" s="319">
        <v>13</v>
      </c>
      <c r="U5477" s="319">
        <v>11.680999999999999</v>
      </c>
      <c r="V5477" s="319">
        <v>122.378</v>
      </c>
      <c r="W5477" s="319"/>
      <c r="X5477" s="319"/>
      <c r="Y5477" s="319"/>
      <c r="Z5477" s="319"/>
      <c r="AA5477" s="319"/>
      <c r="AB5477" s="319"/>
      <c r="AC5477" s="319"/>
      <c r="AD5477" s="319"/>
      <c r="AE5477" s="319"/>
      <c r="AF5477" s="319"/>
    </row>
    <row r="5478" spans="2:32" s="313" customFormat="1" hidden="1" x14ac:dyDescent="0.25">
      <c r="B5478" s="313" t="s">
        <v>4197</v>
      </c>
      <c r="C5478" s="672"/>
      <c r="D5478" s="313" t="s">
        <v>10837</v>
      </c>
      <c r="E5478" s="313" t="s">
        <v>4198</v>
      </c>
      <c r="I5478" s="313" t="s">
        <v>4199</v>
      </c>
      <c r="J5478" s="313" t="s">
        <v>745</v>
      </c>
      <c r="K5478" s="313">
        <v>56</v>
      </c>
      <c r="L5478" s="319"/>
      <c r="M5478" s="319">
        <v>41</v>
      </c>
      <c r="N5478" s="319">
        <v>7</v>
      </c>
      <c r="O5478" s="319" t="s">
        <v>9644</v>
      </c>
      <c r="P5478" s="319">
        <v>16</v>
      </c>
      <c r="Q5478" s="319">
        <v>17</v>
      </c>
      <c r="R5478" s="319">
        <v>15</v>
      </c>
      <c r="S5478" s="319" t="s">
        <v>9645</v>
      </c>
      <c r="T5478" s="319">
        <v>6</v>
      </c>
      <c r="U5478" s="319">
        <v>56.685000000000002</v>
      </c>
      <c r="V5478" s="319">
        <v>16.288</v>
      </c>
      <c r="W5478" s="319"/>
      <c r="X5478" s="319"/>
      <c r="Y5478" s="319"/>
      <c r="Z5478" s="319"/>
      <c r="AA5478" s="319"/>
      <c r="AB5478" s="319"/>
      <c r="AC5478" s="319"/>
      <c r="AD5478" s="319"/>
      <c r="AE5478" s="319"/>
      <c r="AF5478" s="319"/>
    </row>
    <row r="5479" spans="2:32" s="313" customFormat="1" hidden="1" x14ac:dyDescent="0.25">
      <c r="B5479" s="313" t="s">
        <v>4498</v>
      </c>
      <c r="C5479" s="672"/>
      <c r="D5479" s="313" t="s">
        <v>10838</v>
      </c>
      <c r="E5479" s="313" t="s">
        <v>4499</v>
      </c>
      <c r="I5479" s="313" t="s">
        <v>4500</v>
      </c>
      <c r="J5479" s="313" t="s">
        <v>3421</v>
      </c>
      <c r="K5479" s="313">
        <v>46</v>
      </c>
      <c r="L5479" s="319"/>
      <c r="M5479" s="319">
        <v>39</v>
      </c>
      <c r="N5479" s="319">
        <v>0</v>
      </c>
      <c r="O5479" s="319" t="s">
        <v>9644</v>
      </c>
      <c r="P5479" s="319">
        <v>14</v>
      </c>
      <c r="Q5479" s="319">
        <v>20</v>
      </c>
      <c r="R5479" s="319">
        <v>0</v>
      </c>
      <c r="S5479" s="319" t="s">
        <v>9645</v>
      </c>
      <c r="T5479" s="319">
        <v>138</v>
      </c>
      <c r="U5479" s="319">
        <v>46.65</v>
      </c>
      <c r="V5479" s="319">
        <v>14.333</v>
      </c>
      <c r="W5479" s="319"/>
      <c r="X5479" s="319"/>
      <c r="Y5479" s="319"/>
      <c r="Z5479" s="319"/>
      <c r="AA5479" s="319"/>
      <c r="AB5479" s="319"/>
      <c r="AC5479" s="319"/>
      <c r="AD5479" s="319"/>
      <c r="AE5479" s="319"/>
      <c r="AF5479" s="319"/>
    </row>
    <row r="5480" spans="2:32" s="313" customFormat="1" hidden="1" x14ac:dyDescent="0.25">
      <c r="B5480" s="313" t="s">
        <v>4262</v>
      </c>
      <c r="C5480" s="672"/>
      <c r="D5480" s="313" t="s">
        <v>10839</v>
      </c>
      <c r="E5480" s="313" t="s">
        <v>4263</v>
      </c>
      <c r="I5480" s="313" t="s">
        <v>4262</v>
      </c>
      <c r="J5480" s="313" t="s">
        <v>1895</v>
      </c>
      <c r="K5480" s="313">
        <v>50</v>
      </c>
      <c r="L5480" s="319"/>
      <c r="M5480" s="319">
        <v>12</v>
      </c>
      <c r="N5480" s="319">
        <v>10</v>
      </c>
      <c r="O5480" s="319" t="s">
        <v>9644</v>
      </c>
      <c r="P5480" s="319">
        <v>12</v>
      </c>
      <c r="Q5480" s="319">
        <v>54</v>
      </c>
      <c r="R5480" s="319">
        <v>53</v>
      </c>
      <c r="S5480" s="319" t="s">
        <v>9645</v>
      </c>
      <c r="T5480" s="319">
        <v>607</v>
      </c>
      <c r="U5480" s="319">
        <v>50.203000000000003</v>
      </c>
      <c r="V5480" s="319">
        <v>12.914999999999999</v>
      </c>
      <c r="W5480" s="319"/>
      <c r="X5480" s="319"/>
      <c r="Y5480" s="319"/>
      <c r="Z5480" s="319"/>
      <c r="AA5480" s="319"/>
      <c r="AB5480" s="319"/>
      <c r="AC5480" s="319"/>
      <c r="AD5480" s="319"/>
      <c r="AE5480" s="319"/>
      <c r="AF5480" s="319"/>
    </row>
    <row r="5481" spans="2:32" s="313" customFormat="1" hidden="1" x14ac:dyDescent="0.25">
      <c r="B5481" s="313" t="s">
        <v>4183</v>
      </c>
      <c r="C5481" s="672"/>
      <c r="D5481" s="313" t="s">
        <v>10840</v>
      </c>
      <c r="E5481" s="313" t="s">
        <v>4184</v>
      </c>
      <c r="I5481" s="313" t="s">
        <v>4183</v>
      </c>
      <c r="J5481" s="313" t="s">
        <v>531</v>
      </c>
      <c r="K5481" s="313">
        <v>37</v>
      </c>
      <c r="L5481" s="319"/>
      <c r="M5481" s="319">
        <v>4</v>
      </c>
      <c r="N5481" s="319">
        <v>6</v>
      </c>
      <c r="O5481" s="319" t="s">
        <v>9644</v>
      </c>
      <c r="P5481" s="319">
        <v>22</v>
      </c>
      <c r="Q5481" s="319">
        <v>1</v>
      </c>
      <c r="R5481" s="319">
        <v>32</v>
      </c>
      <c r="S5481" s="319" t="s">
        <v>9645</v>
      </c>
      <c r="T5481" s="319">
        <v>9</v>
      </c>
      <c r="U5481" s="319">
        <v>37.067999999999998</v>
      </c>
      <c r="V5481" s="319">
        <v>22.026</v>
      </c>
      <c r="W5481" s="319"/>
      <c r="X5481" s="319"/>
      <c r="Y5481" s="319"/>
      <c r="Z5481" s="319"/>
      <c r="AA5481" s="319"/>
      <c r="AB5481" s="319"/>
      <c r="AC5481" s="319"/>
      <c r="AD5481" s="319"/>
      <c r="AE5481" s="319"/>
      <c r="AF5481" s="319"/>
    </row>
    <row r="5482" spans="2:32" s="313" customFormat="1" hidden="1" x14ac:dyDescent="0.25">
      <c r="B5482" s="313" t="s">
        <v>4504</v>
      </c>
      <c r="C5482" s="672"/>
      <c r="D5482" s="313" t="s">
        <v>10841</v>
      </c>
      <c r="E5482" s="313" t="s">
        <v>4505</v>
      </c>
      <c r="I5482" s="313" t="s">
        <v>4504</v>
      </c>
      <c r="J5482" s="313" t="s">
        <v>525</v>
      </c>
      <c r="K5482" s="313">
        <v>29</v>
      </c>
      <c r="L5482" s="319"/>
      <c r="M5482" s="319">
        <v>41</v>
      </c>
      <c r="N5482" s="319">
        <v>18</v>
      </c>
      <c r="O5482" s="319" t="s">
        <v>9647</v>
      </c>
      <c r="P5482" s="319">
        <v>17</v>
      </c>
      <c r="Q5482" s="319">
        <v>5</v>
      </c>
      <c r="R5482" s="319">
        <v>38</v>
      </c>
      <c r="S5482" s="319" t="s">
        <v>9645</v>
      </c>
      <c r="T5482" s="319">
        <v>79</v>
      </c>
      <c r="U5482" s="319">
        <v>-29.687999999999999</v>
      </c>
      <c r="V5482" s="319">
        <v>17.094000000000001</v>
      </c>
      <c r="W5482" s="319"/>
      <c r="X5482" s="319"/>
      <c r="Y5482" s="319"/>
      <c r="Z5482" s="319"/>
      <c r="AA5482" s="319"/>
      <c r="AB5482" s="319"/>
      <c r="AC5482" s="319"/>
      <c r="AD5482" s="319"/>
      <c r="AE5482" s="319"/>
      <c r="AF5482" s="319"/>
    </row>
    <row r="5483" spans="2:32" s="313" customFormat="1" hidden="1" x14ac:dyDescent="0.25">
      <c r="B5483" s="313" t="s">
        <v>4204</v>
      </c>
      <c r="C5483" s="672"/>
      <c r="D5483" s="313" t="s">
        <v>10842</v>
      </c>
      <c r="E5483" s="313" t="s">
        <v>4205</v>
      </c>
      <c r="I5483" s="313" t="s">
        <v>4204</v>
      </c>
      <c r="J5483" s="313" t="s">
        <v>3320</v>
      </c>
      <c r="K5483" s="313">
        <v>2</v>
      </c>
      <c r="L5483" s="319"/>
      <c r="M5483" s="319">
        <v>27</v>
      </c>
      <c r="N5483" s="319">
        <v>44</v>
      </c>
      <c r="O5483" s="319" t="s">
        <v>9647</v>
      </c>
      <c r="P5483" s="319">
        <v>28</v>
      </c>
      <c r="Q5483" s="319">
        <v>54</v>
      </c>
      <c r="R5483" s="319">
        <v>28</v>
      </c>
      <c r="S5483" s="319" t="s">
        <v>9645</v>
      </c>
      <c r="T5483" s="319">
        <v>1592</v>
      </c>
      <c r="U5483" s="319">
        <v>-2.4620000000000002</v>
      </c>
      <c r="V5483" s="319">
        <v>28.908000000000001</v>
      </c>
      <c r="W5483" s="319"/>
      <c r="X5483" s="319"/>
      <c r="Y5483" s="319"/>
      <c r="Z5483" s="319"/>
      <c r="AA5483" s="319"/>
      <c r="AB5483" s="319"/>
      <c r="AC5483" s="319"/>
      <c r="AD5483" s="319"/>
      <c r="AE5483" s="319"/>
      <c r="AF5483" s="319"/>
    </row>
    <row r="5484" spans="2:32" s="313" customFormat="1" hidden="1" x14ac:dyDescent="0.25">
      <c r="B5484" s="313" t="s">
        <v>4638</v>
      </c>
      <c r="C5484" s="672"/>
      <c r="D5484" s="313" t="s">
        <v>10843</v>
      </c>
      <c r="E5484" s="313" t="s">
        <v>4639</v>
      </c>
      <c r="I5484" s="313" t="s">
        <v>4640</v>
      </c>
      <c r="J5484" s="313" t="s">
        <v>1291</v>
      </c>
      <c r="K5484" s="313">
        <v>24</v>
      </c>
      <c r="L5484" s="319"/>
      <c r="M5484" s="319">
        <v>59</v>
      </c>
      <c r="N5484" s="319">
        <v>32</v>
      </c>
      <c r="O5484" s="319" t="s">
        <v>9644</v>
      </c>
      <c r="P5484" s="319">
        <v>102</v>
      </c>
      <c r="Q5484" s="319">
        <v>44</v>
      </c>
      <c r="R5484" s="319">
        <v>36</v>
      </c>
      <c r="S5484" s="319" t="s">
        <v>9645</v>
      </c>
      <c r="T5484" s="319">
        <v>1895</v>
      </c>
      <c r="U5484" s="319">
        <v>24.992000000000001</v>
      </c>
      <c r="V5484" s="319">
        <v>102.74299999999999</v>
      </c>
      <c r="W5484" s="319"/>
      <c r="X5484" s="319"/>
      <c r="Y5484" s="319"/>
      <c r="Z5484" s="319"/>
      <c r="AA5484" s="319"/>
      <c r="AB5484" s="319"/>
      <c r="AC5484" s="319"/>
      <c r="AD5484" s="319"/>
      <c r="AE5484" s="319"/>
      <c r="AF5484" s="319"/>
    </row>
    <row r="5485" spans="2:32" s="313" customFormat="1" hidden="1" x14ac:dyDescent="0.25">
      <c r="B5485" s="313" t="s">
        <v>5741</v>
      </c>
      <c r="C5485" s="672"/>
      <c r="D5485" s="313" t="s">
        <v>10844</v>
      </c>
      <c r="E5485" s="313" t="s">
        <v>5742</v>
      </c>
      <c r="I5485" s="313" t="s">
        <v>5741</v>
      </c>
      <c r="J5485" s="313" t="s">
        <v>565</v>
      </c>
      <c r="K5485" s="313">
        <v>31</v>
      </c>
      <c r="L5485" s="319"/>
      <c r="M5485" s="319">
        <v>52</v>
      </c>
      <c r="N5485" s="319">
        <v>37</v>
      </c>
      <c r="O5485" s="319" t="s">
        <v>9644</v>
      </c>
      <c r="P5485" s="319">
        <v>131</v>
      </c>
      <c r="Q5485" s="319">
        <v>26</v>
      </c>
      <c r="R5485" s="319">
        <v>54</v>
      </c>
      <c r="S5485" s="319" t="s">
        <v>9645</v>
      </c>
      <c r="T5485" s="319">
        <v>7</v>
      </c>
      <c r="U5485" s="319">
        <v>31.876999999999999</v>
      </c>
      <c r="V5485" s="319">
        <v>131.44800000000001</v>
      </c>
      <c r="W5485" s="319"/>
      <c r="X5485" s="319"/>
      <c r="Y5485" s="319"/>
      <c r="Z5485" s="319"/>
      <c r="AA5485" s="319"/>
      <c r="AB5485" s="319"/>
      <c r="AC5485" s="319"/>
      <c r="AD5485" s="319"/>
      <c r="AE5485" s="319"/>
      <c r="AF5485" s="319"/>
    </row>
    <row r="5486" spans="2:32" s="313" customFormat="1" hidden="1" x14ac:dyDescent="0.25">
      <c r="B5486" s="313" t="s">
        <v>4632</v>
      </c>
      <c r="C5486" s="672"/>
      <c r="D5486" s="313" t="s">
        <v>10845</v>
      </c>
      <c r="E5486" s="313" t="s">
        <v>4633</v>
      </c>
      <c r="I5486" s="313" t="s">
        <v>4632</v>
      </c>
      <c r="J5486" s="313" t="s">
        <v>565</v>
      </c>
      <c r="K5486" s="313">
        <v>32</v>
      </c>
      <c r="L5486" s="319"/>
      <c r="M5486" s="319">
        <v>50</v>
      </c>
      <c r="N5486" s="319">
        <v>14</v>
      </c>
      <c r="O5486" s="319" t="s">
        <v>9644</v>
      </c>
      <c r="P5486" s="319">
        <v>130</v>
      </c>
      <c r="Q5486" s="319">
        <v>51</v>
      </c>
      <c r="R5486" s="319">
        <v>18</v>
      </c>
      <c r="S5486" s="319" t="s">
        <v>9645</v>
      </c>
      <c r="T5486" s="319">
        <v>196</v>
      </c>
      <c r="U5486" s="319">
        <v>32.837000000000003</v>
      </c>
      <c r="V5486" s="319">
        <v>130.85499999999999</v>
      </c>
      <c r="W5486" s="319"/>
      <c r="X5486" s="319"/>
      <c r="Y5486" s="319"/>
      <c r="Z5486" s="319"/>
      <c r="AA5486" s="319"/>
      <c r="AB5486" s="319"/>
      <c r="AC5486" s="319"/>
      <c r="AD5486" s="319"/>
      <c r="AE5486" s="319"/>
      <c r="AF5486" s="319"/>
    </row>
    <row r="5487" spans="2:32" s="313" customFormat="1" hidden="1" x14ac:dyDescent="0.25">
      <c r="B5487" s="313" t="s">
        <v>5251</v>
      </c>
      <c r="C5487" s="672"/>
      <c r="D5487" s="313" t="s">
        <v>10846</v>
      </c>
      <c r="E5487" s="313" t="s">
        <v>5252</v>
      </c>
      <c r="I5487" s="313" t="s">
        <v>5251</v>
      </c>
      <c r="J5487" s="313" t="s">
        <v>1586</v>
      </c>
      <c r="K5487" s="313">
        <v>3</v>
      </c>
      <c r="L5487" s="319"/>
      <c r="M5487" s="319">
        <v>29</v>
      </c>
      <c r="N5487" s="319">
        <v>0</v>
      </c>
      <c r="O5487" s="319" t="s">
        <v>9647</v>
      </c>
      <c r="P5487" s="319">
        <v>12</v>
      </c>
      <c r="Q5487" s="319">
        <v>37</v>
      </c>
      <c r="R5487" s="319">
        <v>0</v>
      </c>
      <c r="S5487" s="319" t="s">
        <v>9645</v>
      </c>
      <c r="T5487" s="319">
        <v>151</v>
      </c>
      <c r="U5487" s="319">
        <v>-3.4830000000000001</v>
      </c>
      <c r="V5487" s="319">
        <v>12.617000000000001</v>
      </c>
      <c r="W5487" s="319"/>
      <c r="X5487" s="319"/>
      <c r="Y5487" s="319"/>
      <c r="Z5487" s="319"/>
      <c r="AA5487" s="319"/>
      <c r="AB5487" s="319"/>
      <c r="AC5487" s="319"/>
      <c r="AD5487" s="319"/>
      <c r="AE5487" s="319"/>
      <c r="AF5487" s="319"/>
    </row>
    <row r="5488" spans="2:32" s="313" customFormat="1" hidden="1" x14ac:dyDescent="0.25">
      <c r="B5488" s="313" t="s">
        <v>4207</v>
      </c>
      <c r="C5488" s="672"/>
      <c r="D5488" s="313" t="s">
        <v>10847</v>
      </c>
      <c r="E5488" s="313" t="s">
        <v>4208</v>
      </c>
      <c r="I5488" s="313" t="s">
        <v>4207</v>
      </c>
      <c r="J5488" s="313" t="s">
        <v>1134</v>
      </c>
      <c r="K5488" s="313">
        <v>8</v>
      </c>
      <c r="L5488" s="319"/>
      <c r="M5488" s="319">
        <v>38</v>
      </c>
      <c r="N5488" s="319">
        <v>31</v>
      </c>
      <c r="O5488" s="319" t="s">
        <v>9647</v>
      </c>
      <c r="P5488" s="319">
        <v>25</v>
      </c>
      <c r="Q5488" s="319">
        <v>15</v>
      </c>
      <c r="R5488" s="319">
        <v>10</v>
      </c>
      <c r="S5488" s="319" t="s">
        <v>9645</v>
      </c>
      <c r="T5488" s="319">
        <v>1080</v>
      </c>
      <c r="U5488" s="319">
        <v>-8.6419999999999995</v>
      </c>
      <c r="V5488" s="319">
        <v>25.253</v>
      </c>
      <c r="W5488" s="319"/>
      <c r="X5488" s="319"/>
      <c r="Y5488" s="319"/>
      <c r="Z5488" s="319"/>
      <c r="AA5488" s="319"/>
      <c r="AB5488" s="319"/>
      <c r="AC5488" s="319"/>
      <c r="AD5488" s="319"/>
      <c r="AE5488" s="319"/>
      <c r="AF5488" s="319"/>
    </row>
    <row r="5489" spans="2:32" s="313" customFormat="1" hidden="1" x14ac:dyDescent="0.25">
      <c r="B5489" s="313" t="s">
        <v>4220</v>
      </c>
      <c r="C5489" s="672"/>
      <c r="D5489" s="313" t="s">
        <v>10848</v>
      </c>
      <c r="E5489" s="313" t="s">
        <v>4221</v>
      </c>
      <c r="I5489" s="313" t="s">
        <v>4222</v>
      </c>
      <c r="J5489" s="313" t="s">
        <v>565</v>
      </c>
      <c r="K5489" s="313">
        <v>36</v>
      </c>
      <c r="L5489" s="319"/>
      <c r="M5489" s="319">
        <v>23</v>
      </c>
      <c r="N5489" s="319">
        <v>37</v>
      </c>
      <c r="O5489" s="319" t="s">
        <v>9644</v>
      </c>
      <c r="P5489" s="319">
        <v>136</v>
      </c>
      <c r="Q5489" s="319">
        <v>24</v>
      </c>
      <c r="R5489" s="319">
        <v>28</v>
      </c>
      <c r="S5489" s="319" t="s">
        <v>9645</v>
      </c>
      <c r="T5489" s="319">
        <v>11</v>
      </c>
      <c r="U5489" s="319">
        <v>36.393999999999998</v>
      </c>
      <c r="V5489" s="319">
        <v>136.40799999999999</v>
      </c>
      <c r="W5489" s="319"/>
      <c r="X5489" s="319"/>
      <c r="Y5489" s="319"/>
      <c r="Z5489" s="319"/>
      <c r="AA5489" s="319"/>
      <c r="AB5489" s="319"/>
      <c r="AC5489" s="319"/>
      <c r="AD5489" s="319"/>
      <c r="AE5489" s="319"/>
      <c r="AF5489" s="319"/>
    </row>
    <row r="5490" spans="2:32" s="313" customFormat="1" hidden="1" x14ac:dyDescent="0.25">
      <c r="B5490" s="313" t="s">
        <v>4478</v>
      </c>
      <c r="C5490" s="672"/>
      <c r="D5490" s="313" t="s">
        <v>10849</v>
      </c>
      <c r="E5490" s="313" t="s">
        <v>4479</v>
      </c>
      <c r="I5490" s="313" t="s">
        <v>4480</v>
      </c>
      <c r="J5490" s="313" t="s">
        <v>1071</v>
      </c>
      <c r="K5490" s="313">
        <v>0</v>
      </c>
      <c r="L5490" s="319"/>
      <c r="M5490" s="319">
        <v>22</v>
      </c>
      <c r="N5490" s="319">
        <v>38</v>
      </c>
      <c r="O5490" s="319" t="s">
        <v>9647</v>
      </c>
      <c r="P5490" s="319">
        <v>42</v>
      </c>
      <c r="Q5490" s="319">
        <v>27</v>
      </c>
      <c r="R5490" s="319">
        <v>33</v>
      </c>
      <c r="S5490" s="319" t="s">
        <v>9645</v>
      </c>
      <c r="T5490" s="319">
        <v>15</v>
      </c>
      <c r="U5490" s="319">
        <v>-0.377</v>
      </c>
      <c r="V5490" s="319">
        <v>42.459000000000003</v>
      </c>
      <c r="W5490" s="319"/>
      <c r="X5490" s="319"/>
      <c r="Y5490" s="319"/>
      <c r="Z5490" s="319"/>
      <c r="AA5490" s="319"/>
      <c r="AB5490" s="319"/>
      <c r="AC5490" s="319"/>
      <c r="AD5490" s="319"/>
      <c r="AE5490" s="319"/>
      <c r="AF5490" s="319"/>
    </row>
    <row r="5491" spans="2:32" s="313" customFormat="1" hidden="1" x14ac:dyDescent="0.25">
      <c r="B5491" s="313" t="s">
        <v>4431</v>
      </c>
      <c r="C5491" s="672"/>
      <c r="D5491" s="313" t="s">
        <v>10850</v>
      </c>
      <c r="E5491" s="313" t="s">
        <v>4432</v>
      </c>
      <c r="I5491" s="313" t="s">
        <v>4431</v>
      </c>
      <c r="J5491" s="313" t="s">
        <v>1134</v>
      </c>
      <c r="K5491" s="313">
        <v>2</v>
      </c>
      <c r="L5491" s="319"/>
      <c r="M5491" s="319">
        <v>55</v>
      </c>
      <c r="N5491" s="319">
        <v>9</v>
      </c>
      <c r="O5491" s="319" t="s">
        <v>9647</v>
      </c>
      <c r="P5491" s="319">
        <v>25</v>
      </c>
      <c r="Q5491" s="319">
        <v>54</v>
      </c>
      <c r="R5491" s="319">
        <v>55</v>
      </c>
      <c r="S5491" s="319" t="s">
        <v>9645</v>
      </c>
      <c r="T5491" s="319">
        <v>497</v>
      </c>
      <c r="U5491" s="319">
        <v>-2.919</v>
      </c>
      <c r="V5491" s="319">
        <v>25.914999999999999</v>
      </c>
      <c r="W5491" s="319"/>
      <c r="X5491" s="319"/>
      <c r="Y5491" s="319"/>
      <c r="Z5491" s="319"/>
      <c r="AA5491" s="319"/>
      <c r="AB5491" s="319"/>
      <c r="AC5491" s="319"/>
      <c r="AD5491" s="319"/>
      <c r="AE5491" s="319"/>
      <c r="AF5491" s="319"/>
    </row>
    <row r="5492" spans="2:32" s="313" customFormat="1" hidden="1" x14ac:dyDescent="0.25">
      <c r="B5492" s="313" t="s">
        <v>5399</v>
      </c>
      <c r="C5492" s="672"/>
      <c r="D5492" s="313" t="s">
        <v>10851</v>
      </c>
      <c r="E5492" s="313" t="s">
        <v>5400</v>
      </c>
      <c r="I5492" s="313" t="s">
        <v>5399</v>
      </c>
      <c r="J5492" s="313" t="s">
        <v>433</v>
      </c>
      <c r="K5492" s="313">
        <v>52</v>
      </c>
      <c r="L5492" s="319"/>
      <c r="M5492" s="319">
        <v>38</v>
      </c>
      <c r="N5492" s="319">
        <v>54</v>
      </c>
      <c r="O5492" s="319" t="s">
        <v>9644</v>
      </c>
      <c r="P5492" s="319">
        <v>0</v>
      </c>
      <c r="Q5492" s="319">
        <v>33</v>
      </c>
      <c r="R5492" s="319">
        <v>1</v>
      </c>
      <c r="S5492" s="319" t="s">
        <v>9645</v>
      </c>
      <c r="T5492" s="319">
        <v>23</v>
      </c>
      <c r="U5492" s="319">
        <v>52.648000000000003</v>
      </c>
      <c r="V5492" s="319">
        <v>0.55000000000000004</v>
      </c>
      <c r="W5492" s="319"/>
      <c r="X5492" s="319"/>
      <c r="Y5492" s="319"/>
      <c r="Z5492" s="319"/>
      <c r="AA5492" s="319"/>
      <c r="AB5492" s="319"/>
      <c r="AC5492" s="319"/>
      <c r="AD5492" s="319"/>
      <c r="AE5492" s="319"/>
      <c r="AF5492" s="319"/>
    </row>
    <row r="5493" spans="2:32" s="313" customFormat="1" hidden="1" x14ac:dyDescent="0.25">
      <c r="B5493" s="313" t="s">
        <v>4173</v>
      </c>
      <c r="C5493" s="672"/>
      <c r="D5493" s="313" t="s">
        <v>10852</v>
      </c>
      <c r="E5493" s="313" t="s">
        <v>4174</v>
      </c>
      <c r="I5493" s="313" t="s">
        <v>4173</v>
      </c>
      <c r="J5493" s="313" t="s">
        <v>726</v>
      </c>
      <c r="K5493" s="313">
        <v>3</v>
      </c>
      <c r="L5493" s="319"/>
      <c r="M5493" s="319">
        <v>38</v>
      </c>
      <c r="N5493" s="319">
        <v>38</v>
      </c>
      <c r="O5493" s="319" t="s">
        <v>9647</v>
      </c>
      <c r="P5493" s="319">
        <v>133</v>
      </c>
      <c r="Q5493" s="319">
        <v>41</v>
      </c>
      <c r="R5493" s="319">
        <v>43</v>
      </c>
      <c r="S5493" s="319" t="s">
        <v>9645</v>
      </c>
      <c r="T5493" s="319">
        <v>5</v>
      </c>
      <c r="U5493" s="319">
        <v>-3.6440000000000001</v>
      </c>
      <c r="V5493" s="319">
        <v>133.69499999999999</v>
      </c>
      <c r="W5493" s="319"/>
      <c r="X5493" s="319"/>
      <c r="Y5493" s="319"/>
      <c r="Z5493" s="319"/>
      <c r="AA5493" s="319"/>
      <c r="AB5493" s="319"/>
      <c r="AC5493" s="319"/>
      <c r="AD5493" s="319"/>
      <c r="AE5493" s="319"/>
      <c r="AF5493" s="319"/>
    </row>
    <row r="5494" spans="2:32" s="313" customFormat="1" hidden="1" x14ac:dyDescent="0.25">
      <c r="B5494" s="313" t="s">
        <v>2096</v>
      </c>
      <c r="C5494" s="672"/>
      <c r="D5494" s="313" t="s">
        <v>10853</v>
      </c>
      <c r="E5494" s="313" t="s">
        <v>2097</v>
      </c>
      <c r="I5494" s="313" t="s">
        <v>2098</v>
      </c>
      <c r="J5494" s="313" t="s">
        <v>2050</v>
      </c>
      <c r="K5494" s="313">
        <v>24</v>
      </c>
      <c r="L5494" s="319"/>
      <c r="M5494" s="319">
        <v>25</v>
      </c>
      <c r="N5494" s="319">
        <v>55</v>
      </c>
      <c r="O5494" s="319" t="s">
        <v>9644</v>
      </c>
      <c r="P5494" s="319">
        <v>118</v>
      </c>
      <c r="Q5494" s="319">
        <v>21</v>
      </c>
      <c r="R5494" s="319">
        <v>34</v>
      </c>
      <c r="S5494" s="319" t="s">
        <v>9645</v>
      </c>
      <c r="T5494" s="319">
        <v>29</v>
      </c>
      <c r="U5494" s="319">
        <v>24.431999999999999</v>
      </c>
      <c r="V5494" s="319">
        <v>118.35899999999999</v>
      </c>
      <c r="W5494" s="319"/>
      <c r="X5494" s="319"/>
      <c r="Y5494" s="319"/>
      <c r="Z5494" s="319"/>
      <c r="AA5494" s="319"/>
      <c r="AB5494" s="319"/>
      <c r="AC5494" s="319"/>
      <c r="AD5494" s="319"/>
      <c r="AE5494" s="319"/>
      <c r="AF5494" s="319"/>
    </row>
    <row r="5495" spans="2:32" s="313" customFormat="1" hidden="1" x14ac:dyDescent="0.25">
      <c r="B5495" s="313" t="s">
        <v>4541</v>
      </c>
      <c r="C5495" s="672"/>
      <c r="D5495" s="313" t="s">
        <v>10854</v>
      </c>
      <c r="E5495" s="313" t="s">
        <v>4542</v>
      </c>
      <c r="I5495" s="313" t="s">
        <v>4541</v>
      </c>
      <c r="J5495" s="313" t="s">
        <v>4543</v>
      </c>
      <c r="K5495" s="313">
        <v>21</v>
      </c>
      <c r="L5495" s="319"/>
      <c r="M5495" s="319">
        <v>3</v>
      </c>
      <c r="N5495" s="319">
        <v>12</v>
      </c>
      <c r="O5495" s="319" t="s">
        <v>9647</v>
      </c>
      <c r="P5495" s="319">
        <v>164</v>
      </c>
      <c r="Q5495" s="319">
        <v>50</v>
      </c>
      <c r="R5495" s="319">
        <v>16</v>
      </c>
      <c r="S5495" s="319" t="s">
        <v>9645</v>
      </c>
      <c r="T5495" s="319">
        <v>8</v>
      </c>
      <c r="U5495" s="319">
        <v>-21.053000000000001</v>
      </c>
      <c r="V5495" s="319">
        <v>164.83799999999999</v>
      </c>
      <c r="W5495" s="319"/>
      <c r="X5495" s="319"/>
      <c r="Y5495" s="319"/>
      <c r="Z5495" s="319"/>
      <c r="AA5495" s="319"/>
      <c r="AB5495" s="319"/>
      <c r="AC5495" s="319"/>
      <c r="AD5495" s="319"/>
      <c r="AE5495" s="319"/>
      <c r="AF5495" s="319"/>
    </row>
    <row r="5496" spans="2:32" s="313" customFormat="1" hidden="1" x14ac:dyDescent="0.25">
      <c r="B5496" s="313" t="s">
        <v>4240</v>
      </c>
      <c r="C5496" s="672"/>
      <c r="D5496" s="313" t="s">
        <v>10855</v>
      </c>
      <c r="E5496" s="313" t="s">
        <v>4241</v>
      </c>
      <c r="I5496" s="313" t="s">
        <v>4240</v>
      </c>
      <c r="J5496" s="313" t="s">
        <v>516</v>
      </c>
      <c r="K5496" s="313">
        <v>26</v>
      </c>
      <c r="L5496" s="319"/>
      <c r="M5496" s="319">
        <v>26</v>
      </c>
      <c r="N5496" s="319">
        <v>28</v>
      </c>
      <c r="O5496" s="319" t="s">
        <v>9644</v>
      </c>
      <c r="P5496" s="319">
        <v>80</v>
      </c>
      <c r="Q5496" s="319">
        <v>21</v>
      </c>
      <c r="R5496" s="319">
        <v>48</v>
      </c>
      <c r="S5496" s="319" t="s">
        <v>9645</v>
      </c>
      <c r="T5496" s="319">
        <v>125</v>
      </c>
      <c r="U5496" s="319">
        <v>26.440999999999999</v>
      </c>
      <c r="V5496" s="319">
        <v>80.363</v>
      </c>
      <c r="W5496" s="319"/>
      <c r="X5496" s="319"/>
      <c r="Y5496" s="319"/>
      <c r="Z5496" s="319"/>
      <c r="AA5496" s="319"/>
      <c r="AB5496" s="319"/>
      <c r="AC5496" s="319"/>
      <c r="AD5496" s="319"/>
      <c r="AE5496" s="319"/>
      <c r="AF5496" s="319"/>
    </row>
    <row r="5497" spans="2:32" s="313" customFormat="1" hidden="1" x14ac:dyDescent="0.25">
      <c r="B5497" s="313" t="s">
        <v>4645</v>
      </c>
      <c r="C5497" s="672"/>
      <c r="D5497" s="313" t="s">
        <v>10856</v>
      </c>
      <c r="E5497" s="313" t="s">
        <v>4646</v>
      </c>
      <c r="I5497" s="313" t="s">
        <v>4645</v>
      </c>
      <c r="J5497" s="313" t="s">
        <v>493</v>
      </c>
      <c r="K5497" s="313">
        <v>15</v>
      </c>
      <c r="L5497" s="319"/>
      <c r="M5497" s="319">
        <v>46</v>
      </c>
      <c r="N5497" s="319">
        <v>41</v>
      </c>
      <c r="O5497" s="319" t="s">
        <v>9647</v>
      </c>
      <c r="P5497" s="319">
        <v>128</v>
      </c>
      <c r="Q5497" s="319">
        <v>42</v>
      </c>
      <c r="R5497" s="319">
        <v>27</v>
      </c>
      <c r="S5497" s="319" t="s">
        <v>9645</v>
      </c>
      <c r="T5497" s="319">
        <v>45</v>
      </c>
      <c r="U5497" s="319">
        <v>-15.778</v>
      </c>
      <c r="V5497" s="319">
        <v>128.70699999999999</v>
      </c>
      <c r="W5497" s="319"/>
      <c r="X5497" s="319"/>
      <c r="Y5497" s="319"/>
      <c r="Z5497" s="319"/>
      <c r="AA5497" s="319"/>
      <c r="AB5497" s="319"/>
      <c r="AC5497" s="319"/>
      <c r="AD5497" s="319"/>
      <c r="AE5497" s="319"/>
      <c r="AF5497" s="319"/>
    </row>
    <row r="5498" spans="2:32" s="313" customFormat="1" hidden="1" x14ac:dyDescent="0.25">
      <c r="B5498" s="313" t="s">
        <v>4538</v>
      </c>
      <c r="C5498" s="672"/>
      <c r="D5498" s="313" t="s">
        <v>10857</v>
      </c>
      <c r="E5498" s="313" t="s">
        <v>4539</v>
      </c>
      <c r="I5498" s="313" t="s">
        <v>4540</v>
      </c>
      <c r="J5498" s="313" t="s">
        <v>436</v>
      </c>
      <c r="K5498" s="313">
        <v>19</v>
      </c>
      <c r="L5498" s="319"/>
      <c r="M5498" s="319">
        <v>44</v>
      </c>
      <c r="N5498" s="319">
        <v>19</v>
      </c>
      <c r="O5498" s="319" t="s">
        <v>9644</v>
      </c>
      <c r="P5498" s="319">
        <v>156</v>
      </c>
      <c r="Q5498" s="319">
        <v>2</v>
      </c>
      <c r="R5498" s="319">
        <v>44</v>
      </c>
      <c r="S5498" s="319" t="s">
        <v>9648</v>
      </c>
      <c r="T5498" s="319">
        <v>15</v>
      </c>
      <c r="U5498" s="319">
        <v>19.739000000000001</v>
      </c>
      <c r="V5498" s="319">
        <v>-156.04599999999999</v>
      </c>
      <c r="W5498" s="319"/>
      <c r="X5498" s="319"/>
      <c r="Y5498" s="319"/>
      <c r="Z5498" s="319"/>
      <c r="AA5498" s="319"/>
      <c r="AB5498" s="319"/>
      <c r="AC5498" s="319"/>
      <c r="AD5498" s="319"/>
      <c r="AE5498" s="319"/>
      <c r="AF5498" s="319"/>
    </row>
    <row r="5499" spans="2:32" s="313" customFormat="1" hidden="1" x14ac:dyDescent="0.25">
      <c r="B5499" s="313" t="s">
        <v>4574</v>
      </c>
      <c r="C5499" s="672"/>
      <c r="D5499" s="313" t="s">
        <v>10858</v>
      </c>
      <c r="E5499" s="313" t="s">
        <v>4575</v>
      </c>
      <c r="I5499" s="313" t="s">
        <v>4574</v>
      </c>
      <c r="J5499" s="313" t="s">
        <v>4543</v>
      </c>
      <c r="K5499" s="313">
        <v>20</v>
      </c>
      <c r="L5499" s="319"/>
      <c r="M5499" s="319">
        <v>32</v>
      </c>
      <c r="N5499" s="319">
        <v>46</v>
      </c>
      <c r="O5499" s="319" t="s">
        <v>9647</v>
      </c>
      <c r="P5499" s="319">
        <v>164</v>
      </c>
      <c r="Q5499" s="319">
        <v>15</v>
      </c>
      <c r="R5499" s="319">
        <v>20</v>
      </c>
      <c r="S5499" s="319" t="s">
        <v>9645</v>
      </c>
      <c r="T5499" s="319">
        <v>13</v>
      </c>
      <c r="U5499" s="319">
        <v>-20.545999999999999</v>
      </c>
      <c r="V5499" s="319">
        <v>164.256</v>
      </c>
      <c r="W5499" s="319"/>
      <c r="X5499" s="319"/>
      <c r="Y5499" s="319"/>
      <c r="Z5499" s="319"/>
      <c r="AA5499" s="319"/>
      <c r="AB5499" s="319"/>
      <c r="AC5499" s="319"/>
      <c r="AD5499" s="319"/>
      <c r="AE5499" s="319"/>
      <c r="AF5499" s="319"/>
    </row>
    <row r="5500" spans="2:32" s="313" customFormat="1" hidden="1" x14ac:dyDescent="0.25">
      <c r="B5500" s="313" t="s">
        <v>4649</v>
      </c>
      <c r="C5500" s="672"/>
      <c r="D5500" s="313" t="s">
        <v>10859</v>
      </c>
      <c r="E5500" s="313" t="s">
        <v>4650</v>
      </c>
      <c r="I5500" s="313" t="s">
        <v>4651</v>
      </c>
      <c r="J5500" s="313" t="s">
        <v>726</v>
      </c>
      <c r="K5500" s="313">
        <v>10</v>
      </c>
      <c r="L5500" s="319"/>
      <c r="M5500" s="319">
        <v>10</v>
      </c>
      <c r="N5500" s="319">
        <v>17</v>
      </c>
      <c r="O5500" s="319" t="s">
        <v>9647</v>
      </c>
      <c r="P5500" s="319">
        <v>123</v>
      </c>
      <c r="Q5500" s="319">
        <v>40</v>
      </c>
      <c r="R5500" s="319">
        <v>16</v>
      </c>
      <c r="S5500" s="319" t="s">
        <v>9645</v>
      </c>
      <c r="T5500" s="319">
        <v>103</v>
      </c>
      <c r="U5500" s="319">
        <v>-10.170999999999999</v>
      </c>
      <c r="V5500" s="319">
        <v>123.67100000000001</v>
      </c>
      <c r="W5500" s="319"/>
      <c r="X5500" s="319"/>
      <c r="Y5500" s="319"/>
      <c r="Z5500" s="319"/>
      <c r="AA5500" s="319"/>
      <c r="AB5500" s="319"/>
      <c r="AC5500" s="319"/>
      <c r="AD5500" s="319"/>
      <c r="AE5500" s="319"/>
      <c r="AF5500" s="319"/>
    </row>
    <row r="5501" spans="2:32" s="313" customFormat="1" hidden="1" x14ac:dyDescent="0.25">
      <c r="B5501" s="313" t="s">
        <v>4462</v>
      </c>
      <c r="C5501" s="672"/>
      <c r="D5501" s="313" t="s">
        <v>10860</v>
      </c>
      <c r="E5501" s="313" t="s">
        <v>4463</v>
      </c>
      <c r="I5501" s="313" t="s">
        <v>4462</v>
      </c>
      <c r="J5501" s="313" t="s">
        <v>4464</v>
      </c>
      <c r="K5501" s="313">
        <v>58</v>
      </c>
      <c r="L5501" s="319"/>
      <c r="M5501" s="319">
        <v>57</v>
      </c>
      <c r="N5501" s="319">
        <v>29</v>
      </c>
      <c r="O5501" s="319" t="s">
        <v>9644</v>
      </c>
      <c r="P5501" s="319">
        <v>2</v>
      </c>
      <c r="Q5501" s="319">
        <v>54</v>
      </c>
      <c r="R5501" s="319">
        <v>18</v>
      </c>
      <c r="S5501" s="319" t="s">
        <v>9648</v>
      </c>
      <c r="T5501" s="319">
        <v>16</v>
      </c>
      <c r="U5501" s="319">
        <v>58.957999999999998</v>
      </c>
      <c r="V5501" s="319">
        <v>-2.9049999999999998</v>
      </c>
      <c r="W5501" s="319"/>
      <c r="X5501" s="319"/>
      <c r="Y5501" s="319"/>
      <c r="Z5501" s="319"/>
      <c r="AA5501" s="319"/>
      <c r="AB5501" s="319"/>
      <c r="AC5501" s="319"/>
      <c r="AD5501" s="319"/>
      <c r="AE5501" s="319"/>
      <c r="AF5501" s="319"/>
    </row>
    <row r="5502" spans="2:32" s="313" customFormat="1" hidden="1" x14ac:dyDescent="0.25">
      <c r="B5502" s="313" t="s">
        <v>4167</v>
      </c>
      <c r="C5502" s="672"/>
      <c r="D5502" s="313" t="s">
        <v>10861</v>
      </c>
      <c r="E5502" s="313" t="s">
        <v>4168</v>
      </c>
      <c r="I5502" s="313" t="s">
        <v>4167</v>
      </c>
      <c r="J5502" s="313" t="s">
        <v>565</v>
      </c>
      <c r="K5502" s="313">
        <v>31</v>
      </c>
      <c r="L5502" s="319"/>
      <c r="M5502" s="319">
        <v>48</v>
      </c>
      <c r="N5502" s="319">
        <v>12</v>
      </c>
      <c r="O5502" s="319" t="s">
        <v>9644</v>
      </c>
      <c r="P5502" s="319">
        <v>130</v>
      </c>
      <c r="Q5502" s="319">
        <v>43</v>
      </c>
      <c r="R5502" s="319">
        <v>9</v>
      </c>
      <c r="S5502" s="319" t="s">
        <v>9645</v>
      </c>
      <c r="T5502" s="319">
        <v>277</v>
      </c>
      <c r="U5502" s="319">
        <v>31.803000000000001</v>
      </c>
      <c r="V5502" s="319">
        <v>130.71899999999999</v>
      </c>
      <c r="W5502" s="319"/>
      <c r="X5502" s="319"/>
      <c r="Y5502" s="319"/>
      <c r="Z5502" s="319"/>
      <c r="AA5502" s="319"/>
      <c r="AB5502" s="319"/>
      <c r="AC5502" s="319"/>
      <c r="AD5502" s="319"/>
      <c r="AE5502" s="319"/>
      <c r="AF5502" s="319"/>
    </row>
    <row r="5503" spans="2:32" s="313" customFormat="1" hidden="1" x14ac:dyDescent="0.25">
      <c r="B5503" s="313" t="s">
        <v>4609</v>
      </c>
      <c r="C5503" s="672"/>
      <c r="D5503" s="313" t="s">
        <v>10862</v>
      </c>
      <c r="E5503" s="313" t="s">
        <v>4610</v>
      </c>
      <c r="I5503" s="313" t="s">
        <v>4609</v>
      </c>
      <c r="J5503" s="313" t="s">
        <v>2849</v>
      </c>
      <c r="K5503" s="313">
        <v>63</v>
      </c>
      <c r="L5503" s="319"/>
      <c r="M5503" s="319">
        <v>43</v>
      </c>
      <c r="N5503" s="319">
        <v>16</v>
      </c>
      <c r="O5503" s="319" t="s">
        <v>9644</v>
      </c>
      <c r="P5503" s="319">
        <v>23</v>
      </c>
      <c r="Q5503" s="319">
        <v>8</v>
      </c>
      <c r="R5503" s="319">
        <v>35</v>
      </c>
      <c r="S5503" s="319" t="s">
        <v>9645</v>
      </c>
      <c r="T5503" s="319">
        <v>26</v>
      </c>
      <c r="U5503" s="319">
        <v>63.720999999999997</v>
      </c>
      <c r="V5503" s="319">
        <v>23.143000000000001</v>
      </c>
      <c r="W5503" s="319"/>
      <c r="X5503" s="319"/>
      <c r="Y5503" s="319"/>
      <c r="Z5503" s="319"/>
      <c r="AA5503" s="319"/>
      <c r="AB5503" s="319"/>
      <c r="AC5503" s="319"/>
      <c r="AD5503" s="319"/>
      <c r="AE5503" s="319"/>
      <c r="AF5503" s="319"/>
    </row>
    <row r="5504" spans="2:32" s="313" customFormat="1" hidden="1" x14ac:dyDescent="0.25">
      <c r="B5504" s="313" t="s">
        <v>6034</v>
      </c>
      <c r="C5504" s="672"/>
      <c r="D5504" s="313" t="s">
        <v>10863</v>
      </c>
      <c r="E5504" s="313" t="s">
        <v>6035</v>
      </c>
      <c r="I5504" s="313" t="s">
        <v>6034</v>
      </c>
      <c r="J5504" s="313" t="s">
        <v>1148</v>
      </c>
      <c r="K5504" s="313">
        <v>17</v>
      </c>
      <c r="L5504" s="319"/>
      <c r="M5504" s="319">
        <v>24</v>
      </c>
      <c r="N5504" s="319">
        <v>45</v>
      </c>
      <c r="O5504" s="319" t="s">
        <v>9644</v>
      </c>
      <c r="P5504" s="319">
        <v>104</v>
      </c>
      <c r="Q5504" s="319">
        <v>46</v>
      </c>
      <c r="R5504" s="319">
        <v>38</v>
      </c>
      <c r="S5504" s="319" t="s">
        <v>9645</v>
      </c>
      <c r="T5504" s="319">
        <v>138</v>
      </c>
      <c r="U5504" s="319">
        <v>17.411999999999999</v>
      </c>
      <c r="V5504" s="319">
        <v>104.777</v>
      </c>
      <c r="W5504" s="319"/>
      <c r="X5504" s="319"/>
      <c r="Y5504" s="319"/>
      <c r="Z5504" s="319"/>
      <c r="AA5504" s="319"/>
      <c r="AB5504" s="319"/>
      <c r="AC5504" s="319"/>
      <c r="AD5504" s="319"/>
      <c r="AE5504" s="319"/>
      <c r="AF5504" s="319"/>
    </row>
    <row r="5505" spans="2:32" s="313" customFormat="1" hidden="1" x14ac:dyDescent="0.25">
      <c r="B5505" s="313" t="s">
        <v>6867</v>
      </c>
      <c r="C5505" s="672"/>
      <c r="D5505" s="313" t="s">
        <v>10864</v>
      </c>
      <c r="E5505" s="313" t="s">
        <v>6868</v>
      </c>
      <c r="I5505" s="313" t="s">
        <v>6867</v>
      </c>
      <c r="J5505" s="313" t="s">
        <v>1711</v>
      </c>
      <c r="K5505" s="313">
        <v>35</v>
      </c>
      <c r="L5505" s="319"/>
      <c r="M5505" s="319">
        <v>59</v>
      </c>
      <c r="N5505" s="319">
        <v>16</v>
      </c>
      <c r="O5505" s="319" t="s">
        <v>9644</v>
      </c>
      <c r="P5505" s="319">
        <v>129</v>
      </c>
      <c r="Q5505" s="319">
        <v>25</v>
      </c>
      <c r="R5505" s="319">
        <v>13</v>
      </c>
      <c r="S5505" s="319" t="s">
        <v>9645</v>
      </c>
      <c r="T5505" s="319">
        <v>22</v>
      </c>
      <c r="U5505" s="319">
        <v>35.988</v>
      </c>
      <c r="V5505" s="319">
        <v>129.41999999999999</v>
      </c>
      <c r="W5505" s="319"/>
      <c r="X5505" s="319"/>
      <c r="Y5505" s="319"/>
      <c r="Z5505" s="319"/>
      <c r="AA5505" s="319"/>
      <c r="AB5505" s="319"/>
      <c r="AC5505" s="319"/>
      <c r="AD5505" s="319"/>
      <c r="AE5505" s="319"/>
      <c r="AF5505" s="319"/>
    </row>
    <row r="5506" spans="2:32" s="313" customFormat="1" hidden="1" x14ac:dyDescent="0.25">
      <c r="B5506" s="313" t="s">
        <v>4585</v>
      </c>
      <c r="C5506" s="672"/>
      <c r="D5506" s="313" t="s">
        <v>10865</v>
      </c>
      <c r="E5506" s="313" t="s">
        <v>4586</v>
      </c>
      <c r="I5506" s="313" t="s">
        <v>4587</v>
      </c>
      <c r="J5506" s="313" t="s">
        <v>745</v>
      </c>
      <c r="K5506" s="313">
        <v>63</v>
      </c>
      <c r="L5506" s="319"/>
      <c r="M5506" s="319">
        <v>2</v>
      </c>
      <c r="N5506" s="319">
        <v>54</v>
      </c>
      <c r="O5506" s="319" t="s">
        <v>9644</v>
      </c>
      <c r="P5506" s="319">
        <v>17</v>
      </c>
      <c r="Q5506" s="319">
        <v>46</v>
      </c>
      <c r="R5506" s="319">
        <v>7</v>
      </c>
      <c r="S5506" s="319" t="s">
        <v>9645</v>
      </c>
      <c r="T5506" s="319">
        <v>11</v>
      </c>
      <c r="U5506" s="319">
        <v>63.048000000000002</v>
      </c>
      <c r="V5506" s="319">
        <v>17.768999999999998</v>
      </c>
      <c r="W5506" s="319"/>
      <c r="X5506" s="319"/>
      <c r="Y5506" s="319"/>
      <c r="Z5506" s="319"/>
      <c r="AA5506" s="319"/>
      <c r="AB5506" s="319"/>
      <c r="AC5506" s="319"/>
      <c r="AD5506" s="319"/>
      <c r="AE5506" s="319"/>
      <c r="AF5506" s="319"/>
    </row>
    <row r="5507" spans="2:32" s="313" customFormat="1" hidden="1" x14ac:dyDescent="0.25">
      <c r="B5507" s="313" t="s">
        <v>4579</v>
      </c>
      <c r="C5507" s="672"/>
      <c r="D5507" s="313" t="s">
        <v>10866</v>
      </c>
      <c r="E5507" s="313" t="s">
        <v>4580</v>
      </c>
      <c r="I5507" s="313" t="s">
        <v>4581</v>
      </c>
      <c r="J5507" s="313" t="s">
        <v>3260</v>
      </c>
      <c r="K5507" s="313">
        <v>50</v>
      </c>
      <c r="L5507" s="319"/>
      <c r="M5507" s="319">
        <v>4</v>
      </c>
      <c r="N5507" s="319">
        <v>39</v>
      </c>
      <c r="O5507" s="319" t="s">
        <v>9644</v>
      </c>
      <c r="P5507" s="319">
        <v>19</v>
      </c>
      <c r="Q5507" s="319">
        <v>47</v>
      </c>
      <c r="R5507" s="319">
        <v>5</v>
      </c>
      <c r="S5507" s="319" t="s">
        <v>9645</v>
      </c>
      <c r="T5507" s="319">
        <v>242</v>
      </c>
      <c r="U5507" s="319">
        <v>50.078000000000003</v>
      </c>
      <c r="V5507" s="319">
        <v>19.785</v>
      </c>
      <c r="W5507" s="319"/>
      <c r="X5507" s="319"/>
      <c r="Y5507" s="319"/>
      <c r="Z5507" s="319"/>
      <c r="AA5507" s="319"/>
      <c r="AB5507" s="319"/>
      <c r="AC5507" s="319"/>
      <c r="AD5507" s="319"/>
      <c r="AE5507" s="319"/>
      <c r="AF5507" s="319"/>
    </row>
    <row r="5508" spans="2:32" s="313" customFormat="1" hidden="1" x14ac:dyDescent="0.25">
      <c r="B5508" s="313" t="s">
        <v>4470</v>
      </c>
      <c r="C5508" s="672"/>
      <c r="D5508" s="313" t="s">
        <v>10867</v>
      </c>
      <c r="E5508" s="313" t="s">
        <v>4471</v>
      </c>
      <c r="I5508" s="313" t="s">
        <v>4470</v>
      </c>
      <c r="J5508" s="313" t="s">
        <v>745</v>
      </c>
      <c r="K5508" s="313">
        <v>67</v>
      </c>
      <c r="L5508" s="319"/>
      <c r="M5508" s="319">
        <v>49</v>
      </c>
      <c r="N5508" s="319">
        <v>19</v>
      </c>
      <c r="O5508" s="319" t="s">
        <v>9644</v>
      </c>
      <c r="P5508" s="319">
        <v>20</v>
      </c>
      <c r="Q5508" s="319">
        <v>20</v>
      </c>
      <c r="R5508" s="319">
        <v>12</v>
      </c>
      <c r="S5508" s="319" t="s">
        <v>9645</v>
      </c>
      <c r="T5508" s="319">
        <v>460</v>
      </c>
      <c r="U5508" s="319">
        <v>67.822000000000003</v>
      </c>
      <c r="V5508" s="319">
        <v>20.337</v>
      </c>
      <c r="W5508" s="319"/>
      <c r="X5508" s="319"/>
      <c r="Y5508" s="319"/>
      <c r="Z5508" s="319"/>
      <c r="AA5508" s="319"/>
      <c r="AB5508" s="319"/>
      <c r="AC5508" s="319"/>
      <c r="AD5508" s="319"/>
      <c r="AE5508" s="319"/>
      <c r="AF5508" s="319"/>
    </row>
    <row r="5509" spans="2:32" s="313" customFormat="1" hidden="1" x14ac:dyDescent="0.25">
      <c r="B5509" s="313" t="s">
        <v>4653</v>
      </c>
      <c r="C5509" s="672"/>
      <c r="D5509" s="313" t="s">
        <v>10868</v>
      </c>
      <c r="E5509" s="313" t="s">
        <v>4654</v>
      </c>
      <c r="I5509" s="313" t="s">
        <v>4653</v>
      </c>
      <c r="J5509" s="313" t="s">
        <v>421</v>
      </c>
      <c r="K5509" s="313">
        <v>55</v>
      </c>
      <c r="L5509" s="319"/>
      <c r="M5509" s="319">
        <v>28</v>
      </c>
      <c r="N5509" s="319">
        <v>30</v>
      </c>
      <c r="O5509" s="319" t="s">
        <v>9644</v>
      </c>
      <c r="P5509" s="319">
        <v>65</v>
      </c>
      <c r="Q5509" s="319">
        <v>24</v>
      </c>
      <c r="R5509" s="319">
        <v>53</v>
      </c>
      <c r="S5509" s="319" t="s">
        <v>9645</v>
      </c>
      <c r="T5509" s="319">
        <v>77</v>
      </c>
      <c r="U5509" s="319">
        <v>55.475000000000001</v>
      </c>
      <c r="V5509" s="319">
        <v>65.415000000000006</v>
      </c>
      <c r="W5509" s="319"/>
      <c r="X5509" s="319"/>
      <c r="Y5509" s="319"/>
      <c r="Z5509" s="319"/>
      <c r="AA5509" s="319"/>
      <c r="AB5509" s="319"/>
      <c r="AC5509" s="319"/>
      <c r="AD5509" s="319"/>
      <c r="AE5509" s="319"/>
      <c r="AF5509" s="319"/>
    </row>
    <row r="5510" spans="2:32" s="313" customFormat="1" hidden="1" x14ac:dyDescent="0.25">
      <c r="B5510" s="313" t="s">
        <v>4276</v>
      </c>
      <c r="C5510" s="672"/>
      <c r="D5510" s="313" t="s">
        <v>10869</v>
      </c>
      <c r="E5510" s="313" t="s">
        <v>4277</v>
      </c>
      <c r="I5510" s="313" t="s">
        <v>4276</v>
      </c>
      <c r="J5510" s="313" t="s">
        <v>410</v>
      </c>
      <c r="K5510" s="313">
        <v>56</v>
      </c>
      <c r="L5510" s="319"/>
      <c r="M5510" s="319">
        <v>17</v>
      </c>
      <c r="N5510" s="319">
        <v>50</v>
      </c>
      <c r="O5510" s="319" t="s">
        <v>9644</v>
      </c>
      <c r="P5510" s="319">
        <v>9</v>
      </c>
      <c r="Q5510" s="319">
        <v>7</v>
      </c>
      <c r="R5510" s="319">
        <v>28</v>
      </c>
      <c r="S5510" s="319" t="s">
        <v>9645</v>
      </c>
      <c r="T5510" s="319">
        <v>52</v>
      </c>
      <c r="U5510" s="319">
        <v>56.296999999999997</v>
      </c>
      <c r="V5510" s="319">
        <v>9.1240000000000006</v>
      </c>
      <c r="W5510" s="319"/>
      <c r="X5510" s="319"/>
      <c r="Y5510" s="319"/>
      <c r="Z5510" s="319"/>
      <c r="AA5510" s="319"/>
      <c r="AB5510" s="319"/>
      <c r="AC5510" s="319"/>
      <c r="AD5510" s="319"/>
      <c r="AE5510" s="319"/>
      <c r="AF5510" s="319"/>
    </row>
    <row r="5511" spans="2:32" s="313" customFormat="1" hidden="1" x14ac:dyDescent="0.25">
      <c r="B5511" s="313" t="s">
        <v>4588</v>
      </c>
      <c r="C5511" s="672"/>
      <c r="D5511" s="313" t="s">
        <v>10870</v>
      </c>
      <c r="E5511" s="313" t="s">
        <v>4589</v>
      </c>
      <c r="I5511" s="313" t="s">
        <v>4590</v>
      </c>
      <c r="J5511" s="313" t="s">
        <v>421</v>
      </c>
      <c r="K5511" s="313">
        <v>45</v>
      </c>
      <c r="L5511" s="319"/>
      <c r="M5511" s="319">
        <v>2</v>
      </c>
      <c r="N5511" s="319">
        <v>6</v>
      </c>
      <c r="O5511" s="319" t="s">
        <v>9644</v>
      </c>
      <c r="P5511" s="319">
        <v>39</v>
      </c>
      <c r="Q5511" s="319">
        <v>10</v>
      </c>
      <c r="R5511" s="319">
        <v>18</v>
      </c>
      <c r="S5511" s="319" t="s">
        <v>9645</v>
      </c>
      <c r="T5511" s="319">
        <v>36</v>
      </c>
      <c r="U5511" s="319">
        <v>45.034999999999997</v>
      </c>
      <c r="V5511" s="319">
        <v>39.171999999999997</v>
      </c>
      <c r="W5511" s="319"/>
      <c r="X5511" s="319"/>
      <c r="Y5511" s="319"/>
      <c r="Z5511" s="319"/>
      <c r="AA5511" s="319"/>
      <c r="AB5511" s="319"/>
      <c r="AC5511" s="319"/>
      <c r="AD5511" s="319"/>
      <c r="AE5511" s="319"/>
      <c r="AF5511" s="319"/>
    </row>
    <row r="5512" spans="2:32" s="313" customFormat="1" hidden="1" x14ac:dyDescent="0.25">
      <c r="B5512" s="313" t="s">
        <v>4597</v>
      </c>
      <c r="C5512" s="672"/>
      <c r="D5512" s="313" t="s">
        <v>10871</v>
      </c>
      <c r="E5512" s="313" t="s">
        <v>4598</v>
      </c>
      <c r="I5512" s="313" t="s">
        <v>4599</v>
      </c>
      <c r="J5512" s="313" t="s">
        <v>621</v>
      </c>
      <c r="K5512" s="313">
        <v>58</v>
      </c>
      <c r="L5512" s="319"/>
      <c r="M5512" s="319">
        <v>12</v>
      </c>
      <c r="N5512" s="319">
        <v>15</v>
      </c>
      <c r="O5512" s="319" t="s">
        <v>9644</v>
      </c>
      <c r="P5512" s="319">
        <v>8</v>
      </c>
      <c r="Q5512" s="319">
        <v>5</v>
      </c>
      <c r="R5512" s="319">
        <v>7</v>
      </c>
      <c r="S5512" s="319" t="s">
        <v>9645</v>
      </c>
      <c r="T5512" s="319">
        <v>18</v>
      </c>
      <c r="U5512" s="319">
        <v>58.204000000000001</v>
      </c>
      <c r="V5512" s="319">
        <v>8.0850000000000009</v>
      </c>
      <c r="W5512" s="319"/>
      <c r="X5512" s="319"/>
      <c r="Y5512" s="319"/>
      <c r="Z5512" s="319"/>
      <c r="AA5512" s="319"/>
      <c r="AB5512" s="319"/>
      <c r="AC5512" s="319"/>
      <c r="AD5512" s="319"/>
      <c r="AE5512" s="319"/>
      <c r="AF5512" s="319"/>
    </row>
    <row r="5513" spans="2:32" s="313" customFormat="1" hidden="1" x14ac:dyDescent="0.25">
      <c r="B5513" s="313" t="s">
        <v>4388</v>
      </c>
      <c r="C5513" s="672"/>
      <c r="D5513" s="313" t="s">
        <v>10872</v>
      </c>
      <c r="E5513" s="313" t="s">
        <v>4389</v>
      </c>
      <c r="I5513" s="313" t="s">
        <v>4388</v>
      </c>
      <c r="J5513" s="313" t="s">
        <v>2482</v>
      </c>
      <c r="K5513" s="313">
        <v>15</v>
      </c>
      <c r="L5513" s="319"/>
      <c r="M5513" s="319">
        <v>35</v>
      </c>
      <c r="N5513" s="319">
        <v>22</v>
      </c>
      <c r="O5513" s="319" t="s">
        <v>9644</v>
      </c>
      <c r="P5513" s="319">
        <v>32</v>
      </c>
      <c r="Q5513" s="319">
        <v>33</v>
      </c>
      <c r="R5513" s="319">
        <v>11</v>
      </c>
      <c r="S5513" s="319" t="s">
        <v>9645</v>
      </c>
      <c r="T5513" s="319">
        <v>385</v>
      </c>
      <c r="U5513" s="319">
        <v>15.589</v>
      </c>
      <c r="V5513" s="319">
        <v>32.552999999999997</v>
      </c>
      <c r="W5513" s="319"/>
      <c r="X5513" s="319"/>
      <c r="Y5513" s="319"/>
      <c r="Z5513" s="319"/>
      <c r="AA5513" s="319"/>
      <c r="AB5513" s="319"/>
      <c r="AC5513" s="319"/>
      <c r="AD5513" s="319"/>
      <c r="AE5513" s="319"/>
      <c r="AF5513" s="319"/>
    </row>
    <row r="5514" spans="2:32" s="313" customFormat="1" hidden="1" x14ac:dyDescent="0.25">
      <c r="B5514" s="313" t="s">
        <v>4591</v>
      </c>
      <c r="C5514" s="672"/>
      <c r="D5514" s="313" t="s">
        <v>10873</v>
      </c>
      <c r="E5514" s="313" t="s">
        <v>4592</v>
      </c>
      <c r="I5514" s="313" t="s">
        <v>4593</v>
      </c>
      <c r="J5514" s="313" t="s">
        <v>421</v>
      </c>
      <c r="K5514" s="313">
        <v>40</v>
      </c>
      <c r="L5514" s="319"/>
      <c r="M5514" s="319">
        <v>2</v>
      </c>
      <c r="N5514" s="319">
        <v>0</v>
      </c>
      <c r="O5514" s="319" t="s">
        <v>9644</v>
      </c>
      <c r="P5514" s="319">
        <v>52</v>
      </c>
      <c r="Q5514" s="319">
        <v>59</v>
      </c>
      <c r="R5514" s="319">
        <v>0</v>
      </c>
      <c r="S5514" s="319" t="s">
        <v>9645</v>
      </c>
      <c r="T5514" s="319">
        <v>0</v>
      </c>
      <c r="U5514" s="319">
        <v>40.033000000000001</v>
      </c>
      <c r="V5514" s="319">
        <v>52.982999999999997</v>
      </c>
      <c r="W5514" s="319"/>
      <c r="X5514" s="319"/>
      <c r="Y5514" s="319"/>
      <c r="Z5514" s="319"/>
      <c r="AA5514" s="319"/>
      <c r="AB5514" s="319"/>
      <c r="AC5514" s="319"/>
      <c r="AD5514" s="319"/>
      <c r="AE5514" s="319"/>
      <c r="AF5514" s="319"/>
    </row>
    <row r="5515" spans="2:32" s="313" customFormat="1" hidden="1" x14ac:dyDescent="0.25">
      <c r="B5515" s="313" t="s">
        <v>4557</v>
      </c>
      <c r="C5515" s="672"/>
      <c r="D5515" s="313" t="s">
        <v>10874</v>
      </c>
      <c r="E5515" s="313" t="s">
        <v>4558</v>
      </c>
      <c r="I5515" s="313" t="s">
        <v>4557</v>
      </c>
      <c r="J5515" s="313" t="s">
        <v>2144</v>
      </c>
      <c r="K5515" s="313">
        <v>5</v>
      </c>
      <c r="L5515" s="319"/>
      <c r="M5515" s="319">
        <v>21</v>
      </c>
      <c r="N5515" s="319">
        <v>24</v>
      </c>
      <c r="O5515" s="319" t="s">
        <v>9644</v>
      </c>
      <c r="P5515" s="319">
        <v>162</v>
      </c>
      <c r="Q5515" s="319">
        <v>57</v>
      </c>
      <c r="R5515" s="319">
        <v>30</v>
      </c>
      <c r="S5515" s="319" t="s">
        <v>9645</v>
      </c>
      <c r="T5515" s="319">
        <v>4</v>
      </c>
      <c r="U5515" s="319">
        <v>5.3570000000000002</v>
      </c>
      <c r="V5515" s="319">
        <v>162.958</v>
      </c>
      <c r="W5515" s="319"/>
      <c r="X5515" s="319"/>
      <c r="Y5515" s="319"/>
      <c r="Z5515" s="319"/>
      <c r="AA5515" s="319"/>
      <c r="AB5515" s="319"/>
      <c r="AC5515" s="319"/>
      <c r="AD5515" s="319"/>
      <c r="AE5515" s="319"/>
      <c r="AF5515" s="319"/>
    </row>
    <row r="5516" spans="2:32" s="313" customFormat="1" hidden="1" x14ac:dyDescent="0.25">
      <c r="B5516" s="313" t="s">
        <v>4555</v>
      </c>
      <c r="C5516" s="672"/>
      <c r="D5516" s="313" t="s">
        <v>10875</v>
      </c>
      <c r="E5516" s="313" t="s">
        <v>4556</v>
      </c>
      <c r="I5516" s="313" t="s">
        <v>4555</v>
      </c>
      <c r="J5516" s="313" t="s">
        <v>1578</v>
      </c>
      <c r="K5516" s="313">
        <v>48</v>
      </c>
      <c r="L5516" s="319"/>
      <c r="M5516" s="319">
        <v>39</v>
      </c>
      <c r="N5516" s="319">
        <v>47</v>
      </c>
      <c r="O5516" s="319" t="s">
        <v>9644</v>
      </c>
      <c r="P5516" s="319">
        <v>21</v>
      </c>
      <c r="Q5516" s="319">
        <v>14</v>
      </c>
      <c r="R5516" s="319">
        <v>28</v>
      </c>
      <c r="S5516" s="319" t="s">
        <v>9645</v>
      </c>
      <c r="T5516" s="319">
        <v>231</v>
      </c>
      <c r="U5516" s="319">
        <v>48.662999999999997</v>
      </c>
      <c r="V5516" s="319">
        <v>21.241</v>
      </c>
      <c r="W5516" s="319"/>
      <c r="X5516" s="319"/>
      <c r="Y5516" s="319"/>
      <c r="Z5516" s="319"/>
      <c r="AA5516" s="319"/>
      <c r="AB5516" s="319"/>
      <c r="AC5516" s="319"/>
      <c r="AD5516" s="319"/>
      <c r="AE5516" s="319"/>
      <c r="AF5516" s="319"/>
    </row>
    <row r="5517" spans="2:32" s="313" customFormat="1" hidden="1" x14ac:dyDescent="0.25">
      <c r="B5517" s="313" t="s">
        <v>4287</v>
      </c>
      <c r="C5517" s="672"/>
      <c r="D5517" s="313" t="s">
        <v>10876</v>
      </c>
      <c r="E5517" s="313" t="s">
        <v>4288</v>
      </c>
      <c r="I5517" s="313" t="s">
        <v>4289</v>
      </c>
      <c r="J5517" s="313" t="s">
        <v>406</v>
      </c>
      <c r="K5517" s="313">
        <v>51</v>
      </c>
      <c r="L5517" s="319"/>
      <c r="M5517" s="319">
        <v>24</v>
      </c>
      <c r="N5517" s="319">
        <v>30</v>
      </c>
      <c r="O5517" s="319" t="s">
        <v>9644</v>
      </c>
      <c r="P5517" s="319">
        <v>9</v>
      </c>
      <c r="Q5517" s="319">
        <v>22</v>
      </c>
      <c r="R5517" s="319">
        <v>39</v>
      </c>
      <c r="S5517" s="319" t="s">
        <v>9645</v>
      </c>
      <c r="T5517" s="319">
        <v>277</v>
      </c>
      <c r="U5517" s="319">
        <v>51.408000000000001</v>
      </c>
      <c r="V5517" s="319">
        <v>9.3780000000000001</v>
      </c>
      <c r="W5517" s="319"/>
      <c r="X5517" s="319"/>
      <c r="Y5517" s="319"/>
      <c r="Z5517" s="319"/>
      <c r="AA5517" s="319"/>
      <c r="AB5517" s="319"/>
      <c r="AC5517" s="319"/>
      <c r="AD5517" s="319"/>
      <c r="AE5517" s="319"/>
      <c r="AF5517" s="319"/>
    </row>
    <row r="5518" spans="2:32" s="313" customFormat="1" hidden="1" x14ac:dyDescent="0.25">
      <c r="B5518" s="313" t="s">
        <v>1082</v>
      </c>
      <c r="C5518" s="672"/>
      <c r="D5518" s="313" t="s">
        <v>10877</v>
      </c>
      <c r="E5518" s="313" t="s">
        <v>1083</v>
      </c>
      <c r="I5518" s="313" t="s">
        <v>1084</v>
      </c>
      <c r="J5518" s="313" t="s">
        <v>418</v>
      </c>
      <c r="K5518" s="313">
        <v>34</v>
      </c>
      <c r="L5518" s="319"/>
      <c r="M5518" s="319">
        <v>20</v>
      </c>
      <c r="N5518" s="319">
        <v>47</v>
      </c>
      <c r="O5518" s="319" t="s">
        <v>9644</v>
      </c>
      <c r="P5518" s="319">
        <v>47</v>
      </c>
      <c r="Q5518" s="319">
        <v>9</v>
      </c>
      <c r="R5518" s="319">
        <v>23</v>
      </c>
      <c r="S5518" s="319" t="s">
        <v>9645</v>
      </c>
      <c r="T5518" s="319">
        <v>1313</v>
      </c>
      <c r="U5518" s="319">
        <v>34.345999999999997</v>
      </c>
      <c r="V5518" s="319">
        <v>47.155999999999999</v>
      </c>
      <c r="W5518" s="319"/>
      <c r="X5518" s="319"/>
      <c r="Y5518" s="319"/>
      <c r="Z5518" s="319"/>
      <c r="AA5518" s="319"/>
      <c r="AB5518" s="319"/>
      <c r="AC5518" s="319"/>
      <c r="AD5518" s="319"/>
      <c r="AE5518" s="319"/>
      <c r="AF5518" s="319"/>
    </row>
    <row r="5519" spans="2:32" s="313" customFormat="1" hidden="1" x14ac:dyDescent="0.25">
      <c r="B5519" s="313" t="s">
        <v>4283</v>
      </c>
      <c r="C5519" s="672"/>
      <c r="D5519" s="313" t="s">
        <v>10878</v>
      </c>
      <c r="E5519" s="313" t="s">
        <v>4284</v>
      </c>
      <c r="I5519" s="313" t="s">
        <v>4283</v>
      </c>
      <c r="J5519" s="313" t="s">
        <v>531</v>
      </c>
      <c r="K5519" s="313">
        <v>35</v>
      </c>
      <c r="L5519" s="319"/>
      <c r="M5519" s="319">
        <v>25</v>
      </c>
      <c r="N5519" s="319">
        <v>16</v>
      </c>
      <c r="O5519" s="319" t="s">
        <v>9644</v>
      </c>
      <c r="P5519" s="319">
        <v>26</v>
      </c>
      <c r="Q5519" s="319">
        <v>54</v>
      </c>
      <c r="R5519" s="319">
        <v>36</v>
      </c>
      <c r="S5519" s="319" t="s">
        <v>9645</v>
      </c>
      <c r="T5519" s="319">
        <v>11</v>
      </c>
      <c r="U5519" s="319">
        <v>35.420999999999999</v>
      </c>
      <c r="V5519" s="319">
        <v>26.91</v>
      </c>
      <c r="W5519" s="319"/>
      <c r="X5519" s="319"/>
      <c r="Y5519" s="319"/>
      <c r="Z5519" s="319"/>
      <c r="AA5519" s="319"/>
      <c r="AB5519" s="319"/>
      <c r="AC5519" s="319"/>
      <c r="AD5519" s="319"/>
      <c r="AE5519" s="319"/>
      <c r="AF5519" s="319"/>
    </row>
    <row r="5520" spans="2:32" s="313" customFormat="1" hidden="1" x14ac:dyDescent="0.25">
      <c r="B5520" s="313" t="s">
        <v>4265</v>
      </c>
      <c r="C5520" s="672"/>
      <c r="D5520" s="313" t="s">
        <v>10879</v>
      </c>
      <c r="E5520" s="313" t="s">
        <v>4266</v>
      </c>
      <c r="I5520" s="313" t="s">
        <v>4265</v>
      </c>
      <c r="J5520" s="313" t="s">
        <v>745</v>
      </c>
      <c r="K5520" s="313">
        <v>59</v>
      </c>
      <c r="L5520" s="319"/>
      <c r="M5520" s="319">
        <v>20</v>
      </c>
      <c r="N5520" s="319">
        <v>45</v>
      </c>
      <c r="O5520" s="319" t="s">
        <v>9644</v>
      </c>
      <c r="P5520" s="319">
        <v>14</v>
      </c>
      <c r="Q5520" s="319">
        <v>29</v>
      </c>
      <c r="R5520" s="319">
        <v>45</v>
      </c>
      <c r="S5520" s="319" t="s">
        <v>9645</v>
      </c>
      <c r="T5520" s="319">
        <v>122</v>
      </c>
      <c r="U5520" s="319">
        <v>59.345999999999997</v>
      </c>
      <c r="V5520" s="319">
        <v>14.496</v>
      </c>
      <c r="W5520" s="319"/>
      <c r="X5520" s="319"/>
      <c r="Y5520" s="319"/>
      <c r="Z5520" s="319"/>
      <c r="AA5520" s="319"/>
      <c r="AB5520" s="319"/>
      <c r="AC5520" s="319"/>
      <c r="AD5520" s="319"/>
      <c r="AE5520" s="319"/>
      <c r="AF5520" s="319"/>
    </row>
    <row r="5521" spans="2:32" s="313" customFormat="1" hidden="1" x14ac:dyDescent="0.25">
      <c r="B5521" s="313" t="s">
        <v>4285</v>
      </c>
      <c r="C5521" s="672"/>
      <c r="D5521" s="313" t="s">
        <v>10880</v>
      </c>
      <c r="E5521" s="313" t="s">
        <v>4286</v>
      </c>
      <c r="I5521" s="313" t="s">
        <v>4285</v>
      </c>
      <c r="J5521" s="313" t="s">
        <v>2482</v>
      </c>
      <c r="K5521" s="313">
        <v>15</v>
      </c>
      <c r="L5521" s="319"/>
      <c r="M5521" s="319">
        <v>23</v>
      </c>
      <c r="N5521" s="319">
        <v>9</v>
      </c>
      <c r="O5521" s="319" t="s">
        <v>9644</v>
      </c>
      <c r="P5521" s="319">
        <v>36</v>
      </c>
      <c r="Q5521" s="319">
        <v>19</v>
      </c>
      <c r="R5521" s="319">
        <v>41</v>
      </c>
      <c r="S5521" s="319" t="s">
        <v>9645</v>
      </c>
      <c r="T5521" s="319">
        <v>509</v>
      </c>
      <c r="U5521" s="319">
        <v>15.385999999999999</v>
      </c>
      <c r="V5521" s="319">
        <v>36.328000000000003</v>
      </c>
      <c r="W5521" s="319"/>
      <c r="X5521" s="319"/>
      <c r="Y5521" s="319"/>
      <c r="Z5521" s="319"/>
      <c r="AA5521" s="319"/>
      <c r="AB5521" s="319"/>
      <c r="AC5521" s="319"/>
      <c r="AD5521" s="319"/>
      <c r="AE5521" s="319"/>
      <c r="AF5521" s="319"/>
    </row>
    <row r="5522" spans="2:32" s="313" customFormat="1" hidden="1" x14ac:dyDescent="0.25">
      <c r="B5522" s="313" t="s">
        <v>4292</v>
      </c>
      <c r="C5522" s="672"/>
      <c r="D5522" s="313" t="s">
        <v>10881</v>
      </c>
      <c r="E5522" s="313" t="s">
        <v>4293</v>
      </c>
      <c r="I5522" s="313" t="s">
        <v>4294</v>
      </c>
      <c r="J5522" s="313" t="s">
        <v>531</v>
      </c>
      <c r="K5522" s="313">
        <v>40</v>
      </c>
      <c r="L5522" s="319"/>
      <c r="M5522" s="319">
        <v>26</v>
      </c>
      <c r="N5522" s="319">
        <v>58</v>
      </c>
      <c r="O5522" s="319" t="s">
        <v>9644</v>
      </c>
      <c r="P5522" s="319">
        <v>21</v>
      </c>
      <c r="Q5522" s="319">
        <v>16</v>
      </c>
      <c r="R5522" s="319">
        <v>34</v>
      </c>
      <c r="S5522" s="319" t="s">
        <v>9645</v>
      </c>
      <c r="T5522" s="319">
        <v>666</v>
      </c>
      <c r="U5522" s="319">
        <v>40.448999999999998</v>
      </c>
      <c r="V5522" s="319">
        <v>21.276</v>
      </c>
      <c r="W5522" s="319"/>
      <c r="X5522" s="319"/>
      <c r="Y5522" s="319"/>
      <c r="Z5522" s="319"/>
      <c r="AA5522" s="319"/>
      <c r="AB5522" s="319"/>
      <c r="AC5522" s="319"/>
      <c r="AD5522" s="319"/>
      <c r="AE5522" s="319"/>
      <c r="AF5522" s="319"/>
    </row>
    <row r="5523" spans="2:32" s="313" customFormat="1" hidden="1" x14ac:dyDescent="0.25">
      <c r="B5523" s="313" t="s">
        <v>4602</v>
      </c>
      <c r="C5523" s="672"/>
      <c r="D5523" s="313" t="s">
        <v>10882</v>
      </c>
      <c r="E5523" s="313" t="s">
        <v>4603</v>
      </c>
      <c r="I5523" s="313" t="s">
        <v>4604</v>
      </c>
      <c r="J5523" s="313" t="s">
        <v>621</v>
      </c>
      <c r="K5523" s="313">
        <v>63</v>
      </c>
      <c r="L5523" s="319"/>
      <c r="M5523" s="319">
        <v>6</v>
      </c>
      <c r="N5523" s="319">
        <v>42</v>
      </c>
      <c r="O5523" s="319" t="s">
        <v>9644</v>
      </c>
      <c r="P5523" s="319">
        <v>7</v>
      </c>
      <c r="Q5523" s="319">
        <v>49</v>
      </c>
      <c r="R5523" s="319">
        <v>28</v>
      </c>
      <c r="S5523" s="319" t="s">
        <v>9645</v>
      </c>
      <c r="T5523" s="319">
        <v>63</v>
      </c>
      <c r="U5523" s="319">
        <v>63.112000000000002</v>
      </c>
      <c r="V5523" s="319">
        <v>7.8239999999999998</v>
      </c>
      <c r="W5523" s="319"/>
      <c r="X5523" s="319"/>
      <c r="Y5523" s="319"/>
      <c r="Z5523" s="319"/>
      <c r="AA5523" s="319"/>
      <c r="AB5523" s="319"/>
      <c r="AC5523" s="319"/>
      <c r="AD5523" s="319"/>
      <c r="AE5523" s="319"/>
      <c r="AF5523" s="319"/>
    </row>
    <row r="5524" spans="2:32" s="313" customFormat="1" hidden="1" x14ac:dyDescent="0.25">
      <c r="B5524" s="313" t="s">
        <v>4273</v>
      </c>
      <c r="C5524" s="672"/>
      <c r="D5524" s="313" t="s">
        <v>10883</v>
      </c>
      <c r="E5524" s="313" t="s">
        <v>4274</v>
      </c>
      <c r="I5524" s="313" t="s">
        <v>4273</v>
      </c>
      <c r="J5524" s="313" t="s">
        <v>493</v>
      </c>
      <c r="K5524" s="313">
        <v>20</v>
      </c>
      <c r="L5524" s="319"/>
      <c r="M5524" s="319">
        <v>42</v>
      </c>
      <c r="N5524" s="319">
        <v>44</v>
      </c>
      <c r="O5524" s="319" t="s">
        <v>9647</v>
      </c>
      <c r="P5524" s="319">
        <v>116</v>
      </c>
      <c r="Q5524" s="319">
        <v>46</v>
      </c>
      <c r="R5524" s="319">
        <v>24</v>
      </c>
      <c r="S5524" s="319" t="s">
        <v>9645</v>
      </c>
      <c r="T5524" s="319">
        <v>9</v>
      </c>
      <c r="U5524" s="319">
        <v>-20.712</v>
      </c>
      <c r="V5524" s="319">
        <v>116.773</v>
      </c>
      <c r="W5524" s="319"/>
      <c r="X5524" s="319"/>
      <c r="Y5524" s="319"/>
      <c r="Z5524" s="319"/>
      <c r="AA5524" s="319"/>
      <c r="AB5524" s="319"/>
      <c r="AC5524" s="319"/>
      <c r="AD5524" s="319"/>
      <c r="AE5524" s="319"/>
      <c r="AF5524" s="319"/>
    </row>
    <row r="5525" spans="2:32" s="313" customFormat="1" hidden="1" x14ac:dyDescent="0.25">
      <c r="B5525" s="313" t="s">
        <v>4483</v>
      </c>
      <c r="C5525" s="672"/>
      <c r="D5525" s="313" t="s">
        <v>10884</v>
      </c>
      <c r="E5525" s="313" t="s">
        <v>4484</v>
      </c>
      <c r="I5525" s="313" t="s">
        <v>4483</v>
      </c>
      <c r="J5525" s="313" t="s">
        <v>565</v>
      </c>
      <c r="K5525" s="313">
        <v>25</v>
      </c>
      <c r="L5525" s="319"/>
      <c r="M5525" s="319">
        <v>56</v>
      </c>
      <c r="N5525" s="319">
        <v>52</v>
      </c>
      <c r="O5525" s="319" t="s">
        <v>9644</v>
      </c>
      <c r="P5525" s="319">
        <v>131</v>
      </c>
      <c r="Q5525" s="319">
        <v>19</v>
      </c>
      <c r="R5525" s="319">
        <v>17</v>
      </c>
      <c r="S5525" s="319" t="s">
        <v>9645</v>
      </c>
      <c r="T5525" s="319">
        <v>25</v>
      </c>
      <c r="U5525" s="319">
        <v>25.948</v>
      </c>
      <c r="V5525" s="319">
        <v>131.321</v>
      </c>
      <c r="W5525" s="319"/>
      <c r="X5525" s="319"/>
      <c r="Y5525" s="319"/>
      <c r="Z5525" s="319"/>
      <c r="AA5525" s="319"/>
      <c r="AB5525" s="319"/>
      <c r="AC5525" s="319"/>
      <c r="AD5525" s="319"/>
      <c r="AE5525" s="319"/>
      <c r="AF5525" s="319"/>
    </row>
    <row r="5526" spans="2:32" s="313" customFormat="1" hidden="1" x14ac:dyDescent="0.25">
      <c r="B5526" s="313" t="s">
        <v>4364</v>
      </c>
      <c r="C5526" s="672"/>
      <c r="D5526" s="313" t="s">
        <v>10885</v>
      </c>
      <c r="E5526" s="313" t="s">
        <v>4365</v>
      </c>
      <c r="I5526" s="313" t="s">
        <v>4364</v>
      </c>
      <c r="J5526" s="313" t="s">
        <v>675</v>
      </c>
      <c r="K5526" s="313">
        <v>4</v>
      </c>
      <c r="L5526" s="319"/>
      <c r="M5526" s="319">
        <v>32</v>
      </c>
      <c r="N5526" s="319">
        <v>14</v>
      </c>
      <c r="O5526" s="319" t="s">
        <v>9644</v>
      </c>
      <c r="P5526" s="319">
        <v>103</v>
      </c>
      <c r="Q5526" s="319">
        <v>25</v>
      </c>
      <c r="R5526" s="319">
        <v>35</v>
      </c>
      <c r="S5526" s="319" t="s">
        <v>9645</v>
      </c>
      <c r="T5526" s="319">
        <v>6</v>
      </c>
      <c r="U5526" s="319">
        <v>4.5369999999999999</v>
      </c>
      <c r="V5526" s="319">
        <v>103.426</v>
      </c>
      <c r="W5526" s="319"/>
      <c r="X5526" s="319"/>
      <c r="Y5526" s="319"/>
      <c r="Z5526" s="319"/>
      <c r="AA5526" s="319"/>
      <c r="AB5526" s="319"/>
      <c r="AC5526" s="319"/>
      <c r="AD5526" s="319"/>
      <c r="AE5526" s="319"/>
      <c r="AF5526" s="319"/>
    </row>
    <row r="5527" spans="2:32" s="313" customFormat="1" hidden="1" x14ac:dyDescent="0.25">
      <c r="B5527" s="313" t="s">
        <v>4368</v>
      </c>
      <c r="C5527" s="672"/>
      <c r="D5527" s="313" t="s">
        <v>10886</v>
      </c>
      <c r="E5527" s="313" t="s">
        <v>4369</v>
      </c>
      <c r="I5527" s="313" t="s">
        <v>4370</v>
      </c>
      <c r="J5527" s="313" t="s">
        <v>726</v>
      </c>
      <c r="K5527" s="313">
        <v>1</v>
      </c>
      <c r="L5527" s="319"/>
      <c r="M5527" s="319">
        <v>48</v>
      </c>
      <c r="N5527" s="319">
        <v>59</v>
      </c>
      <c r="O5527" s="319" t="s">
        <v>9647</v>
      </c>
      <c r="P5527" s="319">
        <v>109</v>
      </c>
      <c r="Q5527" s="319">
        <v>57</v>
      </c>
      <c r="R5527" s="319">
        <v>48</v>
      </c>
      <c r="S5527" s="319" t="s">
        <v>9645</v>
      </c>
      <c r="T5527" s="319">
        <v>15</v>
      </c>
      <c r="U5527" s="319">
        <v>-1.8160000000000001</v>
      </c>
      <c r="V5527" s="319">
        <v>109.96299999999999</v>
      </c>
      <c r="W5527" s="319"/>
      <c r="X5527" s="319"/>
      <c r="Y5527" s="319"/>
      <c r="Z5527" s="319"/>
      <c r="AA5527" s="319"/>
      <c r="AB5527" s="319"/>
      <c r="AC5527" s="319"/>
      <c r="AD5527" s="319"/>
      <c r="AE5527" s="319"/>
      <c r="AF5527" s="319"/>
    </row>
    <row r="5528" spans="2:32" s="313" customFormat="1" hidden="1" x14ac:dyDescent="0.25">
      <c r="B5528" s="313" t="s">
        <v>4487</v>
      </c>
      <c r="C5528" s="672"/>
      <c r="D5528" s="313" t="s">
        <v>10887</v>
      </c>
      <c r="E5528" s="313" t="s">
        <v>4488</v>
      </c>
      <c r="I5528" s="313" t="s">
        <v>4487</v>
      </c>
      <c r="J5528" s="313" t="s">
        <v>2808</v>
      </c>
      <c r="K5528" s="313">
        <v>0</v>
      </c>
      <c r="L5528" s="319"/>
      <c r="M5528" s="319">
        <v>58</v>
      </c>
      <c r="N5528" s="319">
        <v>19</v>
      </c>
      <c r="O5528" s="319" t="s">
        <v>9644</v>
      </c>
      <c r="P5528" s="319">
        <v>34</v>
      </c>
      <c r="Q5528" s="319">
        <v>57</v>
      </c>
      <c r="R5528" s="319">
        <v>30</v>
      </c>
      <c r="S5528" s="319" t="s">
        <v>9645</v>
      </c>
      <c r="T5528" s="319">
        <v>1851</v>
      </c>
      <c r="U5528" s="319">
        <v>0.97199999999999998</v>
      </c>
      <c r="V5528" s="319">
        <v>34.957999999999998</v>
      </c>
      <c r="W5528" s="319"/>
      <c r="X5528" s="319"/>
      <c r="Y5528" s="319"/>
      <c r="Z5528" s="319"/>
      <c r="AA5528" s="319"/>
      <c r="AB5528" s="319"/>
      <c r="AC5528" s="319"/>
      <c r="AD5528" s="319"/>
      <c r="AE5528" s="319"/>
      <c r="AF5528" s="319"/>
    </row>
    <row r="5529" spans="2:32" s="313" customFormat="1" hidden="1" x14ac:dyDescent="0.25">
      <c r="B5529" s="313" t="s">
        <v>4296</v>
      </c>
      <c r="C5529" s="672"/>
      <c r="D5529" s="313" t="s">
        <v>10888</v>
      </c>
      <c r="E5529" s="313" t="s">
        <v>4297</v>
      </c>
      <c r="I5529" s="313" t="s">
        <v>4298</v>
      </c>
      <c r="J5529" s="313" t="s">
        <v>1394</v>
      </c>
      <c r="K5529" s="313">
        <v>27</v>
      </c>
      <c r="L5529" s="319"/>
      <c r="M5529" s="319">
        <v>41</v>
      </c>
      <c r="N5529" s="319">
        <v>47</v>
      </c>
      <c r="O5529" s="319" t="s">
        <v>9644</v>
      </c>
      <c r="P5529" s="319">
        <v>85</v>
      </c>
      <c r="Q5529" s="319">
        <v>21</v>
      </c>
      <c r="R5529" s="319">
        <v>33</v>
      </c>
      <c r="S5529" s="319" t="s">
        <v>9645</v>
      </c>
      <c r="T5529" s="319">
        <v>1339</v>
      </c>
      <c r="U5529" s="319">
        <v>27.696000000000002</v>
      </c>
      <c r="V5529" s="319">
        <v>85.358999999999995</v>
      </c>
      <c r="W5529" s="319"/>
      <c r="X5529" s="319"/>
      <c r="Y5529" s="319"/>
      <c r="Z5529" s="319"/>
      <c r="AA5529" s="319"/>
      <c r="AB5529" s="319"/>
      <c r="AC5529" s="319"/>
      <c r="AD5529" s="319"/>
      <c r="AE5529" s="319"/>
      <c r="AF5529" s="319"/>
    </row>
    <row r="5530" spans="2:32" s="313" customFormat="1" hidden="1" x14ac:dyDescent="0.25">
      <c r="B5530" s="313" t="s">
        <v>4371</v>
      </c>
      <c r="C5530" s="672"/>
      <c r="D5530" s="313" t="s">
        <v>10889</v>
      </c>
      <c r="E5530" s="313" t="s">
        <v>4372</v>
      </c>
      <c r="I5530" s="313" t="s">
        <v>4373</v>
      </c>
      <c r="J5530" s="313" t="s">
        <v>436</v>
      </c>
      <c r="K5530" s="313">
        <v>55</v>
      </c>
      <c r="L5530" s="319"/>
      <c r="M5530" s="319">
        <v>21</v>
      </c>
      <c r="N5530" s="319">
        <v>20</v>
      </c>
      <c r="O5530" s="319" t="s">
        <v>9644</v>
      </c>
      <c r="P5530" s="319">
        <v>131</v>
      </c>
      <c r="Q5530" s="319">
        <v>42</v>
      </c>
      <c r="R5530" s="319">
        <v>49</v>
      </c>
      <c r="S5530" s="319" t="s">
        <v>9648</v>
      </c>
      <c r="T5530" s="319">
        <v>30</v>
      </c>
      <c r="U5530" s="319">
        <v>55.356000000000002</v>
      </c>
      <c r="V5530" s="319">
        <v>-131.714</v>
      </c>
      <c r="W5530" s="319"/>
      <c r="X5530" s="319"/>
      <c r="Y5530" s="319"/>
      <c r="Z5530" s="319"/>
      <c r="AA5530" s="319"/>
      <c r="AB5530" s="319"/>
      <c r="AC5530" s="319"/>
      <c r="AD5530" s="319"/>
      <c r="AE5530" s="319"/>
      <c r="AF5530" s="319"/>
    </row>
    <row r="5531" spans="2:32" s="313" customFormat="1" hidden="1" x14ac:dyDescent="0.25">
      <c r="B5531" s="313" t="s">
        <v>4438</v>
      </c>
      <c r="C5531" s="672"/>
      <c r="D5531" s="313" t="s">
        <v>10890</v>
      </c>
      <c r="E5531" s="313" t="s">
        <v>4442</v>
      </c>
      <c r="I5531" s="313" t="s">
        <v>4443</v>
      </c>
      <c r="J5531" s="313" t="s">
        <v>4440</v>
      </c>
      <c r="K5531" s="313">
        <v>17</v>
      </c>
      <c r="L5531" s="319"/>
      <c r="M5531" s="319">
        <v>59</v>
      </c>
      <c r="N5531" s="319">
        <v>18</v>
      </c>
      <c r="O5531" s="319" t="s">
        <v>9644</v>
      </c>
      <c r="P5531" s="319">
        <v>76</v>
      </c>
      <c r="Q5531" s="319">
        <v>49</v>
      </c>
      <c r="R5531" s="319">
        <v>25</v>
      </c>
      <c r="S5531" s="319" t="s">
        <v>9648</v>
      </c>
      <c r="T5531" s="319">
        <v>5</v>
      </c>
      <c r="U5531" s="319">
        <v>17.988</v>
      </c>
      <c r="V5531" s="319">
        <v>-76.823999999999998</v>
      </c>
      <c r="W5531" s="319"/>
      <c r="X5531" s="319"/>
      <c r="Y5531" s="319"/>
      <c r="Z5531" s="319"/>
      <c r="AA5531" s="319"/>
      <c r="AB5531" s="319"/>
      <c r="AC5531" s="319"/>
      <c r="AD5531" s="319"/>
      <c r="AE5531" s="319"/>
      <c r="AF5531" s="319"/>
    </row>
    <row r="5532" spans="2:32" s="313" customFormat="1" hidden="1" x14ac:dyDescent="0.25">
      <c r="B5532" s="313" t="s">
        <v>4657</v>
      </c>
      <c r="C5532" s="672"/>
      <c r="D5532" s="313" t="s">
        <v>10891</v>
      </c>
      <c r="E5532" s="313" t="s">
        <v>4658</v>
      </c>
      <c r="I5532" s="313" t="s">
        <v>4659</v>
      </c>
      <c r="J5532" s="313" t="s">
        <v>421</v>
      </c>
      <c r="K5532" s="313">
        <v>53</v>
      </c>
      <c r="L5532" s="319"/>
      <c r="M5532" s="319">
        <v>12</v>
      </c>
      <c r="N5532" s="319">
        <v>23</v>
      </c>
      <c r="O5532" s="319" t="s">
        <v>9644</v>
      </c>
      <c r="P5532" s="319">
        <v>63</v>
      </c>
      <c r="Q5532" s="319">
        <v>33</v>
      </c>
      <c r="R5532" s="319">
        <v>3</v>
      </c>
      <c r="S5532" s="319" t="s">
        <v>9645</v>
      </c>
      <c r="T5532" s="319">
        <v>182</v>
      </c>
      <c r="U5532" s="319">
        <v>53.206000000000003</v>
      </c>
      <c r="V5532" s="319">
        <v>63.551000000000002</v>
      </c>
      <c r="W5532" s="319"/>
      <c r="X5532" s="319"/>
      <c r="Y5532" s="319"/>
      <c r="Z5532" s="319"/>
      <c r="AA5532" s="319"/>
      <c r="AB5532" s="319"/>
      <c r="AC5532" s="319"/>
      <c r="AD5532" s="319"/>
      <c r="AE5532" s="319"/>
      <c r="AF5532" s="319"/>
    </row>
    <row r="5533" spans="2:32" s="313" customFormat="1" hidden="1" x14ac:dyDescent="0.25">
      <c r="B5533" s="313" t="s">
        <v>4493</v>
      </c>
      <c r="C5533" s="672"/>
      <c r="D5533" s="313" t="s">
        <v>10892</v>
      </c>
      <c r="E5533" s="313" t="s">
        <v>4494</v>
      </c>
      <c r="I5533" s="313" t="s">
        <v>4493</v>
      </c>
      <c r="J5533" s="313" t="s">
        <v>2849</v>
      </c>
      <c r="K5533" s="313">
        <v>67</v>
      </c>
      <c r="L5533" s="319"/>
      <c r="M5533" s="319">
        <v>42</v>
      </c>
      <c r="N5533" s="319">
        <v>3</v>
      </c>
      <c r="O5533" s="319" t="s">
        <v>9644</v>
      </c>
      <c r="P5533" s="319">
        <v>24</v>
      </c>
      <c r="Q5533" s="319">
        <v>50</v>
      </c>
      <c r="R5533" s="319">
        <v>48</v>
      </c>
      <c r="S5533" s="319" t="s">
        <v>9645</v>
      </c>
      <c r="T5533" s="319">
        <v>197</v>
      </c>
      <c r="U5533" s="319">
        <v>67.700999999999993</v>
      </c>
      <c r="V5533" s="319">
        <v>24.847000000000001</v>
      </c>
      <c r="W5533" s="319"/>
      <c r="X5533" s="319"/>
      <c r="Y5533" s="319"/>
      <c r="Z5533" s="319"/>
      <c r="AA5533" s="319"/>
      <c r="AB5533" s="319"/>
      <c r="AC5533" s="319"/>
      <c r="AD5533" s="319"/>
      <c r="AE5533" s="319"/>
      <c r="AF5533" s="319"/>
    </row>
    <row r="5534" spans="2:32" s="313" customFormat="1" hidden="1" x14ac:dyDescent="0.25">
      <c r="B5534" s="313" t="s">
        <v>4562</v>
      </c>
      <c r="C5534" s="672"/>
      <c r="D5534" s="313" t="s">
        <v>10893</v>
      </c>
      <c r="E5534" s="313" t="s">
        <v>4563</v>
      </c>
      <c r="I5534" s="313" t="s">
        <v>4562</v>
      </c>
      <c r="J5534" s="313" t="s">
        <v>516</v>
      </c>
      <c r="K5534" s="313">
        <v>25</v>
      </c>
      <c r="L5534" s="319"/>
      <c r="M5534" s="319">
        <v>9</v>
      </c>
      <c r="N5534" s="319">
        <v>38</v>
      </c>
      <c r="O5534" s="319" t="s">
        <v>9644</v>
      </c>
      <c r="P5534" s="319">
        <v>75</v>
      </c>
      <c r="Q5534" s="319">
        <v>50</v>
      </c>
      <c r="R5534" s="319">
        <v>41</v>
      </c>
      <c r="S5534" s="319" t="s">
        <v>9645</v>
      </c>
      <c r="T5534" s="319">
        <v>274</v>
      </c>
      <c r="U5534" s="319">
        <v>25.161000000000001</v>
      </c>
      <c r="V5534" s="319">
        <v>75.844999999999999</v>
      </c>
      <c r="W5534" s="319"/>
      <c r="X5534" s="319"/>
      <c r="Y5534" s="319"/>
      <c r="Z5534" s="319"/>
      <c r="AA5534" s="319"/>
      <c r="AB5534" s="319"/>
      <c r="AC5534" s="319"/>
      <c r="AD5534" s="319"/>
      <c r="AE5534" s="319"/>
      <c r="AF5534" s="319"/>
    </row>
    <row r="5535" spans="2:32" s="313" customFormat="1" hidden="1" x14ac:dyDescent="0.25">
      <c r="B5535" s="313" t="s">
        <v>4299</v>
      </c>
      <c r="C5535" s="672"/>
      <c r="D5535" s="313" t="s">
        <v>10894</v>
      </c>
      <c r="E5535" s="313" t="s">
        <v>4300</v>
      </c>
      <c r="I5535" s="313" t="s">
        <v>4301</v>
      </c>
      <c r="J5535" s="313" t="s">
        <v>3260</v>
      </c>
      <c r="K5535" s="313">
        <v>50</v>
      </c>
      <c r="L5535" s="319"/>
      <c r="M5535" s="319">
        <v>28</v>
      </c>
      <c r="N5535" s="319">
        <v>27</v>
      </c>
      <c r="O5535" s="319" t="s">
        <v>9644</v>
      </c>
      <c r="P5535" s="319">
        <v>19</v>
      </c>
      <c r="Q5535" s="319">
        <v>4</v>
      </c>
      <c r="R5535" s="319">
        <v>48</v>
      </c>
      <c r="S5535" s="319" t="s">
        <v>9645</v>
      </c>
      <c r="T5535" s="319">
        <v>304</v>
      </c>
      <c r="U5535" s="319">
        <v>50.473999999999997</v>
      </c>
      <c r="V5535" s="319">
        <v>19.079999999999998</v>
      </c>
      <c r="W5535" s="319"/>
      <c r="X5535" s="319"/>
      <c r="Y5535" s="319"/>
      <c r="Z5535" s="319"/>
      <c r="AA5535" s="319"/>
      <c r="AB5535" s="319"/>
      <c r="AC5535" s="319"/>
      <c r="AD5535" s="319"/>
      <c r="AE5535" s="319"/>
      <c r="AF5535" s="319"/>
    </row>
    <row r="5536" spans="2:32" s="313" customFormat="1" hidden="1" x14ac:dyDescent="0.25">
      <c r="B5536" s="313" t="s">
        <v>4617</v>
      </c>
      <c r="C5536" s="672"/>
      <c r="D5536" s="313" t="s">
        <v>10895</v>
      </c>
      <c r="E5536" s="313" t="s">
        <v>4618</v>
      </c>
      <c r="I5536" s="313" t="s">
        <v>4617</v>
      </c>
      <c r="J5536" s="313" t="s">
        <v>675</v>
      </c>
      <c r="K5536" s="313">
        <v>3</v>
      </c>
      <c r="L5536" s="319"/>
      <c r="M5536" s="319">
        <v>46</v>
      </c>
      <c r="N5536" s="319">
        <v>31</v>
      </c>
      <c r="O5536" s="319" t="s">
        <v>9644</v>
      </c>
      <c r="P5536" s="319">
        <v>103</v>
      </c>
      <c r="Q5536" s="319">
        <v>12</v>
      </c>
      <c r="R5536" s="319">
        <v>32</v>
      </c>
      <c r="S5536" s="319" t="s">
        <v>9645</v>
      </c>
      <c r="T5536" s="319">
        <v>18</v>
      </c>
      <c r="U5536" s="319">
        <v>3.7749999999999999</v>
      </c>
      <c r="V5536" s="319">
        <v>103.209</v>
      </c>
      <c r="W5536" s="319"/>
      <c r="X5536" s="319"/>
      <c r="Y5536" s="319"/>
      <c r="Z5536" s="319"/>
      <c r="AA5536" s="319"/>
      <c r="AB5536" s="319"/>
      <c r="AC5536" s="319"/>
      <c r="AD5536" s="319"/>
      <c r="AE5536" s="319"/>
      <c r="AF5536" s="319"/>
    </row>
    <row r="5537" spans="2:32" s="313" customFormat="1" hidden="1" x14ac:dyDescent="0.25">
      <c r="B5537" s="313" t="s">
        <v>4642</v>
      </c>
      <c r="C5537" s="672"/>
      <c r="D5537" s="313" t="s">
        <v>10896</v>
      </c>
      <c r="E5537" s="313" t="s">
        <v>4643</v>
      </c>
      <c r="I5537" s="313" t="s">
        <v>4644</v>
      </c>
      <c r="J5537" s="313" t="s">
        <v>1711</v>
      </c>
      <c r="K5537" s="313">
        <v>35</v>
      </c>
      <c r="L5537" s="319"/>
      <c r="M5537" s="319">
        <v>54</v>
      </c>
      <c r="N5537" s="319">
        <v>13</v>
      </c>
      <c r="O5537" s="319" t="s">
        <v>9644</v>
      </c>
      <c r="P5537" s="319">
        <v>126</v>
      </c>
      <c r="Q5537" s="319">
        <v>36</v>
      </c>
      <c r="R5537" s="319">
        <v>57</v>
      </c>
      <c r="S5537" s="319" t="s">
        <v>9645</v>
      </c>
      <c r="T5537" s="319">
        <v>9</v>
      </c>
      <c r="U5537" s="319">
        <v>35.904000000000003</v>
      </c>
      <c r="V5537" s="319">
        <v>126.616</v>
      </c>
      <c r="W5537" s="319"/>
      <c r="X5537" s="319"/>
      <c r="Y5537" s="319"/>
      <c r="Z5537" s="319"/>
      <c r="AA5537" s="319"/>
      <c r="AB5537" s="319"/>
      <c r="AC5537" s="319"/>
      <c r="AD5537" s="319"/>
      <c r="AE5537" s="319"/>
      <c r="AF5537" s="319"/>
    </row>
    <row r="5538" spans="2:32" s="313" customFormat="1" hidden="1" x14ac:dyDescent="0.25">
      <c r="B5538" s="313" t="s">
        <v>4611</v>
      </c>
      <c r="C5538" s="672"/>
      <c r="D5538" s="313" t="s">
        <v>10897</v>
      </c>
      <c r="E5538" s="313" t="s">
        <v>4612</v>
      </c>
      <c r="I5538" s="313" t="s">
        <v>4613</v>
      </c>
      <c r="J5538" s="313" t="s">
        <v>675</v>
      </c>
      <c r="K5538" s="313">
        <v>2</v>
      </c>
      <c r="L5538" s="319"/>
      <c r="M5538" s="319">
        <v>44</v>
      </c>
      <c r="N5538" s="319">
        <v>44</v>
      </c>
      <c r="O5538" s="319" t="s">
        <v>9644</v>
      </c>
      <c r="P5538" s="319">
        <v>101</v>
      </c>
      <c r="Q5538" s="319">
        <v>42</v>
      </c>
      <c r="R5538" s="319">
        <v>35</v>
      </c>
      <c r="S5538" s="319" t="s">
        <v>9645</v>
      </c>
      <c r="T5538" s="319">
        <v>22</v>
      </c>
      <c r="U5538" s="319">
        <v>2.746</v>
      </c>
      <c r="V5538" s="319">
        <v>101.71</v>
      </c>
      <c r="W5538" s="319"/>
      <c r="X5538" s="319"/>
      <c r="Y5538" s="319"/>
      <c r="Z5538" s="319"/>
      <c r="AA5538" s="319"/>
      <c r="AB5538" s="319"/>
      <c r="AC5538" s="319"/>
      <c r="AD5538" s="319"/>
      <c r="AE5538" s="319"/>
      <c r="AF5538" s="319"/>
    </row>
    <row r="5539" spans="2:32" s="313" customFormat="1" hidden="1" x14ac:dyDescent="0.25">
      <c r="B5539" s="313" t="s">
        <v>9469</v>
      </c>
      <c r="C5539" s="672"/>
      <c r="D5539" s="313" t="s">
        <v>10898</v>
      </c>
      <c r="E5539" s="313" t="s">
        <v>9470</v>
      </c>
      <c r="I5539" s="313" t="s">
        <v>9469</v>
      </c>
      <c r="J5539" s="313" t="s">
        <v>565</v>
      </c>
      <c r="K5539" s="313">
        <v>30</v>
      </c>
      <c r="L5539" s="319"/>
      <c r="M5539" s="319">
        <v>23</v>
      </c>
      <c r="N5539" s="319">
        <v>8</v>
      </c>
      <c r="O5539" s="319" t="s">
        <v>9644</v>
      </c>
      <c r="P5539" s="319">
        <v>130</v>
      </c>
      <c r="Q5539" s="319">
        <v>39</v>
      </c>
      <c r="R5539" s="319">
        <v>32</v>
      </c>
      <c r="S5539" s="319" t="s">
        <v>9645</v>
      </c>
      <c r="T5539" s="319">
        <v>38</v>
      </c>
      <c r="U5539" s="319">
        <v>30.385999999999999</v>
      </c>
      <c r="V5539" s="319">
        <v>130.65899999999999</v>
      </c>
      <c r="W5539" s="319"/>
      <c r="X5539" s="319"/>
      <c r="Y5539" s="319"/>
      <c r="Z5539" s="319"/>
      <c r="AA5539" s="319"/>
      <c r="AB5539" s="319"/>
      <c r="AC5539" s="319"/>
      <c r="AD5539" s="319"/>
      <c r="AE5539" s="319"/>
      <c r="AF5539" s="319"/>
    </row>
    <row r="5540" spans="2:32" s="313" customFormat="1" hidden="1" x14ac:dyDescent="0.25">
      <c r="B5540" s="313" t="s">
        <v>4647</v>
      </c>
      <c r="C5540" s="672"/>
      <c r="D5540" s="313" t="s">
        <v>10899</v>
      </c>
      <c r="E5540" s="313" t="s">
        <v>4648</v>
      </c>
      <c r="I5540" s="313" t="s">
        <v>4647</v>
      </c>
      <c r="J5540" s="313" t="s">
        <v>2849</v>
      </c>
      <c r="K5540" s="313">
        <v>63</v>
      </c>
      <c r="L5540" s="319"/>
      <c r="M5540" s="319">
        <v>0</v>
      </c>
      <c r="N5540" s="319">
        <v>25</v>
      </c>
      <c r="O5540" s="319" t="s">
        <v>9644</v>
      </c>
      <c r="P5540" s="319">
        <v>27</v>
      </c>
      <c r="Q5540" s="319">
        <v>47</v>
      </c>
      <c r="R5540" s="319">
        <v>51</v>
      </c>
      <c r="S5540" s="319" t="s">
        <v>9645</v>
      </c>
      <c r="T5540" s="319">
        <v>99</v>
      </c>
      <c r="U5540" s="319">
        <v>63.006999999999998</v>
      </c>
      <c r="V5540" s="319">
        <v>27.797999999999998</v>
      </c>
      <c r="W5540" s="319"/>
      <c r="X5540" s="319"/>
      <c r="Y5540" s="319"/>
      <c r="Z5540" s="319"/>
      <c r="AA5540" s="319"/>
      <c r="AB5540" s="319"/>
      <c r="AC5540" s="319"/>
      <c r="AD5540" s="319"/>
      <c r="AE5540" s="319"/>
      <c r="AF5540" s="319"/>
    </row>
    <row r="5541" spans="2:32" s="313" customFormat="1" hidden="1" x14ac:dyDescent="0.25">
      <c r="B5541" s="313" t="s">
        <v>4630</v>
      </c>
      <c r="C5541" s="672"/>
      <c r="D5541" s="313" t="s">
        <v>10900</v>
      </c>
      <c r="E5541" s="313" t="s">
        <v>4631</v>
      </c>
      <c r="I5541" s="313" t="s">
        <v>4630</v>
      </c>
      <c r="J5541" s="313" t="s">
        <v>3337</v>
      </c>
      <c r="K5541" s="313">
        <v>65</v>
      </c>
      <c r="L5541" s="319"/>
      <c r="M5541" s="319">
        <v>35</v>
      </c>
      <c r="N5541" s="319">
        <v>0</v>
      </c>
      <c r="O5541" s="319" t="s">
        <v>9644</v>
      </c>
      <c r="P5541" s="319">
        <v>37</v>
      </c>
      <c r="Q5541" s="319">
        <v>9</v>
      </c>
      <c r="R5541" s="319">
        <v>0</v>
      </c>
      <c r="S5541" s="319" t="s">
        <v>9648</v>
      </c>
      <c r="T5541" s="319">
        <v>34</v>
      </c>
      <c r="U5541" s="319">
        <v>65.582999999999998</v>
      </c>
      <c r="V5541" s="319">
        <v>-37.15</v>
      </c>
      <c r="W5541" s="319"/>
      <c r="X5541" s="319"/>
      <c r="Y5541" s="319"/>
      <c r="Z5541" s="319"/>
      <c r="AA5541" s="319"/>
      <c r="AB5541" s="319"/>
      <c r="AC5541" s="319"/>
      <c r="AD5541" s="319"/>
      <c r="AE5541" s="319"/>
      <c r="AF5541" s="319"/>
    </row>
    <row r="5542" spans="2:32" s="313" customFormat="1" hidden="1" x14ac:dyDescent="0.25">
      <c r="B5542" s="313" t="s">
        <v>4627</v>
      </c>
      <c r="C5542" s="672"/>
      <c r="D5542" s="313" t="s">
        <v>10901</v>
      </c>
      <c r="E5542" s="313" t="s">
        <v>4628</v>
      </c>
      <c r="I5542" s="313" t="s">
        <v>4629</v>
      </c>
      <c r="J5542" s="313" t="s">
        <v>516</v>
      </c>
      <c r="K5542" s="313">
        <v>31</v>
      </c>
      <c r="L5542" s="319"/>
      <c r="M5542" s="319">
        <v>52</v>
      </c>
      <c r="N5542" s="319">
        <v>54</v>
      </c>
      <c r="O5542" s="319" t="s">
        <v>9644</v>
      </c>
      <c r="P5542" s="319">
        <v>77</v>
      </c>
      <c r="Q5542" s="319">
        <v>11</v>
      </c>
      <c r="R5542" s="319">
        <v>4</v>
      </c>
      <c r="S5542" s="319" t="s">
        <v>9645</v>
      </c>
      <c r="T5542" s="319">
        <v>1085</v>
      </c>
      <c r="U5542" s="319">
        <v>31.882000000000001</v>
      </c>
      <c r="V5542" s="319">
        <v>77.183999999999997</v>
      </c>
      <c r="W5542" s="319"/>
      <c r="X5542" s="319"/>
      <c r="Y5542" s="319"/>
      <c r="Z5542" s="319"/>
      <c r="AA5542" s="319"/>
      <c r="AB5542" s="319"/>
      <c r="AC5542" s="319"/>
      <c r="AD5542" s="319"/>
      <c r="AE5542" s="319"/>
      <c r="AF5542" s="319"/>
    </row>
    <row r="5543" spans="2:32" s="313" customFormat="1" hidden="1" x14ac:dyDescent="0.25">
      <c r="B5543" s="313" t="s">
        <v>4309</v>
      </c>
      <c r="C5543" s="672"/>
      <c r="D5543" s="313" t="s">
        <v>10902</v>
      </c>
      <c r="E5543" s="313" t="s">
        <v>4310</v>
      </c>
      <c r="I5543" s="313" t="s">
        <v>4311</v>
      </c>
      <c r="J5543" s="313" t="s">
        <v>531</v>
      </c>
      <c r="K5543" s="313">
        <v>40</v>
      </c>
      <c r="L5543" s="319"/>
      <c r="M5543" s="319">
        <v>54</v>
      </c>
      <c r="N5543" s="319">
        <v>47</v>
      </c>
      <c r="O5543" s="319" t="s">
        <v>9644</v>
      </c>
      <c r="P5543" s="319">
        <v>24</v>
      </c>
      <c r="Q5543" s="319">
        <v>37</v>
      </c>
      <c r="R5543" s="319">
        <v>9</v>
      </c>
      <c r="S5543" s="319" t="s">
        <v>9645</v>
      </c>
      <c r="T5543" s="319">
        <v>6</v>
      </c>
      <c r="U5543" s="319">
        <v>40.912999999999997</v>
      </c>
      <c r="V5543" s="319">
        <v>24.619</v>
      </c>
      <c r="W5543" s="319"/>
      <c r="X5543" s="319"/>
      <c r="Y5543" s="319"/>
      <c r="Z5543" s="319"/>
      <c r="AA5543" s="319"/>
      <c r="AB5543" s="319"/>
      <c r="AC5543" s="319"/>
      <c r="AD5543" s="319"/>
      <c r="AE5543" s="319"/>
      <c r="AF5543" s="319"/>
    </row>
    <row r="5544" spans="2:32" s="313" customFormat="1" hidden="1" x14ac:dyDescent="0.25">
      <c r="B5544" s="313" t="s">
        <v>8096</v>
      </c>
      <c r="C5544" s="672"/>
      <c r="D5544" s="313" t="s">
        <v>10903</v>
      </c>
      <c r="E5544" s="313" t="s">
        <v>8097</v>
      </c>
      <c r="I5544" s="313" t="s">
        <v>8096</v>
      </c>
      <c r="J5544" s="313" t="s">
        <v>745</v>
      </c>
      <c r="K5544" s="313">
        <v>58</v>
      </c>
      <c r="L5544" s="319"/>
      <c r="M5544" s="319">
        <v>27</v>
      </c>
      <c r="N5544" s="319">
        <v>23</v>
      </c>
      <c r="O5544" s="319" t="s">
        <v>9644</v>
      </c>
      <c r="P5544" s="319">
        <v>13</v>
      </c>
      <c r="Q5544" s="319">
        <v>58</v>
      </c>
      <c r="R5544" s="319">
        <v>21</v>
      </c>
      <c r="S5544" s="319" t="s">
        <v>9645</v>
      </c>
      <c r="T5544" s="319">
        <v>99</v>
      </c>
      <c r="U5544" s="319">
        <v>58.456000000000003</v>
      </c>
      <c r="V5544" s="319">
        <v>13.973000000000001</v>
      </c>
      <c r="W5544" s="319"/>
      <c r="X5544" s="319"/>
      <c r="Y5544" s="319"/>
      <c r="Z5544" s="319"/>
      <c r="AA5544" s="319"/>
      <c r="AB5544" s="319"/>
      <c r="AC5544" s="319"/>
      <c r="AD5544" s="319"/>
      <c r="AE5544" s="319"/>
      <c r="AF5544" s="319"/>
    </row>
    <row r="5545" spans="2:32" s="313" customFormat="1" hidden="1" x14ac:dyDescent="0.25">
      <c r="B5545" s="313" t="s">
        <v>4669</v>
      </c>
      <c r="C5545" s="672"/>
      <c r="D5545" s="313" t="s">
        <v>10904</v>
      </c>
      <c r="E5545" s="313" t="s">
        <v>4670</v>
      </c>
      <c r="I5545" s="313" t="s">
        <v>4671</v>
      </c>
      <c r="J5545" s="313" t="s">
        <v>2842</v>
      </c>
      <c r="K5545" s="313">
        <v>8</v>
      </c>
      <c r="L5545" s="319"/>
      <c r="M5545" s="319">
        <v>43</v>
      </c>
      <c r="N5545" s="319">
        <v>12</v>
      </c>
      <c r="O5545" s="319" t="s">
        <v>9644</v>
      </c>
      <c r="P5545" s="319">
        <v>167</v>
      </c>
      <c r="Q5545" s="319">
        <v>43</v>
      </c>
      <c r="R5545" s="319">
        <v>53</v>
      </c>
      <c r="S5545" s="319" t="s">
        <v>9645</v>
      </c>
      <c r="T5545" s="319">
        <v>3</v>
      </c>
      <c r="U5545" s="319">
        <v>8.7200000000000006</v>
      </c>
      <c r="V5545" s="319">
        <v>167.73099999999999</v>
      </c>
      <c r="W5545" s="319"/>
      <c r="X5545" s="319"/>
      <c r="Y5545" s="319"/>
      <c r="Z5545" s="319"/>
      <c r="AA5545" s="319"/>
      <c r="AB5545" s="319"/>
      <c r="AC5545" s="319"/>
      <c r="AD5545" s="319"/>
      <c r="AE5545" s="319"/>
      <c r="AF5545" s="319"/>
    </row>
    <row r="5546" spans="2:32" s="313" customFormat="1" hidden="1" x14ac:dyDescent="0.25">
      <c r="B5546" s="313" t="s">
        <v>4666</v>
      </c>
      <c r="C5546" s="672"/>
      <c r="D5546" s="313" t="s">
        <v>10905</v>
      </c>
      <c r="E5546" s="313" t="s">
        <v>4667</v>
      </c>
      <c r="I5546" s="313" t="s">
        <v>4668</v>
      </c>
      <c r="J5546" s="313" t="s">
        <v>4666</v>
      </c>
      <c r="K5546" s="313">
        <v>29</v>
      </c>
      <c r="L5546" s="319"/>
      <c r="M5546" s="319">
        <v>13</v>
      </c>
      <c r="N5546" s="319">
        <v>36</v>
      </c>
      <c r="O5546" s="319" t="s">
        <v>9644</v>
      </c>
      <c r="P5546" s="319">
        <v>47</v>
      </c>
      <c r="Q5546" s="319">
        <v>58</v>
      </c>
      <c r="R5546" s="319">
        <v>48</v>
      </c>
      <c r="S5546" s="319" t="s">
        <v>9645</v>
      </c>
      <c r="T5546" s="319">
        <v>63</v>
      </c>
      <c r="U5546" s="319">
        <v>29.227</v>
      </c>
      <c r="V5546" s="319">
        <v>47.98</v>
      </c>
      <c r="W5546" s="319"/>
      <c r="X5546" s="319"/>
      <c r="Y5546" s="319"/>
      <c r="Z5546" s="319"/>
      <c r="AA5546" s="319"/>
      <c r="AB5546" s="319"/>
      <c r="AC5546" s="319"/>
      <c r="AD5546" s="319"/>
      <c r="AE5546" s="319"/>
      <c r="AF5546" s="319"/>
    </row>
    <row r="5547" spans="2:32" s="313" customFormat="1" hidden="1" x14ac:dyDescent="0.25">
      <c r="B5547" s="313" t="s">
        <v>4673</v>
      </c>
      <c r="C5547" s="672"/>
      <c r="D5547" s="313" t="s">
        <v>10906</v>
      </c>
      <c r="E5547" s="313" t="s">
        <v>4674</v>
      </c>
      <c r="I5547" s="313" t="s">
        <v>4675</v>
      </c>
      <c r="J5547" s="313" t="s">
        <v>1711</v>
      </c>
      <c r="K5547" s="313">
        <v>35</v>
      </c>
      <c r="L5547" s="319"/>
      <c r="M5547" s="319">
        <v>7</v>
      </c>
      <c r="N5547" s="319">
        <v>32</v>
      </c>
      <c r="O5547" s="319" t="s">
        <v>9644</v>
      </c>
      <c r="P5547" s="319">
        <v>126</v>
      </c>
      <c r="Q5547" s="319">
        <v>48</v>
      </c>
      <c r="R5547" s="319">
        <v>35</v>
      </c>
      <c r="S5547" s="319" t="s">
        <v>9645</v>
      </c>
      <c r="T5547" s="319">
        <v>15</v>
      </c>
      <c r="U5547" s="319">
        <v>35.125999999999998</v>
      </c>
      <c r="V5547" s="319">
        <v>126.81</v>
      </c>
      <c r="W5547" s="319"/>
      <c r="X5547" s="319"/>
      <c r="Y5547" s="319"/>
      <c r="Z5547" s="319"/>
      <c r="AA5547" s="319"/>
      <c r="AB5547" s="319"/>
      <c r="AC5547" s="319"/>
      <c r="AD5547" s="319"/>
      <c r="AE5547" s="319"/>
      <c r="AF5547" s="319"/>
    </row>
    <row r="5548" spans="2:32" s="313" customFormat="1" hidden="1" x14ac:dyDescent="0.25">
      <c r="B5548" s="313" t="s">
        <v>3504</v>
      </c>
      <c r="C5548" s="672"/>
      <c r="D5548" s="313" t="s">
        <v>10907</v>
      </c>
      <c r="E5548" s="313" t="s">
        <v>3505</v>
      </c>
      <c r="I5548" s="313" t="s">
        <v>3506</v>
      </c>
      <c r="J5548" s="313" t="s">
        <v>1291</v>
      </c>
      <c r="K5548" s="313">
        <v>25</v>
      </c>
      <c r="L5548" s="319"/>
      <c r="M5548" s="319">
        <v>13</v>
      </c>
      <c r="N5548" s="319">
        <v>4</v>
      </c>
      <c r="O5548" s="319" t="s">
        <v>9644</v>
      </c>
      <c r="P5548" s="319">
        <v>110</v>
      </c>
      <c r="Q5548" s="319">
        <v>2</v>
      </c>
      <c r="R5548" s="319">
        <v>21</v>
      </c>
      <c r="S5548" s="319" t="s">
        <v>9645</v>
      </c>
      <c r="T5548" s="319">
        <v>174</v>
      </c>
      <c r="U5548" s="319">
        <v>25.218</v>
      </c>
      <c r="V5548" s="319">
        <v>110.039</v>
      </c>
      <c r="W5548" s="319"/>
      <c r="X5548" s="319"/>
      <c r="Y5548" s="319"/>
      <c r="Z5548" s="319"/>
      <c r="AA5548" s="319"/>
      <c r="AB5548" s="319"/>
      <c r="AC5548" s="319"/>
      <c r="AD5548" s="319"/>
      <c r="AE5548" s="319"/>
      <c r="AF5548" s="319"/>
    </row>
    <row r="5549" spans="2:32" s="313" customFormat="1" hidden="1" x14ac:dyDescent="0.25">
      <c r="B5549" s="313" t="s">
        <v>4532</v>
      </c>
      <c r="C5549" s="672"/>
      <c r="D5549" s="313" t="s">
        <v>10908</v>
      </c>
      <c r="E5549" s="313" t="s">
        <v>4533</v>
      </c>
      <c r="I5549" s="313" t="s">
        <v>4532</v>
      </c>
      <c r="J5549" s="313" t="s">
        <v>1134</v>
      </c>
      <c r="K5549" s="313">
        <v>10</v>
      </c>
      <c r="L5549" s="319"/>
      <c r="M5549" s="319">
        <v>45</v>
      </c>
      <c r="N5549" s="319">
        <v>57</v>
      </c>
      <c r="O5549" s="319" t="s">
        <v>9647</v>
      </c>
      <c r="P5549" s="319">
        <v>25</v>
      </c>
      <c r="Q5549" s="319">
        <v>30</v>
      </c>
      <c r="R5549" s="319">
        <v>20</v>
      </c>
      <c r="S5549" s="319" t="s">
        <v>9645</v>
      </c>
      <c r="T5549" s="319">
        <v>1527</v>
      </c>
      <c r="U5549" s="319">
        <v>-10.766</v>
      </c>
      <c r="V5549" s="319">
        <v>25.506</v>
      </c>
      <c r="W5549" s="319"/>
      <c r="X5549" s="319"/>
      <c r="Y5549" s="319"/>
      <c r="Z5549" s="319"/>
      <c r="AA5549" s="319"/>
      <c r="AB5549" s="319"/>
      <c r="AC5549" s="319"/>
      <c r="AD5549" s="319"/>
      <c r="AE5549" s="319"/>
      <c r="AF5549" s="319"/>
    </row>
    <row r="5550" spans="2:32" s="313" customFormat="1" hidden="1" x14ac:dyDescent="0.25">
      <c r="B5550" s="313" t="s">
        <v>4544</v>
      </c>
      <c r="C5550" s="672"/>
      <c r="D5550" s="313" t="s">
        <v>10909</v>
      </c>
      <c r="E5550" s="313" t="s">
        <v>4545</v>
      </c>
      <c r="I5550" s="313" t="s">
        <v>4544</v>
      </c>
      <c r="J5550" s="313" t="s">
        <v>484</v>
      </c>
      <c r="K5550" s="313">
        <v>37</v>
      </c>
      <c r="L5550" s="319"/>
      <c r="M5550" s="319">
        <v>58</v>
      </c>
      <c r="N5550" s="319">
        <v>44</v>
      </c>
      <c r="O5550" s="319" t="s">
        <v>9644</v>
      </c>
      <c r="P5550" s="319">
        <v>32</v>
      </c>
      <c r="Q5550" s="319">
        <v>33</v>
      </c>
      <c r="R5550" s="319">
        <v>42</v>
      </c>
      <c r="S5550" s="319" t="s">
        <v>9645</v>
      </c>
      <c r="T5550" s="319">
        <v>1031</v>
      </c>
      <c r="U5550" s="319">
        <v>37.978999999999999</v>
      </c>
      <c r="V5550" s="319">
        <v>32.561999999999998</v>
      </c>
      <c r="W5550" s="319"/>
      <c r="X5550" s="319"/>
      <c r="Y5550" s="319"/>
      <c r="Z5550" s="319"/>
      <c r="AA5550" s="319"/>
      <c r="AB5550" s="319"/>
      <c r="AC5550" s="319"/>
      <c r="AD5550" s="319"/>
      <c r="AE5550" s="319"/>
      <c r="AF5550" s="319"/>
    </row>
    <row r="5551" spans="2:32" s="313" customFormat="1" hidden="1" x14ac:dyDescent="0.25">
      <c r="B5551" s="313" t="s">
        <v>4816</v>
      </c>
      <c r="C5551" s="672"/>
      <c r="D5551" s="313" t="s">
        <v>10910</v>
      </c>
      <c r="E5551" s="313" t="s">
        <v>4817</v>
      </c>
      <c r="I5551" s="313" t="s">
        <v>4816</v>
      </c>
      <c r="J5551" s="313" t="s">
        <v>2050</v>
      </c>
      <c r="K5551" s="313">
        <v>22</v>
      </c>
      <c r="L5551" s="319"/>
      <c r="M5551" s="319">
        <v>1</v>
      </c>
      <c r="N5551" s="319">
        <v>46</v>
      </c>
      <c r="O5551" s="319" t="s">
        <v>9644</v>
      </c>
      <c r="P5551" s="319">
        <v>121</v>
      </c>
      <c r="Q5551" s="319">
        <v>31</v>
      </c>
      <c r="R5551" s="319">
        <v>38</v>
      </c>
      <c r="S5551" s="319" t="s">
        <v>9645</v>
      </c>
      <c r="T5551" s="319">
        <v>2</v>
      </c>
      <c r="U5551" s="319">
        <v>22.029</v>
      </c>
      <c r="V5551" s="319">
        <v>121.527</v>
      </c>
      <c r="W5551" s="319"/>
      <c r="X5551" s="319"/>
      <c r="Y5551" s="319"/>
      <c r="Z5551" s="319"/>
      <c r="AA5551" s="319"/>
      <c r="AB5551" s="319"/>
      <c r="AC5551" s="319"/>
      <c r="AD5551" s="319"/>
      <c r="AE5551" s="319"/>
      <c r="AF5551" s="319"/>
    </row>
    <row r="5552" spans="2:32" s="313" customFormat="1" hidden="1" x14ac:dyDescent="0.25">
      <c r="B5552" s="313" t="s">
        <v>4676</v>
      </c>
      <c r="C5552" s="672"/>
      <c r="D5552" s="313" t="s">
        <v>10911</v>
      </c>
      <c r="E5552" s="313" t="s">
        <v>4677</v>
      </c>
      <c r="I5552" s="313" t="s">
        <v>4676</v>
      </c>
      <c r="J5552" s="313" t="s">
        <v>1030</v>
      </c>
      <c r="K5552" s="313">
        <v>19</v>
      </c>
      <c r="L5552" s="319"/>
      <c r="M5552" s="319">
        <v>25</v>
      </c>
      <c r="N5552" s="319">
        <v>36</v>
      </c>
      <c r="O5552" s="319" t="s">
        <v>9644</v>
      </c>
      <c r="P5552" s="319">
        <v>93</v>
      </c>
      <c r="Q5552" s="319">
        <v>32</v>
      </c>
      <c r="R5552" s="319">
        <v>4</v>
      </c>
      <c r="S5552" s="319" t="s">
        <v>9645</v>
      </c>
      <c r="T5552" s="319">
        <v>7</v>
      </c>
      <c r="U5552" s="319">
        <v>19.427</v>
      </c>
      <c r="V5552" s="319">
        <v>93.534000000000006</v>
      </c>
      <c r="W5552" s="319"/>
      <c r="X5552" s="319"/>
      <c r="Y5552" s="319"/>
      <c r="Z5552" s="319"/>
      <c r="AA5552" s="319"/>
      <c r="AB5552" s="319"/>
      <c r="AC5552" s="319"/>
      <c r="AD5552" s="319"/>
      <c r="AE5552" s="319"/>
      <c r="AF5552" s="319"/>
    </row>
    <row r="5553" spans="2:32" s="313" customFormat="1" hidden="1" x14ac:dyDescent="0.25">
      <c r="B5553" s="313" t="s">
        <v>4314</v>
      </c>
      <c r="C5553" s="672"/>
      <c r="D5553" s="313" t="s">
        <v>10912</v>
      </c>
      <c r="E5553" s="313" t="s">
        <v>4315</v>
      </c>
      <c r="I5553" s="313" t="s">
        <v>4314</v>
      </c>
      <c r="J5553" s="313" t="s">
        <v>1105</v>
      </c>
      <c r="K5553" s="313">
        <v>14</v>
      </c>
      <c r="L5553" s="319"/>
      <c r="M5553" s="319">
        <v>25</v>
      </c>
      <c r="N5553" s="319">
        <v>52</v>
      </c>
      <c r="O5553" s="319" t="s">
        <v>9644</v>
      </c>
      <c r="P5553" s="319">
        <v>11</v>
      </c>
      <c r="Q5553" s="319">
        <v>26</v>
      </c>
      <c r="R5553" s="319">
        <v>22</v>
      </c>
      <c r="S5553" s="319" t="s">
        <v>9648</v>
      </c>
      <c r="T5553" s="319">
        <v>50</v>
      </c>
      <c r="U5553" s="319">
        <v>14.430999999999999</v>
      </c>
      <c r="V5553" s="319">
        <v>-11.439</v>
      </c>
      <c r="W5553" s="319"/>
      <c r="X5553" s="319"/>
      <c r="Y5553" s="319"/>
      <c r="Z5553" s="319"/>
      <c r="AA5553" s="319"/>
      <c r="AB5553" s="319"/>
      <c r="AC5553" s="319"/>
      <c r="AD5553" s="319"/>
      <c r="AE5553" s="319"/>
      <c r="AF5553" s="319"/>
    </row>
    <row r="5554" spans="2:32" s="313" customFormat="1" hidden="1" x14ac:dyDescent="0.25">
      <c r="B5554" s="313" t="s">
        <v>4576</v>
      </c>
      <c r="C5554" s="672"/>
      <c r="D5554" s="313" t="s">
        <v>10913</v>
      </c>
      <c r="E5554" s="313" t="s">
        <v>4577</v>
      </c>
      <c r="I5554" s="313" t="s">
        <v>4578</v>
      </c>
      <c r="J5554" s="313" t="s">
        <v>531</v>
      </c>
      <c r="K5554" s="313">
        <v>40</v>
      </c>
      <c r="L5554" s="319"/>
      <c r="M5554" s="319">
        <v>17</v>
      </c>
      <c r="N5554" s="319">
        <v>10</v>
      </c>
      <c r="O5554" s="319" t="s">
        <v>9644</v>
      </c>
      <c r="P5554" s="319">
        <v>21</v>
      </c>
      <c r="Q5554" s="319">
        <v>50</v>
      </c>
      <c r="R5554" s="319">
        <v>27</v>
      </c>
      <c r="S5554" s="319" t="s">
        <v>9645</v>
      </c>
      <c r="T5554" s="319">
        <v>634</v>
      </c>
      <c r="U5554" s="319">
        <v>40.286000000000001</v>
      </c>
      <c r="V5554" s="319">
        <v>21.841000000000001</v>
      </c>
      <c r="W5554" s="319"/>
      <c r="X5554" s="319"/>
      <c r="Y5554" s="319"/>
      <c r="Z5554" s="319"/>
      <c r="AA5554" s="319"/>
      <c r="AB5554" s="319"/>
      <c r="AC5554" s="319"/>
      <c r="AD5554" s="319"/>
      <c r="AE5554" s="319"/>
      <c r="AF5554" s="319"/>
    </row>
    <row r="5555" spans="2:32" s="313" customFormat="1" hidden="1" x14ac:dyDescent="0.25">
      <c r="B5555" s="313" t="s">
        <v>4319</v>
      </c>
      <c r="C5555" s="672"/>
      <c r="D5555" s="313" t="s">
        <v>10914</v>
      </c>
      <c r="E5555" s="313" t="s">
        <v>4320</v>
      </c>
      <c r="I5555" s="313" t="s">
        <v>4319</v>
      </c>
      <c r="J5555" s="313" t="s">
        <v>421</v>
      </c>
      <c r="K5555" s="313">
        <v>55</v>
      </c>
      <c r="L5555" s="319"/>
      <c r="M5555" s="319">
        <v>36</v>
      </c>
      <c r="N5555" s="319">
        <v>28</v>
      </c>
      <c r="O5555" s="319" t="s">
        <v>9644</v>
      </c>
      <c r="P5555" s="319">
        <v>49</v>
      </c>
      <c r="Q5555" s="319">
        <v>16</v>
      </c>
      <c r="R5555" s="319">
        <v>38</v>
      </c>
      <c r="S5555" s="319" t="s">
        <v>9645</v>
      </c>
      <c r="T5555" s="319">
        <v>127</v>
      </c>
      <c r="U5555" s="319">
        <v>55.607999999999997</v>
      </c>
      <c r="V5555" s="319">
        <v>49.277000000000001</v>
      </c>
      <c r="W5555" s="319"/>
      <c r="X5555" s="319"/>
      <c r="Y5555" s="319"/>
      <c r="Z5555" s="319"/>
      <c r="AA5555" s="319"/>
      <c r="AB5555" s="319"/>
      <c r="AC5555" s="319"/>
      <c r="AD5555" s="319"/>
      <c r="AE5555" s="319"/>
      <c r="AF5555" s="319"/>
    </row>
    <row r="5556" spans="2:32" s="313" customFormat="1" hidden="1" x14ac:dyDescent="0.25">
      <c r="B5556" s="313" t="s">
        <v>5092</v>
      </c>
      <c r="C5556" s="672"/>
      <c r="D5556" s="313" t="s">
        <v>10915</v>
      </c>
      <c r="E5556" s="313" t="s">
        <v>5093</v>
      </c>
      <c r="I5556" s="313" t="s">
        <v>5094</v>
      </c>
      <c r="J5556" s="313" t="s">
        <v>1343</v>
      </c>
      <c r="K5556" s="313">
        <v>8</v>
      </c>
      <c r="L5556" s="319"/>
      <c r="M5556" s="319">
        <v>51</v>
      </c>
      <c r="N5556" s="319">
        <v>30</v>
      </c>
      <c r="O5556" s="319" t="s">
        <v>9647</v>
      </c>
      <c r="P5556" s="319">
        <v>13</v>
      </c>
      <c r="Q5556" s="319">
        <v>13</v>
      </c>
      <c r="R5556" s="319">
        <v>52</v>
      </c>
      <c r="S5556" s="319" t="s">
        <v>9645</v>
      </c>
      <c r="T5556" s="319">
        <v>75</v>
      </c>
      <c r="U5556" s="319">
        <v>-8.8580000000000005</v>
      </c>
      <c r="V5556" s="319">
        <v>13.231</v>
      </c>
      <c r="W5556" s="319"/>
      <c r="X5556" s="319"/>
      <c r="Y5556" s="319"/>
      <c r="Z5556" s="319"/>
      <c r="AA5556" s="319"/>
      <c r="AB5556" s="319"/>
      <c r="AC5556" s="319"/>
      <c r="AD5556" s="319"/>
      <c r="AE5556" s="319"/>
      <c r="AF5556" s="319"/>
    </row>
    <row r="5557" spans="2:32" s="313" customFormat="1" hidden="1" x14ac:dyDescent="0.25">
      <c r="B5557" s="313" t="s">
        <v>6009</v>
      </c>
      <c r="C5557" s="672"/>
      <c r="D5557" s="313" t="s">
        <v>10916</v>
      </c>
      <c r="E5557" s="313" t="s">
        <v>6010</v>
      </c>
      <c r="I5557" s="313" t="s">
        <v>6009</v>
      </c>
      <c r="J5557" s="313" t="s">
        <v>3372</v>
      </c>
      <c r="K5557" s="313">
        <v>6</v>
      </c>
      <c r="L5557" s="319"/>
      <c r="M5557" s="319">
        <v>34</v>
      </c>
      <c r="N5557" s="319">
        <v>11</v>
      </c>
      <c r="O5557" s="319" t="s">
        <v>9647</v>
      </c>
      <c r="P5557" s="319">
        <v>146</v>
      </c>
      <c r="Q5557" s="319">
        <v>43</v>
      </c>
      <c r="R5557" s="319">
        <v>34</v>
      </c>
      <c r="S5557" s="319" t="s">
        <v>9645</v>
      </c>
      <c r="T5557" s="319">
        <v>73</v>
      </c>
      <c r="U5557" s="319">
        <v>-6.57</v>
      </c>
      <c r="V5557" s="319">
        <v>146.726</v>
      </c>
      <c r="W5557" s="319"/>
      <c r="X5557" s="319"/>
      <c r="Y5557" s="319"/>
      <c r="Z5557" s="319"/>
      <c r="AA5557" s="319"/>
      <c r="AB5557" s="319"/>
      <c r="AC5557" s="319"/>
      <c r="AD5557" s="319"/>
      <c r="AE5557" s="319"/>
      <c r="AF5557" s="319"/>
    </row>
    <row r="5558" spans="2:32" s="313" customFormat="1" hidden="1" x14ac:dyDescent="0.25">
      <c r="B5558" s="313" t="s">
        <v>4809</v>
      </c>
      <c r="C5558" s="672"/>
      <c r="D5558" s="313" t="s">
        <v>10917</v>
      </c>
      <c r="E5558" s="313" t="s">
        <v>4810</v>
      </c>
      <c r="I5558" s="313" t="s">
        <v>4809</v>
      </c>
      <c r="J5558" s="313" t="s">
        <v>423</v>
      </c>
      <c r="K5558" s="313">
        <v>48</v>
      </c>
      <c r="L5558" s="319"/>
      <c r="M5558" s="319">
        <v>45</v>
      </c>
      <c r="N5558" s="319">
        <v>15</v>
      </c>
      <c r="O5558" s="319" t="s">
        <v>9644</v>
      </c>
      <c r="P5558" s="319">
        <v>3</v>
      </c>
      <c r="Q5558" s="319">
        <v>28</v>
      </c>
      <c r="R5558" s="319">
        <v>17</v>
      </c>
      <c r="S5558" s="319" t="s">
        <v>9648</v>
      </c>
      <c r="T5558" s="319">
        <v>89</v>
      </c>
      <c r="U5558" s="319">
        <v>48.753999999999998</v>
      </c>
      <c r="V5558" s="319">
        <v>-3.4710000000000001</v>
      </c>
      <c r="W5558" s="319"/>
      <c r="X5558" s="319"/>
      <c r="Y5558" s="319"/>
      <c r="Z5558" s="319"/>
      <c r="AA5558" s="319"/>
      <c r="AB5558" s="319"/>
      <c r="AC5558" s="319"/>
      <c r="AD5558" s="319"/>
      <c r="AE5558" s="319"/>
      <c r="AF5558" s="319"/>
    </row>
    <row r="5559" spans="2:32" s="313" customFormat="1" hidden="1" x14ac:dyDescent="0.25">
      <c r="B5559" s="313" t="s">
        <v>4811</v>
      </c>
      <c r="C5559" s="672"/>
      <c r="D5559" s="313" t="s">
        <v>10918</v>
      </c>
      <c r="E5559" s="313" t="s">
        <v>4812</v>
      </c>
      <c r="I5559" s="313" t="s">
        <v>4813</v>
      </c>
      <c r="J5559" s="313" t="s">
        <v>436</v>
      </c>
      <c r="K5559" s="313">
        <v>42</v>
      </c>
      <c r="L5559" s="319"/>
      <c r="M5559" s="319">
        <v>46</v>
      </c>
      <c r="N5559" s="319">
        <v>43</v>
      </c>
      <c r="O5559" s="319" t="s">
        <v>9644</v>
      </c>
      <c r="P5559" s="319">
        <v>84</v>
      </c>
      <c r="Q5559" s="319">
        <v>35</v>
      </c>
      <c r="R5559" s="319">
        <v>14</v>
      </c>
      <c r="S5559" s="319" t="s">
        <v>9648</v>
      </c>
      <c r="T5559" s="319">
        <v>263</v>
      </c>
      <c r="U5559" s="319">
        <v>42.779000000000003</v>
      </c>
      <c r="V5559" s="319">
        <v>-84.587000000000003</v>
      </c>
      <c r="W5559" s="319"/>
      <c r="X5559" s="319"/>
      <c r="Y5559" s="319"/>
      <c r="Z5559" s="319"/>
      <c r="AA5559" s="319"/>
      <c r="AB5559" s="319"/>
      <c r="AC5559" s="319"/>
      <c r="AD5559" s="319"/>
      <c r="AE5559" s="319"/>
      <c r="AF5559" s="319"/>
    </row>
    <row r="5560" spans="2:32" s="313" customFormat="1" hidden="1" x14ac:dyDescent="0.25">
      <c r="B5560" s="313" t="s">
        <v>4702</v>
      </c>
      <c r="C5560" s="672"/>
      <c r="D5560" s="313" t="s">
        <v>10919</v>
      </c>
      <c r="E5560" s="313" t="s">
        <v>4703</v>
      </c>
      <c r="I5560" s="313" t="s">
        <v>4704</v>
      </c>
      <c r="J5560" s="313" t="s">
        <v>469</v>
      </c>
      <c r="K5560" s="313">
        <v>24</v>
      </c>
      <c r="L5560" s="319"/>
      <c r="M5560" s="319">
        <v>4</v>
      </c>
      <c r="N5560" s="319">
        <v>21</v>
      </c>
      <c r="O5560" s="319" t="s">
        <v>9644</v>
      </c>
      <c r="P5560" s="319">
        <v>110</v>
      </c>
      <c r="Q5560" s="319">
        <v>21</v>
      </c>
      <c r="R5560" s="319">
        <v>44</v>
      </c>
      <c r="S5560" s="319" t="s">
        <v>9648</v>
      </c>
      <c r="T5560" s="319">
        <v>28</v>
      </c>
      <c r="U5560" s="319">
        <v>24.071999999999999</v>
      </c>
      <c r="V5560" s="319">
        <v>-110.36199999999999</v>
      </c>
      <c r="W5560" s="319"/>
      <c r="X5560" s="319"/>
      <c r="Y5560" s="319"/>
      <c r="Z5560" s="319"/>
      <c r="AA5560" s="319"/>
      <c r="AB5560" s="319"/>
      <c r="AC5560" s="319"/>
      <c r="AD5560" s="319"/>
      <c r="AE5560" s="319"/>
      <c r="AF5560" s="319"/>
    </row>
    <row r="5561" spans="2:32" s="313" customFormat="1" hidden="1" x14ac:dyDescent="0.25">
      <c r="B5561" s="313" t="s">
        <v>4843</v>
      </c>
      <c r="C5561" s="672"/>
      <c r="D5561" s="313" t="s">
        <v>10920</v>
      </c>
      <c r="E5561" s="313" t="s">
        <v>4844</v>
      </c>
      <c r="I5561" s="313" t="s">
        <v>4845</v>
      </c>
      <c r="J5561" s="313" t="s">
        <v>436</v>
      </c>
      <c r="K5561" s="313">
        <v>36</v>
      </c>
      <c r="L5561" s="319"/>
      <c r="M5561" s="319">
        <v>4</v>
      </c>
      <c r="N5561" s="319">
        <v>49</v>
      </c>
      <c r="O5561" s="319" t="s">
        <v>9644</v>
      </c>
      <c r="P5561" s="319">
        <v>115</v>
      </c>
      <c r="Q5561" s="319">
        <v>9</v>
      </c>
      <c r="R5561" s="319">
        <v>8</v>
      </c>
      <c r="S5561" s="319" t="s">
        <v>9648</v>
      </c>
      <c r="T5561" s="319">
        <v>665</v>
      </c>
      <c r="U5561" s="319">
        <v>36.08</v>
      </c>
      <c r="V5561" s="319">
        <v>-115.152</v>
      </c>
      <c r="W5561" s="319"/>
      <c r="X5561" s="319"/>
      <c r="Y5561" s="319"/>
      <c r="Z5561" s="319"/>
      <c r="AA5561" s="319"/>
      <c r="AB5561" s="319"/>
      <c r="AC5561" s="319"/>
      <c r="AD5561" s="319"/>
      <c r="AE5561" s="319"/>
      <c r="AF5561" s="319"/>
    </row>
    <row r="5562" spans="2:32" s="313" customFormat="1" hidden="1" x14ac:dyDescent="0.25">
      <c r="B5562" s="313" t="s">
        <v>4794</v>
      </c>
      <c r="C5562" s="672"/>
      <c r="D5562" s="313" t="s">
        <v>10921</v>
      </c>
      <c r="E5562" s="313" t="s">
        <v>4795</v>
      </c>
      <c r="I5562" s="313" t="s">
        <v>4796</v>
      </c>
      <c r="J5562" s="313" t="s">
        <v>2808</v>
      </c>
      <c r="K5562" s="313">
        <v>2</v>
      </c>
      <c r="L5562" s="319"/>
      <c r="M5562" s="319">
        <v>15</v>
      </c>
      <c r="N5562" s="319">
        <v>8</v>
      </c>
      <c r="O5562" s="319" t="s">
        <v>9647</v>
      </c>
      <c r="P5562" s="319">
        <v>40</v>
      </c>
      <c r="Q5562" s="319">
        <v>54</v>
      </c>
      <c r="R5562" s="319">
        <v>47</v>
      </c>
      <c r="S5562" s="319" t="s">
        <v>9645</v>
      </c>
      <c r="T5562" s="319">
        <v>7</v>
      </c>
      <c r="U5562" s="319">
        <v>-2.2519999999999998</v>
      </c>
      <c r="V5562" s="319">
        <v>40.912999999999997</v>
      </c>
      <c r="W5562" s="319"/>
      <c r="X5562" s="319"/>
      <c r="Y5562" s="319"/>
      <c r="Z5562" s="319"/>
      <c r="AA5562" s="319"/>
      <c r="AB5562" s="319"/>
      <c r="AC5562" s="319"/>
      <c r="AD5562" s="319"/>
      <c r="AE5562" s="319"/>
      <c r="AF5562" s="319"/>
    </row>
    <row r="5563" spans="2:32" s="313" customFormat="1" hidden="1" x14ac:dyDescent="0.25">
      <c r="B5563" s="313" t="s">
        <v>5065</v>
      </c>
      <c r="C5563" s="672"/>
      <c r="D5563" s="313" t="s">
        <v>10922</v>
      </c>
      <c r="E5563" s="313" t="s">
        <v>5066</v>
      </c>
      <c r="I5563" s="313" t="s">
        <v>5067</v>
      </c>
      <c r="J5563" s="313" t="s">
        <v>436</v>
      </c>
      <c r="K5563" s="313">
        <v>33</v>
      </c>
      <c r="L5563" s="319"/>
      <c r="M5563" s="319">
        <v>56</v>
      </c>
      <c r="N5563" s="319">
        <v>33</v>
      </c>
      <c r="O5563" s="319" t="s">
        <v>9644</v>
      </c>
      <c r="P5563" s="319">
        <v>118</v>
      </c>
      <c r="Q5563" s="319">
        <v>24</v>
      </c>
      <c r="R5563" s="319">
        <v>29</v>
      </c>
      <c r="S5563" s="319" t="s">
        <v>9648</v>
      </c>
      <c r="T5563" s="319">
        <v>39</v>
      </c>
      <c r="U5563" s="319">
        <v>33.942</v>
      </c>
      <c r="V5563" s="319">
        <v>-118.408</v>
      </c>
      <c r="W5563" s="319"/>
      <c r="X5563" s="319"/>
      <c r="Y5563" s="319"/>
      <c r="Z5563" s="319"/>
      <c r="AA5563" s="319"/>
      <c r="AB5563" s="319"/>
      <c r="AC5563" s="319"/>
      <c r="AD5563" s="319"/>
      <c r="AE5563" s="319"/>
      <c r="AF5563" s="319"/>
    </row>
    <row r="5564" spans="2:32" s="313" customFormat="1" hidden="1" x14ac:dyDescent="0.25">
      <c r="B5564" s="313" t="s">
        <v>4741</v>
      </c>
      <c r="C5564" s="672"/>
      <c r="D5564" s="313" t="s">
        <v>10923</v>
      </c>
      <c r="E5564" s="313" t="s">
        <v>4742</v>
      </c>
      <c r="I5564" s="313" t="s">
        <v>4741</v>
      </c>
      <c r="J5564" s="313" t="s">
        <v>525</v>
      </c>
      <c r="K5564" s="313">
        <v>28</v>
      </c>
      <c r="L5564" s="319"/>
      <c r="M5564" s="319">
        <v>34</v>
      </c>
      <c r="N5564" s="319">
        <v>54</v>
      </c>
      <c r="O5564" s="319" t="s">
        <v>9647</v>
      </c>
      <c r="P5564" s="319">
        <v>29</v>
      </c>
      <c r="Q5564" s="319">
        <v>44</v>
      </c>
      <c r="R5564" s="319">
        <v>59</v>
      </c>
      <c r="S5564" s="319" t="s">
        <v>9645</v>
      </c>
      <c r="T5564" s="319">
        <v>1082</v>
      </c>
      <c r="U5564" s="319">
        <v>-28.582000000000001</v>
      </c>
      <c r="V5564" s="319">
        <v>29.75</v>
      </c>
      <c r="W5564" s="319"/>
      <c r="X5564" s="319"/>
      <c r="Y5564" s="319"/>
      <c r="Z5564" s="319"/>
      <c r="AA5564" s="319"/>
      <c r="AB5564" s="319"/>
      <c r="AC5564" s="319"/>
      <c r="AD5564" s="319"/>
      <c r="AE5564" s="319"/>
      <c r="AF5564" s="319"/>
    </row>
    <row r="5565" spans="2:32" s="313" customFormat="1" hidden="1" x14ac:dyDescent="0.25">
      <c r="B5565" s="313" t="s">
        <v>1518</v>
      </c>
      <c r="C5565" s="672"/>
      <c r="D5565" s="313" t="s">
        <v>10924</v>
      </c>
      <c r="E5565" s="313" t="s">
        <v>1519</v>
      </c>
      <c r="I5565" s="313" t="s">
        <v>1518</v>
      </c>
      <c r="J5565" s="313" t="s">
        <v>665</v>
      </c>
      <c r="K5565" s="313">
        <v>13</v>
      </c>
      <c r="L5565" s="319"/>
      <c r="M5565" s="319">
        <v>15</v>
      </c>
      <c r="N5565" s="319">
        <v>43</v>
      </c>
      <c r="O5565" s="319" t="s">
        <v>9647</v>
      </c>
      <c r="P5565" s="319">
        <v>43</v>
      </c>
      <c r="Q5565" s="319">
        <v>24</v>
      </c>
      <c r="R5565" s="319">
        <v>29</v>
      </c>
      <c r="S5565" s="319" t="s">
        <v>9648</v>
      </c>
      <c r="T5565" s="319">
        <v>444</v>
      </c>
      <c r="U5565" s="319">
        <v>-13.262</v>
      </c>
      <c r="V5565" s="319">
        <v>-43.408000000000001</v>
      </c>
      <c r="W5565" s="319"/>
      <c r="X5565" s="319"/>
      <c r="Y5565" s="319"/>
      <c r="Z5565" s="319"/>
      <c r="AA5565" s="319"/>
      <c r="AB5565" s="319"/>
      <c r="AC5565" s="319"/>
      <c r="AD5565" s="319"/>
      <c r="AE5565" s="319"/>
      <c r="AF5565" s="319"/>
    </row>
    <row r="5566" spans="2:32" s="313" customFormat="1" hidden="1" x14ac:dyDescent="0.25">
      <c r="B5566" s="313" t="s">
        <v>4891</v>
      </c>
      <c r="C5566" s="672"/>
      <c r="D5566" s="313" t="s">
        <v>10925</v>
      </c>
      <c r="E5566" s="313" t="s">
        <v>4892</v>
      </c>
      <c r="I5566" s="313" t="s">
        <v>4893</v>
      </c>
      <c r="J5566" s="313" t="s">
        <v>1194</v>
      </c>
      <c r="K5566" s="313">
        <v>53</v>
      </c>
      <c r="L5566" s="319"/>
      <c r="M5566" s="319">
        <v>51</v>
      </c>
      <c r="N5566" s="319">
        <v>57</v>
      </c>
      <c r="O5566" s="319" t="s">
        <v>9644</v>
      </c>
      <c r="P5566" s="319">
        <v>1</v>
      </c>
      <c r="Q5566" s="319">
        <v>39</v>
      </c>
      <c r="R5566" s="319">
        <v>38</v>
      </c>
      <c r="S5566" s="319" t="s">
        <v>9648</v>
      </c>
      <c r="T5566" s="319">
        <v>208</v>
      </c>
      <c r="U5566" s="319">
        <v>53.866</v>
      </c>
      <c r="V5566" s="319">
        <v>-1.661</v>
      </c>
      <c r="W5566" s="319"/>
      <c r="X5566" s="319"/>
      <c r="Y5566" s="319"/>
      <c r="Z5566" s="319"/>
      <c r="AA5566" s="319"/>
      <c r="AB5566" s="319"/>
      <c r="AC5566" s="319"/>
      <c r="AD5566" s="319"/>
      <c r="AE5566" s="319"/>
      <c r="AF5566" s="319"/>
    </row>
    <row r="5567" spans="2:32" s="313" customFormat="1" hidden="1" x14ac:dyDescent="0.25">
      <c r="B5567" s="313" t="s">
        <v>5097</v>
      </c>
      <c r="C5567" s="672"/>
      <c r="D5567" s="313" t="s">
        <v>10926</v>
      </c>
      <c r="E5567" s="313" t="s">
        <v>5098</v>
      </c>
      <c r="I5567" s="313" t="s">
        <v>5099</v>
      </c>
      <c r="J5567" s="313" t="s">
        <v>436</v>
      </c>
      <c r="K5567" s="313">
        <v>33</v>
      </c>
      <c r="L5567" s="319"/>
      <c r="M5567" s="319">
        <v>39</v>
      </c>
      <c r="N5567" s="319">
        <v>49</v>
      </c>
      <c r="O5567" s="319" t="s">
        <v>9644</v>
      </c>
      <c r="P5567" s="319">
        <v>101</v>
      </c>
      <c r="Q5567" s="319">
        <v>49</v>
      </c>
      <c r="R5567" s="319">
        <v>22</v>
      </c>
      <c r="S5567" s="319" t="s">
        <v>9648</v>
      </c>
      <c r="T5567" s="319">
        <v>1001</v>
      </c>
      <c r="U5567" s="319">
        <v>33.664000000000001</v>
      </c>
      <c r="V5567" s="319">
        <v>-101.82299999999999</v>
      </c>
      <c r="W5567" s="319"/>
      <c r="X5567" s="319"/>
      <c r="Y5567" s="319"/>
      <c r="Z5567" s="319"/>
      <c r="AA5567" s="319"/>
      <c r="AB5567" s="319"/>
      <c r="AC5567" s="319"/>
      <c r="AD5567" s="319"/>
      <c r="AE5567" s="319"/>
      <c r="AF5567" s="319"/>
    </row>
    <row r="5568" spans="2:32" s="313" customFormat="1" hidden="1" x14ac:dyDescent="0.25">
      <c r="B5568" s="313" t="s">
        <v>5108</v>
      </c>
      <c r="C5568" s="672"/>
      <c r="D5568" s="313" t="s">
        <v>10927</v>
      </c>
      <c r="E5568" s="313" t="s">
        <v>5109</v>
      </c>
      <c r="I5568" s="313" t="s">
        <v>5110</v>
      </c>
      <c r="J5568" s="313" t="s">
        <v>406</v>
      </c>
      <c r="K5568" s="313">
        <v>53</v>
      </c>
      <c r="L5568" s="319"/>
      <c r="M5568" s="319">
        <v>48</v>
      </c>
      <c r="N5568" s="319">
        <v>19</v>
      </c>
      <c r="O5568" s="319" t="s">
        <v>9644</v>
      </c>
      <c r="P5568" s="319">
        <v>10</v>
      </c>
      <c r="Q5568" s="319">
        <v>43</v>
      </c>
      <c r="R5568" s="319">
        <v>9</v>
      </c>
      <c r="S5568" s="319" t="s">
        <v>9645</v>
      </c>
      <c r="T5568" s="319">
        <v>17</v>
      </c>
      <c r="U5568" s="319">
        <v>53.805</v>
      </c>
      <c r="V5568" s="319">
        <v>10.718999999999999</v>
      </c>
      <c r="W5568" s="319"/>
      <c r="X5568" s="319"/>
      <c r="Y5568" s="319"/>
      <c r="Z5568" s="319"/>
      <c r="AA5568" s="319"/>
      <c r="AB5568" s="319"/>
      <c r="AC5568" s="319"/>
      <c r="AD5568" s="319"/>
      <c r="AE5568" s="319"/>
      <c r="AF5568" s="319"/>
    </row>
    <row r="5569" spans="2:32" s="313" customFormat="1" hidden="1" x14ac:dyDescent="0.25">
      <c r="B5569" s="313" t="s">
        <v>6631</v>
      </c>
      <c r="C5569" s="672"/>
      <c r="D5569" s="313" t="s">
        <v>10928</v>
      </c>
      <c r="E5569" s="313" t="s">
        <v>6634</v>
      </c>
      <c r="I5569" s="313" t="s">
        <v>6635</v>
      </c>
      <c r="J5569" s="313" t="s">
        <v>423</v>
      </c>
      <c r="K5569" s="313">
        <v>48</v>
      </c>
      <c r="L5569" s="319"/>
      <c r="M5569" s="319">
        <v>58</v>
      </c>
      <c r="N5569" s="319">
        <v>10</v>
      </c>
      <c r="O5569" s="319" t="s">
        <v>9644</v>
      </c>
      <c r="P5569" s="319">
        <v>2</v>
      </c>
      <c r="Q5569" s="319">
        <v>26</v>
      </c>
      <c r="R5569" s="319">
        <v>29</v>
      </c>
      <c r="S5569" s="319" t="s">
        <v>9645</v>
      </c>
      <c r="T5569" s="319">
        <v>67</v>
      </c>
      <c r="U5569" s="319">
        <v>48.969000000000001</v>
      </c>
      <c r="V5569" s="319">
        <v>2.4409999999999998</v>
      </c>
      <c r="W5569" s="319"/>
      <c r="X5569" s="319"/>
      <c r="Y5569" s="319"/>
      <c r="Z5569" s="319"/>
      <c r="AA5569" s="319"/>
      <c r="AB5569" s="319"/>
      <c r="AC5569" s="319"/>
      <c r="AD5569" s="319"/>
      <c r="AE5569" s="319"/>
      <c r="AF5569" s="319"/>
    </row>
    <row r="5570" spans="2:32" s="313" customFormat="1" hidden="1" x14ac:dyDescent="0.25">
      <c r="B5570" s="313" t="s">
        <v>603</v>
      </c>
      <c r="C5570" s="672"/>
      <c r="D5570" s="313" t="s">
        <v>10929</v>
      </c>
      <c r="E5570" s="313" t="s">
        <v>604</v>
      </c>
      <c r="I5570" s="313" t="s">
        <v>605</v>
      </c>
      <c r="J5570" s="313" t="s">
        <v>423</v>
      </c>
      <c r="K5570" s="313">
        <v>43</v>
      </c>
      <c r="L5570" s="319"/>
      <c r="M5570" s="319">
        <v>54</v>
      </c>
      <c r="N5570" s="319">
        <v>49</v>
      </c>
      <c r="O5570" s="319" t="s">
        <v>9644</v>
      </c>
      <c r="P5570" s="319">
        <v>2</v>
      </c>
      <c r="Q5570" s="319">
        <v>6</v>
      </c>
      <c r="R5570" s="319">
        <v>47</v>
      </c>
      <c r="S5570" s="319" t="s">
        <v>9645</v>
      </c>
      <c r="T5570" s="319">
        <v>172</v>
      </c>
      <c r="U5570" s="319">
        <v>43.914000000000001</v>
      </c>
      <c r="V5570" s="319">
        <v>2.113</v>
      </c>
      <c r="W5570" s="319"/>
      <c r="X5570" s="319"/>
      <c r="Y5570" s="319"/>
      <c r="Z5570" s="319"/>
      <c r="AA5570" s="319"/>
      <c r="AB5570" s="319"/>
      <c r="AC5570" s="319"/>
      <c r="AD5570" s="319"/>
      <c r="AE5570" s="319"/>
      <c r="AF5570" s="319"/>
    </row>
    <row r="5571" spans="2:32" s="313" customFormat="1" hidden="1" x14ac:dyDescent="0.25">
      <c r="B5571" s="313" t="s">
        <v>4734</v>
      </c>
      <c r="C5571" s="672"/>
      <c r="D5571" s="313" t="s">
        <v>10930</v>
      </c>
      <c r="E5571" s="313" t="s">
        <v>4735</v>
      </c>
      <c r="I5571" s="313" t="s">
        <v>4736</v>
      </c>
      <c r="J5571" s="313" t="s">
        <v>726</v>
      </c>
      <c r="K5571" s="313">
        <v>8</v>
      </c>
      <c r="L5571" s="319"/>
      <c r="M5571" s="319">
        <v>29</v>
      </c>
      <c r="N5571" s="319">
        <v>10</v>
      </c>
      <c r="O5571" s="319" t="s">
        <v>9647</v>
      </c>
      <c r="P5571" s="319">
        <v>119</v>
      </c>
      <c r="Q5571" s="319">
        <v>53</v>
      </c>
      <c r="R5571" s="319">
        <v>21</v>
      </c>
      <c r="S5571" s="319" t="s">
        <v>9645</v>
      </c>
      <c r="T5571" s="319">
        <v>21</v>
      </c>
      <c r="U5571" s="319">
        <v>-8.4860000000000007</v>
      </c>
      <c r="V5571" s="319">
        <v>119.889</v>
      </c>
      <c r="W5571" s="319"/>
      <c r="X5571" s="319"/>
      <c r="Y5571" s="319"/>
      <c r="Z5571" s="319"/>
      <c r="AA5571" s="319"/>
      <c r="AB5571" s="319"/>
      <c r="AC5571" s="319"/>
      <c r="AD5571" s="319"/>
      <c r="AE5571" s="319"/>
      <c r="AF5571" s="319"/>
    </row>
    <row r="5572" spans="2:32" s="313" customFormat="1" hidden="1" x14ac:dyDescent="0.25">
      <c r="B5572" s="313" t="s">
        <v>4780</v>
      </c>
      <c r="C5572" s="672"/>
      <c r="D5572" s="313" t="s">
        <v>10931</v>
      </c>
      <c r="E5572" s="313" t="s">
        <v>4781</v>
      </c>
      <c r="I5572" s="313" t="s">
        <v>4780</v>
      </c>
      <c r="J5572" s="313" t="s">
        <v>1463</v>
      </c>
      <c r="K5572" s="313">
        <v>0</v>
      </c>
      <c r="L5572" s="319"/>
      <c r="M5572" s="319">
        <v>42</v>
      </c>
      <c r="N5572" s="319">
        <v>15</v>
      </c>
      <c r="O5572" s="319" t="s">
        <v>9647</v>
      </c>
      <c r="P5572" s="319">
        <v>10</v>
      </c>
      <c r="Q5572" s="319">
        <v>14</v>
      </c>
      <c r="R5572" s="319">
        <v>44</v>
      </c>
      <c r="S5572" s="319" t="s">
        <v>9645</v>
      </c>
      <c r="T5572" s="319">
        <v>25</v>
      </c>
      <c r="U5572" s="319">
        <v>-0.70399999999999996</v>
      </c>
      <c r="V5572" s="319">
        <v>10.246</v>
      </c>
      <c r="W5572" s="319"/>
      <c r="X5572" s="319"/>
      <c r="Y5572" s="319"/>
      <c r="Z5572" s="319"/>
      <c r="AA5572" s="319"/>
      <c r="AB5572" s="319"/>
      <c r="AC5572" s="319"/>
      <c r="AD5572" s="319"/>
      <c r="AE5572" s="319"/>
      <c r="AF5572" s="319"/>
    </row>
    <row r="5573" spans="2:32" s="313" customFormat="1" hidden="1" x14ac:dyDescent="0.25">
      <c r="B5573" s="313" t="s">
        <v>4732</v>
      </c>
      <c r="C5573" s="672"/>
      <c r="D5573" s="313" t="s">
        <v>10932</v>
      </c>
      <c r="E5573" s="313" t="s">
        <v>4733</v>
      </c>
      <c r="I5573" s="313" t="s">
        <v>4732</v>
      </c>
      <c r="J5573" s="313" t="s">
        <v>675</v>
      </c>
      <c r="K5573" s="313">
        <v>5</v>
      </c>
      <c r="L5573" s="319"/>
      <c r="M5573" s="319">
        <v>18</v>
      </c>
      <c r="N5573" s="319">
        <v>2</v>
      </c>
      <c r="O5573" s="319" t="s">
        <v>9644</v>
      </c>
      <c r="P5573" s="319">
        <v>115</v>
      </c>
      <c r="Q5573" s="319">
        <v>15</v>
      </c>
      <c r="R5573" s="319">
        <v>0</v>
      </c>
      <c r="S5573" s="319" t="s">
        <v>9645</v>
      </c>
      <c r="T5573" s="319">
        <v>31</v>
      </c>
      <c r="U5573" s="319">
        <v>5.3010000000000002</v>
      </c>
      <c r="V5573" s="319">
        <v>115.25</v>
      </c>
      <c r="W5573" s="319"/>
      <c r="X5573" s="319"/>
      <c r="Y5573" s="319"/>
      <c r="Z5573" s="319"/>
      <c r="AA5573" s="319"/>
      <c r="AB5573" s="319"/>
      <c r="AC5573" s="319"/>
      <c r="AD5573" s="319"/>
      <c r="AE5573" s="319"/>
      <c r="AF5573" s="319"/>
    </row>
    <row r="5574" spans="2:32" s="313" customFormat="1" hidden="1" x14ac:dyDescent="0.25">
      <c r="B5574" s="313" t="s">
        <v>4942</v>
      </c>
      <c r="C5574" s="672"/>
      <c r="D5574" s="313" t="s">
        <v>10933</v>
      </c>
      <c r="E5574" s="313" t="s">
        <v>4943</v>
      </c>
      <c r="I5574" s="313" t="s">
        <v>4944</v>
      </c>
      <c r="J5574" s="313" t="s">
        <v>1463</v>
      </c>
      <c r="K5574" s="313">
        <v>0</v>
      </c>
      <c r="L5574" s="319"/>
      <c r="M5574" s="319">
        <v>27</v>
      </c>
      <c r="N5574" s="319">
        <v>30</v>
      </c>
      <c r="O5574" s="319" t="s">
        <v>9644</v>
      </c>
      <c r="P5574" s="319">
        <v>9</v>
      </c>
      <c r="Q5574" s="319">
        <v>24</v>
      </c>
      <c r="R5574" s="319">
        <v>44</v>
      </c>
      <c r="S5574" s="319" t="s">
        <v>9645</v>
      </c>
      <c r="T5574" s="319">
        <v>12</v>
      </c>
      <c r="U5574" s="319">
        <v>0.45800000000000002</v>
      </c>
      <c r="V5574" s="319">
        <v>9.4120000000000008</v>
      </c>
      <c r="W5574" s="319"/>
      <c r="X5574" s="319"/>
      <c r="Y5574" s="319"/>
      <c r="Z5574" s="319"/>
      <c r="AA5574" s="319"/>
      <c r="AB5574" s="319"/>
      <c r="AC5574" s="319"/>
      <c r="AD5574" s="319"/>
      <c r="AE5574" s="319"/>
      <c r="AF5574" s="319"/>
    </row>
    <row r="5575" spans="2:32" s="313" customFormat="1" hidden="1" x14ac:dyDescent="0.25">
      <c r="B5575" s="313" t="s">
        <v>4834</v>
      </c>
      <c r="C5575" s="672"/>
      <c r="D5575" s="313" t="s">
        <v>10934</v>
      </c>
      <c r="E5575" s="313" t="s">
        <v>4835</v>
      </c>
      <c r="I5575" s="313" t="s">
        <v>4834</v>
      </c>
      <c r="J5575" s="313" t="s">
        <v>573</v>
      </c>
      <c r="K5575" s="313">
        <v>34</v>
      </c>
      <c r="L5575" s="319"/>
      <c r="M5575" s="319">
        <v>52</v>
      </c>
      <c r="N5575" s="319">
        <v>30</v>
      </c>
      <c r="O5575" s="319" t="s">
        <v>9644</v>
      </c>
      <c r="P5575" s="319">
        <v>33</v>
      </c>
      <c r="Q5575" s="319">
        <v>37</v>
      </c>
      <c r="R5575" s="319">
        <v>29</v>
      </c>
      <c r="S5575" s="319" t="s">
        <v>9645</v>
      </c>
      <c r="T5575" s="319">
        <v>3</v>
      </c>
      <c r="U5575" s="319">
        <v>34.875</v>
      </c>
      <c r="V5575" s="319">
        <v>33.625</v>
      </c>
      <c r="W5575" s="319"/>
      <c r="X5575" s="319"/>
      <c r="Y5575" s="319"/>
      <c r="Z5575" s="319"/>
      <c r="AA5575" s="319"/>
      <c r="AB5575" s="319"/>
      <c r="AC5575" s="319"/>
      <c r="AD5575" s="319"/>
      <c r="AE5575" s="319"/>
      <c r="AF5575" s="319"/>
    </row>
    <row r="5576" spans="2:32" s="313" customFormat="1" hidden="1" x14ac:dyDescent="0.25">
      <c r="B5576" s="313" t="s">
        <v>4888</v>
      </c>
      <c r="C5576" s="672"/>
      <c r="D5576" s="313" t="s">
        <v>10935</v>
      </c>
      <c r="E5576" s="313" t="s">
        <v>4889</v>
      </c>
      <c r="I5576" s="313" t="s">
        <v>4888</v>
      </c>
      <c r="J5576" s="313" t="s">
        <v>600</v>
      </c>
      <c r="K5576" s="313">
        <v>40</v>
      </c>
      <c r="L5576" s="319"/>
      <c r="M5576" s="319">
        <v>14</v>
      </c>
      <c r="N5576" s="319">
        <v>19</v>
      </c>
      <c r="O5576" s="319" t="s">
        <v>9644</v>
      </c>
      <c r="P5576" s="319">
        <v>18</v>
      </c>
      <c r="Q5576" s="319">
        <v>7</v>
      </c>
      <c r="R5576" s="319">
        <v>59</v>
      </c>
      <c r="S5576" s="319" t="s">
        <v>9645</v>
      </c>
      <c r="T5576" s="319">
        <v>49</v>
      </c>
      <c r="U5576" s="319">
        <v>40.238999999999997</v>
      </c>
      <c r="V5576" s="319">
        <v>18.132999999999999</v>
      </c>
      <c r="W5576" s="319"/>
      <c r="X5576" s="319"/>
      <c r="Y5576" s="319"/>
      <c r="Z5576" s="319"/>
      <c r="AA5576" s="319"/>
      <c r="AB5576" s="319"/>
      <c r="AC5576" s="319"/>
      <c r="AD5576" s="319"/>
      <c r="AE5576" s="319"/>
      <c r="AF5576" s="319"/>
    </row>
    <row r="5577" spans="2:32" s="313" customFormat="1" hidden="1" x14ac:dyDescent="0.25">
      <c r="B5577" s="313" t="s">
        <v>5080</v>
      </c>
      <c r="C5577" s="672"/>
      <c r="D5577" s="313" t="s">
        <v>10936</v>
      </c>
      <c r="E5577" s="313" t="s">
        <v>5081</v>
      </c>
      <c r="I5577" s="313" t="s">
        <v>5082</v>
      </c>
      <c r="J5577" s="313" t="s">
        <v>525</v>
      </c>
      <c r="K5577" s="313">
        <v>23</v>
      </c>
      <c r="L5577" s="319"/>
      <c r="M5577" s="319">
        <v>9</v>
      </c>
      <c r="N5577" s="319">
        <v>35</v>
      </c>
      <c r="O5577" s="319" t="s">
        <v>9647</v>
      </c>
      <c r="P5577" s="319">
        <v>29</v>
      </c>
      <c r="Q5577" s="319">
        <v>41</v>
      </c>
      <c r="R5577" s="319">
        <v>47</v>
      </c>
      <c r="S5577" s="319" t="s">
        <v>9645</v>
      </c>
      <c r="T5577" s="319">
        <v>936</v>
      </c>
      <c r="U5577" s="319">
        <v>-23.16</v>
      </c>
      <c r="V5577" s="319">
        <v>29.696000000000002</v>
      </c>
      <c r="W5577" s="319"/>
      <c r="X5577" s="319"/>
      <c r="Y5577" s="319"/>
      <c r="Z5577" s="319"/>
      <c r="AA5577" s="319"/>
      <c r="AB5577" s="319"/>
      <c r="AC5577" s="319"/>
      <c r="AD5577" s="319"/>
      <c r="AE5577" s="319"/>
      <c r="AF5577" s="319"/>
    </row>
    <row r="5578" spans="2:32" s="313" customFormat="1" hidden="1" x14ac:dyDescent="0.25">
      <c r="B5578" s="313" t="s">
        <v>4683</v>
      </c>
      <c r="C5578" s="672"/>
      <c r="D5578" s="313" t="s">
        <v>10937</v>
      </c>
      <c r="E5578" s="313" t="s">
        <v>4684</v>
      </c>
      <c r="I5578" s="313" t="s">
        <v>4685</v>
      </c>
      <c r="J5578" s="313" t="s">
        <v>3468</v>
      </c>
      <c r="K5578" s="313">
        <v>15</v>
      </c>
      <c r="L5578" s="319"/>
      <c r="M5578" s="319">
        <v>44</v>
      </c>
      <c r="N5578" s="319">
        <v>32</v>
      </c>
      <c r="O5578" s="319" t="s">
        <v>9644</v>
      </c>
      <c r="P5578" s="319">
        <v>86</v>
      </c>
      <c r="Q5578" s="319">
        <v>51</v>
      </c>
      <c r="R5578" s="319">
        <v>12</v>
      </c>
      <c r="S5578" s="319" t="s">
        <v>9648</v>
      </c>
      <c r="T5578" s="319">
        <v>15</v>
      </c>
      <c r="U5578" s="319">
        <v>15.742000000000001</v>
      </c>
      <c r="V5578" s="319">
        <v>-86.852999999999994</v>
      </c>
      <c r="W5578" s="319"/>
      <c r="X5578" s="319"/>
      <c r="Y5578" s="319"/>
      <c r="Z5578" s="319"/>
      <c r="AA5578" s="319"/>
      <c r="AB5578" s="319"/>
      <c r="AC5578" s="319"/>
      <c r="AD5578" s="319"/>
      <c r="AE5578" s="319"/>
      <c r="AF5578" s="319"/>
    </row>
    <row r="5579" spans="2:32" s="313" customFormat="1" hidden="1" x14ac:dyDescent="0.25">
      <c r="B5579" s="313" t="s">
        <v>4688</v>
      </c>
      <c r="C5579" s="672"/>
      <c r="D5579" s="313" t="s">
        <v>10938</v>
      </c>
      <c r="E5579" s="313" t="s">
        <v>4689</v>
      </c>
      <c r="I5579" s="313" t="s">
        <v>4690</v>
      </c>
      <c r="J5579" s="313" t="s">
        <v>594</v>
      </c>
      <c r="K5579" s="313">
        <v>43</v>
      </c>
      <c r="L5579" s="319"/>
      <c r="M5579" s="319">
        <v>18</v>
      </c>
      <c r="N5579" s="319">
        <v>7</v>
      </c>
      <c r="O5579" s="319" t="s">
        <v>9644</v>
      </c>
      <c r="P5579" s="319">
        <v>8</v>
      </c>
      <c r="Q5579" s="319">
        <v>22</v>
      </c>
      <c r="R5579" s="319">
        <v>38</v>
      </c>
      <c r="S5579" s="319" t="s">
        <v>9648</v>
      </c>
      <c r="T5579" s="319">
        <v>101</v>
      </c>
      <c r="U5579" s="319">
        <v>43.302</v>
      </c>
      <c r="V5579" s="319">
        <v>-8.3770000000000007</v>
      </c>
      <c r="W5579" s="319"/>
      <c r="X5579" s="319"/>
      <c r="Y5579" s="319"/>
      <c r="Z5579" s="319"/>
      <c r="AA5579" s="319"/>
      <c r="AB5579" s="319"/>
      <c r="AC5579" s="319"/>
      <c r="AD5579" s="319"/>
      <c r="AE5579" s="319"/>
      <c r="AF5579" s="319"/>
    </row>
    <row r="5580" spans="2:32" s="313" customFormat="1" hidden="1" x14ac:dyDescent="0.25">
      <c r="B5580" s="313" t="s">
        <v>4770</v>
      </c>
      <c r="C5580" s="672"/>
      <c r="D5580" s="313" t="s">
        <v>10939</v>
      </c>
      <c r="E5580" s="313" t="s">
        <v>4771</v>
      </c>
      <c r="I5580" s="313" t="s">
        <v>4772</v>
      </c>
      <c r="J5580" s="313" t="s">
        <v>436</v>
      </c>
      <c r="K5580" s="313">
        <v>30</v>
      </c>
      <c r="L5580" s="319"/>
      <c r="M5580" s="319">
        <v>7</v>
      </c>
      <c r="N5580" s="319">
        <v>34</v>
      </c>
      <c r="O5580" s="319" t="s">
        <v>9644</v>
      </c>
      <c r="P5580" s="319">
        <v>93</v>
      </c>
      <c r="Q5580" s="319">
        <v>13</v>
      </c>
      <c r="R5580" s="319">
        <v>24</v>
      </c>
      <c r="S5580" s="319" t="s">
        <v>9648</v>
      </c>
      <c r="T5580" s="319">
        <v>5</v>
      </c>
      <c r="U5580" s="319">
        <v>30.126000000000001</v>
      </c>
      <c r="V5580" s="319">
        <v>-93.222999999999999</v>
      </c>
      <c r="W5580" s="319"/>
      <c r="X5580" s="319"/>
      <c r="Y5580" s="319"/>
      <c r="Z5580" s="319"/>
      <c r="AA5580" s="319"/>
      <c r="AB5580" s="319"/>
      <c r="AC5580" s="319"/>
      <c r="AD5580" s="319"/>
      <c r="AE5580" s="319"/>
      <c r="AF5580" s="319"/>
    </row>
    <row r="5581" spans="2:32" s="313" customFormat="1" hidden="1" x14ac:dyDescent="0.25">
      <c r="B5581" s="313" t="s">
        <v>2277</v>
      </c>
      <c r="C5581" s="672"/>
      <c r="D5581" s="313" t="s">
        <v>10940</v>
      </c>
      <c r="E5581" s="313" t="s">
        <v>2280</v>
      </c>
      <c r="I5581" s="313" t="s">
        <v>2281</v>
      </c>
      <c r="J5581" s="313" t="s">
        <v>436</v>
      </c>
      <c r="K5581" s="313">
        <v>39</v>
      </c>
      <c r="L5581" s="319"/>
      <c r="M5581" s="319">
        <v>48</v>
      </c>
      <c r="N5581" s="319">
        <v>49</v>
      </c>
      <c r="O5581" s="319" t="s">
        <v>9644</v>
      </c>
      <c r="P5581" s="319">
        <v>82</v>
      </c>
      <c r="Q5581" s="319">
        <v>55</v>
      </c>
      <c r="R5581" s="319">
        <v>40</v>
      </c>
      <c r="S5581" s="319" t="s">
        <v>9648</v>
      </c>
      <c r="T5581" s="319">
        <v>227</v>
      </c>
      <c r="U5581" s="319">
        <v>39.814</v>
      </c>
      <c r="V5581" s="319">
        <v>-82.927999999999997</v>
      </c>
      <c r="W5581" s="319"/>
      <c r="X5581" s="319"/>
      <c r="Y5581" s="319"/>
      <c r="Z5581" s="319"/>
      <c r="AA5581" s="319"/>
      <c r="AB5581" s="319"/>
      <c r="AC5581" s="319"/>
      <c r="AD5581" s="319"/>
      <c r="AE5581" s="319"/>
      <c r="AF5581" s="319"/>
    </row>
    <row r="5582" spans="2:32" s="313" customFormat="1" hidden="1" x14ac:dyDescent="0.25">
      <c r="B5582" s="313" t="s">
        <v>4686</v>
      </c>
      <c r="C5582" s="672"/>
      <c r="D5582" s="313" t="s">
        <v>10941</v>
      </c>
      <c r="E5582" s="313" t="s">
        <v>4687</v>
      </c>
      <c r="I5582" s="313" t="s">
        <v>4686</v>
      </c>
      <c r="J5582" s="313" t="s">
        <v>1169</v>
      </c>
      <c r="K5582" s="313">
        <v>22</v>
      </c>
      <c r="L5582" s="319"/>
      <c r="M5582" s="319">
        <v>20</v>
      </c>
      <c r="N5582" s="319">
        <v>9</v>
      </c>
      <c r="O5582" s="319" t="s">
        <v>9644</v>
      </c>
      <c r="P5582" s="319">
        <v>83</v>
      </c>
      <c r="Q5582" s="319">
        <v>38</v>
      </c>
      <c r="R5582" s="319">
        <v>31</v>
      </c>
      <c r="S5582" s="319" t="s">
        <v>9648</v>
      </c>
      <c r="T5582" s="319">
        <v>30</v>
      </c>
      <c r="U5582" s="319">
        <v>22.335999999999999</v>
      </c>
      <c r="V5582" s="319">
        <v>-83.641999999999996</v>
      </c>
      <c r="W5582" s="319"/>
      <c r="X5582" s="319"/>
      <c r="Y5582" s="319"/>
      <c r="Z5582" s="319"/>
      <c r="AA5582" s="319"/>
      <c r="AB5582" s="319"/>
      <c r="AC5582" s="319"/>
      <c r="AD5582" s="319"/>
      <c r="AE5582" s="319"/>
      <c r="AF5582" s="319"/>
    </row>
    <row r="5583" spans="2:32" s="313" customFormat="1" hidden="1" x14ac:dyDescent="0.25">
      <c r="B5583" s="313" t="s">
        <v>5033</v>
      </c>
      <c r="C5583" s="672"/>
      <c r="D5583" s="313" t="s">
        <v>10942</v>
      </c>
      <c r="E5583" s="313" t="s">
        <v>5034</v>
      </c>
      <c r="I5583" s="313" t="s">
        <v>1314</v>
      </c>
      <c r="J5583" s="313" t="s">
        <v>1194</v>
      </c>
      <c r="K5583" s="313">
        <v>51</v>
      </c>
      <c r="L5583" s="319"/>
      <c r="M5583" s="319">
        <v>30</v>
      </c>
      <c r="N5583" s="319">
        <v>18</v>
      </c>
      <c r="O5583" s="319" t="s">
        <v>9644</v>
      </c>
      <c r="P5583" s="319">
        <v>0</v>
      </c>
      <c r="Q5583" s="319">
        <v>3</v>
      </c>
      <c r="R5583" s="319">
        <v>15</v>
      </c>
      <c r="S5583" s="319" t="s">
        <v>9645</v>
      </c>
      <c r="T5583" s="319">
        <v>6</v>
      </c>
      <c r="U5583" s="319">
        <v>51.505000000000003</v>
      </c>
      <c r="V5583" s="319">
        <v>5.3999999999999999E-2</v>
      </c>
      <c r="W5583" s="319"/>
      <c r="X5583" s="319"/>
      <c r="Y5583" s="319"/>
      <c r="Z5583" s="319"/>
      <c r="AA5583" s="319"/>
      <c r="AB5583" s="319"/>
      <c r="AC5583" s="319"/>
      <c r="AD5583" s="319"/>
      <c r="AE5583" s="319"/>
      <c r="AF5583" s="319"/>
    </row>
    <row r="5584" spans="2:32" s="313" customFormat="1" hidden="1" x14ac:dyDescent="0.25">
      <c r="B5584" s="313" t="s">
        <v>5048</v>
      </c>
      <c r="C5584" s="672"/>
      <c r="D5584" s="313" t="s">
        <v>10943</v>
      </c>
      <c r="E5584" s="313" t="s">
        <v>5049</v>
      </c>
      <c r="I5584" s="313" t="s">
        <v>5048</v>
      </c>
      <c r="J5584" s="313" t="s">
        <v>665</v>
      </c>
      <c r="K5584" s="313">
        <v>23</v>
      </c>
      <c r="L5584" s="319"/>
      <c r="M5584" s="319">
        <v>20</v>
      </c>
      <c r="N5584" s="319">
        <v>1</v>
      </c>
      <c r="O5584" s="319" t="s">
        <v>9647</v>
      </c>
      <c r="P5584" s="319">
        <v>51</v>
      </c>
      <c r="Q5584" s="319">
        <v>7</v>
      </c>
      <c r="R5584" s="319">
        <v>48</v>
      </c>
      <c r="S5584" s="319" t="s">
        <v>9648</v>
      </c>
      <c r="T5584" s="319">
        <v>570</v>
      </c>
      <c r="U5584" s="319">
        <v>-23.334</v>
      </c>
      <c r="V5584" s="319">
        <v>-51.13</v>
      </c>
      <c r="W5584" s="319"/>
      <c r="X5584" s="319"/>
      <c r="Y5584" s="319"/>
      <c r="Z5584" s="319"/>
      <c r="AA5584" s="319"/>
      <c r="AB5584" s="319"/>
      <c r="AC5584" s="319"/>
      <c r="AD5584" s="319"/>
      <c r="AE5584" s="319"/>
      <c r="AF5584" s="319"/>
    </row>
    <row r="5585" spans="2:32" s="313" customFormat="1" hidden="1" x14ac:dyDescent="0.25">
      <c r="B5585" s="313" t="s">
        <v>8545</v>
      </c>
      <c r="C5585" s="672"/>
      <c r="D5585" s="313" t="s">
        <v>10944</v>
      </c>
      <c r="E5585" s="313" t="s">
        <v>8546</v>
      </c>
      <c r="I5585" s="313" t="s">
        <v>8547</v>
      </c>
      <c r="J5585" s="313" t="s">
        <v>423</v>
      </c>
      <c r="K5585" s="313">
        <v>43</v>
      </c>
      <c r="L5585" s="319"/>
      <c r="M5585" s="319">
        <v>10</v>
      </c>
      <c r="N5585" s="319">
        <v>43</v>
      </c>
      <c r="O5585" s="319" t="s">
        <v>9644</v>
      </c>
      <c r="P5585" s="319">
        <v>0</v>
      </c>
      <c r="Q5585" s="319">
        <v>0</v>
      </c>
      <c r="R5585" s="319">
        <v>23</v>
      </c>
      <c r="S5585" s="319" t="s">
        <v>9648</v>
      </c>
      <c r="T5585" s="319">
        <v>385</v>
      </c>
      <c r="U5585" s="319">
        <v>43.179000000000002</v>
      </c>
      <c r="V5585" s="319">
        <v>-6.0000000000000001E-3</v>
      </c>
      <c r="W5585" s="319"/>
      <c r="X5585" s="319"/>
      <c r="Y5585" s="319"/>
      <c r="Z5585" s="319"/>
      <c r="AA5585" s="319"/>
      <c r="AB5585" s="319"/>
      <c r="AC5585" s="319"/>
      <c r="AD5585" s="319"/>
      <c r="AE5585" s="319"/>
      <c r="AF5585" s="319"/>
    </row>
    <row r="5586" spans="2:32" s="313" customFormat="1" hidden="1" x14ac:dyDescent="0.25">
      <c r="B5586" s="313" t="s">
        <v>4948</v>
      </c>
      <c r="C5586" s="672"/>
      <c r="D5586" s="313" t="s">
        <v>10945</v>
      </c>
      <c r="E5586" s="313" t="s">
        <v>4949</v>
      </c>
      <c r="I5586" s="313" t="s">
        <v>4948</v>
      </c>
      <c r="J5586" s="313" t="s">
        <v>745</v>
      </c>
      <c r="K5586" s="313">
        <v>58</v>
      </c>
      <c r="L5586" s="319"/>
      <c r="M5586" s="319">
        <v>27</v>
      </c>
      <c r="N5586" s="319">
        <v>55</v>
      </c>
      <c r="O5586" s="319" t="s">
        <v>9644</v>
      </c>
      <c r="P5586" s="319">
        <v>13</v>
      </c>
      <c r="Q5586" s="319">
        <v>10</v>
      </c>
      <c r="R5586" s="319">
        <v>27</v>
      </c>
      <c r="S5586" s="319" t="s">
        <v>9645</v>
      </c>
      <c r="T5586" s="319">
        <v>61</v>
      </c>
      <c r="U5586" s="319">
        <v>58.465000000000003</v>
      </c>
      <c r="V5586" s="319">
        <v>13.173999999999999</v>
      </c>
      <c r="W5586" s="319"/>
      <c r="X5586" s="319"/>
      <c r="Y5586" s="319"/>
      <c r="Z5586" s="319"/>
      <c r="AA5586" s="319"/>
      <c r="AB5586" s="319"/>
      <c r="AC5586" s="319"/>
      <c r="AD5586" s="319"/>
      <c r="AE5586" s="319"/>
      <c r="AF5586" s="319"/>
    </row>
    <row r="5587" spans="2:32" s="313" customFormat="1" hidden="1" x14ac:dyDescent="0.25">
      <c r="B5587" s="313" t="s">
        <v>4757</v>
      </c>
      <c r="C5587" s="672"/>
      <c r="D5587" s="313" t="s">
        <v>10946</v>
      </c>
      <c r="E5587" s="313" t="s">
        <v>4758</v>
      </c>
      <c r="I5587" s="313" t="s">
        <v>4757</v>
      </c>
      <c r="J5587" s="313" t="s">
        <v>675</v>
      </c>
      <c r="K5587" s="313">
        <v>5</v>
      </c>
      <c r="L5587" s="319"/>
      <c r="M5587" s="319">
        <v>1</v>
      </c>
      <c r="N5587" s="319">
        <v>56</v>
      </c>
      <c r="O5587" s="319" t="s">
        <v>9644</v>
      </c>
      <c r="P5587" s="319">
        <v>118</v>
      </c>
      <c r="Q5587" s="319">
        <v>19</v>
      </c>
      <c r="R5587" s="319">
        <v>26</v>
      </c>
      <c r="S5587" s="319" t="s">
        <v>9645</v>
      </c>
      <c r="T5587" s="319">
        <v>14</v>
      </c>
      <c r="U5587" s="319">
        <v>5.032</v>
      </c>
      <c r="V5587" s="319">
        <v>118.324</v>
      </c>
      <c r="W5587" s="319"/>
      <c r="X5587" s="319"/>
      <c r="Y5587" s="319"/>
      <c r="Z5587" s="319"/>
      <c r="AA5587" s="319"/>
      <c r="AB5587" s="319"/>
      <c r="AC5587" s="319"/>
      <c r="AD5587" s="319"/>
      <c r="AE5587" s="319"/>
      <c r="AF5587" s="319"/>
    </row>
    <row r="5588" spans="2:32" s="313" customFormat="1" hidden="1" x14ac:dyDescent="0.25">
      <c r="B5588" s="313" t="s">
        <v>5045</v>
      </c>
      <c r="C5588" s="672"/>
      <c r="D5588" s="313" t="s">
        <v>10947</v>
      </c>
      <c r="E5588" s="313" t="s">
        <v>5046</v>
      </c>
      <c r="I5588" s="313" t="s">
        <v>5047</v>
      </c>
      <c r="J5588" s="313" t="s">
        <v>1311</v>
      </c>
      <c r="K5588" s="313">
        <v>55</v>
      </c>
      <c r="L5588" s="319"/>
      <c r="M5588" s="319">
        <v>2</v>
      </c>
      <c r="N5588" s="319">
        <v>34</v>
      </c>
      <c r="O5588" s="319" t="s">
        <v>9644</v>
      </c>
      <c r="P5588" s="319">
        <v>7</v>
      </c>
      <c r="Q5588" s="319">
        <v>9</v>
      </c>
      <c r="R5588" s="319">
        <v>40</v>
      </c>
      <c r="S5588" s="319" t="s">
        <v>9648</v>
      </c>
      <c r="T5588" s="319">
        <v>7</v>
      </c>
      <c r="U5588" s="319">
        <v>55.042999999999999</v>
      </c>
      <c r="V5588" s="319">
        <v>-7.1609999999999996</v>
      </c>
      <c r="W5588" s="319"/>
      <c r="X5588" s="319"/>
      <c r="Y5588" s="319"/>
      <c r="Z5588" s="319"/>
      <c r="AA5588" s="319"/>
      <c r="AB5588" s="319"/>
      <c r="AC5588" s="319"/>
      <c r="AD5588" s="319"/>
      <c r="AE5588" s="319"/>
      <c r="AF5588" s="319"/>
    </row>
    <row r="5589" spans="2:32" s="313" customFormat="1" hidden="1" x14ac:dyDescent="0.25">
      <c r="B5589" s="313" t="s">
        <v>587</v>
      </c>
      <c r="C5589" s="672"/>
      <c r="D5589" s="313" t="s">
        <v>10948</v>
      </c>
      <c r="E5589" s="313" t="s">
        <v>588</v>
      </c>
      <c r="I5589" s="313" t="s">
        <v>589</v>
      </c>
      <c r="J5589" s="313" t="s">
        <v>440</v>
      </c>
      <c r="K5589" s="313">
        <v>25</v>
      </c>
      <c r="L5589" s="319"/>
      <c r="M5589" s="319">
        <v>17</v>
      </c>
      <c r="N5589" s="319">
        <v>3</v>
      </c>
      <c r="O5589" s="319" t="s">
        <v>9644</v>
      </c>
      <c r="P5589" s="319">
        <v>49</v>
      </c>
      <c r="Q5589" s="319">
        <v>29</v>
      </c>
      <c r="R5589" s="319">
        <v>10</v>
      </c>
      <c r="S5589" s="319" t="s">
        <v>9645</v>
      </c>
      <c r="T5589" s="319">
        <v>180</v>
      </c>
      <c r="U5589" s="319">
        <v>25.283999999999999</v>
      </c>
      <c r="V5589" s="319">
        <v>49.485999999999997</v>
      </c>
      <c r="W5589" s="319"/>
      <c r="X5589" s="319"/>
      <c r="Y5589" s="319"/>
      <c r="Z5589" s="319"/>
      <c r="AA5589" s="319"/>
      <c r="AB5589" s="319"/>
      <c r="AC5589" s="319"/>
      <c r="AD5589" s="319"/>
      <c r="AE5589" s="319"/>
      <c r="AF5589" s="319"/>
    </row>
    <row r="5590" spans="2:32" s="313" customFormat="1" hidden="1" x14ac:dyDescent="0.25">
      <c r="B5590" s="313" t="s">
        <v>4887</v>
      </c>
      <c r="C5590" s="672"/>
      <c r="D5590" s="313" t="s">
        <v>10949</v>
      </c>
      <c r="E5590" s="313" t="s">
        <v>588</v>
      </c>
      <c r="I5590" s="313" t="s">
        <v>4887</v>
      </c>
      <c r="J5590" s="313" t="s">
        <v>493</v>
      </c>
      <c r="K5590" s="313">
        <v>22</v>
      </c>
      <c r="L5590" s="319"/>
      <c r="M5590" s="319">
        <v>14</v>
      </c>
      <c r="N5590" s="319">
        <v>8</v>
      </c>
      <c r="O5590" s="319" t="s">
        <v>9647</v>
      </c>
      <c r="P5590" s="319">
        <v>114</v>
      </c>
      <c r="Q5590" s="319">
        <v>5</v>
      </c>
      <c r="R5590" s="319">
        <v>19</v>
      </c>
      <c r="S5590" s="319" t="s">
        <v>9645</v>
      </c>
      <c r="T5590" s="319">
        <v>6</v>
      </c>
      <c r="U5590" s="319">
        <v>-22.236000000000001</v>
      </c>
      <c r="V5590" s="319">
        <v>114.089</v>
      </c>
      <c r="W5590" s="319"/>
      <c r="X5590" s="319"/>
      <c r="Y5590" s="319"/>
      <c r="Z5590" s="319"/>
      <c r="AA5590" s="319"/>
      <c r="AB5590" s="319"/>
      <c r="AC5590" s="319"/>
      <c r="AD5590" s="319"/>
      <c r="AE5590" s="319"/>
      <c r="AF5590" s="319"/>
    </row>
    <row r="5591" spans="2:32" s="313" customFormat="1" hidden="1" x14ac:dyDescent="0.25">
      <c r="B5591" s="313" t="s">
        <v>8230</v>
      </c>
      <c r="C5591" s="672"/>
      <c r="D5591" s="313" t="s">
        <v>10950</v>
      </c>
      <c r="E5591" s="313" t="s">
        <v>8231</v>
      </c>
      <c r="I5591" s="313" t="s">
        <v>8232</v>
      </c>
      <c r="J5591" s="313" t="s">
        <v>421</v>
      </c>
      <c r="K5591" s="313">
        <v>59</v>
      </c>
      <c r="L5591" s="319"/>
      <c r="M5591" s="319">
        <v>48</v>
      </c>
      <c r="N5591" s="319">
        <v>0</v>
      </c>
      <c r="O5591" s="319" t="s">
        <v>9644</v>
      </c>
      <c r="P5591" s="319">
        <v>30</v>
      </c>
      <c r="Q5591" s="319">
        <v>15</v>
      </c>
      <c r="R5591" s="319">
        <v>54</v>
      </c>
      <c r="S5591" s="319" t="s">
        <v>9645</v>
      </c>
      <c r="T5591" s="319">
        <v>25</v>
      </c>
      <c r="U5591" s="319">
        <v>59.8</v>
      </c>
      <c r="V5591" s="319">
        <v>30.265000000000001</v>
      </c>
      <c r="W5591" s="319"/>
      <c r="X5591" s="319"/>
      <c r="Y5591" s="319"/>
      <c r="Z5591" s="319"/>
      <c r="AA5591" s="319"/>
      <c r="AB5591" s="319"/>
      <c r="AC5591" s="319"/>
      <c r="AD5591" s="319"/>
      <c r="AE5591" s="319"/>
      <c r="AF5591" s="319"/>
    </row>
    <row r="5592" spans="2:32" s="313" customFormat="1" hidden="1" x14ac:dyDescent="0.25">
      <c r="B5592" s="313" t="s">
        <v>4873</v>
      </c>
      <c r="C5592" s="672"/>
      <c r="D5592" s="313" t="s">
        <v>10951</v>
      </c>
      <c r="E5592" s="313" t="s">
        <v>4874</v>
      </c>
      <c r="I5592" s="313" t="s">
        <v>4875</v>
      </c>
      <c r="J5592" s="313" t="s">
        <v>423</v>
      </c>
      <c r="K5592" s="313">
        <v>49</v>
      </c>
      <c r="L5592" s="319"/>
      <c r="M5592" s="319">
        <v>32</v>
      </c>
      <c r="N5592" s="319">
        <v>2</v>
      </c>
      <c r="O5592" s="319" t="s">
        <v>9644</v>
      </c>
      <c r="P5592" s="319">
        <v>0</v>
      </c>
      <c r="Q5592" s="319">
        <v>5</v>
      </c>
      <c r="R5592" s="319">
        <v>17</v>
      </c>
      <c r="S5592" s="319" t="s">
        <v>9645</v>
      </c>
      <c r="T5592" s="319">
        <v>96</v>
      </c>
      <c r="U5592" s="319">
        <v>49.533999999999999</v>
      </c>
      <c r="V5592" s="319">
        <v>8.7999999999999995E-2</v>
      </c>
      <c r="W5592" s="319"/>
      <c r="X5592" s="319"/>
      <c r="Y5592" s="319"/>
      <c r="Z5592" s="319"/>
      <c r="AA5592" s="319"/>
      <c r="AB5592" s="319"/>
      <c r="AC5592" s="319"/>
      <c r="AD5592" s="319"/>
      <c r="AE5592" s="319"/>
      <c r="AF5592" s="319"/>
    </row>
    <row r="5593" spans="2:32" s="313" customFormat="1" hidden="1" x14ac:dyDescent="0.25">
      <c r="B5593" s="313" t="s">
        <v>667</v>
      </c>
      <c r="C5593" s="672"/>
      <c r="D5593" s="313" t="s">
        <v>10952</v>
      </c>
      <c r="E5593" s="313" t="s">
        <v>668</v>
      </c>
      <c r="I5593" s="313" t="s">
        <v>667</v>
      </c>
      <c r="J5593" s="313" t="s">
        <v>594</v>
      </c>
      <c r="K5593" s="313">
        <v>36</v>
      </c>
      <c r="L5593" s="319"/>
      <c r="M5593" s="319">
        <v>50</v>
      </c>
      <c r="N5593" s="319">
        <v>38</v>
      </c>
      <c r="O5593" s="319" t="s">
        <v>9644</v>
      </c>
      <c r="P5593" s="319">
        <v>2</v>
      </c>
      <c r="Q5593" s="319">
        <v>22</v>
      </c>
      <c r="R5593" s="319">
        <v>12</v>
      </c>
      <c r="S5593" s="319" t="s">
        <v>9648</v>
      </c>
      <c r="T5593" s="319">
        <v>22</v>
      </c>
      <c r="U5593" s="319">
        <v>36.844000000000001</v>
      </c>
      <c r="V5593" s="319">
        <v>-2.37</v>
      </c>
      <c r="W5593" s="319"/>
      <c r="X5593" s="319"/>
      <c r="Y5593" s="319"/>
      <c r="Z5593" s="319"/>
      <c r="AA5593" s="319"/>
      <c r="AB5593" s="319"/>
      <c r="AC5593" s="319"/>
      <c r="AD5593" s="319"/>
      <c r="AE5593" s="319"/>
      <c r="AF5593" s="319"/>
    </row>
    <row r="5594" spans="2:32" s="313" customFormat="1" hidden="1" x14ac:dyDescent="0.25">
      <c r="B5594" s="313" t="s">
        <v>4904</v>
      </c>
      <c r="C5594" s="672"/>
      <c r="D5594" s="313" t="s">
        <v>10953</v>
      </c>
      <c r="E5594" s="313" t="s">
        <v>4905</v>
      </c>
      <c r="I5594" s="313" t="s">
        <v>4906</v>
      </c>
      <c r="J5594" s="313" t="s">
        <v>406</v>
      </c>
      <c r="K5594" s="313">
        <v>51</v>
      </c>
      <c r="L5594" s="319"/>
      <c r="M5594" s="319">
        <v>25</v>
      </c>
      <c r="N5594" s="319">
        <v>26</v>
      </c>
      <c r="O5594" s="319" t="s">
        <v>9644</v>
      </c>
      <c r="P5594" s="319">
        <v>12</v>
      </c>
      <c r="Q5594" s="319">
        <v>14</v>
      </c>
      <c r="R5594" s="319">
        <v>10</v>
      </c>
      <c r="S5594" s="319" t="s">
        <v>9645</v>
      </c>
      <c r="T5594" s="319">
        <v>142</v>
      </c>
      <c r="U5594" s="319">
        <v>51.423999999999999</v>
      </c>
      <c r="V5594" s="319">
        <v>12.236000000000001</v>
      </c>
      <c r="W5594" s="319"/>
      <c r="X5594" s="319"/>
      <c r="Y5594" s="319"/>
      <c r="Z5594" s="319"/>
      <c r="AA5594" s="319"/>
      <c r="AB5594" s="319"/>
      <c r="AC5594" s="319"/>
      <c r="AD5594" s="319"/>
      <c r="AE5594" s="319"/>
      <c r="AF5594" s="319"/>
    </row>
    <row r="5595" spans="2:32" s="313" customFormat="1" hidden="1" x14ac:dyDescent="0.25">
      <c r="B5595" s="313" t="s">
        <v>4729</v>
      </c>
      <c r="C5595" s="672"/>
      <c r="D5595" s="313" t="s">
        <v>10954</v>
      </c>
      <c r="E5595" s="313" t="s">
        <v>4730</v>
      </c>
      <c r="I5595" s="313" t="s">
        <v>4729</v>
      </c>
      <c r="J5595" s="313" t="s">
        <v>2960</v>
      </c>
      <c r="K5595" s="313">
        <v>11</v>
      </c>
      <c r="L5595" s="319"/>
      <c r="M5595" s="319">
        <v>19</v>
      </c>
      <c r="N5595" s="319">
        <v>34</v>
      </c>
      <c r="O5595" s="319" t="s">
        <v>9644</v>
      </c>
      <c r="P5595" s="319">
        <v>12</v>
      </c>
      <c r="Q5595" s="319">
        <v>17</v>
      </c>
      <c r="R5595" s="319">
        <v>13</v>
      </c>
      <c r="S5595" s="319" t="s">
        <v>9648</v>
      </c>
      <c r="T5595" s="319">
        <v>1036</v>
      </c>
      <c r="U5595" s="319">
        <v>11.326000000000001</v>
      </c>
      <c r="V5595" s="319">
        <v>-12.287000000000001</v>
      </c>
      <c r="W5595" s="319"/>
      <c r="X5595" s="319"/>
      <c r="Y5595" s="319"/>
      <c r="Z5595" s="319"/>
      <c r="AA5595" s="319"/>
      <c r="AB5595" s="319"/>
      <c r="AC5595" s="319"/>
      <c r="AD5595" s="319"/>
      <c r="AE5595" s="319"/>
      <c r="AF5595" s="319"/>
    </row>
    <row r="5596" spans="2:32" s="313" customFormat="1" hidden="1" x14ac:dyDescent="0.25">
      <c r="B5596" s="313" t="s">
        <v>4911</v>
      </c>
      <c r="C5596" s="672"/>
      <c r="D5596" s="313" t="s">
        <v>10955</v>
      </c>
      <c r="E5596" s="313" t="s">
        <v>4912</v>
      </c>
      <c r="I5596" s="313" t="s">
        <v>4911</v>
      </c>
      <c r="J5596" s="313" t="s">
        <v>406</v>
      </c>
      <c r="K5596" s="313">
        <v>53</v>
      </c>
      <c r="L5596" s="319"/>
      <c r="M5596" s="319">
        <v>8</v>
      </c>
      <c r="N5596" s="319">
        <v>35</v>
      </c>
      <c r="O5596" s="319" t="s">
        <v>9644</v>
      </c>
      <c r="P5596" s="319">
        <v>8</v>
      </c>
      <c r="Q5596" s="319">
        <v>37</v>
      </c>
      <c r="R5596" s="319">
        <v>24</v>
      </c>
      <c r="S5596" s="319" t="s">
        <v>9645</v>
      </c>
      <c r="T5596" s="319">
        <v>7</v>
      </c>
      <c r="U5596" s="319">
        <v>53.143000000000001</v>
      </c>
      <c r="V5596" s="319">
        <v>8.6229999999999993</v>
      </c>
      <c r="W5596" s="319"/>
      <c r="X5596" s="319"/>
      <c r="Y5596" s="319"/>
      <c r="Z5596" s="319"/>
      <c r="AA5596" s="319"/>
      <c r="AB5596" s="319"/>
      <c r="AC5596" s="319"/>
      <c r="AD5596" s="319"/>
      <c r="AE5596" s="319"/>
      <c r="AF5596" s="319"/>
    </row>
    <row r="5597" spans="2:32" s="313" customFormat="1" hidden="1" x14ac:dyDescent="0.25">
      <c r="B5597" s="313" t="s">
        <v>4922</v>
      </c>
      <c r="C5597" s="672"/>
      <c r="D5597" s="313" t="s">
        <v>10956</v>
      </c>
      <c r="E5597" s="313" t="s">
        <v>4923</v>
      </c>
      <c r="I5597" s="313" t="s">
        <v>4924</v>
      </c>
      <c r="J5597" s="313" t="s">
        <v>878</v>
      </c>
      <c r="K5597" s="313">
        <v>4</v>
      </c>
      <c r="L5597" s="319"/>
      <c r="M5597" s="319">
        <v>11</v>
      </c>
      <c r="N5597" s="319">
        <v>35</v>
      </c>
      <c r="O5597" s="319" t="s">
        <v>9647</v>
      </c>
      <c r="P5597" s="319">
        <v>69</v>
      </c>
      <c r="Q5597" s="319">
        <v>56</v>
      </c>
      <c r="R5597" s="319">
        <v>33</v>
      </c>
      <c r="S5597" s="319" t="s">
        <v>9648</v>
      </c>
      <c r="T5597" s="319">
        <v>85</v>
      </c>
      <c r="U5597" s="319">
        <v>-4.1929999999999996</v>
      </c>
      <c r="V5597" s="319">
        <v>-69.942999999999998</v>
      </c>
      <c r="W5597" s="319"/>
      <c r="X5597" s="319"/>
      <c r="Y5597" s="319"/>
      <c r="Z5597" s="319"/>
      <c r="AA5597" s="319"/>
      <c r="AB5597" s="319"/>
      <c r="AC5597" s="319"/>
      <c r="AD5597" s="319"/>
      <c r="AE5597" s="319"/>
      <c r="AF5597" s="319"/>
    </row>
    <row r="5598" spans="2:32" s="313" customFormat="1" hidden="1" x14ac:dyDescent="0.25">
      <c r="B5598" s="313" t="s">
        <v>7935</v>
      </c>
      <c r="C5598" s="672"/>
      <c r="D5598" s="313" t="s">
        <v>10957</v>
      </c>
      <c r="E5598" s="313" t="s">
        <v>7936</v>
      </c>
      <c r="I5598" s="313" t="s">
        <v>7935</v>
      </c>
      <c r="J5598" s="313" t="s">
        <v>594</v>
      </c>
      <c r="K5598" s="313">
        <v>42</v>
      </c>
      <c r="L5598" s="319"/>
      <c r="M5598" s="319">
        <v>20</v>
      </c>
      <c r="N5598" s="319">
        <v>19</v>
      </c>
      <c r="O5598" s="319" t="s">
        <v>9644</v>
      </c>
      <c r="P5598" s="319">
        <v>1</v>
      </c>
      <c r="Q5598" s="319">
        <v>24</v>
      </c>
      <c r="R5598" s="319">
        <v>33</v>
      </c>
      <c r="S5598" s="319" t="s">
        <v>9645</v>
      </c>
      <c r="T5598" s="319">
        <v>801</v>
      </c>
      <c r="U5598" s="319">
        <v>42.338999999999999</v>
      </c>
      <c r="V5598" s="319">
        <v>1.409</v>
      </c>
      <c r="W5598" s="319"/>
      <c r="X5598" s="319"/>
      <c r="Y5598" s="319"/>
      <c r="Z5598" s="319"/>
      <c r="AA5598" s="319"/>
      <c r="AB5598" s="319"/>
      <c r="AC5598" s="319"/>
      <c r="AD5598" s="319"/>
      <c r="AE5598" s="319"/>
      <c r="AF5598" s="319"/>
    </row>
    <row r="5599" spans="2:32" s="313" customFormat="1" hidden="1" x14ac:dyDescent="0.25">
      <c r="B5599" s="313" t="s">
        <v>3587</v>
      </c>
      <c r="C5599" s="672"/>
      <c r="D5599" s="313" t="s">
        <v>10958</v>
      </c>
      <c r="E5599" s="313" t="s">
        <v>3588</v>
      </c>
      <c r="I5599" s="313" t="s">
        <v>3589</v>
      </c>
      <c r="J5599" s="313" t="s">
        <v>436</v>
      </c>
      <c r="K5599" s="313">
        <v>37</v>
      </c>
      <c r="L5599" s="319"/>
      <c r="M5599" s="319">
        <v>4</v>
      </c>
      <c r="N5599" s="319">
        <v>58</v>
      </c>
      <c r="O5599" s="319" t="s">
        <v>9644</v>
      </c>
      <c r="P5599" s="319">
        <v>76</v>
      </c>
      <c r="Q5599" s="319">
        <v>21</v>
      </c>
      <c r="R5599" s="319">
        <v>37</v>
      </c>
      <c r="S5599" s="319" t="s">
        <v>9648</v>
      </c>
      <c r="T5599" s="319">
        <v>4</v>
      </c>
      <c r="U5599" s="319">
        <v>37.082999999999998</v>
      </c>
      <c r="V5599" s="319">
        <v>-76.36</v>
      </c>
      <c r="W5599" s="319"/>
      <c r="X5599" s="319"/>
      <c r="Y5599" s="319"/>
      <c r="Z5599" s="319"/>
      <c r="AA5599" s="319"/>
      <c r="AB5599" s="319"/>
      <c r="AC5599" s="319"/>
      <c r="AD5599" s="319"/>
      <c r="AE5599" s="319"/>
      <c r="AF5599" s="319"/>
    </row>
    <row r="5600" spans="2:32" s="313" customFormat="1" hidden="1" x14ac:dyDescent="0.25">
      <c r="B5600" s="313" t="s">
        <v>5113</v>
      </c>
      <c r="C5600" s="672"/>
      <c r="D5600" s="313" t="s">
        <v>10959</v>
      </c>
      <c r="E5600" s="313" t="s">
        <v>5114</v>
      </c>
      <c r="I5600" s="313" t="s">
        <v>5115</v>
      </c>
      <c r="J5600" s="313" t="s">
        <v>436</v>
      </c>
      <c r="K5600" s="313">
        <v>31</v>
      </c>
      <c r="L5600" s="319"/>
      <c r="M5600" s="319">
        <v>14</v>
      </c>
      <c r="N5600" s="319">
        <v>2</v>
      </c>
      <c r="O5600" s="319" t="s">
        <v>9644</v>
      </c>
      <c r="P5600" s="319">
        <v>94</v>
      </c>
      <c r="Q5600" s="319">
        <v>45</v>
      </c>
      <c r="R5600" s="319">
        <v>0</v>
      </c>
      <c r="S5600" s="319" t="s">
        <v>9648</v>
      </c>
      <c r="T5600" s="319">
        <v>91</v>
      </c>
      <c r="U5600" s="319">
        <v>31.234000000000002</v>
      </c>
      <c r="V5600" s="319">
        <v>-94.75</v>
      </c>
      <c r="W5600" s="319"/>
      <c r="X5600" s="319"/>
      <c r="Y5600" s="319"/>
      <c r="Z5600" s="319"/>
      <c r="AA5600" s="319"/>
      <c r="AB5600" s="319"/>
      <c r="AC5600" s="319"/>
      <c r="AD5600" s="319"/>
      <c r="AE5600" s="319"/>
      <c r="AF5600" s="319"/>
    </row>
    <row r="5601" spans="2:32" s="313" customFormat="1" hidden="1" x14ac:dyDescent="0.25">
      <c r="B5601" s="313" t="s">
        <v>4692</v>
      </c>
      <c r="C5601" s="672"/>
      <c r="D5601" s="313" t="s">
        <v>10960</v>
      </c>
      <c r="E5601" s="313" t="s">
        <v>4693</v>
      </c>
      <c r="I5601" s="313" t="s">
        <v>4692</v>
      </c>
      <c r="J5601" s="313" t="s">
        <v>473</v>
      </c>
      <c r="K5601" s="313">
        <v>8</v>
      </c>
      <c r="L5601" s="319"/>
      <c r="M5601" s="319">
        <v>14</v>
      </c>
      <c r="N5601" s="319">
        <v>21</v>
      </c>
      <c r="O5601" s="319" t="s">
        <v>9644</v>
      </c>
      <c r="P5601" s="319">
        <v>72</v>
      </c>
      <c r="Q5601" s="319">
        <v>16</v>
      </c>
      <c r="R5601" s="319">
        <v>15</v>
      </c>
      <c r="S5601" s="319" t="s">
        <v>9648</v>
      </c>
      <c r="T5601" s="319">
        <v>93</v>
      </c>
      <c r="U5601" s="319">
        <v>8.2390000000000008</v>
      </c>
      <c r="V5601" s="319">
        <v>-72.271000000000001</v>
      </c>
      <c r="W5601" s="319"/>
      <c r="X5601" s="319"/>
      <c r="Y5601" s="319"/>
      <c r="Z5601" s="319"/>
      <c r="AA5601" s="319"/>
      <c r="AB5601" s="319"/>
      <c r="AC5601" s="319"/>
      <c r="AD5601" s="319"/>
      <c r="AE5601" s="319"/>
      <c r="AF5601" s="319"/>
    </row>
    <row r="5602" spans="2:32" s="313" customFormat="1" hidden="1" x14ac:dyDescent="0.25">
      <c r="B5602" s="313" t="s">
        <v>4744</v>
      </c>
      <c r="C5602" s="672"/>
      <c r="D5602" s="313" t="s">
        <v>10961</v>
      </c>
      <c r="E5602" s="313" t="s">
        <v>4745</v>
      </c>
      <c r="I5602" s="313" t="s">
        <v>4746</v>
      </c>
      <c r="J5602" s="313" t="s">
        <v>436</v>
      </c>
      <c r="K5602" s="313">
        <v>30</v>
      </c>
      <c r="L5602" s="319"/>
      <c r="M5602" s="319">
        <v>12</v>
      </c>
      <c r="N5602" s="319">
        <v>19</v>
      </c>
      <c r="O5602" s="319" t="s">
        <v>9644</v>
      </c>
      <c r="P5602" s="319">
        <v>91</v>
      </c>
      <c r="Q5602" s="319">
        <v>59</v>
      </c>
      <c r="R5602" s="319">
        <v>15</v>
      </c>
      <c r="S5602" s="319" t="s">
        <v>9648</v>
      </c>
      <c r="T5602" s="319">
        <v>13</v>
      </c>
      <c r="U5602" s="319">
        <v>30.204999999999998</v>
      </c>
      <c r="V5602" s="319">
        <v>-91.986999999999995</v>
      </c>
      <c r="W5602" s="319"/>
      <c r="X5602" s="319"/>
      <c r="Y5602" s="319"/>
      <c r="Z5602" s="319"/>
      <c r="AA5602" s="319"/>
      <c r="AB5602" s="319"/>
      <c r="AC5602" s="319"/>
      <c r="AD5602" s="319"/>
      <c r="AE5602" s="319"/>
      <c r="AF5602" s="319"/>
    </row>
    <row r="5603" spans="2:32" s="313" customFormat="1" hidden="1" x14ac:dyDescent="0.25">
      <c r="B5603" s="313" t="s">
        <v>5026</v>
      </c>
      <c r="C5603" s="672"/>
      <c r="D5603" s="313" t="s">
        <v>10962</v>
      </c>
      <c r="E5603" s="313" t="s">
        <v>5027</v>
      </c>
      <c r="I5603" s="313" t="s">
        <v>5029</v>
      </c>
      <c r="J5603" s="313" t="s">
        <v>5028</v>
      </c>
      <c r="K5603" s="313">
        <v>6</v>
      </c>
      <c r="L5603" s="319"/>
      <c r="M5603" s="319">
        <v>9</v>
      </c>
      <c r="N5603" s="319">
        <v>56</v>
      </c>
      <c r="O5603" s="319" t="s">
        <v>9644</v>
      </c>
      <c r="P5603" s="319">
        <v>1</v>
      </c>
      <c r="Q5603" s="319">
        <v>15</v>
      </c>
      <c r="R5603" s="319">
        <v>14</v>
      </c>
      <c r="S5603" s="319" t="s">
        <v>9645</v>
      </c>
      <c r="T5603" s="319">
        <v>22</v>
      </c>
      <c r="U5603" s="319">
        <v>6.1660000000000004</v>
      </c>
      <c r="V5603" s="319">
        <v>1.254</v>
      </c>
      <c r="W5603" s="319"/>
      <c r="X5603" s="319"/>
      <c r="Y5603" s="319"/>
      <c r="Z5603" s="319"/>
      <c r="AA5603" s="319"/>
      <c r="AB5603" s="319"/>
      <c r="AC5603" s="319"/>
      <c r="AD5603" s="319"/>
      <c r="AE5603" s="319"/>
      <c r="AF5603" s="319"/>
    </row>
    <row r="5604" spans="2:32" s="313" customFormat="1" hidden="1" x14ac:dyDescent="0.25">
      <c r="B5604" s="313" t="s">
        <v>6176</v>
      </c>
      <c r="C5604" s="672"/>
      <c r="D5604" s="313" t="s">
        <v>10963</v>
      </c>
      <c r="E5604" s="313" t="s">
        <v>6179</v>
      </c>
      <c r="I5604" s="313" t="s">
        <v>6180</v>
      </c>
      <c r="J5604" s="313" t="s">
        <v>436</v>
      </c>
      <c r="K5604" s="313">
        <v>40</v>
      </c>
      <c r="L5604" s="319"/>
      <c r="M5604" s="319">
        <v>46</v>
      </c>
      <c r="N5604" s="319">
        <v>38</v>
      </c>
      <c r="O5604" s="319" t="s">
        <v>9644</v>
      </c>
      <c r="P5604" s="319">
        <v>73</v>
      </c>
      <c r="Q5604" s="319">
        <v>52</v>
      </c>
      <c r="R5604" s="319">
        <v>21</v>
      </c>
      <c r="S5604" s="319" t="s">
        <v>9648</v>
      </c>
      <c r="T5604" s="319">
        <v>7</v>
      </c>
      <c r="U5604" s="319">
        <v>40.777000000000001</v>
      </c>
      <c r="V5604" s="319">
        <v>-73.872</v>
      </c>
      <c r="W5604" s="319"/>
      <c r="X5604" s="319"/>
      <c r="Y5604" s="319"/>
      <c r="Z5604" s="319"/>
      <c r="AA5604" s="319"/>
      <c r="AB5604" s="319"/>
      <c r="AC5604" s="319"/>
      <c r="AD5604" s="319"/>
      <c r="AE5604" s="319"/>
      <c r="AF5604" s="319"/>
    </row>
    <row r="5605" spans="2:32" s="313" customFormat="1" hidden="1" x14ac:dyDescent="0.25">
      <c r="B5605" s="313" t="s">
        <v>5050</v>
      </c>
      <c r="C5605" s="672"/>
      <c r="D5605" s="313" t="s">
        <v>10964</v>
      </c>
      <c r="E5605" s="313" t="s">
        <v>5051</v>
      </c>
      <c r="I5605" s="313" t="s">
        <v>5050</v>
      </c>
      <c r="J5605" s="313" t="s">
        <v>436</v>
      </c>
      <c r="K5605" s="313">
        <v>33</v>
      </c>
      <c r="L5605" s="319"/>
      <c r="M5605" s="319">
        <v>49</v>
      </c>
      <c r="N5605" s="319">
        <v>3</v>
      </c>
      <c r="O5605" s="319" t="s">
        <v>9644</v>
      </c>
      <c r="P5605" s="319">
        <v>118</v>
      </c>
      <c r="Q5605" s="319">
        <v>9</v>
      </c>
      <c r="R5605" s="319">
        <v>5</v>
      </c>
      <c r="S5605" s="319" t="s">
        <v>9648</v>
      </c>
      <c r="T5605" s="319">
        <v>19</v>
      </c>
      <c r="U5605" s="319">
        <v>33.817999999999998</v>
      </c>
      <c r="V5605" s="319">
        <v>-118.151</v>
      </c>
      <c r="W5605" s="319"/>
      <c r="X5605" s="319"/>
      <c r="Y5605" s="319"/>
      <c r="Z5605" s="319"/>
      <c r="AA5605" s="319"/>
      <c r="AB5605" s="319"/>
      <c r="AC5605" s="319"/>
      <c r="AD5605" s="319"/>
      <c r="AE5605" s="319"/>
      <c r="AF5605" s="319"/>
    </row>
    <row r="5606" spans="2:32" s="313" customFormat="1" hidden="1" x14ac:dyDescent="0.25">
      <c r="B5606" s="313" t="s">
        <v>4950</v>
      </c>
      <c r="C5606" s="672"/>
      <c r="D5606" s="313" t="s">
        <v>10965</v>
      </c>
      <c r="E5606" s="313" t="s">
        <v>4951</v>
      </c>
      <c r="I5606" s="313" t="s">
        <v>4950</v>
      </c>
      <c r="J5606" s="313" t="s">
        <v>847</v>
      </c>
      <c r="K5606" s="313">
        <v>50</v>
      </c>
      <c r="L5606" s="319"/>
      <c r="M5606" s="319">
        <v>38</v>
      </c>
      <c r="N5606" s="319">
        <v>14</v>
      </c>
      <c r="O5606" s="319" t="s">
        <v>9644</v>
      </c>
      <c r="P5606" s="319">
        <v>5</v>
      </c>
      <c r="Q5606" s="319">
        <v>26</v>
      </c>
      <c r="R5606" s="319">
        <v>35</v>
      </c>
      <c r="S5606" s="319" t="s">
        <v>9645</v>
      </c>
      <c r="T5606" s="319">
        <v>201</v>
      </c>
      <c r="U5606" s="319">
        <v>50.637</v>
      </c>
      <c r="V5606" s="319">
        <v>5.4429999999999996</v>
      </c>
      <c r="W5606" s="319"/>
      <c r="X5606" s="319"/>
      <c r="Y5606" s="319"/>
      <c r="Z5606" s="319"/>
      <c r="AA5606" s="319"/>
      <c r="AB5606" s="319"/>
      <c r="AC5606" s="319"/>
      <c r="AD5606" s="319"/>
      <c r="AE5606" s="319"/>
      <c r="AF5606" s="319"/>
    </row>
    <row r="5607" spans="2:32" s="313" customFormat="1" hidden="1" x14ac:dyDescent="0.25">
      <c r="B5607" s="313" t="s">
        <v>2519</v>
      </c>
      <c r="C5607" s="672"/>
      <c r="D5607" s="313" t="s">
        <v>10966</v>
      </c>
      <c r="E5607" s="313" t="s">
        <v>2520</v>
      </c>
      <c r="I5607" s="313" t="s">
        <v>2521</v>
      </c>
      <c r="J5607" s="313" t="s">
        <v>651</v>
      </c>
      <c r="K5607" s="313">
        <v>23</v>
      </c>
      <c r="L5607" s="319"/>
      <c r="M5607" s="319">
        <v>10</v>
      </c>
      <c r="N5607" s="319">
        <v>44</v>
      </c>
      <c r="O5607" s="319" t="s">
        <v>9644</v>
      </c>
      <c r="P5607" s="319">
        <v>75</v>
      </c>
      <c r="Q5607" s="319">
        <v>5</v>
      </c>
      <c r="R5607" s="319">
        <v>36</v>
      </c>
      <c r="S5607" s="319" t="s">
        <v>9648</v>
      </c>
      <c r="T5607" s="319">
        <v>3</v>
      </c>
      <c r="U5607" s="319">
        <v>23.178999999999998</v>
      </c>
      <c r="V5607" s="319">
        <v>-75.093000000000004</v>
      </c>
      <c r="W5607" s="319"/>
      <c r="X5607" s="319"/>
      <c r="Y5607" s="319"/>
      <c r="Z5607" s="319"/>
      <c r="AA5607" s="319"/>
      <c r="AB5607" s="319"/>
      <c r="AC5607" s="319"/>
      <c r="AD5607" s="319"/>
      <c r="AE5607" s="319"/>
      <c r="AF5607" s="319"/>
    </row>
    <row r="5608" spans="2:32" s="313" customFormat="1" hidden="1" x14ac:dyDescent="0.25">
      <c r="B5608" s="313" t="s">
        <v>7156</v>
      </c>
      <c r="C5608" s="672"/>
      <c r="D5608" s="313" t="s">
        <v>10967</v>
      </c>
      <c r="E5608" s="313" t="s">
        <v>7157</v>
      </c>
      <c r="I5608" s="313" t="s">
        <v>7158</v>
      </c>
      <c r="J5608" s="313" t="s">
        <v>675</v>
      </c>
      <c r="K5608" s="313">
        <v>6</v>
      </c>
      <c r="L5608" s="319"/>
      <c r="M5608" s="319">
        <v>19</v>
      </c>
      <c r="N5608" s="319">
        <v>47</v>
      </c>
      <c r="O5608" s="319" t="s">
        <v>9644</v>
      </c>
      <c r="P5608" s="319">
        <v>99</v>
      </c>
      <c r="Q5608" s="319">
        <v>43</v>
      </c>
      <c r="R5608" s="319">
        <v>43</v>
      </c>
      <c r="S5608" s="319" t="s">
        <v>9645</v>
      </c>
      <c r="T5608" s="319">
        <v>9</v>
      </c>
      <c r="U5608" s="319">
        <v>6.33</v>
      </c>
      <c r="V5608" s="319">
        <v>99.728999999999999</v>
      </c>
      <c r="W5608" s="319"/>
      <c r="X5608" s="319"/>
      <c r="Y5608" s="319"/>
      <c r="Z5608" s="319"/>
      <c r="AA5608" s="319"/>
      <c r="AB5608" s="319"/>
      <c r="AC5608" s="319"/>
      <c r="AD5608" s="319"/>
      <c r="AE5608" s="319"/>
      <c r="AF5608" s="319"/>
    </row>
    <row r="5609" spans="2:32" s="313" customFormat="1" hidden="1" x14ac:dyDescent="0.25">
      <c r="B5609" s="313" t="s">
        <v>4899</v>
      </c>
      <c r="C5609" s="672"/>
      <c r="D5609" s="313" t="s">
        <v>10968</v>
      </c>
      <c r="E5609" s="313" t="s">
        <v>4900</v>
      </c>
      <c r="I5609" s="313" t="s">
        <v>4901</v>
      </c>
      <c r="J5609" s="313" t="s">
        <v>1018</v>
      </c>
      <c r="K5609" s="313">
        <v>7</v>
      </c>
      <c r="L5609" s="319"/>
      <c r="M5609" s="319">
        <v>49</v>
      </c>
      <c r="N5609" s="319">
        <v>40</v>
      </c>
      <c r="O5609" s="319" t="s">
        <v>9644</v>
      </c>
      <c r="P5609" s="319">
        <v>123</v>
      </c>
      <c r="Q5609" s="319">
        <v>27</v>
      </c>
      <c r="R5609" s="319">
        <v>37</v>
      </c>
      <c r="S5609" s="319" t="s">
        <v>9645</v>
      </c>
      <c r="T5609" s="319">
        <v>2</v>
      </c>
      <c r="U5609" s="319">
        <v>7.8280000000000003</v>
      </c>
      <c r="V5609" s="319">
        <v>123.46</v>
      </c>
      <c r="W5609" s="319"/>
      <c r="X5609" s="319"/>
      <c r="Y5609" s="319"/>
      <c r="Z5609" s="319"/>
      <c r="AA5609" s="319"/>
      <c r="AB5609" s="319"/>
      <c r="AC5609" s="319"/>
      <c r="AD5609" s="319"/>
      <c r="AE5609" s="319"/>
      <c r="AF5609" s="319"/>
    </row>
    <row r="5610" spans="2:32" s="313" customFormat="1" hidden="1" x14ac:dyDescent="0.25">
      <c r="B5610" s="313" t="s">
        <v>4749</v>
      </c>
      <c r="C5610" s="672"/>
      <c r="D5610" s="313" t="s">
        <v>10969</v>
      </c>
      <c r="E5610" s="313" t="s">
        <v>4750</v>
      </c>
      <c r="I5610" s="313" t="s">
        <v>4749</v>
      </c>
      <c r="J5610" s="313" t="s">
        <v>714</v>
      </c>
      <c r="K5610" s="313">
        <v>0</v>
      </c>
      <c r="L5610" s="319"/>
      <c r="M5610" s="319">
        <v>5</v>
      </c>
      <c r="N5610" s="319">
        <v>32</v>
      </c>
      <c r="O5610" s="319" t="s">
        <v>9644</v>
      </c>
      <c r="P5610" s="319">
        <v>76</v>
      </c>
      <c r="Q5610" s="319">
        <v>52</v>
      </c>
      <c r="R5610" s="319">
        <v>9</v>
      </c>
      <c r="S5610" s="319" t="s">
        <v>9648</v>
      </c>
      <c r="T5610" s="319">
        <v>298</v>
      </c>
      <c r="U5610" s="319">
        <v>9.1999999999999998E-2</v>
      </c>
      <c r="V5610" s="319">
        <v>-76.869</v>
      </c>
      <c r="W5610" s="319"/>
      <c r="X5610" s="319"/>
      <c r="Y5610" s="319"/>
      <c r="Z5610" s="319"/>
      <c r="AA5610" s="319"/>
      <c r="AB5610" s="319"/>
      <c r="AC5610" s="319"/>
      <c r="AD5610" s="319"/>
      <c r="AE5610" s="319"/>
      <c r="AF5610" s="319"/>
    </row>
    <row r="5611" spans="2:32" s="313" customFormat="1" hidden="1" x14ac:dyDescent="0.25">
      <c r="B5611" s="313" t="s">
        <v>5286</v>
      </c>
      <c r="C5611" s="672"/>
      <c r="D5611" s="313" t="s">
        <v>10970</v>
      </c>
      <c r="E5611" s="313" t="s">
        <v>5287</v>
      </c>
      <c r="I5611" s="313" t="s">
        <v>5286</v>
      </c>
      <c r="J5611" s="313" t="s">
        <v>1055</v>
      </c>
      <c r="K5611" s="313">
        <v>35</v>
      </c>
      <c r="L5611" s="319"/>
      <c r="M5611" s="319">
        <v>29</v>
      </c>
      <c r="N5611" s="319">
        <v>2</v>
      </c>
      <c r="O5611" s="319" t="s">
        <v>9647</v>
      </c>
      <c r="P5611" s="319">
        <v>69</v>
      </c>
      <c r="Q5611" s="319">
        <v>34</v>
      </c>
      <c r="R5611" s="319">
        <v>57</v>
      </c>
      <c r="S5611" s="319" t="s">
        <v>9648</v>
      </c>
      <c r="T5611" s="319">
        <v>1431</v>
      </c>
      <c r="U5611" s="319">
        <v>-35.484000000000002</v>
      </c>
      <c r="V5611" s="319">
        <v>-69.581999999999994</v>
      </c>
      <c r="W5611" s="319"/>
      <c r="X5611" s="319"/>
      <c r="Y5611" s="319"/>
      <c r="Z5611" s="319"/>
      <c r="AA5611" s="319"/>
      <c r="AB5611" s="319"/>
      <c r="AC5611" s="319"/>
      <c r="AD5611" s="319"/>
      <c r="AE5611" s="319"/>
      <c r="AF5611" s="319"/>
    </row>
    <row r="5612" spans="2:32" s="313" customFormat="1" hidden="1" x14ac:dyDescent="0.25">
      <c r="B5612" s="313" t="s">
        <v>5033</v>
      </c>
      <c r="C5612" s="672"/>
      <c r="D5612" s="313" t="s">
        <v>10971</v>
      </c>
      <c r="E5612" s="313" t="s">
        <v>5035</v>
      </c>
      <c r="I5612" s="313" t="s">
        <v>5036</v>
      </c>
      <c r="J5612" s="313" t="s">
        <v>1194</v>
      </c>
      <c r="K5612" s="313">
        <v>51</v>
      </c>
      <c r="L5612" s="319"/>
      <c r="M5612" s="319">
        <v>8</v>
      </c>
      <c r="N5612" s="319">
        <v>53</v>
      </c>
      <c r="O5612" s="319" t="s">
        <v>9644</v>
      </c>
      <c r="P5612" s="319">
        <v>0</v>
      </c>
      <c r="Q5612" s="319">
        <v>11</v>
      </c>
      <c r="R5612" s="319">
        <v>25</v>
      </c>
      <c r="S5612" s="319" t="s">
        <v>9648</v>
      </c>
      <c r="T5612" s="319">
        <v>60</v>
      </c>
      <c r="U5612" s="319">
        <v>51.148000000000003</v>
      </c>
      <c r="V5612" s="319">
        <v>-0.19</v>
      </c>
      <c r="W5612" s="319"/>
      <c r="X5612" s="319"/>
      <c r="Y5612" s="319"/>
      <c r="Z5612" s="319"/>
      <c r="AA5612" s="319"/>
      <c r="AB5612" s="319"/>
      <c r="AC5612" s="319"/>
      <c r="AD5612" s="319"/>
      <c r="AE5612" s="319"/>
      <c r="AF5612" s="319"/>
    </row>
    <row r="5613" spans="2:32" s="313" customFormat="1" hidden="1" x14ac:dyDescent="0.25">
      <c r="B5613" s="313" t="s">
        <v>4762</v>
      </c>
      <c r="C5613" s="672"/>
      <c r="D5613" s="313" t="s">
        <v>10972</v>
      </c>
      <c r="E5613" s="313" t="s">
        <v>4763</v>
      </c>
      <c r="I5613" s="313" t="s">
        <v>4764</v>
      </c>
      <c r="J5613" s="313" t="s">
        <v>1051</v>
      </c>
      <c r="K5613" s="313">
        <v>31</v>
      </c>
      <c r="L5613" s="319"/>
      <c r="M5613" s="319">
        <v>31</v>
      </c>
      <c r="N5613" s="319">
        <v>17</v>
      </c>
      <c r="O5613" s="319" t="s">
        <v>9644</v>
      </c>
      <c r="P5613" s="319">
        <v>74</v>
      </c>
      <c r="Q5613" s="319">
        <v>24</v>
      </c>
      <c r="R5613" s="319">
        <v>12</v>
      </c>
      <c r="S5613" s="319" t="s">
        <v>9645</v>
      </c>
      <c r="T5613" s="319">
        <v>218</v>
      </c>
      <c r="U5613" s="319">
        <v>31.521000000000001</v>
      </c>
      <c r="V5613" s="319">
        <v>74.403000000000006</v>
      </c>
      <c r="W5613" s="319"/>
      <c r="X5613" s="319"/>
      <c r="Y5613" s="319"/>
      <c r="Z5613" s="319"/>
      <c r="AA5613" s="319"/>
      <c r="AB5613" s="319"/>
      <c r="AC5613" s="319"/>
      <c r="AD5613" s="319"/>
      <c r="AE5613" s="319"/>
      <c r="AF5613" s="319"/>
    </row>
    <row r="5614" spans="2:32" s="313" customFormat="1" hidden="1" x14ac:dyDescent="0.25">
      <c r="B5614" s="313" t="s">
        <v>5033</v>
      </c>
      <c r="C5614" s="672"/>
      <c r="D5614" s="313" t="s">
        <v>10973</v>
      </c>
      <c r="E5614" s="313" t="s">
        <v>5037</v>
      </c>
      <c r="I5614" s="313" t="s">
        <v>5039</v>
      </c>
      <c r="J5614" s="313" t="s">
        <v>5038</v>
      </c>
      <c r="K5614" s="313">
        <v>51</v>
      </c>
      <c r="L5614" s="319"/>
      <c r="M5614" s="319">
        <v>28</v>
      </c>
      <c r="N5614" s="319">
        <v>39</v>
      </c>
      <c r="O5614" s="319" t="s">
        <v>9644</v>
      </c>
      <c r="P5614" s="319">
        <v>0</v>
      </c>
      <c r="Q5614" s="319">
        <v>27</v>
      </c>
      <c r="R5614" s="319">
        <v>41</v>
      </c>
      <c r="S5614" s="319" t="s">
        <v>9648</v>
      </c>
      <c r="T5614" s="319">
        <v>25</v>
      </c>
      <c r="U5614" s="319">
        <v>51.476999999999997</v>
      </c>
      <c r="V5614" s="319">
        <v>-0.46100000000000002</v>
      </c>
      <c r="W5614" s="319"/>
      <c r="X5614" s="319"/>
      <c r="Y5614" s="319"/>
      <c r="Z5614" s="319"/>
      <c r="AA5614" s="319"/>
      <c r="AB5614" s="319"/>
      <c r="AC5614" s="319"/>
      <c r="AD5614" s="319"/>
      <c r="AE5614" s="319"/>
      <c r="AF5614" s="319"/>
    </row>
    <row r="5615" spans="2:32" s="313" customFormat="1" hidden="1" x14ac:dyDescent="0.25">
      <c r="B5615" s="313" t="s">
        <v>9438</v>
      </c>
      <c r="C5615" s="672"/>
      <c r="D5615" s="313" t="s">
        <v>10974</v>
      </c>
      <c r="E5615" s="313" t="s">
        <v>9439</v>
      </c>
      <c r="I5615" s="313" t="s">
        <v>9440</v>
      </c>
      <c r="J5615" s="313" t="s">
        <v>436</v>
      </c>
      <c r="K5615" s="313">
        <v>31</v>
      </c>
      <c r="L5615" s="319"/>
      <c r="M5615" s="319">
        <v>53</v>
      </c>
      <c r="N5615" s="319">
        <v>20</v>
      </c>
      <c r="O5615" s="319" t="s">
        <v>9644</v>
      </c>
      <c r="P5615" s="319">
        <v>81</v>
      </c>
      <c r="Q5615" s="319">
        <v>33</v>
      </c>
      <c r="R5615" s="319">
        <v>44</v>
      </c>
      <c r="S5615" s="319" t="s">
        <v>9648</v>
      </c>
      <c r="T5615" s="319">
        <v>15</v>
      </c>
      <c r="U5615" s="319">
        <v>31.888999999999999</v>
      </c>
      <c r="V5615" s="319">
        <v>-81.561999999999998</v>
      </c>
      <c r="W5615" s="319"/>
      <c r="X5615" s="319"/>
      <c r="Y5615" s="319"/>
      <c r="Z5615" s="319"/>
      <c r="AA5615" s="319"/>
      <c r="AB5615" s="319"/>
      <c r="AC5615" s="319"/>
      <c r="AD5615" s="319"/>
      <c r="AE5615" s="319"/>
      <c r="AF5615" s="319"/>
    </row>
    <row r="5616" spans="2:32" s="313" customFormat="1" hidden="1" x14ac:dyDescent="0.25">
      <c r="B5616" s="313" t="s">
        <v>9068</v>
      </c>
      <c r="C5616" s="672"/>
      <c r="D5616" s="313" t="s">
        <v>10975</v>
      </c>
      <c r="E5616" s="313" t="s">
        <v>9069</v>
      </c>
      <c r="I5616" s="313" t="s">
        <v>9068</v>
      </c>
      <c r="J5616" s="313" t="s">
        <v>748</v>
      </c>
      <c r="K5616" s="313">
        <v>52</v>
      </c>
      <c r="L5616" s="319"/>
      <c r="M5616" s="319">
        <v>10</v>
      </c>
      <c r="N5616" s="319">
        <v>11</v>
      </c>
      <c r="O5616" s="319" t="s">
        <v>9644</v>
      </c>
      <c r="P5616" s="319">
        <v>4</v>
      </c>
      <c r="Q5616" s="319">
        <v>25</v>
      </c>
      <c r="R5616" s="319">
        <v>34</v>
      </c>
      <c r="S5616" s="319" t="s">
        <v>9645</v>
      </c>
      <c r="T5616" s="319">
        <v>0</v>
      </c>
      <c r="U5616" s="319">
        <v>52.17</v>
      </c>
      <c r="V5616" s="319">
        <v>4.4260000000000002</v>
      </c>
      <c r="W5616" s="319"/>
      <c r="X5616" s="319"/>
      <c r="Y5616" s="319"/>
      <c r="Z5616" s="319"/>
      <c r="AA5616" s="319"/>
      <c r="AB5616" s="319"/>
      <c r="AC5616" s="319"/>
      <c r="AD5616" s="319"/>
      <c r="AE5616" s="319"/>
      <c r="AF5616" s="319"/>
    </row>
    <row r="5617" spans="2:32" s="313" customFormat="1" hidden="1" x14ac:dyDescent="0.25">
      <c r="B5617" s="313" t="s">
        <v>4952</v>
      </c>
      <c r="C5617" s="672"/>
      <c r="D5617" s="313" t="s">
        <v>10976</v>
      </c>
      <c r="E5617" s="313" t="s">
        <v>4953</v>
      </c>
      <c r="I5617" s="313" t="s">
        <v>4954</v>
      </c>
      <c r="J5617" s="313" t="s">
        <v>4543</v>
      </c>
      <c r="K5617" s="313">
        <v>20</v>
      </c>
      <c r="L5617" s="319"/>
      <c r="M5617" s="319">
        <v>46</v>
      </c>
      <c r="N5617" s="319">
        <v>29</v>
      </c>
      <c r="O5617" s="319" t="s">
        <v>9647</v>
      </c>
      <c r="P5617" s="319">
        <v>167</v>
      </c>
      <c r="Q5617" s="319">
        <v>14</v>
      </c>
      <c r="R5617" s="319">
        <v>23</v>
      </c>
      <c r="S5617" s="319" t="s">
        <v>9645</v>
      </c>
      <c r="T5617" s="319">
        <v>29</v>
      </c>
      <c r="U5617" s="319">
        <v>-20.774999999999999</v>
      </c>
      <c r="V5617" s="319">
        <v>167.24</v>
      </c>
      <c r="W5617" s="319"/>
      <c r="X5617" s="319"/>
      <c r="Y5617" s="319"/>
      <c r="Z5617" s="319"/>
      <c r="AA5617" s="319"/>
      <c r="AB5617" s="319"/>
      <c r="AC5617" s="319"/>
      <c r="AD5617" s="319"/>
      <c r="AE5617" s="319"/>
      <c r="AF5617" s="319"/>
    </row>
    <row r="5618" spans="2:32" s="313" customFormat="1" hidden="1" x14ac:dyDescent="0.25">
      <c r="B5618" s="313" t="s">
        <v>4967</v>
      </c>
      <c r="C5618" s="672"/>
      <c r="D5618" s="313" t="s">
        <v>10977</v>
      </c>
      <c r="E5618" s="313" t="s">
        <v>4968</v>
      </c>
      <c r="I5618" s="313" t="s">
        <v>4969</v>
      </c>
      <c r="J5618" s="313" t="s">
        <v>423</v>
      </c>
      <c r="K5618" s="313">
        <v>45</v>
      </c>
      <c r="L5618" s="319"/>
      <c r="M5618" s="319">
        <v>51</v>
      </c>
      <c r="N5618" s="319">
        <v>46</v>
      </c>
      <c r="O5618" s="319" t="s">
        <v>9644</v>
      </c>
      <c r="P5618" s="319">
        <v>1</v>
      </c>
      <c r="Q5618" s="319">
        <v>10</v>
      </c>
      <c r="R5618" s="319">
        <v>46</v>
      </c>
      <c r="S5618" s="319" t="s">
        <v>9645</v>
      </c>
      <c r="T5618" s="319">
        <v>396</v>
      </c>
      <c r="U5618" s="319">
        <v>45.863</v>
      </c>
      <c r="V5618" s="319">
        <v>1.179</v>
      </c>
      <c r="W5618" s="319"/>
      <c r="X5618" s="319"/>
      <c r="Y5618" s="319"/>
      <c r="Z5618" s="319"/>
      <c r="AA5618" s="319"/>
      <c r="AB5618" s="319"/>
      <c r="AC5618" s="319"/>
      <c r="AD5618" s="319"/>
      <c r="AE5618" s="319"/>
      <c r="AF5618" s="319"/>
    </row>
    <row r="5619" spans="2:32" s="313" customFormat="1" hidden="1" x14ac:dyDescent="0.25">
      <c r="B5619" s="313" t="s">
        <v>4955</v>
      </c>
      <c r="C5619" s="672"/>
      <c r="D5619" s="313" t="s">
        <v>10978</v>
      </c>
      <c r="E5619" s="313" t="s">
        <v>4956</v>
      </c>
      <c r="I5619" s="313" t="s">
        <v>4955</v>
      </c>
      <c r="J5619" s="313" t="s">
        <v>436</v>
      </c>
      <c r="K5619" s="313">
        <v>21</v>
      </c>
      <c r="L5619" s="319"/>
      <c r="M5619" s="319">
        <v>58</v>
      </c>
      <c r="N5619" s="319">
        <v>34</v>
      </c>
      <c r="O5619" s="319" t="s">
        <v>9644</v>
      </c>
      <c r="P5619" s="319">
        <v>159</v>
      </c>
      <c r="Q5619" s="319">
        <v>20</v>
      </c>
      <c r="R5619" s="319">
        <v>19</v>
      </c>
      <c r="S5619" s="319" t="s">
        <v>9648</v>
      </c>
      <c r="T5619" s="319">
        <v>47</v>
      </c>
      <c r="U5619" s="319">
        <v>21.975999999999999</v>
      </c>
      <c r="V5619" s="319">
        <v>-159.339</v>
      </c>
      <c r="W5619" s="319"/>
      <c r="X5619" s="319"/>
      <c r="Y5619" s="319"/>
      <c r="Z5619" s="319"/>
      <c r="AA5619" s="319"/>
      <c r="AB5619" s="319"/>
      <c r="AC5619" s="319"/>
      <c r="AD5619" s="319"/>
      <c r="AE5619" s="319"/>
      <c r="AF5619" s="319"/>
    </row>
    <row r="5620" spans="2:32" s="313" customFormat="1" hidden="1" x14ac:dyDescent="0.25">
      <c r="B5620" s="313" t="s">
        <v>4959</v>
      </c>
      <c r="C5620" s="672"/>
      <c r="D5620" s="313" t="s">
        <v>10979</v>
      </c>
      <c r="E5620" s="313" t="s">
        <v>4960</v>
      </c>
      <c r="I5620" s="313" t="s">
        <v>4961</v>
      </c>
      <c r="J5620" s="313" t="s">
        <v>423</v>
      </c>
      <c r="K5620" s="313">
        <v>50</v>
      </c>
      <c r="L5620" s="319"/>
      <c r="M5620" s="319">
        <v>33</v>
      </c>
      <c r="N5620" s="319">
        <v>42</v>
      </c>
      <c r="O5620" s="319" t="s">
        <v>9644</v>
      </c>
      <c r="P5620" s="319">
        <v>3</v>
      </c>
      <c r="Q5620" s="319">
        <v>5</v>
      </c>
      <c r="R5620" s="319">
        <v>22</v>
      </c>
      <c r="S5620" s="319" t="s">
        <v>9645</v>
      </c>
      <c r="T5620" s="319">
        <v>48</v>
      </c>
      <c r="U5620" s="319">
        <v>50.561999999999998</v>
      </c>
      <c r="V5620" s="319">
        <v>3.089</v>
      </c>
      <c r="W5620" s="319"/>
      <c r="X5620" s="319"/>
      <c r="Y5620" s="319"/>
      <c r="Z5620" s="319"/>
      <c r="AA5620" s="319"/>
      <c r="AB5620" s="319"/>
      <c r="AC5620" s="319"/>
      <c r="AD5620" s="319"/>
      <c r="AE5620" s="319"/>
      <c r="AF5620" s="319"/>
    </row>
    <row r="5621" spans="2:32" s="313" customFormat="1" hidden="1" x14ac:dyDescent="0.25">
      <c r="B5621" s="313" t="s">
        <v>4962</v>
      </c>
      <c r="C5621" s="672"/>
      <c r="D5621" s="313" t="s">
        <v>10980</v>
      </c>
      <c r="E5621" s="313" t="s">
        <v>4963</v>
      </c>
      <c r="I5621" s="313" t="s">
        <v>4964</v>
      </c>
      <c r="J5621" s="313" t="s">
        <v>772</v>
      </c>
      <c r="K5621" s="313">
        <v>12</v>
      </c>
      <c r="L5621" s="319"/>
      <c r="M5621" s="319">
        <v>1</v>
      </c>
      <c r="N5621" s="319">
        <v>18</v>
      </c>
      <c r="O5621" s="319" t="s">
        <v>9647</v>
      </c>
      <c r="P5621" s="319">
        <v>77</v>
      </c>
      <c r="Q5621" s="319">
        <v>6</v>
      </c>
      <c r="R5621" s="319">
        <v>51</v>
      </c>
      <c r="S5621" s="319" t="s">
        <v>9648</v>
      </c>
      <c r="T5621" s="319">
        <v>35</v>
      </c>
      <c r="U5621" s="319">
        <v>-12.022</v>
      </c>
      <c r="V5621" s="319">
        <v>-77.114000000000004</v>
      </c>
      <c r="W5621" s="319"/>
      <c r="X5621" s="319"/>
      <c r="Y5621" s="319"/>
      <c r="Z5621" s="319"/>
      <c r="AA5621" s="319"/>
      <c r="AB5621" s="319"/>
      <c r="AC5621" s="319"/>
      <c r="AD5621" s="319"/>
      <c r="AE5621" s="319"/>
      <c r="AF5621" s="319"/>
    </row>
    <row r="5622" spans="2:32" s="313" customFormat="1" hidden="1" x14ac:dyDescent="0.25">
      <c r="B5622" s="313" t="s">
        <v>5665</v>
      </c>
      <c r="C5622" s="672"/>
      <c r="D5622" s="313" t="s">
        <v>10981</v>
      </c>
      <c r="E5622" s="313" t="s">
        <v>5666</v>
      </c>
      <c r="I5622" s="313" t="s">
        <v>5667</v>
      </c>
      <c r="J5622" s="313" t="s">
        <v>600</v>
      </c>
      <c r="K5622" s="313">
        <v>45</v>
      </c>
      <c r="L5622" s="319"/>
      <c r="M5622" s="319">
        <v>26</v>
      </c>
      <c r="N5622" s="319">
        <v>43</v>
      </c>
      <c r="O5622" s="319" t="s">
        <v>9644</v>
      </c>
      <c r="P5622" s="319">
        <v>9</v>
      </c>
      <c r="Q5622" s="319">
        <v>16</v>
      </c>
      <c r="R5622" s="319">
        <v>37</v>
      </c>
      <c r="S5622" s="319" t="s">
        <v>9645</v>
      </c>
      <c r="T5622" s="319">
        <v>108</v>
      </c>
      <c r="U5622" s="319">
        <v>45.445</v>
      </c>
      <c r="V5622" s="319">
        <v>9.2769999999999992</v>
      </c>
      <c r="W5622" s="319"/>
      <c r="X5622" s="319"/>
      <c r="Y5622" s="319"/>
      <c r="Z5622" s="319"/>
      <c r="AA5622" s="319"/>
      <c r="AB5622" s="319"/>
      <c r="AC5622" s="319"/>
      <c r="AD5622" s="319"/>
      <c r="AE5622" s="319"/>
      <c r="AF5622" s="319"/>
    </row>
    <row r="5623" spans="2:32" s="313" customFormat="1" hidden="1" x14ac:dyDescent="0.25">
      <c r="B5623" s="313" t="s">
        <v>4970</v>
      </c>
      <c r="C5623" s="672"/>
      <c r="D5623" s="313" t="s">
        <v>10982</v>
      </c>
      <c r="E5623" s="313" t="s">
        <v>4971</v>
      </c>
      <c r="I5623" s="313" t="s">
        <v>4972</v>
      </c>
      <c r="J5623" s="313" t="s">
        <v>1204</v>
      </c>
      <c r="K5623" s="313">
        <v>9</v>
      </c>
      <c r="L5623" s="319"/>
      <c r="M5623" s="319">
        <v>57</v>
      </c>
      <c r="N5623" s="319">
        <v>28</v>
      </c>
      <c r="O5623" s="319" t="s">
        <v>9644</v>
      </c>
      <c r="P5623" s="319">
        <v>83</v>
      </c>
      <c r="Q5623" s="319">
        <v>1</v>
      </c>
      <c r="R5623" s="319">
        <v>19</v>
      </c>
      <c r="S5623" s="319" t="s">
        <v>9648</v>
      </c>
      <c r="T5623" s="319">
        <v>3</v>
      </c>
      <c r="U5623" s="319">
        <v>9.9580000000000002</v>
      </c>
      <c r="V5623" s="319">
        <v>-83.022000000000006</v>
      </c>
      <c r="W5623" s="319"/>
      <c r="X5623" s="319"/>
      <c r="Y5623" s="319"/>
      <c r="Z5623" s="319"/>
      <c r="AA5623" s="319"/>
      <c r="AB5623" s="319"/>
      <c r="AC5623" s="319"/>
      <c r="AD5623" s="319"/>
      <c r="AE5623" s="319"/>
      <c r="AF5623" s="319"/>
    </row>
    <row r="5624" spans="2:32" s="313" customFormat="1" hidden="1" x14ac:dyDescent="0.25">
      <c r="B5624" s="313" t="s">
        <v>4984</v>
      </c>
      <c r="C5624" s="672"/>
      <c r="D5624" s="313" t="s">
        <v>10983</v>
      </c>
      <c r="E5624" s="313" t="s">
        <v>4985</v>
      </c>
      <c r="I5624" s="313" t="s">
        <v>4984</v>
      </c>
      <c r="J5624" s="313" t="s">
        <v>665</v>
      </c>
      <c r="K5624" s="313">
        <v>21</v>
      </c>
      <c r="L5624" s="319"/>
      <c r="M5624" s="319">
        <v>39</v>
      </c>
      <c r="N5624" s="319">
        <v>50</v>
      </c>
      <c r="O5624" s="319" t="s">
        <v>9647</v>
      </c>
      <c r="P5624" s="319">
        <v>49</v>
      </c>
      <c r="Q5624" s="319">
        <v>43</v>
      </c>
      <c r="R5624" s="319">
        <v>49</v>
      </c>
      <c r="S5624" s="319" t="s">
        <v>9648</v>
      </c>
      <c r="T5624" s="319">
        <v>476</v>
      </c>
      <c r="U5624" s="319">
        <v>-21.664000000000001</v>
      </c>
      <c r="V5624" s="319">
        <v>-49.73</v>
      </c>
      <c r="W5624" s="319"/>
      <c r="X5624" s="319"/>
      <c r="Y5624" s="319"/>
      <c r="Z5624" s="319"/>
      <c r="AA5624" s="319"/>
      <c r="AB5624" s="319"/>
      <c r="AC5624" s="319"/>
      <c r="AD5624" s="319"/>
      <c r="AE5624" s="319"/>
      <c r="AF5624" s="319"/>
    </row>
    <row r="5625" spans="2:32" s="313" customFormat="1" hidden="1" x14ac:dyDescent="0.25">
      <c r="B5625" s="313" t="s">
        <v>4993</v>
      </c>
      <c r="C5625" s="672"/>
      <c r="D5625" s="313" t="s">
        <v>10984</v>
      </c>
      <c r="E5625" s="313" t="s">
        <v>4994</v>
      </c>
      <c r="I5625" s="313" t="s">
        <v>4993</v>
      </c>
      <c r="J5625" s="313" t="s">
        <v>1134</v>
      </c>
      <c r="K5625" s="313">
        <v>2</v>
      </c>
      <c r="L5625" s="319"/>
      <c r="M5625" s="319">
        <v>10</v>
      </c>
      <c r="N5625" s="319">
        <v>14</v>
      </c>
      <c r="O5625" s="319" t="s">
        <v>9644</v>
      </c>
      <c r="P5625" s="319">
        <v>21</v>
      </c>
      <c r="Q5625" s="319">
        <v>29</v>
      </c>
      <c r="R5625" s="319">
        <v>48</v>
      </c>
      <c r="S5625" s="319" t="s">
        <v>9645</v>
      </c>
      <c r="T5625" s="319">
        <v>460</v>
      </c>
      <c r="U5625" s="319">
        <v>2.1709999999999998</v>
      </c>
      <c r="V5625" s="319">
        <v>21.497</v>
      </c>
      <c r="W5625" s="319"/>
      <c r="X5625" s="319"/>
      <c r="Y5625" s="319"/>
      <c r="Z5625" s="319"/>
      <c r="AA5625" s="319"/>
      <c r="AB5625" s="319"/>
      <c r="AC5625" s="319"/>
      <c r="AD5625" s="319"/>
      <c r="AE5625" s="319"/>
      <c r="AF5625" s="319"/>
    </row>
    <row r="5626" spans="2:32" s="313" customFormat="1" hidden="1" x14ac:dyDescent="0.25">
      <c r="B5626" s="313" t="s">
        <v>4937</v>
      </c>
      <c r="C5626" s="672"/>
      <c r="D5626" s="313" t="s">
        <v>10985</v>
      </c>
      <c r="E5626" s="313" t="s">
        <v>4938</v>
      </c>
      <c r="I5626" s="313" t="s">
        <v>4939</v>
      </c>
      <c r="J5626" s="313" t="s">
        <v>1204</v>
      </c>
      <c r="K5626" s="313">
        <v>10</v>
      </c>
      <c r="L5626" s="319"/>
      <c r="M5626" s="319">
        <v>35</v>
      </c>
      <c r="N5626" s="319">
        <v>35</v>
      </c>
      <c r="O5626" s="319" t="s">
        <v>9644</v>
      </c>
      <c r="P5626" s="319">
        <v>85</v>
      </c>
      <c r="Q5626" s="319">
        <v>32</v>
      </c>
      <c r="R5626" s="319">
        <v>39</v>
      </c>
      <c r="S5626" s="319" t="s">
        <v>9648</v>
      </c>
      <c r="T5626" s="319">
        <v>83</v>
      </c>
      <c r="U5626" s="319">
        <v>10.593</v>
      </c>
      <c r="V5626" s="319">
        <v>-85.543999999999997</v>
      </c>
      <c r="W5626" s="319"/>
      <c r="X5626" s="319"/>
      <c r="Y5626" s="319"/>
      <c r="Z5626" s="319"/>
      <c r="AA5626" s="319"/>
      <c r="AB5626" s="319"/>
      <c r="AC5626" s="319"/>
      <c r="AD5626" s="319"/>
      <c r="AE5626" s="319"/>
      <c r="AF5626" s="319"/>
    </row>
    <row r="5627" spans="2:32" s="313" customFormat="1" hidden="1" x14ac:dyDescent="0.25">
      <c r="B5627" s="313" t="s">
        <v>4995</v>
      </c>
      <c r="C5627" s="672"/>
      <c r="D5627" s="313" t="s">
        <v>10986</v>
      </c>
      <c r="E5627" s="313" t="s">
        <v>4996</v>
      </c>
      <c r="I5627" s="313" t="s">
        <v>4997</v>
      </c>
      <c r="J5627" s="313" t="s">
        <v>2892</v>
      </c>
      <c r="K5627" s="313">
        <v>38</v>
      </c>
      <c r="L5627" s="319"/>
      <c r="M5627" s="319">
        <v>46</v>
      </c>
      <c r="N5627" s="319">
        <v>52</v>
      </c>
      <c r="O5627" s="319" t="s">
        <v>9644</v>
      </c>
      <c r="P5627" s="319">
        <v>9</v>
      </c>
      <c r="Q5627" s="319">
        <v>8</v>
      </c>
      <c r="R5627" s="319">
        <v>9</v>
      </c>
      <c r="S5627" s="319" t="s">
        <v>9648</v>
      </c>
      <c r="T5627" s="319">
        <v>114</v>
      </c>
      <c r="U5627" s="319">
        <v>38.780999999999999</v>
      </c>
      <c r="V5627" s="319">
        <v>-9.1359999999999992</v>
      </c>
      <c r="W5627" s="319"/>
      <c r="X5627" s="319"/>
      <c r="Y5627" s="319"/>
      <c r="Z5627" s="319"/>
      <c r="AA5627" s="319"/>
      <c r="AB5627" s="319"/>
      <c r="AC5627" s="319"/>
      <c r="AD5627" s="319"/>
      <c r="AE5627" s="319"/>
      <c r="AF5627" s="319"/>
    </row>
    <row r="5628" spans="2:32" s="313" customFormat="1" hidden="1" x14ac:dyDescent="0.25">
      <c r="B5628" s="313" t="s">
        <v>5001</v>
      </c>
      <c r="C5628" s="672"/>
      <c r="D5628" s="313" t="s">
        <v>10987</v>
      </c>
      <c r="E5628" s="313" t="s">
        <v>5002</v>
      </c>
      <c r="I5628" s="313" t="s">
        <v>5003</v>
      </c>
      <c r="J5628" s="313" t="s">
        <v>436</v>
      </c>
      <c r="K5628" s="313">
        <v>34</v>
      </c>
      <c r="L5628" s="319"/>
      <c r="M5628" s="319">
        <v>43</v>
      </c>
      <c r="N5628" s="319">
        <v>46</v>
      </c>
      <c r="O5628" s="319" t="s">
        <v>9644</v>
      </c>
      <c r="P5628" s="319">
        <v>92</v>
      </c>
      <c r="Q5628" s="319">
        <v>13</v>
      </c>
      <c r="R5628" s="319">
        <v>27</v>
      </c>
      <c r="S5628" s="319" t="s">
        <v>9648</v>
      </c>
      <c r="T5628" s="319">
        <v>80</v>
      </c>
      <c r="U5628" s="319">
        <v>34.728999999999999</v>
      </c>
      <c r="V5628" s="319">
        <v>-92.224000000000004</v>
      </c>
      <c r="W5628" s="319"/>
      <c r="X5628" s="319"/>
      <c r="Y5628" s="319"/>
      <c r="Z5628" s="319"/>
      <c r="AA5628" s="319"/>
      <c r="AB5628" s="319"/>
      <c r="AC5628" s="319"/>
      <c r="AD5628" s="319"/>
      <c r="AE5628" s="319"/>
      <c r="AF5628" s="319"/>
    </row>
    <row r="5629" spans="2:32" s="313" customFormat="1" hidden="1" x14ac:dyDescent="0.25">
      <c r="B5629" s="313" t="s">
        <v>5008</v>
      </c>
      <c r="C5629" s="672"/>
      <c r="D5629" s="313" t="s">
        <v>10988</v>
      </c>
      <c r="E5629" s="313" t="s">
        <v>5009</v>
      </c>
      <c r="I5629" s="313" t="s">
        <v>5010</v>
      </c>
      <c r="J5629" s="313" t="s">
        <v>1950</v>
      </c>
      <c r="K5629" s="313">
        <v>46</v>
      </c>
      <c r="L5629" s="319"/>
      <c r="M5629" s="319">
        <v>13</v>
      </c>
      <c r="N5629" s="319">
        <v>25</v>
      </c>
      <c r="O5629" s="319" t="s">
        <v>9644</v>
      </c>
      <c r="P5629" s="319">
        <v>14</v>
      </c>
      <c r="Q5629" s="319">
        <v>27</v>
      </c>
      <c r="R5629" s="319">
        <v>27</v>
      </c>
      <c r="S5629" s="319" t="s">
        <v>9645</v>
      </c>
      <c r="T5629" s="319">
        <v>389</v>
      </c>
      <c r="U5629" s="319">
        <v>46.223999999999997</v>
      </c>
      <c r="V5629" s="319">
        <v>14.457000000000001</v>
      </c>
      <c r="W5629" s="319"/>
      <c r="X5629" s="319"/>
      <c r="Y5629" s="319"/>
      <c r="Z5629" s="319"/>
      <c r="AA5629" s="319"/>
      <c r="AB5629" s="319"/>
      <c r="AC5629" s="319"/>
      <c r="AD5629" s="319"/>
      <c r="AE5629" s="319"/>
      <c r="AF5629" s="319"/>
    </row>
    <row r="5630" spans="2:32" s="313" customFormat="1" hidden="1" x14ac:dyDescent="0.25">
      <c r="B5630" s="313" t="s">
        <v>1114</v>
      </c>
      <c r="C5630" s="672"/>
      <c r="D5630" s="313" t="s">
        <v>10989</v>
      </c>
      <c r="E5630" s="313" t="s">
        <v>1115</v>
      </c>
      <c r="I5630" s="313" t="s">
        <v>1114</v>
      </c>
      <c r="J5630" s="313" t="s">
        <v>621</v>
      </c>
      <c r="K5630" s="313">
        <v>70</v>
      </c>
      <c r="L5630" s="319"/>
      <c r="M5630" s="319">
        <v>4</v>
      </c>
      <c r="N5630" s="319">
        <v>7</v>
      </c>
      <c r="O5630" s="319" t="s">
        <v>9644</v>
      </c>
      <c r="P5630" s="319">
        <v>24</v>
      </c>
      <c r="Q5630" s="319">
        <v>58</v>
      </c>
      <c r="R5630" s="319">
        <v>24</v>
      </c>
      <c r="S5630" s="319" t="s">
        <v>9645</v>
      </c>
      <c r="T5630" s="319">
        <v>8</v>
      </c>
      <c r="U5630" s="319">
        <v>70.069000000000003</v>
      </c>
      <c r="V5630" s="319">
        <v>24.972999999999999</v>
      </c>
      <c r="W5630" s="319"/>
      <c r="X5630" s="319"/>
      <c r="Y5630" s="319"/>
      <c r="Z5630" s="319"/>
      <c r="AA5630" s="319"/>
      <c r="AB5630" s="319"/>
      <c r="AC5630" s="319"/>
      <c r="AD5630" s="319"/>
      <c r="AE5630" s="319"/>
      <c r="AF5630" s="319"/>
    </row>
    <row r="5631" spans="2:32" s="313" customFormat="1" hidden="1" x14ac:dyDescent="0.25">
      <c r="B5631" s="313" t="s">
        <v>5103</v>
      </c>
      <c r="C5631" s="672"/>
      <c r="D5631" s="313" t="s">
        <v>10990</v>
      </c>
      <c r="E5631" s="313" t="s">
        <v>5104</v>
      </c>
      <c r="I5631" s="313" t="s">
        <v>5103</v>
      </c>
      <c r="J5631" s="313" t="s">
        <v>516</v>
      </c>
      <c r="K5631" s="313">
        <v>26</v>
      </c>
      <c r="L5631" s="319"/>
      <c r="M5631" s="319">
        <v>45</v>
      </c>
      <c r="N5631" s="319">
        <v>38</v>
      </c>
      <c r="O5631" s="319" t="s">
        <v>9644</v>
      </c>
      <c r="P5631" s="319">
        <v>80</v>
      </c>
      <c r="Q5631" s="319">
        <v>53</v>
      </c>
      <c r="R5631" s="319">
        <v>11</v>
      </c>
      <c r="S5631" s="319" t="s">
        <v>9645</v>
      </c>
      <c r="T5631" s="319">
        <v>123</v>
      </c>
      <c r="U5631" s="319">
        <v>26.760999999999999</v>
      </c>
      <c r="V5631" s="319">
        <v>80.885999999999996</v>
      </c>
      <c r="W5631" s="319"/>
      <c r="X5631" s="319"/>
      <c r="Y5631" s="319"/>
      <c r="Z5631" s="319"/>
      <c r="AA5631" s="319"/>
      <c r="AB5631" s="319"/>
      <c r="AC5631" s="319"/>
      <c r="AD5631" s="319"/>
      <c r="AE5631" s="319"/>
      <c r="AF5631" s="319"/>
    </row>
    <row r="5632" spans="2:32" s="313" customFormat="1" hidden="1" x14ac:dyDescent="0.25">
      <c r="B5632" s="313" t="s">
        <v>5118</v>
      </c>
      <c r="C5632" s="672"/>
      <c r="D5632" s="313" t="s">
        <v>10991</v>
      </c>
      <c r="E5632" s="313" t="s">
        <v>5119</v>
      </c>
      <c r="I5632" s="313" t="s">
        <v>5120</v>
      </c>
      <c r="J5632" s="313" t="s">
        <v>745</v>
      </c>
      <c r="K5632" s="313">
        <v>65</v>
      </c>
      <c r="L5632" s="319"/>
      <c r="M5632" s="319">
        <v>32</v>
      </c>
      <c r="N5632" s="319">
        <v>37</v>
      </c>
      <c r="O5632" s="319" t="s">
        <v>9644</v>
      </c>
      <c r="P5632" s="319">
        <v>22</v>
      </c>
      <c r="Q5632" s="319">
        <v>7</v>
      </c>
      <c r="R5632" s="319">
        <v>19</v>
      </c>
      <c r="S5632" s="319" t="s">
        <v>9645</v>
      </c>
      <c r="T5632" s="319">
        <v>20</v>
      </c>
      <c r="U5632" s="319">
        <v>65.543999999999997</v>
      </c>
      <c r="V5632" s="319">
        <v>22.122</v>
      </c>
      <c r="W5632" s="319"/>
      <c r="X5632" s="319"/>
      <c r="Y5632" s="319"/>
      <c r="Z5632" s="319"/>
      <c r="AA5632" s="319"/>
      <c r="AB5632" s="319"/>
      <c r="AC5632" s="319"/>
      <c r="AD5632" s="319"/>
      <c r="AE5632" s="319"/>
      <c r="AF5632" s="319"/>
    </row>
    <row r="5633" spans="2:32" s="313" customFormat="1" hidden="1" x14ac:dyDescent="0.25">
      <c r="B5633" s="313" t="s">
        <v>4778</v>
      </c>
      <c r="C5633" s="672"/>
      <c r="D5633" s="313" t="s">
        <v>10992</v>
      </c>
      <c r="E5633" s="313" t="s">
        <v>4779</v>
      </c>
      <c r="I5633" s="313" t="s">
        <v>4778</v>
      </c>
      <c r="J5633" s="313" t="s">
        <v>488</v>
      </c>
      <c r="K5633" s="313">
        <v>11</v>
      </c>
      <c r="L5633" s="319"/>
      <c r="M5633" s="319">
        <v>58</v>
      </c>
      <c r="N5633" s="319">
        <v>29</v>
      </c>
      <c r="O5633" s="319" t="s">
        <v>9644</v>
      </c>
      <c r="P5633" s="319">
        <v>38</v>
      </c>
      <c r="Q5633" s="319">
        <v>58</v>
      </c>
      <c r="R5633" s="319">
        <v>47</v>
      </c>
      <c r="S5633" s="319" t="s">
        <v>9645</v>
      </c>
      <c r="T5633" s="319">
        <v>1982</v>
      </c>
      <c r="U5633" s="319">
        <v>11.975</v>
      </c>
      <c r="V5633" s="319">
        <v>38.979999999999997</v>
      </c>
      <c r="W5633" s="319"/>
      <c r="X5633" s="319"/>
      <c r="Y5633" s="319"/>
      <c r="Z5633" s="319"/>
      <c r="AA5633" s="319"/>
      <c r="AB5633" s="319"/>
      <c r="AC5633" s="319"/>
      <c r="AD5633" s="319"/>
      <c r="AE5633" s="319"/>
      <c r="AF5633" s="319"/>
    </row>
    <row r="5634" spans="2:32" s="313" customFormat="1" hidden="1" x14ac:dyDescent="0.25">
      <c r="B5634" s="313" t="s">
        <v>4878</v>
      </c>
      <c r="C5634" s="672"/>
      <c r="D5634" s="313" t="s">
        <v>10993</v>
      </c>
      <c r="E5634" s="313" t="s">
        <v>4879</v>
      </c>
      <c r="I5634" s="313" t="s">
        <v>4880</v>
      </c>
      <c r="J5634" s="313" t="s">
        <v>423</v>
      </c>
      <c r="K5634" s="313">
        <v>47</v>
      </c>
      <c r="L5634" s="319"/>
      <c r="M5634" s="319">
        <v>56</v>
      </c>
      <c r="N5634" s="319">
        <v>55</v>
      </c>
      <c r="O5634" s="319" t="s">
        <v>9644</v>
      </c>
      <c r="P5634" s="319">
        <v>0</v>
      </c>
      <c r="Q5634" s="319">
        <v>12</v>
      </c>
      <c r="R5634" s="319">
        <v>6</v>
      </c>
      <c r="S5634" s="319" t="s">
        <v>9645</v>
      </c>
      <c r="T5634" s="319">
        <v>60</v>
      </c>
      <c r="U5634" s="319">
        <v>47.948999999999998</v>
      </c>
      <c r="V5634" s="319">
        <v>0.20200000000000001</v>
      </c>
      <c r="W5634" s="319"/>
      <c r="X5634" s="319"/>
      <c r="Y5634" s="319"/>
      <c r="Z5634" s="319"/>
      <c r="AA5634" s="319"/>
      <c r="AB5634" s="319"/>
      <c r="AC5634" s="319"/>
      <c r="AD5634" s="319"/>
      <c r="AE5634" s="319"/>
      <c r="AF5634" s="319"/>
    </row>
    <row r="5635" spans="2:32" s="313" customFormat="1" hidden="1" x14ac:dyDescent="0.25">
      <c r="B5635" s="313" t="s">
        <v>4782</v>
      </c>
      <c r="C5635" s="672"/>
      <c r="D5635" s="313" t="s">
        <v>10994</v>
      </c>
      <c r="E5635" s="313" t="s">
        <v>4783</v>
      </c>
      <c r="I5635" s="313" t="s">
        <v>4785</v>
      </c>
      <c r="J5635" s="313" t="s">
        <v>4784</v>
      </c>
      <c r="K5635" s="313">
        <v>16</v>
      </c>
      <c r="L5635" s="319"/>
      <c r="M5635" s="319">
        <v>28</v>
      </c>
      <c r="N5635" s="319">
        <v>0</v>
      </c>
      <c r="O5635" s="319" t="s">
        <v>9647</v>
      </c>
      <c r="P5635" s="319">
        <v>179</v>
      </c>
      <c r="Q5635" s="319">
        <v>20</v>
      </c>
      <c r="R5635" s="319">
        <v>23</v>
      </c>
      <c r="S5635" s="319" t="s">
        <v>9645</v>
      </c>
      <c r="T5635" s="319">
        <v>14</v>
      </c>
      <c r="U5635" s="319">
        <v>-16.466999999999999</v>
      </c>
      <c r="V5635" s="319">
        <v>179.34</v>
      </c>
      <c r="W5635" s="319"/>
      <c r="X5635" s="319"/>
      <c r="Y5635" s="319"/>
      <c r="Z5635" s="319"/>
      <c r="AA5635" s="319"/>
      <c r="AB5635" s="319"/>
      <c r="AC5635" s="319"/>
      <c r="AD5635" s="319"/>
      <c r="AE5635" s="319"/>
      <c r="AF5635" s="319"/>
    </row>
    <row r="5636" spans="2:32" s="313" customFormat="1" hidden="1" x14ac:dyDescent="0.25">
      <c r="B5636" s="313" t="s">
        <v>5072</v>
      </c>
      <c r="C5636" s="672"/>
      <c r="D5636" s="313" t="s">
        <v>10995</v>
      </c>
      <c r="E5636" s="313" t="s">
        <v>5073</v>
      </c>
      <c r="I5636" s="313" t="s">
        <v>5074</v>
      </c>
      <c r="J5636" s="313" t="s">
        <v>469</v>
      </c>
      <c r="K5636" s="313">
        <v>25</v>
      </c>
      <c r="L5636" s="319"/>
      <c r="M5636" s="319">
        <v>41</v>
      </c>
      <c r="N5636" s="319">
        <v>6</v>
      </c>
      <c r="O5636" s="319" t="s">
        <v>9644</v>
      </c>
      <c r="P5636" s="319">
        <v>109</v>
      </c>
      <c r="Q5636" s="319">
        <v>4</v>
      </c>
      <c r="R5636" s="319">
        <v>50</v>
      </c>
      <c r="S5636" s="319" t="s">
        <v>9648</v>
      </c>
      <c r="T5636" s="319">
        <v>5</v>
      </c>
      <c r="U5636" s="319">
        <v>25.684999999999999</v>
      </c>
      <c r="V5636" s="319">
        <v>-109.081</v>
      </c>
      <c r="W5636" s="319"/>
      <c r="X5636" s="319"/>
      <c r="Y5636" s="319"/>
      <c r="Z5636" s="319"/>
      <c r="AA5636" s="319"/>
      <c r="AB5636" s="319"/>
      <c r="AC5636" s="319"/>
      <c r="AD5636" s="319"/>
      <c r="AE5636" s="319"/>
      <c r="AF5636" s="319"/>
    </row>
    <row r="5637" spans="2:32" s="313" customFormat="1" hidden="1" x14ac:dyDescent="0.25">
      <c r="B5637" s="313" t="s">
        <v>5075</v>
      </c>
      <c r="C5637" s="672"/>
      <c r="D5637" s="313" t="s">
        <v>10996</v>
      </c>
      <c r="E5637" s="313" t="s">
        <v>5076</v>
      </c>
      <c r="I5637" s="313" t="s">
        <v>5075</v>
      </c>
      <c r="J5637" s="313" t="s">
        <v>433</v>
      </c>
      <c r="K5637" s="313">
        <v>57</v>
      </c>
      <c r="L5637" s="319"/>
      <c r="M5637" s="319">
        <v>42</v>
      </c>
      <c r="N5637" s="319">
        <v>18</v>
      </c>
      <c r="O5637" s="319" t="s">
        <v>9644</v>
      </c>
      <c r="P5637" s="319">
        <v>3</v>
      </c>
      <c r="Q5637" s="319">
        <v>20</v>
      </c>
      <c r="R5637" s="319">
        <v>21</v>
      </c>
      <c r="S5637" s="319" t="s">
        <v>9648</v>
      </c>
      <c r="T5637" s="319">
        <v>13</v>
      </c>
      <c r="U5637" s="319">
        <v>57.704999999999998</v>
      </c>
      <c r="V5637" s="319">
        <v>-3.339</v>
      </c>
      <c r="W5637" s="319"/>
      <c r="X5637" s="319"/>
      <c r="Y5637" s="319"/>
      <c r="Z5637" s="319"/>
      <c r="AA5637" s="319"/>
      <c r="AB5637" s="319"/>
      <c r="AC5637" s="319"/>
      <c r="AD5637" s="319"/>
      <c r="AE5637" s="319"/>
      <c r="AF5637" s="319"/>
    </row>
    <row r="5638" spans="2:32" s="313" customFormat="1" hidden="1" x14ac:dyDescent="0.25">
      <c r="B5638" s="313" t="s">
        <v>4792</v>
      </c>
      <c r="C5638" s="672"/>
      <c r="D5638" s="313" t="s">
        <v>10997</v>
      </c>
      <c r="E5638" s="313" t="s">
        <v>4793</v>
      </c>
      <c r="I5638" s="313" t="s">
        <v>4792</v>
      </c>
      <c r="J5638" s="313" t="s">
        <v>600</v>
      </c>
      <c r="K5638" s="313">
        <v>35</v>
      </c>
      <c r="L5638" s="319"/>
      <c r="M5638" s="319">
        <v>29</v>
      </c>
      <c r="N5638" s="319">
        <v>52</v>
      </c>
      <c r="O5638" s="319" t="s">
        <v>9644</v>
      </c>
      <c r="P5638" s="319">
        <v>12</v>
      </c>
      <c r="Q5638" s="319">
        <v>37</v>
      </c>
      <c r="R5638" s="319">
        <v>5</v>
      </c>
      <c r="S5638" s="319" t="s">
        <v>9645</v>
      </c>
      <c r="T5638" s="319">
        <v>22</v>
      </c>
      <c r="U5638" s="319">
        <v>35.497999999999998</v>
      </c>
      <c r="V5638" s="319">
        <v>12.618</v>
      </c>
      <c r="W5638" s="319"/>
      <c r="X5638" s="319"/>
      <c r="Y5638" s="319"/>
      <c r="Z5638" s="319"/>
      <c r="AA5638" s="319"/>
      <c r="AB5638" s="319"/>
      <c r="AC5638" s="319"/>
      <c r="AD5638" s="319"/>
      <c r="AE5638" s="319"/>
      <c r="AF5638" s="319"/>
    </row>
    <row r="5639" spans="2:32" s="313" customFormat="1" hidden="1" x14ac:dyDescent="0.25">
      <c r="B5639" s="313" t="s">
        <v>9323</v>
      </c>
      <c r="C5639" s="672"/>
      <c r="D5639" s="313" t="s">
        <v>10998</v>
      </c>
      <c r="E5639" s="313" t="s">
        <v>9324</v>
      </c>
      <c r="I5639" s="313" t="s">
        <v>9325</v>
      </c>
      <c r="J5639" s="313" t="s">
        <v>436</v>
      </c>
      <c r="K5639" s="313">
        <v>26</v>
      </c>
      <c r="L5639" s="319"/>
      <c r="M5639" s="319">
        <v>35</v>
      </c>
      <c r="N5639" s="319">
        <v>34</v>
      </c>
      <c r="O5639" s="319" t="s">
        <v>9644</v>
      </c>
      <c r="P5639" s="319">
        <v>80</v>
      </c>
      <c r="Q5639" s="319">
        <v>5</v>
      </c>
      <c r="R5639" s="319">
        <v>6</v>
      </c>
      <c r="S5639" s="319" t="s">
        <v>9648</v>
      </c>
      <c r="T5639" s="319">
        <v>5</v>
      </c>
      <c r="U5639" s="319">
        <v>26.593</v>
      </c>
      <c r="V5639" s="319">
        <v>-80.084999999999994</v>
      </c>
      <c r="W5639" s="319"/>
      <c r="X5639" s="319"/>
      <c r="Y5639" s="319"/>
      <c r="Z5639" s="319"/>
      <c r="AA5639" s="319"/>
      <c r="AB5639" s="319"/>
      <c r="AC5639" s="319"/>
      <c r="AD5639" s="319"/>
      <c r="AE5639" s="319"/>
      <c r="AF5639" s="319"/>
    </row>
    <row r="5640" spans="2:32" s="313" customFormat="1" hidden="1" x14ac:dyDescent="0.25">
      <c r="B5640" s="313" t="s">
        <v>4973</v>
      </c>
      <c r="C5640" s="672"/>
      <c r="D5640" s="313" t="s">
        <v>10999</v>
      </c>
      <c r="E5640" s="313" t="s">
        <v>4974</v>
      </c>
      <c r="I5640" s="313" t="s">
        <v>4975</v>
      </c>
      <c r="J5640" s="313" t="s">
        <v>436</v>
      </c>
      <c r="K5640" s="313">
        <v>40</v>
      </c>
      <c r="L5640" s="319"/>
      <c r="M5640" s="319">
        <v>51</v>
      </c>
      <c r="N5640" s="319">
        <v>3</v>
      </c>
      <c r="O5640" s="319" t="s">
        <v>9644</v>
      </c>
      <c r="P5640" s="319">
        <v>96</v>
      </c>
      <c r="Q5640" s="319">
        <v>45</v>
      </c>
      <c r="R5640" s="319">
        <v>33</v>
      </c>
      <c r="S5640" s="319" t="s">
        <v>9648</v>
      </c>
      <c r="T5640" s="319">
        <v>372</v>
      </c>
      <c r="U5640" s="319">
        <v>40.850999999999999</v>
      </c>
      <c r="V5640" s="319">
        <v>-96.759</v>
      </c>
      <c r="W5640" s="319"/>
      <c r="X5640" s="319"/>
      <c r="Y5640" s="319"/>
      <c r="Z5640" s="319"/>
      <c r="AA5640" s="319"/>
      <c r="AB5640" s="319"/>
      <c r="AC5640" s="319"/>
      <c r="AD5640" s="319"/>
      <c r="AE5640" s="319"/>
      <c r="AF5640" s="319"/>
    </row>
    <row r="5641" spans="2:32" s="313" customFormat="1" hidden="1" x14ac:dyDescent="0.25">
      <c r="B5641" s="313" t="s">
        <v>4797</v>
      </c>
      <c r="C5641" s="672"/>
      <c r="D5641" s="313" t="s">
        <v>11000</v>
      </c>
      <c r="E5641" s="313" t="s">
        <v>4798</v>
      </c>
      <c r="I5641" s="313" t="s">
        <v>4797</v>
      </c>
      <c r="J5641" s="313" t="s">
        <v>436</v>
      </c>
      <c r="K5641" s="313">
        <v>20</v>
      </c>
      <c r="L5641" s="319"/>
      <c r="M5641" s="319">
        <v>47</v>
      </c>
      <c r="N5641" s="319">
        <v>8</v>
      </c>
      <c r="O5641" s="319" t="s">
        <v>9644</v>
      </c>
      <c r="P5641" s="319">
        <v>156</v>
      </c>
      <c r="Q5641" s="319">
        <v>57</v>
      </c>
      <c r="R5641" s="319">
        <v>5</v>
      </c>
      <c r="S5641" s="319" t="s">
        <v>9648</v>
      </c>
      <c r="T5641" s="319">
        <v>399</v>
      </c>
      <c r="U5641" s="319">
        <v>20.786000000000001</v>
      </c>
      <c r="V5641" s="319">
        <v>-156.95099999999999</v>
      </c>
      <c r="W5641" s="319"/>
      <c r="X5641" s="319"/>
      <c r="Y5641" s="319"/>
      <c r="Z5641" s="319"/>
      <c r="AA5641" s="319"/>
      <c r="AB5641" s="319"/>
      <c r="AC5641" s="319"/>
      <c r="AD5641" s="319"/>
      <c r="AE5641" s="319"/>
      <c r="AF5641" s="319"/>
    </row>
    <row r="5642" spans="2:32" s="313" customFormat="1" hidden="1" x14ac:dyDescent="0.25">
      <c r="B5642" s="313" t="s">
        <v>4988</v>
      </c>
      <c r="C5642" s="672"/>
      <c r="D5642" s="313" t="s">
        <v>11001</v>
      </c>
      <c r="E5642" s="313" t="s">
        <v>4989</v>
      </c>
      <c r="I5642" s="313" t="s">
        <v>4990</v>
      </c>
      <c r="J5642" s="313" t="s">
        <v>3421</v>
      </c>
      <c r="K5642" s="313">
        <v>48</v>
      </c>
      <c r="L5642" s="319"/>
      <c r="M5642" s="319">
        <v>14</v>
      </c>
      <c r="N5642" s="319">
        <v>0</v>
      </c>
      <c r="O5642" s="319" t="s">
        <v>9644</v>
      </c>
      <c r="P5642" s="319">
        <v>14</v>
      </c>
      <c r="Q5642" s="319">
        <v>11</v>
      </c>
      <c r="R5642" s="319">
        <v>0</v>
      </c>
      <c r="S5642" s="319" t="s">
        <v>9645</v>
      </c>
      <c r="T5642" s="319">
        <v>96</v>
      </c>
      <c r="U5642" s="319">
        <v>48.232999999999997</v>
      </c>
      <c r="V5642" s="319">
        <v>14.183</v>
      </c>
      <c r="W5642" s="319"/>
      <c r="X5642" s="319"/>
      <c r="Y5642" s="319"/>
      <c r="Z5642" s="319"/>
      <c r="AA5642" s="319"/>
      <c r="AB5642" s="319"/>
      <c r="AC5642" s="319"/>
      <c r="AD5642" s="319"/>
      <c r="AE5642" s="319"/>
      <c r="AF5642" s="319"/>
    </row>
    <row r="5643" spans="2:32" s="313" customFormat="1" hidden="1" x14ac:dyDescent="0.25">
      <c r="B5643" s="313" t="s">
        <v>5021</v>
      </c>
      <c r="C5643" s="672"/>
      <c r="D5643" s="313" t="s">
        <v>11002</v>
      </c>
      <c r="E5643" s="313" t="s">
        <v>5022</v>
      </c>
      <c r="I5643" s="313" t="s">
        <v>5021</v>
      </c>
      <c r="J5643" s="313" t="s">
        <v>1148</v>
      </c>
      <c r="K5643" s="313">
        <v>17</v>
      </c>
      <c r="L5643" s="319"/>
      <c r="M5643" s="319">
        <v>26</v>
      </c>
      <c r="N5643" s="319">
        <v>20</v>
      </c>
      <c r="O5643" s="319" t="s">
        <v>9644</v>
      </c>
      <c r="P5643" s="319">
        <v>101</v>
      </c>
      <c r="Q5643" s="319">
        <v>43</v>
      </c>
      <c r="R5643" s="319">
        <v>19</v>
      </c>
      <c r="S5643" s="319" t="s">
        <v>9645</v>
      </c>
      <c r="T5643" s="319">
        <v>263</v>
      </c>
      <c r="U5643" s="319">
        <v>17.439</v>
      </c>
      <c r="V5643" s="319">
        <v>101.72199999999999</v>
      </c>
      <c r="W5643" s="319"/>
      <c r="X5643" s="319"/>
      <c r="Y5643" s="319"/>
      <c r="Z5643" s="319"/>
      <c r="AA5643" s="319"/>
      <c r="AB5643" s="319"/>
      <c r="AC5643" s="319"/>
      <c r="AD5643" s="319"/>
      <c r="AE5643" s="319"/>
      <c r="AF5643" s="319"/>
    </row>
    <row r="5644" spans="2:32" s="313" customFormat="1" hidden="1" x14ac:dyDescent="0.25">
      <c r="B5644" s="313" t="s">
        <v>5017</v>
      </c>
      <c r="C5644" s="672"/>
      <c r="D5644" s="313" t="s">
        <v>11003</v>
      </c>
      <c r="E5644" s="313" t="s">
        <v>5018</v>
      </c>
      <c r="I5644" s="313" t="s">
        <v>5017</v>
      </c>
      <c r="J5644" s="313" t="s">
        <v>2808</v>
      </c>
      <c r="K5644" s="313">
        <v>3</v>
      </c>
      <c r="L5644" s="319"/>
      <c r="M5644" s="319">
        <v>7</v>
      </c>
      <c r="N5644" s="319">
        <v>19</v>
      </c>
      <c r="O5644" s="319" t="s">
        <v>9644</v>
      </c>
      <c r="P5644" s="319">
        <v>35</v>
      </c>
      <c r="Q5644" s="319">
        <v>36</v>
      </c>
      <c r="R5644" s="319">
        <v>31</v>
      </c>
      <c r="S5644" s="319" t="s">
        <v>9645</v>
      </c>
      <c r="T5644" s="319">
        <v>523</v>
      </c>
      <c r="U5644" s="319">
        <v>3.1219999999999999</v>
      </c>
      <c r="V5644" s="319">
        <v>35.609000000000002</v>
      </c>
      <c r="W5644" s="319"/>
      <c r="X5644" s="319"/>
      <c r="Y5644" s="319"/>
      <c r="Z5644" s="319"/>
      <c r="AA5644" s="319"/>
      <c r="AB5644" s="319"/>
      <c r="AC5644" s="319"/>
      <c r="AD5644" s="319"/>
      <c r="AE5644" s="319"/>
      <c r="AF5644" s="319"/>
    </row>
    <row r="5645" spans="2:32" s="313" customFormat="1" hidden="1" x14ac:dyDescent="0.25">
      <c r="B5645" s="313" t="s">
        <v>4747</v>
      </c>
      <c r="C5645" s="672"/>
      <c r="D5645" s="313" t="s">
        <v>11004</v>
      </c>
      <c r="E5645" s="313" t="s">
        <v>4748</v>
      </c>
      <c r="I5645" s="313" t="s">
        <v>4747</v>
      </c>
      <c r="J5645" s="313" t="s">
        <v>498</v>
      </c>
      <c r="K5645" s="313">
        <v>33</v>
      </c>
      <c r="L5645" s="319"/>
      <c r="M5645" s="319">
        <v>45</v>
      </c>
      <c r="N5645" s="319">
        <v>50</v>
      </c>
      <c r="O5645" s="319" t="s">
        <v>9644</v>
      </c>
      <c r="P5645" s="319">
        <v>2</v>
      </c>
      <c r="Q5645" s="319">
        <v>55</v>
      </c>
      <c r="R5645" s="319">
        <v>38</v>
      </c>
      <c r="S5645" s="319" t="s">
        <v>9645</v>
      </c>
      <c r="T5645" s="319">
        <v>766</v>
      </c>
      <c r="U5645" s="319">
        <v>33.764000000000003</v>
      </c>
      <c r="V5645" s="319">
        <v>2.927</v>
      </c>
      <c r="W5645" s="319"/>
      <c r="X5645" s="319"/>
      <c r="Y5645" s="319"/>
      <c r="Z5645" s="319"/>
      <c r="AA5645" s="319"/>
      <c r="AB5645" s="319"/>
      <c r="AC5645" s="319"/>
      <c r="AD5645" s="319"/>
      <c r="AE5645" s="319"/>
      <c r="AF5645" s="319"/>
    </row>
    <row r="5646" spans="2:32" s="313" customFormat="1" hidden="1" x14ac:dyDescent="0.25">
      <c r="B5646" s="313" t="s">
        <v>4754</v>
      </c>
      <c r="C5646" s="672"/>
      <c r="D5646" s="313" t="s">
        <v>11005</v>
      </c>
      <c r="E5646" s="313" t="s">
        <v>4755</v>
      </c>
      <c r="I5646" s="313" t="s">
        <v>4756</v>
      </c>
      <c r="J5646" s="313" t="s">
        <v>463</v>
      </c>
      <c r="K5646" s="313">
        <v>6</v>
      </c>
      <c r="L5646" s="319"/>
      <c r="M5646" s="319">
        <v>34</v>
      </c>
      <c r="N5646" s="319">
        <v>38</v>
      </c>
      <c r="O5646" s="319" t="s">
        <v>9644</v>
      </c>
      <c r="P5646" s="319">
        <v>3</v>
      </c>
      <c r="Q5646" s="319">
        <v>19</v>
      </c>
      <c r="R5646" s="319">
        <v>16</v>
      </c>
      <c r="S5646" s="319" t="s">
        <v>9645</v>
      </c>
      <c r="T5646" s="319">
        <v>42</v>
      </c>
      <c r="U5646" s="319">
        <v>6.577</v>
      </c>
      <c r="V5646" s="319">
        <v>3.3210000000000002</v>
      </c>
      <c r="W5646" s="319"/>
      <c r="X5646" s="319"/>
      <c r="Y5646" s="319"/>
      <c r="Z5646" s="319"/>
      <c r="AA5646" s="319"/>
      <c r="AB5646" s="319"/>
      <c r="AC5646" s="319"/>
      <c r="AD5646" s="319"/>
      <c r="AE5646" s="319"/>
      <c r="AF5646" s="319"/>
    </row>
    <row r="5647" spans="2:32" s="313" customFormat="1" hidden="1" x14ac:dyDescent="0.25">
      <c r="B5647" s="313" t="s">
        <v>5086</v>
      </c>
      <c r="C5647" s="672"/>
      <c r="D5647" s="313" t="s">
        <v>11006</v>
      </c>
      <c r="E5647" s="313" t="s">
        <v>5087</v>
      </c>
      <c r="I5647" s="313" t="s">
        <v>5088</v>
      </c>
      <c r="J5647" s="313" t="s">
        <v>436</v>
      </c>
      <c r="K5647" s="313">
        <v>38</v>
      </c>
      <c r="L5647" s="319"/>
      <c r="M5647" s="319">
        <v>13</v>
      </c>
      <c r="N5647" s="319">
        <v>40</v>
      </c>
      <c r="O5647" s="319" t="s">
        <v>9644</v>
      </c>
      <c r="P5647" s="319">
        <v>85</v>
      </c>
      <c r="Q5647" s="319">
        <v>39</v>
      </c>
      <c r="R5647" s="319">
        <v>49</v>
      </c>
      <c r="S5647" s="319" t="s">
        <v>9648</v>
      </c>
      <c r="T5647" s="319">
        <v>167</v>
      </c>
      <c r="U5647" s="319">
        <v>38.228000000000002</v>
      </c>
      <c r="V5647" s="319">
        <v>-85.664000000000001</v>
      </c>
      <c r="W5647" s="319"/>
      <c r="X5647" s="319"/>
      <c r="Y5647" s="319"/>
      <c r="Z5647" s="319"/>
      <c r="AA5647" s="319"/>
      <c r="AB5647" s="319"/>
      <c r="AC5647" s="319"/>
      <c r="AD5647" s="319"/>
      <c r="AE5647" s="319"/>
      <c r="AF5647" s="319"/>
    </row>
    <row r="5648" spans="2:32" s="313" customFormat="1" hidden="1" x14ac:dyDescent="0.25">
      <c r="B5648" s="313" t="s">
        <v>5799</v>
      </c>
      <c r="C5648" s="672"/>
      <c r="D5648" s="313" t="s">
        <v>11007</v>
      </c>
      <c r="E5648" s="313" t="s">
        <v>5800</v>
      </c>
      <c r="I5648" s="313" t="s">
        <v>5801</v>
      </c>
      <c r="J5648" s="313" t="s">
        <v>469</v>
      </c>
      <c r="K5648" s="313">
        <v>26</v>
      </c>
      <c r="L5648" s="319"/>
      <c r="M5648" s="319">
        <v>57</v>
      </c>
      <c r="N5648" s="319">
        <v>20</v>
      </c>
      <c r="O5648" s="319" t="s">
        <v>9644</v>
      </c>
      <c r="P5648" s="319">
        <v>101</v>
      </c>
      <c r="Q5648" s="319">
        <v>28</v>
      </c>
      <c r="R5648" s="319">
        <v>12</v>
      </c>
      <c r="S5648" s="319" t="s">
        <v>9648</v>
      </c>
      <c r="T5648" s="319">
        <v>566</v>
      </c>
      <c r="U5648" s="319">
        <v>26.956</v>
      </c>
      <c r="V5648" s="319">
        <v>-101.47</v>
      </c>
      <c r="W5648" s="319"/>
      <c r="X5648" s="319"/>
      <c r="Y5648" s="319"/>
      <c r="Z5648" s="319"/>
      <c r="AA5648" s="319"/>
      <c r="AB5648" s="319"/>
      <c r="AC5648" s="319"/>
      <c r="AD5648" s="319"/>
      <c r="AE5648" s="319"/>
      <c r="AF5648" s="319"/>
    </row>
    <row r="5649" spans="2:32" s="313" customFormat="1" hidden="1" x14ac:dyDescent="0.25">
      <c r="B5649" s="313" t="s">
        <v>5089</v>
      </c>
      <c r="C5649" s="672"/>
      <c r="D5649" s="313" t="s">
        <v>11008</v>
      </c>
      <c r="E5649" s="313" t="s">
        <v>5090</v>
      </c>
      <c r="I5649" s="313" t="s">
        <v>5091</v>
      </c>
      <c r="J5649" s="313" t="s">
        <v>2808</v>
      </c>
      <c r="K5649" s="313">
        <v>2</v>
      </c>
      <c r="L5649" s="319"/>
      <c r="M5649" s="319">
        <v>45</v>
      </c>
      <c r="N5649" s="319">
        <v>47</v>
      </c>
      <c r="O5649" s="319" t="s">
        <v>9644</v>
      </c>
      <c r="P5649" s="319">
        <v>36</v>
      </c>
      <c r="Q5649" s="319">
        <v>43</v>
      </c>
      <c r="R5649" s="319">
        <v>6</v>
      </c>
      <c r="S5649" s="319" t="s">
        <v>9645</v>
      </c>
      <c r="T5649" s="319">
        <v>365</v>
      </c>
      <c r="U5649" s="319">
        <v>2.7629999999999999</v>
      </c>
      <c r="V5649" s="319">
        <v>36.718000000000004</v>
      </c>
      <c r="W5649" s="319"/>
      <c r="X5649" s="319"/>
      <c r="Y5649" s="319"/>
      <c r="Z5649" s="319"/>
      <c r="AA5649" s="319"/>
      <c r="AB5649" s="319"/>
      <c r="AC5649" s="319"/>
      <c r="AD5649" s="319"/>
      <c r="AE5649" s="319"/>
      <c r="AF5649" s="319"/>
    </row>
    <row r="5650" spans="2:32" s="313" customFormat="1" hidden="1" x14ac:dyDescent="0.25">
      <c r="B5650" s="313" t="s">
        <v>3394</v>
      </c>
      <c r="C5650" s="672"/>
      <c r="D5650" s="313" t="s">
        <v>11009</v>
      </c>
      <c r="E5650" s="313" t="s">
        <v>3395</v>
      </c>
      <c r="I5650" s="313" t="s">
        <v>3394</v>
      </c>
      <c r="J5650" s="313" t="s">
        <v>3178</v>
      </c>
      <c r="K5650" s="313">
        <v>27</v>
      </c>
      <c r="L5650" s="319"/>
      <c r="M5650" s="319">
        <v>55</v>
      </c>
      <c r="N5650" s="319">
        <v>54</v>
      </c>
      <c r="O5650" s="319" t="s">
        <v>9644</v>
      </c>
      <c r="P5650" s="319">
        <v>15</v>
      </c>
      <c r="Q5650" s="319">
        <v>23</v>
      </c>
      <c r="R5650" s="319">
        <v>11</v>
      </c>
      <c r="S5650" s="319" t="s">
        <v>9648</v>
      </c>
      <c r="T5650" s="319">
        <v>24</v>
      </c>
      <c r="U5650" s="319">
        <v>27.931999999999999</v>
      </c>
      <c r="V5650" s="319">
        <v>-15.385999999999999</v>
      </c>
      <c r="W5650" s="319"/>
      <c r="X5650" s="319"/>
      <c r="Y5650" s="319"/>
      <c r="Z5650" s="319"/>
      <c r="AA5650" s="319"/>
      <c r="AB5650" s="319"/>
      <c r="AC5650" s="319"/>
      <c r="AD5650" s="319"/>
      <c r="AE5650" s="319"/>
      <c r="AF5650" s="319"/>
    </row>
    <row r="5651" spans="2:32" s="313" customFormat="1" hidden="1" x14ac:dyDescent="0.25">
      <c r="B5651" s="313" t="s">
        <v>4702</v>
      </c>
      <c r="C5651" s="672"/>
      <c r="D5651" s="313" t="s">
        <v>11010</v>
      </c>
      <c r="E5651" s="313" t="s">
        <v>4705</v>
      </c>
      <c r="I5651" s="313" t="s">
        <v>4706</v>
      </c>
      <c r="J5651" s="313" t="s">
        <v>856</v>
      </c>
      <c r="K5651" s="313">
        <v>16</v>
      </c>
      <c r="L5651" s="319"/>
      <c r="M5651" s="319">
        <v>30</v>
      </c>
      <c r="N5651" s="319">
        <v>47</v>
      </c>
      <c r="O5651" s="319" t="s">
        <v>9647</v>
      </c>
      <c r="P5651" s="319">
        <v>68</v>
      </c>
      <c r="Q5651" s="319">
        <v>11</v>
      </c>
      <c r="R5651" s="319">
        <v>32</v>
      </c>
      <c r="S5651" s="319" t="s">
        <v>9648</v>
      </c>
      <c r="T5651" s="319">
        <v>4058</v>
      </c>
      <c r="U5651" s="319">
        <v>-16.513000000000002</v>
      </c>
      <c r="V5651" s="319">
        <v>-68.191999999999993</v>
      </c>
      <c r="W5651" s="319"/>
      <c r="X5651" s="319"/>
      <c r="Y5651" s="319"/>
      <c r="Z5651" s="319"/>
      <c r="AA5651" s="319"/>
      <c r="AB5651" s="319"/>
      <c r="AC5651" s="319"/>
      <c r="AD5651" s="319"/>
      <c r="AE5651" s="319"/>
      <c r="AF5651" s="319"/>
    </row>
    <row r="5652" spans="2:32" s="313" customFormat="1" hidden="1" x14ac:dyDescent="0.25">
      <c r="B5652" s="313" t="s">
        <v>4707</v>
      </c>
      <c r="C5652" s="672"/>
      <c r="D5652" s="313" t="s">
        <v>11011</v>
      </c>
      <c r="E5652" s="313" t="s">
        <v>209</v>
      </c>
      <c r="I5652" s="313" t="s">
        <v>4707</v>
      </c>
      <c r="J5652" s="313" t="s">
        <v>1055</v>
      </c>
      <c r="K5652" s="313">
        <v>34</v>
      </c>
      <c r="L5652" s="319"/>
      <c r="M5652" s="319">
        <v>58</v>
      </c>
      <c r="N5652" s="319">
        <v>20</v>
      </c>
      <c r="O5652" s="319" t="s">
        <v>9647</v>
      </c>
      <c r="P5652" s="319">
        <v>57</v>
      </c>
      <c r="Q5652" s="319">
        <v>53</v>
      </c>
      <c r="R5652" s="319">
        <v>40</v>
      </c>
      <c r="S5652" s="319" t="s">
        <v>9648</v>
      </c>
      <c r="T5652" s="319">
        <v>22</v>
      </c>
      <c r="U5652" s="319">
        <v>-34.972000000000001</v>
      </c>
      <c r="V5652" s="319">
        <v>-57.893999999999998</v>
      </c>
      <c r="W5652" s="319"/>
      <c r="X5652" s="319"/>
      <c r="Y5652" s="319"/>
      <c r="Z5652" s="319"/>
      <c r="AA5652" s="319"/>
      <c r="AB5652" s="319"/>
      <c r="AC5652" s="319"/>
      <c r="AD5652" s="319"/>
      <c r="AE5652" s="319"/>
      <c r="AF5652" s="319"/>
    </row>
    <row r="5653" spans="2:32" s="313" customFormat="1" hidden="1" x14ac:dyDescent="0.25">
      <c r="B5653" s="313" t="s">
        <v>4980</v>
      </c>
      <c r="C5653" s="672"/>
      <c r="D5653" s="313" t="s">
        <v>11012</v>
      </c>
      <c r="E5653" s="313" t="s">
        <v>4981</v>
      </c>
      <c r="I5653" s="313" t="s">
        <v>4982</v>
      </c>
      <c r="J5653" s="313" t="s">
        <v>745</v>
      </c>
      <c r="K5653" s="313">
        <v>58</v>
      </c>
      <c r="L5653" s="319"/>
      <c r="M5653" s="319">
        <v>24</v>
      </c>
      <c r="N5653" s="319">
        <v>22</v>
      </c>
      <c r="O5653" s="319" t="s">
        <v>9644</v>
      </c>
      <c r="P5653" s="319">
        <v>15</v>
      </c>
      <c r="Q5653" s="319">
        <v>40</v>
      </c>
      <c r="R5653" s="319">
        <v>49</v>
      </c>
      <c r="S5653" s="319" t="s">
        <v>9645</v>
      </c>
      <c r="T5653" s="319">
        <v>53</v>
      </c>
      <c r="U5653" s="319">
        <v>58.405999999999999</v>
      </c>
      <c r="V5653" s="319">
        <v>15.68</v>
      </c>
      <c r="W5653" s="319"/>
      <c r="X5653" s="319"/>
      <c r="Y5653" s="319"/>
      <c r="Z5653" s="319"/>
      <c r="AA5653" s="319"/>
      <c r="AB5653" s="319"/>
      <c r="AC5653" s="319"/>
      <c r="AD5653" s="319"/>
      <c r="AE5653" s="319"/>
      <c r="AF5653" s="319"/>
    </row>
    <row r="5654" spans="2:32" s="313" customFormat="1" hidden="1" x14ac:dyDescent="0.25">
      <c r="B5654" s="313" t="s">
        <v>5004</v>
      </c>
      <c r="C5654" s="672"/>
      <c r="D5654" s="313" t="s">
        <v>11013</v>
      </c>
      <c r="E5654" s="313" t="s">
        <v>5005</v>
      </c>
      <c r="I5654" s="313" t="s">
        <v>5004</v>
      </c>
      <c r="J5654" s="313" t="s">
        <v>1194</v>
      </c>
      <c r="K5654" s="313">
        <v>53</v>
      </c>
      <c r="L5654" s="319"/>
      <c r="M5654" s="319">
        <v>20</v>
      </c>
      <c r="N5654" s="319">
        <v>1</v>
      </c>
      <c r="O5654" s="319" t="s">
        <v>9644</v>
      </c>
      <c r="P5654" s="319">
        <v>2</v>
      </c>
      <c r="Q5654" s="319">
        <v>50</v>
      </c>
      <c r="R5654" s="319">
        <v>59</v>
      </c>
      <c r="S5654" s="319" t="s">
        <v>9648</v>
      </c>
      <c r="T5654" s="319">
        <v>25</v>
      </c>
      <c r="U5654" s="319">
        <v>53.334000000000003</v>
      </c>
      <c r="V5654" s="319">
        <v>-2.85</v>
      </c>
      <c r="W5654" s="319"/>
      <c r="X5654" s="319"/>
      <c r="Y5654" s="319"/>
      <c r="Z5654" s="319"/>
      <c r="AA5654" s="319"/>
      <c r="AB5654" s="319"/>
      <c r="AC5654" s="319"/>
      <c r="AD5654" s="319"/>
      <c r="AE5654" s="319"/>
      <c r="AF5654" s="319"/>
    </row>
    <row r="5655" spans="2:32" s="313" customFormat="1" hidden="1" x14ac:dyDescent="0.25">
      <c r="B5655" s="313" t="s">
        <v>4825</v>
      </c>
      <c r="C5655" s="672"/>
      <c r="D5655" s="313" t="s">
        <v>11014</v>
      </c>
      <c r="E5655" s="313" t="s">
        <v>4826</v>
      </c>
      <c r="I5655" s="313" t="s">
        <v>4825</v>
      </c>
      <c r="J5655" s="313" t="s">
        <v>2849</v>
      </c>
      <c r="K5655" s="313">
        <v>61</v>
      </c>
      <c r="L5655" s="319"/>
      <c r="M5655" s="319">
        <v>2</v>
      </c>
      <c r="N5655" s="319">
        <v>40</v>
      </c>
      <c r="O5655" s="319" t="s">
        <v>9644</v>
      </c>
      <c r="P5655" s="319">
        <v>28</v>
      </c>
      <c r="Q5655" s="319">
        <v>8</v>
      </c>
      <c r="R5655" s="319">
        <v>39</v>
      </c>
      <c r="S5655" s="319" t="s">
        <v>9645</v>
      </c>
      <c r="T5655" s="319">
        <v>107</v>
      </c>
      <c r="U5655" s="319">
        <v>61.043999999999997</v>
      </c>
      <c r="V5655" s="319">
        <v>28.143999999999998</v>
      </c>
      <c r="W5655" s="319"/>
      <c r="X5655" s="319"/>
      <c r="Y5655" s="319"/>
      <c r="Z5655" s="319"/>
      <c r="AA5655" s="319"/>
      <c r="AB5655" s="319"/>
      <c r="AC5655" s="319"/>
      <c r="AD5655" s="319"/>
      <c r="AE5655" s="319"/>
      <c r="AF5655" s="319"/>
    </row>
    <row r="5656" spans="2:32" s="313" customFormat="1" hidden="1" x14ac:dyDescent="0.25">
      <c r="B5656" s="313" t="s">
        <v>5095</v>
      </c>
      <c r="C5656" s="672"/>
      <c r="D5656" s="313" t="s">
        <v>11015</v>
      </c>
      <c r="E5656" s="313" t="s">
        <v>5096</v>
      </c>
      <c r="I5656" s="313" t="s">
        <v>5095</v>
      </c>
      <c r="J5656" s="313" t="s">
        <v>1140</v>
      </c>
      <c r="K5656" s="313">
        <v>19</v>
      </c>
      <c r="L5656" s="319"/>
      <c r="M5656" s="319">
        <v>53</v>
      </c>
      <c r="N5656" s="319">
        <v>50</v>
      </c>
      <c r="O5656" s="319" t="s">
        <v>9644</v>
      </c>
      <c r="P5656" s="319">
        <v>102</v>
      </c>
      <c r="Q5656" s="319">
        <v>9</v>
      </c>
      <c r="R5656" s="319">
        <v>39</v>
      </c>
      <c r="S5656" s="319" t="s">
        <v>9645</v>
      </c>
      <c r="T5656" s="319">
        <v>289</v>
      </c>
      <c r="U5656" s="319">
        <v>19.896999999999998</v>
      </c>
      <c r="V5656" s="319">
        <v>102.161</v>
      </c>
      <c r="W5656" s="319"/>
      <c r="X5656" s="319"/>
      <c r="Y5656" s="319"/>
      <c r="Z5656" s="319"/>
      <c r="AA5656" s="319"/>
      <c r="AB5656" s="319"/>
      <c r="AC5656" s="319"/>
      <c r="AD5656" s="319"/>
      <c r="AE5656" s="319"/>
      <c r="AF5656" s="319"/>
    </row>
    <row r="5657" spans="2:32" s="313" customFormat="1" hidden="1" x14ac:dyDescent="0.25">
      <c r="B5657" s="313" t="s">
        <v>4790</v>
      </c>
      <c r="C5657" s="672"/>
      <c r="D5657" s="313" t="s">
        <v>11016</v>
      </c>
      <c r="E5657" s="313" t="s">
        <v>4791</v>
      </c>
      <c r="I5657" s="313" t="s">
        <v>4790</v>
      </c>
      <c r="J5657" s="313" t="s">
        <v>1148</v>
      </c>
      <c r="K5657" s="313">
        <v>18</v>
      </c>
      <c r="L5657" s="319"/>
      <c r="M5657" s="319">
        <v>16</v>
      </c>
      <c r="N5657" s="319">
        <v>19</v>
      </c>
      <c r="O5657" s="319" t="s">
        <v>9644</v>
      </c>
      <c r="P5657" s="319">
        <v>99</v>
      </c>
      <c r="Q5657" s="319">
        <v>30</v>
      </c>
      <c r="R5657" s="319">
        <v>14</v>
      </c>
      <c r="S5657" s="319" t="s">
        <v>9645</v>
      </c>
      <c r="T5657" s="319">
        <v>247</v>
      </c>
      <c r="U5657" s="319">
        <v>18.271999999999998</v>
      </c>
      <c r="V5657" s="319">
        <v>99.504000000000005</v>
      </c>
      <c r="W5657" s="319"/>
      <c r="X5657" s="319"/>
      <c r="Y5657" s="319"/>
      <c r="Z5657" s="319"/>
      <c r="AA5657" s="319"/>
      <c r="AB5657" s="319"/>
      <c r="AC5657" s="319"/>
      <c r="AD5657" s="319"/>
      <c r="AE5657" s="319"/>
      <c r="AF5657" s="319"/>
    </row>
    <row r="5658" spans="2:32" s="313" customFormat="1" hidden="1" x14ac:dyDescent="0.25">
      <c r="B5658" s="313" t="s">
        <v>4881</v>
      </c>
      <c r="C5658" s="672"/>
      <c r="D5658" s="313" t="s">
        <v>11017</v>
      </c>
      <c r="E5658" s="313" t="s">
        <v>4882</v>
      </c>
      <c r="I5658" s="313" t="s">
        <v>4883</v>
      </c>
      <c r="J5658" s="313" t="s">
        <v>423</v>
      </c>
      <c r="K5658" s="313">
        <v>45</v>
      </c>
      <c r="L5658" s="319"/>
      <c r="M5658" s="319">
        <v>4</v>
      </c>
      <c r="N5658" s="319">
        <v>46</v>
      </c>
      <c r="O5658" s="319" t="s">
        <v>9644</v>
      </c>
      <c r="P5658" s="319">
        <v>3</v>
      </c>
      <c r="Q5658" s="319">
        <v>45</v>
      </c>
      <c r="R5658" s="319">
        <v>53</v>
      </c>
      <c r="S5658" s="319" t="s">
        <v>9645</v>
      </c>
      <c r="T5658" s="319">
        <v>833</v>
      </c>
      <c r="U5658" s="319">
        <v>45.079000000000001</v>
      </c>
      <c r="V5658" s="319">
        <v>3.7650000000000001</v>
      </c>
      <c r="W5658" s="319"/>
      <c r="X5658" s="319"/>
      <c r="Y5658" s="319"/>
      <c r="Z5658" s="319"/>
      <c r="AA5658" s="319"/>
      <c r="AB5658" s="319"/>
      <c r="AC5658" s="319"/>
      <c r="AD5658" s="319"/>
      <c r="AE5658" s="319"/>
      <c r="AF5658" s="319"/>
    </row>
    <row r="5659" spans="2:32" s="313" customFormat="1" hidden="1" x14ac:dyDescent="0.25">
      <c r="B5659" s="313" t="s">
        <v>4831</v>
      </c>
      <c r="C5659" s="672"/>
      <c r="D5659" s="313" t="s">
        <v>11018</v>
      </c>
      <c r="E5659" s="313" t="s">
        <v>4832</v>
      </c>
      <c r="I5659" s="313" t="s">
        <v>4833</v>
      </c>
      <c r="J5659" s="313" t="s">
        <v>531</v>
      </c>
      <c r="K5659" s="313">
        <v>39</v>
      </c>
      <c r="L5659" s="319"/>
      <c r="M5659" s="319">
        <v>39</v>
      </c>
      <c r="N5659" s="319">
        <v>0</v>
      </c>
      <c r="O5659" s="319" t="s">
        <v>9644</v>
      </c>
      <c r="P5659" s="319">
        <v>22</v>
      </c>
      <c r="Q5659" s="319">
        <v>27</v>
      </c>
      <c r="R5659" s="319">
        <v>55</v>
      </c>
      <c r="S5659" s="319" t="s">
        <v>9645</v>
      </c>
      <c r="T5659" s="319">
        <v>74</v>
      </c>
      <c r="U5659" s="319">
        <v>39.65</v>
      </c>
      <c r="V5659" s="319">
        <v>22.465</v>
      </c>
      <c r="W5659" s="319"/>
      <c r="X5659" s="319"/>
      <c r="Y5659" s="319"/>
      <c r="Z5659" s="319"/>
      <c r="AA5659" s="319"/>
      <c r="AB5659" s="319"/>
      <c r="AC5659" s="319"/>
      <c r="AD5659" s="319"/>
      <c r="AE5659" s="319"/>
      <c r="AF5659" s="319"/>
    </row>
    <row r="5660" spans="2:32" s="313" customFormat="1" hidden="1" x14ac:dyDescent="0.25">
      <c r="B5660" s="313" t="s">
        <v>4727</v>
      </c>
      <c r="C5660" s="672"/>
      <c r="D5660" s="313" t="s">
        <v>11019</v>
      </c>
      <c r="E5660" s="313" t="s">
        <v>4728</v>
      </c>
      <c r="I5660" s="313" t="s">
        <v>4727</v>
      </c>
      <c r="J5660" s="313" t="s">
        <v>406</v>
      </c>
      <c r="K5660" s="313">
        <v>51</v>
      </c>
      <c r="L5660" s="319"/>
      <c r="M5660" s="319">
        <v>36</v>
      </c>
      <c r="N5660" s="319">
        <v>6</v>
      </c>
      <c r="O5660" s="319" t="s">
        <v>9644</v>
      </c>
      <c r="P5660" s="319">
        <v>6</v>
      </c>
      <c r="Q5660" s="319">
        <v>8</v>
      </c>
      <c r="R5660" s="319">
        <v>33</v>
      </c>
      <c r="S5660" s="319" t="s">
        <v>9645</v>
      </c>
      <c r="T5660" s="319">
        <v>33</v>
      </c>
      <c r="U5660" s="319">
        <v>51.601999999999997</v>
      </c>
      <c r="V5660" s="319">
        <v>6.1429999999999998</v>
      </c>
      <c r="W5660" s="319"/>
      <c r="X5660" s="319"/>
      <c r="Y5660" s="319"/>
      <c r="Z5660" s="319"/>
      <c r="AA5660" s="319"/>
      <c r="AB5660" s="319"/>
      <c r="AC5660" s="319"/>
      <c r="AD5660" s="319"/>
      <c r="AE5660" s="319"/>
      <c r="AF5660" s="319"/>
    </row>
    <row r="5661" spans="2:32" s="313" customFormat="1" hidden="1" x14ac:dyDescent="0.25">
      <c r="B5661" s="313" t="s">
        <v>4828</v>
      </c>
      <c r="C5661" s="672"/>
      <c r="D5661" s="313" t="s">
        <v>11020</v>
      </c>
      <c r="E5661" s="313" t="s">
        <v>4829</v>
      </c>
      <c r="I5661" s="313" t="s">
        <v>4830</v>
      </c>
      <c r="J5661" s="313" t="s">
        <v>436</v>
      </c>
      <c r="K5661" s="313">
        <v>27</v>
      </c>
      <c r="L5661" s="319"/>
      <c r="M5661" s="319">
        <v>32</v>
      </c>
      <c r="N5661" s="319">
        <v>37</v>
      </c>
      <c r="O5661" s="319" t="s">
        <v>9644</v>
      </c>
      <c r="P5661" s="319">
        <v>99</v>
      </c>
      <c r="Q5661" s="319">
        <v>27</v>
      </c>
      <c r="R5661" s="319">
        <v>41</v>
      </c>
      <c r="S5661" s="319" t="s">
        <v>9648</v>
      </c>
      <c r="T5661" s="319">
        <v>155</v>
      </c>
      <c r="U5661" s="319">
        <v>27.544</v>
      </c>
      <c r="V5661" s="319">
        <v>-99.460999999999999</v>
      </c>
      <c r="W5661" s="319"/>
      <c r="X5661" s="319"/>
      <c r="Y5661" s="319"/>
      <c r="Z5661" s="319"/>
      <c r="AA5661" s="319"/>
      <c r="AB5661" s="319"/>
      <c r="AC5661" s="319"/>
      <c r="AD5661" s="319"/>
      <c r="AE5661" s="319"/>
      <c r="AF5661" s="319"/>
    </row>
    <row r="5662" spans="2:32" s="313" customFormat="1" hidden="1" x14ac:dyDescent="0.25">
      <c r="B5662" s="313" t="s">
        <v>4010</v>
      </c>
      <c r="C5662" s="672"/>
      <c r="D5662" s="313" t="s">
        <v>11021</v>
      </c>
      <c r="E5662" s="313" t="s">
        <v>4013</v>
      </c>
      <c r="I5662" s="313" t="s">
        <v>4014</v>
      </c>
      <c r="J5662" s="313" t="s">
        <v>436</v>
      </c>
      <c r="K5662" s="313">
        <v>34</v>
      </c>
      <c r="L5662" s="319"/>
      <c r="M5662" s="319">
        <v>55</v>
      </c>
      <c r="N5662" s="319">
        <v>5</v>
      </c>
      <c r="O5662" s="319" t="s">
        <v>9644</v>
      </c>
      <c r="P5662" s="319">
        <v>92</v>
      </c>
      <c r="Q5662" s="319">
        <v>8</v>
      </c>
      <c r="R5662" s="319">
        <v>47</v>
      </c>
      <c r="S5662" s="319" t="s">
        <v>9648</v>
      </c>
      <c r="T5662" s="319">
        <v>95</v>
      </c>
      <c r="U5662" s="319">
        <v>34.917999999999999</v>
      </c>
      <c r="V5662" s="319">
        <v>-92.146000000000001</v>
      </c>
      <c r="W5662" s="319"/>
      <c r="X5662" s="319"/>
      <c r="Y5662" s="319"/>
      <c r="Z5662" s="319"/>
      <c r="AA5662" s="319"/>
      <c r="AB5662" s="319"/>
      <c r="AC5662" s="319"/>
      <c r="AD5662" s="319"/>
      <c r="AE5662" s="319"/>
      <c r="AF5662" s="319"/>
    </row>
    <row r="5663" spans="2:32" s="313" customFormat="1" hidden="1" x14ac:dyDescent="0.25">
      <c r="B5663" s="313" t="s">
        <v>4711</v>
      </c>
      <c r="C5663" s="672"/>
      <c r="D5663" s="313" t="s">
        <v>11022</v>
      </c>
      <c r="E5663" s="313" t="s">
        <v>4712</v>
      </c>
      <c r="I5663" s="313" t="s">
        <v>4713</v>
      </c>
      <c r="J5663" s="313" t="s">
        <v>423</v>
      </c>
      <c r="K5663" s="313">
        <v>43</v>
      </c>
      <c r="L5663" s="319"/>
      <c r="M5663" s="319">
        <v>26</v>
      </c>
      <c r="N5663" s="319">
        <v>56</v>
      </c>
      <c r="O5663" s="319" t="s">
        <v>9644</v>
      </c>
      <c r="P5663" s="319">
        <v>1</v>
      </c>
      <c r="Q5663" s="319">
        <v>15</v>
      </c>
      <c r="R5663" s="319">
        <v>48</v>
      </c>
      <c r="S5663" s="319" t="s">
        <v>9645</v>
      </c>
      <c r="T5663" s="319">
        <v>190</v>
      </c>
      <c r="U5663" s="319">
        <v>43.448999999999998</v>
      </c>
      <c r="V5663" s="319">
        <v>1.2629999999999999</v>
      </c>
      <c r="W5663" s="319"/>
      <c r="X5663" s="319"/>
      <c r="Y5663" s="319"/>
      <c r="Z5663" s="319"/>
      <c r="AA5663" s="319"/>
      <c r="AB5663" s="319"/>
      <c r="AC5663" s="319"/>
      <c r="AD5663" s="319"/>
      <c r="AE5663" s="319"/>
      <c r="AF5663" s="319"/>
    </row>
    <row r="5664" spans="2:32" s="313" customFormat="1" hidden="1" x14ac:dyDescent="0.25">
      <c r="B5664" s="313" t="s">
        <v>6212</v>
      </c>
      <c r="C5664" s="672"/>
      <c r="D5664" s="313" t="s">
        <v>11023</v>
      </c>
      <c r="E5664" s="313" t="s">
        <v>6213</v>
      </c>
      <c r="I5664" s="313" t="s">
        <v>6214</v>
      </c>
      <c r="J5664" s="313" t="s">
        <v>5028</v>
      </c>
      <c r="K5664" s="313">
        <v>9</v>
      </c>
      <c r="L5664" s="319"/>
      <c r="M5664" s="319">
        <v>46</v>
      </c>
      <c r="N5664" s="319">
        <v>2</v>
      </c>
      <c r="O5664" s="319" t="s">
        <v>9644</v>
      </c>
      <c r="P5664" s="319">
        <v>1</v>
      </c>
      <c r="Q5664" s="319">
        <v>5</v>
      </c>
      <c r="R5664" s="319">
        <v>28</v>
      </c>
      <c r="S5664" s="319" t="s">
        <v>9645</v>
      </c>
      <c r="T5664" s="319">
        <v>462</v>
      </c>
      <c r="U5664" s="319">
        <v>9.7669999999999995</v>
      </c>
      <c r="V5664" s="319">
        <v>1.091</v>
      </c>
      <c r="W5664" s="319"/>
      <c r="X5664" s="319"/>
      <c r="Y5664" s="319"/>
      <c r="Z5664" s="319"/>
      <c r="AA5664" s="319"/>
      <c r="AB5664" s="319"/>
      <c r="AC5664" s="319"/>
      <c r="AD5664" s="319"/>
      <c r="AE5664" s="319"/>
      <c r="AF5664" s="319"/>
    </row>
    <row r="5665" spans="2:32" s="313" customFormat="1" hidden="1" x14ac:dyDescent="0.25">
      <c r="B5665" s="313" t="s">
        <v>4717</v>
      </c>
      <c r="C5665" s="672"/>
      <c r="D5665" s="313" t="s">
        <v>11024</v>
      </c>
      <c r="E5665" s="313" t="s">
        <v>4718</v>
      </c>
      <c r="I5665" s="313" t="s">
        <v>4719</v>
      </c>
      <c r="J5665" s="313" t="s">
        <v>1174</v>
      </c>
      <c r="K5665" s="313">
        <v>18</v>
      </c>
      <c r="L5665" s="319"/>
      <c r="M5665" s="319">
        <v>27</v>
      </c>
      <c r="N5665" s="319">
        <v>7</v>
      </c>
      <c r="O5665" s="319" t="s">
        <v>9644</v>
      </c>
      <c r="P5665" s="319">
        <v>68</v>
      </c>
      <c r="Q5665" s="319">
        <v>54</v>
      </c>
      <c r="R5665" s="319">
        <v>42</v>
      </c>
      <c r="S5665" s="319" t="s">
        <v>9648</v>
      </c>
      <c r="T5665" s="319">
        <v>71</v>
      </c>
      <c r="U5665" s="319">
        <v>18.452000000000002</v>
      </c>
      <c r="V5665" s="319">
        <v>-68.912000000000006</v>
      </c>
      <c r="W5665" s="319"/>
      <c r="X5665" s="319"/>
      <c r="Y5665" s="319"/>
      <c r="Z5665" s="319"/>
      <c r="AA5665" s="319"/>
      <c r="AB5665" s="319"/>
      <c r="AC5665" s="319"/>
      <c r="AD5665" s="319"/>
      <c r="AE5665" s="319"/>
      <c r="AF5665" s="319"/>
    </row>
    <row r="5666" spans="2:32" s="313" customFormat="1" hidden="1" x14ac:dyDescent="0.25">
      <c r="B5666" s="313" t="s">
        <v>4915</v>
      </c>
      <c r="C5666" s="672"/>
      <c r="D5666" s="313" t="s">
        <v>11025</v>
      </c>
      <c r="E5666" s="313" t="s">
        <v>4916</v>
      </c>
      <c r="I5666" s="313" t="s">
        <v>4915</v>
      </c>
      <c r="J5666" s="313" t="s">
        <v>531</v>
      </c>
      <c r="K5666" s="313">
        <v>37</v>
      </c>
      <c r="L5666" s="319"/>
      <c r="M5666" s="319">
        <v>11</v>
      </c>
      <c r="N5666" s="319">
        <v>5</v>
      </c>
      <c r="O5666" s="319" t="s">
        <v>9644</v>
      </c>
      <c r="P5666" s="319">
        <v>26</v>
      </c>
      <c r="Q5666" s="319">
        <v>48</v>
      </c>
      <c r="R5666" s="319">
        <v>1</v>
      </c>
      <c r="S5666" s="319" t="s">
        <v>9645</v>
      </c>
      <c r="T5666" s="319">
        <v>11</v>
      </c>
      <c r="U5666" s="319">
        <v>37.185000000000002</v>
      </c>
      <c r="V5666" s="319">
        <v>26.8</v>
      </c>
      <c r="W5666" s="319"/>
      <c r="X5666" s="319"/>
      <c r="Y5666" s="319"/>
      <c r="Z5666" s="319"/>
      <c r="AA5666" s="319"/>
      <c r="AB5666" s="319"/>
      <c r="AC5666" s="319"/>
      <c r="AD5666" s="319"/>
      <c r="AE5666" s="319"/>
      <c r="AF5666" s="319"/>
    </row>
    <row r="5667" spans="2:32" s="313" customFormat="1" hidden="1" x14ac:dyDescent="0.25">
      <c r="B5667" s="313" t="s">
        <v>5062</v>
      </c>
      <c r="C5667" s="672"/>
      <c r="D5667" s="313" t="s">
        <v>11026</v>
      </c>
      <c r="E5667" s="313" t="s">
        <v>5063</v>
      </c>
      <c r="I5667" s="313" t="s">
        <v>5064</v>
      </c>
      <c r="J5667" s="313" t="s">
        <v>423</v>
      </c>
      <c r="K5667" s="313">
        <v>47</v>
      </c>
      <c r="L5667" s="319"/>
      <c r="M5667" s="319">
        <v>45</v>
      </c>
      <c r="N5667" s="319">
        <v>38</v>
      </c>
      <c r="O5667" s="319" t="s">
        <v>9644</v>
      </c>
      <c r="P5667" s="319">
        <v>3</v>
      </c>
      <c r="Q5667" s="319">
        <v>26</v>
      </c>
      <c r="R5667" s="319">
        <v>24</v>
      </c>
      <c r="S5667" s="319" t="s">
        <v>9648</v>
      </c>
      <c r="T5667" s="319">
        <v>52</v>
      </c>
      <c r="U5667" s="319">
        <v>47.761000000000003</v>
      </c>
      <c r="V5667" s="319">
        <v>-3.44</v>
      </c>
      <c r="W5667" s="319"/>
      <c r="X5667" s="319"/>
      <c r="Y5667" s="319"/>
      <c r="Z5667" s="319"/>
      <c r="AA5667" s="319"/>
      <c r="AB5667" s="319"/>
      <c r="AC5667" s="319"/>
      <c r="AD5667" s="319"/>
      <c r="AE5667" s="319"/>
      <c r="AF5667" s="319"/>
    </row>
    <row r="5668" spans="2:32" s="313" customFormat="1" hidden="1" x14ac:dyDescent="0.25">
      <c r="B5668" s="313" t="s">
        <v>4722</v>
      </c>
      <c r="C5668" s="672"/>
      <c r="D5668" s="313" t="s">
        <v>11027</v>
      </c>
      <c r="E5668" s="313" t="s">
        <v>4723</v>
      </c>
      <c r="I5668" s="313" t="s">
        <v>4724</v>
      </c>
      <c r="J5668" s="313" t="s">
        <v>697</v>
      </c>
      <c r="K5668" s="313">
        <v>29</v>
      </c>
      <c r="L5668" s="319"/>
      <c r="M5668" s="319">
        <v>54</v>
      </c>
      <c r="N5668" s="319">
        <v>59</v>
      </c>
      <c r="O5668" s="319" t="s">
        <v>9647</v>
      </c>
      <c r="P5668" s="319">
        <v>71</v>
      </c>
      <c r="Q5668" s="319">
        <v>11</v>
      </c>
      <c r="R5668" s="319">
        <v>28</v>
      </c>
      <c r="S5668" s="319" t="s">
        <v>9648</v>
      </c>
      <c r="T5668" s="319">
        <v>147</v>
      </c>
      <c r="U5668" s="319">
        <v>-29.916</v>
      </c>
      <c r="V5668" s="319">
        <v>-71.191000000000003</v>
      </c>
      <c r="W5668" s="319"/>
      <c r="X5668" s="319"/>
      <c r="Y5668" s="319"/>
      <c r="Z5668" s="319"/>
      <c r="AA5668" s="319"/>
      <c r="AB5668" s="319"/>
      <c r="AC5668" s="319"/>
      <c r="AD5668" s="319"/>
      <c r="AE5668" s="319"/>
      <c r="AF5668" s="319"/>
    </row>
    <row r="5669" spans="2:32" s="313" customFormat="1" hidden="1" x14ac:dyDescent="0.25">
      <c r="B5669" s="313" t="s">
        <v>3037</v>
      </c>
      <c r="C5669" s="672"/>
      <c r="D5669" s="313" t="s">
        <v>11028</v>
      </c>
      <c r="E5669" s="313" t="s">
        <v>3038</v>
      </c>
      <c r="I5669" s="313" t="s">
        <v>3039</v>
      </c>
      <c r="J5669" s="313" t="s">
        <v>436</v>
      </c>
      <c r="K5669" s="313">
        <v>32</v>
      </c>
      <c r="L5669" s="319"/>
      <c r="M5669" s="319">
        <v>20</v>
      </c>
      <c r="N5669" s="319">
        <v>14</v>
      </c>
      <c r="O5669" s="319" t="s">
        <v>9644</v>
      </c>
      <c r="P5669" s="319">
        <v>84</v>
      </c>
      <c r="Q5669" s="319">
        <v>59</v>
      </c>
      <c r="R5669" s="319">
        <v>28</v>
      </c>
      <c r="S5669" s="319" t="s">
        <v>9648</v>
      </c>
      <c r="T5669" s="319">
        <v>71</v>
      </c>
      <c r="U5669" s="319">
        <v>32.337000000000003</v>
      </c>
      <c r="V5669" s="319">
        <v>-84.991</v>
      </c>
      <c r="W5669" s="319"/>
      <c r="X5669" s="319"/>
      <c r="Y5669" s="319"/>
      <c r="Z5669" s="319"/>
      <c r="AA5669" s="319"/>
      <c r="AB5669" s="319"/>
      <c r="AC5669" s="319"/>
      <c r="AD5669" s="319"/>
      <c r="AE5669" s="319"/>
      <c r="AF5669" s="319"/>
    </row>
    <row r="5670" spans="2:32" s="313" customFormat="1" hidden="1" x14ac:dyDescent="0.25">
      <c r="B5670" s="313" t="s">
        <v>4850</v>
      </c>
      <c r="C5670" s="672"/>
      <c r="D5670" s="313" t="s">
        <v>11029</v>
      </c>
      <c r="E5670" s="313" t="s">
        <v>4851</v>
      </c>
      <c r="I5670" s="313" t="s">
        <v>4850</v>
      </c>
      <c r="J5670" s="313" t="s">
        <v>1030</v>
      </c>
      <c r="K5670" s="313">
        <v>22</v>
      </c>
      <c r="L5670" s="319"/>
      <c r="M5670" s="319">
        <v>58</v>
      </c>
      <c r="N5670" s="319">
        <v>39</v>
      </c>
      <c r="O5670" s="319" t="s">
        <v>9644</v>
      </c>
      <c r="P5670" s="319">
        <v>97</v>
      </c>
      <c r="Q5670" s="319">
        <v>45</v>
      </c>
      <c r="R5670" s="319">
        <v>8</v>
      </c>
      <c r="S5670" s="319" t="s">
        <v>9645</v>
      </c>
      <c r="T5670" s="319">
        <v>747</v>
      </c>
      <c r="U5670" s="319">
        <v>22.977</v>
      </c>
      <c r="V5670" s="319">
        <v>97.751999999999995</v>
      </c>
      <c r="W5670" s="319"/>
      <c r="X5670" s="319"/>
      <c r="Y5670" s="319"/>
      <c r="Z5670" s="319"/>
      <c r="AA5670" s="319"/>
      <c r="AB5670" s="319"/>
      <c r="AC5670" s="319"/>
      <c r="AD5670" s="319"/>
      <c r="AE5670" s="319"/>
      <c r="AF5670" s="319"/>
    </row>
    <row r="5671" spans="2:32" s="313" customFormat="1" hidden="1" x14ac:dyDescent="0.25">
      <c r="B5671" s="313" t="s">
        <v>8348</v>
      </c>
      <c r="C5671" s="672"/>
      <c r="D5671" s="313" t="s">
        <v>11030</v>
      </c>
      <c r="E5671" s="313" t="s">
        <v>8349</v>
      </c>
      <c r="I5671" s="313" t="s">
        <v>8348</v>
      </c>
      <c r="J5671" s="313" t="s">
        <v>433</v>
      </c>
      <c r="K5671" s="313">
        <v>59</v>
      </c>
      <c r="L5671" s="319"/>
      <c r="M5671" s="319">
        <v>52</v>
      </c>
      <c r="N5671" s="319">
        <v>44</v>
      </c>
      <c r="O5671" s="319" t="s">
        <v>9644</v>
      </c>
      <c r="P5671" s="319">
        <v>1</v>
      </c>
      <c r="Q5671" s="319">
        <v>17</v>
      </c>
      <c r="R5671" s="319">
        <v>44</v>
      </c>
      <c r="S5671" s="319" t="s">
        <v>9648</v>
      </c>
      <c r="T5671" s="319">
        <v>7</v>
      </c>
      <c r="U5671" s="319">
        <v>59.878999999999998</v>
      </c>
      <c r="V5671" s="319">
        <v>-1.296</v>
      </c>
      <c r="W5671" s="319"/>
      <c r="X5671" s="319"/>
      <c r="Y5671" s="319"/>
      <c r="Z5671" s="319"/>
      <c r="AA5671" s="319"/>
      <c r="AB5671" s="319"/>
      <c r="AC5671" s="319"/>
      <c r="AD5671" s="319"/>
      <c r="AE5671" s="319"/>
      <c r="AF5671" s="319"/>
    </row>
    <row r="5672" spans="2:32" s="313" customFormat="1" hidden="1" x14ac:dyDescent="0.25">
      <c r="B5672" s="313" t="s">
        <v>6612</v>
      </c>
      <c r="C5672" s="672"/>
      <c r="D5672" s="313" t="s">
        <v>11031</v>
      </c>
      <c r="E5672" s="313" t="s">
        <v>6613</v>
      </c>
      <c r="I5672" s="313" t="s">
        <v>6614</v>
      </c>
      <c r="J5672" s="313" t="s">
        <v>473</v>
      </c>
      <c r="K5672" s="313">
        <v>11</v>
      </c>
      <c r="L5672" s="319"/>
      <c r="M5672" s="319">
        <v>46</v>
      </c>
      <c r="N5672" s="319">
        <v>51</v>
      </c>
      <c r="O5672" s="319" t="s">
        <v>9644</v>
      </c>
      <c r="P5672" s="319">
        <v>70</v>
      </c>
      <c r="Q5672" s="319">
        <v>9</v>
      </c>
      <c r="R5672" s="319">
        <v>6</v>
      </c>
      <c r="S5672" s="319" t="s">
        <v>9648</v>
      </c>
      <c r="T5672" s="319">
        <v>23</v>
      </c>
      <c r="U5672" s="319">
        <v>11.781000000000001</v>
      </c>
      <c r="V5672" s="319">
        <v>-70.152000000000001</v>
      </c>
      <c r="W5672" s="319"/>
      <c r="X5672" s="319"/>
      <c r="Y5672" s="319"/>
      <c r="Z5672" s="319"/>
      <c r="AA5672" s="319"/>
      <c r="AB5672" s="319"/>
      <c r="AC5672" s="319"/>
      <c r="AD5672" s="319"/>
      <c r="AE5672" s="319"/>
      <c r="AF5672" s="319"/>
    </row>
    <row r="5673" spans="2:32" s="313" customFormat="1" hidden="1" x14ac:dyDescent="0.25">
      <c r="B5673" s="313" t="s">
        <v>5065</v>
      </c>
      <c r="C5673" s="672"/>
      <c r="D5673" s="313" t="s">
        <v>11032</v>
      </c>
      <c r="E5673" s="313" t="s">
        <v>5068</v>
      </c>
      <c r="I5673" s="313" t="s">
        <v>5069</v>
      </c>
      <c r="J5673" s="313" t="s">
        <v>697</v>
      </c>
      <c r="K5673" s="313">
        <v>37</v>
      </c>
      <c r="L5673" s="319"/>
      <c r="M5673" s="319">
        <v>24</v>
      </c>
      <c r="N5673" s="319">
        <v>6</v>
      </c>
      <c r="O5673" s="319" t="s">
        <v>9647</v>
      </c>
      <c r="P5673" s="319">
        <v>72</v>
      </c>
      <c r="Q5673" s="319">
        <v>25</v>
      </c>
      <c r="R5673" s="319">
        <v>32</v>
      </c>
      <c r="S5673" s="319" t="s">
        <v>9648</v>
      </c>
      <c r="T5673" s="319">
        <v>114</v>
      </c>
      <c r="U5673" s="319">
        <v>-37.402000000000001</v>
      </c>
      <c r="V5673" s="319">
        <v>-72.426000000000002</v>
      </c>
      <c r="W5673" s="319"/>
      <c r="X5673" s="319"/>
      <c r="Y5673" s="319"/>
      <c r="Z5673" s="319"/>
      <c r="AA5673" s="319"/>
      <c r="AB5673" s="319"/>
      <c r="AC5673" s="319"/>
      <c r="AD5673" s="319"/>
      <c r="AE5673" s="319"/>
      <c r="AF5673" s="319"/>
    </row>
    <row r="5674" spans="2:32" s="313" customFormat="1" hidden="1" x14ac:dyDescent="0.25">
      <c r="B5674" s="313" t="s">
        <v>4861</v>
      </c>
      <c r="C5674" s="672"/>
      <c r="D5674" s="313" t="s">
        <v>11033</v>
      </c>
      <c r="E5674" s="313" t="s">
        <v>4862</v>
      </c>
      <c r="I5674" s="313" t="s">
        <v>4861</v>
      </c>
      <c r="J5674" s="313" t="s">
        <v>493</v>
      </c>
      <c r="K5674" s="313">
        <v>41</v>
      </c>
      <c r="L5674" s="319"/>
      <c r="M5674" s="319">
        <v>32</v>
      </c>
      <c r="N5674" s="319">
        <v>43</v>
      </c>
      <c r="O5674" s="319" t="s">
        <v>9647</v>
      </c>
      <c r="P5674" s="319">
        <v>147</v>
      </c>
      <c r="Q5674" s="319">
        <v>12</v>
      </c>
      <c r="R5674" s="319">
        <v>51</v>
      </c>
      <c r="S5674" s="319" t="s">
        <v>9645</v>
      </c>
      <c r="T5674" s="319">
        <v>172</v>
      </c>
      <c r="U5674" s="319">
        <v>-41.545000000000002</v>
      </c>
      <c r="V5674" s="319">
        <v>147.214</v>
      </c>
      <c r="W5674" s="319"/>
      <c r="X5674" s="319"/>
      <c r="Y5674" s="319"/>
      <c r="Z5674" s="319"/>
      <c r="AA5674" s="319"/>
      <c r="AB5674" s="319"/>
      <c r="AC5674" s="319"/>
      <c r="AD5674" s="319"/>
      <c r="AE5674" s="319"/>
      <c r="AF5674" s="319"/>
    </row>
    <row r="5675" spans="2:32" s="313" customFormat="1" hidden="1" x14ac:dyDescent="0.25">
      <c r="B5675" s="313" t="s">
        <v>4843</v>
      </c>
      <c r="C5675" s="672"/>
      <c r="D5675" s="313" t="s">
        <v>11034</v>
      </c>
      <c r="E5675" s="313" t="s">
        <v>4846</v>
      </c>
      <c r="I5675" s="313" t="s">
        <v>4847</v>
      </c>
      <c r="J5675" s="313" t="s">
        <v>436</v>
      </c>
      <c r="K5675" s="313">
        <v>36</v>
      </c>
      <c r="L5675" s="319"/>
      <c r="M5675" s="319">
        <v>14</v>
      </c>
      <c r="N5675" s="319">
        <v>10</v>
      </c>
      <c r="O5675" s="319" t="s">
        <v>9644</v>
      </c>
      <c r="P5675" s="319">
        <v>115</v>
      </c>
      <c r="Q5675" s="319">
        <v>2</v>
      </c>
      <c r="R5675" s="319">
        <v>3</v>
      </c>
      <c r="S5675" s="319" t="s">
        <v>9648</v>
      </c>
      <c r="T5675" s="319">
        <v>570</v>
      </c>
      <c r="U5675" s="319">
        <v>36.235999999999997</v>
      </c>
      <c r="V5675" s="319">
        <v>-115.03400000000001</v>
      </c>
      <c r="W5675" s="319"/>
      <c r="X5675" s="319"/>
      <c r="Y5675" s="319"/>
      <c r="Z5675" s="319"/>
      <c r="AA5675" s="319"/>
      <c r="AB5675" s="319"/>
      <c r="AC5675" s="319"/>
      <c r="AD5675" s="319"/>
      <c r="AE5675" s="319"/>
      <c r="AF5675" s="319"/>
    </row>
    <row r="5676" spans="2:32" s="313" customFormat="1" hidden="1" x14ac:dyDescent="0.25">
      <c r="B5676" s="313" t="s">
        <v>8974</v>
      </c>
      <c r="C5676" s="672"/>
      <c r="D5676" s="313" t="s">
        <v>11035</v>
      </c>
      <c r="E5676" s="313" t="s">
        <v>8975</v>
      </c>
      <c r="I5676" s="313" t="s">
        <v>8974</v>
      </c>
      <c r="J5676" s="313" t="s">
        <v>525</v>
      </c>
      <c r="K5676" s="313">
        <v>23</v>
      </c>
      <c r="L5676" s="319"/>
      <c r="M5676" s="319">
        <v>49</v>
      </c>
      <c r="N5676" s="319">
        <v>27</v>
      </c>
      <c r="O5676" s="319" t="s">
        <v>9647</v>
      </c>
      <c r="P5676" s="319">
        <v>30</v>
      </c>
      <c r="Q5676" s="319">
        <v>19</v>
      </c>
      <c r="R5676" s="319">
        <v>45</v>
      </c>
      <c r="S5676" s="319" t="s">
        <v>9645</v>
      </c>
      <c r="T5676" s="319">
        <v>584</v>
      </c>
      <c r="U5676" s="319">
        <v>-23.824000000000002</v>
      </c>
      <c r="V5676" s="319">
        <v>30.329000000000001</v>
      </c>
      <c r="W5676" s="319"/>
      <c r="X5676" s="319"/>
      <c r="Y5676" s="319"/>
      <c r="Z5676" s="319"/>
      <c r="AA5676" s="319"/>
      <c r="AB5676" s="319"/>
      <c r="AC5676" s="319"/>
      <c r="AD5676" s="319"/>
      <c r="AE5676" s="319"/>
      <c r="AF5676" s="319"/>
    </row>
    <row r="5677" spans="2:32" s="313" customFormat="1" hidden="1" x14ac:dyDescent="0.25">
      <c r="B5677" s="313" t="s">
        <v>3284</v>
      </c>
      <c r="C5677" s="672"/>
      <c r="D5677" s="313" t="s">
        <v>11036</v>
      </c>
      <c r="E5677" s="313" t="s">
        <v>3285</v>
      </c>
      <c r="I5677" s="313" t="s">
        <v>3286</v>
      </c>
      <c r="J5677" s="313" t="s">
        <v>1336</v>
      </c>
      <c r="K5677" s="313">
        <v>30</v>
      </c>
      <c r="L5677" s="319"/>
      <c r="M5677" s="319">
        <v>9</v>
      </c>
      <c r="N5677" s="319">
        <v>6</v>
      </c>
      <c r="O5677" s="319" t="s">
        <v>9644</v>
      </c>
      <c r="P5677" s="319">
        <v>9</v>
      </c>
      <c r="Q5677" s="319">
        <v>42</v>
      </c>
      <c r="R5677" s="319">
        <v>55</v>
      </c>
      <c r="S5677" s="319" t="s">
        <v>9645</v>
      </c>
      <c r="T5677" s="319">
        <v>342</v>
      </c>
      <c r="U5677" s="319">
        <v>30.152000000000001</v>
      </c>
      <c r="V5677" s="319">
        <v>9.7149999999999999</v>
      </c>
      <c r="W5677" s="319"/>
      <c r="X5677" s="319"/>
      <c r="Y5677" s="319"/>
      <c r="Z5677" s="319"/>
      <c r="AA5677" s="319"/>
      <c r="AB5677" s="319"/>
      <c r="AC5677" s="319"/>
      <c r="AD5677" s="319"/>
      <c r="AE5677" s="319"/>
      <c r="AF5677" s="319"/>
    </row>
    <row r="5678" spans="2:32" s="313" customFormat="1" hidden="1" x14ac:dyDescent="0.25">
      <c r="B5678" s="313" t="s">
        <v>4856</v>
      </c>
      <c r="C5678" s="672"/>
      <c r="D5678" s="313" t="s">
        <v>11037</v>
      </c>
      <c r="E5678" s="313" t="s">
        <v>4857</v>
      </c>
      <c r="I5678" s="313" t="s">
        <v>4858</v>
      </c>
      <c r="J5678" s="313" t="s">
        <v>613</v>
      </c>
      <c r="K5678" s="313">
        <v>35</v>
      </c>
      <c r="L5678" s="319"/>
      <c r="M5678" s="319">
        <v>24</v>
      </c>
      <c r="N5678" s="319">
        <v>3</v>
      </c>
      <c r="O5678" s="319" t="s">
        <v>9644</v>
      </c>
      <c r="P5678" s="319">
        <v>35</v>
      </c>
      <c r="Q5678" s="319">
        <v>56</v>
      </c>
      <c r="R5678" s="319">
        <v>55</v>
      </c>
      <c r="S5678" s="319" t="s">
        <v>9645</v>
      </c>
      <c r="T5678" s="319">
        <v>48</v>
      </c>
      <c r="U5678" s="319">
        <v>35.401000000000003</v>
      </c>
      <c r="V5678" s="319">
        <v>35.948999999999998</v>
      </c>
      <c r="W5678" s="319"/>
      <c r="X5678" s="319"/>
      <c r="Y5678" s="319"/>
      <c r="Z5678" s="319"/>
      <c r="AA5678" s="319"/>
      <c r="AB5678" s="319"/>
      <c r="AC5678" s="319"/>
      <c r="AD5678" s="319"/>
      <c r="AE5678" s="319"/>
      <c r="AF5678" s="319"/>
    </row>
    <row r="5679" spans="2:32" s="313" customFormat="1" hidden="1" x14ac:dyDescent="0.25">
      <c r="B5679" s="313" t="s">
        <v>4852</v>
      </c>
      <c r="C5679" s="672"/>
      <c r="D5679" s="313" t="s">
        <v>11038</v>
      </c>
      <c r="E5679" s="313" t="s">
        <v>4853</v>
      </c>
      <c r="I5679" s="313" t="s">
        <v>4852</v>
      </c>
      <c r="J5679" s="313" t="s">
        <v>1463</v>
      </c>
      <c r="K5679" s="313">
        <v>0</v>
      </c>
      <c r="L5679" s="319"/>
      <c r="M5679" s="319">
        <v>49</v>
      </c>
      <c r="N5679" s="319">
        <v>35</v>
      </c>
      <c r="O5679" s="319" t="s">
        <v>9647</v>
      </c>
      <c r="P5679" s="319">
        <v>12</v>
      </c>
      <c r="Q5679" s="319">
        <v>44</v>
      </c>
      <c r="R5679" s="319">
        <v>48</v>
      </c>
      <c r="S5679" s="319" t="s">
        <v>9645</v>
      </c>
      <c r="T5679" s="319">
        <v>484</v>
      </c>
      <c r="U5679" s="319">
        <v>-0.82599999999999996</v>
      </c>
      <c r="V5679" s="319">
        <v>12.747</v>
      </c>
      <c r="W5679" s="319"/>
      <c r="X5679" s="319"/>
      <c r="Y5679" s="319"/>
      <c r="Z5679" s="319"/>
      <c r="AA5679" s="319"/>
      <c r="AB5679" s="319"/>
      <c r="AC5679" s="319"/>
      <c r="AD5679" s="319"/>
      <c r="AE5679" s="319"/>
      <c r="AF5679" s="319"/>
    </row>
    <row r="5680" spans="2:32" s="313" customFormat="1" hidden="1" x14ac:dyDescent="0.25">
      <c r="B5680" s="313" t="s">
        <v>4920</v>
      </c>
      <c r="C5680" s="672"/>
      <c r="D5680" s="313" t="s">
        <v>11039</v>
      </c>
      <c r="E5680" s="313" t="s">
        <v>4921</v>
      </c>
      <c r="I5680" s="313" t="s">
        <v>4920</v>
      </c>
      <c r="J5680" s="313" t="s">
        <v>4203</v>
      </c>
      <c r="K5680" s="313">
        <v>3</v>
      </c>
      <c r="L5680" s="319"/>
      <c r="M5680" s="319">
        <v>22</v>
      </c>
      <c r="N5680" s="319">
        <v>21</v>
      </c>
      <c r="O5680" s="319" t="s">
        <v>9644</v>
      </c>
      <c r="P5680" s="319">
        <v>59</v>
      </c>
      <c r="Q5680" s="319">
        <v>47</v>
      </c>
      <c r="R5680" s="319">
        <v>21</v>
      </c>
      <c r="S5680" s="319" t="s">
        <v>9648</v>
      </c>
      <c r="T5680" s="319">
        <v>107</v>
      </c>
      <c r="U5680" s="319">
        <v>3.3730000000000002</v>
      </c>
      <c r="V5680" s="319">
        <v>-59.789000000000001</v>
      </c>
      <c r="W5680" s="319"/>
      <c r="X5680" s="319"/>
      <c r="Y5680" s="319"/>
      <c r="Z5680" s="319"/>
      <c r="AA5680" s="319"/>
      <c r="AB5680" s="319"/>
      <c r="AC5680" s="319"/>
      <c r="AD5680" s="319"/>
      <c r="AE5680" s="319"/>
      <c r="AF5680" s="319"/>
    </row>
    <row r="5681" spans="2:32" s="313" customFormat="1" hidden="1" x14ac:dyDescent="0.25">
      <c r="B5681" s="313" t="s">
        <v>5033</v>
      </c>
      <c r="C5681" s="672"/>
      <c r="D5681" s="313" t="s">
        <v>11040</v>
      </c>
      <c r="E5681" s="313" t="s">
        <v>5040</v>
      </c>
      <c r="I5681" s="313" t="s">
        <v>5041</v>
      </c>
      <c r="J5681" s="313" t="s">
        <v>1194</v>
      </c>
      <c r="K5681" s="313">
        <v>51</v>
      </c>
      <c r="L5681" s="319"/>
      <c r="M5681" s="319">
        <v>52</v>
      </c>
      <c r="N5681" s="319">
        <v>28</v>
      </c>
      <c r="O5681" s="319" t="s">
        <v>9644</v>
      </c>
      <c r="P5681" s="319">
        <v>0</v>
      </c>
      <c r="Q5681" s="319">
        <v>22</v>
      </c>
      <c r="R5681" s="319">
        <v>6</v>
      </c>
      <c r="S5681" s="319" t="s">
        <v>9648</v>
      </c>
      <c r="T5681" s="319">
        <v>161</v>
      </c>
      <c r="U5681" s="319">
        <v>51.874000000000002</v>
      </c>
      <c r="V5681" s="319">
        <v>-0.36799999999999999</v>
      </c>
      <c r="W5681" s="319"/>
      <c r="X5681" s="319"/>
      <c r="Y5681" s="319"/>
      <c r="Z5681" s="319"/>
      <c r="AA5681" s="319"/>
      <c r="AB5681" s="319"/>
      <c r="AC5681" s="319"/>
      <c r="AD5681" s="319"/>
      <c r="AE5681" s="319"/>
      <c r="AF5681" s="319"/>
    </row>
    <row r="5682" spans="2:32" s="313" customFormat="1" hidden="1" x14ac:dyDescent="0.25">
      <c r="B5682" s="313" t="s">
        <v>5059</v>
      </c>
      <c r="C5682" s="672"/>
      <c r="D5682" s="313" t="s">
        <v>11041</v>
      </c>
      <c r="E5682" s="313" t="s">
        <v>5060</v>
      </c>
      <c r="I5682" s="313" t="s">
        <v>5061</v>
      </c>
      <c r="J5682" s="313" t="s">
        <v>469</v>
      </c>
      <c r="K5682" s="313">
        <v>25</v>
      </c>
      <c r="L5682" s="319"/>
      <c r="M5682" s="319">
        <v>59</v>
      </c>
      <c r="N5682" s="319">
        <v>21</v>
      </c>
      <c r="O5682" s="319" t="s">
        <v>9644</v>
      </c>
      <c r="P5682" s="319">
        <v>111</v>
      </c>
      <c r="Q5682" s="319">
        <v>20</v>
      </c>
      <c r="R5682" s="319">
        <v>54</v>
      </c>
      <c r="S5682" s="319" t="s">
        <v>9648</v>
      </c>
      <c r="T5682" s="319">
        <v>4</v>
      </c>
      <c r="U5682" s="319">
        <v>25.989000000000001</v>
      </c>
      <c r="V5682" s="319">
        <v>-111.348</v>
      </c>
      <c r="W5682" s="319"/>
      <c r="X5682" s="319"/>
      <c r="Y5682" s="319"/>
      <c r="Z5682" s="319"/>
      <c r="AA5682" s="319"/>
      <c r="AB5682" s="319"/>
      <c r="AC5682" s="319"/>
      <c r="AD5682" s="319"/>
      <c r="AE5682" s="319"/>
      <c r="AF5682" s="319"/>
    </row>
    <row r="5683" spans="2:32" s="313" customFormat="1" hidden="1" x14ac:dyDescent="0.25">
      <c r="B5683" s="313" t="s">
        <v>4884</v>
      </c>
      <c r="C5683" s="672"/>
      <c r="D5683" s="313" t="s">
        <v>11042</v>
      </c>
      <c r="E5683" s="313" t="s">
        <v>4885</v>
      </c>
      <c r="I5683" s="313" t="s">
        <v>4886</v>
      </c>
      <c r="J5683" s="313" t="s">
        <v>423</v>
      </c>
      <c r="K5683" s="313">
        <v>50</v>
      </c>
      <c r="L5683" s="319"/>
      <c r="M5683" s="319">
        <v>30</v>
      </c>
      <c r="N5683" s="319">
        <v>53</v>
      </c>
      <c r="O5683" s="319" t="s">
        <v>9644</v>
      </c>
      <c r="P5683" s="319">
        <v>1</v>
      </c>
      <c r="Q5683" s="319">
        <v>37</v>
      </c>
      <c r="R5683" s="319">
        <v>38</v>
      </c>
      <c r="S5683" s="319" t="s">
        <v>9645</v>
      </c>
      <c r="T5683" s="319">
        <v>11</v>
      </c>
      <c r="U5683" s="319">
        <v>50.515000000000001</v>
      </c>
      <c r="V5683" s="319">
        <v>1.627</v>
      </c>
      <c r="W5683" s="319"/>
      <c r="X5683" s="319"/>
      <c r="Y5683" s="319"/>
      <c r="Z5683" s="319"/>
      <c r="AA5683" s="319"/>
      <c r="AB5683" s="319"/>
      <c r="AC5683" s="319"/>
      <c r="AD5683" s="319"/>
      <c r="AE5683" s="319"/>
      <c r="AF5683" s="319"/>
    </row>
    <row r="5684" spans="2:32" s="313" customFormat="1" hidden="1" x14ac:dyDescent="0.25">
      <c r="B5684" s="313" t="s">
        <v>701</v>
      </c>
      <c r="C5684" s="672"/>
      <c r="D5684" s="313" t="s">
        <v>11043</v>
      </c>
      <c r="E5684" s="313" t="s">
        <v>702</v>
      </c>
      <c r="I5684" s="313" t="s">
        <v>703</v>
      </c>
      <c r="J5684" s="313" t="s">
        <v>436</v>
      </c>
      <c r="K5684" s="313">
        <v>34</v>
      </c>
      <c r="L5684" s="319"/>
      <c r="M5684" s="319">
        <v>40</v>
      </c>
      <c r="N5684" s="319">
        <v>1</v>
      </c>
      <c r="O5684" s="319" t="s">
        <v>9644</v>
      </c>
      <c r="P5684" s="319">
        <v>99</v>
      </c>
      <c r="Q5684" s="319">
        <v>16</v>
      </c>
      <c r="R5684" s="319">
        <v>0</v>
      </c>
      <c r="S5684" s="319" t="s">
        <v>9648</v>
      </c>
      <c r="T5684" s="319">
        <v>422</v>
      </c>
      <c r="U5684" s="319">
        <v>34.667000000000002</v>
      </c>
      <c r="V5684" s="319">
        <v>-99.266999999999996</v>
      </c>
      <c r="W5684" s="319"/>
      <c r="X5684" s="319"/>
      <c r="Y5684" s="319"/>
      <c r="Z5684" s="319"/>
      <c r="AA5684" s="319"/>
      <c r="AB5684" s="319"/>
      <c r="AC5684" s="319"/>
      <c r="AD5684" s="319"/>
      <c r="AE5684" s="319"/>
      <c r="AF5684" s="319"/>
    </row>
    <row r="5685" spans="2:32" s="313" customFormat="1" hidden="1" x14ac:dyDescent="0.25">
      <c r="B5685" s="313" t="s">
        <v>6789</v>
      </c>
      <c r="C5685" s="672"/>
      <c r="D5685" s="313" t="s">
        <v>11044</v>
      </c>
      <c r="E5685" s="313" t="s">
        <v>6790</v>
      </c>
      <c r="I5685" s="313" t="s">
        <v>6791</v>
      </c>
      <c r="J5685" s="313" t="s">
        <v>436</v>
      </c>
      <c r="K5685" s="313">
        <v>33</v>
      </c>
      <c r="L5685" s="319"/>
      <c r="M5685" s="319">
        <v>32</v>
      </c>
      <c r="N5685" s="319">
        <v>6</v>
      </c>
      <c r="O5685" s="319" t="s">
        <v>9644</v>
      </c>
      <c r="P5685" s="319">
        <v>112</v>
      </c>
      <c r="Q5685" s="319">
        <v>22</v>
      </c>
      <c r="R5685" s="319">
        <v>59</v>
      </c>
      <c r="S5685" s="319" t="s">
        <v>9648</v>
      </c>
      <c r="T5685" s="319">
        <v>331</v>
      </c>
      <c r="U5685" s="319">
        <v>33.534999999999997</v>
      </c>
      <c r="V5685" s="319">
        <v>-112.383</v>
      </c>
      <c r="W5685" s="319"/>
      <c r="X5685" s="319"/>
      <c r="Y5685" s="319"/>
      <c r="Z5685" s="319"/>
      <c r="AA5685" s="319"/>
      <c r="AB5685" s="319"/>
      <c r="AC5685" s="319"/>
      <c r="AD5685" s="319"/>
      <c r="AE5685" s="319"/>
      <c r="AF5685" s="319"/>
    </row>
    <row r="5686" spans="2:32" s="313" customFormat="1" hidden="1" x14ac:dyDescent="0.25">
      <c r="B5686" s="313" t="s">
        <v>5116</v>
      </c>
      <c r="C5686" s="672"/>
      <c r="D5686" s="313" t="s">
        <v>11045</v>
      </c>
      <c r="E5686" s="313" t="s">
        <v>5117</v>
      </c>
      <c r="I5686" s="313" t="s">
        <v>5116</v>
      </c>
      <c r="J5686" s="313" t="s">
        <v>682</v>
      </c>
      <c r="K5686" s="313">
        <v>46</v>
      </c>
      <c r="L5686" s="319"/>
      <c r="M5686" s="319">
        <v>0</v>
      </c>
      <c r="N5686" s="319">
        <v>15</v>
      </c>
      <c r="O5686" s="319" t="s">
        <v>9644</v>
      </c>
      <c r="P5686" s="319">
        <v>8</v>
      </c>
      <c r="Q5686" s="319">
        <v>54</v>
      </c>
      <c r="R5686" s="319">
        <v>38</v>
      </c>
      <c r="S5686" s="319" t="s">
        <v>9645</v>
      </c>
      <c r="T5686" s="319">
        <v>279</v>
      </c>
      <c r="U5686" s="319">
        <v>46.003999999999998</v>
      </c>
      <c r="V5686" s="319">
        <v>8.9109999999999996</v>
      </c>
      <c r="W5686" s="319"/>
      <c r="X5686" s="319"/>
      <c r="Y5686" s="319"/>
      <c r="Z5686" s="319"/>
      <c r="AA5686" s="319"/>
      <c r="AB5686" s="319"/>
      <c r="AC5686" s="319"/>
      <c r="AD5686" s="319"/>
      <c r="AE5686" s="319"/>
      <c r="AF5686" s="319"/>
    </row>
    <row r="5687" spans="2:32" s="313" customFormat="1" hidden="1" x14ac:dyDescent="0.25">
      <c r="B5687" s="313" t="s">
        <v>5105</v>
      </c>
      <c r="C5687" s="672"/>
      <c r="D5687" s="313" t="s">
        <v>11046</v>
      </c>
      <c r="E5687" s="313" t="s">
        <v>5106</v>
      </c>
      <c r="I5687" s="313" t="s">
        <v>5107</v>
      </c>
      <c r="J5687" s="313" t="s">
        <v>516</v>
      </c>
      <c r="K5687" s="313">
        <v>30</v>
      </c>
      <c r="L5687" s="319"/>
      <c r="M5687" s="319">
        <v>51</v>
      </c>
      <c r="N5687" s="319">
        <v>16</v>
      </c>
      <c r="O5687" s="319" t="s">
        <v>9644</v>
      </c>
      <c r="P5687" s="319">
        <v>75</v>
      </c>
      <c r="Q5687" s="319">
        <v>57</v>
      </c>
      <c r="R5687" s="319">
        <v>4</v>
      </c>
      <c r="S5687" s="319" t="s">
        <v>9645</v>
      </c>
      <c r="T5687" s="319">
        <v>255</v>
      </c>
      <c r="U5687" s="319">
        <v>30.853999999999999</v>
      </c>
      <c r="V5687" s="319">
        <v>75.950999999999993</v>
      </c>
      <c r="W5687" s="319"/>
      <c r="X5687" s="319"/>
      <c r="Y5687" s="319"/>
      <c r="Z5687" s="319"/>
      <c r="AA5687" s="319"/>
      <c r="AB5687" s="319"/>
      <c r="AC5687" s="319"/>
      <c r="AD5687" s="319"/>
      <c r="AE5687" s="319"/>
      <c r="AF5687" s="319"/>
    </row>
    <row r="5688" spans="2:32" s="313" customFormat="1" hidden="1" x14ac:dyDescent="0.25">
      <c r="B5688" s="313" t="s">
        <v>2155</v>
      </c>
      <c r="C5688" s="672"/>
      <c r="D5688" s="313" t="s">
        <v>11047</v>
      </c>
      <c r="E5688" s="313" t="s">
        <v>2158</v>
      </c>
      <c r="I5688" s="313" t="s">
        <v>2159</v>
      </c>
      <c r="J5688" s="313" t="s">
        <v>436</v>
      </c>
      <c r="K5688" s="313">
        <v>39</v>
      </c>
      <c r="L5688" s="319"/>
      <c r="M5688" s="319">
        <v>6</v>
      </c>
      <c r="N5688" s="319">
        <v>12</v>
      </c>
      <c r="O5688" s="319" t="s">
        <v>9644</v>
      </c>
      <c r="P5688" s="319">
        <v>84</v>
      </c>
      <c r="Q5688" s="319">
        <v>25</v>
      </c>
      <c r="R5688" s="319">
        <v>7</v>
      </c>
      <c r="S5688" s="319" t="s">
        <v>9648</v>
      </c>
      <c r="T5688" s="319">
        <v>148</v>
      </c>
      <c r="U5688" s="319">
        <v>39.103000000000002</v>
      </c>
      <c r="V5688" s="319">
        <v>-84.418999999999997</v>
      </c>
      <c r="W5688" s="319"/>
      <c r="X5688" s="319"/>
      <c r="Y5688" s="319"/>
      <c r="Z5688" s="319"/>
      <c r="AA5688" s="319"/>
      <c r="AB5688" s="319"/>
      <c r="AC5688" s="319"/>
      <c r="AD5688" s="319"/>
      <c r="AE5688" s="319"/>
      <c r="AF5688" s="319"/>
    </row>
    <row r="5689" spans="2:32" s="313" customFormat="1" hidden="1" x14ac:dyDescent="0.25">
      <c r="B5689" s="313" t="s">
        <v>5126</v>
      </c>
      <c r="C5689" s="672"/>
      <c r="D5689" s="313" t="s">
        <v>11048</v>
      </c>
      <c r="E5689" s="313" t="s">
        <v>5127</v>
      </c>
      <c r="I5689" s="313" t="s">
        <v>5128</v>
      </c>
      <c r="J5689" s="313" t="s">
        <v>4181</v>
      </c>
      <c r="K5689" s="313">
        <v>15</v>
      </c>
      <c r="L5689" s="319"/>
      <c r="M5689" s="319">
        <v>19</v>
      </c>
      <c r="N5689" s="319">
        <v>50</v>
      </c>
      <c r="O5689" s="319" t="s">
        <v>9647</v>
      </c>
      <c r="P5689" s="319">
        <v>28</v>
      </c>
      <c r="Q5689" s="319">
        <v>27</v>
      </c>
      <c r="R5689" s="319">
        <v>9</v>
      </c>
      <c r="S5689" s="319" t="s">
        <v>9645</v>
      </c>
      <c r="T5689" s="319">
        <v>1152</v>
      </c>
      <c r="U5689" s="319">
        <v>-15.331</v>
      </c>
      <c r="V5689" s="319">
        <v>28.452999999999999</v>
      </c>
      <c r="W5689" s="319"/>
      <c r="X5689" s="319"/>
      <c r="Y5689" s="319"/>
      <c r="Z5689" s="319"/>
      <c r="AA5689" s="319"/>
      <c r="AB5689" s="319"/>
      <c r="AC5689" s="319"/>
      <c r="AD5689" s="319"/>
      <c r="AE5689" s="319"/>
      <c r="AF5689" s="319"/>
    </row>
    <row r="5690" spans="2:32" s="313" customFormat="1" hidden="1" x14ac:dyDescent="0.25">
      <c r="B5690" s="313" t="s">
        <v>5111</v>
      </c>
      <c r="C5690" s="672"/>
      <c r="D5690" s="313" t="s">
        <v>11049</v>
      </c>
      <c r="E5690" s="313" t="s">
        <v>5112</v>
      </c>
      <c r="I5690" s="313" t="s">
        <v>5111</v>
      </c>
      <c r="J5690" s="313" t="s">
        <v>1343</v>
      </c>
      <c r="K5690" s="313">
        <v>11</v>
      </c>
      <c r="L5690" s="319"/>
      <c r="M5690" s="319">
        <v>46</v>
      </c>
      <c r="N5690" s="319">
        <v>5</v>
      </c>
      <c r="O5690" s="319" t="s">
        <v>9647</v>
      </c>
      <c r="P5690" s="319">
        <v>19</v>
      </c>
      <c r="Q5690" s="319">
        <v>53</v>
      </c>
      <c r="R5690" s="319">
        <v>51</v>
      </c>
      <c r="S5690" s="319" t="s">
        <v>9645</v>
      </c>
      <c r="T5690" s="319">
        <v>1329</v>
      </c>
      <c r="U5690" s="319">
        <v>-11.768000000000001</v>
      </c>
      <c r="V5690" s="319">
        <v>19.898</v>
      </c>
      <c r="W5690" s="319"/>
      <c r="X5690" s="319"/>
      <c r="Y5690" s="319"/>
      <c r="Z5690" s="319"/>
      <c r="AA5690" s="319"/>
      <c r="AB5690" s="319"/>
      <c r="AC5690" s="319"/>
      <c r="AD5690" s="319"/>
      <c r="AE5690" s="319"/>
      <c r="AF5690" s="319"/>
    </row>
    <row r="5691" spans="2:32" s="313" customFormat="1" hidden="1" x14ac:dyDescent="0.25">
      <c r="B5691" s="313" t="s">
        <v>3920</v>
      </c>
      <c r="C5691" s="672"/>
      <c r="D5691" s="313" t="s">
        <v>11050</v>
      </c>
      <c r="E5691" s="313" t="s">
        <v>7708</v>
      </c>
      <c r="I5691" s="313" t="s">
        <v>3920</v>
      </c>
      <c r="J5691" s="313" t="s">
        <v>1055</v>
      </c>
      <c r="K5691" s="313">
        <v>33</v>
      </c>
      <c r="L5691" s="319"/>
      <c r="M5691" s="319">
        <v>16</v>
      </c>
      <c r="N5691" s="319">
        <v>23</v>
      </c>
      <c r="O5691" s="319" t="s">
        <v>9647</v>
      </c>
      <c r="P5691" s="319">
        <v>66</v>
      </c>
      <c r="Q5691" s="319">
        <v>21</v>
      </c>
      <c r="R5691" s="319">
        <v>23</v>
      </c>
      <c r="S5691" s="319" t="s">
        <v>9648</v>
      </c>
      <c r="T5691" s="319">
        <v>710</v>
      </c>
      <c r="U5691" s="319">
        <v>-33.273000000000003</v>
      </c>
      <c r="V5691" s="319">
        <v>-66.355999999999995</v>
      </c>
      <c r="W5691" s="319"/>
      <c r="X5691" s="319"/>
      <c r="Y5691" s="319"/>
      <c r="Z5691" s="319"/>
      <c r="AA5691" s="319"/>
      <c r="AB5691" s="319"/>
      <c r="AC5691" s="319"/>
      <c r="AD5691" s="319"/>
      <c r="AE5691" s="319"/>
      <c r="AF5691" s="319"/>
    </row>
    <row r="5692" spans="2:32" s="313" customFormat="1" hidden="1" x14ac:dyDescent="0.25">
      <c r="B5692" s="313" t="s">
        <v>1833</v>
      </c>
      <c r="C5692" s="672"/>
      <c r="D5692" s="313" t="s">
        <v>6579</v>
      </c>
      <c r="E5692" s="313" t="s">
        <v>1834</v>
      </c>
      <c r="I5692" s="313" t="s">
        <v>1835</v>
      </c>
      <c r="J5692" s="313" t="s">
        <v>436</v>
      </c>
      <c r="K5692" s="313">
        <v>68</v>
      </c>
      <c r="L5692" s="319"/>
      <c r="M5692" s="319">
        <v>52</v>
      </c>
      <c r="N5692" s="319">
        <v>30</v>
      </c>
      <c r="O5692" s="319" t="s">
        <v>9644</v>
      </c>
      <c r="P5692" s="319">
        <v>166</v>
      </c>
      <c r="Q5692" s="319">
        <v>6</v>
      </c>
      <c r="R5692" s="319">
        <v>36</v>
      </c>
      <c r="S5692" s="319" t="s">
        <v>9648</v>
      </c>
      <c r="T5692" s="319">
        <v>4</v>
      </c>
      <c r="U5692" s="319">
        <v>68.875</v>
      </c>
      <c r="V5692" s="319">
        <v>-166.11</v>
      </c>
      <c r="W5692" s="319"/>
      <c r="X5692" s="319"/>
      <c r="Y5692" s="319"/>
      <c r="Z5692" s="319"/>
      <c r="AA5692" s="319"/>
      <c r="AB5692" s="319"/>
      <c r="AC5692" s="319"/>
      <c r="AD5692" s="319"/>
      <c r="AE5692" s="319"/>
      <c r="AF5692" s="319"/>
    </row>
    <row r="5693" spans="2:32" s="313" customFormat="1" hidden="1" x14ac:dyDescent="0.25">
      <c r="B5693" s="313" t="s">
        <v>5129</v>
      </c>
      <c r="C5693" s="672"/>
      <c r="D5693" s="313" t="s">
        <v>11051</v>
      </c>
      <c r="E5693" s="313" t="s">
        <v>5130</v>
      </c>
      <c r="I5693" s="313" t="s">
        <v>5131</v>
      </c>
      <c r="J5693" s="313" t="s">
        <v>726</v>
      </c>
      <c r="K5693" s="313">
        <v>1</v>
      </c>
      <c r="L5693" s="319"/>
      <c r="M5693" s="319">
        <v>2</v>
      </c>
      <c r="N5693" s="319">
        <v>20</v>
      </c>
      <c r="O5693" s="319" t="s">
        <v>9647</v>
      </c>
      <c r="P5693" s="319">
        <v>122</v>
      </c>
      <c r="Q5693" s="319">
        <v>46</v>
      </c>
      <c r="R5693" s="319">
        <v>18</v>
      </c>
      <c r="S5693" s="319" t="s">
        <v>9645</v>
      </c>
      <c r="T5693" s="319">
        <v>18</v>
      </c>
      <c r="U5693" s="319">
        <v>-1.0389999999999999</v>
      </c>
      <c r="V5693" s="319">
        <v>122.77200000000001</v>
      </c>
      <c r="W5693" s="319"/>
      <c r="X5693" s="319"/>
      <c r="Y5693" s="319"/>
      <c r="Z5693" s="319"/>
      <c r="AA5693" s="319"/>
      <c r="AB5693" s="319"/>
      <c r="AC5693" s="319"/>
      <c r="AD5693" s="319"/>
      <c r="AE5693" s="319"/>
      <c r="AF5693" s="319"/>
    </row>
    <row r="5694" spans="2:32" s="313" customFormat="1" hidden="1" x14ac:dyDescent="0.25">
      <c r="B5694" s="313" t="s">
        <v>5132</v>
      </c>
      <c r="C5694" s="672"/>
      <c r="D5694" s="313" t="s">
        <v>11052</v>
      </c>
      <c r="E5694" s="313" t="s">
        <v>5133</v>
      </c>
      <c r="I5694" s="313" t="s">
        <v>5134</v>
      </c>
      <c r="J5694" s="313" t="s">
        <v>5132</v>
      </c>
      <c r="K5694" s="313">
        <v>49</v>
      </c>
      <c r="L5694" s="319"/>
      <c r="M5694" s="319">
        <v>37</v>
      </c>
      <c r="N5694" s="319">
        <v>35</v>
      </c>
      <c r="O5694" s="319" t="s">
        <v>9644</v>
      </c>
      <c r="P5694" s="319">
        <v>6</v>
      </c>
      <c r="Q5694" s="319">
        <v>12</v>
      </c>
      <c r="R5694" s="319">
        <v>41</v>
      </c>
      <c r="S5694" s="319" t="s">
        <v>9645</v>
      </c>
      <c r="T5694" s="319">
        <v>377</v>
      </c>
      <c r="U5694" s="319">
        <v>49.625999999999998</v>
      </c>
      <c r="V5694" s="319">
        <v>6.2110000000000003</v>
      </c>
      <c r="W5694" s="319"/>
      <c r="X5694" s="319"/>
      <c r="Y5694" s="319"/>
      <c r="Z5694" s="319"/>
      <c r="AA5694" s="319"/>
      <c r="AB5694" s="319"/>
      <c r="AC5694" s="319"/>
      <c r="AD5694" s="319"/>
      <c r="AE5694" s="319"/>
      <c r="AF5694" s="319"/>
    </row>
    <row r="5695" spans="2:32" s="313" customFormat="1" hidden="1" x14ac:dyDescent="0.25">
      <c r="B5695" s="313" t="s">
        <v>4864</v>
      </c>
      <c r="C5695" s="672"/>
      <c r="D5695" s="313" t="s">
        <v>11053</v>
      </c>
      <c r="E5695" s="313" t="s">
        <v>4865</v>
      </c>
      <c r="I5695" s="313" t="s">
        <v>4866</v>
      </c>
      <c r="J5695" s="313" t="s">
        <v>423</v>
      </c>
      <c r="K5695" s="313">
        <v>48</v>
      </c>
      <c r="L5695" s="319"/>
      <c r="M5695" s="319">
        <v>1</v>
      </c>
      <c r="N5695" s="319">
        <v>52</v>
      </c>
      <c r="O5695" s="319" t="s">
        <v>9644</v>
      </c>
      <c r="P5695" s="319">
        <v>0</v>
      </c>
      <c r="Q5695" s="319">
        <v>44</v>
      </c>
      <c r="R5695" s="319">
        <v>34</v>
      </c>
      <c r="S5695" s="319" t="s">
        <v>9648</v>
      </c>
      <c r="T5695" s="319">
        <v>100</v>
      </c>
      <c r="U5695" s="319">
        <v>48.030999999999999</v>
      </c>
      <c r="V5695" s="319">
        <v>-0.74299999999999999</v>
      </c>
      <c r="W5695" s="319"/>
      <c r="X5695" s="319"/>
      <c r="Y5695" s="319"/>
      <c r="Z5695" s="319"/>
      <c r="AA5695" s="319"/>
      <c r="AB5695" s="319"/>
      <c r="AC5695" s="319"/>
      <c r="AD5695" s="319"/>
      <c r="AE5695" s="319"/>
      <c r="AF5695" s="319"/>
    </row>
    <row r="5696" spans="2:32" s="313" customFormat="1" hidden="1" x14ac:dyDescent="0.25">
      <c r="B5696" s="313" t="s">
        <v>5006</v>
      </c>
      <c r="C5696" s="672"/>
      <c r="D5696" s="313" t="s">
        <v>11054</v>
      </c>
      <c r="E5696" s="313" t="s">
        <v>5007</v>
      </c>
      <c r="I5696" s="313" t="s">
        <v>5006</v>
      </c>
      <c r="J5696" s="313" t="s">
        <v>4181</v>
      </c>
      <c r="K5696" s="313">
        <v>17</v>
      </c>
      <c r="L5696" s="319"/>
      <c r="M5696" s="319">
        <v>49</v>
      </c>
      <c r="N5696" s="319">
        <v>18</v>
      </c>
      <c r="O5696" s="319" t="s">
        <v>9647</v>
      </c>
      <c r="P5696" s="319">
        <v>25</v>
      </c>
      <c r="Q5696" s="319">
        <v>49</v>
      </c>
      <c r="R5696" s="319">
        <v>21</v>
      </c>
      <c r="S5696" s="319" t="s">
        <v>9645</v>
      </c>
      <c r="T5696" s="319">
        <v>991</v>
      </c>
      <c r="U5696" s="319">
        <v>-17.821999999999999</v>
      </c>
      <c r="V5696" s="319">
        <v>25.821999999999999</v>
      </c>
      <c r="W5696" s="319"/>
      <c r="X5696" s="319"/>
      <c r="Y5696" s="319"/>
      <c r="Z5696" s="319"/>
      <c r="AA5696" s="319"/>
      <c r="AB5696" s="319"/>
      <c r="AC5696" s="319"/>
      <c r="AD5696" s="319"/>
      <c r="AE5696" s="319"/>
      <c r="AF5696" s="319"/>
    </row>
    <row r="5697" spans="2:32" s="313" customFormat="1" hidden="1" x14ac:dyDescent="0.25">
      <c r="B5697" s="313" t="s">
        <v>5140</v>
      </c>
      <c r="C5697" s="672"/>
      <c r="D5697" s="313" t="s">
        <v>11055</v>
      </c>
      <c r="E5697" s="313" t="s">
        <v>5141</v>
      </c>
      <c r="I5697" s="313" t="s">
        <v>5142</v>
      </c>
      <c r="J5697" s="313" t="s">
        <v>421</v>
      </c>
      <c r="K5697" s="313">
        <v>49</v>
      </c>
      <c r="L5697" s="319"/>
      <c r="M5697" s="319">
        <v>48</v>
      </c>
      <c r="N5697" s="319">
        <v>45</v>
      </c>
      <c r="O5697" s="319" t="s">
        <v>9644</v>
      </c>
      <c r="P5697" s="319">
        <v>23</v>
      </c>
      <c r="Q5697" s="319">
        <v>57</v>
      </c>
      <c r="R5697" s="319">
        <v>22</v>
      </c>
      <c r="S5697" s="319" t="s">
        <v>9645</v>
      </c>
      <c r="T5697" s="319">
        <v>328</v>
      </c>
      <c r="U5697" s="319">
        <v>49.813000000000002</v>
      </c>
      <c r="V5697" s="319">
        <v>23.956</v>
      </c>
      <c r="W5697" s="319"/>
      <c r="X5697" s="319"/>
      <c r="Y5697" s="319"/>
      <c r="Z5697" s="319"/>
      <c r="AA5697" s="319"/>
      <c r="AB5697" s="319"/>
      <c r="AC5697" s="319"/>
      <c r="AD5697" s="319"/>
      <c r="AE5697" s="319"/>
      <c r="AF5697" s="319"/>
    </row>
    <row r="5698" spans="2:32" s="313" customFormat="1" hidden="1" x14ac:dyDescent="0.25">
      <c r="B5698" s="313" t="s">
        <v>4897</v>
      </c>
      <c r="C5698" s="672"/>
      <c r="D5698" s="313" t="s">
        <v>11056</v>
      </c>
      <c r="E5698" s="313" t="s">
        <v>4898</v>
      </c>
      <c r="I5698" s="313" t="s">
        <v>4897</v>
      </c>
      <c r="J5698" s="313" t="s">
        <v>748</v>
      </c>
      <c r="K5698" s="313">
        <v>53</v>
      </c>
      <c r="L5698" s="319"/>
      <c r="M5698" s="319">
        <v>13</v>
      </c>
      <c r="N5698" s="319">
        <v>43</v>
      </c>
      <c r="O5698" s="319" t="s">
        <v>9644</v>
      </c>
      <c r="P5698" s="319">
        <v>5</v>
      </c>
      <c r="Q5698" s="319">
        <v>45</v>
      </c>
      <c r="R5698" s="319">
        <v>38</v>
      </c>
      <c r="S5698" s="319" t="s">
        <v>9645</v>
      </c>
      <c r="T5698" s="319">
        <v>2</v>
      </c>
      <c r="U5698" s="319">
        <v>53.228999999999999</v>
      </c>
      <c r="V5698" s="319">
        <v>5.7610000000000001</v>
      </c>
      <c r="W5698" s="319"/>
      <c r="X5698" s="319"/>
      <c r="Y5698" s="319"/>
      <c r="Z5698" s="319"/>
      <c r="AA5698" s="319"/>
      <c r="AB5698" s="319"/>
      <c r="AC5698" s="319"/>
      <c r="AD5698" s="319"/>
      <c r="AE5698" s="319"/>
      <c r="AF5698" s="319"/>
    </row>
    <row r="5699" spans="2:32" s="313" customFormat="1" hidden="1" x14ac:dyDescent="0.25">
      <c r="B5699" s="313" t="s">
        <v>4933</v>
      </c>
      <c r="C5699" s="672"/>
      <c r="D5699" s="313" t="s">
        <v>11057</v>
      </c>
      <c r="E5699" s="313" t="s">
        <v>4934</v>
      </c>
      <c r="I5699" s="313" t="s">
        <v>4935</v>
      </c>
      <c r="J5699" s="313" t="s">
        <v>1291</v>
      </c>
      <c r="K5699" s="313">
        <v>0</v>
      </c>
      <c r="L5699" s="319"/>
      <c r="M5699" s="319">
        <v>0</v>
      </c>
      <c r="N5699" s="319">
        <v>0</v>
      </c>
      <c r="O5699" s="319" t="s">
        <v>10226</v>
      </c>
      <c r="P5699" s="319">
        <v>0</v>
      </c>
      <c r="Q5699" s="319">
        <v>0</v>
      </c>
      <c r="R5699" s="319">
        <v>0</v>
      </c>
      <c r="S5699" s="319" t="s">
        <v>10226</v>
      </c>
      <c r="T5699" s="319">
        <v>0</v>
      </c>
      <c r="U5699" s="319">
        <v>0</v>
      </c>
      <c r="V5699" s="319">
        <v>0</v>
      </c>
      <c r="W5699" s="319"/>
      <c r="X5699" s="319"/>
      <c r="Y5699" s="319"/>
      <c r="Z5699" s="319"/>
      <c r="AA5699" s="319"/>
      <c r="AB5699" s="319"/>
      <c r="AC5699" s="319"/>
      <c r="AD5699" s="319"/>
      <c r="AE5699" s="319"/>
      <c r="AF5699" s="319"/>
    </row>
    <row r="5700" spans="2:32" s="313" customFormat="1" hidden="1" x14ac:dyDescent="0.25">
      <c r="B5700" s="313" t="s">
        <v>5137</v>
      </c>
      <c r="C5700" s="672"/>
      <c r="D5700" s="313" t="s">
        <v>11058</v>
      </c>
      <c r="E5700" s="313" t="s">
        <v>5138</v>
      </c>
      <c r="I5700" s="313" t="s">
        <v>5139</v>
      </c>
      <c r="J5700" s="313" t="s">
        <v>460</v>
      </c>
      <c r="K5700" s="313">
        <v>25</v>
      </c>
      <c r="L5700" s="319"/>
      <c r="M5700" s="319">
        <v>40</v>
      </c>
      <c r="N5700" s="319">
        <v>15</v>
      </c>
      <c r="O5700" s="319" t="s">
        <v>9644</v>
      </c>
      <c r="P5700" s="319">
        <v>32</v>
      </c>
      <c r="Q5700" s="319">
        <v>42</v>
      </c>
      <c r="R5700" s="319">
        <v>23</v>
      </c>
      <c r="S5700" s="319" t="s">
        <v>9645</v>
      </c>
      <c r="T5700" s="319">
        <v>90</v>
      </c>
      <c r="U5700" s="319">
        <v>25.670999999999999</v>
      </c>
      <c r="V5700" s="319">
        <v>32.706000000000003</v>
      </c>
      <c r="W5700" s="319"/>
      <c r="X5700" s="319"/>
      <c r="Y5700" s="319"/>
      <c r="Z5700" s="319"/>
      <c r="AA5700" s="319"/>
      <c r="AB5700" s="319"/>
      <c r="AC5700" s="319"/>
      <c r="AD5700" s="319"/>
      <c r="AE5700" s="319"/>
      <c r="AF5700" s="319"/>
    </row>
    <row r="5701" spans="2:32" s="313" customFormat="1" hidden="1" x14ac:dyDescent="0.25">
      <c r="B5701" s="313" t="s">
        <v>4965</v>
      </c>
      <c r="C5701" s="672"/>
      <c r="D5701" s="313" t="s">
        <v>11059</v>
      </c>
      <c r="E5701" s="313" t="s">
        <v>4966</v>
      </c>
      <c r="I5701" s="313" t="s">
        <v>4965</v>
      </c>
      <c r="J5701" s="313" t="s">
        <v>531</v>
      </c>
      <c r="K5701" s="313">
        <v>39</v>
      </c>
      <c r="L5701" s="319"/>
      <c r="M5701" s="319">
        <v>55</v>
      </c>
      <c r="N5701" s="319">
        <v>1</v>
      </c>
      <c r="O5701" s="319" t="s">
        <v>9644</v>
      </c>
      <c r="P5701" s="319">
        <v>25</v>
      </c>
      <c r="Q5701" s="319">
        <v>14</v>
      </c>
      <c r="R5701" s="319">
        <v>10</v>
      </c>
      <c r="S5701" s="319" t="s">
        <v>9645</v>
      </c>
      <c r="T5701" s="319">
        <v>5</v>
      </c>
      <c r="U5701" s="319">
        <v>39.917000000000002</v>
      </c>
      <c r="V5701" s="319">
        <v>25.236000000000001</v>
      </c>
      <c r="W5701" s="319"/>
      <c r="X5701" s="319"/>
      <c r="Y5701" s="319"/>
      <c r="Z5701" s="319"/>
      <c r="AA5701" s="319"/>
      <c r="AB5701" s="319"/>
      <c r="AC5701" s="319"/>
      <c r="AD5701" s="319"/>
      <c r="AE5701" s="319"/>
      <c r="AF5701" s="319"/>
    </row>
    <row r="5702" spans="2:32" s="313" customFormat="1" hidden="1" x14ac:dyDescent="0.25">
      <c r="B5702" s="313" t="s">
        <v>5143</v>
      </c>
      <c r="C5702" s="672"/>
      <c r="D5702" s="313" t="s">
        <v>11060</v>
      </c>
      <c r="E5702" s="313" t="s">
        <v>5144</v>
      </c>
      <c r="I5702" s="313" t="s">
        <v>5143</v>
      </c>
      <c r="J5702" s="313" t="s">
        <v>745</v>
      </c>
      <c r="K5702" s="313">
        <v>64</v>
      </c>
      <c r="L5702" s="319"/>
      <c r="M5702" s="319">
        <v>32</v>
      </c>
      <c r="N5702" s="319">
        <v>53</v>
      </c>
      <c r="O5702" s="319" t="s">
        <v>9644</v>
      </c>
      <c r="P5702" s="319">
        <v>18</v>
      </c>
      <c r="Q5702" s="319">
        <v>42</v>
      </c>
      <c r="R5702" s="319">
        <v>58</v>
      </c>
      <c r="S5702" s="319" t="s">
        <v>9645</v>
      </c>
      <c r="T5702" s="319">
        <v>212</v>
      </c>
      <c r="U5702" s="319">
        <v>64.548000000000002</v>
      </c>
      <c r="V5702" s="319">
        <v>18.716000000000001</v>
      </c>
      <c r="W5702" s="319"/>
      <c r="X5702" s="319"/>
      <c r="Y5702" s="319"/>
      <c r="Z5702" s="319"/>
      <c r="AA5702" s="319"/>
      <c r="AB5702" s="319"/>
      <c r="AC5702" s="319"/>
      <c r="AD5702" s="319"/>
      <c r="AE5702" s="319"/>
      <c r="AF5702" s="319"/>
    </row>
    <row r="5703" spans="2:32" s="313" customFormat="1" hidden="1" x14ac:dyDescent="0.25">
      <c r="B5703" s="313" t="s">
        <v>5147</v>
      </c>
      <c r="C5703" s="672"/>
      <c r="D5703" s="313" t="s">
        <v>11061</v>
      </c>
      <c r="E5703" s="313" t="s">
        <v>5148</v>
      </c>
      <c r="I5703" s="313" t="s">
        <v>5147</v>
      </c>
      <c r="J5703" s="313" t="s">
        <v>433</v>
      </c>
      <c r="K5703" s="313">
        <v>51</v>
      </c>
      <c r="L5703" s="319"/>
      <c r="M5703" s="319">
        <v>30</v>
      </c>
      <c r="N5703" s="319">
        <v>18</v>
      </c>
      <c r="O5703" s="319" t="s">
        <v>9644</v>
      </c>
      <c r="P5703" s="319">
        <v>1</v>
      </c>
      <c r="Q5703" s="319">
        <v>59</v>
      </c>
      <c r="R5703" s="319">
        <v>36</v>
      </c>
      <c r="S5703" s="319" t="s">
        <v>9648</v>
      </c>
      <c r="T5703" s="319">
        <v>157</v>
      </c>
      <c r="U5703" s="319">
        <v>51.505000000000003</v>
      </c>
      <c r="V5703" s="319">
        <v>-1.9930000000000001</v>
      </c>
      <c r="W5703" s="319"/>
      <c r="X5703" s="319"/>
      <c r="Y5703" s="319"/>
      <c r="Z5703" s="319"/>
      <c r="AA5703" s="319"/>
      <c r="AB5703" s="319"/>
      <c r="AC5703" s="319"/>
      <c r="AD5703" s="319"/>
      <c r="AE5703" s="319"/>
      <c r="AF5703" s="319"/>
    </row>
    <row r="5704" spans="2:32" s="313" customFormat="1" hidden="1" x14ac:dyDescent="0.25">
      <c r="B5704" s="313" t="s">
        <v>5151</v>
      </c>
      <c r="C5704" s="672"/>
      <c r="D5704" s="313" t="s">
        <v>11062</v>
      </c>
      <c r="E5704" s="313" t="s">
        <v>5152</v>
      </c>
      <c r="I5704" s="313" t="s">
        <v>5153</v>
      </c>
      <c r="J5704" s="313" t="s">
        <v>423</v>
      </c>
      <c r="K5704" s="313">
        <v>45</v>
      </c>
      <c r="L5704" s="319"/>
      <c r="M5704" s="319">
        <v>43</v>
      </c>
      <c r="N5704" s="319">
        <v>41</v>
      </c>
      <c r="O5704" s="319" t="s">
        <v>9644</v>
      </c>
      <c r="P5704" s="319">
        <v>4</v>
      </c>
      <c r="Q5704" s="319">
        <v>56</v>
      </c>
      <c r="R5704" s="319">
        <v>41</v>
      </c>
      <c r="S5704" s="319" t="s">
        <v>9645</v>
      </c>
      <c r="T5704" s="319">
        <v>201</v>
      </c>
      <c r="U5704" s="319">
        <v>45.728000000000002</v>
      </c>
      <c r="V5704" s="319">
        <v>4.9450000000000003</v>
      </c>
      <c r="W5704" s="319"/>
      <c r="X5704" s="319"/>
      <c r="Y5704" s="319"/>
      <c r="Z5704" s="319"/>
      <c r="AA5704" s="319"/>
      <c r="AB5704" s="319"/>
      <c r="AC5704" s="319"/>
      <c r="AD5704" s="319"/>
      <c r="AE5704" s="319"/>
      <c r="AF5704" s="319"/>
    </row>
    <row r="5705" spans="2:32" s="313" customFormat="1" hidden="1" x14ac:dyDescent="0.25">
      <c r="B5705" s="313" t="s">
        <v>2935</v>
      </c>
      <c r="C5705" s="672"/>
      <c r="D5705" s="313" t="s">
        <v>11063</v>
      </c>
      <c r="E5705" s="313" t="s">
        <v>2936</v>
      </c>
      <c r="I5705" s="313" t="s">
        <v>2937</v>
      </c>
      <c r="J5705" s="313" t="s">
        <v>1051</v>
      </c>
      <c r="K5705" s="313">
        <v>31</v>
      </c>
      <c r="L5705" s="319"/>
      <c r="M5705" s="319">
        <v>21</v>
      </c>
      <c r="N5705" s="319">
        <v>54</v>
      </c>
      <c r="O5705" s="319" t="s">
        <v>9644</v>
      </c>
      <c r="P5705" s="319">
        <v>72</v>
      </c>
      <c r="Q5705" s="319">
        <v>59</v>
      </c>
      <c r="R5705" s="319">
        <v>43</v>
      </c>
      <c r="S5705" s="319" t="s">
        <v>9645</v>
      </c>
      <c r="T5705" s="319">
        <v>181</v>
      </c>
      <c r="U5705" s="319">
        <v>31.364999999999998</v>
      </c>
      <c r="V5705" s="319">
        <v>72.995000000000005</v>
      </c>
      <c r="W5705" s="319"/>
      <c r="X5705" s="319"/>
      <c r="Y5705" s="319"/>
      <c r="Z5705" s="319"/>
      <c r="AA5705" s="319"/>
      <c r="AB5705" s="319"/>
      <c r="AC5705" s="319"/>
      <c r="AD5705" s="319"/>
      <c r="AE5705" s="319"/>
      <c r="AF5705" s="319"/>
    </row>
    <row r="5706" spans="2:32" s="313" customFormat="1" hidden="1" x14ac:dyDescent="0.25">
      <c r="B5706" s="313" t="s">
        <v>8371</v>
      </c>
      <c r="C5706" s="672"/>
      <c r="D5706" s="313" t="s">
        <v>11064</v>
      </c>
      <c r="E5706" s="313" t="s">
        <v>8372</v>
      </c>
      <c r="I5706" s="313" t="s">
        <v>8373</v>
      </c>
      <c r="J5706" s="313" t="s">
        <v>621</v>
      </c>
      <c r="K5706" s="313">
        <v>78</v>
      </c>
      <c r="L5706" s="319"/>
      <c r="M5706" s="319">
        <v>14</v>
      </c>
      <c r="N5706" s="319">
        <v>46</v>
      </c>
      <c r="O5706" s="319" t="s">
        <v>9644</v>
      </c>
      <c r="P5706" s="319">
        <v>15</v>
      </c>
      <c r="Q5706" s="319">
        <v>27</v>
      </c>
      <c r="R5706" s="319">
        <v>56</v>
      </c>
      <c r="S5706" s="319" t="s">
        <v>9645</v>
      </c>
      <c r="T5706" s="319">
        <v>27</v>
      </c>
      <c r="U5706" s="319">
        <v>78.245999999999995</v>
      </c>
      <c r="V5706" s="319">
        <v>15.465999999999999</v>
      </c>
      <c r="W5706" s="319"/>
      <c r="X5706" s="319"/>
      <c r="Y5706" s="319"/>
      <c r="Z5706" s="319"/>
      <c r="AA5706" s="319"/>
      <c r="AB5706" s="319"/>
      <c r="AC5706" s="319"/>
      <c r="AD5706" s="319"/>
      <c r="AE5706" s="319"/>
      <c r="AF5706" s="319"/>
    </row>
    <row r="5707" spans="2:32" s="313" customFormat="1" hidden="1" x14ac:dyDescent="0.25">
      <c r="B5707" s="313" t="s">
        <v>5151</v>
      </c>
      <c r="C5707" s="672"/>
      <c r="D5707" s="313" t="s">
        <v>11065</v>
      </c>
      <c r="E5707" s="313" t="s">
        <v>5154</v>
      </c>
      <c r="I5707" s="313" t="s">
        <v>5155</v>
      </c>
      <c r="J5707" s="313" t="s">
        <v>423</v>
      </c>
      <c r="K5707" s="313">
        <v>45</v>
      </c>
      <c r="L5707" s="319"/>
      <c r="M5707" s="319">
        <v>43</v>
      </c>
      <c r="N5707" s="319">
        <v>34</v>
      </c>
      <c r="O5707" s="319" t="s">
        <v>9644</v>
      </c>
      <c r="P5707" s="319">
        <v>5</v>
      </c>
      <c r="Q5707" s="319">
        <v>5</v>
      </c>
      <c r="R5707" s="319">
        <v>27</v>
      </c>
      <c r="S5707" s="319" t="s">
        <v>9645</v>
      </c>
      <c r="T5707" s="319">
        <v>251</v>
      </c>
      <c r="U5707" s="319">
        <v>45.725999999999999</v>
      </c>
      <c r="V5707" s="319">
        <v>5.0910000000000002</v>
      </c>
      <c r="W5707" s="319"/>
      <c r="X5707" s="319"/>
      <c r="Y5707" s="319"/>
      <c r="Z5707" s="319"/>
      <c r="AA5707" s="319"/>
      <c r="AB5707" s="319"/>
      <c r="AC5707" s="319"/>
      <c r="AD5707" s="319"/>
      <c r="AE5707" s="319"/>
      <c r="AF5707" s="319"/>
    </row>
    <row r="5708" spans="2:32" s="313" customFormat="1" hidden="1" x14ac:dyDescent="0.25">
      <c r="B5708" s="313" t="s">
        <v>5145</v>
      </c>
      <c r="C5708" s="672"/>
      <c r="D5708" s="313" t="s">
        <v>11066</v>
      </c>
      <c r="E5708" s="313" t="s">
        <v>5146</v>
      </c>
      <c r="I5708" s="313" t="s">
        <v>5145</v>
      </c>
      <c r="J5708" s="313" t="s">
        <v>433</v>
      </c>
      <c r="K5708" s="313">
        <v>50</v>
      </c>
      <c r="L5708" s="319"/>
      <c r="M5708" s="319">
        <v>57</v>
      </c>
      <c r="N5708" s="319">
        <v>22</v>
      </c>
      <c r="O5708" s="319" t="s">
        <v>9644</v>
      </c>
      <c r="P5708" s="319">
        <v>0</v>
      </c>
      <c r="Q5708" s="319">
        <v>56</v>
      </c>
      <c r="R5708" s="319">
        <v>21</v>
      </c>
      <c r="S5708" s="319" t="s">
        <v>9645</v>
      </c>
      <c r="T5708" s="319">
        <v>4</v>
      </c>
      <c r="U5708" s="319">
        <v>50.956000000000003</v>
      </c>
      <c r="V5708" s="319">
        <v>0.93899999999999995</v>
      </c>
      <c r="W5708" s="319"/>
      <c r="X5708" s="319"/>
      <c r="Y5708" s="319"/>
      <c r="Z5708" s="319"/>
      <c r="AA5708" s="319"/>
      <c r="AB5708" s="319"/>
      <c r="AC5708" s="319"/>
      <c r="AD5708" s="319"/>
      <c r="AE5708" s="319"/>
      <c r="AF5708" s="319"/>
    </row>
    <row r="5709" spans="2:32" s="313" customFormat="1" hidden="1" x14ac:dyDescent="0.25">
      <c r="B5709" s="313" t="s">
        <v>4868</v>
      </c>
      <c r="C5709" s="672"/>
      <c r="D5709" s="313" t="s">
        <v>11067</v>
      </c>
      <c r="E5709" s="313" t="s">
        <v>4869</v>
      </c>
      <c r="I5709" s="313" t="s">
        <v>4870</v>
      </c>
      <c r="J5709" s="313" t="s">
        <v>469</v>
      </c>
      <c r="K5709" s="313">
        <v>18</v>
      </c>
      <c r="L5709" s="319"/>
      <c r="M5709" s="319">
        <v>0</v>
      </c>
      <c r="N5709" s="319">
        <v>6</v>
      </c>
      <c r="O5709" s="319" t="s">
        <v>9644</v>
      </c>
      <c r="P5709" s="319">
        <v>102</v>
      </c>
      <c r="Q5709" s="319">
        <v>13</v>
      </c>
      <c r="R5709" s="319">
        <v>13</v>
      </c>
      <c r="S5709" s="319" t="s">
        <v>9648</v>
      </c>
      <c r="T5709" s="319">
        <v>12</v>
      </c>
      <c r="U5709" s="319">
        <v>18.001999999999999</v>
      </c>
      <c r="V5709" s="319">
        <v>-102.22</v>
      </c>
      <c r="W5709" s="319"/>
      <c r="X5709" s="319"/>
      <c r="Y5709" s="319"/>
      <c r="Z5709" s="319"/>
      <c r="AA5709" s="319"/>
      <c r="AB5709" s="319"/>
      <c r="AC5709" s="319"/>
      <c r="AD5709" s="319"/>
      <c r="AE5709" s="319"/>
      <c r="AF5709" s="319"/>
    </row>
    <row r="5710" spans="2:32" s="313" customFormat="1" hidden="1" x14ac:dyDescent="0.25">
      <c r="B5710" s="313" t="s">
        <v>5199</v>
      </c>
      <c r="C5710" s="672"/>
      <c r="D5710" s="313" t="s">
        <v>11068</v>
      </c>
      <c r="E5710" s="313" t="s">
        <v>5200</v>
      </c>
      <c r="I5710" s="313" t="s">
        <v>5201</v>
      </c>
      <c r="J5710" s="313" t="s">
        <v>516</v>
      </c>
      <c r="K5710" s="313">
        <v>12</v>
      </c>
      <c r="L5710" s="319"/>
      <c r="M5710" s="319">
        <v>59</v>
      </c>
      <c r="N5710" s="319">
        <v>39</v>
      </c>
      <c r="O5710" s="319" t="s">
        <v>9644</v>
      </c>
      <c r="P5710" s="319">
        <v>80</v>
      </c>
      <c r="Q5710" s="319">
        <v>10</v>
      </c>
      <c r="R5710" s="319">
        <v>49</v>
      </c>
      <c r="S5710" s="319" t="s">
        <v>9645</v>
      </c>
      <c r="T5710" s="319">
        <v>17</v>
      </c>
      <c r="U5710" s="319">
        <v>12.994</v>
      </c>
      <c r="V5710" s="319">
        <v>80.180000000000007</v>
      </c>
      <c r="W5710" s="319"/>
      <c r="X5710" s="319"/>
      <c r="Y5710" s="319"/>
      <c r="Z5710" s="319"/>
      <c r="AA5710" s="319"/>
      <c r="AB5710" s="319"/>
      <c r="AC5710" s="319"/>
      <c r="AD5710" s="319"/>
      <c r="AE5710" s="319"/>
      <c r="AF5710" s="319"/>
    </row>
    <row r="5711" spans="2:32" s="313" customFormat="1" hidden="1" x14ac:dyDescent="0.25">
      <c r="B5711" s="313" t="s">
        <v>5377</v>
      </c>
      <c r="C5711" s="672"/>
      <c r="D5711" s="313" t="s">
        <v>11069</v>
      </c>
      <c r="E5711" s="313" t="s">
        <v>5378</v>
      </c>
      <c r="I5711" s="313" t="s">
        <v>5377</v>
      </c>
      <c r="J5711" s="313" t="s">
        <v>665</v>
      </c>
      <c r="K5711" s="313">
        <v>5</v>
      </c>
      <c r="L5711" s="319"/>
      <c r="M5711" s="319">
        <v>22</v>
      </c>
      <c r="N5711" s="319">
        <v>6</v>
      </c>
      <c r="O5711" s="319" t="s">
        <v>9647</v>
      </c>
      <c r="P5711" s="319">
        <v>49</v>
      </c>
      <c r="Q5711" s="319">
        <v>8</v>
      </c>
      <c r="R5711" s="319">
        <v>16</v>
      </c>
      <c r="S5711" s="319" t="s">
        <v>9648</v>
      </c>
      <c r="T5711" s="319">
        <v>109</v>
      </c>
      <c r="U5711" s="319">
        <v>-5.3680000000000003</v>
      </c>
      <c r="V5711" s="319">
        <v>-49.137999999999998</v>
      </c>
      <c r="W5711" s="319"/>
      <c r="X5711" s="319"/>
      <c r="Y5711" s="319"/>
      <c r="Z5711" s="319"/>
      <c r="AA5711" s="319"/>
      <c r="AB5711" s="319"/>
      <c r="AC5711" s="319"/>
      <c r="AD5711" s="319"/>
      <c r="AE5711" s="319"/>
      <c r="AF5711" s="319"/>
    </row>
    <row r="5712" spans="2:32" s="313" customFormat="1" hidden="1" x14ac:dyDescent="0.25">
      <c r="B5712" s="313" t="s">
        <v>5202</v>
      </c>
      <c r="C5712" s="672"/>
      <c r="D5712" s="313" t="s">
        <v>11070</v>
      </c>
      <c r="E5712" s="313" t="s">
        <v>5203</v>
      </c>
      <c r="I5712" s="313" t="s">
        <v>5204</v>
      </c>
      <c r="J5712" s="313" t="s">
        <v>594</v>
      </c>
      <c r="K5712" s="313">
        <v>40</v>
      </c>
      <c r="L5712" s="319"/>
      <c r="M5712" s="319">
        <v>28</v>
      </c>
      <c r="N5712" s="319">
        <v>20</v>
      </c>
      <c r="O5712" s="319" t="s">
        <v>9644</v>
      </c>
      <c r="P5712" s="319">
        <v>3</v>
      </c>
      <c r="Q5712" s="319">
        <v>33</v>
      </c>
      <c r="R5712" s="319">
        <v>39</v>
      </c>
      <c r="S5712" s="319" t="s">
        <v>9648</v>
      </c>
      <c r="T5712" s="319">
        <v>610</v>
      </c>
      <c r="U5712" s="319">
        <v>40.472000000000001</v>
      </c>
      <c r="V5712" s="319">
        <v>-3.5609999999999999</v>
      </c>
      <c r="W5712" s="319"/>
      <c r="X5712" s="319"/>
      <c r="Y5712" s="319"/>
      <c r="Z5712" s="319"/>
      <c r="AA5712" s="319"/>
      <c r="AB5712" s="319"/>
      <c r="AC5712" s="319"/>
      <c r="AD5712" s="319"/>
      <c r="AE5712" s="319"/>
      <c r="AF5712" s="319"/>
    </row>
    <row r="5713" spans="2:32" s="313" customFormat="1" hidden="1" x14ac:dyDescent="0.25">
      <c r="B5713" s="313" t="s">
        <v>5653</v>
      </c>
      <c r="C5713" s="672"/>
      <c r="D5713" s="313" t="s">
        <v>11071</v>
      </c>
      <c r="E5713" s="313" t="s">
        <v>5654</v>
      </c>
      <c r="I5713" s="313" t="s">
        <v>5655</v>
      </c>
      <c r="J5713" s="313" t="s">
        <v>436</v>
      </c>
      <c r="K5713" s="313">
        <v>31</v>
      </c>
      <c r="L5713" s="319"/>
      <c r="M5713" s="319">
        <v>56</v>
      </c>
      <c r="N5713" s="319">
        <v>33</v>
      </c>
      <c r="O5713" s="319" t="s">
        <v>9644</v>
      </c>
      <c r="P5713" s="319">
        <v>102</v>
      </c>
      <c r="Q5713" s="319">
        <v>12</v>
      </c>
      <c r="R5713" s="319">
        <v>6</v>
      </c>
      <c r="S5713" s="319" t="s">
        <v>9648</v>
      </c>
      <c r="T5713" s="319">
        <v>876</v>
      </c>
      <c r="U5713" s="319">
        <v>31.942</v>
      </c>
      <c r="V5713" s="319">
        <v>-102.202</v>
      </c>
      <c r="W5713" s="319"/>
      <c r="X5713" s="319"/>
      <c r="Y5713" s="319"/>
      <c r="Z5713" s="319"/>
      <c r="AA5713" s="319"/>
      <c r="AB5713" s="319"/>
      <c r="AC5713" s="319"/>
      <c r="AD5713" s="319"/>
      <c r="AE5713" s="319"/>
      <c r="AF5713" s="319"/>
    </row>
    <row r="5714" spans="2:32" s="313" customFormat="1" hidden="1" x14ac:dyDescent="0.25">
      <c r="B5714" s="313" t="s">
        <v>5189</v>
      </c>
      <c r="C5714" s="672"/>
      <c r="D5714" s="313" t="s">
        <v>11072</v>
      </c>
      <c r="E5714" s="313" t="s">
        <v>5190</v>
      </c>
      <c r="I5714" s="313" t="s">
        <v>5189</v>
      </c>
      <c r="J5714" s="313" t="s">
        <v>3372</v>
      </c>
      <c r="K5714" s="313">
        <v>5</v>
      </c>
      <c r="L5714" s="319"/>
      <c r="M5714" s="319">
        <v>12</v>
      </c>
      <c r="N5714" s="319">
        <v>25</v>
      </c>
      <c r="O5714" s="319" t="s">
        <v>9647</v>
      </c>
      <c r="P5714" s="319">
        <v>145</v>
      </c>
      <c r="Q5714" s="319">
        <v>47</v>
      </c>
      <c r="R5714" s="319">
        <v>19</v>
      </c>
      <c r="S5714" s="319" t="s">
        <v>9645</v>
      </c>
      <c r="T5714" s="319">
        <v>7</v>
      </c>
      <c r="U5714" s="319">
        <v>-5.2069999999999999</v>
      </c>
      <c r="V5714" s="319">
        <v>145.78899999999999</v>
      </c>
      <c r="W5714" s="319"/>
      <c r="X5714" s="319"/>
      <c r="Y5714" s="319"/>
      <c r="Z5714" s="319"/>
      <c r="AA5714" s="319"/>
      <c r="AB5714" s="319"/>
      <c r="AC5714" s="319"/>
      <c r="AD5714" s="319"/>
      <c r="AE5714" s="319"/>
      <c r="AF5714" s="319"/>
    </row>
    <row r="5715" spans="2:32" s="313" customFormat="1" hidden="1" x14ac:dyDescent="0.25">
      <c r="B5715" s="313" t="s">
        <v>5596</v>
      </c>
      <c r="C5715" s="672"/>
      <c r="D5715" s="313" t="s">
        <v>11073</v>
      </c>
      <c r="E5715" s="313" t="s">
        <v>5597</v>
      </c>
      <c r="I5715" s="313" t="s">
        <v>5596</v>
      </c>
      <c r="J5715" s="313" t="s">
        <v>594</v>
      </c>
      <c r="K5715" s="313">
        <v>39</v>
      </c>
      <c r="L5715" s="319"/>
      <c r="M5715" s="319">
        <v>51</v>
      </c>
      <c r="N5715" s="319">
        <v>45</v>
      </c>
      <c r="O5715" s="319" t="s">
        <v>9644</v>
      </c>
      <c r="P5715" s="319">
        <v>4</v>
      </c>
      <c r="Q5715" s="319">
        <v>13</v>
      </c>
      <c r="R5715" s="319">
        <v>7</v>
      </c>
      <c r="S5715" s="319" t="s">
        <v>9645</v>
      </c>
      <c r="T5715" s="319">
        <v>91</v>
      </c>
      <c r="U5715" s="319">
        <v>39.863</v>
      </c>
      <c r="V5715" s="319">
        <v>4.2190000000000003</v>
      </c>
      <c r="W5715" s="319"/>
      <c r="X5715" s="319"/>
      <c r="Y5715" s="319"/>
      <c r="Z5715" s="319"/>
      <c r="AA5715" s="319"/>
      <c r="AB5715" s="319"/>
      <c r="AC5715" s="319"/>
      <c r="AD5715" s="319"/>
      <c r="AE5715" s="319"/>
      <c r="AF5715" s="319"/>
    </row>
    <row r="5716" spans="2:32" s="313" customFormat="1" hidden="1" x14ac:dyDescent="0.25">
      <c r="B5716" s="313" t="s">
        <v>5248</v>
      </c>
      <c r="C5716" s="672"/>
      <c r="D5716" s="313" t="s">
        <v>11074</v>
      </c>
      <c r="E5716" s="313" t="s">
        <v>5249</v>
      </c>
      <c r="I5716" s="313" t="s">
        <v>5250</v>
      </c>
      <c r="J5716" s="313" t="s">
        <v>2842</v>
      </c>
      <c r="K5716" s="313">
        <v>7</v>
      </c>
      <c r="L5716" s="319"/>
      <c r="M5716" s="319">
        <v>3</v>
      </c>
      <c r="N5716" s="319">
        <v>53</v>
      </c>
      <c r="O5716" s="319" t="s">
        <v>9644</v>
      </c>
      <c r="P5716" s="319">
        <v>171</v>
      </c>
      <c r="Q5716" s="319">
        <v>16</v>
      </c>
      <c r="R5716" s="319">
        <v>19</v>
      </c>
      <c r="S5716" s="319" t="s">
        <v>9645</v>
      </c>
      <c r="T5716" s="319">
        <v>2</v>
      </c>
      <c r="U5716" s="319">
        <v>7.0650000000000004</v>
      </c>
      <c r="V5716" s="319">
        <v>171.27199999999999</v>
      </c>
      <c r="W5716" s="319"/>
      <c r="X5716" s="319"/>
      <c r="Y5716" s="319"/>
      <c r="Z5716" s="319"/>
      <c r="AA5716" s="319"/>
      <c r="AB5716" s="319"/>
      <c r="AC5716" s="319"/>
      <c r="AD5716" s="319"/>
      <c r="AE5716" s="319"/>
      <c r="AF5716" s="319"/>
    </row>
    <row r="5717" spans="2:32" s="313" customFormat="1" hidden="1" x14ac:dyDescent="0.25">
      <c r="B5717" s="313" t="s">
        <v>5277</v>
      </c>
      <c r="C5717" s="672"/>
      <c r="D5717" s="313" t="s">
        <v>11075</v>
      </c>
      <c r="E5717" s="313" t="s">
        <v>5278</v>
      </c>
      <c r="I5717" s="313" t="s">
        <v>5277</v>
      </c>
      <c r="J5717" s="313" t="s">
        <v>2482</v>
      </c>
      <c r="K5717" s="313">
        <v>9</v>
      </c>
      <c r="L5717" s="319"/>
      <c r="M5717" s="319">
        <v>33</v>
      </c>
      <c r="N5717" s="319">
        <v>31</v>
      </c>
      <c r="O5717" s="319" t="s">
        <v>9644</v>
      </c>
      <c r="P5717" s="319">
        <v>31</v>
      </c>
      <c r="Q5717" s="319">
        <v>39</v>
      </c>
      <c r="R5717" s="319">
        <v>9</v>
      </c>
      <c r="S5717" s="319" t="s">
        <v>9645</v>
      </c>
      <c r="T5717" s="319">
        <v>388</v>
      </c>
      <c r="U5717" s="319">
        <v>9.5589999999999993</v>
      </c>
      <c r="V5717" s="319">
        <v>31.652000000000001</v>
      </c>
      <c r="W5717" s="319"/>
      <c r="X5717" s="319"/>
      <c r="Y5717" s="319"/>
      <c r="Z5717" s="319"/>
      <c r="AA5717" s="319"/>
      <c r="AB5717" s="319"/>
      <c r="AC5717" s="319"/>
      <c r="AD5717" s="319"/>
      <c r="AE5717" s="319"/>
      <c r="AF5717" s="319"/>
    </row>
    <row r="5718" spans="2:32" s="313" customFormat="1" hidden="1" x14ac:dyDescent="0.25">
      <c r="B5718" s="313" t="s">
        <v>5483</v>
      </c>
      <c r="C5718" s="672"/>
      <c r="D5718" s="313" t="s">
        <v>11076</v>
      </c>
      <c r="E5718" s="313" t="s">
        <v>5484</v>
      </c>
      <c r="I5718" s="313" t="s">
        <v>5485</v>
      </c>
      <c r="J5718" s="313" t="s">
        <v>469</v>
      </c>
      <c r="K5718" s="313">
        <v>25</v>
      </c>
      <c r="L5718" s="319"/>
      <c r="M5718" s="319">
        <v>46</v>
      </c>
      <c r="N5718" s="319">
        <v>11</v>
      </c>
      <c r="O5718" s="319" t="s">
        <v>9644</v>
      </c>
      <c r="P5718" s="319">
        <v>97</v>
      </c>
      <c r="Q5718" s="319">
        <v>31</v>
      </c>
      <c r="R5718" s="319">
        <v>31</v>
      </c>
      <c r="S5718" s="319" t="s">
        <v>9648</v>
      </c>
      <c r="T5718" s="319">
        <v>8</v>
      </c>
      <c r="U5718" s="319">
        <v>25.77</v>
      </c>
      <c r="V5718" s="319">
        <v>-97.525000000000006</v>
      </c>
      <c r="W5718" s="319"/>
      <c r="X5718" s="319"/>
      <c r="Y5718" s="319"/>
      <c r="Z5718" s="319"/>
      <c r="AA5718" s="319"/>
      <c r="AB5718" s="319"/>
      <c r="AC5718" s="319"/>
      <c r="AD5718" s="319"/>
      <c r="AE5718" s="319"/>
      <c r="AF5718" s="319"/>
    </row>
    <row r="5719" spans="2:32" s="313" customFormat="1" hidden="1" x14ac:dyDescent="0.25">
      <c r="B5719" s="313" t="s">
        <v>5329</v>
      </c>
      <c r="C5719" s="672"/>
      <c r="D5719" s="313" t="s">
        <v>11077</v>
      </c>
      <c r="E5719" s="313" t="s">
        <v>5307</v>
      </c>
      <c r="I5719" s="313" t="s">
        <v>5329</v>
      </c>
      <c r="J5719" s="313" t="s">
        <v>1194</v>
      </c>
      <c r="K5719" s="313">
        <v>53</v>
      </c>
      <c r="L5719" s="319"/>
      <c r="M5719" s="319">
        <v>21</v>
      </c>
      <c r="N5719" s="319">
        <v>13</v>
      </c>
      <c r="O5719" s="319" t="s">
        <v>9644</v>
      </c>
      <c r="P5719" s="319">
        <v>2</v>
      </c>
      <c r="Q5719" s="319">
        <v>16</v>
      </c>
      <c r="R5719" s="319">
        <v>29</v>
      </c>
      <c r="S5719" s="319" t="s">
        <v>9648</v>
      </c>
      <c r="T5719" s="319">
        <v>79</v>
      </c>
      <c r="U5719" s="319">
        <v>53.353999999999999</v>
      </c>
      <c r="V5719" s="319">
        <v>-2.2749999999999999</v>
      </c>
      <c r="W5719" s="319"/>
      <c r="X5719" s="319"/>
      <c r="Y5719" s="319"/>
      <c r="Z5719" s="319"/>
      <c r="AA5719" s="319"/>
      <c r="AB5719" s="319"/>
      <c r="AC5719" s="319"/>
      <c r="AD5719" s="319"/>
      <c r="AE5719" s="319"/>
      <c r="AF5719" s="319"/>
    </row>
    <row r="5720" spans="2:32" s="313" customFormat="1" hidden="1" x14ac:dyDescent="0.25">
      <c r="B5720" s="313" t="s">
        <v>5325</v>
      </c>
      <c r="C5720" s="672"/>
      <c r="D5720" s="313" t="s">
        <v>11078</v>
      </c>
      <c r="E5720" s="313" t="s">
        <v>5326</v>
      </c>
      <c r="I5720" s="313" t="s">
        <v>5327</v>
      </c>
      <c r="J5720" s="313" t="s">
        <v>665</v>
      </c>
      <c r="K5720" s="313">
        <v>3</v>
      </c>
      <c r="L5720" s="319"/>
      <c r="M5720" s="319">
        <v>2</v>
      </c>
      <c r="N5720" s="319">
        <v>19</v>
      </c>
      <c r="O5720" s="319" t="s">
        <v>9647</v>
      </c>
      <c r="P5720" s="319">
        <v>60</v>
      </c>
      <c r="Q5720" s="319">
        <v>2</v>
      </c>
      <c r="R5720" s="319">
        <v>59</v>
      </c>
      <c r="S5720" s="319" t="s">
        <v>9648</v>
      </c>
      <c r="T5720" s="319">
        <v>81</v>
      </c>
      <c r="U5720" s="319">
        <v>-3.0390000000000001</v>
      </c>
      <c r="V5720" s="319">
        <v>-60.05</v>
      </c>
      <c r="W5720" s="319"/>
      <c r="X5720" s="319"/>
      <c r="Y5720" s="319"/>
      <c r="Z5720" s="319"/>
      <c r="AA5720" s="319"/>
      <c r="AB5720" s="319"/>
      <c r="AC5720" s="319"/>
      <c r="AD5720" s="319"/>
      <c r="AE5720" s="319"/>
      <c r="AF5720" s="319"/>
    </row>
    <row r="5721" spans="2:32" s="313" customFormat="1" hidden="1" x14ac:dyDescent="0.25">
      <c r="B5721" s="313" t="s">
        <v>5379</v>
      </c>
      <c r="C5721" s="672"/>
      <c r="D5721" s="313" t="s">
        <v>11079</v>
      </c>
      <c r="E5721" s="313" t="s">
        <v>5380</v>
      </c>
      <c r="I5721" s="313" t="s">
        <v>5381</v>
      </c>
      <c r="J5721" s="313" t="s">
        <v>473</v>
      </c>
      <c r="K5721" s="313">
        <v>10</v>
      </c>
      <c r="L5721" s="319"/>
      <c r="M5721" s="319">
        <v>33</v>
      </c>
      <c r="N5721" s="319">
        <v>29</v>
      </c>
      <c r="O5721" s="319" t="s">
        <v>9644</v>
      </c>
      <c r="P5721" s="319">
        <v>71</v>
      </c>
      <c r="Q5721" s="319">
        <v>43</v>
      </c>
      <c r="R5721" s="319">
        <v>40</v>
      </c>
      <c r="S5721" s="319" t="s">
        <v>9648</v>
      </c>
      <c r="T5721" s="319">
        <v>72</v>
      </c>
      <c r="U5721" s="319">
        <v>10.558</v>
      </c>
      <c r="V5721" s="319">
        <v>-71.727999999999994</v>
      </c>
      <c r="W5721" s="319"/>
      <c r="X5721" s="319"/>
      <c r="Y5721" s="319"/>
      <c r="Z5721" s="319"/>
      <c r="AA5721" s="319"/>
      <c r="AB5721" s="319"/>
      <c r="AC5721" s="319"/>
      <c r="AD5721" s="319"/>
      <c r="AE5721" s="319"/>
      <c r="AF5721" s="319"/>
    </row>
    <row r="5722" spans="2:32" s="313" customFormat="1" hidden="1" x14ac:dyDescent="0.25">
      <c r="B5722" s="313" t="s">
        <v>5476</v>
      </c>
      <c r="C5722" s="672"/>
      <c r="D5722" s="313" t="s">
        <v>11080</v>
      </c>
      <c r="E5722" s="313" t="s">
        <v>5477</v>
      </c>
      <c r="I5722" s="313" t="s">
        <v>5478</v>
      </c>
      <c r="J5722" s="313" t="s">
        <v>1134</v>
      </c>
      <c r="K5722" s="313">
        <v>5</v>
      </c>
      <c r="L5722" s="319"/>
      <c r="M5722" s="319">
        <v>47</v>
      </c>
      <c r="N5722" s="319">
        <v>58</v>
      </c>
      <c r="O5722" s="319" t="s">
        <v>9647</v>
      </c>
      <c r="P5722" s="319">
        <v>13</v>
      </c>
      <c r="Q5722" s="319">
        <v>26</v>
      </c>
      <c r="R5722" s="319">
        <v>27</v>
      </c>
      <c r="S5722" s="319" t="s">
        <v>9645</v>
      </c>
      <c r="T5722" s="319">
        <v>340</v>
      </c>
      <c r="U5722" s="319">
        <v>-5.7990000000000004</v>
      </c>
      <c r="V5722" s="319">
        <v>13.441000000000001</v>
      </c>
      <c r="W5722" s="319"/>
      <c r="X5722" s="319"/>
      <c r="Y5722" s="319"/>
      <c r="Z5722" s="319"/>
      <c r="AA5722" s="319"/>
      <c r="AB5722" s="319"/>
      <c r="AC5722" s="319"/>
      <c r="AD5722" s="319"/>
      <c r="AE5722" s="319"/>
      <c r="AF5722" s="319"/>
    </row>
    <row r="5723" spans="2:32" s="313" customFormat="1" hidden="1" x14ac:dyDescent="0.25">
      <c r="B5723" s="313" t="s">
        <v>5507</v>
      </c>
      <c r="C5723" s="672"/>
      <c r="D5723" s="313" t="s">
        <v>11081</v>
      </c>
      <c r="E5723" s="313" t="s">
        <v>5508</v>
      </c>
      <c r="I5723" s="313" t="s">
        <v>5507</v>
      </c>
      <c r="J5723" s="313" t="s">
        <v>752</v>
      </c>
      <c r="K5723" s="313">
        <v>16</v>
      </c>
      <c r="L5723" s="319"/>
      <c r="M5723" s="319">
        <v>25</v>
      </c>
      <c r="N5723" s="319">
        <v>35</v>
      </c>
      <c r="O5723" s="319" t="s">
        <v>9647</v>
      </c>
      <c r="P5723" s="319">
        <v>152</v>
      </c>
      <c r="Q5723" s="319">
        <v>14</v>
      </c>
      <c r="R5723" s="319">
        <v>37</v>
      </c>
      <c r="S5723" s="319" t="s">
        <v>9648</v>
      </c>
      <c r="T5723" s="319">
        <v>5</v>
      </c>
      <c r="U5723" s="319">
        <v>-16.425999999999998</v>
      </c>
      <c r="V5723" s="319">
        <v>-152.244</v>
      </c>
      <c r="W5723" s="319"/>
      <c r="X5723" s="319"/>
      <c r="Y5723" s="319"/>
      <c r="Z5723" s="319"/>
      <c r="AA5723" s="319"/>
      <c r="AB5723" s="319"/>
      <c r="AC5723" s="319"/>
      <c r="AD5723" s="319"/>
      <c r="AE5723" s="319"/>
      <c r="AF5723" s="319"/>
    </row>
    <row r="5724" spans="2:32" s="313" customFormat="1" hidden="1" x14ac:dyDescent="0.25">
      <c r="B5724" s="313" t="s">
        <v>5512</v>
      </c>
      <c r="C5724" s="672"/>
      <c r="D5724" s="313" t="s">
        <v>11082</v>
      </c>
      <c r="E5724" s="313" t="s">
        <v>5513</v>
      </c>
      <c r="I5724" s="313" t="s">
        <v>5514</v>
      </c>
      <c r="J5724" s="313" t="s">
        <v>534</v>
      </c>
      <c r="K5724" s="313">
        <v>18</v>
      </c>
      <c r="L5724" s="319"/>
      <c r="M5724" s="319">
        <v>15</v>
      </c>
      <c r="N5724" s="319">
        <v>20</v>
      </c>
      <c r="O5724" s="319" t="s">
        <v>9644</v>
      </c>
      <c r="P5724" s="319">
        <v>67</v>
      </c>
      <c r="Q5724" s="319">
        <v>8</v>
      </c>
      <c r="R5724" s="319">
        <v>54</v>
      </c>
      <c r="S5724" s="319" t="s">
        <v>9648</v>
      </c>
      <c r="T5724" s="319">
        <v>9</v>
      </c>
      <c r="U5724" s="319">
        <v>18.256</v>
      </c>
      <c r="V5724" s="319">
        <v>-67.147999999999996</v>
      </c>
      <c r="W5724" s="319"/>
      <c r="X5724" s="319"/>
      <c r="Y5724" s="319"/>
      <c r="Z5724" s="319"/>
      <c r="AA5724" s="319"/>
      <c r="AB5724" s="319"/>
      <c r="AC5724" s="319"/>
      <c r="AD5724" s="319"/>
      <c r="AE5724" s="319"/>
      <c r="AF5724" s="319"/>
    </row>
    <row r="5725" spans="2:32" s="313" customFormat="1" hidden="1" x14ac:dyDescent="0.25">
      <c r="B5725" s="313" t="s">
        <v>5789</v>
      </c>
      <c r="C5725" s="672"/>
      <c r="D5725" s="313" t="s">
        <v>11083</v>
      </c>
      <c r="E5725" s="313" t="s">
        <v>5790</v>
      </c>
      <c r="I5725" s="313" t="s">
        <v>5791</v>
      </c>
      <c r="J5725" s="313" t="s">
        <v>2808</v>
      </c>
      <c r="K5725" s="313">
        <v>4</v>
      </c>
      <c r="L5725" s="319"/>
      <c r="M5725" s="319">
        <v>2</v>
      </c>
      <c r="N5725" s="319">
        <v>5</v>
      </c>
      <c r="O5725" s="319" t="s">
        <v>9647</v>
      </c>
      <c r="P5725" s="319">
        <v>39</v>
      </c>
      <c r="Q5725" s="319">
        <v>35</v>
      </c>
      <c r="R5725" s="319">
        <v>39</v>
      </c>
      <c r="S5725" s="319" t="s">
        <v>9645</v>
      </c>
      <c r="T5725" s="319">
        <v>61</v>
      </c>
      <c r="U5725" s="319">
        <v>-4.0350000000000001</v>
      </c>
      <c r="V5725" s="319">
        <v>39.594000000000001</v>
      </c>
      <c r="W5725" s="319"/>
      <c r="X5725" s="319"/>
      <c r="Y5725" s="319"/>
      <c r="Z5725" s="319"/>
      <c r="AA5725" s="319"/>
      <c r="AB5725" s="319"/>
      <c r="AC5725" s="319"/>
      <c r="AD5725" s="319"/>
      <c r="AE5725" s="319"/>
      <c r="AF5725" s="319"/>
    </row>
    <row r="5726" spans="2:32" s="313" customFormat="1" hidden="1" x14ac:dyDescent="0.25">
      <c r="B5726" s="313" t="s">
        <v>5797</v>
      </c>
      <c r="C5726" s="672"/>
      <c r="D5726" s="313" t="s">
        <v>11084</v>
      </c>
      <c r="E5726" s="313" t="s">
        <v>5798</v>
      </c>
      <c r="I5726" s="313" t="s">
        <v>5797</v>
      </c>
      <c r="J5726" s="313" t="s">
        <v>565</v>
      </c>
      <c r="K5726" s="313">
        <v>44</v>
      </c>
      <c r="L5726" s="319"/>
      <c r="M5726" s="319">
        <v>18</v>
      </c>
      <c r="N5726" s="319">
        <v>14</v>
      </c>
      <c r="O5726" s="319" t="s">
        <v>9644</v>
      </c>
      <c r="P5726" s="319">
        <v>143</v>
      </c>
      <c r="Q5726" s="319">
        <v>24</v>
      </c>
      <c r="R5726" s="319">
        <v>14</v>
      </c>
      <c r="S5726" s="319" t="s">
        <v>9645</v>
      </c>
      <c r="T5726" s="319">
        <v>25</v>
      </c>
      <c r="U5726" s="319">
        <v>44.304000000000002</v>
      </c>
      <c r="V5726" s="319">
        <v>143.404</v>
      </c>
      <c r="W5726" s="319"/>
      <c r="X5726" s="319"/>
      <c r="Y5726" s="319"/>
      <c r="Z5726" s="319"/>
      <c r="AA5726" s="319"/>
      <c r="AB5726" s="319"/>
      <c r="AC5726" s="319"/>
      <c r="AD5726" s="319"/>
      <c r="AE5726" s="319"/>
      <c r="AF5726" s="319"/>
    </row>
    <row r="5727" spans="2:32" s="313" customFormat="1" hidden="1" x14ac:dyDescent="0.25">
      <c r="B5727" s="313" t="s">
        <v>5827</v>
      </c>
      <c r="C5727" s="672"/>
      <c r="D5727" s="313" t="s">
        <v>11085</v>
      </c>
      <c r="E5727" s="313" t="s">
        <v>5828</v>
      </c>
      <c r="I5727" s="313" t="s">
        <v>5829</v>
      </c>
      <c r="J5727" s="313" t="s">
        <v>4440</v>
      </c>
      <c r="K5727" s="313">
        <v>18</v>
      </c>
      <c r="L5727" s="319"/>
      <c r="M5727" s="319">
        <v>30</v>
      </c>
      <c r="N5727" s="319">
        <v>13</v>
      </c>
      <c r="O5727" s="319" t="s">
        <v>9644</v>
      </c>
      <c r="P5727" s="319">
        <v>77</v>
      </c>
      <c r="Q5727" s="319">
        <v>54</v>
      </c>
      <c r="R5727" s="319">
        <v>48</v>
      </c>
      <c r="S5727" s="319" t="s">
        <v>9648</v>
      </c>
      <c r="T5727" s="319">
        <v>2</v>
      </c>
      <c r="U5727" s="319">
        <v>18.504000000000001</v>
      </c>
      <c r="V5727" s="319">
        <v>-77.912999999999997</v>
      </c>
      <c r="W5727" s="319"/>
      <c r="X5727" s="319"/>
      <c r="Y5727" s="319"/>
      <c r="Z5727" s="319"/>
      <c r="AA5727" s="319"/>
      <c r="AB5727" s="319"/>
      <c r="AC5727" s="319"/>
      <c r="AD5727" s="319"/>
      <c r="AE5727" s="319"/>
      <c r="AF5727" s="319"/>
    </row>
    <row r="5728" spans="2:32" s="313" customFormat="1" hidden="1" x14ac:dyDescent="0.25">
      <c r="B5728" s="313" t="s">
        <v>5745</v>
      </c>
      <c r="C5728" s="672"/>
      <c r="D5728" s="313" t="s">
        <v>11086</v>
      </c>
      <c r="E5728" s="313" t="s">
        <v>5746</v>
      </c>
      <c r="I5728" s="313" t="s">
        <v>5212</v>
      </c>
      <c r="J5728" s="313" t="s">
        <v>525</v>
      </c>
      <c r="K5728" s="313">
        <v>25</v>
      </c>
      <c r="L5728" s="319"/>
      <c r="M5728" s="319">
        <v>47</v>
      </c>
      <c r="N5728" s="319">
        <v>54</v>
      </c>
      <c r="O5728" s="319" t="s">
        <v>9647</v>
      </c>
      <c r="P5728" s="319">
        <v>25</v>
      </c>
      <c r="Q5728" s="319">
        <v>32</v>
      </c>
      <c r="R5728" s="319">
        <v>52</v>
      </c>
      <c r="S5728" s="319" t="s">
        <v>9645</v>
      </c>
      <c r="T5728" s="319">
        <v>1275</v>
      </c>
      <c r="U5728" s="319">
        <v>-25.797999999999998</v>
      </c>
      <c r="V5728" s="319">
        <v>25.547999999999998</v>
      </c>
      <c r="W5728" s="319"/>
      <c r="X5728" s="319"/>
      <c r="Y5728" s="319"/>
      <c r="Z5728" s="319"/>
      <c r="AA5728" s="319"/>
      <c r="AB5728" s="319"/>
      <c r="AC5728" s="319"/>
      <c r="AD5728" s="319"/>
      <c r="AE5728" s="319"/>
      <c r="AF5728" s="319"/>
    </row>
    <row r="5729" spans="2:32" s="313" customFormat="1" hidden="1" x14ac:dyDescent="0.25">
      <c r="B5729" s="313" t="s">
        <v>5561</v>
      </c>
      <c r="C5729" s="672"/>
      <c r="D5729" s="313" t="s">
        <v>11087</v>
      </c>
      <c r="E5729" s="313" t="s">
        <v>5562</v>
      </c>
      <c r="I5729" s="313" t="s">
        <v>5563</v>
      </c>
      <c r="J5729" s="313" t="s">
        <v>493</v>
      </c>
      <c r="K5729" s="313">
        <v>37</v>
      </c>
      <c r="L5729" s="319"/>
      <c r="M5729" s="319">
        <v>58</v>
      </c>
      <c r="N5729" s="319">
        <v>33</v>
      </c>
      <c r="O5729" s="319" t="s">
        <v>9647</v>
      </c>
      <c r="P5729" s="319">
        <v>145</v>
      </c>
      <c r="Q5729" s="319">
        <v>6</v>
      </c>
      <c r="R5729" s="319">
        <v>8</v>
      </c>
      <c r="S5729" s="319" t="s">
        <v>9645</v>
      </c>
      <c r="T5729" s="319">
        <v>16</v>
      </c>
      <c r="U5729" s="319">
        <v>-37.975999999999999</v>
      </c>
      <c r="V5729" s="319">
        <v>145.102</v>
      </c>
      <c r="W5729" s="319"/>
      <c r="X5729" s="319"/>
      <c r="Y5729" s="319"/>
      <c r="Z5729" s="319"/>
      <c r="AA5729" s="319"/>
      <c r="AB5729" s="319"/>
      <c r="AC5729" s="319"/>
      <c r="AD5729" s="319"/>
      <c r="AE5729" s="319"/>
      <c r="AF5729" s="319"/>
    </row>
    <row r="5730" spans="2:32" s="313" customFormat="1" hidden="1" x14ac:dyDescent="0.25">
      <c r="B5730" s="313" t="s">
        <v>5403</v>
      </c>
      <c r="C5730" s="672"/>
      <c r="D5730" s="313" t="s">
        <v>11088</v>
      </c>
      <c r="E5730" s="313" t="s">
        <v>5404</v>
      </c>
      <c r="I5730" s="313" t="s">
        <v>5403</v>
      </c>
      <c r="J5730" s="313" t="s">
        <v>1950</v>
      </c>
      <c r="K5730" s="313">
        <v>46</v>
      </c>
      <c r="L5730" s="319"/>
      <c r="M5730" s="319">
        <v>28</v>
      </c>
      <c r="N5730" s="319">
        <v>47</v>
      </c>
      <c r="O5730" s="319" t="s">
        <v>9644</v>
      </c>
      <c r="P5730" s="319">
        <v>15</v>
      </c>
      <c r="Q5730" s="319">
        <v>41</v>
      </c>
      <c r="R5730" s="319">
        <v>10</v>
      </c>
      <c r="S5730" s="319" t="s">
        <v>9645</v>
      </c>
      <c r="T5730" s="319">
        <v>268</v>
      </c>
      <c r="U5730" s="319">
        <v>46.48</v>
      </c>
      <c r="V5730" s="319">
        <v>15.686</v>
      </c>
      <c r="W5730" s="319"/>
      <c r="X5730" s="319"/>
      <c r="Y5730" s="319"/>
      <c r="Z5730" s="319"/>
      <c r="AA5730" s="319"/>
      <c r="AB5730" s="319"/>
      <c r="AC5730" s="319"/>
      <c r="AD5730" s="319"/>
      <c r="AE5730" s="319"/>
      <c r="AF5730" s="319"/>
    </row>
    <row r="5731" spans="2:32" s="313" customFormat="1" hidden="1" x14ac:dyDescent="0.25">
      <c r="B5731" s="313" t="s">
        <v>5170</v>
      </c>
      <c r="C5731" s="672"/>
      <c r="D5731" s="313" t="s">
        <v>11089</v>
      </c>
      <c r="E5731" s="313" t="s">
        <v>5171</v>
      </c>
      <c r="I5731" s="313" t="s">
        <v>5170</v>
      </c>
      <c r="J5731" s="313" t="s">
        <v>2960</v>
      </c>
      <c r="K5731" s="313">
        <v>8</v>
      </c>
      <c r="L5731" s="319"/>
      <c r="M5731" s="319">
        <v>28</v>
      </c>
      <c r="N5731" s="319">
        <v>52</v>
      </c>
      <c r="O5731" s="319" t="s">
        <v>9644</v>
      </c>
      <c r="P5731" s="319">
        <v>9</v>
      </c>
      <c r="Q5731" s="319">
        <v>31</v>
      </c>
      <c r="R5731" s="319">
        <v>33</v>
      </c>
      <c r="S5731" s="319" t="s">
        <v>9648</v>
      </c>
      <c r="T5731" s="319">
        <v>516</v>
      </c>
      <c r="U5731" s="319">
        <v>8.4809999999999999</v>
      </c>
      <c r="V5731" s="319">
        <v>-9.5259999999999998</v>
      </c>
      <c r="W5731" s="319"/>
      <c r="X5731" s="319"/>
      <c r="Y5731" s="319"/>
      <c r="Z5731" s="319"/>
      <c r="AA5731" s="319"/>
      <c r="AB5731" s="319"/>
      <c r="AC5731" s="319"/>
      <c r="AD5731" s="319"/>
      <c r="AE5731" s="319"/>
      <c r="AF5731" s="319"/>
    </row>
    <row r="5732" spans="2:32" s="313" customFormat="1" hidden="1" x14ac:dyDescent="0.25">
      <c r="B5732" s="313" t="s">
        <v>7548</v>
      </c>
      <c r="C5732" s="672"/>
      <c r="D5732" s="313" t="s">
        <v>11090</v>
      </c>
      <c r="E5732" s="313" t="s">
        <v>7549</v>
      </c>
      <c r="I5732" s="313" t="s">
        <v>7550</v>
      </c>
      <c r="J5732" s="313" t="s">
        <v>436</v>
      </c>
      <c r="K5732" s="313">
        <v>38</v>
      </c>
      <c r="L5732" s="319"/>
      <c r="M5732" s="319">
        <v>40</v>
      </c>
      <c r="N5732" s="319">
        <v>3</v>
      </c>
      <c r="O5732" s="319" t="s">
        <v>9644</v>
      </c>
      <c r="P5732" s="319">
        <v>121</v>
      </c>
      <c r="Q5732" s="319">
        <v>24</v>
      </c>
      <c r="R5732" s="319">
        <v>2</v>
      </c>
      <c r="S5732" s="319" t="s">
        <v>9648</v>
      </c>
      <c r="T5732" s="319">
        <v>23</v>
      </c>
      <c r="U5732" s="319">
        <v>38.667000000000002</v>
      </c>
      <c r="V5732" s="319">
        <v>-121.401</v>
      </c>
      <c r="W5732" s="319"/>
      <c r="X5732" s="319"/>
      <c r="Y5732" s="319"/>
      <c r="Z5732" s="319"/>
      <c r="AA5732" s="319"/>
      <c r="AB5732" s="319"/>
      <c r="AC5732" s="319"/>
      <c r="AD5732" s="319"/>
      <c r="AE5732" s="319"/>
      <c r="AF5732" s="319"/>
    </row>
    <row r="5733" spans="2:32" s="313" customFormat="1" hidden="1" x14ac:dyDescent="0.25">
      <c r="B5733" s="313" t="s">
        <v>8483</v>
      </c>
      <c r="C5733" s="672"/>
      <c r="D5733" s="313" t="s">
        <v>11091</v>
      </c>
      <c r="E5733" s="313" t="s">
        <v>8484</v>
      </c>
      <c r="I5733" s="313" t="s">
        <v>8485</v>
      </c>
      <c r="J5733" s="313" t="s">
        <v>436</v>
      </c>
      <c r="K5733" s="313">
        <v>27</v>
      </c>
      <c r="L5733" s="319"/>
      <c r="M5733" s="319">
        <v>50</v>
      </c>
      <c r="N5733" s="319">
        <v>57</v>
      </c>
      <c r="O5733" s="319" t="s">
        <v>9644</v>
      </c>
      <c r="P5733" s="319">
        <v>82</v>
      </c>
      <c r="Q5733" s="319">
        <v>31</v>
      </c>
      <c r="R5733" s="319">
        <v>16</v>
      </c>
      <c r="S5733" s="319" t="s">
        <v>9648</v>
      </c>
      <c r="T5733" s="319">
        <v>5</v>
      </c>
      <c r="U5733" s="319">
        <v>27.849</v>
      </c>
      <c r="V5733" s="319">
        <v>-82.521000000000001</v>
      </c>
      <c r="W5733" s="319"/>
      <c r="X5733" s="319"/>
      <c r="Y5733" s="319"/>
      <c r="Z5733" s="319"/>
      <c r="AA5733" s="319"/>
      <c r="AB5733" s="319"/>
      <c r="AC5733" s="319"/>
      <c r="AD5733" s="319"/>
      <c r="AE5733" s="319"/>
      <c r="AF5733" s="319"/>
    </row>
    <row r="5734" spans="2:32" s="313" customFormat="1" hidden="1" x14ac:dyDescent="0.25">
      <c r="B5734" s="313" t="s">
        <v>5539</v>
      </c>
      <c r="C5734" s="672"/>
      <c r="D5734" s="313" t="s">
        <v>11092</v>
      </c>
      <c r="E5734" s="313" t="s">
        <v>5540</v>
      </c>
      <c r="I5734" s="313" t="s">
        <v>5541</v>
      </c>
      <c r="J5734" s="313" t="s">
        <v>436</v>
      </c>
      <c r="K5734" s="313">
        <v>62</v>
      </c>
      <c r="L5734" s="319"/>
      <c r="M5734" s="319">
        <v>57</v>
      </c>
      <c r="N5734" s="319">
        <v>10</v>
      </c>
      <c r="O5734" s="319" t="s">
        <v>9644</v>
      </c>
      <c r="P5734" s="319">
        <v>155</v>
      </c>
      <c r="Q5734" s="319">
        <v>36</v>
      </c>
      <c r="R5734" s="319">
        <v>20</v>
      </c>
      <c r="S5734" s="319" t="s">
        <v>9648</v>
      </c>
      <c r="T5734" s="319">
        <v>103</v>
      </c>
      <c r="U5734" s="319">
        <v>62.953000000000003</v>
      </c>
      <c r="V5734" s="319">
        <v>-155.60599999999999</v>
      </c>
      <c r="W5734" s="319"/>
      <c r="X5734" s="319"/>
      <c r="Y5734" s="319"/>
      <c r="Z5734" s="319"/>
      <c r="AA5734" s="319"/>
      <c r="AB5734" s="319"/>
      <c r="AC5734" s="319"/>
      <c r="AD5734" s="319"/>
      <c r="AE5734" s="319"/>
      <c r="AF5734" s="319"/>
    </row>
    <row r="5735" spans="2:32" s="313" customFormat="1" hidden="1" x14ac:dyDescent="0.25">
      <c r="B5735" s="313" t="s">
        <v>5172</v>
      </c>
      <c r="C5735" s="672"/>
      <c r="D5735" s="313" t="s">
        <v>11093</v>
      </c>
      <c r="E5735" s="313" t="s">
        <v>5173</v>
      </c>
      <c r="I5735" s="313" t="s">
        <v>5174</v>
      </c>
      <c r="J5735" s="313" t="s">
        <v>714</v>
      </c>
      <c r="K5735" s="313">
        <v>3</v>
      </c>
      <c r="L5735" s="319"/>
      <c r="M5735" s="319">
        <v>16</v>
      </c>
      <c r="N5735" s="319">
        <v>8</v>
      </c>
      <c r="O5735" s="319" t="s">
        <v>9647</v>
      </c>
      <c r="P5735" s="319">
        <v>79</v>
      </c>
      <c r="Q5735" s="319">
        <v>57</v>
      </c>
      <c r="R5735" s="319">
        <v>42</v>
      </c>
      <c r="S5735" s="319" t="s">
        <v>9648</v>
      </c>
      <c r="T5735" s="319">
        <v>4</v>
      </c>
      <c r="U5735" s="319">
        <v>-3.2690000000000001</v>
      </c>
      <c r="V5735" s="319">
        <v>-79.962000000000003</v>
      </c>
      <c r="W5735" s="319"/>
      <c r="X5735" s="319"/>
      <c r="Y5735" s="319"/>
      <c r="Z5735" s="319"/>
      <c r="AA5735" s="319"/>
      <c r="AB5735" s="319"/>
      <c r="AC5735" s="319"/>
      <c r="AD5735" s="319"/>
      <c r="AE5735" s="319"/>
      <c r="AF5735" s="319"/>
    </row>
    <row r="5736" spans="2:32" s="313" customFormat="1" hidden="1" x14ac:dyDescent="0.25">
      <c r="B5736" s="313" t="s">
        <v>4243</v>
      </c>
      <c r="C5736" s="672"/>
      <c r="D5736" s="313" t="s">
        <v>11094</v>
      </c>
      <c r="E5736" s="313" t="s">
        <v>4244</v>
      </c>
      <c r="I5736" s="313" t="s">
        <v>4245</v>
      </c>
      <c r="J5736" s="313" t="s">
        <v>436</v>
      </c>
      <c r="K5736" s="313">
        <v>39</v>
      </c>
      <c r="L5736" s="319"/>
      <c r="M5736" s="319">
        <v>17</v>
      </c>
      <c r="N5736" s="319">
        <v>51</v>
      </c>
      <c r="O5736" s="319" t="s">
        <v>9644</v>
      </c>
      <c r="P5736" s="319">
        <v>94</v>
      </c>
      <c r="Q5736" s="319">
        <v>42</v>
      </c>
      <c r="R5736" s="319">
        <v>50</v>
      </c>
      <c r="S5736" s="319" t="s">
        <v>9648</v>
      </c>
      <c r="T5736" s="319">
        <v>313</v>
      </c>
      <c r="U5736" s="319">
        <v>39.296999999999997</v>
      </c>
      <c r="V5736" s="319">
        <v>-94.713999999999999</v>
      </c>
      <c r="W5736" s="319"/>
      <c r="X5736" s="319"/>
      <c r="Y5736" s="319"/>
      <c r="Z5736" s="319"/>
      <c r="AA5736" s="319"/>
      <c r="AB5736" s="319"/>
      <c r="AC5736" s="319"/>
      <c r="AD5736" s="319"/>
      <c r="AE5736" s="319"/>
      <c r="AF5736" s="319"/>
    </row>
    <row r="5737" spans="2:32" s="313" customFormat="1" hidden="1" x14ac:dyDescent="0.25">
      <c r="B5737" s="313" t="s">
        <v>5180</v>
      </c>
      <c r="C5737" s="672"/>
      <c r="D5737" s="313" t="s">
        <v>11095</v>
      </c>
      <c r="E5737" s="313" t="s">
        <v>5181</v>
      </c>
      <c r="I5737" s="313" t="s">
        <v>5182</v>
      </c>
      <c r="J5737" s="313" t="s">
        <v>436</v>
      </c>
      <c r="K5737" s="313">
        <v>32</v>
      </c>
      <c r="L5737" s="319"/>
      <c r="M5737" s="319">
        <v>41</v>
      </c>
      <c r="N5737" s="319">
        <v>34</v>
      </c>
      <c r="O5737" s="319" t="s">
        <v>9644</v>
      </c>
      <c r="P5737" s="319">
        <v>83</v>
      </c>
      <c r="Q5737" s="319">
        <v>38</v>
      </c>
      <c r="R5737" s="319">
        <v>57</v>
      </c>
      <c r="S5737" s="319" t="s">
        <v>9648</v>
      </c>
      <c r="T5737" s="319">
        <v>108</v>
      </c>
      <c r="U5737" s="319">
        <v>32.692999999999998</v>
      </c>
      <c r="V5737" s="319">
        <v>-83.649000000000001</v>
      </c>
      <c r="W5737" s="319"/>
      <c r="X5737" s="319"/>
      <c r="Y5737" s="319"/>
      <c r="Z5737" s="319"/>
      <c r="AA5737" s="319"/>
      <c r="AB5737" s="319"/>
      <c r="AC5737" s="319"/>
      <c r="AD5737" s="319"/>
      <c r="AE5737" s="319"/>
      <c r="AF5737" s="319"/>
    </row>
    <row r="5738" spans="2:32" s="313" customFormat="1" hidden="1" x14ac:dyDescent="0.25">
      <c r="B5738" s="313" t="s">
        <v>6441</v>
      </c>
      <c r="C5738" s="672"/>
      <c r="D5738" s="313" t="s">
        <v>11096</v>
      </c>
      <c r="E5738" s="313" t="s">
        <v>6442</v>
      </c>
      <c r="I5738" s="313" t="s">
        <v>6443</v>
      </c>
      <c r="J5738" s="313" t="s">
        <v>436</v>
      </c>
      <c r="K5738" s="313">
        <v>28</v>
      </c>
      <c r="L5738" s="319"/>
      <c r="M5738" s="319">
        <v>25</v>
      </c>
      <c r="N5738" s="319">
        <v>44</v>
      </c>
      <c r="O5738" s="319" t="s">
        <v>9644</v>
      </c>
      <c r="P5738" s="319">
        <v>81</v>
      </c>
      <c r="Q5738" s="319">
        <v>18</v>
      </c>
      <c r="R5738" s="319">
        <v>57</v>
      </c>
      <c r="S5738" s="319" t="s">
        <v>9648</v>
      </c>
      <c r="T5738" s="319">
        <v>30</v>
      </c>
      <c r="U5738" s="319">
        <v>28.428999999999998</v>
      </c>
      <c r="V5738" s="319">
        <v>-81.316000000000003</v>
      </c>
      <c r="W5738" s="319"/>
      <c r="X5738" s="319"/>
      <c r="Y5738" s="319"/>
      <c r="Z5738" s="319"/>
      <c r="AA5738" s="319"/>
      <c r="AB5738" s="319"/>
      <c r="AC5738" s="319"/>
      <c r="AD5738" s="319"/>
      <c r="AE5738" s="319"/>
      <c r="AF5738" s="319"/>
    </row>
    <row r="5739" spans="2:32" s="313" customFormat="1" hidden="1" x14ac:dyDescent="0.25">
      <c r="B5739" s="313" t="s">
        <v>5158</v>
      </c>
      <c r="C5739" s="672"/>
      <c r="D5739" s="313" t="s">
        <v>11097</v>
      </c>
      <c r="E5739" s="313" t="s">
        <v>5159</v>
      </c>
      <c r="I5739" s="313" t="s">
        <v>5158</v>
      </c>
      <c r="J5739" s="313" t="s">
        <v>665</v>
      </c>
      <c r="K5739" s="313">
        <v>0</v>
      </c>
      <c r="L5739" s="319"/>
      <c r="M5739" s="319">
        <v>3</v>
      </c>
      <c r="N5739" s="319">
        <v>2</v>
      </c>
      <c r="O5739" s="319" t="s">
        <v>9644</v>
      </c>
      <c r="P5739" s="319">
        <v>51</v>
      </c>
      <c r="Q5739" s="319">
        <v>4</v>
      </c>
      <c r="R5739" s="319">
        <v>19</v>
      </c>
      <c r="S5739" s="319" t="s">
        <v>9648</v>
      </c>
      <c r="T5739" s="319">
        <v>18</v>
      </c>
      <c r="U5739" s="319">
        <v>5.0999999999999997E-2</v>
      </c>
      <c r="V5739" s="319">
        <v>-51.072000000000003</v>
      </c>
      <c r="W5739" s="319"/>
      <c r="X5739" s="319"/>
      <c r="Y5739" s="319"/>
      <c r="Z5739" s="319"/>
      <c r="AA5739" s="319"/>
      <c r="AB5739" s="319"/>
      <c r="AC5739" s="319"/>
      <c r="AD5739" s="319"/>
      <c r="AE5739" s="319"/>
      <c r="AF5739" s="319"/>
    </row>
    <row r="5740" spans="2:32" s="313" customFormat="1" hidden="1" x14ac:dyDescent="0.25">
      <c r="B5740" s="313" t="s">
        <v>5970</v>
      </c>
      <c r="C5740" s="672"/>
      <c r="D5740" s="313" t="s">
        <v>11098</v>
      </c>
      <c r="E5740" s="313" t="s">
        <v>5971</v>
      </c>
      <c r="I5740" s="313" t="s">
        <v>5972</v>
      </c>
      <c r="J5740" s="313" t="s">
        <v>4392</v>
      </c>
      <c r="K5740" s="313">
        <v>23</v>
      </c>
      <c r="L5740" s="319"/>
      <c r="M5740" s="319">
        <v>35</v>
      </c>
      <c r="N5740" s="319">
        <v>35</v>
      </c>
      <c r="O5740" s="319" t="s">
        <v>9644</v>
      </c>
      <c r="P5740" s="319">
        <v>58</v>
      </c>
      <c r="Q5740" s="319">
        <v>17</v>
      </c>
      <c r="R5740" s="319">
        <v>4</v>
      </c>
      <c r="S5740" s="319" t="s">
        <v>9645</v>
      </c>
      <c r="T5740" s="319">
        <v>15</v>
      </c>
      <c r="U5740" s="319">
        <v>23.593</v>
      </c>
      <c r="V5740" s="319">
        <v>58.283999999999999</v>
      </c>
      <c r="W5740" s="319"/>
      <c r="X5740" s="319"/>
      <c r="Y5740" s="319"/>
      <c r="Z5740" s="319"/>
      <c r="AA5740" s="319"/>
      <c r="AB5740" s="319"/>
      <c r="AC5740" s="319"/>
      <c r="AD5740" s="319"/>
      <c r="AE5740" s="319"/>
      <c r="AF5740" s="319"/>
    </row>
    <row r="5741" spans="2:32" s="313" customFormat="1" hidden="1" x14ac:dyDescent="0.25">
      <c r="B5741" s="313" t="s">
        <v>5850</v>
      </c>
      <c r="C5741" s="672"/>
      <c r="D5741" s="313" t="s">
        <v>11099</v>
      </c>
      <c r="E5741" s="313" t="s">
        <v>5851</v>
      </c>
      <c r="I5741" s="313" t="s">
        <v>5852</v>
      </c>
      <c r="J5741" s="313" t="s">
        <v>423</v>
      </c>
      <c r="K5741" s="313">
        <v>46</v>
      </c>
      <c r="L5741" s="319"/>
      <c r="M5741" s="319">
        <v>21</v>
      </c>
      <c r="N5741" s="319">
        <v>9</v>
      </c>
      <c r="O5741" s="319" t="s">
        <v>9644</v>
      </c>
      <c r="P5741" s="319">
        <v>2</v>
      </c>
      <c r="Q5741" s="319">
        <v>34</v>
      </c>
      <c r="R5741" s="319">
        <v>13</v>
      </c>
      <c r="S5741" s="319" t="s">
        <v>9645</v>
      </c>
      <c r="T5741" s="319">
        <v>236</v>
      </c>
      <c r="U5741" s="319">
        <v>46.351999999999997</v>
      </c>
      <c r="V5741" s="319">
        <v>2.57</v>
      </c>
      <c r="W5741" s="319"/>
      <c r="X5741" s="319"/>
      <c r="Y5741" s="319"/>
      <c r="Z5741" s="319"/>
      <c r="AA5741" s="319"/>
      <c r="AB5741" s="319"/>
      <c r="AC5741" s="319"/>
      <c r="AD5741" s="319"/>
      <c r="AE5741" s="319"/>
      <c r="AF5741" s="319"/>
    </row>
    <row r="5742" spans="2:32" s="313" customFormat="1" hidden="1" x14ac:dyDescent="0.25">
      <c r="B5742" s="313" t="s">
        <v>5853</v>
      </c>
      <c r="C5742" s="672"/>
      <c r="D5742" s="313" t="s">
        <v>11100</v>
      </c>
      <c r="E5742" s="313" t="s">
        <v>5851</v>
      </c>
      <c r="I5742" s="313" t="s">
        <v>5854</v>
      </c>
      <c r="J5742" s="313" t="s">
        <v>423</v>
      </c>
      <c r="K5742" s="313">
        <v>46</v>
      </c>
      <c r="L5742" s="319"/>
      <c r="M5742" s="319">
        <v>13</v>
      </c>
      <c r="N5742" s="319">
        <v>28</v>
      </c>
      <c r="O5742" s="319" t="s">
        <v>9644</v>
      </c>
      <c r="P5742" s="319">
        <v>2</v>
      </c>
      <c r="Q5742" s="319">
        <v>21</v>
      </c>
      <c r="R5742" s="319">
        <v>47</v>
      </c>
      <c r="S5742" s="319" t="s">
        <v>9645</v>
      </c>
      <c r="T5742" s="319">
        <v>417</v>
      </c>
      <c r="U5742" s="319">
        <v>46.223999999999997</v>
      </c>
      <c r="V5742" s="319">
        <v>2.363</v>
      </c>
      <c r="W5742" s="319"/>
      <c r="X5742" s="319"/>
      <c r="Y5742" s="319"/>
      <c r="Z5742" s="319"/>
      <c r="AA5742" s="319"/>
      <c r="AB5742" s="319"/>
      <c r="AC5742" s="319"/>
      <c r="AD5742" s="319"/>
      <c r="AE5742" s="319"/>
      <c r="AF5742" s="319"/>
    </row>
    <row r="5743" spans="2:32" s="313" customFormat="1" hidden="1" x14ac:dyDescent="0.25">
      <c r="B5743" s="313" t="s">
        <v>5259</v>
      </c>
      <c r="C5743" s="672"/>
      <c r="D5743" s="313" t="s">
        <v>11101</v>
      </c>
      <c r="E5743" s="313" t="s">
        <v>5260</v>
      </c>
      <c r="I5743" s="313" t="s">
        <v>5261</v>
      </c>
      <c r="J5743" s="313" t="s">
        <v>421</v>
      </c>
      <c r="K5743" s="313">
        <v>42</v>
      </c>
      <c r="L5743" s="319"/>
      <c r="M5743" s="319">
        <v>49</v>
      </c>
      <c r="N5743" s="319">
        <v>0</v>
      </c>
      <c r="O5743" s="319" t="s">
        <v>9644</v>
      </c>
      <c r="P5743" s="319">
        <v>47</v>
      </c>
      <c r="Q5743" s="319">
        <v>39</v>
      </c>
      <c r="R5743" s="319">
        <v>8</v>
      </c>
      <c r="S5743" s="319" t="s">
        <v>9645</v>
      </c>
      <c r="T5743" s="319">
        <v>4</v>
      </c>
      <c r="U5743" s="319">
        <v>42.817</v>
      </c>
      <c r="V5743" s="319">
        <v>47.652000000000001</v>
      </c>
      <c r="W5743" s="319"/>
      <c r="X5743" s="319"/>
      <c r="Y5743" s="319"/>
      <c r="Z5743" s="319"/>
      <c r="AA5743" s="319"/>
      <c r="AB5743" s="319"/>
      <c r="AC5743" s="319"/>
      <c r="AD5743" s="319"/>
      <c r="AE5743" s="319"/>
      <c r="AF5743" s="319"/>
    </row>
    <row r="5744" spans="2:32" s="313" customFormat="1" hidden="1" x14ac:dyDescent="0.25">
      <c r="B5744" s="313" t="s">
        <v>5424</v>
      </c>
      <c r="C5744" s="672"/>
      <c r="D5744" s="313" t="s">
        <v>11102</v>
      </c>
      <c r="E5744" s="313" t="s">
        <v>5425</v>
      </c>
      <c r="I5744" s="313" t="s">
        <v>5426</v>
      </c>
      <c r="J5744" s="313" t="s">
        <v>493</v>
      </c>
      <c r="K5744" s="313">
        <v>26</v>
      </c>
      <c r="L5744" s="319"/>
      <c r="M5744" s="319">
        <v>36</v>
      </c>
      <c r="N5744" s="319">
        <v>12</v>
      </c>
      <c r="O5744" s="319" t="s">
        <v>9647</v>
      </c>
      <c r="P5744" s="319">
        <v>153</v>
      </c>
      <c r="Q5744" s="319">
        <v>5</v>
      </c>
      <c r="R5744" s="319">
        <v>28</v>
      </c>
      <c r="S5744" s="319" t="s">
        <v>9645</v>
      </c>
      <c r="T5744" s="319">
        <v>5</v>
      </c>
      <c r="U5744" s="319">
        <v>-26.603000000000002</v>
      </c>
      <c r="V5744" s="319">
        <v>153.09100000000001</v>
      </c>
      <c r="W5744" s="319"/>
      <c r="X5744" s="319"/>
      <c r="Y5744" s="319"/>
      <c r="Z5744" s="319"/>
      <c r="AA5744" s="319"/>
      <c r="AB5744" s="319"/>
      <c r="AC5744" s="319"/>
      <c r="AD5744" s="319"/>
      <c r="AE5744" s="319"/>
      <c r="AF5744" s="319"/>
    </row>
    <row r="5745" spans="2:32" s="313" customFormat="1" hidden="1" x14ac:dyDescent="0.25">
      <c r="B5745" s="313" t="s">
        <v>5167</v>
      </c>
      <c r="C5745" s="672"/>
      <c r="D5745" s="313" t="s">
        <v>11103</v>
      </c>
      <c r="E5745" s="313" t="s">
        <v>5168</v>
      </c>
      <c r="I5745" s="313" t="s">
        <v>5169</v>
      </c>
      <c r="J5745" s="313" t="s">
        <v>665</v>
      </c>
      <c r="K5745" s="313">
        <v>9</v>
      </c>
      <c r="L5745" s="319"/>
      <c r="M5745" s="319">
        <v>30</v>
      </c>
      <c r="N5745" s="319">
        <v>37</v>
      </c>
      <c r="O5745" s="319" t="s">
        <v>9647</v>
      </c>
      <c r="P5745" s="319">
        <v>35</v>
      </c>
      <c r="Q5745" s="319">
        <v>47</v>
      </c>
      <c r="R5745" s="319">
        <v>36</v>
      </c>
      <c r="S5745" s="319" t="s">
        <v>9648</v>
      </c>
      <c r="T5745" s="319">
        <v>118</v>
      </c>
      <c r="U5745" s="319">
        <v>-9.51</v>
      </c>
      <c r="V5745" s="319">
        <v>-35.792999999999999</v>
      </c>
      <c r="W5745" s="319"/>
      <c r="X5745" s="319"/>
      <c r="Y5745" s="319"/>
      <c r="Z5745" s="319"/>
      <c r="AA5745" s="319"/>
      <c r="AB5745" s="319"/>
      <c r="AC5745" s="319"/>
      <c r="AD5745" s="319"/>
      <c r="AE5745" s="319"/>
      <c r="AF5745" s="319"/>
    </row>
    <row r="5746" spans="2:32" s="313" customFormat="1" hidden="1" x14ac:dyDescent="0.25">
      <c r="B5746" s="313" t="s">
        <v>5309</v>
      </c>
      <c r="C5746" s="672"/>
      <c r="D5746" s="313" t="s">
        <v>11104</v>
      </c>
      <c r="E5746" s="313" t="s">
        <v>5310</v>
      </c>
      <c r="I5746" s="313" t="s">
        <v>5311</v>
      </c>
      <c r="J5746" s="313" t="s">
        <v>726</v>
      </c>
      <c r="K5746" s="313">
        <v>1</v>
      </c>
      <c r="L5746" s="319"/>
      <c r="M5746" s="319">
        <v>32</v>
      </c>
      <c r="N5746" s="319">
        <v>57</v>
      </c>
      <c r="O5746" s="319" t="s">
        <v>9644</v>
      </c>
      <c r="P5746" s="319">
        <v>124</v>
      </c>
      <c r="Q5746" s="319">
        <v>55</v>
      </c>
      <c r="R5746" s="319">
        <v>35</v>
      </c>
      <c r="S5746" s="319" t="s">
        <v>9645</v>
      </c>
      <c r="T5746" s="319">
        <v>83</v>
      </c>
      <c r="U5746" s="319">
        <v>1.5489999999999999</v>
      </c>
      <c r="V5746" s="319">
        <v>124.926</v>
      </c>
      <c r="W5746" s="319"/>
      <c r="X5746" s="319"/>
      <c r="Y5746" s="319"/>
      <c r="Z5746" s="319"/>
      <c r="AA5746" s="319"/>
      <c r="AB5746" s="319"/>
      <c r="AC5746" s="319"/>
      <c r="AD5746" s="319"/>
      <c r="AE5746" s="319"/>
      <c r="AF5746" s="319"/>
    </row>
    <row r="5747" spans="2:32" s="313" customFormat="1" hidden="1" x14ac:dyDescent="0.25">
      <c r="B5747" s="313" t="s">
        <v>7401</v>
      </c>
      <c r="C5747" s="672"/>
      <c r="D5747" s="313" t="s">
        <v>11105</v>
      </c>
      <c r="E5747" s="313" t="s">
        <v>7402</v>
      </c>
      <c r="I5747" s="313" t="s">
        <v>7403</v>
      </c>
      <c r="J5747" s="313" t="s">
        <v>878</v>
      </c>
      <c r="K5747" s="313">
        <v>6</v>
      </c>
      <c r="L5747" s="319"/>
      <c r="M5747" s="319">
        <v>9</v>
      </c>
      <c r="N5747" s="319">
        <v>52</v>
      </c>
      <c r="O5747" s="319" t="s">
        <v>9644</v>
      </c>
      <c r="P5747" s="319">
        <v>75</v>
      </c>
      <c r="Q5747" s="319">
        <v>25</v>
      </c>
      <c r="R5747" s="319">
        <v>23</v>
      </c>
      <c r="S5747" s="319" t="s">
        <v>9648</v>
      </c>
      <c r="T5747" s="319">
        <v>2143</v>
      </c>
      <c r="U5747" s="319">
        <v>6.1639999999999997</v>
      </c>
      <c r="V5747" s="319">
        <v>-75.423000000000002</v>
      </c>
      <c r="W5747" s="319"/>
      <c r="X5747" s="319"/>
      <c r="Y5747" s="319"/>
      <c r="Z5747" s="319"/>
      <c r="AA5747" s="319"/>
      <c r="AB5747" s="319"/>
      <c r="AC5747" s="319"/>
      <c r="AD5747" s="319"/>
      <c r="AE5747" s="319"/>
      <c r="AF5747" s="319"/>
    </row>
    <row r="5748" spans="2:32" s="313" customFormat="1" hidden="1" x14ac:dyDescent="0.25">
      <c r="B5748" s="313" t="s">
        <v>5268</v>
      </c>
      <c r="C5748" s="672"/>
      <c r="D5748" s="313" t="s">
        <v>11106</v>
      </c>
      <c r="E5748" s="313" t="s">
        <v>5269</v>
      </c>
      <c r="I5748" s="313" t="s">
        <v>5268</v>
      </c>
      <c r="J5748" s="313" t="s">
        <v>463</v>
      </c>
      <c r="K5748" s="313">
        <v>7</v>
      </c>
      <c r="L5748" s="319"/>
      <c r="M5748" s="319">
        <v>42</v>
      </c>
      <c r="N5748" s="319">
        <v>13</v>
      </c>
      <c r="O5748" s="319" t="s">
        <v>9644</v>
      </c>
      <c r="P5748" s="319">
        <v>8</v>
      </c>
      <c r="Q5748" s="319">
        <v>36</v>
      </c>
      <c r="R5748" s="319">
        <v>50</v>
      </c>
      <c r="S5748" s="319" t="s">
        <v>9645</v>
      </c>
      <c r="T5748" s="319">
        <v>114</v>
      </c>
      <c r="U5748" s="319">
        <v>7.7039999999999997</v>
      </c>
      <c r="V5748" s="319">
        <v>8.6140000000000008</v>
      </c>
      <c r="W5748" s="319"/>
      <c r="X5748" s="319"/>
      <c r="Y5748" s="319"/>
      <c r="Z5748" s="319"/>
      <c r="AA5748" s="319"/>
      <c r="AB5748" s="319"/>
      <c r="AC5748" s="319"/>
      <c r="AD5748" s="319"/>
      <c r="AE5748" s="319"/>
      <c r="AF5748" s="319"/>
    </row>
    <row r="5749" spans="2:32" s="313" customFormat="1" hidden="1" x14ac:dyDescent="0.25">
      <c r="B5749" s="313" t="s">
        <v>5525</v>
      </c>
      <c r="C5749" s="672"/>
      <c r="D5749" s="313" t="s">
        <v>11107</v>
      </c>
      <c r="E5749" s="313" t="s">
        <v>5526</v>
      </c>
      <c r="I5749" s="313" t="s">
        <v>5525</v>
      </c>
      <c r="J5749" s="313" t="s">
        <v>1134</v>
      </c>
      <c r="K5749" s="313">
        <v>0</v>
      </c>
      <c r="L5749" s="319"/>
      <c r="M5749" s="319">
        <v>1</v>
      </c>
      <c r="N5749" s="319">
        <v>21</v>
      </c>
      <c r="O5749" s="319" t="s">
        <v>9644</v>
      </c>
      <c r="P5749" s="319">
        <v>18</v>
      </c>
      <c r="Q5749" s="319">
        <v>17</v>
      </c>
      <c r="R5749" s="319">
        <v>19</v>
      </c>
      <c r="S5749" s="319" t="s">
        <v>9645</v>
      </c>
      <c r="T5749" s="319">
        <v>317</v>
      </c>
      <c r="U5749" s="319">
        <v>2.1999999999999999E-2</v>
      </c>
      <c r="V5749" s="319">
        <v>18.289000000000001</v>
      </c>
      <c r="W5749" s="319"/>
      <c r="X5749" s="319"/>
      <c r="Y5749" s="319"/>
      <c r="Z5749" s="319"/>
      <c r="AA5749" s="319"/>
      <c r="AB5749" s="319"/>
      <c r="AC5749" s="319"/>
      <c r="AD5749" s="319"/>
      <c r="AE5749" s="319"/>
      <c r="AF5749" s="319"/>
    </row>
    <row r="5750" spans="2:32" s="313" customFormat="1" hidden="1" x14ac:dyDescent="0.25">
      <c r="B5750" s="313" t="s">
        <v>5330</v>
      </c>
      <c r="C5750" s="672"/>
      <c r="D5750" s="313" t="s">
        <v>11108</v>
      </c>
      <c r="E5750" s="313" t="s">
        <v>5331</v>
      </c>
      <c r="I5750" s="313" t="s">
        <v>5332</v>
      </c>
      <c r="J5750" s="313" t="s">
        <v>1030</v>
      </c>
      <c r="K5750" s="313">
        <v>21</v>
      </c>
      <c r="L5750" s="319"/>
      <c r="M5750" s="319">
        <v>42</v>
      </c>
      <c r="N5750" s="319">
        <v>7</v>
      </c>
      <c r="O5750" s="319" t="s">
        <v>9644</v>
      </c>
      <c r="P5750" s="319">
        <v>95</v>
      </c>
      <c r="Q5750" s="319">
        <v>58</v>
      </c>
      <c r="R5750" s="319">
        <v>40</v>
      </c>
      <c r="S5750" s="319" t="s">
        <v>9645</v>
      </c>
      <c r="T5750" s="319">
        <v>92</v>
      </c>
      <c r="U5750" s="319">
        <v>21.702000000000002</v>
      </c>
      <c r="V5750" s="319">
        <v>95.977999999999994</v>
      </c>
      <c r="W5750" s="319"/>
      <c r="X5750" s="319"/>
      <c r="Y5750" s="319"/>
      <c r="Z5750" s="319"/>
      <c r="AA5750" s="319"/>
      <c r="AB5750" s="319"/>
      <c r="AC5750" s="319"/>
      <c r="AD5750" s="319"/>
      <c r="AE5750" s="319"/>
      <c r="AF5750" s="319"/>
    </row>
    <row r="5751" spans="2:32" s="313" customFormat="1" hidden="1" x14ac:dyDescent="0.25">
      <c r="B5751" s="313" t="s">
        <v>5375</v>
      </c>
      <c r="C5751" s="672"/>
      <c r="D5751" s="313" t="s">
        <v>11109</v>
      </c>
      <c r="E5751" s="313" t="s">
        <v>5376</v>
      </c>
      <c r="I5751" s="313" t="s">
        <v>5375</v>
      </c>
      <c r="J5751" s="313" t="s">
        <v>1055</v>
      </c>
      <c r="K5751" s="313">
        <v>37</v>
      </c>
      <c r="L5751" s="319"/>
      <c r="M5751" s="319">
        <v>56</v>
      </c>
      <c r="N5751" s="319">
        <v>3</v>
      </c>
      <c r="O5751" s="319" t="s">
        <v>9647</v>
      </c>
      <c r="P5751" s="319">
        <v>57</v>
      </c>
      <c r="Q5751" s="319">
        <v>34</v>
      </c>
      <c r="R5751" s="319">
        <v>24</v>
      </c>
      <c r="S5751" s="319" t="s">
        <v>9648</v>
      </c>
      <c r="T5751" s="319">
        <v>23</v>
      </c>
      <c r="U5751" s="319">
        <v>-37.933999999999997</v>
      </c>
      <c r="V5751" s="319">
        <v>-57.573</v>
      </c>
      <c r="W5751" s="319"/>
      <c r="X5751" s="319"/>
      <c r="Y5751" s="319"/>
      <c r="Z5751" s="319"/>
      <c r="AA5751" s="319"/>
      <c r="AB5751" s="319"/>
      <c r="AC5751" s="319"/>
      <c r="AD5751" s="319"/>
      <c r="AE5751" s="319"/>
      <c r="AF5751" s="319"/>
    </row>
    <row r="5752" spans="2:32" s="313" customFormat="1" hidden="1" x14ac:dyDescent="0.25">
      <c r="B5752" s="313" t="s">
        <v>3622</v>
      </c>
      <c r="C5752" s="672"/>
      <c r="D5752" s="313" t="s">
        <v>11110</v>
      </c>
      <c r="E5752" s="313" t="s">
        <v>3623</v>
      </c>
      <c r="I5752" s="313" t="s">
        <v>3624</v>
      </c>
      <c r="J5752" s="313" t="s">
        <v>436</v>
      </c>
      <c r="K5752" s="313">
        <v>40</v>
      </c>
      <c r="L5752" s="319"/>
      <c r="M5752" s="319">
        <v>11</v>
      </c>
      <c r="N5752" s="319">
        <v>36</v>
      </c>
      <c r="O5752" s="319" t="s">
        <v>9644</v>
      </c>
      <c r="P5752" s="319">
        <v>76</v>
      </c>
      <c r="Q5752" s="319">
        <v>45</v>
      </c>
      <c r="R5752" s="319">
        <v>48</v>
      </c>
      <c r="S5752" s="319" t="s">
        <v>9648</v>
      </c>
      <c r="T5752" s="319">
        <v>95</v>
      </c>
      <c r="U5752" s="319">
        <v>40.192999999999998</v>
      </c>
      <c r="V5752" s="319">
        <v>-76.763000000000005</v>
      </c>
      <c r="W5752" s="319"/>
      <c r="X5752" s="319"/>
      <c r="Y5752" s="319"/>
      <c r="Z5752" s="319"/>
      <c r="AA5752" s="319"/>
      <c r="AB5752" s="319"/>
      <c r="AC5752" s="319"/>
      <c r="AD5752" s="319"/>
      <c r="AE5752" s="319"/>
      <c r="AF5752" s="319"/>
    </row>
    <row r="5753" spans="2:32" s="313" customFormat="1" hidden="1" x14ac:dyDescent="0.25">
      <c r="B5753" s="313" t="s">
        <v>2051</v>
      </c>
      <c r="C5753" s="672"/>
      <c r="D5753" s="313" t="s">
        <v>11111</v>
      </c>
      <c r="E5753" s="313" t="s">
        <v>2052</v>
      </c>
      <c r="I5753" s="313" t="s">
        <v>2053</v>
      </c>
      <c r="J5753" s="313" t="s">
        <v>436</v>
      </c>
      <c r="K5753" s="313">
        <v>41</v>
      </c>
      <c r="L5753" s="319"/>
      <c r="M5753" s="319">
        <v>47</v>
      </c>
      <c r="N5753" s="319">
        <v>9</v>
      </c>
      <c r="O5753" s="319" t="s">
        <v>9644</v>
      </c>
      <c r="P5753" s="319">
        <v>87</v>
      </c>
      <c r="Q5753" s="319">
        <v>45</v>
      </c>
      <c r="R5753" s="319">
        <v>8</v>
      </c>
      <c r="S5753" s="319" t="s">
        <v>9648</v>
      </c>
      <c r="T5753" s="319">
        <v>189</v>
      </c>
      <c r="U5753" s="319">
        <v>41.786000000000001</v>
      </c>
      <c r="V5753" s="319">
        <v>-87.751999999999995</v>
      </c>
      <c r="W5753" s="319"/>
      <c r="X5753" s="319"/>
      <c r="Y5753" s="319"/>
      <c r="Z5753" s="319"/>
      <c r="AA5753" s="319"/>
      <c r="AB5753" s="319"/>
      <c r="AC5753" s="319"/>
      <c r="AD5753" s="319"/>
      <c r="AE5753" s="319"/>
      <c r="AF5753" s="319"/>
    </row>
    <row r="5754" spans="2:32" s="313" customFormat="1" hidden="1" x14ac:dyDescent="0.25">
      <c r="B5754" s="313" t="s">
        <v>5656</v>
      </c>
      <c r="C5754" s="672"/>
      <c r="D5754" s="313" t="s">
        <v>11112</v>
      </c>
      <c r="E5754" s="313" t="s">
        <v>5657</v>
      </c>
      <c r="I5754" s="313" t="s">
        <v>5659</v>
      </c>
      <c r="J5754" s="313" t="s">
        <v>5658</v>
      </c>
      <c r="K5754" s="313">
        <v>28</v>
      </c>
      <c r="L5754" s="319"/>
      <c r="M5754" s="319">
        <v>12</v>
      </c>
      <c r="N5754" s="319">
        <v>5</v>
      </c>
      <c r="O5754" s="319" t="s">
        <v>9644</v>
      </c>
      <c r="P5754" s="319">
        <v>177</v>
      </c>
      <c r="Q5754" s="319">
        <v>22</v>
      </c>
      <c r="R5754" s="319">
        <v>53</v>
      </c>
      <c r="S5754" s="319" t="s">
        <v>9648</v>
      </c>
      <c r="T5754" s="319">
        <v>4</v>
      </c>
      <c r="U5754" s="319">
        <v>28.201000000000001</v>
      </c>
      <c r="V5754" s="319">
        <v>-177.381</v>
      </c>
      <c r="W5754" s="319"/>
      <c r="X5754" s="319"/>
      <c r="Y5754" s="319"/>
      <c r="Z5754" s="319"/>
      <c r="AA5754" s="319"/>
      <c r="AB5754" s="319"/>
      <c r="AC5754" s="319"/>
      <c r="AD5754" s="319"/>
      <c r="AE5754" s="319"/>
      <c r="AF5754" s="319"/>
    </row>
    <row r="5755" spans="2:32" s="313" customFormat="1" hidden="1" x14ac:dyDescent="0.25">
      <c r="B5755" s="313" t="s">
        <v>5587</v>
      </c>
      <c r="C5755" s="672"/>
      <c r="D5755" s="313" t="s">
        <v>11113</v>
      </c>
      <c r="E5755" s="313" t="s">
        <v>5588</v>
      </c>
      <c r="I5755" s="313" t="s">
        <v>5589</v>
      </c>
      <c r="J5755" s="313" t="s">
        <v>1055</v>
      </c>
      <c r="K5755" s="313">
        <v>32</v>
      </c>
      <c r="L5755" s="319"/>
      <c r="M5755" s="319">
        <v>49</v>
      </c>
      <c r="N5755" s="319">
        <v>54</v>
      </c>
      <c r="O5755" s="319" t="s">
        <v>9647</v>
      </c>
      <c r="P5755" s="319">
        <v>68</v>
      </c>
      <c r="Q5755" s="319">
        <v>47</v>
      </c>
      <c r="R5755" s="319">
        <v>34</v>
      </c>
      <c r="S5755" s="319" t="s">
        <v>9648</v>
      </c>
      <c r="T5755" s="319">
        <v>705</v>
      </c>
      <c r="U5755" s="319">
        <v>-32.832000000000001</v>
      </c>
      <c r="V5755" s="319">
        <v>-68.793000000000006</v>
      </c>
      <c r="W5755" s="319"/>
      <c r="X5755" s="319"/>
      <c r="Y5755" s="319"/>
      <c r="Z5755" s="319"/>
      <c r="AA5755" s="319"/>
      <c r="AB5755" s="319"/>
      <c r="AC5755" s="319"/>
      <c r="AD5755" s="319"/>
      <c r="AE5755" s="319"/>
      <c r="AF5755" s="319"/>
    </row>
    <row r="5756" spans="2:32" s="313" customFormat="1" hidden="1" x14ac:dyDescent="0.25">
      <c r="B5756" s="313" t="s">
        <v>5561</v>
      </c>
      <c r="C5756" s="672"/>
      <c r="D5756" s="313" t="s">
        <v>11114</v>
      </c>
      <c r="E5756" s="313" t="s">
        <v>5564</v>
      </c>
      <c r="I5756" s="313" t="s">
        <v>5565</v>
      </c>
      <c r="J5756" s="313" t="s">
        <v>493</v>
      </c>
      <c r="K5756" s="313">
        <v>37</v>
      </c>
      <c r="L5756" s="319"/>
      <c r="M5756" s="319">
        <v>43</v>
      </c>
      <c r="N5756" s="319">
        <v>41</v>
      </c>
      <c r="O5756" s="319" t="s">
        <v>9647</v>
      </c>
      <c r="P5756" s="319">
        <v>144</v>
      </c>
      <c r="Q5756" s="319">
        <v>54</v>
      </c>
      <c r="R5756" s="319">
        <v>7</v>
      </c>
      <c r="S5756" s="319" t="s">
        <v>9645</v>
      </c>
      <c r="T5756" s="319">
        <v>86</v>
      </c>
      <c r="U5756" s="319">
        <v>-37.728000000000002</v>
      </c>
      <c r="V5756" s="319">
        <v>144.90199999999999</v>
      </c>
      <c r="W5756" s="319"/>
      <c r="X5756" s="319"/>
      <c r="Y5756" s="319"/>
      <c r="Z5756" s="319"/>
      <c r="AA5756" s="319"/>
      <c r="AB5756" s="319"/>
      <c r="AC5756" s="319"/>
      <c r="AD5756" s="319"/>
      <c r="AE5756" s="319"/>
      <c r="AF5756" s="319"/>
    </row>
    <row r="5757" spans="2:32" s="313" customFormat="1" hidden="1" x14ac:dyDescent="0.25">
      <c r="B5757" s="313" t="s">
        <v>5361</v>
      </c>
      <c r="C5757" s="672"/>
      <c r="D5757" s="313" t="s">
        <v>11115</v>
      </c>
      <c r="E5757" s="313" t="s">
        <v>5362</v>
      </c>
      <c r="I5757" s="313" t="s">
        <v>5363</v>
      </c>
      <c r="J5757" s="313" t="s">
        <v>714</v>
      </c>
      <c r="K5757" s="313">
        <v>0</v>
      </c>
      <c r="L5757" s="319"/>
      <c r="M5757" s="319">
        <v>56</v>
      </c>
      <c r="N5757" s="319">
        <v>44</v>
      </c>
      <c r="O5757" s="319" t="s">
        <v>9647</v>
      </c>
      <c r="P5757" s="319">
        <v>80</v>
      </c>
      <c r="Q5757" s="319">
        <v>40</v>
      </c>
      <c r="R5757" s="319">
        <v>41</v>
      </c>
      <c r="S5757" s="319" t="s">
        <v>9648</v>
      </c>
      <c r="T5757" s="319">
        <v>14</v>
      </c>
      <c r="U5757" s="319">
        <v>-0.94599999999999995</v>
      </c>
      <c r="V5757" s="319">
        <v>-80.677999999999997</v>
      </c>
      <c r="W5757" s="319"/>
      <c r="X5757" s="319"/>
      <c r="Y5757" s="319"/>
      <c r="Z5757" s="319"/>
      <c r="AA5757" s="319"/>
      <c r="AB5757" s="319"/>
      <c r="AC5757" s="319"/>
      <c r="AD5757" s="319"/>
      <c r="AE5757" s="319"/>
      <c r="AF5757" s="319"/>
    </row>
    <row r="5758" spans="2:32" s="313" customFormat="1" hidden="1" x14ac:dyDescent="0.25">
      <c r="B5758" s="313" t="s">
        <v>5191</v>
      </c>
      <c r="C5758" s="672"/>
      <c r="D5758" s="313" t="s">
        <v>11116</v>
      </c>
      <c r="E5758" s="313" t="s">
        <v>5192</v>
      </c>
      <c r="I5758" s="313" t="s">
        <v>5193</v>
      </c>
      <c r="J5758" s="313" t="s">
        <v>440</v>
      </c>
      <c r="K5758" s="313">
        <v>24</v>
      </c>
      <c r="L5758" s="319"/>
      <c r="M5758" s="319">
        <v>33</v>
      </c>
      <c r="N5758" s="319">
        <v>12</v>
      </c>
      <c r="O5758" s="319" t="s">
        <v>9644</v>
      </c>
      <c r="P5758" s="319">
        <v>39</v>
      </c>
      <c r="Q5758" s="319">
        <v>42</v>
      </c>
      <c r="R5758" s="319">
        <v>18</v>
      </c>
      <c r="S5758" s="319" t="s">
        <v>9645</v>
      </c>
      <c r="T5758" s="319">
        <v>656</v>
      </c>
      <c r="U5758" s="319">
        <v>24.553000000000001</v>
      </c>
      <c r="V5758" s="319">
        <v>39.704999999999998</v>
      </c>
      <c r="W5758" s="319"/>
      <c r="X5758" s="319"/>
      <c r="Y5758" s="319"/>
      <c r="Z5758" s="319"/>
      <c r="AA5758" s="319"/>
      <c r="AB5758" s="319"/>
      <c r="AC5758" s="319"/>
      <c r="AD5758" s="319"/>
      <c r="AE5758" s="319"/>
      <c r="AF5758" s="319"/>
    </row>
    <row r="5759" spans="2:32" s="313" customFormat="1" hidden="1" x14ac:dyDescent="0.25">
      <c r="B5759" s="313" t="s">
        <v>5395</v>
      </c>
      <c r="C5759" s="672"/>
      <c r="D5759" s="313" t="s">
        <v>11117</v>
      </c>
      <c r="E5759" s="313" t="s">
        <v>5396</v>
      </c>
      <c r="I5759" s="313" t="s">
        <v>1618</v>
      </c>
      <c r="J5759" s="313" t="s">
        <v>4543</v>
      </c>
      <c r="K5759" s="313">
        <v>21</v>
      </c>
      <c r="L5759" s="319"/>
      <c r="M5759" s="319">
        <v>28</v>
      </c>
      <c r="N5759" s="319">
        <v>54</v>
      </c>
      <c r="O5759" s="319" t="s">
        <v>9647</v>
      </c>
      <c r="P5759" s="319">
        <v>168</v>
      </c>
      <c r="Q5759" s="319">
        <v>2</v>
      </c>
      <c r="R5759" s="319">
        <v>15</v>
      </c>
      <c r="S5759" s="319" t="s">
        <v>9645</v>
      </c>
      <c r="T5759" s="319">
        <v>43</v>
      </c>
      <c r="U5759" s="319">
        <v>-21.481999999999999</v>
      </c>
      <c r="V5759" s="319">
        <v>168.03700000000001</v>
      </c>
      <c r="W5759" s="319"/>
      <c r="X5759" s="319"/>
      <c r="Y5759" s="319"/>
      <c r="Z5759" s="319"/>
      <c r="AA5759" s="319"/>
      <c r="AB5759" s="319"/>
      <c r="AC5759" s="319"/>
      <c r="AD5759" s="319"/>
      <c r="AE5759" s="319"/>
      <c r="AF5759" s="319"/>
    </row>
    <row r="5760" spans="2:32" s="313" customFormat="1" hidden="1" x14ac:dyDescent="0.25">
      <c r="B5760" s="313" t="s">
        <v>5284</v>
      </c>
      <c r="C5760" s="672"/>
      <c r="D5760" s="313" t="s">
        <v>11118</v>
      </c>
      <c r="E5760" s="313" t="s">
        <v>5285</v>
      </c>
      <c r="I5760" s="313" t="s">
        <v>5284</v>
      </c>
      <c r="J5760" s="313" t="s">
        <v>1343</v>
      </c>
      <c r="K5760" s="313">
        <v>9</v>
      </c>
      <c r="L5760" s="319"/>
      <c r="M5760" s="319">
        <v>31</v>
      </c>
      <c r="N5760" s="319">
        <v>30</v>
      </c>
      <c r="O5760" s="319" t="s">
        <v>9647</v>
      </c>
      <c r="P5760" s="319">
        <v>16</v>
      </c>
      <c r="Q5760" s="319">
        <v>18</v>
      </c>
      <c r="R5760" s="319">
        <v>44</v>
      </c>
      <c r="S5760" s="319" t="s">
        <v>9645</v>
      </c>
      <c r="T5760" s="319">
        <v>1179</v>
      </c>
      <c r="U5760" s="319">
        <v>-9.5250000000000004</v>
      </c>
      <c r="V5760" s="319">
        <v>16.312000000000001</v>
      </c>
      <c r="W5760" s="319"/>
      <c r="X5760" s="319"/>
      <c r="Y5760" s="319"/>
      <c r="Z5760" s="319"/>
      <c r="AA5760" s="319"/>
      <c r="AB5760" s="319"/>
      <c r="AC5760" s="319"/>
      <c r="AD5760" s="319"/>
      <c r="AE5760" s="319"/>
      <c r="AF5760" s="319"/>
    </row>
    <row r="5761" spans="2:32" s="313" customFormat="1" hidden="1" x14ac:dyDescent="0.25">
      <c r="B5761" s="313" t="s">
        <v>5558</v>
      </c>
      <c r="C5761" s="672"/>
      <c r="D5761" s="313" t="s">
        <v>11119</v>
      </c>
      <c r="E5761" s="313" t="s">
        <v>5559</v>
      </c>
      <c r="I5761" s="313" t="s">
        <v>5560</v>
      </c>
      <c r="J5761" s="313" t="s">
        <v>508</v>
      </c>
      <c r="K5761" s="313">
        <v>33</v>
      </c>
      <c r="L5761" s="319"/>
      <c r="M5761" s="319">
        <v>52</v>
      </c>
      <c r="N5761" s="319">
        <v>44</v>
      </c>
      <c r="O5761" s="319" t="s">
        <v>9644</v>
      </c>
      <c r="P5761" s="319">
        <v>5</v>
      </c>
      <c r="Q5761" s="319">
        <v>30</v>
      </c>
      <c r="R5761" s="319">
        <v>54</v>
      </c>
      <c r="S5761" s="319" t="s">
        <v>9648</v>
      </c>
      <c r="T5761" s="319">
        <v>577</v>
      </c>
      <c r="U5761" s="319">
        <v>33.878999999999998</v>
      </c>
      <c r="V5761" s="319">
        <v>-5.5149999999999997</v>
      </c>
      <c r="W5761" s="319"/>
      <c r="X5761" s="319"/>
      <c r="Y5761" s="319"/>
      <c r="Z5761" s="319"/>
      <c r="AA5761" s="319"/>
      <c r="AB5761" s="319"/>
      <c r="AC5761" s="319"/>
      <c r="AD5761" s="319"/>
      <c r="AE5761" s="319"/>
      <c r="AF5761" s="319"/>
    </row>
    <row r="5762" spans="2:32" s="313" customFormat="1" hidden="1" x14ac:dyDescent="0.25">
      <c r="B5762" s="313" t="s">
        <v>5561</v>
      </c>
      <c r="C5762" s="672"/>
      <c r="D5762" s="313" t="s">
        <v>11120</v>
      </c>
      <c r="E5762" s="313" t="s">
        <v>5566</v>
      </c>
      <c r="I5762" s="313" t="s">
        <v>5567</v>
      </c>
      <c r="J5762" s="313" t="s">
        <v>493</v>
      </c>
      <c r="K5762" s="313">
        <v>37</v>
      </c>
      <c r="L5762" s="319"/>
      <c r="M5762" s="319">
        <v>40</v>
      </c>
      <c r="N5762" s="319">
        <v>24</v>
      </c>
      <c r="O5762" s="319" t="s">
        <v>9647</v>
      </c>
      <c r="P5762" s="319">
        <v>144</v>
      </c>
      <c r="Q5762" s="319">
        <v>50</v>
      </c>
      <c r="R5762" s="319">
        <v>36</v>
      </c>
      <c r="S5762" s="319" t="s">
        <v>9645</v>
      </c>
      <c r="T5762" s="319">
        <v>133</v>
      </c>
      <c r="U5762" s="319">
        <v>-37.673000000000002</v>
      </c>
      <c r="V5762" s="319">
        <v>144.84299999999999</v>
      </c>
      <c r="W5762" s="319"/>
      <c r="X5762" s="319"/>
      <c r="Y5762" s="319"/>
      <c r="Z5762" s="319"/>
      <c r="AA5762" s="319"/>
      <c r="AB5762" s="319"/>
      <c r="AC5762" s="319"/>
      <c r="AD5762" s="319"/>
      <c r="AE5762" s="319"/>
      <c r="AF5762" s="319"/>
    </row>
    <row r="5763" spans="2:32" s="313" customFormat="1" hidden="1" x14ac:dyDescent="0.25">
      <c r="B5763" s="313" t="s">
        <v>5580</v>
      </c>
      <c r="C5763" s="672"/>
      <c r="D5763" s="313" t="s">
        <v>11121</v>
      </c>
      <c r="E5763" s="313" t="s">
        <v>5581</v>
      </c>
      <c r="I5763" s="313" t="s">
        <v>5582</v>
      </c>
      <c r="J5763" s="313" t="s">
        <v>436</v>
      </c>
      <c r="K5763" s="313">
        <v>35</v>
      </c>
      <c r="L5763" s="319"/>
      <c r="M5763" s="319">
        <v>2</v>
      </c>
      <c r="N5763" s="319">
        <v>32</v>
      </c>
      <c r="O5763" s="319" t="s">
        <v>9644</v>
      </c>
      <c r="P5763" s="319">
        <v>89</v>
      </c>
      <c r="Q5763" s="319">
        <v>58</v>
      </c>
      <c r="R5763" s="319">
        <v>36</v>
      </c>
      <c r="S5763" s="319" t="s">
        <v>9648</v>
      </c>
      <c r="T5763" s="319">
        <v>104</v>
      </c>
      <c r="U5763" s="319">
        <v>35.042000000000002</v>
      </c>
      <c r="V5763" s="319">
        <v>-89.977000000000004</v>
      </c>
      <c r="W5763" s="319"/>
      <c r="X5763" s="319"/>
      <c r="Y5763" s="319"/>
      <c r="Z5763" s="319"/>
      <c r="AA5763" s="319"/>
      <c r="AB5763" s="319"/>
      <c r="AC5763" s="319"/>
      <c r="AD5763" s="319"/>
      <c r="AE5763" s="319"/>
      <c r="AF5763" s="319"/>
    </row>
    <row r="5764" spans="2:32" s="313" customFormat="1" hidden="1" x14ac:dyDescent="0.25">
      <c r="B5764" s="313" t="s">
        <v>5583</v>
      </c>
      <c r="C5764" s="672"/>
      <c r="D5764" s="313" t="s">
        <v>11122</v>
      </c>
      <c r="E5764" s="313" t="s">
        <v>5584</v>
      </c>
      <c r="I5764" s="313" t="s">
        <v>5585</v>
      </c>
      <c r="J5764" s="313" t="s">
        <v>423</v>
      </c>
      <c r="K5764" s="313">
        <v>44</v>
      </c>
      <c r="L5764" s="319"/>
      <c r="M5764" s="319">
        <v>30</v>
      </c>
      <c r="N5764" s="319">
        <v>7</v>
      </c>
      <c r="O5764" s="319" t="s">
        <v>9644</v>
      </c>
      <c r="P5764" s="319">
        <v>3</v>
      </c>
      <c r="Q5764" s="319">
        <v>31</v>
      </c>
      <c r="R5764" s="319">
        <v>58</v>
      </c>
      <c r="S5764" s="319" t="s">
        <v>9645</v>
      </c>
      <c r="T5764" s="319">
        <v>1025</v>
      </c>
      <c r="U5764" s="319">
        <v>44.502000000000002</v>
      </c>
      <c r="V5764" s="319">
        <v>3.5329999999999999</v>
      </c>
      <c r="W5764" s="319"/>
      <c r="X5764" s="319"/>
      <c r="Y5764" s="319"/>
      <c r="Z5764" s="319"/>
      <c r="AA5764" s="319"/>
      <c r="AB5764" s="319"/>
      <c r="AC5764" s="319"/>
      <c r="AD5764" s="319"/>
      <c r="AE5764" s="319"/>
      <c r="AF5764" s="319"/>
    </row>
    <row r="5765" spans="2:32" s="313" customFormat="1" hidden="1" x14ac:dyDescent="0.25">
      <c r="B5765" s="313" t="s">
        <v>5601</v>
      </c>
      <c r="C5765" s="672"/>
      <c r="D5765" s="313" t="s">
        <v>11123</v>
      </c>
      <c r="E5765" s="313" t="s">
        <v>5602</v>
      </c>
      <c r="I5765" s="313" t="s">
        <v>5603</v>
      </c>
      <c r="J5765" s="313" t="s">
        <v>436</v>
      </c>
      <c r="K5765" s="313">
        <v>37</v>
      </c>
      <c r="L5765" s="319"/>
      <c r="M5765" s="319">
        <v>22</v>
      </c>
      <c r="N5765" s="319">
        <v>49</v>
      </c>
      <c r="O5765" s="319" t="s">
        <v>9644</v>
      </c>
      <c r="P5765" s="319">
        <v>120</v>
      </c>
      <c r="Q5765" s="319">
        <v>34</v>
      </c>
      <c r="R5765" s="319">
        <v>5</v>
      </c>
      <c r="S5765" s="319" t="s">
        <v>9648</v>
      </c>
      <c r="T5765" s="319">
        <v>58</v>
      </c>
      <c r="U5765" s="319">
        <v>37.380000000000003</v>
      </c>
      <c r="V5765" s="319">
        <v>-120.568</v>
      </c>
      <c r="W5765" s="319"/>
      <c r="X5765" s="319"/>
      <c r="Y5765" s="319"/>
      <c r="Z5765" s="319"/>
      <c r="AA5765" s="319"/>
      <c r="AB5765" s="319"/>
      <c r="AC5765" s="319"/>
      <c r="AD5765" s="319"/>
      <c r="AE5765" s="319"/>
      <c r="AF5765" s="319"/>
    </row>
    <row r="5766" spans="2:32" s="313" customFormat="1" hidden="1" x14ac:dyDescent="0.25">
      <c r="B5766" s="313" t="s">
        <v>5545</v>
      </c>
      <c r="C5766" s="672"/>
      <c r="D5766" s="313" t="s">
        <v>11124</v>
      </c>
      <c r="E5766" s="313" t="s">
        <v>5546</v>
      </c>
      <c r="I5766" s="313" t="s">
        <v>5547</v>
      </c>
      <c r="J5766" s="313" t="s">
        <v>726</v>
      </c>
      <c r="K5766" s="313">
        <v>3</v>
      </c>
      <c r="L5766" s="319"/>
      <c r="M5766" s="319">
        <v>33</v>
      </c>
      <c r="N5766" s="319">
        <v>29</v>
      </c>
      <c r="O5766" s="319" t="s">
        <v>9644</v>
      </c>
      <c r="P5766" s="319">
        <v>98</v>
      </c>
      <c r="Q5766" s="319">
        <v>40</v>
      </c>
      <c r="R5766" s="319">
        <v>18</v>
      </c>
      <c r="S5766" s="319" t="s">
        <v>9645</v>
      </c>
      <c r="T5766" s="319">
        <v>28</v>
      </c>
      <c r="U5766" s="319">
        <v>3.5579999999999998</v>
      </c>
      <c r="V5766" s="319">
        <v>98.671999999999997</v>
      </c>
      <c r="W5766" s="319"/>
      <c r="X5766" s="319"/>
      <c r="Y5766" s="319"/>
      <c r="Z5766" s="319"/>
      <c r="AA5766" s="319"/>
      <c r="AB5766" s="319"/>
      <c r="AC5766" s="319"/>
      <c r="AD5766" s="319"/>
      <c r="AE5766" s="319"/>
      <c r="AF5766" s="319"/>
    </row>
    <row r="5767" spans="2:32" s="313" customFormat="1" hidden="1" x14ac:dyDescent="0.25">
      <c r="B5767" s="313" t="s">
        <v>5636</v>
      </c>
      <c r="C5767" s="672"/>
      <c r="D5767" s="313" t="s">
        <v>11125</v>
      </c>
      <c r="E5767" s="313" t="s">
        <v>5637</v>
      </c>
      <c r="I5767" s="313" t="s">
        <v>5638</v>
      </c>
      <c r="J5767" s="313" t="s">
        <v>469</v>
      </c>
      <c r="K5767" s="313">
        <v>19</v>
      </c>
      <c r="L5767" s="319"/>
      <c r="M5767" s="319">
        <v>26</v>
      </c>
      <c r="N5767" s="319">
        <v>10</v>
      </c>
      <c r="O5767" s="319" t="s">
        <v>9644</v>
      </c>
      <c r="P5767" s="319">
        <v>99</v>
      </c>
      <c r="Q5767" s="319">
        <v>4</v>
      </c>
      <c r="R5767" s="319">
        <v>19</v>
      </c>
      <c r="S5767" s="319" t="s">
        <v>9648</v>
      </c>
      <c r="T5767" s="319">
        <v>2230</v>
      </c>
      <c r="U5767" s="319">
        <v>19.436</v>
      </c>
      <c r="V5767" s="319">
        <v>-99.072000000000003</v>
      </c>
      <c r="W5767" s="319"/>
      <c r="X5767" s="319"/>
      <c r="Y5767" s="319"/>
      <c r="Z5767" s="319"/>
      <c r="AA5767" s="319"/>
      <c r="AB5767" s="319"/>
      <c r="AC5767" s="319"/>
      <c r="AD5767" s="319"/>
      <c r="AE5767" s="319"/>
      <c r="AF5767" s="319"/>
    </row>
    <row r="5768" spans="2:32" s="313" customFormat="1" hidden="1" x14ac:dyDescent="0.25">
      <c r="B5768" s="313" t="s">
        <v>5623</v>
      </c>
      <c r="C5768" s="672"/>
      <c r="D5768" s="313" t="s">
        <v>11126</v>
      </c>
      <c r="E5768" s="313" t="s">
        <v>5624</v>
      </c>
      <c r="I5768" s="313" t="s">
        <v>5623</v>
      </c>
      <c r="J5768" s="313" t="s">
        <v>525</v>
      </c>
      <c r="K5768" s="313">
        <v>22</v>
      </c>
      <c r="L5768" s="319"/>
      <c r="M5768" s="319">
        <v>21</v>
      </c>
      <c r="N5768" s="319">
        <v>21</v>
      </c>
      <c r="O5768" s="319" t="s">
        <v>9647</v>
      </c>
      <c r="P5768" s="319">
        <v>29</v>
      </c>
      <c r="Q5768" s="319">
        <v>59</v>
      </c>
      <c r="R5768" s="319">
        <v>11</v>
      </c>
      <c r="S5768" s="319" t="s">
        <v>9645</v>
      </c>
      <c r="T5768" s="319">
        <v>574</v>
      </c>
      <c r="U5768" s="319">
        <v>-22.356000000000002</v>
      </c>
      <c r="V5768" s="319">
        <v>29.986000000000001</v>
      </c>
      <c r="W5768" s="319"/>
      <c r="X5768" s="319"/>
      <c r="Y5768" s="319"/>
      <c r="Z5768" s="319"/>
      <c r="AA5768" s="319"/>
      <c r="AB5768" s="319"/>
      <c r="AC5768" s="319"/>
      <c r="AD5768" s="319"/>
      <c r="AE5768" s="319"/>
      <c r="AF5768" s="319"/>
    </row>
    <row r="5769" spans="2:32" s="313" customFormat="1" hidden="1" x14ac:dyDescent="0.25">
      <c r="B5769" s="313" t="s">
        <v>5536</v>
      </c>
      <c r="C5769" s="672"/>
      <c r="D5769" s="313" t="s">
        <v>11127</v>
      </c>
      <c r="E5769" s="313" t="s">
        <v>5537</v>
      </c>
      <c r="I5769" s="313" t="s">
        <v>5538</v>
      </c>
      <c r="J5769" s="313" t="s">
        <v>436</v>
      </c>
      <c r="K5769" s="313">
        <v>26</v>
      </c>
      <c r="L5769" s="319"/>
      <c r="M5769" s="319">
        <v>10</v>
      </c>
      <c r="N5769" s="319">
        <v>33</v>
      </c>
      <c r="O5769" s="319" t="s">
        <v>9644</v>
      </c>
      <c r="P5769" s="319">
        <v>98</v>
      </c>
      <c r="Q5769" s="319">
        <v>14</v>
      </c>
      <c r="R5769" s="319">
        <v>19</v>
      </c>
      <c r="S5769" s="319" t="s">
        <v>9648</v>
      </c>
      <c r="T5769" s="319">
        <v>33</v>
      </c>
      <c r="U5769" s="319">
        <v>26.175999999999998</v>
      </c>
      <c r="V5769" s="319">
        <v>-98.239000000000004</v>
      </c>
      <c r="W5769" s="319"/>
      <c r="X5769" s="319"/>
      <c r="Y5769" s="319"/>
      <c r="Z5769" s="319"/>
      <c r="AA5769" s="319"/>
      <c r="AB5769" s="319"/>
      <c r="AC5769" s="319"/>
      <c r="AD5769" s="319"/>
      <c r="AE5769" s="319"/>
      <c r="AF5769" s="319"/>
    </row>
    <row r="5770" spans="2:32" s="313" customFormat="1" hidden="1" x14ac:dyDescent="0.25">
      <c r="B5770" s="313" t="s">
        <v>5750</v>
      </c>
      <c r="C5770" s="672"/>
      <c r="D5770" s="313" t="s">
        <v>11128</v>
      </c>
      <c r="E5770" s="313" t="s">
        <v>5751</v>
      </c>
      <c r="I5770" s="313" t="s">
        <v>5750</v>
      </c>
      <c r="J5770" s="313" t="s">
        <v>1463</v>
      </c>
      <c r="K5770" s="313">
        <v>1</v>
      </c>
      <c r="L5770" s="319"/>
      <c r="M5770" s="319">
        <v>32</v>
      </c>
      <c r="N5770" s="319">
        <v>15</v>
      </c>
      <c r="O5770" s="319" t="s">
        <v>9647</v>
      </c>
      <c r="P5770" s="319">
        <v>13</v>
      </c>
      <c r="Q5770" s="319">
        <v>16</v>
      </c>
      <c r="R5770" s="319">
        <v>9</v>
      </c>
      <c r="S5770" s="319" t="s">
        <v>9645</v>
      </c>
      <c r="T5770" s="319">
        <v>573</v>
      </c>
      <c r="U5770" s="319">
        <v>-1.5369999999999999</v>
      </c>
      <c r="V5770" s="319">
        <v>13.269</v>
      </c>
      <c r="W5770" s="319"/>
      <c r="X5770" s="319"/>
      <c r="Y5770" s="319"/>
      <c r="Z5770" s="319"/>
      <c r="AA5770" s="319"/>
      <c r="AB5770" s="319"/>
      <c r="AC5770" s="319"/>
      <c r="AD5770" s="319"/>
      <c r="AE5770" s="319"/>
      <c r="AF5770" s="319"/>
    </row>
    <row r="5771" spans="2:32" s="313" customFormat="1" hidden="1" x14ac:dyDescent="0.25">
      <c r="B5771" s="313" t="s">
        <v>5385</v>
      </c>
      <c r="C5771" s="672"/>
      <c r="D5771" s="313" t="s">
        <v>11129</v>
      </c>
      <c r="E5771" s="313" t="s">
        <v>5386</v>
      </c>
      <c r="I5771" s="313" t="s">
        <v>5385</v>
      </c>
      <c r="J5771" s="313" t="s">
        <v>504</v>
      </c>
      <c r="K5771" s="313">
        <v>13</v>
      </c>
      <c r="L5771" s="319"/>
      <c r="M5771" s="319">
        <v>30</v>
      </c>
      <c r="N5771" s="319">
        <v>9</v>
      </c>
      <c r="O5771" s="319" t="s">
        <v>9644</v>
      </c>
      <c r="P5771" s="319">
        <v>7</v>
      </c>
      <c r="Q5771" s="319">
        <v>7</v>
      </c>
      <c r="R5771" s="319">
        <v>36</v>
      </c>
      <c r="S5771" s="319" t="s">
        <v>9645</v>
      </c>
      <c r="T5771" s="319">
        <v>378</v>
      </c>
      <c r="U5771" s="319">
        <v>13.502000000000001</v>
      </c>
      <c r="V5771" s="319">
        <v>7.1269999999999998</v>
      </c>
      <c r="W5771" s="319"/>
      <c r="X5771" s="319"/>
      <c r="Y5771" s="319"/>
      <c r="Z5771" s="319"/>
      <c r="AA5771" s="319"/>
      <c r="AB5771" s="319"/>
      <c r="AC5771" s="319"/>
      <c r="AD5771" s="319"/>
      <c r="AE5771" s="319"/>
      <c r="AF5771" s="319"/>
    </row>
    <row r="5772" spans="2:32" s="313" customFormat="1" hidden="1" x14ac:dyDescent="0.25">
      <c r="B5772" s="313" t="s">
        <v>5984</v>
      </c>
      <c r="C5772" s="672"/>
      <c r="D5772" s="313" t="s">
        <v>11130</v>
      </c>
      <c r="E5772" s="313" t="s">
        <v>5386</v>
      </c>
      <c r="I5772" s="313" t="s">
        <v>5984</v>
      </c>
      <c r="J5772" s="313" t="s">
        <v>1051</v>
      </c>
      <c r="K5772" s="313">
        <v>34</v>
      </c>
      <c r="L5772" s="319"/>
      <c r="M5772" s="319">
        <v>20</v>
      </c>
      <c r="N5772" s="319">
        <v>18</v>
      </c>
      <c r="O5772" s="319" t="s">
        <v>9644</v>
      </c>
      <c r="P5772" s="319">
        <v>73</v>
      </c>
      <c r="Q5772" s="319">
        <v>30</v>
      </c>
      <c r="R5772" s="319">
        <v>30</v>
      </c>
      <c r="S5772" s="319" t="s">
        <v>9645</v>
      </c>
      <c r="T5772" s="319">
        <v>831</v>
      </c>
      <c r="U5772" s="319">
        <v>34.338000000000001</v>
      </c>
      <c r="V5772" s="319">
        <v>73.507999999999996</v>
      </c>
      <c r="W5772" s="319"/>
      <c r="X5772" s="319"/>
      <c r="Y5772" s="319"/>
      <c r="Z5772" s="319"/>
      <c r="AA5772" s="319"/>
      <c r="AB5772" s="319"/>
      <c r="AC5772" s="319"/>
      <c r="AD5772" s="319"/>
      <c r="AE5772" s="319"/>
      <c r="AF5772" s="319"/>
    </row>
    <row r="5773" spans="2:32" s="313" customFormat="1" hidden="1" x14ac:dyDescent="0.25">
      <c r="B5773" s="313" t="s">
        <v>5212</v>
      </c>
      <c r="C5773" s="672"/>
      <c r="D5773" s="313" t="s">
        <v>11131</v>
      </c>
      <c r="E5773" s="313" t="s">
        <v>5213</v>
      </c>
      <c r="I5773" s="313" t="s">
        <v>5214</v>
      </c>
      <c r="J5773" s="313" t="s">
        <v>525</v>
      </c>
      <c r="K5773" s="313">
        <v>25</v>
      </c>
      <c r="L5773" s="319"/>
      <c r="M5773" s="319">
        <v>45</v>
      </c>
      <c r="N5773" s="319">
        <v>10</v>
      </c>
      <c r="O5773" s="319" t="s">
        <v>9647</v>
      </c>
      <c r="P5773" s="319">
        <v>25</v>
      </c>
      <c r="Q5773" s="319">
        <v>36</v>
      </c>
      <c r="R5773" s="319">
        <v>43</v>
      </c>
      <c r="S5773" s="319" t="s">
        <v>9645</v>
      </c>
      <c r="T5773" s="319">
        <v>1265</v>
      </c>
      <c r="U5773" s="319">
        <v>-25.753</v>
      </c>
      <c r="V5773" s="319">
        <v>25.611999999999998</v>
      </c>
      <c r="W5773" s="319"/>
      <c r="X5773" s="319"/>
      <c r="Y5773" s="319"/>
      <c r="Z5773" s="319"/>
      <c r="AA5773" s="319"/>
      <c r="AB5773" s="319"/>
      <c r="AC5773" s="319"/>
      <c r="AD5773" s="319"/>
      <c r="AE5773" s="319"/>
      <c r="AF5773" s="319"/>
    </row>
    <row r="5774" spans="2:32" s="313" customFormat="1" hidden="1" x14ac:dyDescent="0.25">
      <c r="B5774" s="313" t="s">
        <v>5164</v>
      </c>
      <c r="C5774" s="672"/>
      <c r="D5774" s="313" t="s">
        <v>11132</v>
      </c>
      <c r="E5774" s="313" t="s">
        <v>5165</v>
      </c>
      <c r="I5774" s="313" t="s">
        <v>5166</v>
      </c>
      <c r="J5774" s="313" t="s">
        <v>5164</v>
      </c>
      <c r="K5774" s="313">
        <v>22</v>
      </c>
      <c r="L5774" s="319"/>
      <c r="M5774" s="319">
        <v>8</v>
      </c>
      <c r="N5774" s="319">
        <v>58</v>
      </c>
      <c r="O5774" s="319" t="s">
        <v>9644</v>
      </c>
      <c r="P5774" s="319">
        <v>113</v>
      </c>
      <c r="Q5774" s="319">
        <v>35</v>
      </c>
      <c r="R5774" s="319">
        <v>29</v>
      </c>
      <c r="S5774" s="319" t="s">
        <v>9645</v>
      </c>
      <c r="T5774" s="319">
        <v>7</v>
      </c>
      <c r="U5774" s="319">
        <v>22.149000000000001</v>
      </c>
      <c r="V5774" s="319">
        <v>113.59099999999999</v>
      </c>
      <c r="W5774" s="319"/>
      <c r="X5774" s="319"/>
      <c r="Y5774" s="319"/>
      <c r="Z5774" s="319"/>
      <c r="AA5774" s="319"/>
      <c r="AB5774" s="319"/>
      <c r="AC5774" s="319"/>
      <c r="AD5774" s="319"/>
      <c r="AE5774" s="319"/>
      <c r="AF5774" s="319"/>
    </row>
    <row r="5775" spans="2:32" s="313" customFormat="1" hidden="1" x14ac:dyDescent="0.25">
      <c r="B5775" s="313" t="s">
        <v>5639</v>
      </c>
      <c r="C5775" s="672"/>
      <c r="D5775" s="313" t="s">
        <v>11133</v>
      </c>
      <c r="E5775" s="313" t="s">
        <v>5640</v>
      </c>
      <c r="I5775" s="313" t="s">
        <v>5639</v>
      </c>
      <c r="J5775" s="313" t="s">
        <v>4181</v>
      </c>
      <c r="K5775" s="313">
        <v>13</v>
      </c>
      <c r="L5775" s="319"/>
      <c r="M5775" s="319">
        <v>15</v>
      </c>
      <c r="N5775" s="319">
        <v>31</v>
      </c>
      <c r="O5775" s="319" t="s">
        <v>9647</v>
      </c>
      <c r="P5775" s="319">
        <v>31</v>
      </c>
      <c r="Q5775" s="319">
        <v>56</v>
      </c>
      <c r="R5775" s="319">
        <v>11</v>
      </c>
      <c r="S5775" s="319" t="s">
        <v>9645</v>
      </c>
      <c r="T5775" s="319">
        <v>574</v>
      </c>
      <c r="U5775" s="319">
        <v>-13.259</v>
      </c>
      <c r="V5775" s="319">
        <v>31.936</v>
      </c>
      <c r="W5775" s="319"/>
      <c r="X5775" s="319"/>
      <c r="Y5775" s="319"/>
      <c r="Z5775" s="319"/>
      <c r="AA5775" s="319"/>
      <c r="AB5775" s="319"/>
      <c r="AC5775" s="319"/>
      <c r="AD5775" s="319"/>
      <c r="AE5775" s="319"/>
      <c r="AF5775" s="319"/>
    </row>
    <row r="5776" spans="2:32" s="313" customFormat="1" hidden="1" x14ac:dyDescent="0.25">
      <c r="B5776" s="313" t="s">
        <v>5312</v>
      </c>
      <c r="C5776" s="672"/>
      <c r="D5776" s="313" t="s">
        <v>11134</v>
      </c>
      <c r="E5776" s="313" t="s">
        <v>5313</v>
      </c>
      <c r="I5776" s="313" t="s">
        <v>5314</v>
      </c>
      <c r="J5776" s="313" t="s">
        <v>1485</v>
      </c>
      <c r="K5776" s="313">
        <v>12</v>
      </c>
      <c r="L5776" s="319"/>
      <c r="M5776" s="319">
        <v>8</v>
      </c>
      <c r="N5776" s="319">
        <v>28</v>
      </c>
      <c r="O5776" s="319" t="s">
        <v>9644</v>
      </c>
      <c r="P5776" s="319">
        <v>86</v>
      </c>
      <c r="Q5776" s="319">
        <v>10</v>
      </c>
      <c r="R5776" s="319">
        <v>5</v>
      </c>
      <c r="S5776" s="319" t="s">
        <v>9648</v>
      </c>
      <c r="T5776" s="319">
        <v>60</v>
      </c>
      <c r="U5776" s="319">
        <v>12.141</v>
      </c>
      <c r="V5776" s="319">
        <v>-86.168000000000006</v>
      </c>
      <c r="W5776" s="319"/>
      <c r="X5776" s="319"/>
      <c r="Y5776" s="319"/>
      <c r="Z5776" s="319"/>
      <c r="AA5776" s="319"/>
      <c r="AB5776" s="319"/>
      <c r="AC5776" s="319"/>
      <c r="AD5776" s="319"/>
      <c r="AE5776" s="319"/>
      <c r="AF5776" s="319"/>
    </row>
    <row r="5777" spans="2:32" s="313" customFormat="1" hidden="1" x14ac:dyDescent="0.25">
      <c r="B5777" s="313" t="s">
        <v>5224</v>
      </c>
      <c r="C5777" s="672"/>
      <c r="D5777" s="313" t="s">
        <v>11135</v>
      </c>
      <c r="E5777" s="313" t="s">
        <v>5225</v>
      </c>
      <c r="I5777" s="313" t="s">
        <v>5224</v>
      </c>
      <c r="J5777" s="313" t="s">
        <v>856</v>
      </c>
      <c r="K5777" s="313">
        <v>13</v>
      </c>
      <c r="L5777" s="319"/>
      <c r="M5777" s="319">
        <v>15</v>
      </c>
      <c r="N5777" s="319">
        <v>13</v>
      </c>
      <c r="O5777" s="319" t="s">
        <v>9647</v>
      </c>
      <c r="P5777" s="319">
        <v>64</v>
      </c>
      <c r="Q5777" s="319">
        <v>3</v>
      </c>
      <c r="R5777" s="319">
        <v>46</v>
      </c>
      <c r="S5777" s="319" t="s">
        <v>9648</v>
      </c>
      <c r="T5777" s="319">
        <v>142</v>
      </c>
      <c r="U5777" s="319">
        <v>-13.254</v>
      </c>
      <c r="V5777" s="319">
        <v>-64.063000000000002</v>
      </c>
      <c r="W5777" s="319"/>
      <c r="X5777" s="319"/>
      <c r="Y5777" s="319"/>
      <c r="Z5777" s="319"/>
      <c r="AA5777" s="319"/>
      <c r="AB5777" s="319"/>
      <c r="AC5777" s="319"/>
      <c r="AD5777" s="319"/>
      <c r="AE5777" s="319"/>
      <c r="AF5777" s="319"/>
    </row>
    <row r="5778" spans="2:32" s="313" customFormat="1" hidden="1" x14ac:dyDescent="0.25">
      <c r="B5778" s="313" t="s">
        <v>5408</v>
      </c>
      <c r="C5778" s="672"/>
      <c r="D5778" s="313" t="s">
        <v>11136</v>
      </c>
      <c r="E5778" s="313" t="s">
        <v>5409</v>
      </c>
      <c r="I5778" s="313" t="s">
        <v>5410</v>
      </c>
      <c r="J5778" s="313" t="s">
        <v>436</v>
      </c>
      <c r="K5778" s="313">
        <v>33</v>
      </c>
      <c r="L5778" s="319"/>
      <c r="M5778" s="319">
        <v>54</v>
      </c>
      <c r="N5778" s="319">
        <v>55</v>
      </c>
      <c r="O5778" s="319" t="s">
        <v>9644</v>
      </c>
      <c r="P5778" s="319">
        <v>84</v>
      </c>
      <c r="Q5778" s="319">
        <v>30</v>
      </c>
      <c r="R5778" s="319">
        <v>58</v>
      </c>
      <c r="S5778" s="319" t="s">
        <v>9648</v>
      </c>
      <c r="T5778" s="319">
        <v>326</v>
      </c>
      <c r="U5778" s="319">
        <v>33.914999999999999</v>
      </c>
      <c r="V5778" s="319">
        <v>-84.516000000000005</v>
      </c>
      <c r="W5778" s="319"/>
      <c r="X5778" s="319"/>
      <c r="Y5778" s="319"/>
      <c r="Z5778" s="319"/>
      <c r="AA5778" s="319"/>
      <c r="AB5778" s="319"/>
      <c r="AC5778" s="319"/>
      <c r="AD5778" s="319"/>
      <c r="AE5778" s="319"/>
      <c r="AF5778" s="319"/>
    </row>
    <row r="5779" spans="2:32" s="313" customFormat="1" hidden="1" x14ac:dyDescent="0.25">
      <c r="B5779" s="313" t="s">
        <v>5415</v>
      </c>
      <c r="C5779" s="672"/>
      <c r="D5779" s="313" t="s">
        <v>11137</v>
      </c>
      <c r="E5779" s="313" t="s">
        <v>5416</v>
      </c>
      <c r="I5779" s="313" t="s">
        <v>5415</v>
      </c>
      <c r="J5779" s="313" t="s">
        <v>665</v>
      </c>
      <c r="K5779" s="313">
        <v>23</v>
      </c>
      <c r="L5779" s="319"/>
      <c r="M5779" s="319">
        <v>26</v>
      </c>
      <c r="N5779" s="319">
        <v>23</v>
      </c>
      <c r="O5779" s="319" t="s">
        <v>9647</v>
      </c>
      <c r="P5779" s="319">
        <v>51</v>
      </c>
      <c r="Q5779" s="319">
        <v>54</v>
      </c>
      <c r="R5779" s="319">
        <v>25</v>
      </c>
      <c r="S5779" s="319" t="s">
        <v>9648</v>
      </c>
      <c r="T5779" s="319">
        <v>559</v>
      </c>
      <c r="U5779" s="319">
        <v>-23.44</v>
      </c>
      <c r="V5779" s="319">
        <v>-51.906999999999996</v>
      </c>
      <c r="W5779" s="319"/>
      <c r="X5779" s="319"/>
      <c r="Y5779" s="319"/>
      <c r="Z5779" s="319"/>
      <c r="AA5779" s="319"/>
      <c r="AB5779" s="319"/>
      <c r="AC5779" s="319"/>
      <c r="AD5779" s="319"/>
      <c r="AE5779" s="319"/>
      <c r="AF5779" s="319"/>
    </row>
    <row r="5780" spans="2:32" s="313" customFormat="1" hidden="1" x14ac:dyDescent="0.25">
      <c r="B5780" s="313" t="s">
        <v>5397</v>
      </c>
      <c r="C5780" s="672"/>
      <c r="D5780" s="313" t="s">
        <v>11138</v>
      </c>
      <c r="E5780" s="313" t="s">
        <v>5398</v>
      </c>
      <c r="I5780" s="313" t="s">
        <v>5397</v>
      </c>
      <c r="J5780" s="313" t="s">
        <v>525</v>
      </c>
      <c r="K5780" s="313">
        <v>30</v>
      </c>
      <c r="L5780" s="319"/>
      <c r="M5780" s="319">
        <v>51</v>
      </c>
      <c r="N5780" s="319">
        <v>26</v>
      </c>
      <c r="O5780" s="319" t="s">
        <v>9647</v>
      </c>
      <c r="P5780" s="319">
        <v>30</v>
      </c>
      <c r="Q5780" s="319">
        <v>20</v>
      </c>
      <c r="R5780" s="319">
        <v>34</v>
      </c>
      <c r="S5780" s="319" t="s">
        <v>9645</v>
      </c>
      <c r="T5780" s="319">
        <v>151</v>
      </c>
      <c r="U5780" s="319">
        <v>-30.856999999999999</v>
      </c>
      <c r="V5780" s="319">
        <v>30.343</v>
      </c>
      <c r="W5780" s="319"/>
      <c r="X5780" s="319"/>
      <c r="Y5780" s="319"/>
      <c r="Z5780" s="319"/>
      <c r="AA5780" s="319"/>
      <c r="AB5780" s="319"/>
      <c r="AC5780" s="319"/>
      <c r="AD5780" s="319"/>
      <c r="AE5780" s="319"/>
      <c r="AF5780" s="319"/>
    </row>
    <row r="5781" spans="2:32" s="313" customFormat="1" hidden="1" x14ac:dyDescent="0.25">
      <c r="B5781" s="313" t="s">
        <v>5766</v>
      </c>
      <c r="C5781" s="672"/>
      <c r="D5781" s="313" t="s">
        <v>11139</v>
      </c>
      <c r="E5781" s="313" t="s">
        <v>5767</v>
      </c>
      <c r="I5781" s="313" t="s">
        <v>5768</v>
      </c>
      <c r="J5781" s="313" t="s">
        <v>406</v>
      </c>
      <c r="K5781" s="313">
        <v>51</v>
      </c>
      <c r="L5781" s="319"/>
      <c r="M5781" s="319">
        <v>13</v>
      </c>
      <c r="N5781" s="319">
        <v>49</v>
      </c>
      <c r="O5781" s="319" t="s">
        <v>9644</v>
      </c>
      <c r="P5781" s="319">
        <v>6</v>
      </c>
      <c r="Q5781" s="319">
        <v>30</v>
      </c>
      <c r="R5781" s="319">
        <v>16</v>
      </c>
      <c r="S5781" s="319" t="s">
        <v>9645</v>
      </c>
      <c r="T5781" s="319">
        <v>39</v>
      </c>
      <c r="U5781" s="319">
        <v>51.23</v>
      </c>
      <c r="V5781" s="319">
        <v>6.5039999999999996</v>
      </c>
      <c r="W5781" s="319"/>
      <c r="X5781" s="319"/>
      <c r="Y5781" s="319"/>
      <c r="Z5781" s="319"/>
      <c r="AA5781" s="319"/>
      <c r="AB5781" s="319"/>
      <c r="AC5781" s="319"/>
      <c r="AD5781" s="319"/>
      <c r="AE5781" s="319"/>
      <c r="AF5781" s="319"/>
    </row>
    <row r="5782" spans="2:32" s="313" customFormat="1" hidden="1" x14ac:dyDescent="0.25">
      <c r="B5782" s="313" t="s">
        <v>5221</v>
      </c>
      <c r="C5782" s="672"/>
      <c r="D5782" s="313" t="s">
        <v>11140</v>
      </c>
      <c r="E5782" s="313" t="s">
        <v>5222</v>
      </c>
      <c r="I5782" s="313" t="s">
        <v>5223</v>
      </c>
      <c r="J5782" s="313" t="s">
        <v>878</v>
      </c>
      <c r="K5782" s="313">
        <v>9</v>
      </c>
      <c r="L5782" s="319"/>
      <c r="M5782" s="319">
        <v>17</v>
      </c>
      <c r="N5782" s="319">
        <v>0</v>
      </c>
      <c r="O5782" s="319" t="s">
        <v>9644</v>
      </c>
      <c r="P5782" s="319">
        <v>74</v>
      </c>
      <c r="Q5782" s="319">
        <v>50</v>
      </c>
      <c r="R5782" s="319">
        <v>22</v>
      </c>
      <c r="S5782" s="319" t="s">
        <v>9648</v>
      </c>
      <c r="T5782" s="319">
        <v>55</v>
      </c>
      <c r="U5782" s="319">
        <v>9.2829999999999995</v>
      </c>
      <c r="V5782" s="319">
        <v>-74.838999999999999</v>
      </c>
      <c r="W5782" s="319"/>
      <c r="X5782" s="319"/>
      <c r="Y5782" s="319"/>
      <c r="Z5782" s="319"/>
      <c r="AA5782" s="319"/>
      <c r="AB5782" s="319"/>
      <c r="AC5782" s="319"/>
      <c r="AD5782" s="319"/>
      <c r="AE5782" s="319"/>
      <c r="AF5782" s="319"/>
    </row>
    <row r="5783" spans="2:32" s="313" customFormat="1" hidden="1" x14ac:dyDescent="0.25">
      <c r="B5783" s="313" t="s">
        <v>5771</v>
      </c>
      <c r="C5783" s="672"/>
      <c r="D5783" s="313" t="s">
        <v>11141</v>
      </c>
      <c r="E5783" s="313" t="s">
        <v>5772</v>
      </c>
      <c r="I5783" s="313" t="s">
        <v>5771</v>
      </c>
      <c r="J5783" s="313" t="s">
        <v>1071</v>
      </c>
      <c r="K5783" s="313">
        <v>2</v>
      </c>
      <c r="L5783" s="319"/>
      <c r="M5783" s="319">
        <v>0</v>
      </c>
      <c r="N5783" s="319">
        <v>49</v>
      </c>
      <c r="O5783" s="319" t="s">
        <v>9644</v>
      </c>
      <c r="P5783" s="319">
        <v>45</v>
      </c>
      <c r="Q5783" s="319">
        <v>18</v>
      </c>
      <c r="R5783" s="319">
        <v>17</v>
      </c>
      <c r="S5783" s="319" t="s">
        <v>9645</v>
      </c>
      <c r="T5783" s="319">
        <v>10</v>
      </c>
      <c r="U5783" s="319">
        <v>2.0139999999999998</v>
      </c>
      <c r="V5783" s="319">
        <v>45.305</v>
      </c>
      <c r="W5783" s="319"/>
      <c r="X5783" s="319"/>
      <c r="Y5783" s="319"/>
      <c r="Z5783" s="319"/>
      <c r="AA5783" s="319"/>
      <c r="AB5783" s="319"/>
      <c r="AC5783" s="319"/>
      <c r="AD5783" s="319"/>
      <c r="AE5783" s="319"/>
      <c r="AF5783" s="319"/>
    </row>
    <row r="5784" spans="2:32" s="313" customFormat="1" hidden="1" x14ac:dyDescent="0.25">
      <c r="B5784" s="313" t="s">
        <v>5988</v>
      </c>
      <c r="C5784" s="672"/>
      <c r="D5784" s="313" t="s">
        <v>11142</v>
      </c>
      <c r="E5784" s="313" t="s">
        <v>5989</v>
      </c>
      <c r="I5784" s="313" t="s">
        <v>5988</v>
      </c>
      <c r="J5784" s="313" t="s">
        <v>1030</v>
      </c>
      <c r="K5784" s="313">
        <v>12</v>
      </c>
      <c r="L5784" s="319"/>
      <c r="M5784" s="319">
        <v>26</v>
      </c>
      <c r="N5784" s="319">
        <v>36</v>
      </c>
      <c r="O5784" s="319" t="s">
        <v>9644</v>
      </c>
      <c r="P5784" s="319">
        <v>98</v>
      </c>
      <c r="Q5784" s="319">
        <v>37</v>
      </c>
      <c r="R5784" s="319">
        <v>16</v>
      </c>
      <c r="S5784" s="319" t="s">
        <v>9645</v>
      </c>
      <c r="T5784" s="319">
        <v>23</v>
      </c>
      <c r="U5784" s="319">
        <v>12.443</v>
      </c>
      <c r="V5784" s="319">
        <v>98.620999999999995</v>
      </c>
      <c r="W5784" s="319"/>
      <c r="X5784" s="319"/>
      <c r="Y5784" s="319"/>
      <c r="Z5784" s="319"/>
      <c r="AA5784" s="319"/>
      <c r="AB5784" s="319"/>
      <c r="AC5784" s="319"/>
      <c r="AD5784" s="319"/>
      <c r="AE5784" s="319"/>
      <c r="AF5784" s="319"/>
    </row>
    <row r="5785" spans="2:32" s="313" customFormat="1" hidden="1" x14ac:dyDescent="0.25">
      <c r="B5785" s="313" t="s">
        <v>5352</v>
      </c>
      <c r="C5785" s="672"/>
      <c r="D5785" s="313" t="s">
        <v>11143</v>
      </c>
      <c r="E5785" s="313" t="s">
        <v>5353</v>
      </c>
      <c r="I5785" s="313" t="s">
        <v>5354</v>
      </c>
      <c r="J5785" s="313" t="s">
        <v>406</v>
      </c>
      <c r="K5785" s="313">
        <v>49</v>
      </c>
      <c r="L5785" s="319"/>
      <c r="M5785" s="319">
        <v>28</v>
      </c>
      <c r="N5785" s="319">
        <v>21</v>
      </c>
      <c r="O5785" s="319" t="s">
        <v>9644</v>
      </c>
      <c r="P5785" s="319">
        <v>8</v>
      </c>
      <c r="Q5785" s="319">
        <v>30</v>
      </c>
      <c r="R5785" s="319">
        <v>49</v>
      </c>
      <c r="S5785" s="319" t="s">
        <v>9645</v>
      </c>
      <c r="T5785" s="319">
        <v>95</v>
      </c>
      <c r="U5785" s="319">
        <v>49.472999999999999</v>
      </c>
      <c r="V5785" s="319">
        <v>8.5139999999999993</v>
      </c>
      <c r="W5785" s="319"/>
      <c r="X5785" s="319"/>
      <c r="Y5785" s="319"/>
      <c r="Z5785" s="319"/>
      <c r="AA5785" s="319"/>
      <c r="AB5785" s="319"/>
      <c r="AC5785" s="319"/>
      <c r="AD5785" s="319"/>
      <c r="AE5785" s="319"/>
      <c r="AF5785" s="319"/>
    </row>
    <row r="5786" spans="2:32" s="313" customFormat="1" hidden="1" x14ac:dyDescent="0.25">
      <c r="B5786" s="313" t="s">
        <v>5442</v>
      </c>
      <c r="C5786" s="672"/>
      <c r="D5786" s="313" t="s">
        <v>11144</v>
      </c>
      <c r="E5786" s="313" t="s">
        <v>5443</v>
      </c>
      <c r="I5786" s="313" t="s">
        <v>5444</v>
      </c>
      <c r="J5786" s="313" t="s">
        <v>651</v>
      </c>
      <c r="K5786" s="313">
        <v>26</v>
      </c>
      <c r="L5786" s="319"/>
      <c r="M5786" s="319">
        <v>30</v>
      </c>
      <c r="N5786" s="319">
        <v>41</v>
      </c>
      <c r="O5786" s="319" t="s">
        <v>9644</v>
      </c>
      <c r="P5786" s="319">
        <v>77</v>
      </c>
      <c r="Q5786" s="319">
        <v>5</v>
      </c>
      <c r="R5786" s="319">
        <v>0</v>
      </c>
      <c r="S5786" s="319" t="s">
        <v>9648</v>
      </c>
      <c r="T5786" s="319">
        <v>4</v>
      </c>
      <c r="U5786" s="319">
        <v>26.510999999999999</v>
      </c>
      <c r="V5786" s="319">
        <v>-77.082999999999998</v>
      </c>
      <c r="W5786" s="319"/>
      <c r="X5786" s="319"/>
      <c r="Y5786" s="319"/>
      <c r="Z5786" s="319"/>
      <c r="AA5786" s="319"/>
      <c r="AB5786" s="319"/>
      <c r="AC5786" s="319"/>
      <c r="AD5786" s="319"/>
      <c r="AE5786" s="319"/>
      <c r="AF5786" s="319"/>
    </row>
    <row r="5787" spans="2:32" s="313" customFormat="1" hidden="1" x14ac:dyDescent="0.25">
      <c r="B5787" s="313" t="s">
        <v>5714</v>
      </c>
      <c r="C5787" s="672"/>
      <c r="D5787" s="313" t="s">
        <v>11145</v>
      </c>
      <c r="E5787" s="313" t="s">
        <v>5715</v>
      </c>
      <c r="I5787" s="313" t="s">
        <v>5716</v>
      </c>
      <c r="J5787" s="313" t="s">
        <v>421</v>
      </c>
      <c r="K5787" s="313">
        <v>53</v>
      </c>
      <c r="L5787" s="319"/>
      <c r="M5787" s="319">
        <v>51</v>
      </c>
      <c r="N5787" s="319">
        <v>52</v>
      </c>
      <c r="O5787" s="319" t="s">
        <v>9644</v>
      </c>
      <c r="P5787" s="319">
        <v>27</v>
      </c>
      <c r="Q5787" s="319">
        <v>32</v>
      </c>
      <c r="R5787" s="319">
        <v>22</v>
      </c>
      <c r="S5787" s="319" t="s">
        <v>9645</v>
      </c>
      <c r="T5787" s="319">
        <v>229</v>
      </c>
      <c r="U5787" s="319">
        <v>53.863999999999997</v>
      </c>
      <c r="V5787" s="319">
        <v>27.539000000000001</v>
      </c>
      <c r="W5787" s="319"/>
      <c r="X5787" s="319"/>
      <c r="Y5787" s="319"/>
      <c r="Z5787" s="319"/>
      <c r="AA5787" s="319"/>
      <c r="AB5787" s="319"/>
      <c r="AC5787" s="319"/>
      <c r="AD5787" s="319"/>
      <c r="AE5787" s="319"/>
      <c r="AF5787" s="319"/>
    </row>
    <row r="5788" spans="2:32" s="313" customFormat="1" hidden="1" x14ac:dyDescent="0.25">
      <c r="B5788" s="313" t="s">
        <v>5405</v>
      </c>
      <c r="C5788" s="672"/>
      <c r="D5788" s="313" t="s">
        <v>11146</v>
      </c>
      <c r="E5788" s="313" t="s">
        <v>5406</v>
      </c>
      <c r="I5788" s="313" t="s">
        <v>5405</v>
      </c>
      <c r="J5788" s="313" t="s">
        <v>2849</v>
      </c>
      <c r="K5788" s="313">
        <v>60</v>
      </c>
      <c r="L5788" s="319"/>
      <c r="M5788" s="319">
        <v>7</v>
      </c>
      <c r="N5788" s="319">
        <v>19</v>
      </c>
      <c r="O5788" s="319" t="s">
        <v>9644</v>
      </c>
      <c r="P5788" s="319">
        <v>19</v>
      </c>
      <c r="Q5788" s="319">
        <v>53</v>
      </c>
      <c r="R5788" s="319">
        <v>53</v>
      </c>
      <c r="S5788" s="319" t="s">
        <v>9645</v>
      </c>
      <c r="T5788" s="319">
        <v>6</v>
      </c>
      <c r="U5788" s="319">
        <v>60.122</v>
      </c>
      <c r="V5788" s="319">
        <v>19.898</v>
      </c>
      <c r="W5788" s="319"/>
      <c r="X5788" s="319"/>
      <c r="Y5788" s="319"/>
      <c r="Z5788" s="319"/>
      <c r="AA5788" s="319"/>
      <c r="AB5788" s="319"/>
      <c r="AC5788" s="319"/>
      <c r="AD5788" s="319"/>
      <c r="AE5788" s="319"/>
      <c r="AF5788" s="319"/>
    </row>
    <row r="5789" spans="2:32" s="313" customFormat="1" hidden="1" x14ac:dyDescent="0.25">
      <c r="B5789" s="313" t="s">
        <v>7548</v>
      </c>
      <c r="C5789" s="672"/>
      <c r="D5789" s="313" t="s">
        <v>11147</v>
      </c>
      <c r="E5789" s="313" t="s">
        <v>7551</v>
      </c>
      <c r="I5789" s="313" t="s">
        <v>7552</v>
      </c>
      <c r="J5789" s="313" t="s">
        <v>436</v>
      </c>
      <c r="K5789" s="313">
        <v>38</v>
      </c>
      <c r="L5789" s="319"/>
      <c r="M5789" s="319">
        <v>33</v>
      </c>
      <c r="N5789" s="319">
        <v>14</v>
      </c>
      <c r="O5789" s="319" t="s">
        <v>9644</v>
      </c>
      <c r="P5789" s="319">
        <v>121</v>
      </c>
      <c r="Q5789" s="319">
        <v>17</v>
      </c>
      <c r="R5789" s="319">
        <v>51</v>
      </c>
      <c r="S5789" s="319" t="s">
        <v>9648</v>
      </c>
      <c r="T5789" s="319">
        <v>30</v>
      </c>
      <c r="U5789" s="319">
        <v>38.554000000000002</v>
      </c>
      <c r="V5789" s="319">
        <v>-121.297</v>
      </c>
      <c r="W5789" s="319"/>
      <c r="X5789" s="319"/>
      <c r="Y5789" s="319"/>
      <c r="Z5789" s="319"/>
      <c r="AA5789" s="319"/>
      <c r="AB5789" s="319"/>
      <c r="AC5789" s="319"/>
      <c r="AD5789" s="319"/>
      <c r="AE5789" s="319"/>
      <c r="AF5789" s="319"/>
    </row>
    <row r="5790" spans="2:32" s="313" customFormat="1" hidden="1" x14ac:dyDescent="0.25">
      <c r="B5790" s="313" t="s">
        <v>5672</v>
      </c>
      <c r="C5790" s="672"/>
      <c r="D5790" s="313" t="s">
        <v>11148</v>
      </c>
      <c r="E5790" s="313" t="s">
        <v>5673</v>
      </c>
      <c r="I5790" s="313" t="s">
        <v>5672</v>
      </c>
      <c r="J5790" s="313" t="s">
        <v>1194</v>
      </c>
      <c r="K5790" s="313">
        <v>52</v>
      </c>
      <c r="L5790" s="319"/>
      <c r="M5790" s="319">
        <v>21</v>
      </c>
      <c r="N5790" s="319">
        <v>39</v>
      </c>
      <c r="O5790" s="319" t="s">
        <v>9644</v>
      </c>
      <c r="P5790" s="319">
        <v>0</v>
      </c>
      <c r="Q5790" s="319">
        <v>29</v>
      </c>
      <c r="R5790" s="319">
        <v>18</v>
      </c>
      <c r="S5790" s="319" t="s">
        <v>9645</v>
      </c>
      <c r="T5790" s="319">
        <v>11</v>
      </c>
      <c r="U5790" s="319">
        <v>52.360999999999997</v>
      </c>
      <c r="V5790" s="319">
        <v>0.48799999999999999</v>
      </c>
      <c r="W5790" s="319"/>
      <c r="X5790" s="319"/>
      <c r="Y5790" s="319"/>
      <c r="Z5790" s="319"/>
      <c r="AA5790" s="319"/>
      <c r="AB5790" s="319"/>
      <c r="AC5790" s="319"/>
      <c r="AD5790" s="319"/>
      <c r="AE5790" s="319"/>
      <c r="AF5790" s="319"/>
    </row>
    <row r="5791" spans="2:32" s="313" customFormat="1" hidden="1" x14ac:dyDescent="0.25">
      <c r="B5791" s="313" t="s">
        <v>5641</v>
      </c>
      <c r="C5791" s="672"/>
      <c r="D5791" s="313" t="s">
        <v>11149</v>
      </c>
      <c r="E5791" s="313" t="s">
        <v>5642</v>
      </c>
      <c r="I5791" s="313" t="s">
        <v>5643</v>
      </c>
      <c r="J5791" s="313" t="s">
        <v>436</v>
      </c>
      <c r="K5791" s="313">
        <v>25</v>
      </c>
      <c r="L5791" s="319"/>
      <c r="M5791" s="319">
        <v>47</v>
      </c>
      <c r="N5791" s="319">
        <v>35</v>
      </c>
      <c r="O5791" s="319" t="s">
        <v>9644</v>
      </c>
      <c r="P5791" s="319">
        <v>80</v>
      </c>
      <c r="Q5791" s="319">
        <v>17</v>
      </c>
      <c r="R5791" s="319">
        <v>26</v>
      </c>
      <c r="S5791" s="319" t="s">
        <v>9648</v>
      </c>
      <c r="T5791" s="319">
        <v>3</v>
      </c>
      <c r="U5791" s="319">
        <v>25.792999999999999</v>
      </c>
      <c r="V5791" s="319">
        <v>-80.290999999999997</v>
      </c>
      <c r="W5791" s="319"/>
      <c r="X5791" s="319"/>
      <c r="Y5791" s="319"/>
      <c r="Z5791" s="319"/>
      <c r="AA5791" s="319"/>
      <c r="AB5791" s="319"/>
      <c r="AC5791" s="319"/>
      <c r="AD5791" s="319"/>
      <c r="AE5791" s="319"/>
      <c r="AF5791" s="319"/>
    </row>
    <row r="5792" spans="2:32" s="313" customFormat="1" hidden="1" x14ac:dyDescent="0.25">
      <c r="B5792" s="313" t="s">
        <v>5709</v>
      </c>
      <c r="C5792" s="672"/>
      <c r="D5792" s="313" t="s">
        <v>11150</v>
      </c>
      <c r="E5792" s="313" t="s">
        <v>5710</v>
      </c>
      <c r="I5792" s="313" t="s">
        <v>5711</v>
      </c>
      <c r="J5792" s="313" t="s">
        <v>436</v>
      </c>
      <c r="K5792" s="313">
        <v>48</v>
      </c>
      <c r="L5792" s="319"/>
      <c r="M5792" s="319">
        <v>24</v>
      </c>
      <c r="N5792" s="319">
        <v>56</v>
      </c>
      <c r="O5792" s="319" t="s">
        <v>9644</v>
      </c>
      <c r="P5792" s="319">
        <v>101</v>
      </c>
      <c r="Q5792" s="319">
        <v>21</v>
      </c>
      <c r="R5792" s="319">
        <v>27</v>
      </c>
      <c r="S5792" s="319" t="s">
        <v>9648</v>
      </c>
      <c r="T5792" s="319">
        <v>509</v>
      </c>
      <c r="U5792" s="319">
        <v>48.415999999999997</v>
      </c>
      <c r="V5792" s="319">
        <v>-101.357</v>
      </c>
      <c r="W5792" s="319"/>
      <c r="X5792" s="319"/>
      <c r="Y5792" s="319"/>
      <c r="Z5792" s="319"/>
      <c r="AA5792" s="319"/>
      <c r="AB5792" s="319"/>
      <c r="AC5792" s="319"/>
      <c r="AD5792" s="319"/>
      <c r="AE5792" s="319"/>
      <c r="AF5792" s="319"/>
    </row>
    <row r="5793" spans="2:32" s="313" customFormat="1" hidden="1" x14ac:dyDescent="0.25">
      <c r="B5793" s="313" t="s">
        <v>5605</v>
      </c>
      <c r="C5793" s="672"/>
      <c r="D5793" s="313" t="s">
        <v>11151</v>
      </c>
      <c r="E5793" s="313" t="s">
        <v>5606</v>
      </c>
      <c r="I5793" s="313" t="s">
        <v>5607</v>
      </c>
      <c r="J5793" s="313" t="s">
        <v>469</v>
      </c>
      <c r="K5793" s="313">
        <v>20</v>
      </c>
      <c r="L5793" s="319"/>
      <c r="M5793" s="319">
        <v>56</v>
      </c>
      <c r="N5793" s="319">
        <v>13</v>
      </c>
      <c r="O5793" s="319" t="s">
        <v>9644</v>
      </c>
      <c r="P5793" s="319">
        <v>89</v>
      </c>
      <c r="Q5793" s="319">
        <v>39</v>
      </c>
      <c r="R5793" s="319">
        <v>27</v>
      </c>
      <c r="S5793" s="319" t="s">
        <v>9648</v>
      </c>
      <c r="T5793" s="319">
        <v>11</v>
      </c>
      <c r="U5793" s="319">
        <v>20.937000000000001</v>
      </c>
      <c r="V5793" s="319">
        <v>-89.656999999999996</v>
      </c>
      <c r="W5793" s="319"/>
      <c r="X5793" s="319"/>
      <c r="Y5793" s="319"/>
      <c r="Z5793" s="319"/>
      <c r="AA5793" s="319"/>
      <c r="AB5793" s="319"/>
      <c r="AC5793" s="319"/>
      <c r="AD5793" s="319"/>
      <c r="AE5793" s="319"/>
      <c r="AF5793" s="319"/>
    </row>
    <row r="5794" spans="2:32" s="313" customFormat="1" hidden="1" x14ac:dyDescent="0.25">
      <c r="B5794" s="313" t="s">
        <v>5663</v>
      </c>
      <c r="C5794" s="672"/>
      <c r="D5794" s="313" t="s">
        <v>11152</v>
      </c>
      <c r="E5794" s="313" t="s">
        <v>5664</v>
      </c>
      <c r="I5794" s="313" t="s">
        <v>5663</v>
      </c>
      <c r="J5794" s="313" t="s">
        <v>2849</v>
      </c>
      <c r="K5794" s="313">
        <v>61</v>
      </c>
      <c r="L5794" s="319"/>
      <c r="M5794" s="319">
        <v>41</v>
      </c>
      <c r="N5794" s="319">
        <v>11</v>
      </c>
      <c r="O5794" s="319" t="s">
        <v>9644</v>
      </c>
      <c r="P5794" s="319">
        <v>27</v>
      </c>
      <c r="Q5794" s="319">
        <v>12</v>
      </c>
      <c r="R5794" s="319">
        <v>6</v>
      </c>
      <c r="S5794" s="319" t="s">
        <v>9645</v>
      </c>
      <c r="T5794" s="319">
        <v>101</v>
      </c>
      <c r="U5794" s="319">
        <v>61.686</v>
      </c>
      <c r="V5794" s="319">
        <v>27.202000000000002</v>
      </c>
      <c r="W5794" s="319"/>
      <c r="X5794" s="319"/>
      <c r="Y5794" s="319"/>
      <c r="Z5794" s="319"/>
      <c r="AA5794" s="319"/>
      <c r="AB5794" s="319"/>
      <c r="AC5794" s="319"/>
      <c r="AD5794" s="319"/>
      <c r="AE5794" s="319"/>
      <c r="AF5794" s="319"/>
    </row>
    <row r="5795" spans="2:32" s="313" customFormat="1" hidden="1" x14ac:dyDescent="0.25">
      <c r="B5795" s="313" t="s">
        <v>5794</v>
      </c>
      <c r="C5795" s="672"/>
      <c r="D5795" s="313" t="s">
        <v>11153</v>
      </c>
      <c r="E5795" s="313" t="s">
        <v>5795</v>
      </c>
      <c r="I5795" s="313" t="s">
        <v>5796</v>
      </c>
      <c r="J5795" s="313" t="s">
        <v>1465</v>
      </c>
      <c r="K5795" s="313">
        <v>35</v>
      </c>
      <c r="L5795" s="319"/>
      <c r="M5795" s="319">
        <v>45</v>
      </c>
      <c r="N5795" s="319">
        <v>29</v>
      </c>
      <c r="O5795" s="319" t="s">
        <v>9644</v>
      </c>
      <c r="P5795" s="319">
        <v>10</v>
      </c>
      <c r="Q5795" s="319">
        <v>45</v>
      </c>
      <c r="R5795" s="319">
        <v>17</v>
      </c>
      <c r="S5795" s="319" t="s">
        <v>9645</v>
      </c>
      <c r="T5795" s="319">
        <v>3</v>
      </c>
      <c r="U5795" s="319">
        <v>35.758000000000003</v>
      </c>
      <c r="V5795" s="319">
        <v>10.755000000000001</v>
      </c>
      <c r="W5795" s="319"/>
      <c r="X5795" s="319"/>
      <c r="Y5795" s="319"/>
      <c r="Z5795" s="319"/>
      <c r="AA5795" s="319"/>
      <c r="AB5795" s="319"/>
      <c r="AC5795" s="319"/>
      <c r="AD5795" s="319"/>
      <c r="AE5795" s="319"/>
      <c r="AF5795" s="319"/>
    </row>
    <row r="5796" spans="2:32" s="313" customFormat="1" hidden="1" x14ac:dyDescent="0.25">
      <c r="B5796" s="313" t="s">
        <v>5238</v>
      </c>
      <c r="C5796" s="672"/>
      <c r="D5796" s="313" t="s">
        <v>11154</v>
      </c>
      <c r="E5796" s="313" t="s">
        <v>5239</v>
      </c>
      <c r="I5796" s="313" t="s">
        <v>5238</v>
      </c>
      <c r="J5796" s="313" t="s">
        <v>463</v>
      </c>
      <c r="K5796" s="313">
        <v>11</v>
      </c>
      <c r="L5796" s="319"/>
      <c r="M5796" s="319">
        <v>51</v>
      </c>
      <c r="N5796" s="319">
        <v>19</v>
      </c>
      <c r="O5796" s="319" t="s">
        <v>9644</v>
      </c>
      <c r="P5796" s="319">
        <v>13</v>
      </c>
      <c r="Q5796" s="319">
        <v>4</v>
      </c>
      <c r="R5796" s="319">
        <v>51</v>
      </c>
      <c r="S5796" s="319" t="s">
        <v>9645</v>
      </c>
      <c r="T5796" s="319">
        <v>336</v>
      </c>
      <c r="U5796" s="319">
        <v>11.855</v>
      </c>
      <c r="V5796" s="319">
        <v>13.081</v>
      </c>
      <c r="W5796" s="319"/>
      <c r="X5796" s="319"/>
      <c r="Y5796" s="319"/>
      <c r="Z5796" s="319"/>
      <c r="AA5796" s="319"/>
      <c r="AB5796" s="319"/>
      <c r="AC5796" s="319"/>
      <c r="AD5796" s="319"/>
      <c r="AE5796" s="319"/>
      <c r="AF5796" s="319"/>
    </row>
    <row r="5797" spans="2:32" s="313" customFormat="1" hidden="1" x14ac:dyDescent="0.25">
      <c r="B5797" s="313" t="s">
        <v>5682</v>
      </c>
      <c r="C5797" s="672"/>
      <c r="D5797" s="313" t="s">
        <v>11155</v>
      </c>
      <c r="E5797" s="313" t="s">
        <v>5683</v>
      </c>
      <c r="I5797" s="313" t="s">
        <v>5684</v>
      </c>
      <c r="J5797" s="313" t="s">
        <v>436</v>
      </c>
      <c r="K5797" s="313">
        <v>39</v>
      </c>
      <c r="L5797" s="319"/>
      <c r="M5797" s="319">
        <v>22</v>
      </c>
      <c r="N5797" s="319">
        <v>4</v>
      </c>
      <c r="O5797" s="319" t="s">
        <v>9644</v>
      </c>
      <c r="P5797" s="319">
        <v>75</v>
      </c>
      <c r="Q5797" s="319">
        <v>4</v>
      </c>
      <c r="R5797" s="319">
        <v>20</v>
      </c>
      <c r="S5797" s="319" t="s">
        <v>9648</v>
      </c>
      <c r="T5797" s="319">
        <v>26</v>
      </c>
      <c r="U5797" s="319">
        <v>39.368000000000002</v>
      </c>
      <c r="V5797" s="319">
        <v>-75.072000000000003</v>
      </c>
      <c r="W5797" s="319"/>
      <c r="X5797" s="319"/>
      <c r="Y5797" s="319"/>
      <c r="Z5797" s="319"/>
      <c r="AA5797" s="319"/>
      <c r="AB5797" s="319"/>
      <c r="AC5797" s="319"/>
      <c r="AD5797" s="319"/>
      <c r="AE5797" s="319"/>
      <c r="AF5797" s="319"/>
    </row>
    <row r="5798" spans="2:32" s="313" customFormat="1" hidden="1" x14ac:dyDescent="0.25">
      <c r="B5798" s="313" t="s">
        <v>5307</v>
      </c>
      <c r="C5798" s="672"/>
      <c r="D5798" s="313" t="s">
        <v>11156</v>
      </c>
      <c r="E5798" s="313" t="s">
        <v>5308</v>
      </c>
      <c r="I5798" s="313" t="s">
        <v>5307</v>
      </c>
      <c r="J5798" s="313" t="s">
        <v>443</v>
      </c>
      <c r="K5798" s="313">
        <v>7</v>
      </c>
      <c r="L5798" s="319"/>
      <c r="M5798" s="319">
        <v>16</v>
      </c>
      <c r="N5798" s="319">
        <v>19</v>
      </c>
      <c r="O5798" s="319" t="s">
        <v>9644</v>
      </c>
      <c r="P5798" s="319">
        <v>7</v>
      </c>
      <c r="Q5798" s="319">
        <v>35</v>
      </c>
      <c r="R5798" s="319">
        <v>13</v>
      </c>
      <c r="S5798" s="319" t="s">
        <v>9648</v>
      </c>
      <c r="T5798" s="319">
        <v>332</v>
      </c>
      <c r="U5798" s="319">
        <v>7.2720000000000002</v>
      </c>
      <c r="V5798" s="319">
        <v>-7.5869999999999997</v>
      </c>
      <c r="W5798" s="319"/>
      <c r="X5798" s="319"/>
      <c r="Y5798" s="319"/>
      <c r="Z5798" s="319"/>
      <c r="AA5798" s="319"/>
      <c r="AB5798" s="319"/>
      <c r="AC5798" s="319"/>
      <c r="AD5798" s="319"/>
      <c r="AE5798" s="319"/>
      <c r="AF5798" s="319"/>
    </row>
    <row r="5799" spans="2:32" s="313" customFormat="1" hidden="1" x14ac:dyDescent="0.25">
      <c r="B5799" s="313" t="s">
        <v>5769</v>
      </c>
      <c r="C5799" s="672"/>
      <c r="D5799" s="313" t="s">
        <v>11157</v>
      </c>
      <c r="E5799" s="313" t="s">
        <v>5770</v>
      </c>
      <c r="I5799" s="313" t="s">
        <v>5769</v>
      </c>
      <c r="J5799" s="313" t="s">
        <v>1051</v>
      </c>
      <c r="K5799" s="313">
        <v>27</v>
      </c>
      <c r="L5799" s="319"/>
      <c r="M5799" s="319">
        <v>20</v>
      </c>
      <c r="N5799" s="319">
        <v>6</v>
      </c>
      <c r="O5799" s="319" t="s">
        <v>9644</v>
      </c>
      <c r="P5799" s="319">
        <v>68</v>
      </c>
      <c r="Q5799" s="319">
        <v>8</v>
      </c>
      <c r="R5799" s="319">
        <v>34</v>
      </c>
      <c r="S5799" s="319" t="s">
        <v>9645</v>
      </c>
      <c r="T5799" s="319">
        <v>47</v>
      </c>
      <c r="U5799" s="319">
        <v>27.335000000000001</v>
      </c>
      <c r="V5799" s="319">
        <v>68.143000000000001</v>
      </c>
      <c r="W5799" s="319"/>
      <c r="X5799" s="319"/>
      <c r="Y5799" s="319"/>
      <c r="Z5799" s="319"/>
      <c r="AA5799" s="319"/>
      <c r="AB5799" s="319"/>
      <c r="AC5799" s="319"/>
      <c r="AD5799" s="319"/>
      <c r="AE5799" s="319"/>
      <c r="AF5799" s="319"/>
    </row>
    <row r="5800" spans="2:32" s="313" customFormat="1" hidden="1" x14ac:dyDescent="0.25">
      <c r="B5800" s="313" t="s">
        <v>5905</v>
      </c>
      <c r="C5800" s="672"/>
      <c r="D5800" s="313" t="s">
        <v>11158</v>
      </c>
      <c r="E5800" s="313" t="s">
        <v>5906</v>
      </c>
      <c r="I5800" s="313" t="s">
        <v>5907</v>
      </c>
      <c r="J5800" s="313" t="s">
        <v>621</v>
      </c>
      <c r="K5800" s="313">
        <v>65</v>
      </c>
      <c r="L5800" s="319"/>
      <c r="M5800" s="319">
        <v>47</v>
      </c>
      <c r="N5800" s="319">
        <v>2</v>
      </c>
      <c r="O5800" s="319" t="s">
        <v>9644</v>
      </c>
      <c r="P5800" s="319">
        <v>13</v>
      </c>
      <c r="Q5800" s="319">
        <v>12</v>
      </c>
      <c r="R5800" s="319">
        <v>53</v>
      </c>
      <c r="S5800" s="319" t="s">
        <v>9645</v>
      </c>
      <c r="T5800" s="319">
        <v>73</v>
      </c>
      <c r="U5800" s="319">
        <v>65.784000000000006</v>
      </c>
      <c r="V5800" s="319">
        <v>13.215</v>
      </c>
      <c r="W5800" s="319"/>
      <c r="X5800" s="319"/>
      <c r="Y5800" s="319"/>
      <c r="Z5800" s="319"/>
      <c r="AA5800" s="319"/>
      <c r="AB5800" s="319"/>
      <c r="AC5800" s="319"/>
      <c r="AD5800" s="319"/>
      <c r="AE5800" s="319"/>
      <c r="AF5800" s="319"/>
    </row>
    <row r="5801" spans="2:32" s="313" customFormat="1" hidden="1" x14ac:dyDescent="0.25">
      <c r="B5801" s="313" t="s">
        <v>5530</v>
      </c>
      <c r="C5801" s="672"/>
      <c r="D5801" s="313" t="s">
        <v>11159</v>
      </c>
      <c r="E5801" s="313" t="s">
        <v>5531</v>
      </c>
      <c r="I5801" s="313" t="s">
        <v>5532</v>
      </c>
      <c r="J5801" s="313" t="s">
        <v>1134</v>
      </c>
      <c r="K5801" s="313">
        <v>6</v>
      </c>
      <c r="L5801" s="319"/>
      <c r="M5801" s="319">
        <v>7</v>
      </c>
      <c r="N5801" s="319">
        <v>16</v>
      </c>
      <c r="O5801" s="319" t="s">
        <v>9647</v>
      </c>
      <c r="P5801" s="319">
        <v>23</v>
      </c>
      <c r="Q5801" s="319">
        <v>34</v>
      </c>
      <c r="R5801" s="319">
        <v>8</v>
      </c>
      <c r="S5801" s="319" t="s">
        <v>9645</v>
      </c>
      <c r="T5801" s="319">
        <v>677</v>
      </c>
      <c r="U5801" s="319">
        <v>-6.1210000000000004</v>
      </c>
      <c r="V5801" s="319">
        <v>23.568999999999999</v>
      </c>
      <c r="W5801" s="319"/>
      <c r="X5801" s="319"/>
      <c r="Y5801" s="319"/>
      <c r="Z5801" s="319"/>
      <c r="AA5801" s="319"/>
      <c r="AB5801" s="319"/>
      <c r="AC5801" s="319"/>
      <c r="AD5801" s="319"/>
      <c r="AE5801" s="319"/>
      <c r="AF5801" s="319"/>
    </row>
    <row r="5802" spans="2:32" s="313" customFormat="1" hidden="1" x14ac:dyDescent="0.25">
      <c r="B5802" s="313" t="s">
        <v>5230</v>
      </c>
      <c r="C5802" s="672"/>
      <c r="D5802" s="313" t="s">
        <v>11160</v>
      </c>
      <c r="E5802" s="313" t="s">
        <v>5231</v>
      </c>
      <c r="I5802" s="313" t="s">
        <v>5232</v>
      </c>
      <c r="J5802" s="313" t="s">
        <v>722</v>
      </c>
      <c r="K5802" s="313">
        <v>15</v>
      </c>
      <c r="L5802" s="319"/>
      <c r="M5802" s="319">
        <v>40</v>
      </c>
      <c r="N5802" s="319">
        <v>2</v>
      </c>
      <c r="O5802" s="319" t="s">
        <v>9647</v>
      </c>
      <c r="P5802" s="319">
        <v>46</v>
      </c>
      <c r="Q5802" s="319">
        <v>21</v>
      </c>
      <c r="R5802" s="319">
        <v>6</v>
      </c>
      <c r="S5802" s="319" t="s">
        <v>9645</v>
      </c>
      <c r="T5802" s="319">
        <v>27</v>
      </c>
      <c r="U5802" s="319">
        <v>-15.667</v>
      </c>
      <c r="V5802" s="319">
        <v>46.351999999999997</v>
      </c>
      <c r="W5802" s="319"/>
      <c r="X5802" s="319"/>
      <c r="Y5802" s="319"/>
      <c r="Z5802" s="319"/>
      <c r="AA5802" s="319"/>
      <c r="AB5802" s="319"/>
      <c r="AC5802" s="319"/>
      <c r="AD5802" s="319"/>
      <c r="AE5802" s="319"/>
      <c r="AF5802" s="319"/>
    </row>
    <row r="5803" spans="2:32" s="313" customFormat="1" hidden="1" x14ac:dyDescent="0.25">
      <c r="B5803" s="313" t="s">
        <v>5998</v>
      </c>
      <c r="C5803" s="672"/>
      <c r="D5803" s="313" t="s">
        <v>11161</v>
      </c>
      <c r="E5803" s="313" t="s">
        <v>5999</v>
      </c>
      <c r="I5803" s="313" t="s">
        <v>6000</v>
      </c>
      <c r="J5803" s="313" t="s">
        <v>531</v>
      </c>
      <c r="K5803" s="313">
        <v>39</v>
      </c>
      <c r="L5803" s="319"/>
      <c r="M5803" s="319">
        <v>3</v>
      </c>
      <c r="N5803" s="319">
        <v>24</v>
      </c>
      <c r="O5803" s="319" t="s">
        <v>9644</v>
      </c>
      <c r="P5803" s="319">
        <v>26</v>
      </c>
      <c r="Q5803" s="319">
        <v>35</v>
      </c>
      <c r="R5803" s="319">
        <v>54</v>
      </c>
      <c r="S5803" s="319" t="s">
        <v>9645</v>
      </c>
      <c r="T5803" s="319">
        <v>18</v>
      </c>
      <c r="U5803" s="319">
        <v>39.057000000000002</v>
      </c>
      <c r="V5803" s="319">
        <v>26.597999999999999</v>
      </c>
      <c r="W5803" s="319"/>
      <c r="X5803" s="319"/>
      <c r="Y5803" s="319"/>
      <c r="Z5803" s="319"/>
      <c r="AA5803" s="319"/>
      <c r="AB5803" s="319"/>
      <c r="AC5803" s="319"/>
      <c r="AD5803" s="319"/>
      <c r="AE5803" s="319"/>
      <c r="AF5803" s="319"/>
    </row>
    <row r="5804" spans="2:32" s="313" customFormat="1" hidden="1" x14ac:dyDescent="0.25">
      <c r="B5804" s="313" t="s">
        <v>5961</v>
      </c>
      <c r="C5804" s="672"/>
      <c r="D5804" s="313" t="s">
        <v>11162</v>
      </c>
      <c r="E5804" s="313" t="s">
        <v>5962</v>
      </c>
      <c r="I5804" s="313" t="s">
        <v>5963</v>
      </c>
      <c r="J5804" s="313" t="s">
        <v>594</v>
      </c>
      <c r="K5804" s="313">
        <v>37</v>
      </c>
      <c r="L5804" s="319"/>
      <c r="M5804" s="319">
        <v>46</v>
      </c>
      <c r="N5804" s="319">
        <v>29</v>
      </c>
      <c r="O5804" s="319" t="s">
        <v>9644</v>
      </c>
      <c r="P5804" s="319">
        <v>0</v>
      </c>
      <c r="Q5804" s="319">
        <v>48</v>
      </c>
      <c r="R5804" s="319">
        <v>44</v>
      </c>
      <c r="S5804" s="319" t="s">
        <v>9648</v>
      </c>
      <c r="T5804" s="319">
        <v>4</v>
      </c>
      <c r="U5804" s="319">
        <v>37.774999999999999</v>
      </c>
      <c r="V5804" s="319">
        <v>-0.81200000000000006</v>
      </c>
      <c r="W5804" s="319"/>
      <c r="X5804" s="319"/>
      <c r="Y5804" s="319"/>
      <c r="Z5804" s="319"/>
      <c r="AA5804" s="319"/>
      <c r="AB5804" s="319"/>
      <c r="AC5804" s="319"/>
      <c r="AD5804" s="319"/>
      <c r="AE5804" s="319"/>
      <c r="AF5804" s="319"/>
    </row>
    <row r="5805" spans="2:32" s="313" customFormat="1" hidden="1" x14ac:dyDescent="0.25">
      <c r="B5805" s="313" t="s">
        <v>5688</v>
      </c>
      <c r="C5805" s="672"/>
      <c r="D5805" s="313" t="s">
        <v>11163</v>
      </c>
      <c r="E5805" s="313" t="s">
        <v>5689</v>
      </c>
      <c r="I5805" s="313" t="s">
        <v>5690</v>
      </c>
      <c r="J5805" s="313" t="s">
        <v>436</v>
      </c>
      <c r="K5805" s="313">
        <v>42</v>
      </c>
      <c r="L5805" s="319"/>
      <c r="M5805" s="319">
        <v>56</v>
      </c>
      <c r="N5805" s="319">
        <v>50</v>
      </c>
      <c r="O5805" s="319" t="s">
        <v>9644</v>
      </c>
      <c r="P5805" s="319">
        <v>87</v>
      </c>
      <c r="Q5805" s="319">
        <v>53</v>
      </c>
      <c r="R5805" s="319">
        <v>47</v>
      </c>
      <c r="S5805" s="319" t="s">
        <v>9648</v>
      </c>
      <c r="T5805" s="319">
        <v>221</v>
      </c>
      <c r="U5805" s="319">
        <v>42.947000000000003</v>
      </c>
      <c r="V5805" s="319">
        <v>-87.896000000000001</v>
      </c>
      <c r="W5805" s="319"/>
      <c r="X5805" s="319"/>
      <c r="Y5805" s="319"/>
      <c r="Z5805" s="319"/>
      <c r="AA5805" s="319"/>
      <c r="AB5805" s="319"/>
      <c r="AC5805" s="319"/>
      <c r="AD5805" s="319"/>
      <c r="AE5805" s="319"/>
      <c r="AF5805" s="319"/>
    </row>
    <row r="5806" spans="2:32" s="313" customFormat="1" hidden="1" x14ac:dyDescent="0.25">
      <c r="B5806" s="313" t="s">
        <v>5264</v>
      </c>
      <c r="C5806" s="672"/>
      <c r="D5806" s="313" t="s">
        <v>11164</v>
      </c>
      <c r="E5806" s="313" t="s">
        <v>5265</v>
      </c>
      <c r="I5806" s="313" t="s">
        <v>5264</v>
      </c>
      <c r="J5806" s="313" t="s">
        <v>1586</v>
      </c>
      <c r="K5806" s="313">
        <v>0</v>
      </c>
      <c r="L5806" s="319"/>
      <c r="M5806" s="319">
        <v>1</v>
      </c>
      <c r="N5806" s="319">
        <v>17</v>
      </c>
      <c r="O5806" s="319" t="s">
        <v>9647</v>
      </c>
      <c r="P5806" s="319">
        <v>15</v>
      </c>
      <c r="Q5806" s="319">
        <v>34</v>
      </c>
      <c r="R5806" s="319">
        <v>31</v>
      </c>
      <c r="S5806" s="319" t="s">
        <v>9645</v>
      </c>
      <c r="T5806" s="319">
        <v>393</v>
      </c>
      <c r="U5806" s="319">
        <v>-2.1000000000000001E-2</v>
      </c>
      <c r="V5806" s="319">
        <v>15.574999999999999</v>
      </c>
      <c r="W5806" s="319"/>
      <c r="X5806" s="319"/>
      <c r="Y5806" s="319"/>
      <c r="Z5806" s="319"/>
      <c r="AA5806" s="319"/>
      <c r="AB5806" s="319"/>
      <c r="AC5806" s="319"/>
      <c r="AD5806" s="319"/>
      <c r="AE5806" s="319"/>
      <c r="AF5806" s="319"/>
    </row>
    <row r="5807" spans="2:32" s="313" customFormat="1" hidden="1" x14ac:dyDescent="0.25">
      <c r="B5807" s="313" t="s">
        <v>5787</v>
      </c>
      <c r="C5807" s="672"/>
      <c r="D5807" s="313" t="s">
        <v>11165</v>
      </c>
      <c r="E5807" s="313" t="s">
        <v>5788</v>
      </c>
      <c r="I5807" s="313" t="s">
        <v>5787</v>
      </c>
      <c r="J5807" s="313" t="s">
        <v>436</v>
      </c>
      <c r="K5807" s="313">
        <v>21</v>
      </c>
      <c r="L5807" s="319"/>
      <c r="M5807" s="319">
        <v>9</v>
      </c>
      <c r="N5807" s="319">
        <v>10</v>
      </c>
      <c r="O5807" s="319" t="s">
        <v>9644</v>
      </c>
      <c r="P5807" s="319">
        <v>157</v>
      </c>
      <c r="Q5807" s="319">
        <v>5</v>
      </c>
      <c r="R5807" s="319">
        <v>46</v>
      </c>
      <c r="S5807" s="319" t="s">
        <v>9648</v>
      </c>
      <c r="T5807" s="319">
        <v>139</v>
      </c>
      <c r="U5807" s="319">
        <v>21.152999999999999</v>
      </c>
      <c r="V5807" s="319">
        <v>-157.096</v>
      </c>
      <c r="W5807" s="319"/>
      <c r="X5807" s="319"/>
      <c r="Y5807" s="319"/>
      <c r="Z5807" s="319"/>
      <c r="AA5807" s="319"/>
      <c r="AB5807" s="319"/>
      <c r="AC5807" s="319"/>
      <c r="AD5807" s="319"/>
      <c r="AE5807" s="319"/>
      <c r="AF5807" s="319"/>
    </row>
    <row r="5808" spans="2:32" s="313" customFormat="1" hidden="1" x14ac:dyDescent="0.25">
      <c r="B5808" s="313" t="s">
        <v>4005</v>
      </c>
      <c r="C5808" s="672"/>
      <c r="D5808" s="313" t="s">
        <v>11166</v>
      </c>
      <c r="E5808" s="313" t="s">
        <v>4008</v>
      </c>
      <c r="I5808" s="313" t="s">
        <v>4009</v>
      </c>
      <c r="J5808" s="313" t="s">
        <v>436</v>
      </c>
      <c r="K5808" s="313">
        <v>35</v>
      </c>
      <c r="L5808" s="319"/>
      <c r="M5808" s="319">
        <v>35</v>
      </c>
      <c r="N5808" s="319">
        <v>59</v>
      </c>
      <c r="O5808" s="319" t="s">
        <v>9644</v>
      </c>
      <c r="P5808" s="319">
        <v>88</v>
      </c>
      <c r="Q5808" s="319">
        <v>54</v>
      </c>
      <c r="R5808" s="319">
        <v>56</v>
      </c>
      <c r="S5808" s="319" t="s">
        <v>9648</v>
      </c>
      <c r="T5808" s="319">
        <v>133</v>
      </c>
      <c r="U5808" s="319">
        <v>35.6</v>
      </c>
      <c r="V5808" s="319">
        <v>-88.915999999999997</v>
      </c>
      <c r="W5808" s="319"/>
      <c r="X5808" s="319"/>
      <c r="Y5808" s="319"/>
      <c r="Z5808" s="319"/>
      <c r="AA5808" s="319"/>
      <c r="AB5808" s="319"/>
      <c r="AC5808" s="319"/>
      <c r="AD5808" s="319"/>
      <c r="AE5808" s="319"/>
      <c r="AF5808" s="319"/>
    </row>
    <row r="5809" spans="2:32" s="313" customFormat="1" hidden="1" x14ac:dyDescent="0.25">
      <c r="B5809" s="313" t="s">
        <v>5973</v>
      </c>
      <c r="C5809" s="672"/>
      <c r="D5809" s="313" t="s">
        <v>11167</v>
      </c>
      <c r="E5809" s="313" t="s">
        <v>5974</v>
      </c>
      <c r="I5809" s="313" t="s">
        <v>5975</v>
      </c>
      <c r="J5809" s="313" t="s">
        <v>436</v>
      </c>
      <c r="K5809" s="313">
        <v>35</v>
      </c>
      <c r="L5809" s="319"/>
      <c r="M5809" s="319">
        <v>39</v>
      </c>
      <c r="N5809" s="319">
        <v>27</v>
      </c>
      <c r="O5809" s="319" t="s">
        <v>9644</v>
      </c>
      <c r="P5809" s="319">
        <v>95</v>
      </c>
      <c r="Q5809" s="319">
        <v>21</v>
      </c>
      <c r="R5809" s="319">
        <v>41</v>
      </c>
      <c r="S5809" s="319" t="s">
        <v>9648</v>
      </c>
      <c r="T5809" s="319">
        <v>186</v>
      </c>
      <c r="U5809" s="319">
        <v>35.656999999999996</v>
      </c>
      <c r="V5809" s="319">
        <v>-95.361000000000004</v>
      </c>
      <c r="W5809" s="319"/>
      <c r="X5809" s="319"/>
      <c r="Y5809" s="319"/>
      <c r="Z5809" s="319"/>
      <c r="AA5809" s="319"/>
      <c r="AB5809" s="319"/>
      <c r="AC5809" s="319"/>
      <c r="AD5809" s="319"/>
      <c r="AE5809" s="319"/>
      <c r="AF5809" s="319"/>
    </row>
    <row r="5810" spans="2:32" s="313" customFormat="1" hidden="1" x14ac:dyDescent="0.25">
      <c r="B5810" s="313" t="s">
        <v>5257</v>
      </c>
      <c r="C5810" s="672"/>
      <c r="D5810" s="313" t="s">
        <v>11168</v>
      </c>
      <c r="E5810" s="313" t="s">
        <v>5258</v>
      </c>
      <c r="I5810" s="313" t="s">
        <v>5257</v>
      </c>
      <c r="J5810" s="313" t="s">
        <v>752</v>
      </c>
      <c r="K5810" s="313">
        <v>16</v>
      </c>
      <c r="L5810" s="319"/>
      <c r="M5810" s="319">
        <v>35</v>
      </c>
      <c r="N5810" s="319">
        <v>5</v>
      </c>
      <c r="O5810" s="319" t="s">
        <v>9647</v>
      </c>
      <c r="P5810" s="319">
        <v>143</v>
      </c>
      <c r="Q5810" s="319">
        <v>39</v>
      </c>
      <c r="R5810" s="319">
        <v>26</v>
      </c>
      <c r="S5810" s="319" t="s">
        <v>9648</v>
      </c>
      <c r="T5810" s="319">
        <v>1</v>
      </c>
      <c r="U5810" s="319">
        <v>-16.585000000000001</v>
      </c>
      <c r="V5810" s="319">
        <v>-143.65700000000001</v>
      </c>
      <c r="W5810" s="319"/>
      <c r="X5810" s="319"/>
      <c r="Y5810" s="319"/>
      <c r="Z5810" s="319"/>
      <c r="AA5810" s="319"/>
      <c r="AB5810" s="319"/>
      <c r="AC5810" s="319"/>
      <c r="AD5810" s="319"/>
      <c r="AE5810" s="319"/>
      <c r="AF5810" s="319"/>
    </row>
    <row r="5811" spans="2:32" s="313" customFormat="1" hidden="1" x14ac:dyDescent="0.25">
      <c r="B5811" s="313" t="s">
        <v>5598</v>
      </c>
      <c r="C5811" s="672"/>
      <c r="D5811" s="313" t="s">
        <v>11169</v>
      </c>
      <c r="E5811" s="313" t="s">
        <v>5599</v>
      </c>
      <c r="I5811" s="313" t="s">
        <v>5600</v>
      </c>
      <c r="J5811" s="313" t="s">
        <v>726</v>
      </c>
      <c r="K5811" s="313">
        <v>8</v>
      </c>
      <c r="L5811" s="319"/>
      <c r="M5811" s="319">
        <v>31</v>
      </c>
      <c r="N5811" s="319">
        <v>13</v>
      </c>
      <c r="O5811" s="319" t="s">
        <v>9647</v>
      </c>
      <c r="P5811" s="319">
        <v>140</v>
      </c>
      <c r="Q5811" s="319">
        <v>25</v>
      </c>
      <c r="R5811" s="319">
        <v>6</v>
      </c>
      <c r="S5811" s="319" t="s">
        <v>9645</v>
      </c>
      <c r="T5811" s="319">
        <v>4</v>
      </c>
      <c r="U5811" s="319">
        <v>-8.52</v>
      </c>
      <c r="V5811" s="319">
        <v>140.41800000000001</v>
      </c>
      <c r="W5811" s="319"/>
      <c r="X5811" s="319"/>
      <c r="Y5811" s="319"/>
      <c r="Z5811" s="319"/>
      <c r="AA5811" s="319"/>
      <c r="AB5811" s="319"/>
      <c r="AC5811" s="319"/>
      <c r="AD5811" s="319"/>
      <c r="AE5811" s="319"/>
      <c r="AF5811" s="319"/>
    </row>
    <row r="5812" spans="2:32" s="313" customFormat="1" hidden="1" x14ac:dyDescent="0.25">
      <c r="B5812" s="313" t="s">
        <v>5262</v>
      </c>
      <c r="C5812" s="672"/>
      <c r="D5812" s="313" t="s">
        <v>11170</v>
      </c>
      <c r="E5812" s="313" t="s">
        <v>5263</v>
      </c>
      <c r="I5812" s="313" t="s">
        <v>5262</v>
      </c>
      <c r="J5812" s="313" t="s">
        <v>1463</v>
      </c>
      <c r="K5812" s="313">
        <v>0</v>
      </c>
      <c r="L5812" s="319"/>
      <c r="M5812" s="319">
        <v>34</v>
      </c>
      <c r="N5812" s="319">
        <v>45</v>
      </c>
      <c r="O5812" s="319" t="s">
        <v>9644</v>
      </c>
      <c r="P5812" s="319">
        <v>12</v>
      </c>
      <c r="Q5812" s="319">
        <v>53</v>
      </c>
      <c r="R5812" s="319">
        <v>27</v>
      </c>
      <c r="S5812" s="319" t="s">
        <v>9645</v>
      </c>
      <c r="T5812" s="319">
        <v>527</v>
      </c>
      <c r="U5812" s="319">
        <v>0.57899999999999996</v>
      </c>
      <c r="V5812" s="319">
        <v>12.891</v>
      </c>
      <c r="W5812" s="319"/>
      <c r="X5812" s="319"/>
      <c r="Y5812" s="319"/>
      <c r="Z5812" s="319"/>
      <c r="AA5812" s="319"/>
      <c r="AB5812" s="319"/>
      <c r="AC5812" s="319"/>
      <c r="AD5812" s="319"/>
      <c r="AE5812" s="319"/>
      <c r="AF5812" s="319"/>
    </row>
    <row r="5813" spans="2:32" s="313" customFormat="1" hidden="1" x14ac:dyDescent="0.25">
      <c r="B5813" s="313" t="s">
        <v>5355</v>
      </c>
      <c r="C5813" s="672"/>
      <c r="D5813" s="313" t="s">
        <v>11171</v>
      </c>
      <c r="E5813" s="313" t="s">
        <v>5356</v>
      </c>
      <c r="I5813" s="313" t="s">
        <v>5357</v>
      </c>
      <c r="J5813" s="313" t="s">
        <v>726</v>
      </c>
      <c r="K5813" s="313">
        <v>0</v>
      </c>
      <c r="L5813" s="319"/>
      <c r="M5813" s="319">
        <v>52</v>
      </c>
      <c r="N5813" s="319">
        <v>48</v>
      </c>
      <c r="O5813" s="319" t="s">
        <v>9647</v>
      </c>
      <c r="P5813" s="319">
        <v>134</v>
      </c>
      <c r="Q5813" s="319">
        <v>3</v>
      </c>
      <c r="R5813" s="319">
        <v>1</v>
      </c>
      <c r="S5813" s="319" t="s">
        <v>9645</v>
      </c>
      <c r="T5813" s="319">
        <v>5</v>
      </c>
      <c r="U5813" s="319">
        <v>-0.88</v>
      </c>
      <c r="V5813" s="319">
        <v>134.05000000000001</v>
      </c>
      <c r="W5813" s="319"/>
      <c r="X5813" s="319"/>
      <c r="Y5813" s="319"/>
      <c r="Z5813" s="319"/>
      <c r="AA5813" s="319"/>
      <c r="AB5813" s="319"/>
      <c r="AC5813" s="319"/>
      <c r="AD5813" s="319"/>
      <c r="AE5813" s="319"/>
      <c r="AF5813" s="319"/>
    </row>
    <row r="5814" spans="2:32" s="313" customFormat="1" hidden="1" x14ac:dyDescent="0.25">
      <c r="B5814" s="313" t="s">
        <v>5175</v>
      </c>
      <c r="C5814" s="672"/>
      <c r="D5814" s="313" t="s">
        <v>11172</v>
      </c>
      <c r="E5814" s="313" t="s">
        <v>5176</v>
      </c>
      <c r="I5814" s="313" t="s">
        <v>5175</v>
      </c>
      <c r="J5814" s="313" t="s">
        <v>493</v>
      </c>
      <c r="K5814" s="313">
        <v>21</v>
      </c>
      <c r="L5814" s="319"/>
      <c r="M5814" s="319">
        <v>10</v>
      </c>
      <c r="N5814" s="319">
        <v>18</v>
      </c>
      <c r="O5814" s="319" t="s">
        <v>9647</v>
      </c>
      <c r="P5814" s="319">
        <v>149</v>
      </c>
      <c r="Q5814" s="319">
        <v>10</v>
      </c>
      <c r="R5814" s="319">
        <v>47</v>
      </c>
      <c r="S5814" s="319" t="s">
        <v>9645</v>
      </c>
      <c r="T5814" s="319">
        <v>6</v>
      </c>
      <c r="U5814" s="319">
        <v>-21.172000000000001</v>
      </c>
      <c r="V5814" s="319">
        <v>149.18</v>
      </c>
      <c r="W5814" s="319"/>
      <c r="X5814" s="319"/>
      <c r="Y5814" s="319"/>
      <c r="Z5814" s="319"/>
      <c r="AA5814" s="319"/>
      <c r="AB5814" s="319"/>
      <c r="AC5814" s="319"/>
      <c r="AD5814" s="319"/>
      <c r="AE5814" s="319"/>
      <c r="AF5814" s="319"/>
    </row>
    <row r="5815" spans="2:32" s="313" customFormat="1" hidden="1" x14ac:dyDescent="0.25">
      <c r="B5815" s="313" t="s">
        <v>5272</v>
      </c>
      <c r="C5815" s="672"/>
      <c r="D5815" s="313" t="s">
        <v>11173</v>
      </c>
      <c r="E5815" s="313" t="s">
        <v>5273</v>
      </c>
      <c r="I5815" s="313" t="s">
        <v>5272</v>
      </c>
      <c r="J5815" s="313" t="s">
        <v>675</v>
      </c>
      <c r="K5815" s="313">
        <v>2</v>
      </c>
      <c r="L5815" s="319"/>
      <c r="M5815" s="319">
        <v>15</v>
      </c>
      <c r="N5815" s="319">
        <v>48</v>
      </c>
      <c r="O5815" s="319" t="s">
        <v>9644</v>
      </c>
      <c r="P5815" s="319">
        <v>102</v>
      </c>
      <c r="Q5815" s="319">
        <v>15</v>
      </c>
      <c r="R5815" s="319">
        <v>5</v>
      </c>
      <c r="S5815" s="319" t="s">
        <v>9645</v>
      </c>
      <c r="T5815" s="319">
        <v>11</v>
      </c>
      <c r="U5815" s="319">
        <v>2.2629999999999999</v>
      </c>
      <c r="V5815" s="319">
        <v>102.251</v>
      </c>
      <c r="W5815" s="319"/>
      <c r="X5815" s="319"/>
      <c r="Y5815" s="319"/>
      <c r="Z5815" s="319"/>
      <c r="AA5815" s="319"/>
      <c r="AB5815" s="319"/>
      <c r="AC5815" s="319"/>
      <c r="AD5815" s="319"/>
      <c r="AE5815" s="319"/>
      <c r="AF5815" s="319"/>
    </row>
    <row r="5816" spans="2:32" s="313" customFormat="1" hidden="1" x14ac:dyDescent="0.25">
      <c r="B5816" s="313" t="s">
        <v>5302</v>
      </c>
      <c r="C5816" s="672"/>
      <c r="D5816" s="313" t="s">
        <v>11174</v>
      </c>
      <c r="E5816" s="313" t="s">
        <v>5303</v>
      </c>
      <c r="I5816" s="313" t="s">
        <v>5304</v>
      </c>
      <c r="J5816" s="313" t="s">
        <v>5302</v>
      </c>
      <c r="K5816" s="313">
        <v>35</v>
      </c>
      <c r="L5816" s="319"/>
      <c r="M5816" s="319">
        <v>51</v>
      </c>
      <c r="N5816" s="319">
        <v>26</v>
      </c>
      <c r="O5816" s="319" t="s">
        <v>9644</v>
      </c>
      <c r="P5816" s="319">
        <v>14</v>
      </c>
      <c r="Q5816" s="319">
        <v>28</v>
      </c>
      <c r="R5816" s="319">
        <v>39</v>
      </c>
      <c r="S5816" s="319" t="s">
        <v>9645</v>
      </c>
      <c r="T5816" s="319">
        <v>92</v>
      </c>
      <c r="U5816" s="319">
        <v>35.856999999999999</v>
      </c>
      <c r="V5816" s="319">
        <v>14.478</v>
      </c>
      <c r="W5816" s="319"/>
      <c r="X5816" s="319"/>
      <c r="Y5816" s="319"/>
      <c r="Z5816" s="319"/>
      <c r="AA5816" s="319"/>
      <c r="AB5816" s="319"/>
      <c r="AC5816" s="319"/>
      <c r="AD5816" s="319"/>
      <c r="AE5816" s="319"/>
      <c r="AF5816" s="319"/>
    </row>
    <row r="5817" spans="2:32" s="313" customFormat="1" hidden="1" x14ac:dyDescent="0.25">
      <c r="B5817" s="313" t="s">
        <v>5561</v>
      </c>
      <c r="C5817" s="672"/>
      <c r="D5817" s="313" t="s">
        <v>11175</v>
      </c>
      <c r="E5817" s="313" t="s">
        <v>5568</v>
      </c>
      <c r="I5817" s="313" t="s">
        <v>5567</v>
      </c>
      <c r="J5817" s="313" t="s">
        <v>436</v>
      </c>
      <c r="K5817" s="313">
        <v>28</v>
      </c>
      <c r="L5817" s="319"/>
      <c r="M5817" s="319">
        <v>6</v>
      </c>
      <c r="N5817" s="319">
        <v>9</v>
      </c>
      <c r="O5817" s="319" t="s">
        <v>9644</v>
      </c>
      <c r="P5817" s="319">
        <v>80</v>
      </c>
      <c r="Q5817" s="319">
        <v>38</v>
      </c>
      <c r="R5817" s="319">
        <v>42</v>
      </c>
      <c r="S5817" s="319" t="s">
        <v>9648</v>
      </c>
      <c r="T5817" s="319">
        <v>11</v>
      </c>
      <c r="U5817" s="319">
        <v>28.103000000000002</v>
      </c>
      <c r="V5817" s="319">
        <v>-80.644999999999996</v>
      </c>
      <c r="W5817" s="319"/>
      <c r="X5817" s="319"/>
      <c r="Y5817" s="319"/>
      <c r="Z5817" s="319"/>
      <c r="AA5817" s="319"/>
      <c r="AB5817" s="319"/>
      <c r="AC5817" s="319"/>
      <c r="AD5817" s="319"/>
      <c r="AE5817" s="319"/>
      <c r="AF5817" s="319"/>
    </row>
    <row r="5818" spans="2:32" s="313" customFormat="1" hidden="1" x14ac:dyDescent="0.25">
      <c r="B5818" s="313" t="s">
        <v>5533</v>
      </c>
      <c r="C5818" s="672"/>
      <c r="D5818" s="313" t="s">
        <v>11176</v>
      </c>
      <c r="E5818" s="313" t="s">
        <v>5534</v>
      </c>
      <c r="I5818" s="313" t="s">
        <v>5535</v>
      </c>
      <c r="J5818" s="313" t="s">
        <v>436</v>
      </c>
      <c r="K5818" s="313">
        <v>34</v>
      </c>
      <c r="L5818" s="319"/>
      <c r="M5818" s="319">
        <v>52</v>
      </c>
      <c r="N5818" s="319">
        <v>56</v>
      </c>
      <c r="O5818" s="319" t="s">
        <v>9644</v>
      </c>
      <c r="P5818" s="319">
        <v>95</v>
      </c>
      <c r="Q5818" s="319">
        <v>47</v>
      </c>
      <c r="R5818" s="319">
        <v>0</v>
      </c>
      <c r="S5818" s="319" t="s">
        <v>9648</v>
      </c>
      <c r="T5818" s="319">
        <v>235</v>
      </c>
      <c r="U5818" s="319">
        <v>34.881999999999998</v>
      </c>
      <c r="V5818" s="319">
        <v>-95.783000000000001</v>
      </c>
      <c r="W5818" s="319"/>
      <c r="X5818" s="319"/>
      <c r="Y5818" s="319"/>
      <c r="Z5818" s="319"/>
      <c r="AA5818" s="319"/>
      <c r="AB5818" s="319"/>
      <c r="AC5818" s="319"/>
      <c r="AD5818" s="319"/>
      <c r="AE5818" s="319"/>
      <c r="AF5818" s="319"/>
    </row>
    <row r="5819" spans="2:32" s="313" customFormat="1" hidden="1" x14ac:dyDescent="0.25">
      <c r="B5819" s="313" t="s">
        <v>5293</v>
      </c>
      <c r="C5819" s="672"/>
      <c r="D5819" s="313" t="s">
        <v>11177</v>
      </c>
      <c r="E5819" s="313" t="s">
        <v>5294</v>
      </c>
      <c r="I5819" s="313" t="s">
        <v>5296</v>
      </c>
      <c r="J5819" s="313" t="s">
        <v>5295</v>
      </c>
      <c r="K5819" s="313">
        <v>4</v>
      </c>
      <c r="L5819" s="319"/>
      <c r="M5819" s="319">
        <v>11</v>
      </c>
      <c r="N5819" s="319">
        <v>30</v>
      </c>
      <c r="O5819" s="319" t="s">
        <v>9644</v>
      </c>
      <c r="P5819" s="319">
        <v>73</v>
      </c>
      <c r="Q5819" s="319">
        <v>31</v>
      </c>
      <c r="R5819" s="319">
        <v>44</v>
      </c>
      <c r="S5819" s="319" t="s">
        <v>9645</v>
      </c>
      <c r="T5819" s="319">
        <v>2</v>
      </c>
      <c r="U5819" s="319">
        <v>4.1920000000000002</v>
      </c>
      <c r="V5819" s="319">
        <v>73.528999999999996</v>
      </c>
      <c r="W5819" s="319"/>
      <c r="X5819" s="319"/>
      <c r="Y5819" s="319"/>
      <c r="Z5819" s="319"/>
      <c r="AA5819" s="319"/>
      <c r="AB5819" s="319"/>
      <c r="AC5819" s="319"/>
      <c r="AD5819" s="319"/>
      <c r="AE5819" s="319"/>
      <c r="AF5819" s="319"/>
    </row>
    <row r="5820" spans="2:32" s="313" customFormat="1" hidden="1" x14ac:dyDescent="0.25">
      <c r="B5820" s="313" t="s">
        <v>5281</v>
      </c>
      <c r="C5820" s="672"/>
      <c r="D5820" s="313" t="s">
        <v>11178</v>
      </c>
      <c r="E5820" s="313" t="s">
        <v>5282</v>
      </c>
      <c r="I5820" s="313" t="s">
        <v>5283</v>
      </c>
      <c r="J5820" s="313" t="s">
        <v>726</v>
      </c>
      <c r="K5820" s="313">
        <v>7</v>
      </c>
      <c r="L5820" s="319"/>
      <c r="M5820" s="319">
        <v>55</v>
      </c>
      <c r="N5820" s="319">
        <v>34</v>
      </c>
      <c r="O5820" s="319" t="s">
        <v>9647</v>
      </c>
      <c r="P5820" s="319">
        <v>112</v>
      </c>
      <c r="Q5820" s="319">
        <v>42</v>
      </c>
      <c r="R5820" s="319">
        <v>50</v>
      </c>
      <c r="S5820" s="319" t="s">
        <v>9645</v>
      </c>
      <c r="T5820" s="319">
        <v>527</v>
      </c>
      <c r="U5820" s="319">
        <v>-7.9260000000000002</v>
      </c>
      <c r="V5820" s="319">
        <v>112.714</v>
      </c>
      <c r="W5820" s="319"/>
      <c r="X5820" s="319"/>
      <c r="Y5820" s="319"/>
      <c r="Z5820" s="319"/>
      <c r="AA5820" s="319"/>
      <c r="AB5820" s="319"/>
      <c r="AC5820" s="319"/>
      <c r="AD5820" s="319"/>
      <c r="AE5820" s="319"/>
      <c r="AF5820" s="319"/>
    </row>
    <row r="5821" spans="2:32" s="313" customFormat="1" hidden="1" x14ac:dyDescent="0.25">
      <c r="B5821" s="313" t="s">
        <v>5953</v>
      </c>
      <c r="C5821" s="672"/>
      <c r="D5821" s="313" t="s">
        <v>11179</v>
      </c>
      <c r="E5821" s="313" t="s">
        <v>5954</v>
      </c>
      <c r="I5821" s="313" t="s">
        <v>5955</v>
      </c>
      <c r="J5821" s="313" t="s">
        <v>423</v>
      </c>
      <c r="K5821" s="313">
        <v>47</v>
      </c>
      <c r="L5821" s="319"/>
      <c r="M5821" s="319">
        <v>35</v>
      </c>
      <c r="N5821" s="319">
        <v>22</v>
      </c>
      <c r="O5821" s="319" t="s">
        <v>9644</v>
      </c>
      <c r="P5821" s="319">
        <v>7</v>
      </c>
      <c r="Q5821" s="319">
        <v>31</v>
      </c>
      <c r="R5821" s="319">
        <v>47</v>
      </c>
      <c r="S5821" s="319" t="s">
        <v>9645</v>
      </c>
      <c r="T5821" s="319">
        <v>270</v>
      </c>
      <c r="U5821" s="319">
        <v>47.588999999999999</v>
      </c>
      <c r="V5821" s="319">
        <v>7.53</v>
      </c>
      <c r="W5821" s="319"/>
      <c r="X5821" s="319"/>
      <c r="Y5821" s="319"/>
      <c r="Z5821" s="319"/>
      <c r="AA5821" s="319"/>
      <c r="AB5821" s="319"/>
      <c r="AC5821" s="319"/>
      <c r="AD5821" s="319"/>
      <c r="AE5821" s="319"/>
      <c r="AF5821" s="319"/>
    </row>
    <row r="5822" spans="2:32" s="313" customFormat="1" hidden="1" x14ac:dyDescent="0.25">
      <c r="B5822" s="313" t="s">
        <v>5882</v>
      </c>
      <c r="C5822" s="672"/>
      <c r="D5822" s="313" t="s">
        <v>11180</v>
      </c>
      <c r="E5822" s="313" t="s">
        <v>5883</v>
      </c>
      <c r="I5822" s="313" t="s">
        <v>5884</v>
      </c>
      <c r="J5822" s="313" t="s">
        <v>469</v>
      </c>
      <c r="K5822" s="313">
        <v>19</v>
      </c>
      <c r="L5822" s="319"/>
      <c r="M5822" s="319">
        <v>50</v>
      </c>
      <c r="N5822" s="319">
        <v>59</v>
      </c>
      <c r="O5822" s="319" t="s">
        <v>9644</v>
      </c>
      <c r="P5822" s="319">
        <v>101</v>
      </c>
      <c r="Q5822" s="319">
        <v>1</v>
      </c>
      <c r="R5822" s="319">
        <v>31</v>
      </c>
      <c r="S5822" s="319" t="s">
        <v>9648</v>
      </c>
      <c r="T5822" s="319">
        <v>1834</v>
      </c>
      <c r="U5822" s="319">
        <v>19.850000000000001</v>
      </c>
      <c r="V5822" s="319">
        <v>-101.02500000000001</v>
      </c>
      <c r="W5822" s="319"/>
      <c r="X5822" s="319"/>
      <c r="Y5822" s="319"/>
      <c r="Z5822" s="319"/>
      <c r="AA5822" s="319"/>
      <c r="AB5822" s="319"/>
      <c r="AC5822" s="319"/>
      <c r="AD5822" s="319"/>
      <c r="AE5822" s="319"/>
      <c r="AF5822" s="319"/>
    </row>
    <row r="5823" spans="2:32" s="313" customFormat="1" hidden="1" x14ac:dyDescent="0.25">
      <c r="B5823" s="313" t="s">
        <v>5569</v>
      </c>
      <c r="C5823" s="672"/>
      <c r="D5823" s="313" t="s">
        <v>11181</v>
      </c>
      <c r="E5823" s="313" t="s">
        <v>5570</v>
      </c>
      <c r="I5823" s="313" t="s">
        <v>5569</v>
      </c>
      <c r="J5823" s="313" t="s">
        <v>5571</v>
      </c>
      <c r="K5823" s="313">
        <v>35</v>
      </c>
      <c r="L5823" s="319"/>
      <c r="M5823" s="319">
        <v>16</v>
      </c>
      <c r="N5823" s="319">
        <v>47</v>
      </c>
      <c r="O5823" s="319" t="s">
        <v>9644</v>
      </c>
      <c r="P5823" s="319">
        <v>2</v>
      </c>
      <c r="Q5823" s="319">
        <v>57</v>
      </c>
      <c r="R5823" s="319">
        <v>22</v>
      </c>
      <c r="S5823" s="319" t="s">
        <v>9648</v>
      </c>
      <c r="T5823" s="319">
        <v>48</v>
      </c>
      <c r="U5823" s="319">
        <v>35.28</v>
      </c>
      <c r="V5823" s="319">
        <v>-2.956</v>
      </c>
      <c r="W5823" s="319"/>
      <c r="X5823" s="319"/>
      <c r="Y5823" s="319"/>
      <c r="Z5823" s="319"/>
      <c r="AA5823" s="319"/>
      <c r="AB5823" s="319"/>
      <c r="AC5823" s="319"/>
      <c r="AD5823" s="319"/>
      <c r="AE5823" s="319"/>
      <c r="AF5823" s="319"/>
    </row>
    <row r="5824" spans="2:32" s="313" customFormat="1" hidden="1" x14ac:dyDescent="0.25">
      <c r="B5824" s="313" t="s">
        <v>5679</v>
      </c>
      <c r="C5824" s="672"/>
      <c r="D5824" s="313" t="s">
        <v>11182</v>
      </c>
      <c r="E5824" s="313" t="s">
        <v>5680</v>
      </c>
      <c r="I5824" s="313" t="s">
        <v>5681</v>
      </c>
      <c r="J5824" s="313" t="s">
        <v>436</v>
      </c>
      <c r="K5824" s="313">
        <v>45</v>
      </c>
      <c r="L5824" s="319"/>
      <c r="M5824" s="319">
        <v>38</v>
      </c>
      <c r="N5824" s="319">
        <v>52</v>
      </c>
      <c r="O5824" s="319" t="s">
        <v>9644</v>
      </c>
      <c r="P5824" s="319">
        <v>68</v>
      </c>
      <c r="Q5824" s="319">
        <v>41</v>
      </c>
      <c r="R5824" s="319">
        <v>8</v>
      </c>
      <c r="S5824" s="319" t="s">
        <v>9648</v>
      </c>
      <c r="T5824" s="319">
        <v>125</v>
      </c>
      <c r="U5824" s="319">
        <v>45.648000000000003</v>
      </c>
      <c r="V5824" s="319">
        <v>-68.686000000000007</v>
      </c>
      <c r="W5824" s="319"/>
      <c r="X5824" s="319"/>
      <c r="Y5824" s="319"/>
      <c r="Z5824" s="319"/>
      <c r="AA5824" s="319"/>
      <c r="AB5824" s="319"/>
      <c r="AC5824" s="319"/>
      <c r="AD5824" s="319"/>
      <c r="AE5824" s="319"/>
      <c r="AF5824" s="319"/>
    </row>
    <row r="5825" spans="2:32" s="313" customFormat="1" hidden="1" x14ac:dyDescent="0.25">
      <c r="B5825" s="313" t="s">
        <v>5809</v>
      </c>
      <c r="C5825" s="672"/>
      <c r="D5825" s="313" t="s">
        <v>11183</v>
      </c>
      <c r="E5825" s="313" t="s">
        <v>5810</v>
      </c>
      <c r="I5825" s="313" t="s">
        <v>5811</v>
      </c>
      <c r="J5825" s="313" t="s">
        <v>436</v>
      </c>
      <c r="K5825" s="313">
        <v>32</v>
      </c>
      <c r="L5825" s="319"/>
      <c r="M5825" s="319">
        <v>30</v>
      </c>
      <c r="N5825" s="319">
        <v>39</v>
      </c>
      <c r="O5825" s="319" t="s">
        <v>9644</v>
      </c>
      <c r="P5825" s="319">
        <v>92</v>
      </c>
      <c r="Q5825" s="319">
        <v>2</v>
      </c>
      <c r="R5825" s="319">
        <v>15</v>
      </c>
      <c r="S5825" s="319" t="s">
        <v>9648</v>
      </c>
      <c r="T5825" s="319">
        <v>25</v>
      </c>
      <c r="U5825" s="319">
        <v>32.511000000000003</v>
      </c>
      <c r="V5825" s="319">
        <v>-92.037000000000006</v>
      </c>
      <c r="W5825" s="319"/>
      <c r="X5825" s="319"/>
      <c r="Y5825" s="319"/>
      <c r="Z5825" s="319"/>
      <c r="AA5825" s="319"/>
      <c r="AB5825" s="319"/>
      <c r="AC5825" s="319"/>
      <c r="AD5825" s="319"/>
      <c r="AE5825" s="319"/>
      <c r="AF5825" s="319"/>
    </row>
    <row r="5826" spans="2:32" s="313" customFormat="1" hidden="1" x14ac:dyDescent="0.25">
      <c r="B5826" s="313" t="s">
        <v>5812</v>
      </c>
      <c r="C5826" s="672"/>
      <c r="D5826" s="313" t="s">
        <v>11184</v>
      </c>
      <c r="E5826" s="313" t="s">
        <v>5813</v>
      </c>
      <c r="I5826" s="313" t="s">
        <v>5814</v>
      </c>
      <c r="J5826" s="313" t="s">
        <v>4937</v>
      </c>
      <c r="K5826" s="313">
        <v>6</v>
      </c>
      <c r="L5826" s="319"/>
      <c r="M5826" s="319">
        <v>17</v>
      </c>
      <c r="N5826" s="319">
        <v>20</v>
      </c>
      <c r="O5826" s="319" t="s">
        <v>9644</v>
      </c>
      <c r="P5826" s="319">
        <v>10</v>
      </c>
      <c r="Q5826" s="319">
        <v>45</v>
      </c>
      <c r="R5826" s="319">
        <v>31</v>
      </c>
      <c r="S5826" s="319" t="s">
        <v>9648</v>
      </c>
      <c r="T5826" s="319">
        <v>8</v>
      </c>
      <c r="U5826" s="319">
        <v>6.2889999999999997</v>
      </c>
      <c r="V5826" s="319">
        <v>-10.759</v>
      </c>
      <c r="W5826" s="319"/>
      <c r="X5826" s="319"/>
      <c r="Y5826" s="319"/>
      <c r="Z5826" s="319"/>
      <c r="AA5826" s="319"/>
      <c r="AB5826" s="319"/>
      <c r="AC5826" s="319"/>
      <c r="AD5826" s="319"/>
      <c r="AE5826" s="319"/>
      <c r="AF5826" s="319"/>
    </row>
    <row r="5827" spans="2:32" s="313" customFormat="1" hidden="1" x14ac:dyDescent="0.25">
      <c r="B5827" s="313" t="s">
        <v>5288</v>
      </c>
      <c r="C5827" s="672"/>
      <c r="D5827" s="313" t="s">
        <v>11185</v>
      </c>
      <c r="E5827" s="313" t="s">
        <v>5289</v>
      </c>
      <c r="I5827" s="313" t="s">
        <v>5290</v>
      </c>
      <c r="J5827" s="313" t="s">
        <v>484</v>
      </c>
      <c r="K5827" s="313">
        <v>38</v>
      </c>
      <c r="L5827" s="319"/>
      <c r="M5827" s="319">
        <v>26</v>
      </c>
      <c r="N5827" s="319">
        <v>9</v>
      </c>
      <c r="O5827" s="319" t="s">
        <v>9644</v>
      </c>
      <c r="P5827" s="319">
        <v>38</v>
      </c>
      <c r="Q5827" s="319">
        <v>5</v>
      </c>
      <c r="R5827" s="319">
        <v>30</v>
      </c>
      <c r="S5827" s="319" t="s">
        <v>9645</v>
      </c>
      <c r="T5827" s="319">
        <v>862</v>
      </c>
      <c r="U5827" s="319">
        <v>38.436</v>
      </c>
      <c r="V5827" s="319">
        <v>38.091999999999999</v>
      </c>
      <c r="W5827" s="319"/>
      <c r="X5827" s="319"/>
      <c r="Y5827" s="319"/>
      <c r="Z5827" s="319"/>
      <c r="AA5827" s="319"/>
      <c r="AB5827" s="319"/>
      <c r="AC5827" s="319"/>
      <c r="AD5827" s="319"/>
      <c r="AE5827" s="319"/>
      <c r="AF5827" s="319"/>
    </row>
    <row r="5828" spans="2:32" s="313" customFormat="1" hidden="1" x14ac:dyDescent="0.25">
      <c r="B5828" s="313" t="s">
        <v>5572</v>
      </c>
      <c r="C5828" s="672"/>
      <c r="D5828" s="313" t="s">
        <v>11186</v>
      </c>
      <c r="E5828" s="313" t="s">
        <v>5573</v>
      </c>
      <c r="I5828" s="313" t="s">
        <v>5574</v>
      </c>
      <c r="J5828" s="313" t="s">
        <v>912</v>
      </c>
      <c r="K5828" s="313">
        <v>32</v>
      </c>
      <c r="L5828" s="319"/>
      <c r="M5828" s="319">
        <v>20</v>
      </c>
      <c r="N5828" s="319">
        <v>16</v>
      </c>
      <c r="O5828" s="319" t="s">
        <v>9647</v>
      </c>
      <c r="P5828" s="319">
        <v>54</v>
      </c>
      <c r="Q5828" s="319">
        <v>13</v>
      </c>
      <c r="R5828" s="319">
        <v>0</v>
      </c>
      <c r="S5828" s="319" t="s">
        <v>9648</v>
      </c>
      <c r="T5828" s="319">
        <v>111</v>
      </c>
      <c r="U5828" s="319">
        <v>-32.338000000000001</v>
      </c>
      <c r="V5828" s="319">
        <v>-54.216999999999999</v>
      </c>
      <c r="W5828" s="319"/>
      <c r="X5828" s="319"/>
      <c r="Y5828" s="319"/>
      <c r="Z5828" s="319"/>
      <c r="AA5828" s="319"/>
      <c r="AB5828" s="319"/>
      <c r="AC5828" s="319"/>
      <c r="AD5828" s="319"/>
      <c r="AE5828" s="319"/>
      <c r="AF5828" s="319"/>
    </row>
    <row r="5829" spans="2:32" s="313" customFormat="1" hidden="1" x14ac:dyDescent="0.25">
      <c r="B5829" s="313" t="s">
        <v>5577</v>
      </c>
      <c r="C5829" s="672"/>
      <c r="D5829" s="313" t="s">
        <v>11187</v>
      </c>
      <c r="E5829" s="313" t="s">
        <v>5578</v>
      </c>
      <c r="I5829" s="313" t="s">
        <v>5577</v>
      </c>
      <c r="J5829" s="313" t="s">
        <v>565</v>
      </c>
      <c r="K5829" s="313">
        <v>43</v>
      </c>
      <c r="L5829" s="319"/>
      <c r="M5829" s="319">
        <v>52</v>
      </c>
      <c r="N5829" s="319">
        <v>50</v>
      </c>
      <c r="O5829" s="319" t="s">
        <v>9644</v>
      </c>
      <c r="P5829" s="319">
        <v>144</v>
      </c>
      <c r="Q5829" s="319">
        <v>9</v>
      </c>
      <c r="R5829" s="319">
        <v>50</v>
      </c>
      <c r="S5829" s="319" t="s">
        <v>9645</v>
      </c>
      <c r="T5829" s="319">
        <v>42</v>
      </c>
      <c r="U5829" s="319">
        <v>43.881</v>
      </c>
      <c r="V5829" s="319">
        <v>144.16399999999999</v>
      </c>
      <c r="W5829" s="319"/>
      <c r="X5829" s="319"/>
      <c r="Y5829" s="319"/>
      <c r="Z5829" s="319"/>
      <c r="AA5829" s="319"/>
      <c r="AB5829" s="319"/>
      <c r="AC5829" s="319"/>
      <c r="AD5829" s="319"/>
      <c r="AE5829" s="319"/>
      <c r="AF5829" s="319"/>
    </row>
    <row r="5830" spans="2:32" s="313" customFormat="1" hidden="1" x14ac:dyDescent="0.25">
      <c r="B5830" s="313" t="s">
        <v>2174</v>
      </c>
      <c r="C5830" s="672"/>
      <c r="D5830" s="313" t="s">
        <v>11188</v>
      </c>
      <c r="E5830" s="313" t="s">
        <v>2175</v>
      </c>
      <c r="I5830" s="313" t="s">
        <v>2174</v>
      </c>
      <c r="J5830" s="313" t="s">
        <v>469</v>
      </c>
      <c r="K5830" s="313">
        <v>22</v>
      </c>
      <c r="L5830" s="319"/>
      <c r="M5830" s="319">
        <v>44</v>
      </c>
      <c r="N5830" s="319">
        <v>25</v>
      </c>
      <c r="O5830" s="319" t="s">
        <v>9644</v>
      </c>
      <c r="P5830" s="319">
        <v>99</v>
      </c>
      <c r="Q5830" s="319">
        <v>1</v>
      </c>
      <c r="R5830" s="319">
        <v>5</v>
      </c>
      <c r="S5830" s="319" t="s">
        <v>9648</v>
      </c>
      <c r="T5830" s="319">
        <v>104</v>
      </c>
      <c r="U5830" s="319">
        <v>22.74</v>
      </c>
      <c r="V5830" s="319">
        <v>-99.018000000000001</v>
      </c>
      <c r="W5830" s="319"/>
      <c r="X5830" s="319"/>
      <c r="Y5830" s="319"/>
      <c r="Z5830" s="319"/>
      <c r="AA5830" s="319"/>
      <c r="AB5830" s="319"/>
      <c r="AC5830" s="319"/>
      <c r="AD5830" s="319"/>
      <c r="AE5830" s="319"/>
      <c r="AF5830" s="319"/>
    </row>
    <row r="5831" spans="2:32" s="313" customFormat="1" hidden="1" x14ac:dyDescent="0.25">
      <c r="B5831" s="313" t="s">
        <v>5692</v>
      </c>
      <c r="C5831" s="672"/>
      <c r="D5831" s="313" t="s">
        <v>11189</v>
      </c>
      <c r="E5831" s="313" t="s">
        <v>5693</v>
      </c>
      <c r="I5831" s="313" t="s">
        <v>5692</v>
      </c>
      <c r="J5831" s="313" t="s">
        <v>565</v>
      </c>
      <c r="K5831" s="313">
        <v>25</v>
      </c>
      <c r="L5831" s="319"/>
      <c r="M5831" s="319">
        <v>50</v>
      </c>
      <c r="N5831" s="319">
        <v>47</v>
      </c>
      <c r="O5831" s="319" t="s">
        <v>9644</v>
      </c>
      <c r="P5831" s="319">
        <v>131</v>
      </c>
      <c r="Q5831" s="319">
        <v>15</v>
      </c>
      <c r="R5831" s="319">
        <v>48</v>
      </c>
      <c r="S5831" s="319" t="s">
        <v>9645</v>
      </c>
      <c r="T5831" s="319">
        <v>51</v>
      </c>
      <c r="U5831" s="319">
        <v>25.846</v>
      </c>
      <c r="V5831" s="319">
        <v>131.26300000000001</v>
      </c>
      <c r="W5831" s="319"/>
      <c r="X5831" s="319"/>
      <c r="Y5831" s="319"/>
      <c r="Z5831" s="319"/>
      <c r="AA5831" s="319"/>
      <c r="AB5831" s="319"/>
      <c r="AC5831" s="319"/>
      <c r="AD5831" s="319"/>
      <c r="AE5831" s="319"/>
      <c r="AF5831" s="319"/>
    </row>
    <row r="5832" spans="2:32" s="313" customFormat="1" hidden="1" x14ac:dyDescent="0.25">
      <c r="B5832" s="313" t="s">
        <v>8582</v>
      </c>
      <c r="C5832" s="672"/>
      <c r="D5832" s="313" t="s">
        <v>11190</v>
      </c>
      <c r="E5832" s="313" t="s">
        <v>8583</v>
      </c>
      <c r="I5832" s="313" t="s">
        <v>8582</v>
      </c>
      <c r="J5832" s="313" t="s">
        <v>1194</v>
      </c>
      <c r="K5832" s="313">
        <v>54</v>
      </c>
      <c r="L5832" s="319"/>
      <c r="M5832" s="319">
        <v>30</v>
      </c>
      <c r="N5832" s="319">
        <v>33</v>
      </c>
      <c r="O5832" s="319" t="s">
        <v>9644</v>
      </c>
      <c r="P5832" s="319">
        <v>1</v>
      </c>
      <c r="Q5832" s="319">
        <v>25</v>
      </c>
      <c r="R5832" s="319">
        <v>45</v>
      </c>
      <c r="S5832" s="319" t="s">
        <v>9648</v>
      </c>
      <c r="T5832" s="319">
        <v>37</v>
      </c>
      <c r="U5832" s="319">
        <v>54.509</v>
      </c>
      <c r="V5832" s="319">
        <v>-1.429</v>
      </c>
      <c r="W5832" s="319"/>
      <c r="X5832" s="319"/>
      <c r="Y5832" s="319"/>
      <c r="Z5832" s="319"/>
      <c r="AA5832" s="319"/>
      <c r="AB5832" s="319"/>
      <c r="AC5832" s="319"/>
      <c r="AD5832" s="319"/>
      <c r="AE5832" s="319"/>
      <c r="AF5832" s="319"/>
    </row>
    <row r="5833" spans="2:32" s="313" customFormat="1" hidden="1" x14ac:dyDescent="0.25">
      <c r="B5833" s="313" t="s">
        <v>5491</v>
      </c>
      <c r="C5833" s="672"/>
      <c r="D5833" s="313" t="s">
        <v>11191</v>
      </c>
      <c r="E5833" s="313" t="s">
        <v>5492</v>
      </c>
      <c r="I5833" s="313" t="s">
        <v>5491</v>
      </c>
      <c r="J5833" s="313" t="s">
        <v>565</v>
      </c>
      <c r="K5833" s="313">
        <v>36</v>
      </c>
      <c r="L5833" s="319"/>
      <c r="M5833" s="319">
        <v>10</v>
      </c>
      <c r="N5833" s="319">
        <v>0</v>
      </c>
      <c r="O5833" s="319" t="s">
        <v>9644</v>
      </c>
      <c r="P5833" s="319">
        <v>137</v>
      </c>
      <c r="Q5833" s="319">
        <v>55</v>
      </c>
      <c r="R5833" s="319">
        <v>22</v>
      </c>
      <c r="S5833" s="319" t="s">
        <v>9645</v>
      </c>
      <c r="T5833" s="319">
        <v>666</v>
      </c>
      <c r="U5833" s="319">
        <v>36.167000000000002</v>
      </c>
      <c r="V5833" s="319">
        <v>137.923</v>
      </c>
      <c r="W5833" s="319"/>
      <c r="X5833" s="319"/>
      <c r="Y5833" s="319"/>
      <c r="Z5833" s="319"/>
      <c r="AA5833" s="319"/>
      <c r="AB5833" s="319"/>
      <c r="AC5833" s="319"/>
      <c r="AD5833" s="319"/>
      <c r="AE5833" s="319"/>
      <c r="AF5833" s="319"/>
    </row>
    <row r="5834" spans="2:32" s="313" customFormat="1" hidden="1" x14ac:dyDescent="0.25">
      <c r="B5834" s="313" t="s">
        <v>5965</v>
      </c>
      <c r="C5834" s="672"/>
      <c r="D5834" s="313" t="s">
        <v>11192</v>
      </c>
      <c r="E5834" s="313" t="s">
        <v>5966</v>
      </c>
      <c r="I5834" s="313" t="s">
        <v>5965</v>
      </c>
      <c r="J5834" s="313" t="s">
        <v>421</v>
      </c>
      <c r="K5834" s="313">
        <v>68</v>
      </c>
      <c r="L5834" s="319"/>
      <c r="M5834" s="319">
        <v>46</v>
      </c>
      <c r="N5834" s="319">
        <v>54</v>
      </c>
      <c r="O5834" s="319" t="s">
        <v>9644</v>
      </c>
      <c r="P5834" s="319">
        <v>32</v>
      </c>
      <c r="Q5834" s="319">
        <v>45</v>
      </c>
      <c r="R5834" s="319">
        <v>2</v>
      </c>
      <c r="S5834" s="319" t="s">
        <v>9645</v>
      </c>
      <c r="T5834" s="319">
        <v>82</v>
      </c>
      <c r="U5834" s="319">
        <v>68.781999999999996</v>
      </c>
      <c r="V5834" s="319">
        <v>32.750999999999998</v>
      </c>
      <c r="W5834" s="319"/>
      <c r="X5834" s="319"/>
      <c r="Y5834" s="319"/>
      <c r="Z5834" s="319"/>
      <c r="AA5834" s="319"/>
      <c r="AB5834" s="319"/>
      <c r="AC5834" s="319"/>
      <c r="AD5834" s="319"/>
      <c r="AE5834" s="319"/>
      <c r="AF5834" s="319"/>
    </row>
    <row r="5835" spans="2:32" s="313" customFormat="1" hidden="1" x14ac:dyDescent="0.25">
      <c r="B5835" s="313" t="s">
        <v>5245</v>
      </c>
      <c r="C5835" s="672"/>
      <c r="D5835" s="313" t="s">
        <v>11193</v>
      </c>
      <c r="E5835" s="313" t="s">
        <v>5246</v>
      </c>
      <c r="I5835" s="313" t="s">
        <v>5245</v>
      </c>
      <c r="J5835" s="313" t="s">
        <v>733</v>
      </c>
      <c r="K5835" s="313">
        <v>15</v>
      </c>
      <c r="L5835" s="319"/>
      <c r="M5835" s="319">
        <v>9</v>
      </c>
      <c r="N5835" s="319">
        <v>21</v>
      </c>
      <c r="O5835" s="319" t="s">
        <v>9644</v>
      </c>
      <c r="P5835" s="319">
        <v>23</v>
      </c>
      <c r="Q5835" s="319">
        <v>12</v>
      </c>
      <c r="R5835" s="319">
        <v>49</v>
      </c>
      <c r="S5835" s="319" t="s">
        <v>9648</v>
      </c>
      <c r="T5835" s="319">
        <v>11</v>
      </c>
      <c r="U5835" s="319">
        <v>15.156000000000001</v>
      </c>
      <c r="V5835" s="319">
        <v>-23.213999999999999</v>
      </c>
      <c r="W5835" s="319"/>
      <c r="X5835" s="319"/>
      <c r="Y5835" s="319"/>
      <c r="Z5835" s="319"/>
      <c r="AA5835" s="319"/>
      <c r="AB5835" s="319"/>
      <c r="AC5835" s="319"/>
      <c r="AD5835" s="319"/>
      <c r="AE5835" s="319"/>
      <c r="AF5835" s="319"/>
    </row>
    <row r="5836" spans="2:32" s="313" customFormat="1" hidden="1" x14ac:dyDescent="0.25">
      <c r="B5836" s="313" t="s">
        <v>5177</v>
      </c>
      <c r="C5836" s="672"/>
      <c r="D5836" s="313" t="s">
        <v>11194</v>
      </c>
      <c r="E5836" s="313" t="s">
        <v>5178</v>
      </c>
      <c r="I5836" s="313" t="s">
        <v>5179</v>
      </c>
      <c r="J5836" s="313" t="s">
        <v>436</v>
      </c>
      <c r="K5836" s="313">
        <v>45</v>
      </c>
      <c r="L5836" s="319"/>
      <c r="M5836" s="319">
        <v>11</v>
      </c>
      <c r="N5836" s="319">
        <v>40</v>
      </c>
      <c r="O5836" s="319" t="s">
        <v>9644</v>
      </c>
      <c r="P5836" s="319">
        <v>123</v>
      </c>
      <c r="Q5836" s="319">
        <v>8</v>
      </c>
      <c r="R5836" s="319">
        <v>9</v>
      </c>
      <c r="S5836" s="319" t="s">
        <v>9648</v>
      </c>
      <c r="T5836" s="319">
        <v>50</v>
      </c>
      <c r="U5836" s="319">
        <v>45.194000000000003</v>
      </c>
      <c r="V5836" s="319">
        <v>-123.136</v>
      </c>
      <c r="W5836" s="319"/>
      <c r="X5836" s="319"/>
      <c r="Y5836" s="319"/>
      <c r="Z5836" s="319"/>
      <c r="AA5836" s="319"/>
      <c r="AB5836" s="319"/>
      <c r="AC5836" s="319"/>
      <c r="AD5836" s="319"/>
      <c r="AE5836" s="319"/>
      <c r="AF5836" s="319"/>
    </row>
    <row r="5837" spans="2:32" s="313" customFormat="1" hidden="1" x14ac:dyDescent="0.25">
      <c r="B5837" s="313" t="s">
        <v>5299</v>
      </c>
      <c r="C5837" s="672"/>
      <c r="D5837" s="313" t="s">
        <v>11195</v>
      </c>
      <c r="E5837" s="313" t="s">
        <v>5300</v>
      </c>
      <c r="I5837" s="313" t="s">
        <v>5301</v>
      </c>
      <c r="J5837" s="313" t="s">
        <v>745</v>
      </c>
      <c r="K5837" s="313">
        <v>55</v>
      </c>
      <c r="L5837" s="319"/>
      <c r="M5837" s="319">
        <v>31</v>
      </c>
      <c r="N5837" s="319">
        <v>48</v>
      </c>
      <c r="O5837" s="319" t="s">
        <v>9644</v>
      </c>
      <c r="P5837" s="319">
        <v>13</v>
      </c>
      <c r="Q5837" s="319">
        <v>22</v>
      </c>
      <c r="R5837" s="319">
        <v>17</v>
      </c>
      <c r="S5837" s="319" t="s">
        <v>9645</v>
      </c>
      <c r="T5837" s="319">
        <v>72</v>
      </c>
      <c r="U5837" s="319">
        <v>55.53</v>
      </c>
      <c r="V5837" s="319">
        <v>13.371</v>
      </c>
      <c r="W5837" s="319"/>
      <c r="X5837" s="319"/>
      <c r="Y5837" s="319"/>
      <c r="Z5837" s="319"/>
      <c r="AA5837" s="319"/>
      <c r="AB5837" s="319"/>
      <c r="AC5837" s="319"/>
      <c r="AD5837" s="319"/>
      <c r="AE5837" s="319"/>
      <c r="AF5837" s="319"/>
    </row>
    <row r="5838" spans="2:32" s="313" customFormat="1" hidden="1" x14ac:dyDescent="0.25">
      <c r="B5838" s="313" t="s">
        <v>5737</v>
      </c>
      <c r="C5838" s="672"/>
      <c r="D5838" s="313" t="s">
        <v>11196</v>
      </c>
      <c r="E5838" s="313" t="s">
        <v>5738</v>
      </c>
      <c r="I5838" s="313" t="s">
        <v>5739</v>
      </c>
      <c r="J5838" s="313" t="s">
        <v>565</v>
      </c>
      <c r="K5838" s="313">
        <v>34</v>
      </c>
      <c r="L5838" s="319"/>
      <c r="M5838" s="319">
        <v>4</v>
      </c>
      <c r="N5838" s="319">
        <v>19</v>
      </c>
      <c r="O5838" s="319" t="s">
        <v>9644</v>
      </c>
      <c r="P5838" s="319">
        <v>139</v>
      </c>
      <c r="Q5838" s="319">
        <v>33</v>
      </c>
      <c r="R5838" s="319">
        <v>35</v>
      </c>
      <c r="S5838" s="319" t="s">
        <v>9645</v>
      </c>
      <c r="T5838" s="319">
        <v>21</v>
      </c>
      <c r="U5838" s="319">
        <v>34.072000000000003</v>
      </c>
      <c r="V5838" s="319">
        <v>139.56</v>
      </c>
      <c r="W5838" s="319"/>
      <c r="X5838" s="319"/>
      <c r="Y5838" s="319"/>
      <c r="Z5838" s="319"/>
      <c r="AA5838" s="319"/>
      <c r="AB5838" s="319"/>
      <c r="AC5838" s="319"/>
      <c r="AD5838" s="319"/>
      <c r="AE5838" s="319"/>
      <c r="AF5838" s="319"/>
    </row>
    <row r="5839" spans="2:32" s="313" customFormat="1" hidden="1" x14ac:dyDescent="0.25">
      <c r="B5839" s="313" t="s">
        <v>5740</v>
      </c>
      <c r="C5839" s="672"/>
      <c r="D5839" s="313" t="s">
        <v>11197</v>
      </c>
      <c r="E5839" s="313" t="s">
        <v>5738</v>
      </c>
      <c r="I5839" s="313" t="s">
        <v>5740</v>
      </c>
      <c r="J5839" s="313" t="s">
        <v>565</v>
      </c>
      <c r="K5839" s="313">
        <v>24</v>
      </c>
      <c r="L5839" s="319"/>
      <c r="M5839" s="319">
        <v>46</v>
      </c>
      <c r="N5839" s="319">
        <v>58</v>
      </c>
      <c r="O5839" s="319" t="s">
        <v>9644</v>
      </c>
      <c r="P5839" s="319">
        <v>125</v>
      </c>
      <c r="Q5839" s="319">
        <v>17</v>
      </c>
      <c r="R5839" s="319">
        <v>42</v>
      </c>
      <c r="S5839" s="319" t="s">
        <v>9645</v>
      </c>
      <c r="T5839" s="319">
        <v>46</v>
      </c>
      <c r="U5839" s="319">
        <v>24.783000000000001</v>
      </c>
      <c r="V5839" s="319">
        <v>125.295</v>
      </c>
      <c r="W5839" s="319"/>
      <c r="X5839" s="319"/>
      <c r="Y5839" s="319"/>
      <c r="Z5839" s="319"/>
      <c r="AA5839" s="319"/>
      <c r="AB5839" s="319"/>
      <c r="AC5839" s="319"/>
      <c r="AD5839" s="319"/>
      <c r="AE5839" s="319"/>
      <c r="AF5839" s="319"/>
    </row>
    <row r="5840" spans="2:32" s="313" customFormat="1" hidden="1" x14ac:dyDescent="0.25">
      <c r="B5840" s="313" t="s">
        <v>5240</v>
      </c>
      <c r="C5840" s="672"/>
      <c r="D5840" s="313" t="s">
        <v>11198</v>
      </c>
      <c r="E5840" s="313" t="s">
        <v>5241</v>
      </c>
      <c r="I5840" s="313" t="s">
        <v>5242</v>
      </c>
      <c r="J5840" s="313" t="s">
        <v>3693</v>
      </c>
      <c r="K5840" s="313">
        <v>35</v>
      </c>
      <c r="L5840" s="319"/>
      <c r="M5840" s="319">
        <v>56</v>
      </c>
      <c r="N5840" s="319">
        <v>3</v>
      </c>
      <c r="O5840" s="319" t="s">
        <v>9644</v>
      </c>
      <c r="P5840" s="319">
        <v>64</v>
      </c>
      <c r="Q5840" s="319">
        <v>45</v>
      </c>
      <c r="R5840" s="319">
        <v>33</v>
      </c>
      <c r="S5840" s="319" t="s">
        <v>9645</v>
      </c>
      <c r="T5840" s="319">
        <v>820</v>
      </c>
      <c r="U5840" s="319">
        <v>35.933999999999997</v>
      </c>
      <c r="V5840" s="319">
        <v>64.759</v>
      </c>
      <c r="W5840" s="319"/>
      <c r="X5840" s="319"/>
      <c r="Y5840" s="319"/>
      <c r="Z5840" s="319"/>
      <c r="AA5840" s="319"/>
      <c r="AB5840" s="319"/>
      <c r="AC5840" s="319"/>
      <c r="AD5840" s="319"/>
      <c r="AE5840" s="319"/>
      <c r="AF5840" s="319"/>
    </row>
    <row r="5841" spans="2:32" s="313" customFormat="1" hidden="1" x14ac:dyDescent="0.25">
      <c r="B5841" s="313" t="s">
        <v>5938</v>
      </c>
      <c r="C5841" s="672"/>
      <c r="D5841" s="313" t="s">
        <v>11199</v>
      </c>
      <c r="E5841" s="313" t="s">
        <v>5939</v>
      </c>
      <c r="I5841" s="313" t="s">
        <v>5938</v>
      </c>
      <c r="J5841" s="313" t="s">
        <v>1134</v>
      </c>
      <c r="K5841" s="313">
        <v>5</v>
      </c>
      <c r="L5841" s="319"/>
      <c r="M5841" s="319">
        <v>55</v>
      </c>
      <c r="N5841" s="319">
        <v>51</v>
      </c>
      <c r="O5841" s="319" t="s">
        <v>9647</v>
      </c>
      <c r="P5841" s="319">
        <v>12</v>
      </c>
      <c r="Q5841" s="319">
        <v>21</v>
      </c>
      <c r="R5841" s="319">
        <v>6</v>
      </c>
      <c r="S5841" s="319" t="s">
        <v>9645</v>
      </c>
      <c r="T5841" s="319">
        <v>28</v>
      </c>
      <c r="U5841" s="319">
        <v>-5.931</v>
      </c>
      <c r="V5841" s="319">
        <v>12.352</v>
      </c>
      <c r="W5841" s="319"/>
      <c r="X5841" s="319"/>
      <c r="Y5841" s="319"/>
      <c r="Z5841" s="319"/>
      <c r="AA5841" s="319"/>
      <c r="AB5841" s="319"/>
      <c r="AC5841" s="319"/>
      <c r="AD5841" s="319"/>
      <c r="AE5841" s="319"/>
      <c r="AF5841" s="319"/>
    </row>
    <row r="5842" spans="2:32" s="313" customFormat="1" hidden="1" x14ac:dyDescent="0.25">
      <c r="B5842" s="313" t="s">
        <v>6005</v>
      </c>
      <c r="C5842" s="672"/>
      <c r="D5842" s="313" t="s">
        <v>11200</v>
      </c>
      <c r="E5842" s="313" t="s">
        <v>6006</v>
      </c>
      <c r="I5842" s="313" t="s">
        <v>6005</v>
      </c>
      <c r="J5842" s="313" t="s">
        <v>1295</v>
      </c>
      <c r="K5842" s="313">
        <v>14</v>
      </c>
      <c r="L5842" s="319"/>
      <c r="M5842" s="319">
        <v>29</v>
      </c>
      <c r="N5842" s="319">
        <v>17</v>
      </c>
      <c r="O5842" s="319" t="s">
        <v>9647</v>
      </c>
      <c r="P5842" s="319">
        <v>40</v>
      </c>
      <c r="Q5842" s="319">
        <v>42</v>
      </c>
      <c r="R5842" s="319">
        <v>44</v>
      </c>
      <c r="S5842" s="319" t="s">
        <v>9645</v>
      </c>
      <c r="T5842" s="319">
        <v>125</v>
      </c>
      <c r="U5842" s="319">
        <v>-14.488</v>
      </c>
      <c r="V5842" s="319">
        <v>40.712000000000003</v>
      </c>
      <c r="W5842" s="319"/>
      <c r="X5842" s="319"/>
      <c r="Y5842" s="319"/>
      <c r="Z5842" s="319"/>
      <c r="AA5842" s="319"/>
      <c r="AB5842" s="319"/>
      <c r="AC5842" s="319"/>
      <c r="AD5842" s="319"/>
      <c r="AE5842" s="319"/>
      <c r="AF5842" s="319"/>
    </row>
    <row r="5843" spans="2:32" s="313" customFormat="1" hidden="1" x14ac:dyDescent="0.25">
      <c r="B5843" s="313" t="s">
        <v>6858</v>
      </c>
      <c r="C5843" s="672"/>
      <c r="D5843" s="313" t="s">
        <v>11201</v>
      </c>
      <c r="E5843" s="313" t="s">
        <v>6859</v>
      </c>
      <c r="I5843" s="313" t="s">
        <v>6861</v>
      </c>
      <c r="J5843" s="313" t="s">
        <v>6860</v>
      </c>
      <c r="K5843" s="313">
        <v>33</v>
      </c>
      <c r="L5843" s="319"/>
      <c r="M5843" s="319">
        <v>35</v>
      </c>
      <c r="N5843" s="319">
        <v>13</v>
      </c>
      <c r="O5843" s="319" t="s">
        <v>9644</v>
      </c>
      <c r="P5843" s="319">
        <v>80</v>
      </c>
      <c r="Q5843" s="319">
        <v>12</v>
      </c>
      <c r="R5843" s="319">
        <v>31</v>
      </c>
      <c r="S5843" s="319" t="s">
        <v>9648</v>
      </c>
      <c r="T5843" s="319">
        <v>32</v>
      </c>
      <c r="U5843" s="319">
        <v>33.587000000000003</v>
      </c>
      <c r="V5843" s="319">
        <v>-80.209000000000003</v>
      </c>
      <c r="W5843" s="319"/>
      <c r="X5843" s="319"/>
      <c r="Y5843" s="319"/>
      <c r="Z5843" s="319"/>
      <c r="AA5843" s="319"/>
      <c r="AB5843" s="319"/>
      <c r="AC5843" s="319"/>
      <c r="AD5843" s="319"/>
      <c r="AE5843" s="319"/>
      <c r="AF5843" s="319"/>
    </row>
    <row r="5844" spans="2:32" s="313" customFormat="1" hidden="1" x14ac:dyDescent="0.25">
      <c r="B5844" s="313" t="s">
        <v>5321</v>
      </c>
      <c r="C5844" s="672"/>
      <c r="D5844" s="313" t="s">
        <v>11202</v>
      </c>
      <c r="E5844" s="313" t="s">
        <v>5322</v>
      </c>
      <c r="I5844" s="313" t="s">
        <v>5321</v>
      </c>
      <c r="J5844" s="313" t="s">
        <v>722</v>
      </c>
      <c r="K5844" s="313">
        <v>21</v>
      </c>
      <c r="L5844" s="319"/>
      <c r="M5844" s="319">
        <v>12</v>
      </c>
      <c r="N5844" s="319">
        <v>6</v>
      </c>
      <c r="O5844" s="319" t="s">
        <v>9647</v>
      </c>
      <c r="P5844" s="319">
        <v>48</v>
      </c>
      <c r="Q5844" s="319">
        <v>21</v>
      </c>
      <c r="R5844" s="319">
        <v>29</v>
      </c>
      <c r="S5844" s="319" t="s">
        <v>9645</v>
      </c>
      <c r="T5844" s="319">
        <v>7</v>
      </c>
      <c r="U5844" s="319">
        <v>-21.202000000000002</v>
      </c>
      <c r="V5844" s="319">
        <v>48.357999999999997</v>
      </c>
      <c r="W5844" s="319"/>
      <c r="X5844" s="319"/>
      <c r="Y5844" s="319"/>
      <c r="Z5844" s="319"/>
      <c r="AA5844" s="319"/>
      <c r="AB5844" s="319"/>
      <c r="AC5844" s="319"/>
      <c r="AD5844" s="319"/>
      <c r="AE5844" s="319"/>
      <c r="AF5844" s="319"/>
    </row>
    <row r="5845" spans="2:32" s="313" customFormat="1" hidden="1" x14ac:dyDescent="0.25">
      <c r="B5845" s="313" t="s">
        <v>5343</v>
      </c>
      <c r="C5845" s="672"/>
      <c r="D5845" s="313" t="s">
        <v>11203</v>
      </c>
      <c r="E5845" s="313" t="s">
        <v>5344</v>
      </c>
      <c r="I5845" s="313" t="s">
        <v>5345</v>
      </c>
      <c r="J5845" s="313" t="s">
        <v>1018</v>
      </c>
      <c r="K5845" s="313">
        <v>7</v>
      </c>
      <c r="L5845" s="319"/>
      <c r="M5845" s="319">
        <v>37</v>
      </c>
      <c r="N5845" s="319">
        <v>2</v>
      </c>
      <c r="O5845" s="319" t="s">
        <v>9644</v>
      </c>
      <c r="P5845" s="319">
        <v>124</v>
      </c>
      <c r="Q5845" s="319">
        <v>3</v>
      </c>
      <c r="R5845" s="319">
        <v>31</v>
      </c>
      <c r="S5845" s="319" t="s">
        <v>9645</v>
      </c>
      <c r="T5845" s="319">
        <v>9</v>
      </c>
      <c r="U5845" s="319">
        <v>7.617</v>
      </c>
      <c r="V5845" s="319">
        <v>124.059</v>
      </c>
      <c r="W5845" s="319"/>
      <c r="X5845" s="319"/>
      <c r="Y5845" s="319"/>
      <c r="Z5845" s="319"/>
      <c r="AA5845" s="319"/>
      <c r="AB5845" s="319"/>
      <c r="AC5845" s="319"/>
      <c r="AD5845" s="319"/>
      <c r="AE5845" s="319"/>
      <c r="AF5845" s="319"/>
    </row>
    <row r="5846" spans="2:32" s="313" customFormat="1" hidden="1" x14ac:dyDescent="0.25">
      <c r="B5846" s="313" t="s">
        <v>5343</v>
      </c>
      <c r="C5846" s="672"/>
      <c r="D5846" s="313" t="s">
        <v>11204</v>
      </c>
      <c r="E5846" s="313" t="s">
        <v>5344</v>
      </c>
      <c r="I5846" s="313" t="s">
        <v>5346</v>
      </c>
      <c r="J5846" s="313" t="s">
        <v>1018</v>
      </c>
      <c r="K5846" s="313">
        <v>14</v>
      </c>
      <c r="L5846" s="319"/>
      <c r="M5846" s="319">
        <v>30</v>
      </c>
      <c r="N5846" s="319">
        <v>31</v>
      </c>
      <c r="O5846" s="319" t="s">
        <v>9644</v>
      </c>
      <c r="P5846" s="319">
        <v>121</v>
      </c>
      <c r="Q5846" s="319">
        <v>1</v>
      </c>
      <c r="R5846" s="319">
        <v>10</v>
      </c>
      <c r="S5846" s="319" t="s">
        <v>9645</v>
      </c>
      <c r="T5846" s="319">
        <v>23</v>
      </c>
      <c r="U5846" s="319">
        <v>14.509</v>
      </c>
      <c r="V5846" s="319">
        <v>121.01900000000001</v>
      </c>
      <c r="W5846" s="319"/>
      <c r="X5846" s="319"/>
      <c r="Y5846" s="319"/>
      <c r="Z5846" s="319"/>
      <c r="AA5846" s="319"/>
      <c r="AB5846" s="319"/>
      <c r="AC5846" s="319"/>
      <c r="AD5846" s="319"/>
      <c r="AE5846" s="319"/>
      <c r="AF5846" s="319"/>
    </row>
    <row r="5847" spans="2:32" s="313" customFormat="1" hidden="1" x14ac:dyDescent="0.25">
      <c r="B5847" s="313" t="s">
        <v>5180</v>
      </c>
      <c r="C5847" s="672"/>
      <c r="D5847" s="313" t="s">
        <v>11205</v>
      </c>
      <c r="E5847" s="313" t="s">
        <v>5183</v>
      </c>
      <c r="I5847" s="313" t="s">
        <v>5184</v>
      </c>
      <c r="J5847" s="313" t="s">
        <v>436</v>
      </c>
      <c r="K5847" s="313">
        <v>45</v>
      </c>
      <c r="L5847" s="319"/>
      <c r="M5847" s="319">
        <v>7</v>
      </c>
      <c r="N5847" s="319">
        <v>35</v>
      </c>
      <c r="O5847" s="319" t="s">
        <v>9644</v>
      </c>
      <c r="P5847" s="319">
        <v>87</v>
      </c>
      <c r="Q5847" s="319">
        <v>38</v>
      </c>
      <c r="R5847" s="319">
        <v>18</v>
      </c>
      <c r="S5847" s="319" t="s">
        <v>9648</v>
      </c>
      <c r="T5847" s="319">
        <v>191</v>
      </c>
      <c r="U5847" s="319">
        <v>45.125999999999998</v>
      </c>
      <c r="V5847" s="319">
        <v>-87.638000000000005</v>
      </c>
      <c r="W5847" s="319"/>
      <c r="X5847" s="319"/>
      <c r="Y5847" s="319"/>
      <c r="Z5847" s="319"/>
      <c r="AA5847" s="319"/>
      <c r="AB5847" s="319"/>
      <c r="AC5847" s="319"/>
      <c r="AD5847" s="319"/>
      <c r="AE5847" s="319"/>
      <c r="AF5847" s="319"/>
    </row>
    <row r="5848" spans="2:32" s="313" customFormat="1" hidden="1" x14ac:dyDescent="0.25">
      <c r="B5848" s="313" t="s">
        <v>5748</v>
      </c>
      <c r="C5848" s="672"/>
      <c r="D5848" s="313" t="s">
        <v>11206</v>
      </c>
      <c r="E5848" s="313" t="s">
        <v>5748</v>
      </c>
      <c r="I5848" s="313" t="s">
        <v>5749</v>
      </c>
      <c r="J5848" s="313" t="s">
        <v>1169</v>
      </c>
      <c r="K5848" s="313">
        <v>20</v>
      </c>
      <c r="L5848" s="319"/>
      <c r="M5848" s="319">
        <v>39</v>
      </c>
      <c r="N5848" s="319">
        <v>15</v>
      </c>
      <c r="O5848" s="319" t="s">
        <v>9644</v>
      </c>
      <c r="P5848" s="319">
        <v>74</v>
      </c>
      <c r="Q5848" s="319">
        <v>55</v>
      </c>
      <c r="R5848" s="319">
        <v>18</v>
      </c>
      <c r="S5848" s="319" t="s">
        <v>9648</v>
      </c>
      <c r="T5848" s="319">
        <v>5</v>
      </c>
      <c r="U5848" s="319">
        <v>20.654</v>
      </c>
      <c r="V5848" s="319">
        <v>-74.921999999999997</v>
      </c>
      <c r="W5848" s="319"/>
      <c r="X5848" s="319"/>
      <c r="Y5848" s="319"/>
      <c r="Z5848" s="319"/>
      <c r="AA5848" s="319"/>
      <c r="AB5848" s="319"/>
      <c r="AC5848" s="319"/>
      <c r="AD5848" s="319"/>
      <c r="AE5848" s="319"/>
      <c r="AF5848" s="319"/>
    </row>
    <row r="5849" spans="2:32" s="313" customFormat="1" hidden="1" x14ac:dyDescent="0.25">
      <c r="B5849" s="313" t="s">
        <v>5752</v>
      </c>
      <c r="C5849" s="672"/>
      <c r="D5849" s="313" t="s">
        <v>11207</v>
      </c>
      <c r="E5849" s="313" t="s">
        <v>5755</v>
      </c>
      <c r="I5849" s="313" t="s">
        <v>5756</v>
      </c>
      <c r="J5849" s="313" t="s">
        <v>436</v>
      </c>
      <c r="K5849" s="313">
        <v>30</v>
      </c>
      <c r="L5849" s="319"/>
      <c r="M5849" s="319">
        <v>41</v>
      </c>
      <c r="N5849" s="319">
        <v>29</v>
      </c>
      <c r="O5849" s="319" t="s">
        <v>9644</v>
      </c>
      <c r="P5849" s="319">
        <v>88</v>
      </c>
      <c r="Q5849" s="319">
        <v>14</v>
      </c>
      <c r="R5849" s="319">
        <v>34</v>
      </c>
      <c r="S5849" s="319" t="s">
        <v>9648</v>
      </c>
      <c r="T5849" s="319">
        <v>67</v>
      </c>
      <c r="U5849" s="319">
        <v>30.690999999999999</v>
      </c>
      <c r="V5849" s="319">
        <v>-88.242999999999995</v>
      </c>
      <c r="W5849" s="319"/>
      <c r="X5849" s="319"/>
      <c r="Y5849" s="319"/>
      <c r="Z5849" s="319"/>
      <c r="AA5849" s="319"/>
      <c r="AB5849" s="319"/>
      <c r="AC5849" s="319"/>
      <c r="AD5849" s="319"/>
      <c r="AE5849" s="319"/>
      <c r="AF5849" s="319"/>
    </row>
    <row r="5850" spans="2:32" s="313" customFormat="1" hidden="1" x14ac:dyDescent="0.25">
      <c r="B5850" s="313" t="s">
        <v>5838</v>
      </c>
      <c r="C5850" s="672"/>
      <c r="D5850" s="313" t="s">
        <v>11208</v>
      </c>
      <c r="E5850" s="313" t="s">
        <v>5839</v>
      </c>
      <c r="I5850" s="313" t="s">
        <v>5838</v>
      </c>
      <c r="J5850" s="313" t="s">
        <v>665</v>
      </c>
      <c r="K5850" s="313">
        <v>16</v>
      </c>
      <c r="L5850" s="319"/>
      <c r="M5850" s="319">
        <v>42</v>
      </c>
      <c r="N5850" s="319">
        <v>24</v>
      </c>
      <c r="O5850" s="319" t="s">
        <v>9647</v>
      </c>
      <c r="P5850" s="319">
        <v>43</v>
      </c>
      <c r="Q5850" s="319">
        <v>49</v>
      </c>
      <c r="R5850" s="319">
        <v>8</v>
      </c>
      <c r="S5850" s="319" t="s">
        <v>9648</v>
      </c>
      <c r="T5850" s="319">
        <v>668</v>
      </c>
      <c r="U5850" s="319">
        <v>-16.707000000000001</v>
      </c>
      <c r="V5850" s="319">
        <v>-43.819000000000003</v>
      </c>
      <c r="W5850" s="319"/>
      <c r="X5850" s="319"/>
      <c r="Y5850" s="319"/>
      <c r="Z5850" s="319"/>
      <c r="AA5850" s="319"/>
      <c r="AB5850" s="319"/>
      <c r="AC5850" s="319"/>
      <c r="AD5850" s="319"/>
      <c r="AE5850" s="319"/>
      <c r="AF5850" s="319"/>
    </row>
    <row r="5851" spans="2:32" s="313" customFormat="1" hidden="1" x14ac:dyDescent="0.25">
      <c r="B5851" s="313" t="s">
        <v>5763</v>
      </c>
      <c r="C5851" s="672"/>
      <c r="D5851" s="313" t="s">
        <v>11209</v>
      </c>
      <c r="E5851" s="313" t="s">
        <v>5764</v>
      </c>
      <c r="I5851" s="313" t="s">
        <v>5765</v>
      </c>
      <c r="J5851" s="313" t="s">
        <v>436</v>
      </c>
      <c r="K5851" s="313">
        <v>37</v>
      </c>
      <c r="L5851" s="319"/>
      <c r="M5851" s="319">
        <v>37</v>
      </c>
      <c r="N5851" s="319">
        <v>32</v>
      </c>
      <c r="O5851" s="319" t="s">
        <v>9644</v>
      </c>
      <c r="P5851" s="319">
        <v>120</v>
      </c>
      <c r="Q5851" s="319">
        <v>57</v>
      </c>
      <c r="R5851" s="319">
        <v>15</v>
      </c>
      <c r="S5851" s="319" t="s">
        <v>9648</v>
      </c>
      <c r="T5851" s="319">
        <v>30</v>
      </c>
      <c r="U5851" s="319">
        <v>37.625999999999998</v>
      </c>
      <c r="V5851" s="319">
        <v>-120.95399999999999</v>
      </c>
      <c r="W5851" s="319"/>
      <c r="X5851" s="319"/>
      <c r="Y5851" s="319"/>
      <c r="Z5851" s="319"/>
      <c r="AA5851" s="319"/>
      <c r="AB5851" s="319"/>
      <c r="AC5851" s="319"/>
      <c r="AD5851" s="319"/>
      <c r="AE5851" s="319"/>
      <c r="AF5851" s="319"/>
    </row>
    <row r="5852" spans="2:32" s="313" customFormat="1" hidden="1" x14ac:dyDescent="0.25">
      <c r="B5852" s="313" t="s">
        <v>5502</v>
      </c>
      <c r="C5852" s="672"/>
      <c r="D5852" s="313" t="s">
        <v>11210</v>
      </c>
      <c r="E5852" s="313" t="s">
        <v>5503</v>
      </c>
      <c r="I5852" s="313" t="s">
        <v>5504</v>
      </c>
      <c r="J5852" s="313" t="s">
        <v>726</v>
      </c>
      <c r="K5852" s="313">
        <v>8</v>
      </c>
      <c r="L5852" s="319"/>
      <c r="M5852" s="319">
        <v>38</v>
      </c>
      <c r="N5852" s="319">
        <v>26</v>
      </c>
      <c r="O5852" s="319" t="s">
        <v>9647</v>
      </c>
      <c r="P5852" s="319">
        <v>122</v>
      </c>
      <c r="Q5852" s="319">
        <v>14</v>
      </c>
      <c r="R5852" s="319">
        <v>12</v>
      </c>
      <c r="S5852" s="319" t="s">
        <v>9645</v>
      </c>
      <c r="T5852" s="319">
        <v>36</v>
      </c>
      <c r="U5852" s="319">
        <v>-8.641</v>
      </c>
      <c r="V5852" s="319">
        <v>122.23699999999999</v>
      </c>
      <c r="W5852" s="319"/>
      <c r="X5852" s="319"/>
      <c r="Y5852" s="319"/>
      <c r="Z5852" s="319"/>
      <c r="AA5852" s="319"/>
      <c r="AB5852" s="319"/>
      <c r="AC5852" s="319"/>
      <c r="AD5852" s="319"/>
      <c r="AE5852" s="319"/>
      <c r="AF5852" s="319"/>
    </row>
    <row r="5853" spans="2:32" s="313" customFormat="1" hidden="1" x14ac:dyDescent="0.25">
      <c r="B5853" s="313" t="s">
        <v>5805</v>
      </c>
      <c r="C5853" s="672"/>
      <c r="D5853" s="313" t="s">
        <v>11211</v>
      </c>
      <c r="E5853" s="313" t="s">
        <v>5806</v>
      </c>
      <c r="I5853" s="313" t="s">
        <v>5807</v>
      </c>
      <c r="J5853" s="313" t="s">
        <v>1030</v>
      </c>
      <c r="K5853" s="313">
        <v>20</v>
      </c>
      <c r="L5853" s="319"/>
      <c r="M5853" s="319">
        <v>31</v>
      </c>
      <c r="N5853" s="319">
        <v>0</v>
      </c>
      <c r="O5853" s="319" t="s">
        <v>9644</v>
      </c>
      <c r="P5853" s="319">
        <v>99</v>
      </c>
      <c r="Q5853" s="319">
        <v>15</v>
      </c>
      <c r="R5853" s="319">
        <v>24</v>
      </c>
      <c r="S5853" s="319" t="s">
        <v>9645</v>
      </c>
      <c r="T5853" s="319">
        <v>572</v>
      </c>
      <c r="U5853" s="319">
        <v>20.516999999999999</v>
      </c>
      <c r="V5853" s="319">
        <v>99.257000000000005</v>
      </c>
      <c r="W5853" s="319"/>
      <c r="X5853" s="319"/>
      <c r="Y5853" s="319"/>
      <c r="Z5853" s="319"/>
      <c r="AA5853" s="319"/>
      <c r="AB5853" s="319"/>
      <c r="AC5853" s="319"/>
      <c r="AD5853" s="319"/>
      <c r="AE5853" s="319"/>
      <c r="AF5853" s="319"/>
    </row>
    <row r="5854" spans="2:32" s="313" customFormat="1" hidden="1" x14ac:dyDescent="0.25">
      <c r="B5854" s="313" t="s">
        <v>5773</v>
      </c>
      <c r="C5854" s="672"/>
      <c r="D5854" s="313" t="s">
        <v>11212</v>
      </c>
      <c r="E5854" s="313" t="s">
        <v>5774</v>
      </c>
      <c r="I5854" s="313" t="s">
        <v>5775</v>
      </c>
      <c r="J5854" s="313" t="s">
        <v>516</v>
      </c>
      <c r="K5854" s="313">
        <v>27</v>
      </c>
      <c r="L5854" s="319"/>
      <c r="M5854" s="319">
        <v>29</v>
      </c>
      <c r="N5854" s="319">
        <v>0</v>
      </c>
      <c r="O5854" s="319" t="s">
        <v>9644</v>
      </c>
      <c r="P5854" s="319">
        <v>95</v>
      </c>
      <c r="Q5854" s="319">
        <v>1</v>
      </c>
      <c r="R5854" s="319">
        <v>3</v>
      </c>
      <c r="S5854" s="319" t="s">
        <v>9645</v>
      </c>
      <c r="T5854" s="319">
        <v>111</v>
      </c>
      <c r="U5854" s="319">
        <v>27.483000000000001</v>
      </c>
      <c r="V5854" s="319">
        <v>95.016999999999996</v>
      </c>
      <c r="W5854" s="319"/>
      <c r="X5854" s="319"/>
      <c r="Y5854" s="319"/>
      <c r="Z5854" s="319"/>
      <c r="AA5854" s="319"/>
      <c r="AB5854" s="319"/>
      <c r="AC5854" s="319"/>
      <c r="AD5854" s="319"/>
      <c r="AE5854" s="319"/>
      <c r="AF5854" s="319"/>
    </row>
    <row r="5855" spans="2:32" s="313" customFormat="1" hidden="1" x14ac:dyDescent="0.25">
      <c r="B5855" s="313" t="s">
        <v>5783</v>
      </c>
      <c r="C5855" s="672"/>
      <c r="D5855" s="313" t="s">
        <v>11213</v>
      </c>
      <c r="E5855" s="313" t="s">
        <v>5784</v>
      </c>
      <c r="I5855" s="313" t="s">
        <v>5785</v>
      </c>
      <c r="J5855" s="313" t="s">
        <v>621</v>
      </c>
      <c r="K5855" s="313">
        <v>62</v>
      </c>
      <c r="L5855" s="319"/>
      <c r="M5855" s="319">
        <v>44</v>
      </c>
      <c r="N5855" s="319">
        <v>46</v>
      </c>
      <c r="O5855" s="319" t="s">
        <v>9644</v>
      </c>
      <c r="P5855" s="319">
        <v>7</v>
      </c>
      <c r="Q5855" s="319">
        <v>16</v>
      </c>
      <c r="R5855" s="319">
        <v>21</v>
      </c>
      <c r="S5855" s="319" t="s">
        <v>9645</v>
      </c>
      <c r="T5855" s="319">
        <v>4</v>
      </c>
      <c r="U5855" s="319">
        <v>62.746000000000002</v>
      </c>
      <c r="V5855" s="319">
        <v>7.2720000000000002</v>
      </c>
      <c r="W5855" s="319"/>
      <c r="X5855" s="319"/>
      <c r="Y5855" s="319"/>
      <c r="Z5855" s="319"/>
      <c r="AA5855" s="319"/>
      <c r="AB5855" s="319"/>
      <c r="AC5855" s="319"/>
      <c r="AD5855" s="319"/>
      <c r="AE5855" s="319"/>
      <c r="AF5855" s="319"/>
    </row>
    <row r="5856" spans="2:32" s="313" customFormat="1" hidden="1" x14ac:dyDescent="0.25">
      <c r="B5856" s="313" t="s">
        <v>3329</v>
      </c>
      <c r="C5856" s="672"/>
      <c r="D5856" s="313" t="s">
        <v>11214</v>
      </c>
      <c r="E5856" s="313" t="s">
        <v>3330</v>
      </c>
      <c r="I5856" s="313" t="s">
        <v>3329</v>
      </c>
      <c r="J5856" s="313" t="s">
        <v>627</v>
      </c>
      <c r="K5856" s="313">
        <v>43</v>
      </c>
      <c r="L5856" s="319"/>
      <c r="M5856" s="319">
        <v>54</v>
      </c>
      <c r="N5856" s="319">
        <v>24</v>
      </c>
      <c r="O5856" s="319" t="s">
        <v>9647</v>
      </c>
      <c r="P5856" s="319">
        <v>170</v>
      </c>
      <c r="Q5856" s="319">
        <v>7</v>
      </c>
      <c r="R5856" s="319">
        <v>42</v>
      </c>
      <c r="S5856" s="319" t="s">
        <v>9645</v>
      </c>
      <c r="T5856" s="319">
        <v>556</v>
      </c>
      <c r="U5856" s="319">
        <v>-43.906999999999996</v>
      </c>
      <c r="V5856" s="319">
        <v>170.12799999999999</v>
      </c>
      <c r="W5856" s="319"/>
      <c r="X5856" s="319"/>
      <c r="Y5856" s="319"/>
      <c r="Z5856" s="319"/>
      <c r="AA5856" s="319"/>
      <c r="AB5856" s="319"/>
      <c r="AC5856" s="319"/>
      <c r="AD5856" s="319"/>
      <c r="AE5856" s="319"/>
      <c r="AF5856" s="319"/>
    </row>
    <row r="5857" spans="2:32" s="313" customFormat="1" hidden="1" x14ac:dyDescent="0.25">
      <c r="B5857" s="313" t="s">
        <v>5891</v>
      </c>
      <c r="C5857" s="672"/>
      <c r="D5857" s="313" t="s">
        <v>11215</v>
      </c>
      <c r="E5857" s="313" t="s">
        <v>5892</v>
      </c>
      <c r="I5857" s="313" t="s">
        <v>5891</v>
      </c>
      <c r="J5857" s="313" t="s">
        <v>722</v>
      </c>
      <c r="K5857" s="313">
        <v>20</v>
      </c>
      <c r="L5857" s="319"/>
      <c r="M5857" s="319">
        <v>17</v>
      </c>
      <c r="N5857" s="319">
        <v>5</v>
      </c>
      <c r="O5857" s="319" t="s">
        <v>9647</v>
      </c>
      <c r="P5857" s="319">
        <v>44</v>
      </c>
      <c r="Q5857" s="319">
        <v>19</v>
      </c>
      <c r="R5857" s="319">
        <v>3</v>
      </c>
      <c r="S5857" s="319" t="s">
        <v>9645</v>
      </c>
      <c r="T5857" s="319">
        <v>10</v>
      </c>
      <c r="U5857" s="319">
        <v>-20.285</v>
      </c>
      <c r="V5857" s="319">
        <v>44.317999999999998</v>
      </c>
      <c r="W5857" s="319"/>
      <c r="X5857" s="319"/>
      <c r="Y5857" s="319"/>
      <c r="Z5857" s="319"/>
      <c r="AA5857" s="319"/>
      <c r="AB5857" s="319"/>
      <c r="AC5857" s="319"/>
      <c r="AD5857" s="319"/>
      <c r="AE5857" s="319"/>
      <c r="AF5857" s="319"/>
    </row>
    <row r="5858" spans="2:32" s="313" customFormat="1" hidden="1" x14ac:dyDescent="0.25">
      <c r="B5858" s="313" t="s">
        <v>5709</v>
      </c>
      <c r="C5858" s="672"/>
      <c r="D5858" s="313" t="s">
        <v>11216</v>
      </c>
      <c r="E5858" s="313" t="s">
        <v>5712</v>
      </c>
      <c r="I5858" s="313" t="s">
        <v>5713</v>
      </c>
      <c r="J5858" s="313" t="s">
        <v>436</v>
      </c>
      <c r="K5858" s="313">
        <v>48</v>
      </c>
      <c r="L5858" s="319"/>
      <c r="M5858" s="319">
        <v>15</v>
      </c>
      <c r="N5858" s="319">
        <v>33</v>
      </c>
      <c r="O5858" s="319" t="s">
        <v>9644</v>
      </c>
      <c r="P5858" s="319">
        <v>101</v>
      </c>
      <c r="Q5858" s="319">
        <v>16</v>
      </c>
      <c r="R5858" s="319">
        <v>49</v>
      </c>
      <c r="S5858" s="319" t="s">
        <v>9648</v>
      </c>
      <c r="T5858" s="319">
        <v>519</v>
      </c>
      <c r="U5858" s="319">
        <v>48.259</v>
      </c>
      <c r="V5858" s="319">
        <v>-101.28</v>
      </c>
      <c r="W5858" s="319"/>
      <c r="X5858" s="319"/>
      <c r="Y5858" s="319"/>
      <c r="Z5858" s="319"/>
      <c r="AA5858" s="319"/>
      <c r="AB5858" s="319"/>
      <c r="AC5858" s="319"/>
      <c r="AD5858" s="319"/>
      <c r="AE5858" s="319"/>
      <c r="AF5858" s="319"/>
    </row>
    <row r="5859" spans="2:32" s="313" customFormat="1" hidden="1" x14ac:dyDescent="0.25">
      <c r="B5859" s="313" t="s">
        <v>5868</v>
      </c>
      <c r="C5859" s="672"/>
      <c r="D5859" s="313" t="s">
        <v>11217</v>
      </c>
      <c r="E5859" s="313" t="s">
        <v>5869</v>
      </c>
      <c r="I5859" s="313" t="s">
        <v>5870</v>
      </c>
      <c r="J5859" s="313" t="s">
        <v>752</v>
      </c>
      <c r="K5859" s="313">
        <v>17</v>
      </c>
      <c r="L5859" s="319"/>
      <c r="M5859" s="319">
        <v>29</v>
      </c>
      <c r="N5859" s="319">
        <v>23</v>
      </c>
      <c r="O5859" s="319" t="s">
        <v>9647</v>
      </c>
      <c r="P5859" s="319">
        <v>149</v>
      </c>
      <c r="Q5859" s="319">
        <v>45</v>
      </c>
      <c r="R5859" s="319">
        <v>42</v>
      </c>
      <c r="S5859" s="319" t="s">
        <v>9648</v>
      </c>
      <c r="T5859" s="319">
        <v>3</v>
      </c>
      <c r="U5859" s="319">
        <v>-17.489999999999998</v>
      </c>
      <c r="V5859" s="319">
        <v>-149.762</v>
      </c>
      <c r="W5859" s="319"/>
      <c r="X5859" s="319"/>
      <c r="Y5859" s="319"/>
      <c r="Z5859" s="319"/>
      <c r="AA5859" s="319"/>
      <c r="AB5859" s="319"/>
      <c r="AC5859" s="319"/>
      <c r="AD5859" s="319"/>
      <c r="AE5859" s="319"/>
      <c r="AF5859" s="319"/>
    </row>
    <row r="5860" spans="2:32" s="313" customFormat="1" hidden="1" x14ac:dyDescent="0.25">
      <c r="B5860" s="313" t="s">
        <v>5858</v>
      </c>
      <c r="C5860" s="672"/>
      <c r="D5860" s="313" t="s">
        <v>11218</v>
      </c>
      <c r="E5860" s="313" t="s">
        <v>5859</v>
      </c>
      <c r="I5860" s="313" t="s">
        <v>5860</v>
      </c>
      <c r="J5860" s="313" t="s">
        <v>423</v>
      </c>
      <c r="K5860" s="313">
        <v>43</v>
      </c>
      <c r="L5860" s="319"/>
      <c r="M5860" s="319">
        <v>34</v>
      </c>
      <c r="N5860" s="319">
        <v>34</v>
      </c>
      <c r="O5860" s="319" t="s">
        <v>9644</v>
      </c>
      <c r="P5860" s="319">
        <v>3</v>
      </c>
      <c r="Q5860" s="319">
        <v>57</v>
      </c>
      <c r="R5860" s="319">
        <v>46</v>
      </c>
      <c r="S5860" s="319" t="s">
        <v>9645</v>
      </c>
      <c r="T5860" s="319">
        <v>6</v>
      </c>
      <c r="U5860" s="319">
        <v>43.576000000000001</v>
      </c>
      <c r="V5860" s="319">
        <v>3.9630000000000001</v>
      </c>
      <c r="W5860" s="319"/>
      <c r="X5860" s="319"/>
      <c r="Y5860" s="319"/>
      <c r="Z5860" s="319"/>
      <c r="AA5860" s="319"/>
      <c r="AB5860" s="319"/>
      <c r="AC5860" s="319"/>
      <c r="AD5860" s="319"/>
      <c r="AE5860" s="319"/>
      <c r="AF5860" s="319"/>
    </row>
    <row r="5861" spans="2:32" s="313" customFormat="1" hidden="1" x14ac:dyDescent="0.25">
      <c r="B5861" s="313" t="s">
        <v>5373</v>
      </c>
      <c r="C5861" s="672"/>
      <c r="D5861" s="313" t="s">
        <v>11219</v>
      </c>
      <c r="E5861" s="313" t="s">
        <v>5374</v>
      </c>
      <c r="I5861" s="313" t="s">
        <v>5373</v>
      </c>
      <c r="J5861" s="313" t="s">
        <v>1295</v>
      </c>
      <c r="K5861" s="313">
        <v>25</v>
      </c>
      <c r="L5861" s="319"/>
      <c r="M5861" s="319">
        <v>55</v>
      </c>
      <c r="N5861" s="319">
        <v>15</v>
      </c>
      <c r="O5861" s="319" t="s">
        <v>9647</v>
      </c>
      <c r="P5861" s="319">
        <v>32</v>
      </c>
      <c r="Q5861" s="319">
        <v>34</v>
      </c>
      <c r="R5861" s="319">
        <v>21</v>
      </c>
      <c r="S5861" s="319" t="s">
        <v>9645</v>
      </c>
      <c r="T5861" s="319">
        <v>45</v>
      </c>
      <c r="U5861" s="319">
        <v>-25.920999999999999</v>
      </c>
      <c r="V5861" s="319">
        <v>32.573</v>
      </c>
      <c r="W5861" s="319"/>
      <c r="X5861" s="319"/>
      <c r="Y5861" s="319"/>
      <c r="Z5861" s="319"/>
      <c r="AA5861" s="319"/>
      <c r="AB5861" s="319"/>
      <c r="AC5861" s="319"/>
      <c r="AD5861" s="319"/>
      <c r="AE5861" s="319"/>
      <c r="AF5861" s="319"/>
    </row>
    <row r="5862" spans="2:32" s="313" customFormat="1" hidden="1" x14ac:dyDescent="0.25">
      <c r="B5862" s="313" t="s">
        <v>5924</v>
      </c>
      <c r="C5862" s="672"/>
      <c r="D5862" s="313" t="s">
        <v>11220</v>
      </c>
      <c r="E5862" s="313" t="s">
        <v>5925</v>
      </c>
      <c r="I5862" s="313" t="s">
        <v>5924</v>
      </c>
      <c r="J5862" s="313" t="s">
        <v>5926</v>
      </c>
      <c r="K5862" s="313">
        <v>51</v>
      </c>
      <c r="L5862" s="319"/>
      <c r="M5862" s="319">
        <v>49</v>
      </c>
      <c r="N5862" s="319">
        <v>22</v>
      </c>
      <c r="O5862" s="319" t="s">
        <v>9647</v>
      </c>
      <c r="P5862" s="319">
        <v>58</v>
      </c>
      <c r="Q5862" s="319">
        <v>26</v>
      </c>
      <c r="R5862" s="319">
        <v>50</v>
      </c>
      <c r="S5862" s="319" t="s">
        <v>9648</v>
      </c>
      <c r="T5862" s="319">
        <v>75</v>
      </c>
      <c r="U5862" s="319">
        <v>-51.823</v>
      </c>
      <c r="V5862" s="319">
        <v>-58.447000000000003</v>
      </c>
      <c r="W5862" s="319"/>
      <c r="X5862" s="319"/>
      <c r="Y5862" s="319"/>
      <c r="Z5862" s="319"/>
      <c r="AA5862" s="319"/>
      <c r="AB5862" s="319"/>
      <c r="AC5862" s="319"/>
      <c r="AD5862" s="319"/>
      <c r="AE5862" s="319"/>
      <c r="AF5862" s="319"/>
    </row>
    <row r="5863" spans="2:32" s="313" customFormat="1" hidden="1" x14ac:dyDescent="0.25">
      <c r="B5863" s="313" t="s">
        <v>5855</v>
      </c>
      <c r="C5863" s="672"/>
      <c r="D5863" s="313" t="s">
        <v>11221</v>
      </c>
      <c r="E5863" s="313" t="s">
        <v>5856</v>
      </c>
      <c r="I5863" s="313" t="s">
        <v>5857</v>
      </c>
      <c r="J5863" s="313" t="s">
        <v>436</v>
      </c>
      <c r="K5863" s="313">
        <v>44</v>
      </c>
      <c r="L5863" s="319"/>
      <c r="M5863" s="319">
        <v>12</v>
      </c>
      <c r="N5863" s="319">
        <v>12</v>
      </c>
      <c r="O5863" s="319" t="s">
        <v>9644</v>
      </c>
      <c r="P5863" s="319">
        <v>72</v>
      </c>
      <c r="Q5863" s="319">
        <v>33</v>
      </c>
      <c r="R5863" s="319">
        <v>44</v>
      </c>
      <c r="S5863" s="319" t="s">
        <v>9648</v>
      </c>
      <c r="T5863" s="319">
        <v>356</v>
      </c>
      <c r="U5863" s="319">
        <v>44.203000000000003</v>
      </c>
      <c r="V5863" s="319">
        <v>-72.561999999999998</v>
      </c>
      <c r="W5863" s="319"/>
      <c r="X5863" s="319"/>
      <c r="Y5863" s="319"/>
      <c r="Z5863" s="319"/>
      <c r="AA5863" s="319"/>
      <c r="AB5863" s="319"/>
      <c r="AC5863" s="319"/>
      <c r="AD5863" s="319"/>
      <c r="AE5863" s="319"/>
      <c r="AF5863" s="319"/>
    </row>
    <row r="5864" spans="2:32" s="313" customFormat="1" hidden="1" x14ac:dyDescent="0.25">
      <c r="B5864" s="313" t="s">
        <v>5227</v>
      </c>
      <c r="C5864" s="672"/>
      <c r="D5864" s="313" t="s">
        <v>11222</v>
      </c>
      <c r="E5864" s="313" t="s">
        <v>5228</v>
      </c>
      <c r="I5864" s="313" t="s">
        <v>5229</v>
      </c>
      <c r="J5864" s="313" t="s">
        <v>421</v>
      </c>
      <c r="K5864" s="313">
        <v>53</v>
      </c>
      <c r="L5864" s="319"/>
      <c r="M5864" s="319">
        <v>23</v>
      </c>
      <c r="N5864" s="319">
        <v>36</v>
      </c>
      <c r="O5864" s="319" t="s">
        <v>9644</v>
      </c>
      <c r="P5864" s="319">
        <v>58</v>
      </c>
      <c r="Q5864" s="319">
        <v>45</v>
      </c>
      <c r="R5864" s="319">
        <v>36</v>
      </c>
      <c r="S5864" s="319" t="s">
        <v>9645</v>
      </c>
      <c r="T5864" s="319">
        <v>436</v>
      </c>
      <c r="U5864" s="319">
        <v>53.393000000000001</v>
      </c>
      <c r="V5864" s="319">
        <v>58.76</v>
      </c>
      <c r="W5864" s="319"/>
      <c r="X5864" s="319"/>
      <c r="Y5864" s="319"/>
      <c r="Z5864" s="319"/>
      <c r="AA5864" s="319"/>
      <c r="AB5864" s="319"/>
      <c r="AC5864" s="319"/>
      <c r="AD5864" s="319"/>
      <c r="AE5864" s="319"/>
      <c r="AF5864" s="319"/>
    </row>
    <row r="5865" spans="2:32" s="313" customFormat="1" hidden="1" x14ac:dyDescent="0.25">
      <c r="B5865" s="313" t="s">
        <v>5913</v>
      </c>
      <c r="C5865" s="672"/>
      <c r="D5865" s="313" t="s">
        <v>11223</v>
      </c>
      <c r="E5865" s="313" t="s">
        <v>5914</v>
      </c>
      <c r="I5865" s="313" t="s">
        <v>5913</v>
      </c>
      <c r="J5865" s="313" t="s">
        <v>430</v>
      </c>
      <c r="K5865" s="313">
        <v>8</v>
      </c>
      <c r="L5865" s="319"/>
      <c r="M5865" s="319">
        <v>37</v>
      </c>
      <c r="N5865" s="319">
        <v>13</v>
      </c>
      <c r="O5865" s="319" t="s">
        <v>9644</v>
      </c>
      <c r="P5865" s="319">
        <v>16</v>
      </c>
      <c r="Q5865" s="319">
        <v>4</v>
      </c>
      <c r="R5865" s="319">
        <v>6</v>
      </c>
      <c r="S5865" s="319" t="s">
        <v>9645</v>
      </c>
      <c r="T5865" s="319">
        <v>428</v>
      </c>
      <c r="U5865" s="319">
        <v>8.6199999999999992</v>
      </c>
      <c r="V5865" s="319">
        <v>16.068000000000001</v>
      </c>
      <c r="W5865" s="319"/>
      <c r="X5865" s="319"/>
      <c r="Y5865" s="319"/>
      <c r="Z5865" s="319"/>
      <c r="AA5865" s="319"/>
      <c r="AB5865" s="319"/>
      <c r="AC5865" s="319"/>
      <c r="AD5865" s="319"/>
      <c r="AE5865" s="319"/>
      <c r="AF5865" s="319"/>
    </row>
    <row r="5866" spans="2:32" s="313" customFormat="1" hidden="1" x14ac:dyDescent="0.25">
      <c r="B5866" s="313" t="s">
        <v>5978</v>
      </c>
      <c r="C5866" s="672"/>
      <c r="D5866" s="313" t="s">
        <v>11224</v>
      </c>
      <c r="E5866" s="313" t="s">
        <v>5979</v>
      </c>
      <c r="I5866" s="313" t="s">
        <v>5978</v>
      </c>
      <c r="J5866" s="313" t="s">
        <v>1351</v>
      </c>
      <c r="K5866" s="313">
        <v>12</v>
      </c>
      <c r="L5866" s="319"/>
      <c r="M5866" s="319">
        <v>53</v>
      </c>
      <c r="N5866" s="319">
        <v>15</v>
      </c>
      <c r="O5866" s="319" t="s">
        <v>9644</v>
      </c>
      <c r="P5866" s="319">
        <v>61</v>
      </c>
      <c r="Q5866" s="319">
        <v>10</v>
      </c>
      <c r="R5866" s="319">
        <v>48</v>
      </c>
      <c r="S5866" s="319" t="s">
        <v>9648</v>
      </c>
      <c r="T5866" s="319">
        <v>2</v>
      </c>
      <c r="U5866" s="319">
        <v>12.887</v>
      </c>
      <c r="V5866" s="319">
        <v>-61.18</v>
      </c>
      <c r="W5866" s="319"/>
      <c r="X5866" s="319"/>
      <c r="Y5866" s="319"/>
      <c r="Z5866" s="319"/>
      <c r="AA5866" s="319"/>
      <c r="AB5866" s="319"/>
      <c r="AC5866" s="319"/>
      <c r="AD5866" s="319"/>
      <c r="AE5866" s="319"/>
      <c r="AF5866" s="319"/>
    </row>
    <row r="5867" spans="2:32" s="313" customFormat="1" hidden="1" x14ac:dyDescent="0.25">
      <c r="B5867" s="313" t="s">
        <v>5430</v>
      </c>
      <c r="C5867" s="672"/>
      <c r="D5867" s="313" t="s">
        <v>11225</v>
      </c>
      <c r="E5867" s="313" t="s">
        <v>5431</v>
      </c>
      <c r="I5867" s="313" t="s">
        <v>3531</v>
      </c>
      <c r="J5867" s="313" t="s">
        <v>436</v>
      </c>
      <c r="K5867" s="313">
        <v>46</v>
      </c>
      <c r="L5867" s="319"/>
      <c r="M5867" s="319">
        <v>32</v>
      </c>
      <c r="N5867" s="319">
        <v>2</v>
      </c>
      <c r="O5867" s="319" t="s">
        <v>9644</v>
      </c>
      <c r="P5867" s="319">
        <v>87</v>
      </c>
      <c r="Q5867" s="319">
        <v>33</v>
      </c>
      <c r="R5867" s="319">
        <v>42</v>
      </c>
      <c r="S5867" s="319" t="s">
        <v>9648</v>
      </c>
      <c r="T5867" s="319">
        <v>433</v>
      </c>
      <c r="U5867" s="319">
        <v>46.533999999999999</v>
      </c>
      <c r="V5867" s="319">
        <v>-87.561999999999998</v>
      </c>
      <c r="W5867" s="319"/>
      <c r="X5867" s="319"/>
      <c r="Y5867" s="319"/>
      <c r="Z5867" s="319"/>
      <c r="AA5867" s="319"/>
      <c r="AB5867" s="319"/>
      <c r="AC5867" s="319"/>
      <c r="AD5867" s="319"/>
      <c r="AE5867" s="319"/>
      <c r="AF5867" s="319"/>
    </row>
    <row r="5868" spans="2:32" s="313" customFormat="1" hidden="1" x14ac:dyDescent="0.25">
      <c r="B5868" s="313" t="s">
        <v>5253</v>
      </c>
      <c r="C5868" s="672"/>
      <c r="D5868" s="313" t="s">
        <v>11226</v>
      </c>
      <c r="E5868" s="313" t="s">
        <v>5254</v>
      </c>
      <c r="I5868" s="313" t="s">
        <v>5255</v>
      </c>
      <c r="J5868" s="313" t="s">
        <v>488</v>
      </c>
      <c r="K5868" s="313">
        <v>13</v>
      </c>
      <c r="L5868" s="319"/>
      <c r="M5868" s="319">
        <v>28</v>
      </c>
      <c r="N5868" s="319">
        <v>2</v>
      </c>
      <c r="O5868" s="319" t="s">
        <v>9644</v>
      </c>
      <c r="P5868" s="319">
        <v>39</v>
      </c>
      <c r="Q5868" s="319">
        <v>32</v>
      </c>
      <c r="R5868" s="319">
        <v>0</v>
      </c>
      <c r="S5868" s="319" t="s">
        <v>9645</v>
      </c>
      <c r="T5868" s="319">
        <v>2232</v>
      </c>
      <c r="U5868" s="319">
        <v>13.467000000000001</v>
      </c>
      <c r="V5868" s="319">
        <v>39.533000000000001</v>
      </c>
      <c r="W5868" s="319"/>
      <c r="X5868" s="319"/>
      <c r="Y5868" s="319"/>
      <c r="Z5868" s="319"/>
      <c r="AA5868" s="319"/>
      <c r="AB5868" s="319"/>
      <c r="AC5868" s="319"/>
      <c r="AD5868" s="319"/>
      <c r="AE5868" s="319"/>
      <c r="AF5868" s="319"/>
    </row>
    <row r="5869" spans="2:32" s="313" customFormat="1" hidden="1" x14ac:dyDescent="0.25">
      <c r="B5869" s="313" t="s">
        <v>5605</v>
      </c>
      <c r="C5869" s="672"/>
      <c r="D5869" s="313" t="s">
        <v>11227</v>
      </c>
      <c r="E5869" s="313" t="s">
        <v>5608</v>
      </c>
      <c r="I5869" s="313" t="s">
        <v>5609</v>
      </c>
      <c r="J5869" s="313" t="s">
        <v>473</v>
      </c>
      <c r="K5869" s="313">
        <v>8</v>
      </c>
      <c r="L5869" s="319"/>
      <c r="M5869" s="319">
        <v>34</v>
      </c>
      <c r="N5869" s="319">
        <v>55</v>
      </c>
      <c r="O5869" s="319" t="s">
        <v>9644</v>
      </c>
      <c r="P5869" s="319">
        <v>71</v>
      </c>
      <c r="Q5869" s="319">
        <v>9</v>
      </c>
      <c r="R5869" s="319">
        <v>39</v>
      </c>
      <c r="S5869" s="319" t="s">
        <v>9648</v>
      </c>
      <c r="T5869" s="319">
        <v>1527</v>
      </c>
      <c r="U5869" s="319">
        <v>8.5820000000000007</v>
      </c>
      <c r="V5869" s="319">
        <v>-71.161000000000001</v>
      </c>
      <c r="W5869" s="319"/>
      <c r="X5869" s="319"/>
      <c r="Y5869" s="319"/>
      <c r="Z5869" s="319"/>
      <c r="AA5869" s="319"/>
      <c r="AB5869" s="319"/>
      <c r="AC5869" s="319"/>
      <c r="AD5869" s="319"/>
      <c r="AE5869" s="319"/>
      <c r="AF5869" s="319"/>
    </row>
    <row r="5870" spans="2:32" s="313" customFormat="1" hidden="1" x14ac:dyDescent="0.25">
      <c r="B5870" s="313" t="s">
        <v>760</v>
      </c>
      <c r="C5870" s="672"/>
      <c r="D5870" s="313" t="s">
        <v>11228</v>
      </c>
      <c r="E5870" s="313" t="s">
        <v>765</v>
      </c>
      <c r="I5870" s="313" t="s">
        <v>766</v>
      </c>
      <c r="J5870" s="313" t="s">
        <v>436</v>
      </c>
      <c r="K5870" s="313">
        <v>61</v>
      </c>
      <c r="L5870" s="319"/>
      <c r="M5870" s="319">
        <v>12</v>
      </c>
      <c r="N5870" s="319">
        <v>51</v>
      </c>
      <c r="O5870" s="319" t="s">
        <v>9644</v>
      </c>
      <c r="P5870" s="319">
        <v>149</v>
      </c>
      <c r="Q5870" s="319">
        <v>50</v>
      </c>
      <c r="R5870" s="319">
        <v>46</v>
      </c>
      <c r="S5870" s="319" t="s">
        <v>9648</v>
      </c>
      <c r="T5870" s="319">
        <v>42</v>
      </c>
      <c r="U5870" s="319">
        <v>61.213999999999999</v>
      </c>
      <c r="V5870" s="319">
        <v>-149.846</v>
      </c>
      <c r="W5870" s="319"/>
      <c r="X5870" s="319"/>
      <c r="Y5870" s="319"/>
      <c r="Z5870" s="319"/>
      <c r="AA5870" s="319"/>
      <c r="AB5870" s="319"/>
      <c r="AC5870" s="319"/>
      <c r="AD5870" s="319"/>
      <c r="AE5870" s="319"/>
      <c r="AF5870" s="319"/>
    </row>
    <row r="5871" spans="2:32" s="313" customFormat="1" hidden="1" x14ac:dyDescent="0.25">
      <c r="B5871" s="313" t="s">
        <v>5472</v>
      </c>
      <c r="C5871" s="672"/>
      <c r="D5871" s="313" t="s">
        <v>11229</v>
      </c>
      <c r="E5871" s="313" t="s">
        <v>5473</v>
      </c>
      <c r="I5871" s="313" t="s">
        <v>5472</v>
      </c>
      <c r="J5871" s="313" t="s">
        <v>627</v>
      </c>
      <c r="K5871" s="313">
        <v>40</v>
      </c>
      <c r="L5871" s="319"/>
      <c r="M5871" s="319">
        <v>58</v>
      </c>
      <c r="N5871" s="319">
        <v>24</v>
      </c>
      <c r="O5871" s="319" t="s">
        <v>9647</v>
      </c>
      <c r="P5871" s="319">
        <v>175</v>
      </c>
      <c r="Q5871" s="319">
        <v>38</v>
      </c>
      <c r="R5871" s="319">
        <v>1</v>
      </c>
      <c r="S5871" s="319" t="s">
        <v>9645</v>
      </c>
      <c r="T5871" s="319">
        <v>111</v>
      </c>
      <c r="U5871" s="319">
        <v>-40.972999999999999</v>
      </c>
      <c r="V5871" s="319">
        <v>175.63399999999999</v>
      </c>
      <c r="W5871" s="319"/>
      <c r="X5871" s="319"/>
      <c r="Y5871" s="319"/>
      <c r="Z5871" s="319"/>
      <c r="AA5871" s="319"/>
      <c r="AB5871" s="319"/>
      <c r="AC5871" s="319"/>
      <c r="AD5871" s="319"/>
      <c r="AE5871" s="319"/>
      <c r="AF5871" s="319"/>
    </row>
    <row r="5872" spans="2:32" s="313" customFormat="1" hidden="1" x14ac:dyDescent="0.25">
      <c r="B5872" s="313" t="s">
        <v>5439</v>
      </c>
      <c r="C5872" s="672"/>
      <c r="D5872" s="313" t="s">
        <v>11230</v>
      </c>
      <c r="E5872" s="313" t="s">
        <v>5440</v>
      </c>
      <c r="I5872" s="313" t="s">
        <v>5441</v>
      </c>
      <c r="J5872" s="313" t="s">
        <v>423</v>
      </c>
      <c r="K5872" s="313">
        <v>43</v>
      </c>
      <c r="L5872" s="319"/>
      <c r="M5872" s="319">
        <v>26</v>
      </c>
      <c r="N5872" s="319">
        <v>8</v>
      </c>
      <c r="O5872" s="319" t="s">
        <v>9644</v>
      </c>
      <c r="P5872" s="319">
        <v>5</v>
      </c>
      <c r="Q5872" s="319">
        <v>12</v>
      </c>
      <c r="R5872" s="319">
        <v>49</v>
      </c>
      <c r="S5872" s="319" t="s">
        <v>9645</v>
      </c>
      <c r="T5872" s="319">
        <v>23</v>
      </c>
      <c r="U5872" s="319">
        <v>43.436</v>
      </c>
      <c r="V5872" s="319">
        <v>5.2140000000000004</v>
      </c>
      <c r="W5872" s="319"/>
      <c r="X5872" s="319"/>
      <c r="Y5872" s="319"/>
      <c r="Z5872" s="319"/>
      <c r="AA5872" s="319"/>
      <c r="AB5872" s="319"/>
      <c r="AC5872" s="319"/>
      <c r="AD5872" s="319"/>
      <c r="AE5872" s="319"/>
      <c r="AF5872" s="319"/>
    </row>
    <row r="5873" spans="2:32" s="313" customFormat="1" hidden="1" x14ac:dyDescent="0.25">
      <c r="B5873" s="313" t="s">
        <v>6848</v>
      </c>
      <c r="C5873" s="672"/>
      <c r="D5873" s="313" t="s">
        <v>11231</v>
      </c>
      <c r="E5873" s="313" t="s">
        <v>6849</v>
      </c>
      <c r="I5873" s="313" t="s">
        <v>6851</v>
      </c>
      <c r="J5873" s="313" t="s">
        <v>6850</v>
      </c>
      <c r="K5873" s="313">
        <v>20</v>
      </c>
      <c r="L5873" s="319"/>
      <c r="M5873" s="319">
        <v>25</v>
      </c>
      <c r="N5873" s="319">
        <v>48</v>
      </c>
      <c r="O5873" s="319" t="s">
        <v>9647</v>
      </c>
      <c r="P5873" s="319">
        <v>57</v>
      </c>
      <c r="Q5873" s="319">
        <v>41</v>
      </c>
      <c r="R5873" s="319">
        <v>0</v>
      </c>
      <c r="S5873" s="319" t="s">
        <v>9645</v>
      </c>
      <c r="T5873" s="319">
        <v>57</v>
      </c>
      <c r="U5873" s="319">
        <v>-20.43</v>
      </c>
      <c r="V5873" s="319">
        <v>57.683</v>
      </c>
      <c r="W5873" s="319"/>
      <c r="X5873" s="319"/>
      <c r="Y5873" s="319"/>
      <c r="Z5873" s="319"/>
      <c r="AA5873" s="319"/>
      <c r="AB5873" s="319"/>
      <c r="AC5873" s="319"/>
      <c r="AD5873" s="319"/>
      <c r="AE5873" s="319"/>
      <c r="AF5873" s="319"/>
    </row>
    <row r="5874" spans="2:32" s="313" customFormat="1" hidden="1" x14ac:dyDescent="0.25">
      <c r="B5874" s="313" t="s">
        <v>5700</v>
      </c>
      <c r="C5874" s="672"/>
      <c r="D5874" s="313" t="s">
        <v>11232</v>
      </c>
      <c r="E5874" s="313" t="s">
        <v>5701</v>
      </c>
      <c r="I5874" s="313" t="s">
        <v>5702</v>
      </c>
      <c r="J5874" s="313" t="s">
        <v>421</v>
      </c>
      <c r="K5874" s="313">
        <v>44</v>
      </c>
      <c r="L5874" s="319"/>
      <c r="M5874" s="319">
        <v>13</v>
      </c>
      <c r="N5874" s="319">
        <v>30</v>
      </c>
      <c r="O5874" s="319" t="s">
        <v>9644</v>
      </c>
      <c r="P5874" s="319">
        <v>43</v>
      </c>
      <c r="Q5874" s="319">
        <v>4</v>
      </c>
      <c r="R5874" s="319">
        <v>54</v>
      </c>
      <c r="S5874" s="319" t="s">
        <v>9645</v>
      </c>
      <c r="T5874" s="319">
        <v>321</v>
      </c>
      <c r="U5874" s="319">
        <v>44.225000000000001</v>
      </c>
      <c r="V5874" s="319">
        <v>43.082000000000001</v>
      </c>
      <c r="W5874" s="319"/>
      <c r="X5874" s="319"/>
      <c r="Y5874" s="319"/>
      <c r="Z5874" s="319"/>
      <c r="AA5874" s="319"/>
      <c r="AB5874" s="319"/>
      <c r="AC5874" s="319"/>
      <c r="AD5874" s="319"/>
      <c r="AE5874" s="319"/>
      <c r="AF5874" s="319"/>
    </row>
    <row r="5875" spans="2:32" s="313" customFormat="1" hidden="1" x14ac:dyDescent="0.25">
      <c r="B5875" s="313" t="s">
        <v>1127</v>
      </c>
      <c r="C5875" s="672"/>
      <c r="D5875" s="313" t="s">
        <v>11233</v>
      </c>
      <c r="E5875" s="313" t="s">
        <v>1128</v>
      </c>
      <c r="I5875" s="313" t="s">
        <v>1129</v>
      </c>
      <c r="J5875" s="313" t="s">
        <v>418</v>
      </c>
      <c r="K5875" s="313">
        <v>30</v>
      </c>
      <c r="L5875" s="319"/>
      <c r="M5875" s="319">
        <v>33</v>
      </c>
      <c r="N5875" s="319">
        <v>22</v>
      </c>
      <c r="O5875" s="319" t="s">
        <v>9644</v>
      </c>
      <c r="P5875" s="319">
        <v>49</v>
      </c>
      <c r="Q5875" s="319">
        <v>9</v>
      </c>
      <c r="R5875" s="319">
        <v>6</v>
      </c>
      <c r="S5875" s="319" t="s">
        <v>9645</v>
      </c>
      <c r="T5875" s="319">
        <v>3</v>
      </c>
      <c r="U5875" s="319">
        <v>30.556000000000001</v>
      </c>
      <c r="V5875" s="319">
        <v>49.152000000000001</v>
      </c>
      <c r="W5875" s="319"/>
      <c r="X5875" s="319"/>
      <c r="Y5875" s="319"/>
      <c r="Z5875" s="319"/>
      <c r="AA5875" s="319"/>
      <c r="AB5875" s="319"/>
      <c r="AC5875" s="319"/>
      <c r="AD5875" s="319"/>
      <c r="AE5875" s="319"/>
      <c r="AF5875" s="319"/>
    </row>
    <row r="5876" spans="2:32" s="313" customFormat="1" hidden="1" x14ac:dyDescent="0.25">
      <c r="B5876" s="313" t="s">
        <v>5359</v>
      </c>
      <c r="C5876" s="672"/>
      <c r="D5876" s="313" t="s">
        <v>11234</v>
      </c>
      <c r="E5876" s="313" t="s">
        <v>5360</v>
      </c>
      <c r="I5876" s="313" t="s">
        <v>5359</v>
      </c>
      <c r="J5876" s="313" t="s">
        <v>1194</v>
      </c>
      <c r="K5876" s="313">
        <v>51</v>
      </c>
      <c r="L5876" s="319"/>
      <c r="M5876" s="319">
        <v>20</v>
      </c>
      <c r="N5876" s="319">
        <v>32</v>
      </c>
      <c r="O5876" s="319" t="s">
        <v>9644</v>
      </c>
      <c r="P5876" s="319">
        <v>1</v>
      </c>
      <c r="Q5876" s="319">
        <v>20</v>
      </c>
      <c r="R5876" s="319">
        <v>46</v>
      </c>
      <c r="S5876" s="319" t="s">
        <v>9645</v>
      </c>
      <c r="T5876" s="319">
        <v>55</v>
      </c>
      <c r="U5876" s="319">
        <v>51.341999999999999</v>
      </c>
      <c r="V5876" s="319">
        <v>1.3460000000000001</v>
      </c>
      <c r="W5876" s="319"/>
      <c r="X5876" s="319"/>
      <c r="Y5876" s="319"/>
      <c r="Z5876" s="319"/>
      <c r="AA5876" s="319"/>
      <c r="AB5876" s="319"/>
      <c r="AC5876" s="319"/>
      <c r="AD5876" s="319"/>
      <c r="AE5876" s="319"/>
      <c r="AF5876" s="319"/>
    </row>
    <row r="5877" spans="2:32" s="313" customFormat="1" hidden="1" x14ac:dyDescent="0.25">
      <c r="B5877" s="313" t="s">
        <v>5464</v>
      </c>
      <c r="C5877" s="672"/>
      <c r="D5877" s="313" t="s">
        <v>11235</v>
      </c>
      <c r="E5877" s="313" t="s">
        <v>5465</v>
      </c>
      <c r="I5877" s="313" t="s">
        <v>5464</v>
      </c>
      <c r="J5877" s="313" t="s">
        <v>4392</v>
      </c>
      <c r="K5877" s="313">
        <v>20</v>
      </c>
      <c r="L5877" s="319"/>
      <c r="M5877" s="319">
        <v>40</v>
      </c>
      <c r="N5877" s="319">
        <v>31</v>
      </c>
      <c r="O5877" s="319" t="s">
        <v>9644</v>
      </c>
      <c r="P5877" s="319">
        <v>58</v>
      </c>
      <c r="Q5877" s="319">
        <v>53</v>
      </c>
      <c r="R5877" s="319">
        <v>25</v>
      </c>
      <c r="S5877" s="319" t="s">
        <v>9645</v>
      </c>
      <c r="T5877" s="319">
        <v>20</v>
      </c>
      <c r="U5877" s="319">
        <v>20.675000000000001</v>
      </c>
      <c r="V5877" s="319">
        <v>58.89</v>
      </c>
      <c r="W5877" s="319"/>
      <c r="X5877" s="319"/>
      <c r="Y5877" s="319"/>
      <c r="Z5877" s="319"/>
      <c r="AA5877" s="319"/>
      <c r="AB5877" s="319"/>
      <c r="AC5877" s="319"/>
      <c r="AD5877" s="319"/>
      <c r="AE5877" s="319"/>
      <c r="AF5877" s="319"/>
    </row>
    <row r="5878" spans="2:32" s="313" customFormat="1" hidden="1" x14ac:dyDescent="0.25">
      <c r="B5878" s="313" t="s">
        <v>5729</v>
      </c>
      <c r="C5878" s="672"/>
      <c r="D5878" s="313" t="s">
        <v>11236</v>
      </c>
      <c r="E5878" s="313" t="s">
        <v>5730</v>
      </c>
      <c r="I5878" s="313" t="s">
        <v>5731</v>
      </c>
      <c r="J5878" s="313" t="s">
        <v>565</v>
      </c>
      <c r="K5878" s="313">
        <v>40</v>
      </c>
      <c r="L5878" s="319"/>
      <c r="M5878" s="319">
        <v>42</v>
      </c>
      <c r="N5878" s="319">
        <v>11</v>
      </c>
      <c r="O5878" s="319" t="s">
        <v>9644</v>
      </c>
      <c r="P5878" s="319">
        <v>141</v>
      </c>
      <c r="Q5878" s="319">
        <v>22</v>
      </c>
      <c r="R5878" s="319">
        <v>6</v>
      </c>
      <c r="S5878" s="319" t="s">
        <v>9645</v>
      </c>
      <c r="T5878" s="319">
        <v>37</v>
      </c>
      <c r="U5878" s="319">
        <v>40.703000000000003</v>
      </c>
      <c r="V5878" s="319">
        <v>141.36799999999999</v>
      </c>
      <c r="W5878" s="319"/>
      <c r="X5878" s="319"/>
      <c r="Y5878" s="319"/>
      <c r="Z5878" s="319"/>
      <c r="AA5878" s="319"/>
      <c r="AB5878" s="319"/>
      <c r="AC5878" s="319"/>
      <c r="AD5878" s="319"/>
      <c r="AE5878" s="319"/>
      <c r="AF5878" s="319"/>
    </row>
    <row r="5879" spans="2:32" s="313" customFormat="1" hidden="1" x14ac:dyDescent="0.25">
      <c r="B5879" s="313" t="s">
        <v>5194</v>
      </c>
      <c r="C5879" s="672"/>
      <c r="D5879" s="313" t="s">
        <v>11237</v>
      </c>
      <c r="E5879" s="313" t="s">
        <v>5195</v>
      </c>
      <c r="I5879" s="313" t="s">
        <v>5196</v>
      </c>
      <c r="J5879" s="313" t="s">
        <v>436</v>
      </c>
      <c r="K5879" s="313">
        <v>43</v>
      </c>
      <c r="L5879" s="319"/>
      <c r="M5879" s="319">
        <v>8</v>
      </c>
      <c r="N5879" s="319">
        <v>23</v>
      </c>
      <c r="O5879" s="319" t="s">
        <v>9644</v>
      </c>
      <c r="P5879" s="319">
        <v>89</v>
      </c>
      <c r="Q5879" s="319">
        <v>20</v>
      </c>
      <c r="R5879" s="319">
        <v>15</v>
      </c>
      <c r="S5879" s="319" t="s">
        <v>9648</v>
      </c>
      <c r="T5879" s="319">
        <v>271</v>
      </c>
      <c r="U5879" s="319">
        <v>43.14</v>
      </c>
      <c r="V5879" s="319">
        <v>-89.337000000000003</v>
      </c>
      <c r="W5879" s="319"/>
      <c r="X5879" s="319"/>
      <c r="Y5879" s="319"/>
      <c r="Z5879" s="319"/>
      <c r="AA5879" s="319"/>
      <c r="AB5879" s="319"/>
      <c r="AC5879" s="319"/>
      <c r="AD5879" s="319"/>
      <c r="AE5879" s="319"/>
      <c r="AF5879" s="319"/>
    </row>
    <row r="5880" spans="2:32" s="313" customFormat="1" hidden="1" x14ac:dyDescent="0.25">
      <c r="B5880" s="313" t="s">
        <v>5706</v>
      </c>
      <c r="C5880" s="672"/>
      <c r="D5880" s="313" t="s">
        <v>11238</v>
      </c>
      <c r="E5880" s="313" t="s">
        <v>5707</v>
      </c>
      <c r="I5880" s="313" t="s">
        <v>5708</v>
      </c>
      <c r="J5880" s="313" t="s">
        <v>436</v>
      </c>
      <c r="K5880" s="313">
        <v>44</v>
      </c>
      <c r="L5880" s="319"/>
      <c r="M5880" s="319">
        <v>52</v>
      </c>
      <c r="N5880" s="319">
        <v>49</v>
      </c>
      <c r="O5880" s="319" t="s">
        <v>9644</v>
      </c>
      <c r="P5880" s="319">
        <v>93</v>
      </c>
      <c r="Q5880" s="319">
        <v>13</v>
      </c>
      <c r="R5880" s="319">
        <v>0</v>
      </c>
      <c r="S5880" s="319" t="s">
        <v>9648</v>
      </c>
      <c r="T5880" s="319">
        <v>257</v>
      </c>
      <c r="U5880" s="319">
        <v>44.88</v>
      </c>
      <c r="V5880" s="319">
        <v>-93.216999999999999</v>
      </c>
      <c r="W5880" s="319"/>
      <c r="X5880" s="319"/>
      <c r="Y5880" s="319"/>
      <c r="Z5880" s="319"/>
      <c r="AA5880" s="319"/>
      <c r="AB5880" s="319"/>
      <c r="AC5880" s="319"/>
      <c r="AD5880" s="319"/>
      <c r="AE5880" s="319"/>
      <c r="AF5880" s="319"/>
    </row>
    <row r="5881" spans="2:32" s="313" customFormat="1" hidden="1" x14ac:dyDescent="0.25">
      <c r="B5881" s="313" t="s">
        <v>5717</v>
      </c>
      <c r="C5881" s="672"/>
      <c r="D5881" s="313" t="s">
        <v>11239</v>
      </c>
      <c r="E5881" s="313" t="s">
        <v>5718</v>
      </c>
      <c r="I5881" s="313" t="s">
        <v>5717</v>
      </c>
      <c r="J5881" s="313" t="s">
        <v>421</v>
      </c>
      <c r="K5881" s="313">
        <v>53</v>
      </c>
      <c r="L5881" s="319"/>
      <c r="M5881" s="319">
        <v>52</v>
      </c>
      <c r="N5881" s="319">
        <v>56</v>
      </c>
      <c r="O5881" s="319" t="s">
        <v>9644</v>
      </c>
      <c r="P5881" s="319">
        <v>28</v>
      </c>
      <c r="Q5881" s="319">
        <v>1</v>
      </c>
      <c r="R5881" s="319">
        <v>50</v>
      </c>
      <c r="S5881" s="319" t="s">
        <v>9645</v>
      </c>
      <c r="T5881" s="319">
        <v>204</v>
      </c>
      <c r="U5881" s="319">
        <v>53.881999999999998</v>
      </c>
      <c r="V5881" s="319">
        <v>28.030999999999999</v>
      </c>
      <c r="W5881" s="319"/>
      <c r="X5881" s="319"/>
      <c r="Y5881" s="319"/>
      <c r="Z5881" s="319"/>
      <c r="AA5881" s="319"/>
      <c r="AB5881" s="319"/>
      <c r="AC5881" s="319"/>
      <c r="AD5881" s="319"/>
      <c r="AE5881" s="319"/>
      <c r="AF5881" s="319"/>
    </row>
    <row r="5882" spans="2:32" s="313" customFormat="1" hidden="1" x14ac:dyDescent="0.25">
      <c r="B5882" s="313" t="s">
        <v>5469</v>
      </c>
      <c r="C5882" s="672"/>
      <c r="D5882" s="313" t="s">
        <v>11240</v>
      </c>
      <c r="E5882" s="313" t="s">
        <v>5470</v>
      </c>
      <c r="I5882" s="313" t="s">
        <v>5471</v>
      </c>
      <c r="J5882" s="313" t="s">
        <v>436</v>
      </c>
      <c r="K5882" s="313">
        <v>44</v>
      </c>
      <c r="L5882" s="319"/>
      <c r="M5882" s="319">
        <v>56</v>
      </c>
      <c r="N5882" s="319">
        <v>9</v>
      </c>
      <c r="O5882" s="319" t="s">
        <v>9644</v>
      </c>
      <c r="P5882" s="319">
        <v>74</v>
      </c>
      <c r="Q5882" s="319">
        <v>50</v>
      </c>
      <c r="R5882" s="319">
        <v>43</v>
      </c>
      <c r="S5882" s="319" t="s">
        <v>9648</v>
      </c>
      <c r="T5882" s="319">
        <v>66</v>
      </c>
      <c r="U5882" s="319">
        <v>44.936</v>
      </c>
      <c r="V5882" s="319">
        <v>-74.844999999999999</v>
      </c>
      <c r="W5882" s="319"/>
      <c r="X5882" s="319"/>
      <c r="Y5882" s="319"/>
      <c r="Z5882" s="319"/>
      <c r="AA5882" s="319"/>
      <c r="AB5882" s="319"/>
      <c r="AC5882" s="319"/>
      <c r="AD5882" s="319"/>
      <c r="AE5882" s="319"/>
      <c r="AF5882" s="319"/>
    </row>
    <row r="5883" spans="2:32" s="313" customFormat="1" hidden="1" x14ac:dyDescent="0.25">
      <c r="B5883" s="313" t="s">
        <v>5156</v>
      </c>
      <c r="C5883" s="672"/>
      <c r="D5883" s="313" t="s">
        <v>11241</v>
      </c>
      <c r="E5883" s="313" t="s">
        <v>5157</v>
      </c>
      <c r="I5883" s="313" t="s">
        <v>5156</v>
      </c>
      <c r="J5883" s="313" t="s">
        <v>748</v>
      </c>
      <c r="K5883" s="313">
        <v>50</v>
      </c>
      <c r="L5883" s="319"/>
      <c r="M5883" s="319">
        <v>54</v>
      </c>
      <c r="N5883" s="319">
        <v>41</v>
      </c>
      <c r="O5883" s="319" t="s">
        <v>9644</v>
      </c>
      <c r="P5883" s="319">
        <v>5</v>
      </c>
      <c r="Q5883" s="319">
        <v>46</v>
      </c>
      <c r="R5883" s="319">
        <v>12</v>
      </c>
      <c r="S5883" s="319" t="s">
        <v>9645</v>
      </c>
      <c r="T5883" s="319">
        <v>115</v>
      </c>
      <c r="U5883" s="319">
        <v>50.911000000000001</v>
      </c>
      <c r="V5883" s="319">
        <v>5.77</v>
      </c>
      <c r="W5883" s="319"/>
      <c r="X5883" s="319"/>
      <c r="Y5883" s="319"/>
      <c r="Z5883" s="319"/>
      <c r="AA5883" s="319"/>
      <c r="AB5883" s="319"/>
      <c r="AC5883" s="319"/>
      <c r="AD5883" s="319"/>
      <c r="AE5883" s="319"/>
      <c r="AF5883" s="319"/>
    </row>
    <row r="5884" spans="2:32" s="313" customFormat="1" hidden="1" x14ac:dyDescent="0.25">
      <c r="B5884" s="313" t="s">
        <v>5459</v>
      </c>
      <c r="C5884" s="672"/>
      <c r="D5884" s="313" t="s">
        <v>11242</v>
      </c>
      <c r="E5884" s="313" t="s">
        <v>5460</v>
      </c>
      <c r="I5884" s="313" t="s">
        <v>5462</v>
      </c>
      <c r="J5884" s="313" t="s">
        <v>5461</v>
      </c>
      <c r="K5884" s="313">
        <v>29</v>
      </c>
      <c r="L5884" s="319"/>
      <c r="M5884" s="319">
        <v>27</v>
      </c>
      <c r="N5884" s="319">
        <v>44</v>
      </c>
      <c r="O5884" s="319" t="s">
        <v>9647</v>
      </c>
      <c r="P5884" s="319">
        <v>27</v>
      </c>
      <c r="Q5884" s="319">
        <v>33</v>
      </c>
      <c r="R5884" s="319">
        <v>9</v>
      </c>
      <c r="S5884" s="319" t="s">
        <v>9645</v>
      </c>
      <c r="T5884" s="319">
        <v>1631</v>
      </c>
      <c r="U5884" s="319">
        <v>-29.462</v>
      </c>
      <c r="V5884" s="319">
        <v>27.553000000000001</v>
      </c>
      <c r="W5884" s="319"/>
      <c r="X5884" s="319"/>
      <c r="Y5884" s="319"/>
      <c r="Z5884" s="319"/>
      <c r="AA5884" s="319"/>
      <c r="AB5884" s="319"/>
      <c r="AC5884" s="319"/>
      <c r="AD5884" s="319"/>
      <c r="AE5884" s="319"/>
      <c r="AF5884" s="319"/>
    </row>
    <row r="5885" spans="2:32" s="313" customFormat="1" hidden="1" x14ac:dyDescent="0.25">
      <c r="B5885" s="313" t="s">
        <v>6169</v>
      </c>
      <c r="C5885" s="672"/>
      <c r="D5885" s="313" t="s">
        <v>11243</v>
      </c>
      <c r="E5885" s="313" t="s">
        <v>6170</v>
      </c>
      <c r="I5885" s="313" t="s">
        <v>6171</v>
      </c>
      <c r="J5885" s="313" t="s">
        <v>436</v>
      </c>
      <c r="K5885" s="313">
        <v>29</v>
      </c>
      <c r="L5885" s="319"/>
      <c r="M5885" s="319">
        <v>59</v>
      </c>
      <c r="N5885" s="319">
        <v>36</v>
      </c>
      <c r="O5885" s="319" t="s">
        <v>9644</v>
      </c>
      <c r="P5885" s="319">
        <v>90</v>
      </c>
      <c r="Q5885" s="319">
        <v>15</v>
      </c>
      <c r="R5885" s="319">
        <v>28</v>
      </c>
      <c r="S5885" s="319" t="s">
        <v>9648</v>
      </c>
      <c r="T5885" s="319">
        <v>2</v>
      </c>
      <c r="U5885" s="319">
        <v>29.992999999999999</v>
      </c>
      <c r="V5885" s="319">
        <v>-90.257999999999996</v>
      </c>
      <c r="W5885" s="319"/>
      <c r="X5885" s="319"/>
      <c r="Y5885" s="319"/>
      <c r="Z5885" s="319"/>
      <c r="AA5885" s="319"/>
      <c r="AB5885" s="319"/>
      <c r="AC5885" s="319"/>
      <c r="AD5885" s="319"/>
      <c r="AE5885" s="319"/>
      <c r="AF5885" s="319"/>
    </row>
    <row r="5886" spans="2:32" s="313" customFormat="1" hidden="1" x14ac:dyDescent="0.25">
      <c r="B5886" s="313" t="s">
        <v>5915</v>
      </c>
      <c r="C5886" s="672"/>
      <c r="D5886" s="313" t="s">
        <v>11244</v>
      </c>
      <c r="E5886" s="313" t="s">
        <v>5916</v>
      </c>
      <c r="I5886" s="313" t="s">
        <v>5917</v>
      </c>
      <c r="J5886" s="313" t="s">
        <v>436</v>
      </c>
      <c r="K5886" s="313">
        <v>42</v>
      </c>
      <c r="L5886" s="319"/>
      <c r="M5886" s="319">
        <v>36</v>
      </c>
      <c r="N5886" s="319">
        <v>46</v>
      </c>
      <c r="O5886" s="319" t="s">
        <v>9644</v>
      </c>
      <c r="P5886" s="319">
        <v>82</v>
      </c>
      <c r="Q5886" s="319">
        <v>49</v>
      </c>
      <c r="R5886" s="319">
        <v>54</v>
      </c>
      <c r="S5886" s="319" t="s">
        <v>9648</v>
      </c>
      <c r="T5886" s="319">
        <v>177</v>
      </c>
      <c r="U5886" s="319">
        <v>42.613</v>
      </c>
      <c r="V5886" s="319">
        <v>-82.831999999999994</v>
      </c>
      <c r="W5886" s="319"/>
      <c r="X5886" s="319"/>
      <c r="Y5886" s="319"/>
      <c r="Z5886" s="319"/>
      <c r="AA5886" s="319"/>
      <c r="AB5886" s="319"/>
      <c r="AC5886" s="319"/>
      <c r="AD5886" s="319"/>
      <c r="AE5886" s="319"/>
      <c r="AF5886" s="319"/>
    </row>
    <row r="5887" spans="2:32" s="313" customFormat="1" hidden="1" x14ac:dyDescent="0.25">
      <c r="B5887" s="313" t="s">
        <v>5830</v>
      </c>
      <c r="C5887" s="672"/>
      <c r="D5887" s="313" t="s">
        <v>11245</v>
      </c>
      <c r="E5887" s="313" t="s">
        <v>5831</v>
      </c>
      <c r="I5887" s="313" t="s">
        <v>5832</v>
      </c>
      <c r="J5887" s="313" t="s">
        <v>878</v>
      </c>
      <c r="K5887" s="313">
        <v>8</v>
      </c>
      <c r="L5887" s="319"/>
      <c r="M5887" s="319">
        <v>49</v>
      </c>
      <c r="N5887" s="319">
        <v>25</v>
      </c>
      <c r="O5887" s="319" t="s">
        <v>9644</v>
      </c>
      <c r="P5887" s="319">
        <v>75</v>
      </c>
      <c r="Q5887" s="319">
        <v>49</v>
      </c>
      <c r="R5887" s="319">
        <v>33</v>
      </c>
      <c r="S5887" s="319" t="s">
        <v>9648</v>
      </c>
      <c r="T5887" s="319">
        <v>11</v>
      </c>
      <c r="U5887" s="319">
        <v>8.8239999999999998</v>
      </c>
      <c r="V5887" s="319">
        <v>-75.825999999999993</v>
      </c>
      <c r="W5887" s="319"/>
      <c r="X5887" s="319"/>
      <c r="Y5887" s="319"/>
      <c r="Z5887" s="319"/>
      <c r="AA5887" s="319"/>
      <c r="AB5887" s="319"/>
      <c r="AC5887" s="319"/>
      <c r="AD5887" s="319"/>
      <c r="AE5887" s="319"/>
      <c r="AF5887" s="319"/>
    </row>
    <row r="5888" spans="2:32" s="313" customFormat="1" hidden="1" x14ac:dyDescent="0.25">
      <c r="B5888" s="313" t="s">
        <v>5369</v>
      </c>
      <c r="C5888" s="672"/>
      <c r="D5888" s="313" t="s">
        <v>11246</v>
      </c>
      <c r="E5888" s="313" t="s">
        <v>5370</v>
      </c>
      <c r="I5888" s="313" t="s">
        <v>5372</v>
      </c>
      <c r="J5888" s="313" t="s">
        <v>5371</v>
      </c>
      <c r="K5888" s="313">
        <v>26</v>
      </c>
      <c r="L5888" s="319"/>
      <c r="M5888" s="319">
        <v>31</v>
      </c>
      <c r="N5888" s="319">
        <v>44</v>
      </c>
      <c r="O5888" s="319" t="s">
        <v>9647</v>
      </c>
      <c r="P5888" s="319">
        <v>31</v>
      </c>
      <c r="Q5888" s="319">
        <v>18</v>
      </c>
      <c r="R5888" s="319">
        <v>27</v>
      </c>
      <c r="S5888" s="319" t="s">
        <v>9645</v>
      </c>
      <c r="T5888" s="319">
        <v>633</v>
      </c>
      <c r="U5888" s="319">
        <v>-26.529</v>
      </c>
      <c r="V5888" s="319">
        <v>31.308</v>
      </c>
      <c r="W5888" s="319"/>
      <c r="X5888" s="319"/>
      <c r="Y5888" s="319"/>
      <c r="Z5888" s="319"/>
      <c r="AA5888" s="319"/>
      <c r="AB5888" s="319"/>
      <c r="AC5888" s="319"/>
      <c r="AD5888" s="319"/>
      <c r="AE5888" s="319"/>
      <c r="AF5888" s="319"/>
    </row>
    <row r="5889" spans="2:32" s="313" customFormat="1" hidden="1" x14ac:dyDescent="0.25">
      <c r="B5889" s="313" t="s">
        <v>5696</v>
      </c>
      <c r="C5889" s="672"/>
      <c r="D5889" s="313" t="s">
        <v>11247</v>
      </c>
      <c r="E5889" s="313" t="s">
        <v>5697</v>
      </c>
      <c r="I5889" s="313" t="s">
        <v>5696</v>
      </c>
      <c r="J5889" s="313" t="s">
        <v>469</v>
      </c>
      <c r="K5889" s="313">
        <v>18</v>
      </c>
      <c r="L5889" s="319"/>
      <c r="M5889" s="319">
        <v>6</v>
      </c>
      <c r="N5889" s="319">
        <v>12</v>
      </c>
      <c r="O5889" s="319" t="s">
        <v>9644</v>
      </c>
      <c r="P5889" s="319">
        <v>94</v>
      </c>
      <c r="Q5889" s="319">
        <v>34</v>
      </c>
      <c r="R5889" s="319">
        <v>50</v>
      </c>
      <c r="S5889" s="319" t="s">
        <v>9648</v>
      </c>
      <c r="T5889" s="319">
        <v>11</v>
      </c>
      <c r="U5889" s="319">
        <v>18.103000000000002</v>
      </c>
      <c r="V5889" s="319">
        <v>-94.581000000000003</v>
      </c>
      <c r="W5889" s="319"/>
      <c r="X5889" s="319"/>
      <c r="Y5889" s="319"/>
      <c r="Z5889" s="319"/>
      <c r="AA5889" s="319"/>
      <c r="AB5889" s="319"/>
      <c r="AC5889" s="319"/>
      <c r="AD5889" s="319"/>
      <c r="AE5889" s="319"/>
      <c r="AF5889" s="319"/>
    </row>
    <row r="5890" spans="2:32" s="313" customFormat="1" hidden="1" x14ac:dyDescent="0.25">
      <c r="B5890" s="313" t="s">
        <v>5833</v>
      </c>
      <c r="C5890" s="672"/>
      <c r="D5890" s="313" t="s">
        <v>11248</v>
      </c>
      <c r="E5890" s="313" t="s">
        <v>5834</v>
      </c>
      <c r="I5890" s="313" t="s">
        <v>5835</v>
      </c>
      <c r="J5890" s="313" t="s">
        <v>469</v>
      </c>
      <c r="K5890" s="313">
        <v>25</v>
      </c>
      <c r="L5890" s="319"/>
      <c r="M5890" s="319">
        <v>46</v>
      </c>
      <c r="N5890" s="319">
        <v>42</v>
      </c>
      <c r="O5890" s="319" t="s">
        <v>9644</v>
      </c>
      <c r="P5890" s="319">
        <v>100</v>
      </c>
      <c r="Q5890" s="319">
        <v>6</v>
      </c>
      <c r="R5890" s="319">
        <v>24</v>
      </c>
      <c r="S5890" s="319" t="s">
        <v>9648</v>
      </c>
      <c r="T5890" s="319">
        <v>388</v>
      </c>
      <c r="U5890" s="319">
        <v>25.777999999999999</v>
      </c>
      <c r="V5890" s="319">
        <v>-100.107</v>
      </c>
      <c r="W5890" s="319"/>
      <c r="X5890" s="319"/>
      <c r="Y5890" s="319"/>
      <c r="Z5890" s="319"/>
      <c r="AA5890" s="319"/>
      <c r="AB5890" s="319"/>
      <c r="AC5890" s="319"/>
      <c r="AD5890" s="319"/>
      <c r="AE5890" s="319"/>
      <c r="AF5890" s="319"/>
    </row>
    <row r="5891" spans="2:32" s="313" customFormat="1" hidden="1" x14ac:dyDescent="0.25">
      <c r="B5891" s="313" t="s">
        <v>5630</v>
      </c>
      <c r="C5891" s="672"/>
      <c r="D5891" s="313" t="s">
        <v>11249</v>
      </c>
      <c r="E5891" s="313" t="s">
        <v>5631</v>
      </c>
      <c r="I5891" s="313" t="s">
        <v>5632</v>
      </c>
      <c r="J5891" s="313" t="s">
        <v>1287</v>
      </c>
      <c r="K5891" s="313">
        <v>31</v>
      </c>
      <c r="L5891" s="319"/>
      <c r="M5891" s="319">
        <v>19</v>
      </c>
      <c r="N5891" s="319">
        <v>41</v>
      </c>
      <c r="O5891" s="319" t="s">
        <v>9644</v>
      </c>
      <c r="P5891" s="319">
        <v>35</v>
      </c>
      <c r="Q5891" s="319">
        <v>23</v>
      </c>
      <c r="R5891" s="319">
        <v>18</v>
      </c>
      <c r="S5891" s="319" t="s">
        <v>9645</v>
      </c>
      <c r="T5891" s="319">
        <v>-385</v>
      </c>
      <c r="U5891" s="319">
        <v>31.327999999999999</v>
      </c>
      <c r="V5891" s="319">
        <v>35.387999999999998</v>
      </c>
      <c r="W5891" s="319"/>
      <c r="X5891" s="319"/>
      <c r="Y5891" s="319"/>
      <c r="Z5891" s="319"/>
      <c r="AA5891" s="319"/>
      <c r="AB5891" s="319"/>
      <c r="AC5891" s="319"/>
      <c r="AD5891" s="319"/>
      <c r="AE5891" s="319"/>
      <c r="AF5891" s="319"/>
    </row>
    <row r="5892" spans="2:32" s="313" customFormat="1" hidden="1" x14ac:dyDescent="0.25">
      <c r="B5892" s="313" t="s">
        <v>5505</v>
      </c>
      <c r="C5892" s="672"/>
      <c r="D5892" s="313" t="s">
        <v>11250</v>
      </c>
      <c r="E5892" s="313" t="s">
        <v>5506</v>
      </c>
      <c r="I5892" s="313" t="s">
        <v>5505</v>
      </c>
      <c r="J5892" s="313" t="s">
        <v>3150</v>
      </c>
      <c r="K5892" s="313">
        <v>19</v>
      </c>
      <c r="L5892" s="319"/>
      <c r="M5892" s="319">
        <v>58</v>
      </c>
      <c r="N5892" s="319">
        <v>21</v>
      </c>
      <c r="O5892" s="319" t="s">
        <v>9647</v>
      </c>
      <c r="P5892" s="319">
        <v>23</v>
      </c>
      <c r="Q5892" s="319">
        <v>25</v>
      </c>
      <c r="R5892" s="319">
        <v>51</v>
      </c>
      <c r="S5892" s="319" t="s">
        <v>9645</v>
      </c>
      <c r="T5892" s="319">
        <v>943</v>
      </c>
      <c r="U5892" s="319">
        <v>-19.972000000000001</v>
      </c>
      <c r="V5892" s="319">
        <v>23.431000000000001</v>
      </c>
      <c r="W5892" s="319"/>
      <c r="X5892" s="319"/>
      <c r="Y5892" s="319"/>
      <c r="Z5892" s="319"/>
      <c r="AA5892" s="319"/>
      <c r="AB5892" s="319"/>
      <c r="AC5892" s="319"/>
      <c r="AD5892" s="319"/>
      <c r="AE5892" s="319"/>
      <c r="AF5892" s="319"/>
    </row>
    <row r="5893" spans="2:32" s="313" customFormat="1" hidden="1" x14ac:dyDescent="0.25">
      <c r="B5893" s="313" t="s">
        <v>5959</v>
      </c>
      <c r="C5893" s="672"/>
      <c r="D5893" s="313" t="s">
        <v>11251</v>
      </c>
      <c r="E5893" s="313" t="s">
        <v>5960</v>
      </c>
      <c r="I5893" s="313" t="s">
        <v>5959</v>
      </c>
      <c r="J5893" s="313" t="s">
        <v>406</v>
      </c>
      <c r="K5893" s="313">
        <v>48</v>
      </c>
      <c r="L5893" s="319"/>
      <c r="M5893" s="319">
        <v>21</v>
      </c>
      <c r="N5893" s="319">
        <v>13</v>
      </c>
      <c r="O5893" s="319" t="s">
        <v>9644</v>
      </c>
      <c r="P5893" s="319">
        <v>11</v>
      </c>
      <c r="Q5893" s="319">
        <v>47</v>
      </c>
      <c r="R5893" s="319">
        <v>9</v>
      </c>
      <c r="S5893" s="319" t="s">
        <v>9645</v>
      </c>
      <c r="T5893" s="319">
        <v>454</v>
      </c>
      <c r="U5893" s="319">
        <v>48.353999999999999</v>
      </c>
      <c r="V5893" s="319">
        <v>11.786</v>
      </c>
      <c r="W5893" s="319"/>
      <c r="X5893" s="319"/>
      <c r="Y5893" s="319"/>
      <c r="Z5893" s="319"/>
      <c r="AA5893" s="319"/>
      <c r="AB5893" s="319"/>
      <c r="AC5893" s="319"/>
      <c r="AD5893" s="319"/>
      <c r="AE5893" s="319"/>
      <c r="AF5893" s="319"/>
    </row>
    <row r="5894" spans="2:32" s="313" customFormat="1" hidden="1" x14ac:dyDescent="0.25">
      <c r="B5894" s="313" t="s">
        <v>4215</v>
      </c>
      <c r="C5894" s="672"/>
      <c r="D5894" s="313" t="s">
        <v>11252</v>
      </c>
      <c r="E5894" s="313" t="s">
        <v>4216</v>
      </c>
      <c r="I5894" s="313" t="s">
        <v>4217</v>
      </c>
      <c r="J5894" s="313" t="s">
        <v>436</v>
      </c>
      <c r="K5894" s="313">
        <v>20</v>
      </c>
      <c r="L5894" s="319"/>
      <c r="M5894" s="319">
        <v>0</v>
      </c>
      <c r="N5894" s="319">
        <v>4</v>
      </c>
      <c r="O5894" s="319" t="s">
        <v>9644</v>
      </c>
      <c r="P5894" s="319">
        <v>155</v>
      </c>
      <c r="Q5894" s="319">
        <v>40</v>
      </c>
      <c r="R5894" s="319">
        <v>5</v>
      </c>
      <c r="S5894" s="319" t="s">
        <v>9648</v>
      </c>
      <c r="T5894" s="319">
        <v>815</v>
      </c>
      <c r="U5894" s="319">
        <v>20.001000000000001</v>
      </c>
      <c r="V5894" s="319">
        <v>-155.66800000000001</v>
      </c>
      <c r="W5894" s="319"/>
      <c r="X5894" s="319"/>
      <c r="Y5894" s="319"/>
      <c r="Z5894" s="319"/>
      <c r="AA5894" s="319"/>
      <c r="AB5894" s="319"/>
      <c r="AC5894" s="319"/>
      <c r="AD5894" s="319"/>
      <c r="AE5894" s="319"/>
      <c r="AF5894" s="319"/>
    </row>
    <row r="5895" spans="2:32" s="313" customFormat="1" hidden="1" x14ac:dyDescent="0.25">
      <c r="B5895" s="313" t="s">
        <v>5614</v>
      </c>
      <c r="C5895" s="672"/>
      <c r="D5895" s="313" t="s">
        <v>11253</v>
      </c>
      <c r="E5895" s="313" t="s">
        <v>5615</v>
      </c>
      <c r="I5895" s="313" t="s">
        <v>5616</v>
      </c>
      <c r="J5895" s="313" t="s">
        <v>460</v>
      </c>
      <c r="K5895" s="313">
        <v>31</v>
      </c>
      <c r="L5895" s="319"/>
      <c r="M5895" s="319">
        <v>19</v>
      </c>
      <c r="N5895" s="319">
        <v>31</v>
      </c>
      <c r="O5895" s="319" t="s">
        <v>9644</v>
      </c>
      <c r="P5895" s="319">
        <v>27</v>
      </c>
      <c r="Q5895" s="319">
        <v>13</v>
      </c>
      <c r="R5895" s="319">
        <v>18</v>
      </c>
      <c r="S5895" s="319" t="s">
        <v>9645</v>
      </c>
      <c r="T5895" s="319">
        <v>29</v>
      </c>
      <c r="U5895" s="319">
        <v>31.324999999999999</v>
      </c>
      <c r="V5895" s="319">
        <v>27.222000000000001</v>
      </c>
      <c r="W5895" s="319"/>
      <c r="X5895" s="319"/>
      <c r="Y5895" s="319"/>
      <c r="Z5895" s="319"/>
      <c r="AA5895" s="319"/>
      <c r="AB5895" s="319"/>
      <c r="AC5895" s="319"/>
      <c r="AD5895" s="319"/>
      <c r="AE5895" s="319"/>
      <c r="AF5895" s="319"/>
    </row>
    <row r="5896" spans="2:32" s="313" customFormat="1" hidden="1" x14ac:dyDescent="0.25">
      <c r="B5896" s="313" t="s">
        <v>5949</v>
      </c>
      <c r="C5896" s="672"/>
      <c r="D5896" s="313" t="s">
        <v>11254</v>
      </c>
      <c r="E5896" s="313" t="s">
        <v>5950</v>
      </c>
      <c r="I5896" s="313" t="s">
        <v>5951</v>
      </c>
      <c r="J5896" s="313" t="s">
        <v>436</v>
      </c>
      <c r="K5896" s="313">
        <v>40</v>
      </c>
      <c r="L5896" s="319"/>
      <c r="M5896" s="319">
        <v>26</v>
      </c>
      <c r="N5896" s="319">
        <v>5</v>
      </c>
      <c r="O5896" s="319" t="s">
        <v>9644</v>
      </c>
      <c r="P5896" s="319">
        <v>76</v>
      </c>
      <c r="Q5896" s="319">
        <v>34</v>
      </c>
      <c r="R5896" s="319">
        <v>9</v>
      </c>
      <c r="S5896" s="319" t="s">
        <v>9648</v>
      </c>
      <c r="T5896" s="319">
        <v>150</v>
      </c>
      <c r="U5896" s="319">
        <v>40.435000000000002</v>
      </c>
      <c r="V5896" s="319">
        <v>-76.569000000000003</v>
      </c>
      <c r="W5896" s="319"/>
      <c r="X5896" s="319"/>
      <c r="Y5896" s="319"/>
      <c r="Z5896" s="319"/>
      <c r="AA5896" s="319"/>
      <c r="AB5896" s="319"/>
      <c r="AC5896" s="319"/>
      <c r="AD5896" s="319"/>
      <c r="AE5896" s="319"/>
      <c r="AF5896" s="319"/>
    </row>
    <row r="5897" spans="2:32" s="313" customFormat="1" hidden="1" x14ac:dyDescent="0.25">
      <c r="B5897" s="313" t="s">
        <v>5498</v>
      </c>
      <c r="C5897" s="672"/>
      <c r="D5897" s="313" t="s">
        <v>11255</v>
      </c>
      <c r="E5897" s="313" t="s">
        <v>5499</v>
      </c>
      <c r="I5897" s="313" t="s">
        <v>5498</v>
      </c>
      <c r="J5897" s="313" t="s">
        <v>473</v>
      </c>
      <c r="K5897" s="313">
        <v>9</v>
      </c>
      <c r="L5897" s="319"/>
      <c r="M5897" s="319">
        <v>44</v>
      </c>
      <c r="N5897" s="319">
        <v>57</v>
      </c>
      <c r="O5897" s="319" t="s">
        <v>9644</v>
      </c>
      <c r="P5897" s="319">
        <v>63</v>
      </c>
      <c r="Q5897" s="319">
        <v>9</v>
      </c>
      <c r="R5897" s="319">
        <v>8</v>
      </c>
      <c r="S5897" s="319" t="s">
        <v>9648</v>
      </c>
      <c r="T5897" s="319">
        <v>69</v>
      </c>
      <c r="U5897" s="319">
        <v>9.7490000000000006</v>
      </c>
      <c r="V5897" s="319">
        <v>-63.152000000000001</v>
      </c>
      <c r="W5897" s="319"/>
      <c r="X5897" s="319"/>
      <c r="Y5897" s="319"/>
      <c r="Z5897" s="319"/>
      <c r="AA5897" s="319"/>
      <c r="AB5897" s="319"/>
      <c r="AC5897" s="319"/>
      <c r="AD5897" s="319"/>
      <c r="AE5897" s="319"/>
      <c r="AF5897" s="319"/>
    </row>
    <row r="5898" spans="2:32" s="313" customFormat="1" hidden="1" x14ac:dyDescent="0.25">
      <c r="B5898" s="313" t="s">
        <v>5927</v>
      </c>
      <c r="C5898" s="672"/>
      <c r="D5898" s="313" t="s">
        <v>11256</v>
      </c>
      <c r="E5898" s="313" t="s">
        <v>5928</v>
      </c>
      <c r="I5898" s="313" t="s">
        <v>5929</v>
      </c>
      <c r="J5898" s="313" t="s">
        <v>436</v>
      </c>
      <c r="K5898" s="313">
        <v>43</v>
      </c>
      <c r="L5898" s="319"/>
      <c r="M5898" s="319">
        <v>2</v>
      </c>
      <c r="N5898" s="319">
        <v>36</v>
      </c>
      <c r="O5898" s="319" t="s">
        <v>9644</v>
      </c>
      <c r="P5898" s="319">
        <v>115</v>
      </c>
      <c r="Q5898" s="319">
        <v>52</v>
      </c>
      <c r="R5898" s="319">
        <v>20</v>
      </c>
      <c r="S5898" s="319" t="s">
        <v>9648</v>
      </c>
      <c r="T5898" s="319">
        <v>914</v>
      </c>
      <c r="U5898" s="319">
        <v>43.042999999999999</v>
      </c>
      <c r="V5898" s="319">
        <v>-115.872</v>
      </c>
      <c r="W5898" s="319"/>
      <c r="X5898" s="319"/>
      <c r="Y5898" s="319"/>
      <c r="Z5898" s="319"/>
      <c r="AA5898" s="319"/>
      <c r="AB5898" s="319"/>
      <c r="AC5898" s="319"/>
      <c r="AD5898" s="319"/>
      <c r="AE5898" s="319"/>
      <c r="AF5898" s="319"/>
    </row>
    <row r="5899" spans="2:32" s="313" customFormat="1" hidden="1" x14ac:dyDescent="0.25">
      <c r="B5899" s="313" t="s">
        <v>5446</v>
      </c>
      <c r="C5899" s="672"/>
      <c r="D5899" s="313" t="s">
        <v>11257</v>
      </c>
      <c r="E5899" s="313" t="s">
        <v>5447</v>
      </c>
      <c r="I5899" s="313" t="s">
        <v>5446</v>
      </c>
      <c r="J5899" s="313" t="s">
        <v>675</v>
      </c>
      <c r="K5899" s="313">
        <v>4</v>
      </c>
      <c r="L5899" s="319"/>
      <c r="M5899" s="319">
        <v>10</v>
      </c>
      <c r="N5899" s="319">
        <v>41</v>
      </c>
      <c r="O5899" s="319" t="s">
        <v>9644</v>
      </c>
      <c r="P5899" s="319">
        <v>114</v>
      </c>
      <c r="Q5899" s="319">
        <v>19</v>
      </c>
      <c r="R5899" s="319">
        <v>53</v>
      </c>
      <c r="S5899" s="319" t="s">
        <v>9645</v>
      </c>
      <c r="T5899" s="319">
        <v>32</v>
      </c>
      <c r="U5899" s="319">
        <v>4.1779999999999999</v>
      </c>
      <c r="V5899" s="319">
        <v>114.331</v>
      </c>
      <c r="W5899" s="319"/>
      <c r="X5899" s="319"/>
      <c r="Y5899" s="319"/>
      <c r="Z5899" s="319"/>
      <c r="AA5899" s="319"/>
      <c r="AB5899" s="319"/>
      <c r="AC5899" s="319"/>
      <c r="AD5899" s="319"/>
      <c r="AE5899" s="319"/>
      <c r="AF5899" s="319"/>
    </row>
    <row r="5900" spans="2:32" s="313" customFormat="1" hidden="1" x14ac:dyDescent="0.25">
      <c r="B5900" s="313" t="s">
        <v>3296</v>
      </c>
      <c r="C5900" s="672"/>
      <c r="D5900" s="313" t="s">
        <v>11258</v>
      </c>
      <c r="E5900" s="313" t="s">
        <v>3297</v>
      </c>
      <c r="I5900" s="313" t="s">
        <v>3296</v>
      </c>
      <c r="J5900" s="313" t="s">
        <v>498</v>
      </c>
      <c r="K5900" s="313">
        <v>35</v>
      </c>
      <c r="L5900" s="319"/>
      <c r="M5900" s="319">
        <v>12</v>
      </c>
      <c r="N5900" s="319">
        <v>27</v>
      </c>
      <c r="O5900" s="319" t="s">
        <v>9644</v>
      </c>
      <c r="P5900" s="319">
        <v>0</v>
      </c>
      <c r="Q5900" s="319">
        <v>8</v>
      </c>
      <c r="R5900" s="319">
        <v>49</v>
      </c>
      <c r="S5900" s="319" t="s">
        <v>9645</v>
      </c>
      <c r="T5900" s="319">
        <v>514</v>
      </c>
      <c r="U5900" s="319">
        <v>35.207999999999998</v>
      </c>
      <c r="V5900" s="319">
        <v>0.14699999999999999</v>
      </c>
      <c r="W5900" s="319"/>
      <c r="X5900" s="319"/>
      <c r="Y5900" s="319"/>
      <c r="Z5900" s="319"/>
      <c r="AA5900" s="319"/>
      <c r="AB5900" s="319"/>
      <c r="AC5900" s="319"/>
      <c r="AD5900" s="319"/>
      <c r="AE5900" s="319"/>
      <c r="AF5900" s="319"/>
    </row>
    <row r="5901" spans="2:32" s="313" customFormat="1" hidden="1" x14ac:dyDescent="0.25">
      <c r="B5901" s="313" t="s">
        <v>5956</v>
      </c>
      <c r="C5901" s="672"/>
      <c r="D5901" s="313" t="s">
        <v>11259</v>
      </c>
      <c r="E5901" s="313" t="s">
        <v>5957</v>
      </c>
      <c r="I5901" s="313" t="s">
        <v>5958</v>
      </c>
      <c r="J5901" s="313" t="s">
        <v>1051</v>
      </c>
      <c r="K5901" s="313">
        <v>30</v>
      </c>
      <c r="L5901" s="319"/>
      <c r="M5901" s="319">
        <v>12</v>
      </c>
      <c r="N5901" s="319">
        <v>11</v>
      </c>
      <c r="O5901" s="319" t="s">
        <v>9644</v>
      </c>
      <c r="P5901" s="319">
        <v>71</v>
      </c>
      <c r="Q5901" s="319">
        <v>25</v>
      </c>
      <c r="R5901" s="319">
        <v>8</v>
      </c>
      <c r="S5901" s="319" t="s">
        <v>9645</v>
      </c>
      <c r="T5901" s="319">
        <v>123</v>
      </c>
      <c r="U5901" s="319">
        <v>30.202999999999999</v>
      </c>
      <c r="V5901" s="319">
        <v>71.418999999999997</v>
      </c>
      <c r="W5901" s="319"/>
      <c r="X5901" s="319"/>
      <c r="Y5901" s="319"/>
      <c r="Z5901" s="319"/>
      <c r="AA5901" s="319"/>
      <c r="AB5901" s="319"/>
      <c r="AC5901" s="319"/>
      <c r="AD5901" s="319"/>
      <c r="AE5901" s="319"/>
      <c r="AF5901" s="319"/>
    </row>
    <row r="5902" spans="2:32" s="313" customFormat="1" hidden="1" x14ac:dyDescent="0.25">
      <c r="B5902" s="313" t="s">
        <v>3142</v>
      </c>
      <c r="C5902" s="672"/>
      <c r="D5902" s="313" t="s">
        <v>11260</v>
      </c>
      <c r="E5902" s="313" t="s">
        <v>3143</v>
      </c>
      <c r="I5902" s="313" t="s">
        <v>3144</v>
      </c>
      <c r="J5902" s="313" t="s">
        <v>1463</v>
      </c>
      <c r="K5902" s="313">
        <v>1</v>
      </c>
      <c r="L5902" s="319"/>
      <c r="M5902" s="319">
        <v>39</v>
      </c>
      <c r="N5902" s="319">
        <v>22</v>
      </c>
      <c r="O5902" s="319" t="s">
        <v>9647</v>
      </c>
      <c r="P5902" s="319">
        <v>13</v>
      </c>
      <c r="Q5902" s="319">
        <v>26</v>
      </c>
      <c r="R5902" s="319">
        <v>16</v>
      </c>
      <c r="S5902" s="319" t="s">
        <v>9645</v>
      </c>
      <c r="T5902" s="319">
        <v>442</v>
      </c>
      <c r="U5902" s="319">
        <v>-1.6559999999999999</v>
      </c>
      <c r="V5902" s="319">
        <v>13.438000000000001</v>
      </c>
      <c r="W5902" s="319"/>
      <c r="X5902" s="319"/>
      <c r="Y5902" s="319"/>
      <c r="Z5902" s="319"/>
      <c r="AA5902" s="319"/>
      <c r="AB5902" s="319"/>
      <c r="AC5902" s="319"/>
      <c r="AD5902" s="319"/>
      <c r="AE5902" s="319"/>
      <c r="AF5902" s="319"/>
    </row>
    <row r="5903" spans="2:32" s="313" customFormat="1" hidden="1" x14ac:dyDescent="0.25">
      <c r="B5903" s="313" t="s">
        <v>5840</v>
      </c>
      <c r="C5903" s="672"/>
      <c r="D5903" s="313" t="s">
        <v>11261</v>
      </c>
      <c r="E5903" s="313" t="s">
        <v>5841</v>
      </c>
      <c r="I5903" s="313" t="s">
        <v>5842</v>
      </c>
      <c r="J5903" s="313" t="s">
        <v>912</v>
      </c>
      <c r="K5903" s="313">
        <v>34</v>
      </c>
      <c r="L5903" s="319"/>
      <c r="M5903" s="319">
        <v>47</v>
      </c>
      <c r="N5903" s="319">
        <v>21</v>
      </c>
      <c r="O5903" s="319" t="s">
        <v>9647</v>
      </c>
      <c r="P5903" s="319">
        <v>56</v>
      </c>
      <c r="Q5903" s="319">
        <v>15</v>
      </c>
      <c r="R5903" s="319">
        <v>52</v>
      </c>
      <c r="S5903" s="319" t="s">
        <v>9648</v>
      </c>
      <c r="T5903" s="319">
        <v>54</v>
      </c>
      <c r="U5903" s="319">
        <v>-34.789000000000001</v>
      </c>
      <c r="V5903" s="319">
        <v>-56.264000000000003</v>
      </c>
      <c r="W5903" s="319"/>
      <c r="X5903" s="319"/>
      <c r="Y5903" s="319"/>
      <c r="Z5903" s="319"/>
      <c r="AA5903" s="319"/>
      <c r="AB5903" s="319"/>
      <c r="AC5903" s="319"/>
      <c r="AD5903" s="319"/>
      <c r="AE5903" s="319"/>
      <c r="AF5903" s="319"/>
    </row>
    <row r="5904" spans="2:32" s="313" customFormat="1" hidden="1" x14ac:dyDescent="0.25">
      <c r="B5904" s="313" t="s">
        <v>5840</v>
      </c>
      <c r="C5904" s="672"/>
      <c r="D5904" s="313" t="s">
        <v>11262</v>
      </c>
      <c r="E5904" s="313" t="s">
        <v>5841</v>
      </c>
      <c r="I5904" s="313" t="s">
        <v>5843</v>
      </c>
      <c r="J5904" s="313" t="s">
        <v>912</v>
      </c>
      <c r="K5904" s="313">
        <v>34</v>
      </c>
      <c r="L5904" s="319"/>
      <c r="M5904" s="319">
        <v>50</v>
      </c>
      <c r="N5904" s="319">
        <v>16</v>
      </c>
      <c r="O5904" s="319" t="s">
        <v>9647</v>
      </c>
      <c r="P5904" s="319">
        <v>56</v>
      </c>
      <c r="Q5904" s="319">
        <v>1</v>
      </c>
      <c r="R5904" s="319">
        <v>49</v>
      </c>
      <c r="S5904" s="319" t="s">
        <v>9648</v>
      </c>
      <c r="T5904" s="319">
        <v>33</v>
      </c>
      <c r="U5904" s="319">
        <v>-34.838000000000001</v>
      </c>
      <c r="V5904" s="319">
        <v>-56.03</v>
      </c>
      <c r="W5904" s="319"/>
      <c r="X5904" s="319"/>
      <c r="Y5904" s="319"/>
      <c r="Z5904" s="319"/>
      <c r="AA5904" s="319"/>
      <c r="AB5904" s="319"/>
      <c r="AC5904" s="319"/>
      <c r="AD5904" s="319"/>
      <c r="AE5904" s="319"/>
      <c r="AF5904" s="319"/>
    </row>
    <row r="5905" spans="2:32" s="313" customFormat="1" hidden="1" x14ac:dyDescent="0.25">
      <c r="B5905" s="313" t="s">
        <v>5732</v>
      </c>
      <c r="C5905" s="672"/>
      <c r="D5905" s="313" t="s">
        <v>11263</v>
      </c>
      <c r="E5905" s="313" t="s">
        <v>5733</v>
      </c>
      <c r="I5905" s="313" t="s">
        <v>5734</v>
      </c>
      <c r="J5905" s="313" t="s">
        <v>878</v>
      </c>
      <c r="K5905" s="313">
        <v>1</v>
      </c>
      <c r="L5905" s="319"/>
      <c r="M5905" s="319">
        <v>15</v>
      </c>
      <c r="N5905" s="319">
        <v>13</v>
      </c>
      <c r="O5905" s="319" t="s">
        <v>9644</v>
      </c>
      <c r="P5905" s="319">
        <v>70</v>
      </c>
      <c r="Q5905" s="319">
        <v>14</v>
      </c>
      <c r="R5905" s="319">
        <v>1</v>
      </c>
      <c r="S5905" s="319" t="s">
        <v>9648</v>
      </c>
      <c r="T5905" s="319">
        <v>208</v>
      </c>
      <c r="U5905" s="319">
        <v>1.254</v>
      </c>
      <c r="V5905" s="319">
        <v>-70.233999999999995</v>
      </c>
      <c r="W5905" s="319"/>
      <c r="X5905" s="319"/>
      <c r="Y5905" s="319"/>
      <c r="Z5905" s="319"/>
      <c r="AA5905" s="319"/>
      <c r="AB5905" s="319"/>
      <c r="AC5905" s="319"/>
      <c r="AD5905" s="319"/>
      <c r="AE5905" s="319"/>
      <c r="AF5905" s="319"/>
    </row>
    <row r="5906" spans="2:32" s="313" customFormat="1" hidden="1" x14ac:dyDescent="0.25">
      <c r="B5906" s="313" t="s">
        <v>5427</v>
      </c>
      <c r="C5906" s="672"/>
      <c r="D5906" s="313" t="s">
        <v>11264</v>
      </c>
      <c r="E5906" s="313" t="s">
        <v>5428</v>
      </c>
      <c r="I5906" s="313" t="s">
        <v>5429</v>
      </c>
      <c r="J5906" s="313" t="s">
        <v>1027</v>
      </c>
      <c r="K5906" s="313">
        <v>10</v>
      </c>
      <c r="L5906" s="319"/>
      <c r="M5906" s="319">
        <v>27</v>
      </c>
      <c r="N5906" s="319">
        <v>5</v>
      </c>
      <c r="O5906" s="319" t="s">
        <v>9644</v>
      </c>
      <c r="P5906" s="319">
        <v>14</v>
      </c>
      <c r="Q5906" s="319">
        <v>15</v>
      </c>
      <c r="R5906" s="319">
        <v>26</v>
      </c>
      <c r="S5906" s="319" t="s">
        <v>9645</v>
      </c>
      <c r="T5906" s="319">
        <v>424</v>
      </c>
      <c r="U5906" s="319">
        <v>10.451000000000001</v>
      </c>
      <c r="V5906" s="319">
        <v>14.257</v>
      </c>
      <c r="W5906" s="319"/>
      <c r="X5906" s="319"/>
      <c r="Y5906" s="319"/>
      <c r="Z5906" s="319"/>
      <c r="AA5906" s="319"/>
      <c r="AB5906" s="319"/>
      <c r="AC5906" s="319"/>
      <c r="AD5906" s="319"/>
      <c r="AE5906" s="319"/>
      <c r="AF5906" s="319"/>
    </row>
    <row r="5907" spans="2:32" s="313" customFormat="1" hidden="1" x14ac:dyDescent="0.25">
      <c r="B5907" s="313" t="s">
        <v>5481</v>
      </c>
      <c r="C5907" s="672"/>
      <c r="D5907" s="313" t="s">
        <v>11265</v>
      </c>
      <c r="E5907" s="313" t="s">
        <v>5482</v>
      </c>
      <c r="I5907" s="313" t="s">
        <v>5481</v>
      </c>
      <c r="J5907" s="313" t="s">
        <v>752</v>
      </c>
      <c r="K5907" s="313">
        <v>14</v>
      </c>
      <c r="L5907" s="319"/>
      <c r="M5907" s="319">
        <v>52</v>
      </c>
      <c r="N5907" s="319">
        <v>5</v>
      </c>
      <c r="O5907" s="319" t="s">
        <v>9647</v>
      </c>
      <c r="P5907" s="319">
        <v>148</v>
      </c>
      <c r="Q5907" s="319">
        <v>43</v>
      </c>
      <c r="R5907" s="319">
        <v>2</v>
      </c>
      <c r="S5907" s="319" t="s">
        <v>9648</v>
      </c>
      <c r="T5907" s="319">
        <v>4</v>
      </c>
      <c r="U5907" s="319">
        <v>-14.868</v>
      </c>
      <c r="V5907" s="319">
        <v>-148.71700000000001</v>
      </c>
      <c r="W5907" s="319"/>
      <c r="X5907" s="319"/>
      <c r="Y5907" s="319"/>
      <c r="Z5907" s="319"/>
      <c r="AA5907" s="319"/>
      <c r="AB5907" s="319"/>
      <c r="AC5907" s="319"/>
      <c r="AD5907" s="319"/>
      <c r="AE5907" s="319"/>
      <c r="AF5907" s="319"/>
    </row>
    <row r="5908" spans="2:32" s="313" customFormat="1" hidden="1" x14ac:dyDescent="0.25">
      <c r="B5908" s="313" t="s">
        <v>5474</v>
      </c>
      <c r="C5908" s="672"/>
      <c r="D5908" s="313" t="s">
        <v>11266</v>
      </c>
      <c r="E5908" s="313" t="s">
        <v>5475</v>
      </c>
      <c r="I5908" s="313" t="s">
        <v>5474</v>
      </c>
      <c r="J5908" s="313" t="s">
        <v>1690</v>
      </c>
      <c r="K5908" s="313">
        <v>20</v>
      </c>
      <c r="L5908" s="319"/>
      <c r="M5908" s="319">
        <v>3</v>
      </c>
      <c r="N5908" s="319">
        <v>19</v>
      </c>
      <c r="O5908" s="319" t="s">
        <v>9647</v>
      </c>
      <c r="P5908" s="319">
        <v>30</v>
      </c>
      <c r="Q5908" s="319">
        <v>51</v>
      </c>
      <c r="R5908" s="319">
        <v>32</v>
      </c>
      <c r="S5908" s="319" t="s">
        <v>9645</v>
      </c>
      <c r="T5908" s="319">
        <v>1096</v>
      </c>
      <c r="U5908" s="319">
        <v>-20.055</v>
      </c>
      <c r="V5908" s="319">
        <v>30.859000000000002</v>
      </c>
      <c r="W5908" s="319"/>
      <c r="X5908" s="319"/>
      <c r="Y5908" s="319"/>
      <c r="Z5908" s="319"/>
      <c r="AA5908" s="319"/>
      <c r="AB5908" s="319"/>
      <c r="AC5908" s="319"/>
      <c r="AD5908" s="319"/>
      <c r="AE5908" s="319"/>
      <c r="AF5908" s="319"/>
    </row>
    <row r="5909" spans="2:32" s="313" customFormat="1" hidden="1" x14ac:dyDescent="0.25">
      <c r="B5909" s="313" t="s">
        <v>3412</v>
      </c>
      <c r="C5909" s="672"/>
      <c r="D5909" s="313" t="s">
        <v>11267</v>
      </c>
      <c r="E5909" s="313" t="s">
        <v>3413</v>
      </c>
      <c r="I5909" s="313" t="s">
        <v>3414</v>
      </c>
      <c r="J5909" s="313" t="s">
        <v>436</v>
      </c>
      <c r="K5909" s="313">
        <v>47</v>
      </c>
      <c r="L5909" s="319"/>
      <c r="M5909" s="319">
        <v>12</v>
      </c>
      <c r="N5909" s="319">
        <v>27</v>
      </c>
      <c r="O5909" s="319" t="s">
        <v>9644</v>
      </c>
      <c r="P5909" s="319">
        <v>119</v>
      </c>
      <c r="Q5909" s="319">
        <v>19</v>
      </c>
      <c r="R5909" s="319">
        <v>12</v>
      </c>
      <c r="S5909" s="319" t="s">
        <v>9648</v>
      </c>
      <c r="T5909" s="319">
        <v>362</v>
      </c>
      <c r="U5909" s="319">
        <v>47.207999999999998</v>
      </c>
      <c r="V5909" s="319">
        <v>-119.32</v>
      </c>
      <c r="W5909" s="319"/>
      <c r="X5909" s="319"/>
      <c r="Y5909" s="319"/>
      <c r="Z5909" s="319"/>
      <c r="AA5909" s="319"/>
      <c r="AB5909" s="319"/>
      <c r="AC5909" s="319"/>
      <c r="AD5909" s="319"/>
      <c r="AE5909" s="319"/>
      <c r="AF5909" s="319"/>
    </row>
    <row r="5910" spans="2:32" s="313" customFormat="1" hidden="1" x14ac:dyDescent="0.25">
      <c r="B5910" s="313" t="s">
        <v>5698</v>
      </c>
      <c r="C5910" s="672"/>
      <c r="D5910" s="313" t="s">
        <v>11268</v>
      </c>
      <c r="E5910" s="313" t="s">
        <v>5699</v>
      </c>
      <c r="I5910" s="313" t="s">
        <v>5698</v>
      </c>
      <c r="J5910" s="313" t="s">
        <v>436</v>
      </c>
      <c r="K5910" s="313">
        <v>32</v>
      </c>
      <c r="L5910" s="319"/>
      <c r="M5910" s="319">
        <v>46</v>
      </c>
      <c r="N5910" s="319">
        <v>53</v>
      </c>
      <c r="O5910" s="319" t="s">
        <v>9644</v>
      </c>
      <c r="P5910" s="319">
        <v>98</v>
      </c>
      <c r="Q5910" s="319">
        <v>3</v>
      </c>
      <c r="R5910" s="319">
        <v>36</v>
      </c>
      <c r="S5910" s="319" t="s">
        <v>9648</v>
      </c>
      <c r="T5910" s="319">
        <v>297</v>
      </c>
      <c r="U5910" s="319">
        <v>32.780999999999999</v>
      </c>
      <c r="V5910" s="319">
        <v>-98.06</v>
      </c>
      <c r="W5910" s="319"/>
      <c r="X5910" s="319"/>
      <c r="Y5910" s="319"/>
      <c r="Z5910" s="319"/>
      <c r="AA5910" s="319"/>
      <c r="AB5910" s="319"/>
      <c r="AC5910" s="319"/>
      <c r="AD5910" s="319"/>
      <c r="AE5910" s="319"/>
      <c r="AF5910" s="319"/>
    </row>
    <row r="5911" spans="2:32" s="313" customFormat="1" hidden="1" x14ac:dyDescent="0.25">
      <c r="B5911" s="313" t="s">
        <v>5986</v>
      </c>
      <c r="C5911" s="672"/>
      <c r="D5911" s="313" t="s">
        <v>11269</v>
      </c>
      <c r="E5911" s="313" t="s">
        <v>5987</v>
      </c>
      <c r="I5911" s="313" t="s">
        <v>5986</v>
      </c>
      <c r="J5911" s="313" t="s">
        <v>916</v>
      </c>
      <c r="K5911" s="313">
        <v>2</v>
      </c>
      <c r="L5911" s="319"/>
      <c r="M5911" s="319">
        <v>26</v>
      </c>
      <c r="N5911" s="319">
        <v>40</v>
      </c>
      <c r="O5911" s="319" t="s">
        <v>9647</v>
      </c>
      <c r="P5911" s="319">
        <v>32</v>
      </c>
      <c r="Q5911" s="319">
        <v>55</v>
      </c>
      <c r="R5911" s="319">
        <v>57</v>
      </c>
      <c r="S5911" s="319" t="s">
        <v>9645</v>
      </c>
      <c r="T5911" s="319">
        <v>1147</v>
      </c>
      <c r="U5911" s="319">
        <v>-2.444</v>
      </c>
      <c r="V5911" s="319">
        <v>32.932000000000002</v>
      </c>
      <c r="W5911" s="319"/>
      <c r="X5911" s="319"/>
      <c r="Y5911" s="319"/>
      <c r="Z5911" s="319"/>
      <c r="AA5911" s="319"/>
      <c r="AB5911" s="319"/>
      <c r="AC5911" s="319"/>
      <c r="AD5911" s="319"/>
      <c r="AE5911" s="319"/>
      <c r="AF5911" s="319"/>
    </row>
    <row r="5912" spans="2:32" s="313" customFormat="1" hidden="1" x14ac:dyDescent="0.25">
      <c r="B5912" s="313" t="s">
        <v>5844</v>
      </c>
      <c r="C5912" s="672"/>
      <c r="D5912" s="313" t="s">
        <v>11270</v>
      </c>
      <c r="E5912" s="313" t="s">
        <v>5845</v>
      </c>
      <c r="I5912" s="313" t="s">
        <v>5846</v>
      </c>
      <c r="J5912" s="313" t="s">
        <v>436</v>
      </c>
      <c r="K5912" s="313">
        <v>32</v>
      </c>
      <c r="L5912" s="319"/>
      <c r="M5912" s="319">
        <v>22</v>
      </c>
      <c r="N5912" s="319">
        <v>45</v>
      </c>
      <c r="O5912" s="319" t="s">
        <v>9644</v>
      </c>
      <c r="P5912" s="319">
        <v>86</v>
      </c>
      <c r="Q5912" s="319">
        <v>21</v>
      </c>
      <c r="R5912" s="319">
        <v>45</v>
      </c>
      <c r="S5912" s="319" t="s">
        <v>9648</v>
      </c>
      <c r="T5912" s="319">
        <v>53</v>
      </c>
      <c r="U5912" s="319">
        <v>32.378999999999998</v>
      </c>
      <c r="V5912" s="319">
        <v>-86.361999999999995</v>
      </c>
      <c r="W5912" s="319"/>
      <c r="X5912" s="319"/>
      <c r="Y5912" s="319"/>
      <c r="Z5912" s="319"/>
      <c r="AA5912" s="319"/>
      <c r="AB5912" s="319"/>
      <c r="AC5912" s="319"/>
      <c r="AD5912" s="319"/>
      <c r="AE5912" s="319"/>
      <c r="AF5912" s="319"/>
    </row>
    <row r="5913" spans="2:32" s="313" customFormat="1" hidden="1" x14ac:dyDescent="0.25">
      <c r="B5913" s="313" t="s">
        <v>5703</v>
      </c>
      <c r="C5913" s="672"/>
      <c r="D5913" s="313" t="s">
        <v>11271</v>
      </c>
      <c r="E5913" s="313" t="s">
        <v>5704</v>
      </c>
      <c r="I5913" s="313" t="s">
        <v>5705</v>
      </c>
      <c r="J5913" s="313" t="s">
        <v>463</v>
      </c>
      <c r="K5913" s="313">
        <v>9</v>
      </c>
      <c r="L5913" s="319"/>
      <c r="M5913" s="319">
        <v>39</v>
      </c>
      <c r="N5913" s="319">
        <v>7</v>
      </c>
      <c r="O5913" s="319" t="s">
        <v>9644</v>
      </c>
      <c r="P5913" s="319">
        <v>6</v>
      </c>
      <c r="Q5913" s="319">
        <v>27</v>
      </c>
      <c r="R5913" s="319">
        <v>44</v>
      </c>
      <c r="S5913" s="319" t="s">
        <v>9645</v>
      </c>
      <c r="T5913" s="319">
        <v>255</v>
      </c>
      <c r="U5913" s="319">
        <v>9.6519999999999992</v>
      </c>
      <c r="V5913" s="319">
        <v>6.4619999999999997</v>
      </c>
      <c r="W5913" s="319"/>
      <c r="X5913" s="319"/>
      <c r="Y5913" s="319"/>
      <c r="Z5913" s="319"/>
      <c r="AA5913" s="319"/>
      <c r="AB5913" s="319"/>
      <c r="AC5913" s="319"/>
      <c r="AD5913" s="319"/>
      <c r="AE5913" s="319"/>
      <c r="AF5913" s="319"/>
    </row>
    <row r="5914" spans="2:32" s="313" customFormat="1" hidden="1" x14ac:dyDescent="0.25">
      <c r="B5914" s="313" t="s">
        <v>5633</v>
      </c>
      <c r="C5914" s="672"/>
      <c r="D5914" s="313" t="s">
        <v>11272</v>
      </c>
      <c r="E5914" s="313" t="s">
        <v>5634</v>
      </c>
      <c r="I5914" s="313" t="s">
        <v>5635</v>
      </c>
      <c r="J5914" s="313" t="s">
        <v>469</v>
      </c>
      <c r="K5914" s="313">
        <v>32</v>
      </c>
      <c r="L5914" s="319"/>
      <c r="M5914" s="319">
        <v>37</v>
      </c>
      <c r="N5914" s="319">
        <v>50</v>
      </c>
      <c r="O5914" s="319" t="s">
        <v>9644</v>
      </c>
      <c r="P5914" s="319">
        <v>115</v>
      </c>
      <c r="Q5914" s="319">
        <v>14</v>
      </c>
      <c r="R5914" s="319">
        <v>29</v>
      </c>
      <c r="S5914" s="319" t="s">
        <v>9648</v>
      </c>
      <c r="T5914" s="319">
        <v>22</v>
      </c>
      <c r="U5914" s="319">
        <v>32.631</v>
      </c>
      <c r="V5914" s="319">
        <v>-115.241</v>
      </c>
      <c r="W5914" s="319"/>
      <c r="X5914" s="319"/>
      <c r="Y5914" s="319"/>
      <c r="Z5914" s="319"/>
      <c r="AA5914" s="319"/>
      <c r="AB5914" s="319"/>
      <c r="AC5914" s="319"/>
      <c r="AD5914" s="319"/>
      <c r="AE5914" s="319"/>
      <c r="AF5914" s="319"/>
    </row>
    <row r="5915" spans="2:32" s="313" customFormat="1" hidden="1" x14ac:dyDescent="0.25">
      <c r="B5915" s="313" t="s">
        <v>5888</v>
      </c>
      <c r="C5915" s="672"/>
      <c r="D5915" s="313" t="s">
        <v>11273</v>
      </c>
      <c r="E5915" s="313" t="s">
        <v>5889</v>
      </c>
      <c r="I5915" s="313" t="s">
        <v>5888</v>
      </c>
      <c r="J5915" s="313" t="s">
        <v>722</v>
      </c>
      <c r="K5915" s="313">
        <v>21</v>
      </c>
      <c r="L5915" s="319"/>
      <c r="M5915" s="319">
        <v>45</v>
      </c>
      <c r="N5915" s="319">
        <v>13</v>
      </c>
      <c r="O5915" s="319" t="s">
        <v>9647</v>
      </c>
      <c r="P5915" s="319">
        <v>43</v>
      </c>
      <c r="Q5915" s="319">
        <v>22</v>
      </c>
      <c r="R5915" s="319">
        <v>31</v>
      </c>
      <c r="S5915" s="319" t="s">
        <v>9645</v>
      </c>
      <c r="T5915" s="319">
        <v>5</v>
      </c>
      <c r="U5915" s="319">
        <v>-21.754000000000001</v>
      </c>
      <c r="V5915" s="319">
        <v>43.375</v>
      </c>
      <c r="W5915" s="319"/>
      <c r="X5915" s="319"/>
      <c r="Y5915" s="319"/>
      <c r="Z5915" s="319"/>
      <c r="AA5915" s="319"/>
      <c r="AB5915" s="319"/>
      <c r="AC5915" s="319"/>
      <c r="AD5915" s="319"/>
      <c r="AE5915" s="319"/>
      <c r="AF5915" s="319"/>
    </row>
    <row r="5916" spans="2:32" s="313" customFormat="1" hidden="1" x14ac:dyDescent="0.25">
      <c r="B5916" s="313" t="s">
        <v>5885</v>
      </c>
      <c r="C5916" s="672"/>
      <c r="D5916" s="313" t="s">
        <v>11274</v>
      </c>
      <c r="E5916" s="313" t="s">
        <v>5886</v>
      </c>
      <c r="I5916" s="313" t="s">
        <v>5887</v>
      </c>
      <c r="J5916" s="313" t="s">
        <v>423</v>
      </c>
      <c r="K5916" s="313">
        <v>48</v>
      </c>
      <c r="L5916" s="319"/>
      <c r="M5916" s="319">
        <v>36</v>
      </c>
      <c r="N5916" s="319">
        <v>11</v>
      </c>
      <c r="O5916" s="319" t="s">
        <v>9644</v>
      </c>
      <c r="P5916" s="319">
        <v>3</v>
      </c>
      <c r="Q5916" s="319">
        <v>48</v>
      </c>
      <c r="R5916" s="319">
        <v>56</v>
      </c>
      <c r="S5916" s="319" t="s">
        <v>9648</v>
      </c>
      <c r="T5916" s="319">
        <v>83</v>
      </c>
      <c r="U5916" s="319">
        <v>48.603000000000002</v>
      </c>
      <c r="V5916" s="319">
        <v>-3.8159999999999998</v>
      </c>
      <c r="W5916" s="319"/>
      <c r="X5916" s="319"/>
      <c r="Y5916" s="319"/>
      <c r="Z5916" s="319"/>
      <c r="AA5916" s="319"/>
      <c r="AB5916" s="319"/>
      <c r="AC5916" s="319"/>
      <c r="AD5916" s="319"/>
      <c r="AE5916" s="319"/>
      <c r="AF5916" s="319"/>
    </row>
    <row r="5917" spans="2:32" s="313" customFormat="1" hidden="1" x14ac:dyDescent="0.25">
      <c r="B5917" s="313" t="s">
        <v>5668</v>
      </c>
      <c r="C5917" s="672"/>
      <c r="D5917" s="313" t="s">
        <v>11275</v>
      </c>
      <c r="E5917" s="313" t="s">
        <v>5669</v>
      </c>
      <c r="I5917" s="313" t="s">
        <v>5670</v>
      </c>
      <c r="J5917" s="313" t="s">
        <v>600</v>
      </c>
      <c r="K5917" s="313">
        <v>45</v>
      </c>
      <c r="L5917" s="319"/>
      <c r="M5917" s="319">
        <v>37</v>
      </c>
      <c r="N5917" s="319">
        <v>53</v>
      </c>
      <c r="O5917" s="319" t="s">
        <v>9644</v>
      </c>
      <c r="P5917" s="319">
        <v>8</v>
      </c>
      <c r="Q5917" s="319">
        <v>43</v>
      </c>
      <c r="R5917" s="319">
        <v>40</v>
      </c>
      <c r="S5917" s="319" t="s">
        <v>9645</v>
      </c>
      <c r="T5917" s="319">
        <v>234</v>
      </c>
      <c r="U5917" s="319">
        <v>45.631</v>
      </c>
      <c r="V5917" s="319">
        <v>8.7279999999999998</v>
      </c>
      <c r="W5917" s="319"/>
      <c r="X5917" s="319"/>
      <c r="Y5917" s="319"/>
      <c r="Z5917" s="319"/>
      <c r="AA5917" s="319"/>
      <c r="AB5917" s="319"/>
      <c r="AC5917" s="319"/>
      <c r="AD5917" s="319"/>
      <c r="AE5917" s="319"/>
      <c r="AF5917" s="319"/>
    </row>
    <row r="5918" spans="2:32" s="313" customFormat="1" hidden="1" x14ac:dyDescent="0.25">
      <c r="B5918" s="313" t="s">
        <v>5880</v>
      </c>
      <c r="C5918" s="672"/>
      <c r="D5918" s="313" t="s">
        <v>11276</v>
      </c>
      <c r="E5918" s="313" t="s">
        <v>5881</v>
      </c>
      <c r="I5918" s="313" t="s">
        <v>5880</v>
      </c>
      <c r="J5918" s="313" t="s">
        <v>745</v>
      </c>
      <c r="K5918" s="313">
        <v>60</v>
      </c>
      <c r="L5918" s="319"/>
      <c r="M5918" s="319">
        <v>57</v>
      </c>
      <c r="N5918" s="319">
        <v>28</v>
      </c>
      <c r="O5918" s="319" t="s">
        <v>9644</v>
      </c>
      <c r="P5918" s="319">
        <v>14</v>
      </c>
      <c r="Q5918" s="319">
        <v>30</v>
      </c>
      <c r="R5918" s="319">
        <v>40</v>
      </c>
      <c r="S5918" s="319" t="s">
        <v>9645</v>
      </c>
      <c r="T5918" s="319">
        <v>194</v>
      </c>
      <c r="U5918" s="319">
        <v>60.957999999999998</v>
      </c>
      <c r="V5918" s="319">
        <v>14.510999999999999</v>
      </c>
      <c r="W5918" s="319"/>
      <c r="X5918" s="319"/>
      <c r="Y5918" s="319"/>
      <c r="Z5918" s="319"/>
      <c r="AA5918" s="319"/>
      <c r="AB5918" s="319"/>
      <c r="AC5918" s="319"/>
      <c r="AD5918" s="319"/>
      <c r="AE5918" s="319"/>
      <c r="AF5918" s="319"/>
    </row>
    <row r="5919" spans="2:32" s="313" customFormat="1" hidden="1" x14ac:dyDescent="0.25">
      <c r="B5919" s="313" t="s">
        <v>5297</v>
      </c>
      <c r="C5919" s="672"/>
      <c r="D5919" s="313" t="s">
        <v>11277</v>
      </c>
      <c r="E5919" s="313" t="s">
        <v>5298</v>
      </c>
      <c r="I5919" s="313" t="s">
        <v>5297</v>
      </c>
      <c r="J5919" s="313" t="s">
        <v>2808</v>
      </c>
      <c r="K5919" s="313">
        <v>3</v>
      </c>
      <c r="L5919" s="319"/>
      <c r="M5919" s="319">
        <v>13</v>
      </c>
      <c r="N5919" s="319">
        <v>45</v>
      </c>
      <c r="O5919" s="319" t="s">
        <v>9647</v>
      </c>
      <c r="P5919" s="319">
        <v>40</v>
      </c>
      <c r="Q5919" s="319">
        <v>6</v>
      </c>
      <c r="R5919" s="319">
        <v>6</v>
      </c>
      <c r="S5919" s="319" t="s">
        <v>9645</v>
      </c>
      <c r="T5919" s="319">
        <v>25</v>
      </c>
      <c r="U5919" s="319">
        <v>-3.2290000000000001</v>
      </c>
      <c r="V5919" s="319">
        <v>40.101999999999997</v>
      </c>
      <c r="W5919" s="319"/>
      <c r="X5919" s="319"/>
      <c r="Y5919" s="319"/>
      <c r="Z5919" s="319"/>
      <c r="AA5919" s="319"/>
      <c r="AB5919" s="319"/>
      <c r="AC5919" s="319"/>
      <c r="AD5919" s="319"/>
      <c r="AE5919" s="319"/>
      <c r="AF5919" s="319"/>
    </row>
    <row r="5920" spans="2:32" s="313" customFormat="1" hidden="1" x14ac:dyDescent="0.25">
      <c r="B5920" s="313" t="s">
        <v>5510</v>
      </c>
      <c r="C5920" s="672"/>
      <c r="D5920" s="313" t="s">
        <v>11278</v>
      </c>
      <c r="E5920" s="313" t="s">
        <v>5511</v>
      </c>
      <c r="I5920" s="313" t="s">
        <v>5510</v>
      </c>
      <c r="J5920" s="313" t="s">
        <v>651</v>
      </c>
      <c r="K5920" s="313">
        <v>22</v>
      </c>
      <c r="L5920" s="319"/>
      <c r="M5920" s="319">
        <v>22</v>
      </c>
      <c r="N5920" s="319">
        <v>46</v>
      </c>
      <c r="O5920" s="319" t="s">
        <v>9644</v>
      </c>
      <c r="P5920" s="319">
        <v>73</v>
      </c>
      <c r="Q5920" s="319">
        <v>0</v>
      </c>
      <c r="R5920" s="319">
        <v>48</v>
      </c>
      <c r="S5920" s="319" t="s">
        <v>9648</v>
      </c>
      <c r="T5920" s="319">
        <v>4</v>
      </c>
      <c r="U5920" s="319">
        <v>22.379000000000001</v>
      </c>
      <c r="V5920" s="319">
        <v>-73.013000000000005</v>
      </c>
      <c r="W5920" s="319"/>
      <c r="X5920" s="319"/>
      <c r="Y5920" s="319"/>
      <c r="Z5920" s="319"/>
      <c r="AA5920" s="319"/>
      <c r="AB5920" s="319"/>
      <c r="AC5920" s="319"/>
      <c r="AD5920" s="319"/>
      <c r="AE5920" s="319"/>
      <c r="AF5920" s="319"/>
    </row>
    <row r="5921" spans="2:32" s="313" customFormat="1" hidden="1" x14ac:dyDescent="0.25">
      <c r="B5921" s="313" t="s">
        <v>5494</v>
      </c>
      <c r="C5921" s="672"/>
      <c r="D5921" s="313" t="s">
        <v>11279</v>
      </c>
      <c r="E5921" s="313" t="s">
        <v>5495</v>
      </c>
      <c r="I5921" s="313" t="s">
        <v>5494</v>
      </c>
      <c r="J5921" s="313" t="s">
        <v>565</v>
      </c>
      <c r="K5921" s="313">
        <v>33</v>
      </c>
      <c r="L5921" s="319"/>
      <c r="M5921" s="319">
        <v>49</v>
      </c>
      <c r="N5921" s="319">
        <v>38</v>
      </c>
      <c r="O5921" s="319" t="s">
        <v>9644</v>
      </c>
      <c r="P5921" s="319">
        <v>132</v>
      </c>
      <c r="Q5921" s="319">
        <v>41</v>
      </c>
      <c r="R5921" s="319">
        <v>59</v>
      </c>
      <c r="S5921" s="319" t="s">
        <v>9645</v>
      </c>
      <c r="T5921" s="319">
        <v>8</v>
      </c>
      <c r="U5921" s="319">
        <v>33.826999999999998</v>
      </c>
      <c r="V5921" s="319">
        <v>132.69999999999999</v>
      </c>
      <c r="W5921" s="319"/>
      <c r="X5921" s="319"/>
      <c r="Y5921" s="319"/>
      <c r="Z5921" s="319"/>
      <c r="AA5921" s="319"/>
      <c r="AB5921" s="319"/>
      <c r="AC5921" s="319"/>
      <c r="AD5921" s="319"/>
      <c r="AE5921" s="319"/>
      <c r="AF5921" s="319"/>
    </row>
    <row r="5922" spans="2:32" s="313" customFormat="1" hidden="1" x14ac:dyDescent="0.25">
      <c r="B5922" s="313" t="s">
        <v>5995</v>
      </c>
      <c r="C5922" s="672"/>
      <c r="D5922" s="313" t="s">
        <v>11280</v>
      </c>
      <c r="E5922" s="313" t="s">
        <v>5996</v>
      </c>
      <c r="I5922" s="313" t="s">
        <v>5997</v>
      </c>
      <c r="J5922" s="313" t="s">
        <v>436</v>
      </c>
      <c r="K5922" s="313">
        <v>33</v>
      </c>
      <c r="L5922" s="319"/>
      <c r="M5922" s="319">
        <v>40</v>
      </c>
      <c r="N5922" s="319">
        <v>47</v>
      </c>
      <c r="O5922" s="319" t="s">
        <v>9644</v>
      </c>
      <c r="P5922" s="319">
        <v>78</v>
      </c>
      <c r="Q5922" s="319">
        <v>55</v>
      </c>
      <c r="R5922" s="319">
        <v>42</v>
      </c>
      <c r="S5922" s="319" t="s">
        <v>9648</v>
      </c>
      <c r="T5922" s="319">
        <v>8</v>
      </c>
      <c r="U5922" s="319">
        <v>33.68</v>
      </c>
      <c r="V5922" s="319">
        <v>-78.927999999999997</v>
      </c>
      <c r="W5922" s="319"/>
      <c r="X5922" s="319"/>
      <c r="Y5922" s="319"/>
      <c r="Z5922" s="319"/>
      <c r="AA5922" s="319"/>
      <c r="AB5922" s="319"/>
      <c r="AC5922" s="319"/>
      <c r="AD5922" s="319"/>
      <c r="AE5922" s="319"/>
      <c r="AF5922" s="319"/>
    </row>
    <row r="5923" spans="2:32" s="313" customFormat="1" hidden="1" x14ac:dyDescent="0.25">
      <c r="B5923" s="313" t="s">
        <v>5990</v>
      </c>
      <c r="C5923" s="672"/>
      <c r="D5923" s="313" t="s">
        <v>11281</v>
      </c>
      <c r="E5923" s="313" t="s">
        <v>5991</v>
      </c>
      <c r="I5923" s="313" t="s">
        <v>5990</v>
      </c>
      <c r="J5923" s="313" t="s">
        <v>1030</v>
      </c>
      <c r="K5923" s="313">
        <v>25</v>
      </c>
      <c r="L5923" s="319"/>
      <c r="M5923" s="319">
        <v>22</v>
      </c>
      <c r="N5923" s="319">
        <v>57</v>
      </c>
      <c r="O5923" s="319" t="s">
        <v>9644</v>
      </c>
      <c r="P5923" s="319">
        <v>97</v>
      </c>
      <c r="Q5923" s="319">
        <v>21</v>
      </c>
      <c r="R5923" s="319">
        <v>10</v>
      </c>
      <c r="S5923" s="319" t="s">
        <v>9645</v>
      </c>
      <c r="T5923" s="319">
        <v>145</v>
      </c>
      <c r="U5923" s="319">
        <v>25.382999999999999</v>
      </c>
      <c r="V5923" s="319">
        <v>97.352999999999994</v>
      </c>
      <c r="W5923" s="319"/>
      <c r="X5923" s="319"/>
      <c r="Y5923" s="319"/>
      <c r="Z5923" s="319"/>
      <c r="AA5923" s="319"/>
      <c r="AB5923" s="319"/>
      <c r="AC5923" s="319"/>
      <c r="AD5923" s="319"/>
      <c r="AE5923" s="319"/>
      <c r="AF5923" s="319"/>
    </row>
    <row r="5924" spans="2:32" s="313" customFormat="1" hidden="1" x14ac:dyDescent="0.25">
      <c r="B5924" s="313" t="s">
        <v>5936</v>
      </c>
      <c r="C5924" s="672"/>
      <c r="D5924" s="313" t="s">
        <v>11282</v>
      </c>
      <c r="E5924" s="313" t="s">
        <v>5937</v>
      </c>
      <c r="I5924" s="313" t="s">
        <v>5936</v>
      </c>
      <c r="J5924" s="313" t="s">
        <v>916</v>
      </c>
      <c r="K5924" s="313">
        <v>10</v>
      </c>
      <c r="L5924" s="319"/>
      <c r="M5924" s="319">
        <v>20</v>
      </c>
      <c r="N5924" s="319">
        <v>20</v>
      </c>
      <c r="O5924" s="319" t="s">
        <v>9647</v>
      </c>
      <c r="P5924" s="319">
        <v>40</v>
      </c>
      <c r="Q5924" s="319">
        <v>10</v>
      </c>
      <c r="R5924" s="319">
        <v>54</v>
      </c>
      <c r="S5924" s="319" t="s">
        <v>9645</v>
      </c>
      <c r="T5924" s="319">
        <v>114</v>
      </c>
      <c r="U5924" s="319">
        <v>-10.339</v>
      </c>
      <c r="V5924" s="319">
        <v>40.182000000000002</v>
      </c>
      <c r="W5924" s="319"/>
      <c r="X5924" s="319"/>
      <c r="Y5924" s="319"/>
      <c r="Z5924" s="319"/>
      <c r="AA5924" s="319"/>
      <c r="AB5924" s="319"/>
      <c r="AC5924" s="319"/>
      <c r="AD5924" s="319"/>
      <c r="AE5924" s="319"/>
      <c r="AF5924" s="319"/>
    </row>
    <row r="5925" spans="2:32" s="313" customFormat="1" hidden="1" x14ac:dyDescent="0.25">
      <c r="B5925" s="313" t="s">
        <v>5727</v>
      </c>
      <c r="C5925" s="672"/>
      <c r="D5925" s="313" t="s">
        <v>11283</v>
      </c>
      <c r="E5925" s="313" t="s">
        <v>5728</v>
      </c>
      <c r="I5925" s="313" t="s">
        <v>5727</v>
      </c>
      <c r="J5925" s="313" t="s">
        <v>675</v>
      </c>
      <c r="K5925" s="313">
        <v>4</v>
      </c>
      <c r="L5925" s="319"/>
      <c r="M5925" s="319">
        <v>19</v>
      </c>
      <c r="N5925" s="319">
        <v>30</v>
      </c>
      <c r="O5925" s="319" t="s">
        <v>9644</v>
      </c>
      <c r="P5925" s="319">
        <v>113</v>
      </c>
      <c r="Q5925" s="319">
        <v>59</v>
      </c>
      <c r="R5925" s="319">
        <v>18</v>
      </c>
      <c r="S5925" s="319" t="s">
        <v>9645</v>
      </c>
      <c r="T5925" s="319">
        <v>17</v>
      </c>
      <c r="U5925" s="319">
        <v>4.3250000000000002</v>
      </c>
      <c r="V5925" s="319">
        <v>113.988</v>
      </c>
      <c r="W5925" s="319"/>
      <c r="X5925" s="319"/>
      <c r="Y5925" s="319"/>
      <c r="Z5925" s="319"/>
      <c r="AA5925" s="319"/>
      <c r="AB5925" s="319"/>
      <c r="AC5925" s="319"/>
      <c r="AD5925" s="319"/>
      <c r="AE5925" s="319"/>
      <c r="AF5925" s="319"/>
    </row>
    <row r="5926" spans="2:32" s="313" customFormat="1" hidden="1" x14ac:dyDescent="0.25">
      <c r="B5926" s="313" t="s">
        <v>5759</v>
      </c>
      <c r="C5926" s="672"/>
      <c r="D5926" s="313" t="s">
        <v>11284</v>
      </c>
      <c r="E5926" s="313" t="s">
        <v>5760</v>
      </c>
      <c r="I5926" s="313" t="s">
        <v>5759</v>
      </c>
      <c r="J5926" s="313" t="s">
        <v>1295</v>
      </c>
      <c r="K5926" s="313">
        <v>11</v>
      </c>
      <c r="L5926" s="319"/>
      <c r="M5926" s="319">
        <v>21</v>
      </c>
      <c r="N5926" s="319">
        <v>42</v>
      </c>
      <c r="O5926" s="319" t="s">
        <v>9647</v>
      </c>
      <c r="P5926" s="319">
        <v>40</v>
      </c>
      <c r="Q5926" s="319">
        <v>21</v>
      </c>
      <c r="R5926" s="319">
        <v>17</v>
      </c>
      <c r="S5926" s="319" t="s">
        <v>9645</v>
      </c>
      <c r="T5926" s="319">
        <v>28</v>
      </c>
      <c r="U5926" s="319">
        <v>-11.362</v>
      </c>
      <c r="V5926" s="319">
        <v>40.354999999999997</v>
      </c>
      <c r="W5926" s="319"/>
      <c r="X5926" s="319"/>
      <c r="Y5926" s="319"/>
      <c r="Z5926" s="319"/>
      <c r="AA5926" s="319"/>
      <c r="AB5926" s="319"/>
      <c r="AC5926" s="319"/>
      <c r="AD5926" s="319"/>
      <c r="AE5926" s="319"/>
      <c r="AF5926" s="319"/>
    </row>
    <row r="5927" spans="2:32" s="313" customFormat="1" hidden="1" x14ac:dyDescent="0.25">
      <c r="B5927" s="313" t="s">
        <v>5735</v>
      </c>
      <c r="C5927" s="672"/>
      <c r="D5927" s="313" t="s">
        <v>11285</v>
      </c>
      <c r="E5927" s="313" t="s">
        <v>5736</v>
      </c>
      <c r="I5927" s="313" t="s">
        <v>5735</v>
      </c>
      <c r="J5927" s="313" t="s">
        <v>1463</v>
      </c>
      <c r="K5927" s="313">
        <v>0</v>
      </c>
      <c r="L5927" s="319"/>
      <c r="M5927" s="319">
        <v>46</v>
      </c>
      <c r="N5927" s="319">
        <v>32</v>
      </c>
      <c r="O5927" s="319" t="s">
        <v>9644</v>
      </c>
      <c r="P5927" s="319">
        <v>11</v>
      </c>
      <c r="Q5927" s="319">
        <v>33</v>
      </c>
      <c r="R5927" s="319">
        <v>9</v>
      </c>
      <c r="S5927" s="319" t="s">
        <v>9645</v>
      </c>
      <c r="T5927" s="319">
        <v>584</v>
      </c>
      <c r="U5927" s="319">
        <v>0.77600000000000002</v>
      </c>
      <c r="V5927" s="319">
        <v>11.553000000000001</v>
      </c>
      <c r="W5927" s="319"/>
      <c r="X5927" s="319"/>
      <c r="Y5927" s="319"/>
      <c r="Z5927" s="319"/>
      <c r="AA5927" s="319"/>
      <c r="AB5927" s="319"/>
      <c r="AC5927" s="319"/>
      <c r="AD5927" s="319"/>
      <c r="AE5927" s="319"/>
      <c r="AF5927" s="319"/>
    </row>
    <row r="5928" spans="2:32" s="313" customFormat="1" hidden="1" x14ac:dyDescent="0.25">
      <c r="B5928" s="313" t="s">
        <v>5266</v>
      </c>
      <c r="C5928" s="672"/>
      <c r="D5928" s="313" t="s">
        <v>11286</v>
      </c>
      <c r="E5928" s="313" t="s">
        <v>5267</v>
      </c>
      <c r="I5928" s="313" t="s">
        <v>5266</v>
      </c>
      <c r="J5928" s="313" t="s">
        <v>2050</v>
      </c>
      <c r="K5928" s="313">
        <v>23</v>
      </c>
      <c r="L5928" s="319"/>
      <c r="M5928" s="319">
        <v>34</v>
      </c>
      <c r="N5928" s="319">
        <v>7</v>
      </c>
      <c r="O5928" s="319" t="s">
        <v>9644</v>
      </c>
      <c r="P5928" s="319">
        <v>119</v>
      </c>
      <c r="Q5928" s="319">
        <v>37</v>
      </c>
      <c r="R5928" s="319">
        <v>41</v>
      </c>
      <c r="S5928" s="319" t="s">
        <v>9645</v>
      </c>
      <c r="T5928" s="319">
        <v>32</v>
      </c>
      <c r="U5928" s="319">
        <v>23.568999999999999</v>
      </c>
      <c r="V5928" s="319">
        <v>119.628</v>
      </c>
      <c r="W5928" s="319"/>
      <c r="X5928" s="319"/>
      <c r="Y5928" s="319"/>
      <c r="Z5928" s="319"/>
      <c r="AA5928" s="319"/>
      <c r="AB5928" s="319"/>
      <c r="AC5928" s="319"/>
      <c r="AD5928" s="319"/>
      <c r="AE5928" s="319"/>
      <c r="AF5928" s="319"/>
    </row>
    <row r="5929" spans="2:32" s="313" customFormat="1" hidden="1" x14ac:dyDescent="0.25">
      <c r="B5929" s="313" t="s">
        <v>5621</v>
      </c>
      <c r="C5929" s="672"/>
      <c r="D5929" s="313" t="s">
        <v>11287</v>
      </c>
      <c r="E5929" s="313" t="s">
        <v>5622</v>
      </c>
      <c r="I5929" s="313" t="s">
        <v>5621</v>
      </c>
      <c r="J5929" s="313" t="s">
        <v>484</v>
      </c>
      <c r="K5929" s="313">
        <v>40</v>
      </c>
      <c r="L5929" s="319"/>
      <c r="M5929" s="319">
        <v>49</v>
      </c>
      <c r="N5929" s="319">
        <v>45</v>
      </c>
      <c r="O5929" s="319" t="s">
        <v>9644</v>
      </c>
      <c r="P5929" s="319">
        <v>35</v>
      </c>
      <c r="Q5929" s="319">
        <v>31</v>
      </c>
      <c r="R5929" s="319">
        <v>19</v>
      </c>
      <c r="S5929" s="319" t="s">
        <v>9645</v>
      </c>
      <c r="T5929" s="319">
        <v>545</v>
      </c>
      <c r="U5929" s="319">
        <v>40.829000000000001</v>
      </c>
      <c r="V5929" s="319">
        <v>35.521999999999998</v>
      </c>
      <c r="W5929" s="319"/>
      <c r="X5929" s="319"/>
      <c r="Y5929" s="319"/>
      <c r="Z5929" s="319"/>
      <c r="AA5929" s="319"/>
      <c r="AB5929" s="319"/>
      <c r="AC5929" s="319"/>
      <c r="AD5929" s="319"/>
      <c r="AE5929" s="319"/>
      <c r="AF5929" s="319"/>
    </row>
    <row r="5930" spans="2:32" s="313" customFormat="1" hidden="1" x14ac:dyDescent="0.25">
      <c r="B5930" s="313" t="s">
        <v>5875</v>
      </c>
      <c r="C5930" s="672"/>
      <c r="D5930" s="313" t="s">
        <v>11288</v>
      </c>
      <c r="E5930" s="313" t="s">
        <v>5876</v>
      </c>
      <c r="I5930" s="313" t="s">
        <v>5877</v>
      </c>
      <c r="J5930" s="313" t="s">
        <v>1105</v>
      </c>
      <c r="K5930" s="313">
        <v>14</v>
      </c>
      <c r="L5930" s="319"/>
      <c r="M5930" s="319">
        <v>30</v>
      </c>
      <c r="N5930" s="319">
        <v>46</v>
      </c>
      <c r="O5930" s="319" t="s">
        <v>9644</v>
      </c>
      <c r="P5930" s="319">
        <v>4</v>
      </c>
      <c r="Q5930" s="319">
        <v>4</v>
      </c>
      <c r="R5930" s="319">
        <v>46</v>
      </c>
      <c r="S5930" s="319" t="s">
        <v>9648</v>
      </c>
      <c r="T5930" s="319">
        <v>277</v>
      </c>
      <c r="U5930" s="319">
        <v>14.513</v>
      </c>
      <c r="V5930" s="319">
        <v>-4.0789999999999997</v>
      </c>
      <c r="W5930" s="319"/>
      <c r="X5930" s="319"/>
      <c r="Y5930" s="319"/>
      <c r="Z5930" s="319"/>
      <c r="AA5930" s="319"/>
      <c r="AB5930" s="319"/>
      <c r="AC5930" s="319"/>
      <c r="AD5930" s="319"/>
      <c r="AE5930" s="319"/>
      <c r="AF5930" s="319"/>
    </row>
    <row r="5931" spans="2:32" s="313" customFormat="1" hidden="1" x14ac:dyDescent="0.25">
      <c r="B5931" s="313" t="s">
        <v>5349</v>
      </c>
      <c r="C5931" s="672"/>
      <c r="D5931" s="313" t="s">
        <v>11289</v>
      </c>
      <c r="E5931" s="313" t="s">
        <v>5350</v>
      </c>
      <c r="I5931" s="313" t="s">
        <v>5351</v>
      </c>
      <c r="J5931" s="313" t="s">
        <v>878</v>
      </c>
      <c r="K5931" s="313">
        <v>5</v>
      </c>
      <c r="L5931" s="319"/>
      <c r="M5931" s="319">
        <v>1</v>
      </c>
      <c r="N5931" s="319">
        <v>47</v>
      </c>
      <c r="O5931" s="319" t="s">
        <v>9644</v>
      </c>
      <c r="P5931" s="319">
        <v>75</v>
      </c>
      <c r="Q5931" s="319">
        <v>27</v>
      </c>
      <c r="R5931" s="319">
        <v>54</v>
      </c>
      <c r="S5931" s="319" t="s">
        <v>9648</v>
      </c>
      <c r="T5931" s="319">
        <v>2095</v>
      </c>
      <c r="U5931" s="319">
        <v>5.03</v>
      </c>
      <c r="V5931" s="319">
        <v>-75.465000000000003</v>
      </c>
      <c r="W5931" s="319"/>
      <c r="X5931" s="319"/>
      <c r="Y5931" s="319"/>
      <c r="Z5931" s="319"/>
      <c r="AA5931" s="319"/>
      <c r="AB5931" s="319"/>
      <c r="AC5931" s="319"/>
      <c r="AD5931" s="319"/>
      <c r="AE5931" s="319"/>
      <c r="AF5931" s="319"/>
    </row>
    <row r="5932" spans="2:32" s="313" customFormat="1" hidden="1" x14ac:dyDescent="0.25">
      <c r="B5932" s="313" t="s">
        <v>5625</v>
      </c>
      <c r="C5932" s="672"/>
      <c r="D5932" s="313" t="s">
        <v>11290</v>
      </c>
      <c r="E5932" s="313" t="s">
        <v>5628</v>
      </c>
      <c r="I5932" s="313" t="s">
        <v>5629</v>
      </c>
      <c r="J5932" s="313" t="s">
        <v>423</v>
      </c>
      <c r="K5932" s="313">
        <v>49</v>
      </c>
      <c r="L5932" s="319"/>
      <c r="M5932" s="319">
        <v>4</v>
      </c>
      <c r="N5932" s="319">
        <v>18</v>
      </c>
      <c r="O5932" s="319" t="s">
        <v>9644</v>
      </c>
      <c r="P5932" s="319">
        <v>6</v>
      </c>
      <c r="Q5932" s="319">
        <v>7</v>
      </c>
      <c r="R5932" s="319">
        <v>54</v>
      </c>
      <c r="S5932" s="319" t="s">
        <v>9645</v>
      </c>
      <c r="T5932" s="319">
        <v>192</v>
      </c>
      <c r="U5932" s="319">
        <v>49.072000000000003</v>
      </c>
      <c r="V5932" s="319">
        <v>6.1319999999999997</v>
      </c>
      <c r="W5932" s="319"/>
      <c r="X5932" s="319"/>
      <c r="Y5932" s="319"/>
      <c r="Z5932" s="319"/>
      <c r="AA5932" s="319"/>
      <c r="AB5932" s="319"/>
      <c r="AC5932" s="319"/>
      <c r="AD5932" s="319"/>
      <c r="AE5932" s="319"/>
      <c r="AF5932" s="319"/>
    </row>
    <row r="5933" spans="2:32" s="313" customFormat="1" hidden="1" x14ac:dyDescent="0.25">
      <c r="B5933" s="313" t="s">
        <v>5364</v>
      </c>
      <c r="C5933" s="672"/>
      <c r="D5933" s="313" t="s">
        <v>11291</v>
      </c>
      <c r="E5933" s="313" t="s">
        <v>5365</v>
      </c>
      <c r="I5933" s="313" t="s">
        <v>5366</v>
      </c>
      <c r="J5933" s="313" t="s">
        <v>1169</v>
      </c>
      <c r="K5933" s="313">
        <v>20</v>
      </c>
      <c r="L5933" s="319"/>
      <c r="M5933" s="319">
        <v>17</v>
      </c>
      <c r="N5933" s="319">
        <v>17</v>
      </c>
      <c r="O5933" s="319" t="s">
        <v>9644</v>
      </c>
      <c r="P5933" s="319">
        <v>77</v>
      </c>
      <c r="Q5933" s="319">
        <v>5</v>
      </c>
      <c r="R5933" s="319">
        <v>21</v>
      </c>
      <c r="S5933" s="319" t="s">
        <v>9648</v>
      </c>
      <c r="T5933" s="319">
        <v>35</v>
      </c>
      <c r="U5933" s="319">
        <v>20.288</v>
      </c>
      <c r="V5933" s="319">
        <v>-77.088999999999999</v>
      </c>
      <c r="W5933" s="319"/>
      <c r="X5933" s="319"/>
      <c r="Y5933" s="319"/>
      <c r="Z5933" s="319"/>
      <c r="AA5933" s="319"/>
      <c r="AB5933" s="319"/>
      <c r="AC5933" s="319"/>
      <c r="AD5933" s="319"/>
      <c r="AE5933" s="319"/>
      <c r="AF5933" s="319"/>
    </row>
    <row r="5934" spans="2:32" s="313" customFormat="1" hidden="1" x14ac:dyDescent="0.25">
      <c r="B5934" s="313" t="s">
        <v>5517</v>
      </c>
      <c r="C5934" s="672"/>
      <c r="D5934" s="313" t="s">
        <v>11292</v>
      </c>
      <c r="E5934" s="313" t="s">
        <v>5518</v>
      </c>
      <c r="I5934" s="313" t="s">
        <v>5519</v>
      </c>
      <c r="J5934" s="313" t="s">
        <v>3693</v>
      </c>
      <c r="K5934" s="313">
        <v>36</v>
      </c>
      <c r="L5934" s="319"/>
      <c r="M5934" s="319">
        <v>42</v>
      </c>
      <c r="N5934" s="319">
        <v>25</v>
      </c>
      <c r="O5934" s="319" t="s">
        <v>9644</v>
      </c>
      <c r="P5934" s="319">
        <v>67</v>
      </c>
      <c r="Q5934" s="319">
        <v>12</v>
      </c>
      <c r="R5934" s="319">
        <v>33</v>
      </c>
      <c r="S5934" s="319" t="s">
        <v>9645</v>
      </c>
      <c r="T5934" s="319">
        <v>392</v>
      </c>
      <c r="U5934" s="319">
        <v>36.707000000000001</v>
      </c>
      <c r="V5934" s="319">
        <v>67.209000000000003</v>
      </c>
      <c r="W5934" s="319"/>
      <c r="X5934" s="319"/>
      <c r="Y5934" s="319"/>
      <c r="Z5934" s="319"/>
      <c r="AA5934" s="319"/>
      <c r="AB5934" s="319"/>
      <c r="AC5934" s="319"/>
      <c r="AD5934" s="319"/>
      <c r="AE5934" s="319"/>
      <c r="AF5934" s="319"/>
    </row>
    <row r="5935" spans="2:32" s="313" customFormat="1" hidden="1" x14ac:dyDescent="0.25">
      <c r="B5935" s="313" t="s">
        <v>5520</v>
      </c>
      <c r="C5935" s="672"/>
      <c r="D5935" s="313" t="s">
        <v>11293</v>
      </c>
      <c r="E5935" s="313" t="s">
        <v>5521</v>
      </c>
      <c r="I5935" s="313" t="s">
        <v>5522</v>
      </c>
      <c r="J5935" s="313" t="s">
        <v>469</v>
      </c>
      <c r="K5935" s="313">
        <v>23</v>
      </c>
      <c r="L5935" s="319"/>
      <c r="M5935" s="319">
        <v>9</v>
      </c>
      <c r="N5935" s="319">
        <v>40</v>
      </c>
      <c r="O5935" s="319" t="s">
        <v>9644</v>
      </c>
      <c r="P5935" s="319">
        <v>106</v>
      </c>
      <c r="Q5935" s="319">
        <v>15</v>
      </c>
      <c r="R5935" s="319">
        <v>57</v>
      </c>
      <c r="S5935" s="319" t="s">
        <v>9648</v>
      </c>
      <c r="T5935" s="319">
        <v>12</v>
      </c>
      <c r="U5935" s="319">
        <v>23.161000000000001</v>
      </c>
      <c r="V5935" s="319">
        <v>-106.26600000000001</v>
      </c>
      <c r="W5935" s="319"/>
      <c r="X5935" s="319"/>
      <c r="Y5935" s="319"/>
      <c r="Z5935" s="319"/>
      <c r="AA5935" s="319"/>
      <c r="AB5935" s="319"/>
      <c r="AC5935" s="319"/>
      <c r="AD5935" s="319"/>
      <c r="AE5935" s="319"/>
      <c r="AF5935" s="319"/>
    </row>
    <row r="5936" spans="2:32" s="313" customFormat="1" hidden="1" x14ac:dyDescent="0.25">
      <c r="B5936" s="313" t="s">
        <v>5489</v>
      </c>
      <c r="C5936" s="672"/>
      <c r="D5936" s="313" t="s">
        <v>11294</v>
      </c>
      <c r="E5936" s="313" t="s">
        <v>5490</v>
      </c>
      <c r="I5936" s="313" t="s">
        <v>5489</v>
      </c>
      <c r="J5936" s="313" t="s">
        <v>2050</v>
      </c>
      <c r="K5936" s="313">
        <v>26</v>
      </c>
      <c r="L5936" s="319"/>
      <c r="M5936" s="319">
        <v>13</v>
      </c>
      <c r="N5936" s="319">
        <v>26</v>
      </c>
      <c r="O5936" s="319" t="s">
        <v>9644</v>
      </c>
      <c r="P5936" s="319">
        <v>120</v>
      </c>
      <c r="Q5936" s="319">
        <v>0</v>
      </c>
      <c r="R5936" s="319">
        <v>9</v>
      </c>
      <c r="S5936" s="319" t="s">
        <v>9645</v>
      </c>
      <c r="T5936" s="319">
        <v>13</v>
      </c>
      <c r="U5936" s="319">
        <v>26.224</v>
      </c>
      <c r="V5936" s="319">
        <v>120.002</v>
      </c>
      <c r="W5936" s="319"/>
      <c r="X5936" s="319"/>
      <c r="Y5936" s="319"/>
      <c r="Z5936" s="319"/>
      <c r="AA5936" s="319"/>
      <c r="AB5936" s="319"/>
      <c r="AC5936" s="319"/>
      <c r="AD5936" s="319"/>
      <c r="AE5936" s="319"/>
      <c r="AF5936" s="319"/>
    </row>
    <row r="5937" spans="2:32" s="313" customFormat="1" hidden="1" x14ac:dyDescent="0.25">
      <c r="B5937" s="313" t="s">
        <v>2134</v>
      </c>
      <c r="C5937" s="672"/>
      <c r="D5937" s="313" t="s">
        <v>11295</v>
      </c>
      <c r="E5937" s="313" t="s">
        <v>412</v>
      </c>
      <c r="I5937" s="313" t="s">
        <v>2135</v>
      </c>
      <c r="J5937" s="313" t="s">
        <v>1711</v>
      </c>
      <c r="K5937" s="313">
        <v>37</v>
      </c>
      <c r="L5937" s="319"/>
      <c r="M5937" s="319">
        <v>53</v>
      </c>
      <c r="N5937" s="319">
        <v>1</v>
      </c>
      <c r="O5937" s="319" t="s">
        <v>9644</v>
      </c>
      <c r="P5937" s="319">
        <v>127</v>
      </c>
      <c r="Q5937" s="319">
        <v>43</v>
      </c>
      <c r="R5937" s="319">
        <v>4</v>
      </c>
      <c r="S5937" s="319" t="s">
        <v>9645</v>
      </c>
      <c r="T5937" s="319">
        <v>75</v>
      </c>
      <c r="U5937" s="319">
        <v>37.884</v>
      </c>
      <c r="V5937" s="319">
        <v>127.718</v>
      </c>
      <c r="W5937" s="319"/>
      <c r="X5937" s="319"/>
      <c r="Y5937" s="319"/>
      <c r="Z5937" s="319"/>
      <c r="AA5937" s="319"/>
      <c r="AB5937" s="319"/>
      <c r="AC5937" s="319"/>
      <c r="AD5937" s="319"/>
      <c r="AE5937" s="319"/>
      <c r="AF5937" s="319"/>
    </row>
    <row r="5938" spans="2:32" s="313" customFormat="1" hidden="1" x14ac:dyDescent="0.25">
      <c r="B5938" s="313" t="s">
        <v>7184</v>
      </c>
      <c r="C5938" s="672"/>
      <c r="D5938" s="313" t="s">
        <v>11296</v>
      </c>
      <c r="E5938" s="313" t="s">
        <v>412</v>
      </c>
      <c r="I5938" s="313" t="s">
        <v>7185</v>
      </c>
      <c r="J5938" s="313" t="s">
        <v>1711</v>
      </c>
      <c r="K5938" s="313">
        <v>36</v>
      </c>
      <c r="L5938" s="319"/>
      <c r="M5938" s="319">
        <v>57</v>
      </c>
      <c r="N5938" s="319">
        <v>38</v>
      </c>
      <c r="O5938" s="319" t="s">
        <v>9644</v>
      </c>
      <c r="P5938" s="319">
        <v>127</v>
      </c>
      <c r="Q5938" s="319">
        <v>2</v>
      </c>
      <c r="R5938" s="319">
        <v>0</v>
      </c>
      <c r="S5938" s="319" t="s">
        <v>9645</v>
      </c>
      <c r="T5938" s="319">
        <v>16</v>
      </c>
      <c r="U5938" s="319">
        <v>36.960999999999999</v>
      </c>
      <c r="V5938" s="319">
        <v>127.033</v>
      </c>
      <c r="W5938" s="319"/>
      <c r="X5938" s="319"/>
      <c r="Y5938" s="319"/>
      <c r="Z5938" s="319"/>
      <c r="AA5938" s="319"/>
      <c r="AB5938" s="319"/>
      <c r="AC5938" s="319"/>
      <c r="AD5938" s="319"/>
      <c r="AE5938" s="319"/>
      <c r="AF5938" s="319"/>
    </row>
    <row r="5939" spans="2:32" s="313" customFormat="1" hidden="1" x14ac:dyDescent="0.25">
      <c r="B5939" s="313" t="s">
        <v>411</v>
      </c>
      <c r="C5939" s="672"/>
      <c r="D5939" s="313" t="s">
        <v>11297</v>
      </c>
      <c r="E5939" s="313" t="s">
        <v>412</v>
      </c>
      <c r="I5939" s="313" t="s">
        <v>413</v>
      </c>
      <c r="J5939" s="313" t="s">
        <v>406</v>
      </c>
      <c r="K5939" s="313">
        <v>48</v>
      </c>
      <c r="L5939" s="319"/>
      <c r="M5939" s="319">
        <v>46</v>
      </c>
      <c r="N5939" s="319">
        <v>40</v>
      </c>
      <c r="O5939" s="319" t="s">
        <v>9644</v>
      </c>
      <c r="P5939" s="319">
        <v>10</v>
      </c>
      <c r="Q5939" s="319">
        <v>15</v>
      </c>
      <c r="R5939" s="319">
        <v>52</v>
      </c>
      <c r="S5939" s="319" t="s">
        <v>9645</v>
      </c>
      <c r="T5939" s="319">
        <v>584</v>
      </c>
      <c r="U5939" s="319">
        <v>48.777999999999999</v>
      </c>
      <c r="V5939" s="319">
        <v>10.263999999999999</v>
      </c>
      <c r="W5939" s="319"/>
      <c r="X5939" s="319"/>
      <c r="Y5939" s="319"/>
      <c r="Z5939" s="319"/>
      <c r="AA5939" s="319"/>
      <c r="AB5939" s="319"/>
      <c r="AC5939" s="319"/>
      <c r="AD5939" s="319"/>
      <c r="AE5939" s="319"/>
      <c r="AF5939" s="319"/>
    </row>
    <row r="5940" spans="2:32" s="313" customFormat="1" hidden="1" x14ac:dyDescent="0.25">
      <c r="B5940" s="313" t="s">
        <v>9133</v>
      </c>
      <c r="C5940" s="672"/>
      <c r="D5940" s="313" t="s">
        <v>11298</v>
      </c>
      <c r="E5940" s="313" t="s">
        <v>412</v>
      </c>
      <c r="I5940" s="313" t="s">
        <v>9134</v>
      </c>
      <c r="J5940" s="313" t="s">
        <v>410</v>
      </c>
      <c r="K5940" s="313">
        <v>56</v>
      </c>
      <c r="L5940" s="319"/>
      <c r="M5940" s="319">
        <v>50</v>
      </c>
      <c r="N5940" s="319">
        <v>49</v>
      </c>
      <c r="O5940" s="319" t="s">
        <v>9644</v>
      </c>
      <c r="P5940" s="319">
        <v>9</v>
      </c>
      <c r="Q5940" s="319">
        <v>27</v>
      </c>
      <c r="R5940" s="319">
        <v>31</v>
      </c>
      <c r="S5940" s="319" t="s">
        <v>9645</v>
      </c>
      <c r="T5940" s="319">
        <v>37</v>
      </c>
      <c r="U5940" s="319">
        <v>56.847000000000001</v>
      </c>
      <c r="V5940" s="319">
        <v>9.4589999999999996</v>
      </c>
      <c r="W5940" s="319"/>
      <c r="X5940" s="319"/>
      <c r="Y5940" s="319"/>
      <c r="Z5940" s="319"/>
      <c r="AA5940" s="319"/>
      <c r="AB5940" s="319"/>
      <c r="AC5940" s="319"/>
      <c r="AD5940" s="319"/>
      <c r="AE5940" s="319"/>
      <c r="AF5940" s="319"/>
    </row>
    <row r="5941" spans="2:32" s="313" customFormat="1" hidden="1" x14ac:dyDescent="0.25">
      <c r="B5941" s="313" t="s">
        <v>422</v>
      </c>
      <c r="C5941" s="672"/>
      <c r="D5941" s="313" t="s">
        <v>11299</v>
      </c>
      <c r="E5941" s="313" t="s">
        <v>412</v>
      </c>
      <c r="I5941" s="313" t="s">
        <v>422</v>
      </c>
      <c r="J5941" s="313" t="s">
        <v>423</v>
      </c>
      <c r="K5941" s="313">
        <v>50</v>
      </c>
      <c r="L5941" s="319"/>
      <c r="M5941" s="319">
        <v>8</v>
      </c>
      <c r="N5941" s="319">
        <v>36</v>
      </c>
      <c r="O5941" s="319" t="s">
        <v>9644</v>
      </c>
      <c r="P5941" s="319">
        <v>1</v>
      </c>
      <c r="Q5941" s="319">
        <v>49</v>
      </c>
      <c r="R5941" s="319">
        <v>54</v>
      </c>
      <c r="S5941" s="319" t="s">
        <v>9645</v>
      </c>
      <c r="T5941" s="319">
        <v>68</v>
      </c>
      <c r="U5941" s="319">
        <v>50.143000000000001</v>
      </c>
      <c r="V5941" s="319">
        <v>1.8320000000000001</v>
      </c>
      <c r="W5941" s="319"/>
      <c r="X5941" s="319"/>
      <c r="Y5941" s="319"/>
      <c r="Z5941" s="319"/>
      <c r="AA5941" s="319"/>
      <c r="AB5941" s="319"/>
      <c r="AC5941" s="319"/>
      <c r="AD5941" s="319"/>
      <c r="AE5941" s="319"/>
      <c r="AF5941" s="319"/>
    </row>
    <row r="5942" spans="2:32" s="313" customFormat="1" hidden="1" x14ac:dyDescent="0.25">
      <c r="B5942" s="313" t="s">
        <v>427</v>
      </c>
      <c r="C5942" s="672"/>
      <c r="D5942" s="313" t="s">
        <v>11300</v>
      </c>
      <c r="E5942" s="313" t="s">
        <v>412</v>
      </c>
      <c r="I5942" s="313" t="s">
        <v>427</v>
      </c>
      <c r="J5942" s="313" t="s">
        <v>418</v>
      </c>
      <c r="K5942" s="313">
        <v>32</v>
      </c>
      <c r="L5942" s="319"/>
      <c r="M5942" s="319">
        <v>56</v>
      </c>
      <c r="N5942" s="319">
        <v>4</v>
      </c>
      <c r="O5942" s="319" t="s">
        <v>9644</v>
      </c>
      <c r="P5942" s="319">
        <v>47</v>
      </c>
      <c r="Q5942" s="319">
        <v>29</v>
      </c>
      <c r="R5942" s="319">
        <v>0</v>
      </c>
      <c r="S5942" s="319" t="s">
        <v>9645</v>
      </c>
      <c r="T5942" s="319">
        <v>793</v>
      </c>
      <c r="U5942" s="319">
        <v>32.933999999999997</v>
      </c>
      <c r="V5942" s="319">
        <v>47.482999999999997</v>
      </c>
      <c r="W5942" s="319"/>
      <c r="X5942" s="319"/>
      <c r="Y5942" s="319"/>
      <c r="Z5942" s="319"/>
      <c r="AA5942" s="319"/>
      <c r="AB5942" s="319"/>
      <c r="AC5942" s="319"/>
      <c r="AD5942" s="319"/>
      <c r="AE5942" s="319"/>
      <c r="AF5942" s="319"/>
    </row>
    <row r="5943" spans="2:32" s="313" customFormat="1" hidden="1" x14ac:dyDescent="0.25">
      <c r="B5943" s="313" t="s">
        <v>450</v>
      </c>
      <c r="C5943" s="672"/>
      <c r="D5943" s="313" t="s">
        <v>11301</v>
      </c>
      <c r="E5943" s="313" t="s">
        <v>412</v>
      </c>
      <c r="I5943" s="313" t="s">
        <v>450</v>
      </c>
      <c r="J5943" s="313" t="s">
        <v>440</v>
      </c>
      <c r="K5943" s="313">
        <v>25</v>
      </c>
      <c r="L5943" s="319"/>
      <c r="M5943" s="319">
        <v>54</v>
      </c>
      <c r="N5943" s="319">
        <v>41</v>
      </c>
      <c r="O5943" s="319" t="s">
        <v>9644</v>
      </c>
      <c r="P5943" s="319">
        <v>49</v>
      </c>
      <c r="Q5943" s="319">
        <v>35</v>
      </c>
      <c r="R5943" s="319">
        <v>29</v>
      </c>
      <c r="S5943" s="319" t="s">
        <v>9645</v>
      </c>
      <c r="T5943" s="319">
        <v>70</v>
      </c>
      <c r="U5943" s="319">
        <v>25.911000000000001</v>
      </c>
      <c r="V5943" s="319">
        <v>49.591000000000001</v>
      </c>
      <c r="W5943" s="319"/>
      <c r="X5943" s="319"/>
      <c r="Y5943" s="319"/>
      <c r="Z5943" s="319"/>
      <c r="AA5943" s="319"/>
      <c r="AB5943" s="319"/>
      <c r="AC5943" s="319"/>
      <c r="AD5943" s="319"/>
      <c r="AE5943" s="319"/>
      <c r="AF5943" s="319"/>
    </row>
    <row r="5944" spans="2:32" s="313" customFormat="1" hidden="1" x14ac:dyDescent="0.25">
      <c r="B5944" s="313" t="s">
        <v>465</v>
      </c>
      <c r="C5944" s="672"/>
      <c r="D5944" s="313" t="s">
        <v>11302</v>
      </c>
      <c r="E5944" s="313" t="s">
        <v>412</v>
      </c>
      <c r="I5944" s="313" t="s">
        <v>466</v>
      </c>
      <c r="J5944" s="313" t="s">
        <v>418</v>
      </c>
      <c r="K5944" s="313">
        <v>25</v>
      </c>
      <c r="L5944" s="319"/>
      <c r="M5944" s="319">
        <v>52</v>
      </c>
      <c r="N5944" s="319">
        <v>33</v>
      </c>
      <c r="O5944" s="319" t="s">
        <v>9644</v>
      </c>
      <c r="P5944" s="319">
        <v>55</v>
      </c>
      <c r="Q5944" s="319">
        <v>1</v>
      </c>
      <c r="R5944" s="319">
        <v>58</v>
      </c>
      <c r="S5944" s="319" t="s">
        <v>9645</v>
      </c>
      <c r="T5944" s="319">
        <v>8</v>
      </c>
      <c r="U5944" s="319">
        <v>25.876000000000001</v>
      </c>
      <c r="V5944" s="319">
        <v>55.033000000000001</v>
      </c>
      <c r="W5944" s="319"/>
      <c r="X5944" s="319"/>
      <c r="Y5944" s="319"/>
      <c r="Z5944" s="319"/>
      <c r="AA5944" s="319"/>
      <c r="AB5944" s="319"/>
      <c r="AC5944" s="319"/>
      <c r="AD5944" s="319"/>
      <c r="AE5944" s="319"/>
      <c r="AF5944" s="319"/>
    </row>
    <row r="5945" spans="2:32" s="313" customFormat="1" hidden="1" x14ac:dyDescent="0.25">
      <c r="B5945" s="313" t="s">
        <v>491</v>
      </c>
      <c r="C5945" s="672"/>
      <c r="D5945" s="313" t="s">
        <v>11303</v>
      </c>
      <c r="E5945" s="313" t="s">
        <v>412</v>
      </c>
      <c r="I5945" s="313" t="s">
        <v>495</v>
      </c>
      <c r="J5945" s="313" t="s">
        <v>493</v>
      </c>
      <c r="K5945" s="313">
        <v>34</v>
      </c>
      <c r="L5945" s="319"/>
      <c r="M5945" s="319">
        <v>47</v>
      </c>
      <c r="N5945" s="319">
        <v>36</v>
      </c>
      <c r="O5945" s="319" t="s">
        <v>9647</v>
      </c>
      <c r="P5945" s="319">
        <v>138</v>
      </c>
      <c r="Q5945" s="319">
        <v>37</v>
      </c>
      <c r="R5945" s="319">
        <v>59</v>
      </c>
      <c r="S5945" s="319" t="s">
        <v>9645</v>
      </c>
      <c r="T5945" s="319">
        <v>18</v>
      </c>
      <c r="U5945" s="319">
        <v>-34.792999999999999</v>
      </c>
      <c r="V5945" s="319">
        <v>138.63300000000001</v>
      </c>
      <c r="W5945" s="319"/>
      <c r="X5945" s="319"/>
      <c r="Y5945" s="319"/>
      <c r="Z5945" s="319"/>
      <c r="AA5945" s="319"/>
      <c r="AB5945" s="319"/>
      <c r="AC5945" s="319"/>
      <c r="AD5945" s="319"/>
      <c r="AE5945" s="319"/>
      <c r="AF5945" s="319"/>
    </row>
    <row r="5946" spans="2:32" s="313" customFormat="1" hidden="1" x14ac:dyDescent="0.25">
      <c r="B5946" s="313" t="s">
        <v>6533</v>
      </c>
      <c r="C5946" s="672"/>
      <c r="D5946" s="313" t="s">
        <v>11304</v>
      </c>
      <c r="E5946" s="313" t="s">
        <v>412</v>
      </c>
      <c r="I5946" s="313" t="s">
        <v>6534</v>
      </c>
      <c r="J5946" s="313" t="s">
        <v>726</v>
      </c>
      <c r="K5946" s="313">
        <v>1</v>
      </c>
      <c r="L5946" s="319"/>
      <c r="M5946" s="319">
        <v>23</v>
      </c>
      <c r="N5946" s="319">
        <v>57</v>
      </c>
      <c r="O5946" s="319" t="s">
        <v>9644</v>
      </c>
      <c r="P5946" s="319">
        <v>99</v>
      </c>
      <c r="Q5946" s="319">
        <v>25</v>
      </c>
      <c r="R5946" s="319">
        <v>55</v>
      </c>
      <c r="S5946" s="319" t="s">
        <v>9645</v>
      </c>
      <c r="T5946" s="319">
        <v>29</v>
      </c>
      <c r="U5946" s="319">
        <v>1.399</v>
      </c>
      <c r="V5946" s="319">
        <v>99.432000000000002</v>
      </c>
      <c r="W5946" s="319"/>
      <c r="X5946" s="319"/>
      <c r="Y5946" s="319"/>
      <c r="Z5946" s="319"/>
      <c r="AA5946" s="319"/>
      <c r="AB5946" s="319"/>
      <c r="AC5946" s="319"/>
      <c r="AD5946" s="319"/>
      <c r="AE5946" s="319"/>
      <c r="AF5946" s="319"/>
    </row>
    <row r="5947" spans="2:32" s="313" customFormat="1" hidden="1" x14ac:dyDescent="0.25">
      <c r="B5947" s="313" t="s">
        <v>8947</v>
      </c>
      <c r="C5947" s="672"/>
      <c r="D5947" s="313" t="s">
        <v>4962</v>
      </c>
      <c r="E5947" s="313" t="s">
        <v>412</v>
      </c>
      <c r="I5947" s="313" t="s">
        <v>8948</v>
      </c>
      <c r="J5947" s="313" t="s">
        <v>600</v>
      </c>
      <c r="K5947" s="313">
        <v>45</v>
      </c>
      <c r="L5947" s="319"/>
      <c r="M5947" s="319">
        <v>5</v>
      </c>
      <c r="N5947" s="319">
        <v>10</v>
      </c>
      <c r="O5947" s="319" t="s">
        <v>9644</v>
      </c>
      <c r="P5947" s="319">
        <v>7</v>
      </c>
      <c r="Q5947" s="319">
        <v>36</v>
      </c>
      <c r="R5947" s="319">
        <v>11</v>
      </c>
      <c r="S5947" s="319" t="s">
        <v>9645</v>
      </c>
      <c r="T5947" s="319">
        <v>289</v>
      </c>
      <c r="U5947" s="319">
        <v>45.085999999999999</v>
      </c>
      <c r="V5947" s="319">
        <v>7.6029999999999998</v>
      </c>
      <c r="W5947" s="319"/>
      <c r="X5947" s="319"/>
      <c r="Y5947" s="319"/>
      <c r="Z5947" s="319"/>
      <c r="AA5947" s="319"/>
      <c r="AB5947" s="319"/>
      <c r="AC5947" s="319"/>
      <c r="AD5947" s="319"/>
      <c r="AE5947" s="319"/>
      <c r="AF5947" s="319"/>
    </row>
    <row r="5948" spans="2:32" s="313" customFormat="1" hidden="1" x14ac:dyDescent="0.25">
      <c r="B5948" s="313" t="s">
        <v>7706</v>
      </c>
      <c r="C5948" s="672"/>
      <c r="D5948" s="313" t="s">
        <v>11305</v>
      </c>
      <c r="E5948" s="313" t="s">
        <v>412</v>
      </c>
      <c r="I5948" s="313" t="s">
        <v>7707</v>
      </c>
      <c r="J5948" s="313" t="s">
        <v>1055</v>
      </c>
      <c r="K5948" s="313">
        <v>34</v>
      </c>
      <c r="L5948" s="319"/>
      <c r="M5948" s="319">
        <v>43</v>
      </c>
      <c r="N5948" s="319">
        <v>53</v>
      </c>
      <c r="O5948" s="319" t="s">
        <v>9647</v>
      </c>
      <c r="P5948" s="319">
        <v>58</v>
      </c>
      <c r="Q5948" s="319">
        <v>35</v>
      </c>
      <c r="R5948" s="319">
        <v>58</v>
      </c>
      <c r="S5948" s="319" t="s">
        <v>9648</v>
      </c>
      <c r="T5948" s="319">
        <v>19</v>
      </c>
      <c r="U5948" s="319">
        <v>-34.731000000000002</v>
      </c>
      <c r="V5948" s="319">
        <v>-58.598999999999997</v>
      </c>
      <c r="W5948" s="319"/>
      <c r="X5948" s="319"/>
      <c r="Y5948" s="319"/>
      <c r="Z5948" s="319"/>
      <c r="AA5948" s="319"/>
      <c r="AB5948" s="319"/>
      <c r="AC5948" s="319"/>
      <c r="AD5948" s="319"/>
      <c r="AE5948" s="319"/>
      <c r="AF5948" s="319"/>
    </row>
    <row r="5949" spans="2:32" s="313" customFormat="1" hidden="1" x14ac:dyDescent="0.25">
      <c r="B5949" s="313" t="s">
        <v>526</v>
      </c>
      <c r="C5949" s="672"/>
      <c r="D5949" s="313" t="s">
        <v>11306</v>
      </c>
      <c r="E5949" s="313" t="s">
        <v>412</v>
      </c>
      <c r="I5949" s="313" t="s">
        <v>526</v>
      </c>
      <c r="J5949" s="313" t="s">
        <v>418</v>
      </c>
      <c r="K5949" s="313">
        <v>30</v>
      </c>
      <c r="L5949" s="319"/>
      <c r="M5949" s="319">
        <v>44</v>
      </c>
      <c r="N5949" s="319">
        <v>43</v>
      </c>
      <c r="O5949" s="319" t="s">
        <v>9644</v>
      </c>
      <c r="P5949" s="319">
        <v>49</v>
      </c>
      <c r="Q5949" s="319">
        <v>40</v>
      </c>
      <c r="R5949" s="319">
        <v>34</v>
      </c>
      <c r="S5949" s="319" t="s">
        <v>9645</v>
      </c>
      <c r="T5949" s="319">
        <v>27</v>
      </c>
      <c r="U5949" s="319">
        <v>30.745000000000001</v>
      </c>
      <c r="V5949" s="319">
        <v>49.676000000000002</v>
      </c>
      <c r="W5949" s="319"/>
      <c r="X5949" s="319"/>
      <c r="Y5949" s="319"/>
      <c r="Z5949" s="319"/>
      <c r="AA5949" s="319"/>
      <c r="AB5949" s="319"/>
      <c r="AC5949" s="319"/>
      <c r="AD5949" s="319"/>
      <c r="AE5949" s="319"/>
      <c r="AF5949" s="319"/>
    </row>
    <row r="5950" spans="2:32" s="313" customFormat="1" hidden="1" x14ac:dyDescent="0.25">
      <c r="B5950" s="313" t="s">
        <v>543</v>
      </c>
      <c r="C5950" s="672"/>
      <c r="D5950" s="313" t="s">
        <v>11307</v>
      </c>
      <c r="E5950" s="313" t="s">
        <v>412</v>
      </c>
      <c r="I5950" s="313" t="s">
        <v>543</v>
      </c>
      <c r="J5950" s="313" t="s">
        <v>498</v>
      </c>
      <c r="K5950" s="313">
        <v>35</v>
      </c>
      <c r="L5950" s="319"/>
      <c r="M5950" s="319">
        <v>31</v>
      </c>
      <c r="N5950" s="319">
        <v>31</v>
      </c>
      <c r="O5950" s="319" t="s">
        <v>9644</v>
      </c>
      <c r="P5950" s="319">
        <v>2</v>
      </c>
      <c r="Q5950" s="319">
        <v>52</v>
      </c>
      <c r="R5950" s="319">
        <v>43</v>
      </c>
      <c r="S5950" s="319" t="s">
        <v>9645</v>
      </c>
      <c r="T5950" s="319">
        <v>650</v>
      </c>
      <c r="U5950" s="319">
        <v>35.524999999999999</v>
      </c>
      <c r="V5950" s="319">
        <v>2.879</v>
      </c>
      <c r="W5950" s="319"/>
      <c r="X5950" s="319"/>
      <c r="Y5950" s="319"/>
      <c r="Z5950" s="319"/>
      <c r="AA5950" s="319"/>
      <c r="AB5950" s="319"/>
      <c r="AC5950" s="319"/>
      <c r="AD5950" s="319"/>
      <c r="AE5950" s="319"/>
      <c r="AF5950" s="319"/>
    </row>
    <row r="5951" spans="2:32" s="313" customFormat="1" hidden="1" x14ac:dyDescent="0.25">
      <c r="B5951" s="313" t="s">
        <v>547</v>
      </c>
      <c r="C5951" s="672"/>
      <c r="D5951" s="313" t="s">
        <v>11308</v>
      </c>
      <c r="E5951" s="313" t="s">
        <v>412</v>
      </c>
      <c r="I5951" s="313" t="s">
        <v>548</v>
      </c>
      <c r="J5951" s="313" t="s">
        <v>423</v>
      </c>
      <c r="K5951" s="313">
        <v>43</v>
      </c>
      <c r="L5951" s="319"/>
      <c r="M5951" s="319">
        <v>42</v>
      </c>
      <c r="N5951" s="319">
        <v>34</v>
      </c>
      <c r="O5951" s="319" t="s">
        <v>9644</v>
      </c>
      <c r="P5951" s="319">
        <v>0</v>
      </c>
      <c r="Q5951" s="319">
        <v>14</v>
      </c>
      <c r="R5951" s="319">
        <v>43</v>
      </c>
      <c r="S5951" s="319" t="s">
        <v>9648</v>
      </c>
      <c r="T5951" s="319">
        <v>79</v>
      </c>
      <c r="U5951" s="319">
        <v>43.709000000000003</v>
      </c>
      <c r="V5951" s="319">
        <v>-0.245</v>
      </c>
      <c r="W5951" s="319"/>
      <c r="X5951" s="319"/>
      <c r="Y5951" s="319"/>
      <c r="Z5951" s="319"/>
      <c r="AA5951" s="319"/>
      <c r="AB5951" s="319"/>
      <c r="AC5951" s="319"/>
      <c r="AD5951" s="319"/>
      <c r="AE5951" s="319"/>
      <c r="AF5951" s="319"/>
    </row>
    <row r="5952" spans="2:32" s="313" customFormat="1" hidden="1" x14ac:dyDescent="0.25">
      <c r="B5952" s="313" t="s">
        <v>562</v>
      </c>
      <c r="C5952" s="672"/>
      <c r="D5952" s="313" t="s">
        <v>11309</v>
      </c>
      <c r="E5952" s="313" t="s">
        <v>412</v>
      </c>
      <c r="I5952" s="313" t="s">
        <v>562</v>
      </c>
      <c r="J5952" s="313" t="s">
        <v>484</v>
      </c>
      <c r="K5952" s="313">
        <v>38</v>
      </c>
      <c r="L5952" s="319"/>
      <c r="M5952" s="319">
        <v>48</v>
      </c>
      <c r="N5952" s="319">
        <v>31</v>
      </c>
      <c r="O5952" s="319" t="s">
        <v>9644</v>
      </c>
      <c r="P5952" s="319">
        <v>27</v>
      </c>
      <c r="Q5952" s="319">
        <v>50</v>
      </c>
      <c r="R5952" s="319">
        <v>1</v>
      </c>
      <c r="S5952" s="319" t="s">
        <v>9645</v>
      </c>
      <c r="T5952" s="319">
        <v>75</v>
      </c>
      <c r="U5952" s="319">
        <v>38.808999999999997</v>
      </c>
      <c r="V5952" s="319">
        <v>27.834</v>
      </c>
      <c r="W5952" s="319"/>
      <c r="X5952" s="319"/>
      <c r="Y5952" s="319"/>
      <c r="Z5952" s="319"/>
      <c r="AA5952" s="319"/>
      <c r="AB5952" s="319"/>
      <c r="AC5952" s="319"/>
      <c r="AD5952" s="319"/>
      <c r="AE5952" s="319"/>
      <c r="AF5952" s="319"/>
    </row>
    <row r="5953" spans="2:32" s="313" customFormat="1" hidden="1" x14ac:dyDescent="0.25">
      <c r="B5953" s="313" t="s">
        <v>799</v>
      </c>
      <c r="C5953" s="672"/>
      <c r="D5953" s="313" t="s">
        <v>11310</v>
      </c>
      <c r="E5953" s="313" t="s">
        <v>412</v>
      </c>
      <c r="I5953" s="313" t="s">
        <v>804</v>
      </c>
      <c r="J5953" s="313" t="s">
        <v>484</v>
      </c>
      <c r="K5953" s="313">
        <v>40</v>
      </c>
      <c r="L5953" s="319"/>
      <c r="M5953" s="319">
        <v>4</v>
      </c>
      <c r="N5953" s="319">
        <v>44</v>
      </c>
      <c r="O5953" s="319" t="s">
        <v>9644</v>
      </c>
      <c r="P5953" s="319">
        <v>32</v>
      </c>
      <c r="Q5953" s="319">
        <v>33</v>
      </c>
      <c r="R5953" s="319">
        <v>56</v>
      </c>
      <c r="S5953" s="319" t="s">
        <v>9645</v>
      </c>
      <c r="T5953" s="319">
        <v>843</v>
      </c>
      <c r="U5953" s="319">
        <v>40.079000000000001</v>
      </c>
      <c r="V5953" s="319">
        <v>32.566000000000003</v>
      </c>
      <c r="W5953" s="319"/>
      <c r="X5953" s="319"/>
      <c r="Y5953" s="319"/>
      <c r="Z5953" s="319"/>
      <c r="AA5953" s="319"/>
      <c r="AB5953" s="319"/>
      <c r="AC5953" s="319"/>
      <c r="AD5953" s="319"/>
      <c r="AE5953" s="319"/>
      <c r="AF5953" s="319"/>
    </row>
    <row r="5954" spans="2:32" s="313" customFormat="1" hidden="1" x14ac:dyDescent="0.25">
      <c r="B5954" s="313" t="s">
        <v>7986</v>
      </c>
      <c r="C5954" s="672"/>
      <c r="D5954" s="313" t="s">
        <v>11311</v>
      </c>
      <c r="E5954" s="313" t="s">
        <v>412</v>
      </c>
      <c r="I5954" s="313" t="s">
        <v>7987</v>
      </c>
      <c r="J5954" s="313" t="s">
        <v>421</v>
      </c>
      <c r="K5954" s="313">
        <v>43</v>
      </c>
      <c r="L5954" s="319"/>
      <c r="M5954" s="319">
        <v>51</v>
      </c>
      <c r="N5954" s="319">
        <v>36</v>
      </c>
      <c r="O5954" s="319" t="s">
        <v>9644</v>
      </c>
      <c r="P5954" s="319">
        <v>51</v>
      </c>
      <c r="Q5954" s="319">
        <v>5</v>
      </c>
      <c r="R5954" s="319">
        <v>31</v>
      </c>
      <c r="S5954" s="319" t="s">
        <v>9645</v>
      </c>
      <c r="T5954" s="319">
        <v>23</v>
      </c>
      <c r="U5954" s="319">
        <v>43.86</v>
      </c>
      <c r="V5954" s="319">
        <v>51.091999999999999</v>
      </c>
      <c r="W5954" s="319"/>
      <c r="X5954" s="319"/>
      <c r="Y5954" s="319"/>
      <c r="Z5954" s="319"/>
      <c r="AA5954" s="319"/>
      <c r="AB5954" s="319"/>
      <c r="AC5954" s="319"/>
      <c r="AD5954" s="319"/>
      <c r="AE5954" s="319"/>
      <c r="AF5954" s="319"/>
    </row>
    <row r="5955" spans="2:32" s="313" customFormat="1" hidden="1" x14ac:dyDescent="0.25">
      <c r="B5955" s="313" t="s">
        <v>580</v>
      </c>
      <c r="C5955" s="672"/>
      <c r="D5955" s="313" t="s">
        <v>11312</v>
      </c>
      <c r="E5955" s="313" t="s">
        <v>412</v>
      </c>
      <c r="I5955" s="313" t="s">
        <v>581</v>
      </c>
      <c r="J5955" s="313" t="s">
        <v>453</v>
      </c>
      <c r="K5955" s="313">
        <v>24</v>
      </c>
      <c r="L5955" s="319"/>
      <c r="M5955" s="319">
        <v>15</v>
      </c>
      <c r="N5955" s="319">
        <v>42</v>
      </c>
      <c r="O5955" s="319" t="s">
        <v>9644</v>
      </c>
      <c r="P5955" s="319">
        <v>55</v>
      </c>
      <c r="Q5955" s="319">
        <v>36</v>
      </c>
      <c r="R5955" s="319">
        <v>33</v>
      </c>
      <c r="S5955" s="319" t="s">
        <v>9645</v>
      </c>
      <c r="T5955" s="319">
        <v>265</v>
      </c>
      <c r="U5955" s="319">
        <v>24.262</v>
      </c>
      <c r="V5955" s="319">
        <v>55.609000000000002</v>
      </c>
      <c r="W5955" s="319"/>
      <c r="X5955" s="319"/>
      <c r="Y5955" s="319"/>
      <c r="Z5955" s="319"/>
      <c r="AA5955" s="319"/>
      <c r="AB5955" s="319"/>
      <c r="AC5955" s="319"/>
      <c r="AD5955" s="319"/>
      <c r="AE5955" s="319"/>
      <c r="AF5955" s="319"/>
    </row>
    <row r="5956" spans="2:32" s="313" customFormat="1" hidden="1" x14ac:dyDescent="0.25">
      <c r="B5956" s="313" t="s">
        <v>451</v>
      </c>
      <c r="C5956" s="672"/>
      <c r="D5956" s="313" t="s">
        <v>11313</v>
      </c>
      <c r="E5956" s="313" t="s">
        <v>412</v>
      </c>
      <c r="I5956" s="313" t="s">
        <v>457</v>
      </c>
      <c r="J5956" s="313" t="s">
        <v>453</v>
      </c>
      <c r="K5956" s="313">
        <v>24</v>
      </c>
      <c r="L5956" s="319"/>
      <c r="M5956" s="319">
        <v>14</v>
      </c>
      <c r="N5956" s="319">
        <v>53</v>
      </c>
      <c r="O5956" s="319" t="s">
        <v>9644</v>
      </c>
      <c r="P5956" s="319">
        <v>54</v>
      </c>
      <c r="Q5956" s="319">
        <v>32</v>
      </c>
      <c r="R5956" s="319">
        <v>51</v>
      </c>
      <c r="S5956" s="319" t="s">
        <v>9645</v>
      </c>
      <c r="T5956" s="319">
        <v>24</v>
      </c>
      <c r="U5956" s="319">
        <v>24.248000000000001</v>
      </c>
      <c r="V5956" s="319">
        <v>54.546999999999997</v>
      </c>
      <c r="W5956" s="319"/>
      <c r="X5956" s="319"/>
      <c r="Y5956" s="319"/>
      <c r="Z5956" s="319"/>
      <c r="AA5956" s="319"/>
      <c r="AB5956" s="319"/>
      <c r="AC5956" s="319"/>
      <c r="AD5956" s="319"/>
      <c r="AE5956" s="319"/>
      <c r="AF5956" s="319"/>
    </row>
    <row r="5957" spans="2:32" s="313" customFormat="1" hidden="1" x14ac:dyDescent="0.25">
      <c r="B5957" s="313" t="s">
        <v>582</v>
      </c>
      <c r="C5957" s="672"/>
      <c r="D5957" s="313" t="s">
        <v>11314</v>
      </c>
      <c r="E5957" s="313" t="s">
        <v>412</v>
      </c>
      <c r="I5957" s="313" t="s">
        <v>583</v>
      </c>
      <c r="J5957" s="313" t="s">
        <v>453</v>
      </c>
      <c r="K5957" s="313">
        <v>24</v>
      </c>
      <c r="L5957" s="319"/>
      <c r="M5957" s="319">
        <v>4</v>
      </c>
      <c r="N5957" s="319">
        <v>25</v>
      </c>
      <c r="O5957" s="319" t="s">
        <v>9644</v>
      </c>
      <c r="P5957" s="319">
        <v>52</v>
      </c>
      <c r="Q5957" s="319">
        <v>27</v>
      </c>
      <c r="R5957" s="319">
        <v>48</v>
      </c>
      <c r="S5957" s="319" t="s">
        <v>9645</v>
      </c>
      <c r="T5957" s="319">
        <v>16</v>
      </c>
      <c r="U5957" s="319">
        <v>24.074000000000002</v>
      </c>
      <c r="V5957" s="319">
        <v>52.463000000000001</v>
      </c>
      <c r="W5957" s="319"/>
      <c r="X5957" s="319"/>
      <c r="Y5957" s="319"/>
      <c r="Z5957" s="319"/>
      <c r="AA5957" s="319"/>
      <c r="AB5957" s="319"/>
      <c r="AC5957" s="319"/>
      <c r="AD5957" s="319"/>
      <c r="AE5957" s="319"/>
      <c r="AF5957" s="319"/>
    </row>
    <row r="5958" spans="2:32" s="313" customFormat="1" hidden="1" x14ac:dyDescent="0.25">
      <c r="B5958" s="313" t="s">
        <v>593</v>
      </c>
      <c r="C5958" s="672"/>
      <c r="D5958" s="313" t="s">
        <v>11315</v>
      </c>
      <c r="E5958" s="313" t="s">
        <v>412</v>
      </c>
      <c r="I5958" s="313" t="s">
        <v>593</v>
      </c>
      <c r="J5958" s="313" t="s">
        <v>594</v>
      </c>
      <c r="K5958" s="313">
        <v>38</v>
      </c>
      <c r="L5958" s="319"/>
      <c r="M5958" s="319">
        <v>56</v>
      </c>
      <c r="N5958" s="319">
        <v>54</v>
      </c>
      <c r="O5958" s="319" t="s">
        <v>9644</v>
      </c>
      <c r="P5958" s="319">
        <v>1</v>
      </c>
      <c r="Q5958" s="319">
        <v>51</v>
      </c>
      <c r="R5958" s="319">
        <v>48</v>
      </c>
      <c r="S5958" s="319" t="s">
        <v>9648</v>
      </c>
      <c r="T5958" s="319">
        <v>702</v>
      </c>
      <c r="U5958" s="319">
        <v>38.948</v>
      </c>
      <c r="V5958" s="319">
        <v>-1.863</v>
      </c>
      <c r="W5958" s="319"/>
      <c r="X5958" s="319"/>
      <c r="Y5958" s="319"/>
      <c r="Z5958" s="319"/>
      <c r="AA5958" s="319"/>
      <c r="AB5958" s="319"/>
      <c r="AC5958" s="319"/>
      <c r="AD5958" s="319"/>
      <c r="AE5958" s="319"/>
      <c r="AF5958" s="319"/>
    </row>
    <row r="5959" spans="2:32" s="313" customFormat="1" hidden="1" x14ac:dyDescent="0.25">
      <c r="B5959" s="313" t="s">
        <v>8861</v>
      </c>
      <c r="C5959" s="672"/>
      <c r="D5959" s="313" t="s">
        <v>11316</v>
      </c>
      <c r="E5959" s="313" t="s">
        <v>412</v>
      </c>
      <c r="I5959" s="313" t="s">
        <v>8862</v>
      </c>
      <c r="J5959" s="313" t="s">
        <v>1169</v>
      </c>
      <c r="K5959" s="313">
        <v>21</v>
      </c>
      <c r="L5959" s="319"/>
      <c r="M5959" s="319">
        <v>47</v>
      </c>
      <c r="N5959" s="319">
        <v>18</v>
      </c>
      <c r="O5959" s="319" t="s">
        <v>9644</v>
      </c>
      <c r="P5959" s="319">
        <v>79</v>
      </c>
      <c r="Q5959" s="319">
        <v>59</v>
      </c>
      <c r="R5959" s="319">
        <v>50</v>
      </c>
      <c r="S5959" s="319" t="s">
        <v>9648</v>
      </c>
      <c r="T5959" s="319">
        <v>39</v>
      </c>
      <c r="U5959" s="319">
        <v>21.788</v>
      </c>
      <c r="V5959" s="319">
        <v>-79.997</v>
      </c>
      <c r="W5959" s="319"/>
      <c r="X5959" s="319"/>
      <c r="Y5959" s="319"/>
      <c r="Z5959" s="319"/>
      <c r="AA5959" s="319"/>
      <c r="AB5959" s="319"/>
      <c r="AC5959" s="319"/>
      <c r="AD5959" s="319"/>
      <c r="AE5959" s="319"/>
      <c r="AF5959" s="319"/>
    </row>
    <row r="5960" spans="2:32" s="313" customFormat="1" hidden="1" x14ac:dyDescent="0.25">
      <c r="B5960" s="313" t="s">
        <v>5961</v>
      </c>
      <c r="C5960" s="672"/>
      <c r="D5960" s="313" t="s">
        <v>11317</v>
      </c>
      <c r="E5960" s="313" t="s">
        <v>412</v>
      </c>
      <c r="I5960" s="313" t="s">
        <v>5964</v>
      </c>
      <c r="J5960" s="313" t="s">
        <v>594</v>
      </c>
      <c r="K5960" s="313">
        <v>37</v>
      </c>
      <c r="L5960" s="319"/>
      <c r="M5960" s="319">
        <v>57</v>
      </c>
      <c r="N5960" s="319">
        <v>4</v>
      </c>
      <c r="O5960" s="319" t="s">
        <v>9644</v>
      </c>
      <c r="P5960" s="319">
        <v>1</v>
      </c>
      <c r="Q5960" s="319">
        <v>13</v>
      </c>
      <c r="R5960" s="319">
        <v>49</v>
      </c>
      <c r="S5960" s="319" t="s">
        <v>9648</v>
      </c>
      <c r="T5960" s="319">
        <v>75</v>
      </c>
      <c r="U5960" s="319">
        <v>37.951000000000001</v>
      </c>
      <c r="V5960" s="319">
        <v>-1.23</v>
      </c>
      <c r="W5960" s="319"/>
      <c r="X5960" s="319"/>
      <c r="Y5960" s="319"/>
      <c r="Z5960" s="319"/>
      <c r="AA5960" s="319"/>
      <c r="AB5960" s="319"/>
      <c r="AC5960" s="319"/>
      <c r="AD5960" s="319"/>
      <c r="AE5960" s="319"/>
      <c r="AF5960" s="319"/>
    </row>
    <row r="5961" spans="2:32" s="313" customFormat="1" hidden="1" x14ac:dyDescent="0.25">
      <c r="B5961" s="313" t="s">
        <v>628</v>
      </c>
      <c r="C5961" s="672"/>
      <c r="D5961" s="313" t="s">
        <v>11318</v>
      </c>
      <c r="E5961" s="313" t="s">
        <v>412</v>
      </c>
      <c r="I5961" s="313" t="s">
        <v>628</v>
      </c>
      <c r="J5961" s="313" t="s">
        <v>531</v>
      </c>
      <c r="K5961" s="313">
        <v>40</v>
      </c>
      <c r="L5961" s="319"/>
      <c r="M5961" s="319">
        <v>39</v>
      </c>
      <c r="N5961" s="319">
        <v>4</v>
      </c>
      <c r="O5961" s="319" t="s">
        <v>9644</v>
      </c>
      <c r="P5961" s="319">
        <v>22</v>
      </c>
      <c r="Q5961" s="319">
        <v>29</v>
      </c>
      <c r="R5961" s="319">
        <v>19</v>
      </c>
      <c r="S5961" s="319" t="s">
        <v>9645</v>
      </c>
      <c r="T5961" s="319">
        <v>9</v>
      </c>
      <c r="U5961" s="319">
        <v>40.651000000000003</v>
      </c>
      <c r="V5961" s="319">
        <v>22.489000000000001</v>
      </c>
      <c r="W5961" s="319"/>
      <c r="X5961" s="319"/>
      <c r="Y5961" s="319"/>
      <c r="Z5961" s="319"/>
      <c r="AA5961" s="319"/>
      <c r="AB5961" s="319"/>
      <c r="AC5961" s="319"/>
      <c r="AD5961" s="319"/>
      <c r="AE5961" s="319"/>
      <c r="AF5961" s="319"/>
    </row>
    <row r="5962" spans="2:32" s="313" customFormat="1" hidden="1" x14ac:dyDescent="0.25">
      <c r="B5962" s="313" t="s">
        <v>4837</v>
      </c>
      <c r="C5962" s="672"/>
      <c r="D5962" s="313" t="s">
        <v>11319</v>
      </c>
      <c r="E5962" s="313" t="s">
        <v>412</v>
      </c>
      <c r="I5962" s="313" t="s">
        <v>4838</v>
      </c>
      <c r="J5962" s="313" t="s">
        <v>1055</v>
      </c>
      <c r="K5962" s="313">
        <v>24</v>
      </c>
      <c r="L5962" s="319"/>
      <c r="M5962" s="319">
        <v>43</v>
      </c>
      <c r="N5962" s="319">
        <v>16</v>
      </c>
      <c r="O5962" s="319" t="s">
        <v>9647</v>
      </c>
      <c r="P5962" s="319">
        <v>60</v>
      </c>
      <c r="Q5962" s="319">
        <v>32</v>
      </c>
      <c r="R5962" s="319">
        <v>55</v>
      </c>
      <c r="S5962" s="319" t="s">
        <v>9648</v>
      </c>
      <c r="T5962" s="319">
        <v>130</v>
      </c>
      <c r="U5962" s="319">
        <v>-24.721</v>
      </c>
      <c r="V5962" s="319">
        <v>-60.548999999999999</v>
      </c>
      <c r="W5962" s="319"/>
      <c r="X5962" s="319"/>
      <c r="Y5962" s="319"/>
      <c r="Z5962" s="319"/>
      <c r="AA5962" s="319"/>
      <c r="AB5962" s="319"/>
      <c r="AC5962" s="319"/>
      <c r="AD5962" s="319"/>
      <c r="AE5962" s="319"/>
      <c r="AF5962" s="319"/>
    </row>
    <row r="5963" spans="2:32" s="313" customFormat="1" hidden="1" x14ac:dyDescent="0.25">
      <c r="B5963" s="313" t="s">
        <v>3806</v>
      </c>
      <c r="C5963" s="672"/>
      <c r="D5963" s="313" t="s">
        <v>11320</v>
      </c>
      <c r="E5963" s="313" t="s">
        <v>412</v>
      </c>
      <c r="I5963" s="313" t="s">
        <v>3807</v>
      </c>
      <c r="J5963" s="313" t="s">
        <v>772</v>
      </c>
      <c r="K5963" s="313">
        <v>9</v>
      </c>
      <c r="L5963" s="319"/>
      <c r="M5963" s="319">
        <v>52</v>
      </c>
      <c r="N5963" s="319">
        <v>41</v>
      </c>
      <c r="O5963" s="319" t="s">
        <v>9647</v>
      </c>
      <c r="P5963" s="319">
        <v>76</v>
      </c>
      <c r="Q5963" s="319">
        <v>12</v>
      </c>
      <c r="R5963" s="319">
        <v>15</v>
      </c>
      <c r="S5963" s="319" t="s">
        <v>9648</v>
      </c>
      <c r="T5963" s="319">
        <v>1841</v>
      </c>
      <c r="U5963" s="319">
        <v>-9.8780000000000001</v>
      </c>
      <c r="V5963" s="319">
        <v>-76.203999999999994</v>
      </c>
      <c r="W5963" s="319"/>
      <c r="X5963" s="319"/>
      <c r="Y5963" s="319"/>
      <c r="Z5963" s="319"/>
      <c r="AA5963" s="319"/>
      <c r="AB5963" s="319"/>
      <c r="AC5963" s="319"/>
      <c r="AD5963" s="319"/>
      <c r="AE5963" s="319"/>
      <c r="AF5963" s="319"/>
    </row>
    <row r="5964" spans="2:32" s="313" customFormat="1" hidden="1" x14ac:dyDescent="0.25">
      <c r="B5964" s="313" t="s">
        <v>658</v>
      </c>
      <c r="C5964" s="672"/>
      <c r="D5964" s="313" t="s">
        <v>11321</v>
      </c>
      <c r="E5964" s="313" t="s">
        <v>412</v>
      </c>
      <c r="I5964" s="313" t="s">
        <v>659</v>
      </c>
      <c r="J5964" s="313" t="s">
        <v>406</v>
      </c>
      <c r="K5964" s="313">
        <v>51</v>
      </c>
      <c r="L5964" s="319"/>
      <c r="M5964" s="319">
        <v>2</v>
      </c>
      <c r="N5964" s="319">
        <v>7</v>
      </c>
      <c r="O5964" s="319" t="s">
        <v>9644</v>
      </c>
      <c r="P5964" s="319">
        <v>8</v>
      </c>
      <c r="Q5964" s="319">
        <v>40</v>
      </c>
      <c r="R5964" s="319">
        <v>44</v>
      </c>
      <c r="S5964" s="319" t="s">
        <v>9645</v>
      </c>
      <c r="T5964" s="319">
        <v>356</v>
      </c>
      <c r="U5964" s="319">
        <v>51.034999999999997</v>
      </c>
      <c r="V5964" s="319">
        <v>8.6790000000000003</v>
      </c>
      <c r="W5964" s="319"/>
      <c r="X5964" s="319"/>
      <c r="Y5964" s="319"/>
      <c r="Z5964" s="319"/>
      <c r="AA5964" s="319"/>
      <c r="AB5964" s="319"/>
      <c r="AC5964" s="319"/>
      <c r="AD5964" s="319"/>
      <c r="AE5964" s="319"/>
      <c r="AF5964" s="319"/>
    </row>
    <row r="5965" spans="2:32" s="313" customFormat="1" hidden="1" x14ac:dyDescent="0.25">
      <c r="B5965" s="313" t="s">
        <v>672</v>
      </c>
      <c r="C5965" s="672"/>
      <c r="D5965" s="313" t="s">
        <v>11322</v>
      </c>
      <c r="E5965" s="313" t="s">
        <v>412</v>
      </c>
      <c r="I5965" s="313" t="s">
        <v>672</v>
      </c>
      <c r="J5965" s="313" t="s">
        <v>516</v>
      </c>
      <c r="K5965" s="313">
        <v>28</v>
      </c>
      <c r="L5965" s="319"/>
      <c r="M5965" s="319">
        <v>10</v>
      </c>
      <c r="N5965" s="319">
        <v>29</v>
      </c>
      <c r="O5965" s="319" t="s">
        <v>9644</v>
      </c>
      <c r="P5965" s="319">
        <v>94</v>
      </c>
      <c r="Q5965" s="319">
        <v>48</v>
      </c>
      <c r="R5965" s="319">
        <v>7</v>
      </c>
      <c r="S5965" s="319" t="s">
        <v>9645</v>
      </c>
      <c r="T5965" s="319">
        <v>275</v>
      </c>
      <c r="U5965" s="319">
        <v>28.175000000000001</v>
      </c>
      <c r="V5965" s="319">
        <v>94.802000000000007</v>
      </c>
      <c r="W5965" s="319"/>
      <c r="X5965" s="319"/>
      <c r="Y5965" s="319"/>
      <c r="Z5965" s="319"/>
      <c r="AA5965" s="319"/>
      <c r="AB5965" s="319"/>
      <c r="AC5965" s="319"/>
      <c r="AD5965" s="319"/>
      <c r="AE5965" s="319"/>
      <c r="AF5965" s="319"/>
    </row>
    <row r="5966" spans="2:32" s="313" customFormat="1" hidden="1" x14ac:dyDescent="0.25">
      <c r="B5966" s="313" t="s">
        <v>677</v>
      </c>
      <c r="C5966" s="672"/>
      <c r="D5966" s="313" t="s">
        <v>11323</v>
      </c>
      <c r="E5966" s="313" t="s">
        <v>412</v>
      </c>
      <c r="I5966" s="313" t="s">
        <v>677</v>
      </c>
      <c r="J5966" s="313" t="s">
        <v>678</v>
      </c>
      <c r="K5966" s="313">
        <v>7</v>
      </c>
      <c r="L5966" s="319"/>
      <c r="M5966" s="319">
        <v>0</v>
      </c>
      <c r="N5966" s="319">
        <v>17</v>
      </c>
      <c r="O5966" s="319" t="s">
        <v>9647</v>
      </c>
      <c r="P5966" s="319">
        <v>52</v>
      </c>
      <c r="Q5966" s="319">
        <v>43</v>
      </c>
      <c r="R5966" s="319">
        <v>34</v>
      </c>
      <c r="S5966" s="319" t="s">
        <v>9645</v>
      </c>
      <c r="T5966" s="319">
        <v>4</v>
      </c>
      <c r="U5966" s="319">
        <v>-7.0049999999999999</v>
      </c>
      <c r="V5966" s="319">
        <v>52.725999999999999</v>
      </c>
      <c r="W5966" s="319"/>
      <c r="X5966" s="319"/>
      <c r="Y5966" s="319"/>
      <c r="Z5966" s="319"/>
      <c r="AA5966" s="319"/>
      <c r="AB5966" s="319"/>
      <c r="AC5966" s="319"/>
      <c r="AD5966" s="319"/>
      <c r="AE5966" s="319"/>
      <c r="AF5966" s="319"/>
    </row>
    <row r="5967" spans="2:32" s="313" customFormat="1" hidden="1" x14ac:dyDescent="0.25">
      <c r="B5967" s="313" t="s">
        <v>681</v>
      </c>
      <c r="C5967" s="672"/>
      <c r="D5967" s="313" t="s">
        <v>11324</v>
      </c>
      <c r="E5967" s="313" t="s">
        <v>412</v>
      </c>
      <c r="I5967" s="313" t="s">
        <v>681</v>
      </c>
      <c r="J5967" s="313" t="s">
        <v>682</v>
      </c>
      <c r="K5967" s="313">
        <v>46</v>
      </c>
      <c r="L5967" s="319"/>
      <c r="M5967" s="319">
        <v>56</v>
      </c>
      <c r="N5967" s="319">
        <v>38</v>
      </c>
      <c r="O5967" s="319" t="s">
        <v>9644</v>
      </c>
      <c r="P5967" s="319">
        <v>8</v>
      </c>
      <c r="Q5967" s="319">
        <v>17</v>
      </c>
      <c r="R5967" s="319">
        <v>3</v>
      </c>
      <c r="S5967" s="319" t="s">
        <v>9645</v>
      </c>
      <c r="T5967" s="319">
        <v>446</v>
      </c>
      <c r="U5967" s="319">
        <v>46.944000000000003</v>
      </c>
      <c r="V5967" s="319">
        <v>8.2840000000000007</v>
      </c>
      <c r="W5967" s="319"/>
      <c r="X5967" s="319"/>
      <c r="Y5967" s="319"/>
      <c r="Z5967" s="319"/>
      <c r="AA5967" s="319"/>
      <c r="AB5967" s="319"/>
      <c r="AC5967" s="319"/>
      <c r="AD5967" s="319"/>
      <c r="AE5967" s="319"/>
      <c r="AF5967" s="319"/>
    </row>
    <row r="5968" spans="2:32" s="313" customFormat="1" hidden="1" x14ac:dyDescent="0.25">
      <c r="B5968" s="313" t="s">
        <v>704</v>
      </c>
      <c r="C5968" s="672"/>
      <c r="D5968" s="313" t="s">
        <v>11325</v>
      </c>
      <c r="E5968" s="313" t="s">
        <v>412</v>
      </c>
      <c r="I5968" s="313" t="s">
        <v>704</v>
      </c>
      <c r="J5968" s="313" t="s">
        <v>705</v>
      </c>
      <c r="K5968" s="313">
        <v>38</v>
      </c>
      <c r="L5968" s="319"/>
      <c r="M5968" s="319">
        <v>52</v>
      </c>
      <c r="N5968" s="319">
        <v>59</v>
      </c>
      <c r="O5968" s="319" t="s">
        <v>9644</v>
      </c>
      <c r="P5968" s="319">
        <v>9</v>
      </c>
      <c r="Q5968" s="319">
        <v>1</v>
      </c>
      <c r="R5968" s="319">
        <v>48</v>
      </c>
      <c r="S5968" s="319" t="s">
        <v>9648</v>
      </c>
      <c r="T5968" s="319">
        <v>4</v>
      </c>
      <c r="U5968" s="319">
        <v>38.883000000000003</v>
      </c>
      <c r="V5968" s="319">
        <v>-9.0299999999999994</v>
      </c>
      <c r="W5968" s="319"/>
      <c r="X5968" s="319"/>
      <c r="Y5968" s="319"/>
      <c r="Z5968" s="319"/>
      <c r="AA5968" s="319"/>
      <c r="AB5968" s="319"/>
      <c r="AC5968" s="319"/>
      <c r="AD5968" s="319"/>
      <c r="AE5968" s="319"/>
      <c r="AF5968" s="319"/>
    </row>
    <row r="5969" spans="2:32" s="313" customFormat="1" hidden="1" x14ac:dyDescent="0.25">
      <c r="B5969" s="313" t="s">
        <v>708</v>
      </c>
      <c r="C5969" s="672"/>
      <c r="D5969" s="313" t="s">
        <v>11326</v>
      </c>
      <c r="E5969" s="313" t="s">
        <v>412</v>
      </c>
      <c r="I5969" s="313" t="s">
        <v>708</v>
      </c>
      <c r="J5969" s="313" t="s">
        <v>665</v>
      </c>
      <c r="K5969" s="313">
        <v>2</v>
      </c>
      <c r="L5969" s="319"/>
      <c r="M5969" s="319">
        <v>4</v>
      </c>
      <c r="N5969" s="319">
        <v>36</v>
      </c>
      <c r="O5969" s="319" t="s">
        <v>9644</v>
      </c>
      <c r="P5969" s="319">
        <v>50</v>
      </c>
      <c r="Q5969" s="319">
        <v>51</v>
      </c>
      <c r="R5969" s="319">
        <v>44</v>
      </c>
      <c r="S5969" s="319" t="s">
        <v>9648</v>
      </c>
      <c r="T5969" s="319">
        <v>14</v>
      </c>
      <c r="U5969" s="319">
        <v>2.077</v>
      </c>
      <c r="V5969" s="319">
        <v>-50.862000000000002</v>
      </c>
      <c r="W5969" s="319"/>
      <c r="X5969" s="319"/>
      <c r="Y5969" s="319"/>
      <c r="Z5969" s="319"/>
      <c r="AA5969" s="319"/>
      <c r="AB5969" s="319"/>
      <c r="AC5969" s="319"/>
      <c r="AD5969" s="319"/>
      <c r="AE5969" s="319"/>
      <c r="AF5969" s="319"/>
    </row>
    <row r="5970" spans="2:32" s="313" customFormat="1" hidden="1" x14ac:dyDescent="0.25">
      <c r="B5970" s="313" t="s">
        <v>896</v>
      </c>
      <c r="C5970" s="672"/>
      <c r="D5970" s="313" t="s">
        <v>11327</v>
      </c>
      <c r="E5970" s="313" t="s">
        <v>412</v>
      </c>
      <c r="I5970" s="313" t="s">
        <v>898</v>
      </c>
      <c r="J5970" s="313" t="s">
        <v>897</v>
      </c>
      <c r="K5970" s="313">
        <v>59</v>
      </c>
      <c r="L5970" s="319"/>
      <c r="M5970" s="319">
        <v>15</v>
      </c>
      <c r="N5970" s="319">
        <v>34</v>
      </c>
      <c r="O5970" s="319" t="s">
        <v>9644</v>
      </c>
      <c r="P5970" s="319">
        <v>24</v>
      </c>
      <c r="Q5970" s="319">
        <v>12</v>
      </c>
      <c r="R5970" s="319">
        <v>16</v>
      </c>
      <c r="S5970" s="319" t="s">
        <v>9645</v>
      </c>
      <c r="T5970" s="319">
        <v>2</v>
      </c>
      <c r="U5970" s="319">
        <v>59.259</v>
      </c>
      <c r="V5970" s="319">
        <v>24.204000000000001</v>
      </c>
      <c r="W5970" s="319"/>
      <c r="X5970" s="319"/>
      <c r="Y5970" s="319"/>
      <c r="Z5970" s="319"/>
      <c r="AA5970" s="319"/>
      <c r="AB5970" s="319"/>
      <c r="AC5970" s="319"/>
      <c r="AD5970" s="319"/>
      <c r="AE5970" s="319"/>
      <c r="AF5970" s="319"/>
    </row>
    <row r="5971" spans="2:32" s="313" customFormat="1" hidden="1" x14ac:dyDescent="0.25">
      <c r="B5971" s="313" t="s">
        <v>716</v>
      </c>
      <c r="C5971" s="672"/>
      <c r="D5971" s="313" t="s">
        <v>11328</v>
      </c>
      <c r="E5971" s="313" t="s">
        <v>412</v>
      </c>
      <c r="I5971" s="313" t="s">
        <v>716</v>
      </c>
      <c r="J5971" s="313" t="s">
        <v>423</v>
      </c>
      <c r="K5971" s="313">
        <v>45</v>
      </c>
      <c r="L5971" s="319"/>
      <c r="M5971" s="319">
        <v>59</v>
      </c>
      <c r="N5971" s="319">
        <v>14</v>
      </c>
      <c r="O5971" s="319" t="s">
        <v>9644</v>
      </c>
      <c r="P5971" s="319">
        <v>5</v>
      </c>
      <c r="Q5971" s="319">
        <v>19</v>
      </c>
      <c r="R5971" s="319">
        <v>42</v>
      </c>
      <c r="S5971" s="319" t="s">
        <v>9645</v>
      </c>
      <c r="T5971" s="319">
        <v>251</v>
      </c>
      <c r="U5971" s="319">
        <v>45.987000000000002</v>
      </c>
      <c r="V5971" s="319">
        <v>5.3280000000000003</v>
      </c>
      <c r="W5971" s="319"/>
      <c r="X5971" s="319"/>
      <c r="Y5971" s="319"/>
      <c r="Z5971" s="319"/>
      <c r="AA5971" s="319"/>
      <c r="AB5971" s="319"/>
      <c r="AC5971" s="319"/>
      <c r="AD5971" s="319"/>
      <c r="AE5971" s="319"/>
      <c r="AF5971" s="319"/>
    </row>
    <row r="5972" spans="2:32" s="313" customFormat="1" hidden="1" x14ac:dyDescent="0.25">
      <c r="B5972" s="313" t="s">
        <v>728</v>
      </c>
      <c r="C5972" s="672"/>
      <c r="D5972" s="313" t="s">
        <v>11329</v>
      </c>
      <c r="E5972" s="313" t="s">
        <v>412</v>
      </c>
      <c r="I5972" s="313" t="s">
        <v>728</v>
      </c>
      <c r="J5972" s="313" t="s">
        <v>600</v>
      </c>
      <c r="K5972" s="313">
        <v>41</v>
      </c>
      <c r="L5972" s="319"/>
      <c r="M5972" s="319">
        <v>32</v>
      </c>
      <c r="N5972" s="319">
        <v>19</v>
      </c>
      <c r="O5972" s="319" t="s">
        <v>9644</v>
      </c>
      <c r="P5972" s="319">
        <v>15</v>
      </c>
      <c r="Q5972" s="319">
        <v>42</v>
      </c>
      <c r="R5972" s="319">
        <v>48</v>
      </c>
      <c r="S5972" s="319" t="s">
        <v>9645</v>
      </c>
      <c r="T5972" s="319">
        <v>57</v>
      </c>
      <c r="U5972" s="319">
        <v>41.539000000000001</v>
      </c>
      <c r="V5972" s="319">
        <v>15.712999999999999</v>
      </c>
      <c r="W5972" s="319"/>
      <c r="X5972" s="319"/>
      <c r="Y5972" s="319"/>
      <c r="Z5972" s="319"/>
      <c r="AA5972" s="319"/>
      <c r="AB5972" s="319"/>
      <c r="AC5972" s="319"/>
      <c r="AD5972" s="319"/>
      <c r="AE5972" s="319"/>
      <c r="AF5972" s="319"/>
    </row>
    <row r="5973" spans="2:32" s="313" customFormat="1" hidden="1" x14ac:dyDescent="0.25">
      <c r="B5973" s="313" t="s">
        <v>4309</v>
      </c>
      <c r="C5973" s="672"/>
      <c r="D5973" s="313" t="s">
        <v>11330</v>
      </c>
      <c r="E5973" s="313" t="s">
        <v>412</v>
      </c>
      <c r="I5973" s="313" t="s">
        <v>4312</v>
      </c>
      <c r="J5973" s="313" t="s">
        <v>531</v>
      </c>
      <c r="K5973" s="313">
        <v>40</v>
      </c>
      <c r="L5973" s="319"/>
      <c r="M5973" s="319">
        <v>58</v>
      </c>
      <c r="N5973" s="319">
        <v>20</v>
      </c>
      <c r="O5973" s="319" t="s">
        <v>9644</v>
      </c>
      <c r="P5973" s="319">
        <v>24</v>
      </c>
      <c r="Q5973" s="319">
        <v>20</v>
      </c>
      <c r="R5973" s="319">
        <v>30</v>
      </c>
      <c r="S5973" s="319" t="s">
        <v>9645</v>
      </c>
      <c r="T5973" s="319">
        <v>62</v>
      </c>
      <c r="U5973" s="319">
        <v>40.972000000000001</v>
      </c>
      <c r="V5973" s="319">
        <v>24.341999999999999</v>
      </c>
      <c r="W5973" s="319"/>
      <c r="X5973" s="319"/>
      <c r="Y5973" s="319"/>
      <c r="Z5973" s="319"/>
      <c r="AA5973" s="319"/>
      <c r="AB5973" s="319"/>
      <c r="AC5973" s="319"/>
      <c r="AD5973" s="319"/>
      <c r="AE5973" s="319"/>
      <c r="AF5973" s="319"/>
    </row>
    <row r="5974" spans="2:32" s="313" customFormat="1" hidden="1" x14ac:dyDescent="0.25">
      <c r="B5974" s="313" t="s">
        <v>741</v>
      </c>
      <c r="C5974" s="672"/>
      <c r="D5974" s="313" t="s">
        <v>11331</v>
      </c>
      <c r="E5974" s="313" t="s">
        <v>412</v>
      </c>
      <c r="I5974" s="313" t="s">
        <v>741</v>
      </c>
      <c r="J5974" s="313" t="s">
        <v>722</v>
      </c>
      <c r="K5974" s="313">
        <v>13</v>
      </c>
      <c r="L5974" s="319"/>
      <c r="M5974" s="319">
        <v>29</v>
      </c>
      <c r="N5974" s="319">
        <v>5</v>
      </c>
      <c r="O5974" s="319" t="s">
        <v>9647</v>
      </c>
      <c r="P5974" s="319">
        <v>48</v>
      </c>
      <c r="Q5974" s="319">
        <v>37</v>
      </c>
      <c r="R5974" s="319">
        <v>57</v>
      </c>
      <c r="S5974" s="319" t="s">
        <v>9645</v>
      </c>
      <c r="T5974" s="319">
        <v>15</v>
      </c>
      <c r="U5974" s="319">
        <v>-13.484999999999999</v>
      </c>
      <c r="V5974" s="319">
        <v>48.633000000000003</v>
      </c>
      <c r="W5974" s="319"/>
      <c r="X5974" s="319"/>
      <c r="Y5974" s="319"/>
      <c r="Z5974" s="319"/>
      <c r="AA5974" s="319"/>
      <c r="AB5974" s="319"/>
      <c r="AC5974" s="319"/>
      <c r="AD5974" s="319"/>
      <c r="AE5974" s="319"/>
      <c r="AF5974" s="319"/>
    </row>
    <row r="5975" spans="2:32" s="313" customFormat="1" hidden="1" x14ac:dyDescent="0.25">
      <c r="B5975" s="313" t="s">
        <v>744</v>
      </c>
      <c r="C5975" s="672"/>
      <c r="D5975" s="313" t="s">
        <v>11332</v>
      </c>
      <c r="E5975" s="313" t="s">
        <v>412</v>
      </c>
      <c r="I5975" s="313" t="s">
        <v>744</v>
      </c>
      <c r="J5975" s="313" t="s">
        <v>745</v>
      </c>
      <c r="K5975" s="313">
        <v>64</v>
      </c>
      <c r="L5975" s="319"/>
      <c r="M5975" s="319">
        <v>34</v>
      </c>
      <c r="N5975" s="319">
        <v>14</v>
      </c>
      <c r="O5975" s="319" t="s">
        <v>9644</v>
      </c>
      <c r="P5975" s="319">
        <v>19</v>
      </c>
      <c r="Q5975" s="319">
        <v>18</v>
      </c>
      <c r="R5975" s="319">
        <v>51</v>
      </c>
      <c r="S5975" s="319" t="s">
        <v>9645</v>
      </c>
      <c r="T5975" s="319">
        <v>214</v>
      </c>
      <c r="U5975" s="319">
        <v>64.570999999999998</v>
      </c>
      <c r="V5975" s="319">
        <v>19.314</v>
      </c>
      <c r="W5975" s="319"/>
      <c r="X5975" s="319"/>
      <c r="Y5975" s="319"/>
      <c r="Z5975" s="319"/>
      <c r="AA5975" s="319"/>
      <c r="AB5975" s="319"/>
      <c r="AC5975" s="319"/>
      <c r="AD5975" s="319"/>
      <c r="AE5975" s="319"/>
      <c r="AF5975" s="319"/>
    </row>
    <row r="5976" spans="2:32" s="313" customFormat="1" hidden="1" x14ac:dyDescent="0.25">
      <c r="B5976" s="313" t="s">
        <v>2889</v>
      </c>
      <c r="C5976" s="672"/>
      <c r="D5976" s="313" t="s">
        <v>11333</v>
      </c>
      <c r="E5976" s="313" t="s">
        <v>412</v>
      </c>
      <c r="I5976" s="313" t="s">
        <v>2890</v>
      </c>
      <c r="J5976" s="313" t="s">
        <v>484</v>
      </c>
      <c r="K5976" s="313">
        <v>39</v>
      </c>
      <c r="L5976" s="319"/>
      <c r="M5976" s="319">
        <v>48</v>
      </c>
      <c r="N5976" s="319">
        <v>35</v>
      </c>
      <c r="O5976" s="319" t="s">
        <v>9644</v>
      </c>
      <c r="P5976" s="319">
        <v>30</v>
      </c>
      <c r="Q5976" s="319">
        <v>31</v>
      </c>
      <c r="R5976" s="319">
        <v>10</v>
      </c>
      <c r="S5976" s="319" t="s">
        <v>9645</v>
      </c>
      <c r="T5976" s="319">
        <v>790</v>
      </c>
      <c r="U5976" s="319">
        <v>39.81</v>
      </c>
      <c r="V5976" s="319">
        <v>30.518999999999998</v>
      </c>
      <c r="W5976" s="319"/>
      <c r="X5976" s="319"/>
      <c r="Y5976" s="319"/>
      <c r="Z5976" s="319"/>
      <c r="AA5976" s="319"/>
      <c r="AB5976" s="319"/>
      <c r="AC5976" s="319"/>
      <c r="AD5976" s="319"/>
      <c r="AE5976" s="319"/>
      <c r="AF5976" s="319"/>
    </row>
    <row r="5977" spans="2:32" s="313" customFormat="1" hidden="1" x14ac:dyDescent="0.25">
      <c r="B5977" s="313" t="s">
        <v>759</v>
      </c>
      <c r="C5977" s="672"/>
      <c r="D5977" s="313" t="s">
        <v>11334</v>
      </c>
      <c r="E5977" s="313" t="s">
        <v>412</v>
      </c>
      <c r="I5977" s="313" t="s">
        <v>759</v>
      </c>
      <c r="J5977" s="313" t="s">
        <v>423</v>
      </c>
      <c r="K5977" s="313">
        <v>47</v>
      </c>
      <c r="L5977" s="319"/>
      <c r="M5977" s="319">
        <v>24</v>
      </c>
      <c r="N5977" s="319">
        <v>29</v>
      </c>
      <c r="O5977" s="319" t="s">
        <v>9644</v>
      </c>
      <c r="P5977" s="319">
        <v>1</v>
      </c>
      <c r="Q5977" s="319">
        <v>10</v>
      </c>
      <c r="R5977" s="319">
        <v>39</v>
      </c>
      <c r="S5977" s="319" t="s">
        <v>9648</v>
      </c>
      <c r="T5977" s="319">
        <v>4</v>
      </c>
      <c r="U5977" s="319">
        <v>47.408000000000001</v>
      </c>
      <c r="V5977" s="319">
        <v>-1.177</v>
      </c>
      <c r="W5977" s="319"/>
      <c r="X5977" s="319"/>
      <c r="Y5977" s="319"/>
      <c r="Z5977" s="319"/>
      <c r="AA5977" s="319"/>
      <c r="AB5977" s="319"/>
      <c r="AC5977" s="319"/>
      <c r="AD5977" s="319"/>
      <c r="AE5977" s="319"/>
      <c r="AF5977" s="319"/>
    </row>
    <row r="5978" spans="2:32" s="313" customFormat="1" hidden="1" x14ac:dyDescent="0.25">
      <c r="B5978" s="313" t="s">
        <v>780</v>
      </c>
      <c r="C5978" s="672"/>
      <c r="D5978" s="313" t="s">
        <v>11335</v>
      </c>
      <c r="E5978" s="313" t="s">
        <v>412</v>
      </c>
      <c r="I5978" s="313" t="s">
        <v>780</v>
      </c>
      <c r="J5978" s="313" t="s">
        <v>745</v>
      </c>
      <c r="K5978" s="313">
        <v>57</v>
      </c>
      <c r="L5978" s="319"/>
      <c r="M5978" s="319">
        <v>15</v>
      </c>
      <c r="N5978" s="319">
        <v>51</v>
      </c>
      <c r="O5978" s="319" t="s">
        <v>9644</v>
      </c>
      <c r="P5978" s="319">
        <v>13</v>
      </c>
      <c r="Q5978" s="319">
        <v>35</v>
      </c>
      <c r="R5978" s="319">
        <v>57</v>
      </c>
      <c r="S5978" s="319" t="s">
        <v>9645</v>
      </c>
      <c r="T5978" s="319">
        <v>155</v>
      </c>
      <c r="U5978" s="319">
        <v>57.264000000000003</v>
      </c>
      <c r="V5978" s="319">
        <v>13.599</v>
      </c>
      <c r="W5978" s="319"/>
      <c r="X5978" s="319"/>
      <c r="Y5978" s="319"/>
      <c r="Z5978" s="319"/>
      <c r="AA5978" s="319"/>
      <c r="AB5978" s="319"/>
      <c r="AC5978" s="319"/>
      <c r="AD5978" s="319"/>
      <c r="AE5978" s="319"/>
      <c r="AF5978" s="319"/>
    </row>
    <row r="5979" spans="2:32" s="313" customFormat="1" hidden="1" x14ac:dyDescent="0.25">
      <c r="B5979" s="313" t="s">
        <v>5454</v>
      </c>
      <c r="C5979" s="672"/>
      <c r="D5979" s="313" t="s">
        <v>11336</v>
      </c>
      <c r="E5979" s="313" t="s">
        <v>412</v>
      </c>
      <c r="I5979" s="313" t="s">
        <v>5455</v>
      </c>
      <c r="J5979" s="313" t="s">
        <v>726</v>
      </c>
      <c r="K5979" s="313">
        <v>2</v>
      </c>
      <c r="L5979" s="319"/>
      <c r="M5979" s="319">
        <v>33</v>
      </c>
      <c r="N5979" s="319">
        <v>28</v>
      </c>
      <c r="O5979" s="319" t="s">
        <v>9647</v>
      </c>
      <c r="P5979" s="319">
        <v>120</v>
      </c>
      <c r="Q5979" s="319">
        <v>19</v>
      </c>
      <c r="R5979" s="319">
        <v>27</v>
      </c>
      <c r="S5979" s="319" t="s">
        <v>9645</v>
      </c>
      <c r="T5979" s="319">
        <v>50</v>
      </c>
      <c r="U5979" s="319">
        <v>-2.5579999999999998</v>
      </c>
      <c r="V5979" s="319">
        <v>120.324</v>
      </c>
      <c r="W5979" s="319"/>
      <c r="X5979" s="319"/>
      <c r="Y5979" s="319"/>
      <c r="Z5979" s="319"/>
      <c r="AA5979" s="319"/>
      <c r="AB5979" s="319"/>
      <c r="AC5979" s="319"/>
      <c r="AD5979" s="319"/>
      <c r="AE5979" s="319"/>
      <c r="AF5979" s="319"/>
    </row>
    <row r="5980" spans="2:32" s="313" customFormat="1" hidden="1" x14ac:dyDescent="0.25">
      <c r="B5980" s="313" t="s">
        <v>781</v>
      </c>
      <c r="C5980" s="672"/>
      <c r="D5980" s="313" t="s">
        <v>11337</v>
      </c>
      <c r="E5980" s="313" t="s">
        <v>412</v>
      </c>
      <c r="I5980" s="313" t="s">
        <v>781</v>
      </c>
      <c r="J5980" s="313" t="s">
        <v>772</v>
      </c>
      <c r="K5980" s="313">
        <v>2</v>
      </c>
      <c r="L5980" s="319"/>
      <c r="M5980" s="319">
        <v>47</v>
      </c>
      <c r="N5980" s="319">
        <v>42</v>
      </c>
      <c r="O5980" s="319" t="s">
        <v>9647</v>
      </c>
      <c r="P5980" s="319">
        <v>76</v>
      </c>
      <c r="Q5980" s="319">
        <v>27</v>
      </c>
      <c r="R5980" s="319">
        <v>58</v>
      </c>
      <c r="S5980" s="319" t="s">
        <v>9648</v>
      </c>
      <c r="T5980" s="319">
        <v>230</v>
      </c>
      <c r="U5980" s="319">
        <v>-2.7949999999999999</v>
      </c>
      <c r="V5980" s="319">
        <v>-76.465999999999994</v>
      </c>
      <c r="W5980" s="319"/>
      <c r="X5980" s="319"/>
      <c r="Y5980" s="319"/>
      <c r="Z5980" s="319"/>
      <c r="AA5980" s="319"/>
      <c r="AB5980" s="319"/>
      <c r="AC5980" s="319"/>
      <c r="AD5980" s="319"/>
      <c r="AE5980" s="319"/>
      <c r="AF5980" s="319"/>
    </row>
    <row r="5981" spans="2:32" s="313" customFormat="1" hidden="1" x14ac:dyDescent="0.25">
      <c r="B5981" s="313" t="s">
        <v>3949</v>
      </c>
      <c r="C5981" s="672"/>
      <c r="D5981" s="313" t="s">
        <v>11338</v>
      </c>
      <c r="E5981" s="313" t="s">
        <v>412</v>
      </c>
      <c r="I5981" s="313" t="s">
        <v>3950</v>
      </c>
      <c r="J5981" s="313" t="s">
        <v>473</v>
      </c>
      <c r="K5981" s="313">
        <v>10</v>
      </c>
      <c r="L5981" s="319"/>
      <c r="M5981" s="319">
        <v>47</v>
      </c>
      <c r="N5981" s="319">
        <v>39</v>
      </c>
      <c r="O5981" s="319" t="s">
        <v>9644</v>
      </c>
      <c r="P5981" s="319">
        <v>63</v>
      </c>
      <c r="Q5981" s="319">
        <v>58</v>
      </c>
      <c r="R5981" s="319">
        <v>53</v>
      </c>
      <c r="S5981" s="319" t="s">
        <v>9648</v>
      </c>
      <c r="T5981" s="319">
        <v>4</v>
      </c>
      <c r="U5981" s="319">
        <v>10.794</v>
      </c>
      <c r="V5981" s="319">
        <v>-63.981000000000002</v>
      </c>
      <c r="W5981" s="319"/>
      <c r="X5981" s="319"/>
      <c r="Y5981" s="319"/>
      <c r="Z5981" s="319"/>
      <c r="AA5981" s="319"/>
      <c r="AB5981" s="319"/>
      <c r="AC5981" s="319"/>
      <c r="AD5981" s="319"/>
      <c r="AE5981" s="319"/>
      <c r="AF5981" s="319"/>
    </row>
    <row r="5982" spans="2:32" s="313" customFormat="1" hidden="1" x14ac:dyDescent="0.25">
      <c r="B5982" s="313" t="s">
        <v>806</v>
      </c>
      <c r="C5982" s="672"/>
      <c r="D5982" s="313" t="s">
        <v>11339</v>
      </c>
      <c r="E5982" s="313" t="s">
        <v>412</v>
      </c>
      <c r="I5982" s="313" t="s">
        <v>807</v>
      </c>
      <c r="J5982" s="313" t="s">
        <v>484</v>
      </c>
      <c r="K5982" s="313">
        <v>40</v>
      </c>
      <c r="L5982" s="319"/>
      <c r="M5982" s="319">
        <v>0</v>
      </c>
      <c r="N5982" s="319">
        <v>0</v>
      </c>
      <c r="O5982" s="319" t="s">
        <v>9644</v>
      </c>
      <c r="P5982" s="319">
        <v>32</v>
      </c>
      <c r="Q5982" s="319">
        <v>0</v>
      </c>
      <c r="R5982" s="319">
        <v>0</v>
      </c>
      <c r="S5982" s="319" t="s">
        <v>9645</v>
      </c>
      <c r="T5982" s="319">
        <v>0</v>
      </c>
      <c r="U5982" s="319">
        <v>40</v>
      </c>
      <c r="V5982" s="319">
        <v>32</v>
      </c>
      <c r="W5982" s="319"/>
      <c r="X5982" s="319"/>
      <c r="Y5982" s="319"/>
      <c r="Z5982" s="319"/>
      <c r="AA5982" s="319"/>
      <c r="AB5982" s="319"/>
      <c r="AC5982" s="319"/>
      <c r="AD5982" s="319"/>
      <c r="AE5982" s="319"/>
      <c r="AF5982" s="319"/>
    </row>
    <row r="5983" spans="2:32" s="313" customFormat="1" hidden="1" x14ac:dyDescent="0.25">
      <c r="B5983" s="313" t="s">
        <v>808</v>
      </c>
      <c r="C5983" s="672"/>
      <c r="D5983" s="313" t="s">
        <v>11340</v>
      </c>
      <c r="E5983" s="313" t="s">
        <v>412</v>
      </c>
      <c r="I5983" s="313" t="s">
        <v>808</v>
      </c>
      <c r="J5983" s="313" t="s">
        <v>406</v>
      </c>
      <c r="K5983" s="313">
        <v>53</v>
      </c>
      <c r="L5983" s="319"/>
      <c r="M5983" s="319">
        <v>49</v>
      </c>
      <c r="N5983" s="319">
        <v>57</v>
      </c>
      <c r="O5983" s="319" t="s">
        <v>9644</v>
      </c>
      <c r="P5983" s="319">
        <v>13</v>
      </c>
      <c r="Q5983" s="319">
        <v>40</v>
      </c>
      <c r="R5983" s="319">
        <v>8</v>
      </c>
      <c r="S5983" s="319" t="s">
        <v>9645</v>
      </c>
      <c r="T5983" s="319">
        <v>6</v>
      </c>
      <c r="U5983" s="319">
        <v>53.832999999999998</v>
      </c>
      <c r="V5983" s="319">
        <v>13.669</v>
      </c>
      <c r="W5983" s="319"/>
      <c r="X5983" s="319"/>
      <c r="Y5983" s="319"/>
      <c r="Z5983" s="319"/>
      <c r="AA5983" s="319"/>
      <c r="AB5983" s="319"/>
      <c r="AC5983" s="319"/>
      <c r="AD5983" s="319"/>
      <c r="AE5983" s="319"/>
      <c r="AF5983" s="319"/>
    </row>
    <row r="5984" spans="2:32" s="313" customFormat="1" hidden="1" x14ac:dyDescent="0.25">
      <c r="B5984" s="313" t="s">
        <v>8258</v>
      </c>
      <c r="C5984" s="672"/>
      <c r="D5984" s="313" t="s">
        <v>11341</v>
      </c>
      <c r="E5984" s="313" t="s">
        <v>412</v>
      </c>
      <c r="I5984" s="313" t="s">
        <v>8259</v>
      </c>
      <c r="J5984" s="313" t="s">
        <v>423</v>
      </c>
      <c r="K5984" s="313">
        <v>43</v>
      </c>
      <c r="L5984" s="319"/>
      <c r="M5984" s="319">
        <v>0</v>
      </c>
      <c r="N5984" s="319">
        <v>27</v>
      </c>
      <c r="O5984" s="319" t="s">
        <v>9644</v>
      </c>
      <c r="P5984" s="319">
        <v>1</v>
      </c>
      <c r="Q5984" s="319">
        <v>6</v>
      </c>
      <c r="R5984" s="319">
        <v>11</v>
      </c>
      <c r="S5984" s="319" t="s">
        <v>9645</v>
      </c>
      <c r="T5984" s="319">
        <v>417</v>
      </c>
      <c r="U5984" s="319">
        <v>43.008000000000003</v>
      </c>
      <c r="V5984" s="319">
        <v>1.103</v>
      </c>
      <c r="W5984" s="319"/>
      <c r="X5984" s="319"/>
      <c r="Y5984" s="319"/>
      <c r="Z5984" s="319"/>
      <c r="AA5984" s="319"/>
      <c r="AB5984" s="319"/>
      <c r="AC5984" s="319"/>
      <c r="AD5984" s="319"/>
      <c r="AE5984" s="319"/>
      <c r="AF5984" s="319"/>
    </row>
    <row r="5985" spans="2:32" s="313" customFormat="1" hidden="1" x14ac:dyDescent="0.25">
      <c r="B5985" s="313" t="s">
        <v>1858</v>
      </c>
      <c r="C5985" s="672"/>
      <c r="D5985" s="313" t="s">
        <v>11342</v>
      </c>
      <c r="E5985" s="313" t="s">
        <v>412</v>
      </c>
      <c r="I5985" s="313" t="s">
        <v>1859</v>
      </c>
      <c r="J5985" s="313" t="s">
        <v>878</v>
      </c>
      <c r="K5985" s="313">
        <v>7</v>
      </c>
      <c r="L5985" s="319"/>
      <c r="M5985" s="319">
        <v>48</v>
      </c>
      <c r="N5985" s="319">
        <v>43</v>
      </c>
      <c r="O5985" s="319" t="s">
        <v>9644</v>
      </c>
      <c r="P5985" s="319">
        <v>76</v>
      </c>
      <c r="Q5985" s="319">
        <v>42</v>
      </c>
      <c r="R5985" s="319">
        <v>59</v>
      </c>
      <c r="S5985" s="319" t="s">
        <v>9648</v>
      </c>
      <c r="T5985" s="319">
        <v>31</v>
      </c>
      <c r="U5985" s="319">
        <v>7.8120000000000003</v>
      </c>
      <c r="V5985" s="319">
        <v>-76.715999999999994</v>
      </c>
      <c r="W5985" s="319"/>
      <c r="X5985" s="319"/>
      <c r="Y5985" s="319"/>
      <c r="Z5985" s="319"/>
      <c r="AA5985" s="319"/>
      <c r="AB5985" s="319"/>
      <c r="AC5985" s="319"/>
      <c r="AD5985" s="319"/>
      <c r="AE5985" s="319"/>
      <c r="AF5985" s="319"/>
    </row>
    <row r="5986" spans="2:32" s="313" customFormat="1" hidden="1" x14ac:dyDescent="0.25">
      <c r="B5986" s="313" t="s">
        <v>849</v>
      </c>
      <c r="C5986" s="672"/>
      <c r="D5986" s="313" t="s">
        <v>11343</v>
      </c>
      <c r="E5986" s="313" t="s">
        <v>412</v>
      </c>
      <c r="I5986" s="313" t="s">
        <v>849</v>
      </c>
      <c r="J5986" s="313" t="s">
        <v>850</v>
      </c>
      <c r="K5986" s="313">
        <v>8</v>
      </c>
      <c r="L5986" s="319"/>
      <c r="M5986" s="319">
        <v>18</v>
      </c>
      <c r="N5986" s="319">
        <v>4</v>
      </c>
      <c r="O5986" s="319" t="s">
        <v>9644</v>
      </c>
      <c r="P5986" s="319">
        <v>80</v>
      </c>
      <c r="Q5986" s="319">
        <v>25</v>
      </c>
      <c r="R5986" s="319">
        <v>41</v>
      </c>
      <c r="S5986" s="319" t="s">
        <v>9645</v>
      </c>
      <c r="T5986" s="319">
        <v>99</v>
      </c>
      <c r="U5986" s="319">
        <v>8.3010000000000002</v>
      </c>
      <c r="V5986" s="319">
        <v>80.427999999999997</v>
      </c>
      <c r="W5986" s="319"/>
      <c r="X5986" s="319"/>
      <c r="Y5986" s="319"/>
      <c r="Z5986" s="319"/>
      <c r="AA5986" s="319"/>
      <c r="AB5986" s="319"/>
      <c r="AC5986" s="319"/>
      <c r="AD5986" s="319"/>
      <c r="AE5986" s="319"/>
      <c r="AF5986" s="319"/>
    </row>
    <row r="5987" spans="2:32" s="313" customFormat="1" hidden="1" x14ac:dyDescent="0.25">
      <c r="B5987" s="313" t="s">
        <v>853</v>
      </c>
      <c r="C5987" s="672"/>
      <c r="D5987" s="313" t="s">
        <v>11344</v>
      </c>
      <c r="E5987" s="313" t="s">
        <v>412</v>
      </c>
      <c r="I5987" s="313" t="s">
        <v>853</v>
      </c>
      <c r="J5987" s="313" t="s">
        <v>600</v>
      </c>
      <c r="K5987" s="313">
        <v>45</v>
      </c>
      <c r="L5987" s="319"/>
      <c r="M5987" s="319">
        <v>44</v>
      </c>
      <c r="N5987" s="319">
        <v>18</v>
      </c>
      <c r="O5987" s="319" t="s">
        <v>9644</v>
      </c>
      <c r="P5987" s="319">
        <v>7</v>
      </c>
      <c r="Q5987" s="319">
        <v>22</v>
      </c>
      <c r="R5987" s="319">
        <v>4</v>
      </c>
      <c r="S5987" s="319" t="s">
        <v>9645</v>
      </c>
      <c r="T5987" s="319">
        <v>547</v>
      </c>
      <c r="U5987" s="319">
        <v>45.738</v>
      </c>
      <c r="V5987" s="319">
        <v>7.3680000000000003</v>
      </c>
      <c r="W5987" s="319"/>
      <c r="X5987" s="319"/>
      <c r="Y5987" s="319"/>
      <c r="Z5987" s="319"/>
      <c r="AA5987" s="319"/>
      <c r="AB5987" s="319"/>
      <c r="AC5987" s="319"/>
      <c r="AD5987" s="319"/>
      <c r="AE5987" s="319"/>
      <c r="AF5987" s="319"/>
    </row>
    <row r="5988" spans="2:32" s="313" customFormat="1" hidden="1" x14ac:dyDescent="0.25">
      <c r="B5988" s="313" t="s">
        <v>8604</v>
      </c>
      <c r="C5988" s="672"/>
      <c r="D5988" s="313" t="s">
        <v>11345</v>
      </c>
      <c r="E5988" s="313" t="s">
        <v>412</v>
      </c>
      <c r="I5988" s="313" t="s">
        <v>867</v>
      </c>
      <c r="J5988" s="313" t="s">
        <v>1287</v>
      </c>
      <c r="K5988" s="313">
        <v>31</v>
      </c>
      <c r="L5988" s="319"/>
      <c r="M5988" s="319">
        <v>13</v>
      </c>
      <c r="N5988" s="319">
        <v>43</v>
      </c>
      <c r="O5988" s="319" t="s">
        <v>9644</v>
      </c>
      <c r="P5988" s="319">
        <v>35</v>
      </c>
      <c r="Q5988" s="319">
        <v>11</v>
      </c>
      <c r="R5988" s="319">
        <v>27</v>
      </c>
      <c r="S5988" s="319" t="s">
        <v>9645</v>
      </c>
      <c r="T5988" s="319">
        <v>595</v>
      </c>
      <c r="U5988" s="319">
        <v>31.228999999999999</v>
      </c>
      <c r="V5988" s="319">
        <v>35.191000000000003</v>
      </c>
      <c r="W5988" s="319"/>
      <c r="X5988" s="319"/>
      <c r="Y5988" s="319"/>
      <c r="Z5988" s="319"/>
      <c r="AA5988" s="319"/>
      <c r="AB5988" s="319"/>
      <c r="AC5988" s="319"/>
      <c r="AD5988" s="319"/>
      <c r="AE5988" s="319"/>
      <c r="AF5988" s="319"/>
    </row>
    <row r="5989" spans="2:32" s="313" customFormat="1" hidden="1" x14ac:dyDescent="0.25">
      <c r="B5989" s="313" t="s">
        <v>870</v>
      </c>
      <c r="C5989" s="672"/>
      <c r="D5989" s="313" t="s">
        <v>11346</v>
      </c>
      <c r="E5989" s="313" t="s">
        <v>412</v>
      </c>
      <c r="I5989" s="313" t="s">
        <v>870</v>
      </c>
      <c r="J5989" s="313" t="s">
        <v>418</v>
      </c>
      <c r="K5989" s="313">
        <v>34</v>
      </c>
      <c r="L5989" s="319"/>
      <c r="M5989" s="319">
        <v>8</v>
      </c>
      <c r="N5989" s="319">
        <v>25</v>
      </c>
      <c r="O5989" s="319" t="s">
        <v>9644</v>
      </c>
      <c r="P5989" s="319">
        <v>49</v>
      </c>
      <c r="Q5989" s="319">
        <v>50</v>
      </c>
      <c r="R5989" s="319">
        <v>54</v>
      </c>
      <c r="S5989" s="319" t="s">
        <v>9645</v>
      </c>
      <c r="T5989" s="319">
        <v>1662</v>
      </c>
      <c r="U5989" s="319">
        <v>34.14</v>
      </c>
      <c r="V5989" s="319">
        <v>49.847999999999999</v>
      </c>
      <c r="W5989" s="319"/>
      <c r="X5989" s="319"/>
      <c r="Y5989" s="319"/>
      <c r="Z5989" s="319"/>
      <c r="AA5989" s="319"/>
      <c r="AB5989" s="319"/>
      <c r="AC5989" s="319"/>
      <c r="AD5989" s="319"/>
      <c r="AE5989" s="319"/>
      <c r="AF5989" s="319"/>
    </row>
    <row r="5990" spans="2:32" s="313" customFormat="1" hidden="1" x14ac:dyDescent="0.25">
      <c r="B5990" s="313" t="s">
        <v>880</v>
      </c>
      <c r="C5990" s="672"/>
      <c r="D5990" s="313" t="s">
        <v>11347</v>
      </c>
      <c r="E5990" s="313" t="s">
        <v>412</v>
      </c>
      <c r="I5990" s="313" t="s">
        <v>880</v>
      </c>
      <c r="J5990" s="313" t="s">
        <v>745</v>
      </c>
      <c r="K5990" s="313">
        <v>59</v>
      </c>
      <c r="L5990" s="319"/>
      <c r="M5990" s="319">
        <v>23</v>
      </c>
      <c r="N5990" s="319">
        <v>11</v>
      </c>
      <c r="O5990" s="319" t="s">
        <v>9644</v>
      </c>
      <c r="P5990" s="319">
        <v>15</v>
      </c>
      <c r="Q5990" s="319">
        <v>55</v>
      </c>
      <c r="R5990" s="319">
        <v>26</v>
      </c>
      <c r="S5990" s="319" t="s">
        <v>9645</v>
      </c>
      <c r="T5990" s="319">
        <v>11</v>
      </c>
      <c r="U5990" s="319">
        <v>59.386000000000003</v>
      </c>
      <c r="V5990" s="319">
        <v>15.923999999999999</v>
      </c>
      <c r="W5990" s="319"/>
      <c r="X5990" s="319"/>
      <c r="Y5990" s="319"/>
      <c r="Z5990" s="319"/>
      <c r="AA5990" s="319"/>
      <c r="AB5990" s="319"/>
      <c r="AC5990" s="319"/>
      <c r="AD5990" s="319"/>
      <c r="AE5990" s="319"/>
      <c r="AF5990" s="319"/>
    </row>
    <row r="5991" spans="2:32" s="313" customFormat="1" hidden="1" x14ac:dyDescent="0.25">
      <c r="B5991" s="313" t="s">
        <v>884</v>
      </c>
      <c r="C5991" s="672"/>
      <c r="D5991" s="313" t="s">
        <v>11348</v>
      </c>
      <c r="E5991" s="313" t="s">
        <v>412</v>
      </c>
      <c r="I5991" s="313" t="s">
        <v>884</v>
      </c>
      <c r="J5991" s="313" t="s">
        <v>418</v>
      </c>
      <c r="K5991" s="313">
        <v>38</v>
      </c>
      <c r="L5991" s="319"/>
      <c r="M5991" s="319">
        <v>19</v>
      </c>
      <c r="N5991" s="319">
        <v>34</v>
      </c>
      <c r="O5991" s="319" t="s">
        <v>9644</v>
      </c>
      <c r="P5991" s="319">
        <v>48</v>
      </c>
      <c r="Q5991" s="319">
        <v>25</v>
      </c>
      <c r="R5991" s="319">
        <v>27</v>
      </c>
      <c r="S5991" s="319" t="s">
        <v>9645</v>
      </c>
      <c r="T5991" s="319">
        <v>1316</v>
      </c>
      <c r="U5991" s="319">
        <v>38.326000000000001</v>
      </c>
      <c r="V5991" s="319">
        <v>48.423999999999999</v>
      </c>
      <c r="W5991" s="319"/>
      <c r="X5991" s="319"/>
      <c r="Y5991" s="319"/>
      <c r="Z5991" s="319"/>
      <c r="AA5991" s="319"/>
      <c r="AB5991" s="319"/>
      <c r="AC5991" s="319"/>
      <c r="AD5991" s="319"/>
      <c r="AE5991" s="319"/>
      <c r="AF5991" s="319"/>
    </row>
    <row r="5992" spans="2:32" s="313" customFormat="1" hidden="1" x14ac:dyDescent="0.25">
      <c r="B5992" s="313" t="s">
        <v>885</v>
      </c>
      <c r="C5992" s="672"/>
      <c r="D5992" s="313" t="s">
        <v>11349</v>
      </c>
      <c r="E5992" s="313" t="s">
        <v>412</v>
      </c>
      <c r="I5992" s="313" t="s">
        <v>885</v>
      </c>
      <c r="J5992" s="313" t="s">
        <v>627</v>
      </c>
      <c r="K5992" s="313">
        <v>37</v>
      </c>
      <c r="L5992" s="319"/>
      <c r="M5992" s="319">
        <v>1</v>
      </c>
      <c r="N5992" s="319">
        <v>47</v>
      </c>
      <c r="O5992" s="319" t="s">
        <v>9647</v>
      </c>
      <c r="P5992" s="319">
        <v>174</v>
      </c>
      <c r="Q5992" s="319">
        <v>58</v>
      </c>
      <c r="R5992" s="319">
        <v>24</v>
      </c>
      <c r="S5992" s="319" t="s">
        <v>9645</v>
      </c>
      <c r="T5992" s="319">
        <v>34</v>
      </c>
      <c r="U5992" s="319">
        <v>-37.03</v>
      </c>
      <c r="V5992" s="319">
        <v>174.97300000000001</v>
      </c>
      <c r="W5992" s="319"/>
      <c r="X5992" s="319"/>
      <c r="Y5992" s="319"/>
      <c r="Z5992" s="319"/>
      <c r="AA5992" s="319"/>
      <c r="AB5992" s="319"/>
      <c r="AC5992" s="319"/>
      <c r="AD5992" s="319"/>
      <c r="AE5992" s="319"/>
      <c r="AF5992" s="319"/>
    </row>
    <row r="5993" spans="2:32" s="313" customFormat="1" hidden="1" x14ac:dyDescent="0.25">
      <c r="B5993" s="313" t="s">
        <v>904</v>
      </c>
      <c r="C5993" s="672"/>
      <c r="D5993" s="313" t="s">
        <v>11350</v>
      </c>
      <c r="E5993" s="313" t="s">
        <v>412</v>
      </c>
      <c r="I5993" s="313" t="s">
        <v>904</v>
      </c>
      <c r="J5993" s="313" t="s">
        <v>525</v>
      </c>
      <c r="K5993" s="313">
        <v>25</v>
      </c>
      <c r="L5993" s="319"/>
      <c r="M5993" s="319">
        <v>56</v>
      </c>
      <c r="N5993" s="319">
        <v>37</v>
      </c>
      <c r="O5993" s="319" t="s">
        <v>9647</v>
      </c>
      <c r="P5993" s="319">
        <v>29</v>
      </c>
      <c r="Q5993" s="319">
        <v>48</v>
      </c>
      <c r="R5993" s="319">
        <v>36</v>
      </c>
      <c r="S5993" s="319" t="s">
        <v>9645</v>
      </c>
      <c r="T5993" s="319">
        <v>1701</v>
      </c>
      <c r="U5993" s="319">
        <v>-25.943999999999999</v>
      </c>
      <c r="V5993" s="319">
        <v>29.81</v>
      </c>
      <c r="W5993" s="319"/>
      <c r="X5993" s="319"/>
      <c r="Y5993" s="319"/>
      <c r="Z5993" s="319"/>
      <c r="AA5993" s="319"/>
      <c r="AB5993" s="319"/>
      <c r="AC5993" s="319"/>
      <c r="AD5993" s="319"/>
      <c r="AE5993" s="319"/>
      <c r="AF5993" s="319"/>
    </row>
    <row r="5994" spans="2:32" s="313" customFormat="1" hidden="1" x14ac:dyDescent="0.25">
      <c r="B5994" s="313" t="s">
        <v>7608</v>
      </c>
      <c r="C5994" s="672"/>
      <c r="D5994" s="313" t="s">
        <v>11351</v>
      </c>
      <c r="E5994" s="313" t="s">
        <v>412</v>
      </c>
      <c r="I5994" s="313" t="s">
        <v>7609</v>
      </c>
      <c r="J5994" s="313" t="s">
        <v>1174</v>
      </c>
      <c r="K5994" s="313">
        <v>19</v>
      </c>
      <c r="L5994" s="319"/>
      <c r="M5994" s="319">
        <v>11</v>
      </c>
      <c r="N5994" s="319">
        <v>55</v>
      </c>
      <c r="O5994" s="319" t="s">
        <v>9644</v>
      </c>
      <c r="P5994" s="319">
        <v>69</v>
      </c>
      <c r="Q5994" s="319">
        <v>25</v>
      </c>
      <c r="R5994" s="319">
        <v>48</v>
      </c>
      <c r="S5994" s="319" t="s">
        <v>9648</v>
      </c>
      <c r="T5994" s="319">
        <v>36</v>
      </c>
      <c r="U5994" s="319">
        <v>19.199000000000002</v>
      </c>
      <c r="V5994" s="319">
        <v>-69.430000000000007</v>
      </c>
      <c r="W5994" s="319"/>
      <c r="X5994" s="319"/>
      <c r="Y5994" s="319"/>
      <c r="Z5994" s="319"/>
      <c r="AA5994" s="319"/>
      <c r="AB5994" s="319"/>
      <c r="AC5994" s="319"/>
      <c r="AD5994" s="319"/>
      <c r="AE5994" s="319"/>
      <c r="AF5994" s="319"/>
    </row>
    <row r="5995" spans="2:32" s="313" customFormat="1" hidden="1" x14ac:dyDescent="0.25">
      <c r="B5995" s="313" t="s">
        <v>908</v>
      </c>
      <c r="C5995" s="672"/>
      <c r="D5995" s="313" t="s">
        <v>11352</v>
      </c>
      <c r="E5995" s="313" t="s">
        <v>412</v>
      </c>
      <c r="I5995" s="313" t="s">
        <v>909</v>
      </c>
      <c r="J5995" s="313" t="s">
        <v>651</v>
      </c>
      <c r="K5995" s="313">
        <v>24</v>
      </c>
      <c r="L5995" s="319"/>
      <c r="M5995" s="319">
        <v>37</v>
      </c>
      <c r="N5995" s="319">
        <v>45</v>
      </c>
      <c r="O5995" s="319" t="s">
        <v>9644</v>
      </c>
      <c r="P5995" s="319">
        <v>75</v>
      </c>
      <c r="Q5995" s="319">
        <v>40</v>
      </c>
      <c r="R5995" s="319">
        <v>25</v>
      </c>
      <c r="S5995" s="319" t="s">
        <v>9648</v>
      </c>
      <c r="T5995" s="319">
        <v>6</v>
      </c>
      <c r="U5995" s="319">
        <v>24.629000000000001</v>
      </c>
      <c r="V5995" s="319">
        <v>-75.674000000000007</v>
      </c>
      <c r="W5995" s="319"/>
      <c r="X5995" s="319"/>
      <c r="Y5995" s="319"/>
      <c r="Z5995" s="319"/>
      <c r="AA5995" s="319"/>
      <c r="AB5995" s="319"/>
      <c r="AC5995" s="319"/>
      <c r="AD5995" s="319"/>
      <c r="AE5995" s="319"/>
      <c r="AF5995" s="319"/>
    </row>
    <row r="5996" spans="2:32" s="313" customFormat="1" hidden="1" x14ac:dyDescent="0.25">
      <c r="B5996" s="313" t="s">
        <v>4940</v>
      </c>
      <c r="C5996" s="672"/>
      <c r="D5996" s="313" t="s">
        <v>11353</v>
      </c>
      <c r="E5996" s="313" t="s">
        <v>412</v>
      </c>
      <c r="I5996" s="313" t="s">
        <v>4941</v>
      </c>
      <c r="J5996" s="313" t="s">
        <v>423</v>
      </c>
      <c r="K5996" s="313">
        <v>44</v>
      </c>
      <c r="L5996" s="319"/>
      <c r="M5996" s="319">
        <v>58</v>
      </c>
      <c r="N5996" s="319">
        <v>56</v>
      </c>
      <c r="O5996" s="319" t="s">
        <v>9644</v>
      </c>
      <c r="P5996" s="319">
        <v>0</v>
      </c>
      <c r="Q5996" s="319">
        <v>8</v>
      </c>
      <c r="R5996" s="319">
        <v>5</v>
      </c>
      <c r="S5996" s="319" t="s">
        <v>9648</v>
      </c>
      <c r="T5996" s="319">
        <v>48</v>
      </c>
      <c r="U5996" s="319">
        <v>44.981999999999999</v>
      </c>
      <c r="V5996" s="319">
        <v>-0.13500000000000001</v>
      </c>
      <c r="W5996" s="319"/>
      <c r="X5996" s="319"/>
      <c r="Y5996" s="319"/>
      <c r="Z5996" s="319"/>
      <c r="AA5996" s="319"/>
      <c r="AB5996" s="319"/>
      <c r="AC5996" s="319"/>
      <c r="AD5996" s="319"/>
      <c r="AE5996" s="319"/>
      <c r="AF5996" s="319"/>
    </row>
    <row r="5997" spans="2:32" s="313" customFormat="1" hidden="1" x14ac:dyDescent="0.25">
      <c r="B5997" s="313" t="s">
        <v>922</v>
      </c>
      <c r="C5997" s="672"/>
      <c r="D5997" s="313" t="s">
        <v>11354</v>
      </c>
      <c r="E5997" s="313" t="s">
        <v>412</v>
      </c>
      <c r="I5997" s="313" t="s">
        <v>922</v>
      </c>
      <c r="J5997" s="313" t="s">
        <v>745</v>
      </c>
      <c r="K5997" s="313">
        <v>59</v>
      </c>
      <c r="L5997" s="319"/>
      <c r="M5997" s="319">
        <v>40</v>
      </c>
      <c r="N5997" s="319">
        <v>33</v>
      </c>
      <c r="O5997" s="319" t="s">
        <v>9644</v>
      </c>
      <c r="P5997" s="319">
        <v>12</v>
      </c>
      <c r="Q5997" s="319">
        <v>38</v>
      </c>
      <c r="R5997" s="319">
        <v>21</v>
      </c>
      <c r="S5997" s="319" t="s">
        <v>9645</v>
      </c>
      <c r="T5997" s="319">
        <v>73</v>
      </c>
      <c r="U5997" s="319">
        <v>59.676000000000002</v>
      </c>
      <c r="V5997" s="319">
        <v>12.638999999999999</v>
      </c>
      <c r="W5997" s="319"/>
      <c r="X5997" s="319"/>
      <c r="Y5997" s="319"/>
      <c r="Z5997" s="319"/>
      <c r="AA5997" s="319"/>
      <c r="AB5997" s="319"/>
      <c r="AC5997" s="319"/>
      <c r="AD5997" s="319"/>
      <c r="AE5997" s="319"/>
      <c r="AF5997" s="319"/>
    </row>
    <row r="5998" spans="2:32" s="313" customFormat="1" hidden="1" x14ac:dyDescent="0.25">
      <c r="B5998" s="313" t="s">
        <v>923</v>
      </c>
      <c r="C5998" s="672"/>
      <c r="D5998" s="313" t="s">
        <v>11355</v>
      </c>
      <c r="E5998" s="313" t="s">
        <v>412</v>
      </c>
      <c r="I5998" s="313" t="s">
        <v>924</v>
      </c>
      <c r="J5998" s="313" t="s">
        <v>453</v>
      </c>
      <c r="K5998" s="313">
        <v>24</v>
      </c>
      <c r="L5998" s="319"/>
      <c r="M5998" s="319">
        <v>46</v>
      </c>
      <c r="N5998" s="319">
        <v>49</v>
      </c>
      <c r="O5998" s="319" t="s">
        <v>9644</v>
      </c>
      <c r="P5998" s="319">
        <v>52</v>
      </c>
      <c r="Q5998" s="319">
        <v>33</v>
      </c>
      <c r="R5998" s="319">
        <v>35</v>
      </c>
      <c r="S5998" s="319" t="s">
        <v>9645</v>
      </c>
      <c r="T5998" s="319">
        <v>5</v>
      </c>
      <c r="U5998" s="319">
        <v>24.78</v>
      </c>
      <c r="V5998" s="319">
        <v>52.56</v>
      </c>
      <c r="W5998" s="319"/>
      <c r="X5998" s="319"/>
      <c r="Y5998" s="319"/>
      <c r="Z5998" s="319"/>
      <c r="AA5998" s="319"/>
      <c r="AB5998" s="319"/>
      <c r="AC5998" s="319"/>
      <c r="AD5998" s="319"/>
      <c r="AE5998" s="319"/>
      <c r="AF5998" s="319"/>
    </row>
    <row r="5999" spans="2:32" s="313" customFormat="1" hidden="1" x14ac:dyDescent="0.25">
      <c r="B5999" s="313" t="s">
        <v>3342</v>
      </c>
      <c r="C5999" s="672"/>
      <c r="D5999" s="313" t="s">
        <v>11356</v>
      </c>
      <c r="E5999" s="313" t="s">
        <v>412</v>
      </c>
      <c r="I5999" s="313" t="s">
        <v>3343</v>
      </c>
      <c r="J5999" s="313" t="s">
        <v>418</v>
      </c>
      <c r="K5999" s="313">
        <v>27</v>
      </c>
      <c r="L5999" s="319"/>
      <c r="M5999" s="319">
        <v>29</v>
      </c>
      <c r="N5999" s="319">
        <v>2</v>
      </c>
      <c r="O5999" s="319" t="s">
        <v>9644</v>
      </c>
      <c r="P5999" s="319">
        <v>52</v>
      </c>
      <c r="Q5999" s="319">
        <v>37</v>
      </c>
      <c r="R5999" s="319">
        <v>6</v>
      </c>
      <c r="S5999" s="319" t="s">
        <v>9645</v>
      </c>
      <c r="T5999" s="319">
        <v>17</v>
      </c>
      <c r="U5999" s="319">
        <v>27.484000000000002</v>
      </c>
      <c r="V5999" s="319">
        <v>52.618000000000002</v>
      </c>
      <c r="W5999" s="319"/>
      <c r="X5999" s="319"/>
      <c r="Y5999" s="319"/>
      <c r="Z5999" s="319"/>
      <c r="AA5999" s="319"/>
      <c r="AB5999" s="319"/>
      <c r="AC5999" s="319"/>
      <c r="AD5999" s="319"/>
      <c r="AE5999" s="319"/>
      <c r="AF5999" s="319"/>
    </row>
    <row r="6000" spans="2:32" s="313" customFormat="1" hidden="1" x14ac:dyDescent="0.25">
      <c r="B6000" s="313" t="s">
        <v>9375</v>
      </c>
      <c r="C6000" s="672"/>
      <c r="D6000" s="313" t="s">
        <v>11357</v>
      </c>
      <c r="E6000" s="313" t="s">
        <v>412</v>
      </c>
      <c r="I6000" s="313" t="s">
        <v>9376</v>
      </c>
      <c r="J6000" s="313" t="s">
        <v>705</v>
      </c>
      <c r="K6000" s="313">
        <v>7</v>
      </c>
      <c r="L6000" s="319"/>
      <c r="M6000" s="319">
        <v>58</v>
      </c>
      <c r="N6000" s="319">
        <v>10</v>
      </c>
      <c r="O6000" s="319" t="s">
        <v>9647</v>
      </c>
      <c r="P6000" s="319">
        <v>14</v>
      </c>
      <c r="Q6000" s="319">
        <v>23</v>
      </c>
      <c r="R6000" s="319">
        <v>37</v>
      </c>
      <c r="S6000" s="319" t="s">
        <v>9648</v>
      </c>
      <c r="T6000" s="319">
        <v>84</v>
      </c>
      <c r="U6000" s="319">
        <v>-7.9690000000000003</v>
      </c>
      <c r="V6000" s="319">
        <v>-14.394</v>
      </c>
      <c r="W6000" s="319"/>
      <c r="X6000" s="319"/>
      <c r="Y6000" s="319"/>
      <c r="Z6000" s="319"/>
      <c r="AA6000" s="319"/>
      <c r="AB6000" s="319"/>
      <c r="AC6000" s="319"/>
      <c r="AD6000" s="319"/>
      <c r="AE6000" s="319"/>
      <c r="AF6000" s="319"/>
    </row>
    <row r="6001" spans="2:32" s="313" customFormat="1" hidden="1" x14ac:dyDescent="0.25">
      <c r="B6001" s="313" t="s">
        <v>927</v>
      </c>
      <c r="C6001" s="672"/>
      <c r="D6001" s="313" t="s">
        <v>11358</v>
      </c>
      <c r="E6001" s="313" t="s">
        <v>412</v>
      </c>
      <c r="I6001" s="313" t="s">
        <v>927</v>
      </c>
      <c r="J6001" s="313" t="s">
        <v>856</v>
      </c>
      <c r="K6001" s="313">
        <v>15</v>
      </c>
      <c r="L6001" s="319"/>
      <c r="M6001" s="319">
        <v>43</v>
      </c>
      <c r="N6001" s="319">
        <v>9</v>
      </c>
      <c r="O6001" s="319" t="s">
        <v>9647</v>
      </c>
      <c r="P6001" s="319">
        <v>63</v>
      </c>
      <c r="Q6001" s="319">
        <v>5</v>
      </c>
      <c r="R6001" s="319">
        <v>32</v>
      </c>
      <c r="S6001" s="319" t="s">
        <v>9648</v>
      </c>
      <c r="T6001" s="319">
        <v>247</v>
      </c>
      <c r="U6001" s="319">
        <v>-15.718999999999999</v>
      </c>
      <c r="V6001" s="319">
        <v>-63.091999999999999</v>
      </c>
      <c r="W6001" s="319"/>
      <c r="X6001" s="319"/>
      <c r="Y6001" s="319"/>
      <c r="Z6001" s="319"/>
      <c r="AA6001" s="319"/>
      <c r="AB6001" s="319"/>
      <c r="AC6001" s="319"/>
      <c r="AD6001" s="319"/>
      <c r="AE6001" s="319"/>
      <c r="AF6001" s="319"/>
    </row>
    <row r="6002" spans="2:32" s="313" customFormat="1" hidden="1" x14ac:dyDescent="0.25">
      <c r="B6002" s="313" t="s">
        <v>928</v>
      </c>
      <c r="C6002" s="672"/>
      <c r="D6002" s="313" t="s">
        <v>11359</v>
      </c>
      <c r="E6002" s="313" t="s">
        <v>412</v>
      </c>
      <c r="I6002" s="313" t="s">
        <v>928</v>
      </c>
      <c r="J6002" s="313" t="s">
        <v>565</v>
      </c>
      <c r="K6002" s="313">
        <v>33</v>
      </c>
      <c r="L6002" s="319"/>
      <c r="M6002" s="319">
        <v>52</v>
      </c>
      <c r="N6002" s="319">
        <v>59</v>
      </c>
      <c r="O6002" s="319" t="s">
        <v>9644</v>
      </c>
      <c r="P6002" s="319">
        <v>130</v>
      </c>
      <c r="Q6002" s="319">
        <v>39</v>
      </c>
      <c r="R6002" s="319">
        <v>10</v>
      </c>
      <c r="S6002" s="319" t="s">
        <v>9645</v>
      </c>
      <c r="T6002" s="319">
        <v>30</v>
      </c>
      <c r="U6002" s="319">
        <v>33.883000000000003</v>
      </c>
      <c r="V6002" s="319">
        <v>130.65299999999999</v>
      </c>
      <c r="W6002" s="319"/>
      <c r="X6002" s="319"/>
      <c r="Y6002" s="319"/>
      <c r="Z6002" s="319"/>
      <c r="AA6002" s="319"/>
      <c r="AB6002" s="319"/>
      <c r="AC6002" s="319"/>
      <c r="AD6002" s="319"/>
      <c r="AE6002" s="319"/>
      <c r="AF6002" s="319"/>
    </row>
    <row r="6003" spans="2:32" s="313" customFormat="1" hidden="1" x14ac:dyDescent="0.25">
      <c r="B6003" s="313" t="s">
        <v>932</v>
      </c>
      <c r="C6003" s="672"/>
      <c r="D6003" s="313" t="s">
        <v>11360</v>
      </c>
      <c r="E6003" s="313" t="s">
        <v>412</v>
      </c>
      <c r="I6003" s="313" t="s">
        <v>932</v>
      </c>
      <c r="J6003" s="313" t="s">
        <v>665</v>
      </c>
      <c r="K6003" s="313">
        <v>22</v>
      </c>
      <c r="L6003" s="319"/>
      <c r="M6003" s="319">
        <v>38</v>
      </c>
      <c r="N6003" s="319">
        <v>18</v>
      </c>
      <c r="O6003" s="319" t="s">
        <v>9647</v>
      </c>
      <c r="P6003" s="319">
        <v>50</v>
      </c>
      <c r="Q6003" s="319">
        <v>27</v>
      </c>
      <c r="R6003" s="319">
        <v>21</v>
      </c>
      <c r="S6003" s="319" t="s">
        <v>9648</v>
      </c>
      <c r="T6003" s="319">
        <v>564</v>
      </c>
      <c r="U6003" s="319">
        <v>-22.638000000000002</v>
      </c>
      <c r="V6003" s="319">
        <v>-50.456000000000003</v>
      </c>
      <c r="W6003" s="319"/>
      <c r="X6003" s="319"/>
      <c r="Y6003" s="319"/>
      <c r="Z6003" s="319"/>
      <c r="AA6003" s="319"/>
      <c r="AB6003" s="319"/>
      <c r="AC6003" s="319"/>
      <c r="AD6003" s="319"/>
      <c r="AE6003" s="319"/>
      <c r="AF6003" s="319"/>
    </row>
    <row r="6004" spans="2:32" s="313" customFormat="1" hidden="1" x14ac:dyDescent="0.25">
      <c r="B6004" s="313" t="s">
        <v>942</v>
      </c>
      <c r="C6004" s="672"/>
      <c r="D6004" s="313" t="s">
        <v>11361</v>
      </c>
      <c r="E6004" s="313" t="s">
        <v>412</v>
      </c>
      <c r="I6004" s="313" t="s">
        <v>943</v>
      </c>
      <c r="J6004" s="313" t="s">
        <v>460</v>
      </c>
      <c r="K6004" s="313">
        <v>27</v>
      </c>
      <c r="L6004" s="319"/>
      <c r="M6004" s="319">
        <v>2</v>
      </c>
      <c r="N6004" s="319">
        <v>47</v>
      </c>
      <c r="O6004" s="319" t="s">
        <v>9644</v>
      </c>
      <c r="P6004" s="319">
        <v>31</v>
      </c>
      <c r="Q6004" s="319">
        <v>0</v>
      </c>
      <c r="R6004" s="319">
        <v>43</v>
      </c>
      <c r="S6004" s="319" t="s">
        <v>9645</v>
      </c>
      <c r="T6004" s="319">
        <v>236</v>
      </c>
      <c r="U6004" s="319">
        <v>27.045999999999999</v>
      </c>
      <c r="V6004" s="319">
        <v>31.012</v>
      </c>
      <c r="W6004" s="319"/>
      <c r="X6004" s="319"/>
      <c r="Y6004" s="319"/>
      <c r="Z6004" s="319"/>
      <c r="AA6004" s="319"/>
      <c r="AB6004" s="319"/>
      <c r="AC6004" s="319"/>
      <c r="AD6004" s="319"/>
      <c r="AE6004" s="319"/>
      <c r="AF6004" s="319"/>
    </row>
    <row r="6005" spans="2:32" s="313" customFormat="1" hidden="1" x14ac:dyDescent="0.25">
      <c r="B6005" s="313" t="s">
        <v>3844</v>
      </c>
      <c r="C6005" s="672"/>
      <c r="D6005" s="313" t="s">
        <v>11362</v>
      </c>
      <c r="E6005" s="313" t="s">
        <v>412</v>
      </c>
      <c r="I6005" s="313" t="s">
        <v>3845</v>
      </c>
      <c r="J6005" s="313" t="s">
        <v>714</v>
      </c>
      <c r="K6005" s="313">
        <v>0</v>
      </c>
      <c r="L6005" s="319"/>
      <c r="M6005" s="319">
        <v>20</v>
      </c>
      <c r="N6005" s="319">
        <v>18</v>
      </c>
      <c r="O6005" s="319" t="s">
        <v>9644</v>
      </c>
      <c r="P6005" s="319">
        <v>78</v>
      </c>
      <c r="Q6005" s="319">
        <v>8</v>
      </c>
      <c r="R6005" s="319">
        <v>11</v>
      </c>
      <c r="S6005" s="319" t="s">
        <v>9648</v>
      </c>
      <c r="T6005" s="319">
        <v>2250</v>
      </c>
      <c r="U6005" s="319">
        <v>0.33800000000000002</v>
      </c>
      <c r="V6005" s="319">
        <v>-78.135999999999996</v>
      </c>
      <c r="W6005" s="319"/>
      <c r="X6005" s="319"/>
      <c r="Y6005" s="319"/>
      <c r="Z6005" s="319"/>
      <c r="AA6005" s="319"/>
      <c r="AB6005" s="319"/>
      <c r="AC6005" s="319"/>
      <c r="AD6005" s="319"/>
      <c r="AE6005" s="319"/>
      <c r="AF6005" s="319"/>
    </row>
    <row r="6006" spans="2:32" s="313" customFormat="1" hidden="1" x14ac:dyDescent="0.25">
      <c r="B6006" s="313" t="s">
        <v>944</v>
      </c>
      <c r="C6006" s="672"/>
      <c r="D6006" s="313" t="s">
        <v>11363</v>
      </c>
      <c r="E6006" s="313" t="s">
        <v>412</v>
      </c>
      <c r="I6006" s="313" t="s">
        <v>944</v>
      </c>
      <c r="J6006" s="313" t="s">
        <v>772</v>
      </c>
      <c r="K6006" s="313">
        <v>10</v>
      </c>
      <c r="L6006" s="319"/>
      <c r="M6006" s="319">
        <v>43</v>
      </c>
      <c r="N6006" s="319">
        <v>44</v>
      </c>
      <c r="O6006" s="319" t="s">
        <v>9647</v>
      </c>
      <c r="P6006" s="319">
        <v>73</v>
      </c>
      <c r="Q6006" s="319">
        <v>45</v>
      </c>
      <c r="R6006" s="319">
        <v>59</v>
      </c>
      <c r="S6006" s="319" t="s">
        <v>9648</v>
      </c>
      <c r="T6006" s="319">
        <v>580</v>
      </c>
      <c r="U6006" s="319">
        <v>-10.728999999999999</v>
      </c>
      <c r="V6006" s="319">
        <v>-73.766000000000005</v>
      </c>
      <c r="W6006" s="319"/>
      <c r="X6006" s="319"/>
      <c r="Y6006" s="319"/>
      <c r="Z6006" s="319"/>
      <c r="AA6006" s="319"/>
      <c r="AB6006" s="319"/>
      <c r="AC6006" s="319"/>
      <c r="AD6006" s="319"/>
      <c r="AE6006" s="319"/>
      <c r="AF6006" s="319"/>
    </row>
    <row r="6007" spans="2:32" s="313" customFormat="1" hidden="1" x14ac:dyDescent="0.25">
      <c r="B6007" s="313" t="s">
        <v>959</v>
      </c>
      <c r="C6007" s="672"/>
      <c r="D6007" s="313" t="s">
        <v>11364</v>
      </c>
      <c r="E6007" s="313" t="s">
        <v>412</v>
      </c>
      <c r="I6007" s="313" t="s">
        <v>960</v>
      </c>
      <c r="J6007" s="313" t="s">
        <v>565</v>
      </c>
      <c r="K6007" s="313">
        <v>35</v>
      </c>
      <c r="L6007" s="319"/>
      <c r="M6007" s="319">
        <v>27</v>
      </c>
      <c r="N6007" s="319">
        <v>16</v>
      </c>
      <c r="O6007" s="319" t="s">
        <v>9644</v>
      </c>
      <c r="P6007" s="319">
        <v>139</v>
      </c>
      <c r="Q6007" s="319">
        <v>27</v>
      </c>
      <c r="R6007" s="319">
        <v>0</v>
      </c>
      <c r="S6007" s="319" t="s">
        <v>9645</v>
      </c>
      <c r="T6007" s="319">
        <v>63</v>
      </c>
      <c r="U6007" s="319">
        <v>35.454000000000001</v>
      </c>
      <c r="V6007" s="319">
        <v>139.44999999999999</v>
      </c>
      <c r="W6007" s="319"/>
      <c r="X6007" s="319"/>
      <c r="Y6007" s="319"/>
      <c r="Z6007" s="319"/>
      <c r="AA6007" s="319"/>
      <c r="AB6007" s="319"/>
      <c r="AC6007" s="319"/>
      <c r="AD6007" s="319"/>
      <c r="AE6007" s="319"/>
      <c r="AF6007" s="319"/>
    </row>
    <row r="6008" spans="2:32" s="313" customFormat="1" hidden="1" x14ac:dyDescent="0.25">
      <c r="B6008" s="313" t="s">
        <v>3720</v>
      </c>
      <c r="C6008" s="672"/>
      <c r="D6008" s="313" t="s">
        <v>11365</v>
      </c>
      <c r="E6008" s="313" t="s">
        <v>412</v>
      </c>
      <c r="I6008" s="313" t="s">
        <v>3721</v>
      </c>
      <c r="J6008" s="313" t="s">
        <v>752</v>
      </c>
      <c r="K6008" s="313">
        <v>9</v>
      </c>
      <c r="L6008" s="319"/>
      <c r="M6008" s="319">
        <v>46</v>
      </c>
      <c r="N6008" s="319">
        <v>7</v>
      </c>
      <c r="O6008" s="319" t="s">
        <v>9647</v>
      </c>
      <c r="P6008" s="319">
        <v>139</v>
      </c>
      <c r="Q6008" s="319">
        <v>0</v>
      </c>
      <c r="R6008" s="319">
        <v>40</v>
      </c>
      <c r="S6008" s="319" t="s">
        <v>9648</v>
      </c>
      <c r="T6008" s="319">
        <v>452</v>
      </c>
      <c r="U6008" s="319">
        <v>-9.7690000000000001</v>
      </c>
      <c r="V6008" s="319">
        <v>-139.011</v>
      </c>
      <c r="W6008" s="319"/>
      <c r="X6008" s="319"/>
      <c r="Y6008" s="319"/>
      <c r="Z6008" s="319"/>
      <c r="AA6008" s="319"/>
      <c r="AB6008" s="319"/>
      <c r="AC6008" s="319"/>
      <c r="AD6008" s="319"/>
      <c r="AE6008" s="319"/>
      <c r="AF6008" s="319"/>
    </row>
    <row r="6009" spans="2:32" s="313" customFormat="1" hidden="1" x14ac:dyDescent="0.25">
      <c r="B6009" s="313" t="s">
        <v>1000</v>
      </c>
      <c r="C6009" s="672"/>
      <c r="D6009" s="313" t="s">
        <v>11366</v>
      </c>
      <c r="E6009" s="313" t="s">
        <v>412</v>
      </c>
      <c r="I6009" s="313" t="s">
        <v>1000</v>
      </c>
      <c r="J6009" s="313" t="s">
        <v>423</v>
      </c>
      <c r="K6009" s="313">
        <v>47</v>
      </c>
      <c r="L6009" s="319"/>
      <c r="M6009" s="319">
        <v>3</v>
      </c>
      <c r="N6009" s="319">
        <v>12</v>
      </c>
      <c r="O6009" s="319" t="s">
        <v>9644</v>
      </c>
      <c r="P6009" s="319">
        <v>2</v>
      </c>
      <c r="Q6009" s="319">
        <v>37</v>
      </c>
      <c r="R6009" s="319">
        <v>57</v>
      </c>
      <c r="S6009" s="319" t="s">
        <v>9645</v>
      </c>
      <c r="T6009" s="319">
        <v>177</v>
      </c>
      <c r="U6009" s="319">
        <v>47.052999999999997</v>
      </c>
      <c r="V6009" s="319">
        <v>2.6320000000000001</v>
      </c>
      <c r="W6009" s="319"/>
      <c r="X6009" s="319"/>
      <c r="Y6009" s="319"/>
      <c r="Z6009" s="319"/>
      <c r="AA6009" s="319"/>
      <c r="AB6009" s="319"/>
      <c r="AC6009" s="319"/>
      <c r="AD6009" s="319"/>
      <c r="AE6009" s="319"/>
      <c r="AF6009" s="319"/>
    </row>
    <row r="6010" spans="2:32" s="313" customFormat="1" hidden="1" x14ac:dyDescent="0.25">
      <c r="B6010" s="313" t="s">
        <v>790</v>
      </c>
      <c r="C6010" s="672"/>
      <c r="D6010" s="313" t="s">
        <v>11367</v>
      </c>
      <c r="E6010" s="313" t="s">
        <v>412</v>
      </c>
      <c r="I6010" s="313" t="s">
        <v>791</v>
      </c>
      <c r="J6010" s="313" t="s">
        <v>423</v>
      </c>
      <c r="K6010" s="313">
        <v>47</v>
      </c>
      <c r="L6010" s="319"/>
      <c r="M6010" s="319">
        <v>29</v>
      </c>
      <c r="N6010" s="319">
        <v>50</v>
      </c>
      <c r="O6010" s="319" t="s">
        <v>9644</v>
      </c>
      <c r="P6010" s="319">
        <v>0</v>
      </c>
      <c r="Q6010" s="319">
        <v>34</v>
      </c>
      <c r="R6010" s="319">
        <v>21</v>
      </c>
      <c r="S6010" s="319" t="s">
        <v>9648</v>
      </c>
      <c r="T6010" s="319">
        <v>57</v>
      </c>
      <c r="U6010" s="319">
        <v>47.497</v>
      </c>
      <c r="V6010" s="319">
        <v>-0.57299999999999995</v>
      </c>
      <c r="W6010" s="319"/>
      <c r="X6010" s="319"/>
      <c r="Y6010" s="319"/>
      <c r="Z6010" s="319"/>
      <c r="AA6010" s="319"/>
      <c r="AB6010" s="319"/>
      <c r="AC6010" s="319"/>
      <c r="AD6010" s="319"/>
      <c r="AE6010" s="319"/>
      <c r="AF6010" s="319"/>
    </row>
    <row r="6011" spans="2:32" s="313" customFormat="1" hidden="1" x14ac:dyDescent="0.25">
      <c r="B6011" s="313" t="s">
        <v>7943</v>
      </c>
      <c r="C6011" s="672"/>
      <c r="D6011" s="313" t="s">
        <v>11368</v>
      </c>
      <c r="E6011" s="313" t="s">
        <v>412</v>
      </c>
      <c r="I6011" s="313" t="s">
        <v>7944</v>
      </c>
      <c r="J6011" s="313" t="s">
        <v>418</v>
      </c>
      <c r="K6011" s="313">
        <v>32</v>
      </c>
      <c r="L6011" s="319"/>
      <c r="M6011" s="319">
        <v>37</v>
      </c>
      <c r="N6011" s="319">
        <v>15</v>
      </c>
      <c r="O6011" s="319" t="s">
        <v>9644</v>
      </c>
      <c r="P6011" s="319">
        <v>51</v>
      </c>
      <c r="Q6011" s="319">
        <v>41</v>
      </c>
      <c r="R6011" s="319">
        <v>48</v>
      </c>
      <c r="S6011" s="319" t="s">
        <v>9645</v>
      </c>
      <c r="T6011" s="319">
        <v>1598</v>
      </c>
      <c r="U6011" s="319">
        <v>32.621000000000002</v>
      </c>
      <c r="V6011" s="319">
        <v>51.697000000000003</v>
      </c>
      <c r="W6011" s="319"/>
      <c r="X6011" s="319"/>
      <c r="Y6011" s="319"/>
      <c r="Z6011" s="319"/>
      <c r="AA6011" s="319"/>
      <c r="AB6011" s="319"/>
      <c r="AC6011" s="319"/>
      <c r="AD6011" s="319"/>
      <c r="AE6011" s="319"/>
      <c r="AF6011" s="319"/>
    </row>
    <row r="6012" spans="2:32" s="313" customFormat="1" hidden="1" x14ac:dyDescent="0.25">
      <c r="B6012" s="313" t="s">
        <v>1028</v>
      </c>
      <c r="C6012" s="672"/>
      <c r="D6012" s="313" t="s">
        <v>11369</v>
      </c>
      <c r="E6012" s="313" t="s">
        <v>412</v>
      </c>
      <c r="I6012" s="313" t="s">
        <v>1028</v>
      </c>
      <c r="J6012" s="313" t="s">
        <v>1018</v>
      </c>
      <c r="K6012" s="313">
        <v>16</v>
      </c>
      <c r="L6012" s="319"/>
      <c r="M6012" s="319">
        <v>37</v>
      </c>
      <c r="N6012" s="319">
        <v>8</v>
      </c>
      <c r="O6012" s="319" t="s">
        <v>9644</v>
      </c>
      <c r="P6012" s="319">
        <v>121</v>
      </c>
      <c r="Q6012" s="319">
        <v>15</v>
      </c>
      <c r="R6012" s="319">
        <v>8</v>
      </c>
      <c r="S6012" s="319" t="s">
        <v>9645</v>
      </c>
      <c r="T6012" s="319">
        <v>25</v>
      </c>
      <c r="U6012" s="319">
        <v>16.619</v>
      </c>
      <c r="V6012" s="319">
        <v>121.252</v>
      </c>
      <c r="W6012" s="319"/>
      <c r="X6012" s="319"/>
      <c r="Y6012" s="319"/>
      <c r="Z6012" s="319"/>
      <c r="AA6012" s="319"/>
      <c r="AB6012" s="319"/>
      <c r="AC6012" s="319"/>
      <c r="AD6012" s="319"/>
      <c r="AE6012" s="319"/>
      <c r="AF6012" s="319"/>
    </row>
    <row r="6013" spans="2:32" s="313" customFormat="1" hidden="1" x14ac:dyDescent="0.25">
      <c r="B6013" s="313" t="s">
        <v>1029</v>
      </c>
      <c r="C6013" s="672"/>
      <c r="D6013" s="313" t="s">
        <v>11370</v>
      </c>
      <c r="E6013" s="313" t="s">
        <v>412</v>
      </c>
      <c r="I6013" s="313" t="s">
        <v>1029</v>
      </c>
      <c r="J6013" s="313" t="s">
        <v>1030</v>
      </c>
      <c r="K6013" s="313">
        <v>21</v>
      </c>
      <c r="L6013" s="319"/>
      <c r="M6013" s="319">
        <v>10</v>
      </c>
      <c r="N6013" s="319">
        <v>55</v>
      </c>
      <c r="O6013" s="319" t="s">
        <v>9644</v>
      </c>
      <c r="P6013" s="319">
        <v>94</v>
      </c>
      <c r="Q6013" s="319">
        <v>55</v>
      </c>
      <c r="R6013" s="319">
        <v>45</v>
      </c>
      <c r="S6013" s="319" t="s">
        <v>9645</v>
      </c>
      <c r="T6013" s="319">
        <v>92</v>
      </c>
      <c r="U6013" s="319">
        <v>21.181999999999999</v>
      </c>
      <c r="V6013" s="319">
        <v>94.929000000000002</v>
      </c>
      <c r="W6013" s="319"/>
      <c r="X6013" s="319"/>
      <c r="Y6013" s="319"/>
      <c r="Z6013" s="319"/>
      <c r="AA6013" s="319"/>
      <c r="AB6013" s="319"/>
      <c r="AC6013" s="319"/>
      <c r="AD6013" s="319"/>
      <c r="AE6013" s="319"/>
      <c r="AF6013" s="319"/>
    </row>
    <row r="6014" spans="2:32" s="313" customFormat="1" hidden="1" x14ac:dyDescent="0.25">
      <c r="B6014" s="313" t="s">
        <v>1050</v>
      </c>
      <c r="C6014" s="672"/>
      <c r="D6014" s="313" t="s">
        <v>11371</v>
      </c>
      <c r="E6014" s="313" t="s">
        <v>412</v>
      </c>
      <c r="I6014" s="313" t="s">
        <v>1052</v>
      </c>
      <c r="J6014" s="313" t="s">
        <v>1051</v>
      </c>
      <c r="K6014" s="313">
        <v>29</v>
      </c>
      <c r="L6014" s="319"/>
      <c r="M6014" s="319">
        <v>20</v>
      </c>
      <c r="N6014" s="319">
        <v>49</v>
      </c>
      <c r="O6014" s="319" t="s">
        <v>9644</v>
      </c>
      <c r="P6014" s="319">
        <v>71</v>
      </c>
      <c r="Q6014" s="319">
        <v>42</v>
      </c>
      <c r="R6014" s="319">
        <v>41</v>
      </c>
      <c r="S6014" s="319" t="s">
        <v>9645</v>
      </c>
      <c r="T6014" s="319">
        <v>116</v>
      </c>
      <c r="U6014" s="319">
        <v>29.347000000000001</v>
      </c>
      <c r="V6014" s="319">
        <v>71.710999999999999</v>
      </c>
      <c r="W6014" s="319"/>
      <c r="X6014" s="319"/>
      <c r="Y6014" s="319"/>
      <c r="Z6014" s="319"/>
      <c r="AA6014" s="319"/>
      <c r="AB6014" s="319"/>
      <c r="AC6014" s="319"/>
      <c r="AD6014" s="319"/>
      <c r="AE6014" s="319"/>
      <c r="AF6014" s="319"/>
    </row>
    <row r="6015" spans="2:32" s="313" customFormat="1" hidden="1" x14ac:dyDescent="0.25">
      <c r="B6015" s="313" t="s">
        <v>1070</v>
      </c>
      <c r="C6015" s="672"/>
      <c r="D6015" s="313" t="s">
        <v>11372</v>
      </c>
      <c r="E6015" s="313" t="s">
        <v>412</v>
      </c>
      <c r="I6015" s="313" t="s">
        <v>1070</v>
      </c>
      <c r="J6015" s="313" t="s">
        <v>1071</v>
      </c>
      <c r="K6015" s="313">
        <v>3</v>
      </c>
      <c r="L6015" s="319"/>
      <c r="M6015" s="319">
        <v>5</v>
      </c>
      <c r="N6015" s="319">
        <v>55</v>
      </c>
      <c r="O6015" s="319" t="s">
        <v>9644</v>
      </c>
      <c r="P6015" s="319">
        <v>43</v>
      </c>
      <c r="Q6015" s="319">
        <v>37</v>
      </c>
      <c r="R6015" s="319">
        <v>27</v>
      </c>
      <c r="S6015" s="319" t="s">
        <v>9645</v>
      </c>
      <c r="T6015" s="319">
        <v>464</v>
      </c>
      <c r="U6015" s="319">
        <v>3.0990000000000002</v>
      </c>
      <c r="V6015" s="319">
        <v>43.624000000000002</v>
      </c>
      <c r="W6015" s="319"/>
      <c r="X6015" s="319"/>
      <c r="Y6015" s="319"/>
      <c r="Z6015" s="319"/>
      <c r="AA6015" s="319"/>
      <c r="AB6015" s="319"/>
      <c r="AC6015" s="319"/>
      <c r="AD6015" s="319"/>
      <c r="AE6015" s="319"/>
      <c r="AF6015" s="319"/>
    </row>
    <row r="6016" spans="2:32" s="313" customFormat="1" hidden="1" x14ac:dyDescent="0.25">
      <c r="B6016" s="313" t="s">
        <v>3812</v>
      </c>
      <c r="C6016" s="672"/>
      <c r="D6016" s="313" t="s">
        <v>11373</v>
      </c>
      <c r="E6016" s="313" t="s">
        <v>412</v>
      </c>
      <c r="I6016" s="313" t="s">
        <v>3813</v>
      </c>
      <c r="J6016" s="313" t="s">
        <v>1291</v>
      </c>
      <c r="K6016" s="313">
        <v>40</v>
      </c>
      <c r="L6016" s="319"/>
      <c r="M6016" s="319">
        <v>51</v>
      </c>
      <c r="N6016" s="319">
        <v>12</v>
      </c>
      <c r="O6016" s="319" t="s">
        <v>9644</v>
      </c>
      <c r="P6016" s="319">
        <v>111</v>
      </c>
      <c r="Q6016" s="319">
        <v>49</v>
      </c>
      <c r="R6016" s="319">
        <v>18</v>
      </c>
      <c r="S6016" s="319" t="s">
        <v>9645</v>
      </c>
      <c r="T6016" s="319">
        <v>1084</v>
      </c>
      <c r="U6016" s="319">
        <v>40.853000000000002</v>
      </c>
      <c r="V6016" s="319">
        <v>111.822</v>
      </c>
      <c r="W6016" s="319"/>
      <c r="X6016" s="319"/>
      <c r="Y6016" s="319"/>
      <c r="Z6016" s="319"/>
      <c r="AA6016" s="319"/>
      <c r="AB6016" s="319"/>
      <c r="AC6016" s="319"/>
      <c r="AD6016" s="319"/>
      <c r="AE6016" s="319"/>
      <c r="AF6016" s="319"/>
    </row>
    <row r="6017" spans="2:32" s="313" customFormat="1" hidden="1" x14ac:dyDescent="0.25">
      <c r="B6017" s="313" t="s">
        <v>1085</v>
      </c>
      <c r="C6017" s="672"/>
      <c r="D6017" s="313" t="s">
        <v>11374</v>
      </c>
      <c r="E6017" s="313" t="s">
        <v>412</v>
      </c>
      <c r="I6017" s="313" t="s">
        <v>1085</v>
      </c>
      <c r="J6017" s="313" t="s">
        <v>516</v>
      </c>
      <c r="K6017" s="313">
        <v>26</v>
      </c>
      <c r="L6017" s="319"/>
      <c r="M6017" s="319">
        <v>59</v>
      </c>
      <c r="N6017" s="319">
        <v>18</v>
      </c>
      <c r="O6017" s="319" t="s">
        <v>9644</v>
      </c>
      <c r="P6017" s="319">
        <v>80</v>
      </c>
      <c r="Q6017" s="319">
        <v>53</v>
      </c>
      <c r="R6017" s="319">
        <v>35</v>
      </c>
      <c r="S6017" s="319" t="s">
        <v>9645</v>
      </c>
      <c r="T6017" s="319">
        <v>118</v>
      </c>
      <c r="U6017" s="319">
        <v>26.988</v>
      </c>
      <c r="V6017" s="319">
        <v>80.893000000000001</v>
      </c>
      <c r="W6017" s="319"/>
      <c r="X6017" s="319"/>
      <c r="Y6017" s="319"/>
      <c r="Z6017" s="319"/>
      <c r="AA6017" s="319"/>
      <c r="AB6017" s="319"/>
      <c r="AC6017" s="319"/>
      <c r="AD6017" s="319"/>
      <c r="AE6017" s="319"/>
      <c r="AF6017" s="319"/>
    </row>
    <row r="6018" spans="2:32" s="313" customFormat="1" hidden="1" x14ac:dyDescent="0.25">
      <c r="B6018" s="313" t="s">
        <v>7867</v>
      </c>
      <c r="C6018" s="672"/>
      <c r="D6018" s="313" t="s">
        <v>11375</v>
      </c>
      <c r="E6018" s="313" t="s">
        <v>412</v>
      </c>
      <c r="I6018" s="313" t="s">
        <v>7868</v>
      </c>
      <c r="J6018" s="313" t="s">
        <v>1009</v>
      </c>
      <c r="K6018" s="313">
        <v>46</v>
      </c>
      <c r="L6018" s="319"/>
      <c r="M6018" s="319">
        <v>41</v>
      </c>
      <c r="N6018" s="319">
        <v>11</v>
      </c>
      <c r="O6018" s="319" t="s">
        <v>9644</v>
      </c>
      <c r="P6018" s="319">
        <v>17</v>
      </c>
      <c r="Q6018" s="319">
        <v>9</v>
      </c>
      <c r="R6018" s="319">
        <v>32</v>
      </c>
      <c r="S6018" s="319" t="s">
        <v>9645</v>
      </c>
      <c r="T6018" s="319">
        <v>125</v>
      </c>
      <c r="U6018" s="319">
        <v>46.686</v>
      </c>
      <c r="V6018" s="319">
        <v>17.158999999999999</v>
      </c>
      <c r="W6018" s="319"/>
      <c r="X6018" s="319"/>
      <c r="Y6018" s="319"/>
      <c r="Z6018" s="319"/>
      <c r="AA6018" s="319"/>
      <c r="AB6018" s="319"/>
      <c r="AC6018" s="319"/>
      <c r="AD6018" s="319"/>
      <c r="AE6018" s="319"/>
      <c r="AF6018" s="319"/>
    </row>
    <row r="6019" spans="2:32" s="313" customFormat="1" hidden="1" x14ac:dyDescent="0.25">
      <c r="B6019" s="313" t="s">
        <v>1094</v>
      </c>
      <c r="C6019" s="672"/>
      <c r="D6019" s="313" t="s">
        <v>11376</v>
      </c>
      <c r="E6019" s="313" t="s">
        <v>412</v>
      </c>
      <c r="I6019" s="313" t="s">
        <v>1094</v>
      </c>
      <c r="J6019" s="313" t="s">
        <v>421</v>
      </c>
      <c r="K6019" s="313">
        <v>46</v>
      </c>
      <c r="L6019" s="319"/>
      <c r="M6019" s="319">
        <v>53</v>
      </c>
      <c r="N6019" s="319">
        <v>39</v>
      </c>
      <c r="O6019" s="319" t="s">
        <v>9644</v>
      </c>
      <c r="P6019" s="319">
        <v>75</v>
      </c>
      <c r="Q6019" s="319">
        <v>0</v>
      </c>
      <c r="R6019" s="319">
        <v>17</v>
      </c>
      <c r="S6019" s="319" t="s">
        <v>9645</v>
      </c>
      <c r="T6019" s="319">
        <v>441</v>
      </c>
      <c r="U6019" s="319">
        <v>46.893999999999998</v>
      </c>
      <c r="V6019" s="319">
        <v>75.004999999999995</v>
      </c>
      <c r="W6019" s="319"/>
      <c r="X6019" s="319"/>
      <c r="Y6019" s="319"/>
      <c r="Z6019" s="319"/>
      <c r="AA6019" s="319"/>
      <c r="AB6019" s="319"/>
      <c r="AC6019" s="319"/>
      <c r="AD6019" s="319"/>
      <c r="AE6019" s="319"/>
      <c r="AF6019" s="319"/>
    </row>
    <row r="6020" spans="2:32" s="313" customFormat="1" hidden="1" x14ac:dyDescent="0.25">
      <c r="B6020" s="313" t="s">
        <v>7601</v>
      </c>
      <c r="C6020" s="672"/>
      <c r="D6020" s="313" t="s">
        <v>11377</v>
      </c>
      <c r="E6020" s="313" t="s">
        <v>412</v>
      </c>
      <c r="I6020" s="313" t="s">
        <v>7602</v>
      </c>
      <c r="J6020" s="313" t="s">
        <v>4399</v>
      </c>
      <c r="K6020" s="313">
        <v>47</v>
      </c>
      <c r="L6020" s="319"/>
      <c r="M6020" s="319">
        <v>50</v>
      </c>
      <c r="N6020" s="319">
        <v>16</v>
      </c>
      <c r="O6020" s="319" t="s">
        <v>9644</v>
      </c>
      <c r="P6020" s="319">
        <v>27</v>
      </c>
      <c r="Q6020" s="319">
        <v>46</v>
      </c>
      <c r="R6020" s="319">
        <v>52</v>
      </c>
      <c r="S6020" s="319" t="s">
        <v>9645</v>
      </c>
      <c r="T6020" s="319">
        <v>232</v>
      </c>
      <c r="U6020" s="319">
        <v>47.838000000000001</v>
      </c>
      <c r="V6020" s="319">
        <v>27.780999999999999</v>
      </c>
      <c r="W6020" s="319"/>
      <c r="X6020" s="319"/>
      <c r="Y6020" s="319"/>
      <c r="Z6020" s="319"/>
      <c r="AA6020" s="319"/>
      <c r="AB6020" s="319"/>
      <c r="AC6020" s="319"/>
      <c r="AD6020" s="319"/>
      <c r="AE6020" s="319"/>
      <c r="AF6020" s="319"/>
    </row>
    <row r="6021" spans="2:32" s="313" customFormat="1" hidden="1" x14ac:dyDescent="0.25">
      <c r="B6021" s="313" t="s">
        <v>1102</v>
      </c>
      <c r="C6021" s="672"/>
      <c r="D6021" s="313" t="s">
        <v>11378</v>
      </c>
      <c r="E6021" s="313" t="s">
        <v>412</v>
      </c>
      <c r="I6021" s="313" t="s">
        <v>1102</v>
      </c>
      <c r="J6021" s="313" t="s">
        <v>418</v>
      </c>
      <c r="K6021" s="313">
        <v>29</v>
      </c>
      <c r="L6021" s="319"/>
      <c r="M6021" s="319">
        <v>5</v>
      </c>
      <c r="N6021" s="319">
        <v>2</v>
      </c>
      <c r="O6021" s="319" t="s">
        <v>9644</v>
      </c>
      <c r="P6021" s="319">
        <v>58</v>
      </c>
      <c r="Q6021" s="319">
        <v>27</v>
      </c>
      <c r="R6021" s="319">
        <v>1</v>
      </c>
      <c r="S6021" s="319" t="s">
        <v>9645</v>
      </c>
      <c r="T6021" s="319">
        <v>941</v>
      </c>
      <c r="U6021" s="319">
        <v>29.084</v>
      </c>
      <c r="V6021" s="319">
        <v>58.45</v>
      </c>
      <c r="W6021" s="319"/>
      <c r="X6021" s="319"/>
      <c r="Y6021" s="319"/>
      <c r="Z6021" s="319"/>
      <c r="AA6021" s="319"/>
      <c r="AB6021" s="319"/>
      <c r="AC6021" s="319"/>
      <c r="AD6021" s="319"/>
      <c r="AE6021" s="319"/>
      <c r="AF6021" s="319"/>
    </row>
    <row r="6022" spans="2:32" s="313" customFormat="1" hidden="1" x14ac:dyDescent="0.25">
      <c r="B6022" s="313" t="s">
        <v>1110</v>
      </c>
      <c r="C6022" s="672"/>
      <c r="D6022" s="313" t="s">
        <v>11379</v>
      </c>
      <c r="E6022" s="313" t="s">
        <v>412</v>
      </c>
      <c r="I6022" s="313" t="s">
        <v>1111</v>
      </c>
      <c r="J6022" s="313" t="s">
        <v>406</v>
      </c>
      <c r="K6022" s="313">
        <v>49</v>
      </c>
      <c r="L6022" s="319"/>
      <c r="M6022" s="319">
        <v>55</v>
      </c>
      <c r="N6022" s="319">
        <v>13</v>
      </c>
      <c r="O6022" s="319" t="s">
        <v>9644</v>
      </c>
      <c r="P6022" s="319">
        <v>10</v>
      </c>
      <c r="Q6022" s="319">
        <v>54</v>
      </c>
      <c r="R6022" s="319">
        <v>51</v>
      </c>
      <c r="S6022" s="319" t="s">
        <v>9645</v>
      </c>
      <c r="T6022" s="319">
        <v>251</v>
      </c>
      <c r="U6022" s="319">
        <v>49.92</v>
      </c>
      <c r="V6022" s="319">
        <v>10.914</v>
      </c>
      <c r="W6022" s="319"/>
      <c r="X6022" s="319"/>
      <c r="Y6022" s="319"/>
      <c r="Z6022" s="319"/>
      <c r="AA6022" s="319"/>
      <c r="AB6022" s="319"/>
      <c r="AC6022" s="319"/>
      <c r="AD6022" s="319"/>
      <c r="AE6022" s="319"/>
      <c r="AF6022" s="319"/>
    </row>
    <row r="6023" spans="2:32" s="313" customFormat="1" hidden="1" x14ac:dyDescent="0.25">
      <c r="B6023" s="313" t="s">
        <v>1139</v>
      </c>
      <c r="C6023" s="672"/>
      <c r="D6023" s="313" t="s">
        <v>11380</v>
      </c>
      <c r="E6023" s="313" t="s">
        <v>412</v>
      </c>
      <c r="I6023" s="313" t="s">
        <v>1141</v>
      </c>
      <c r="J6023" s="313" t="s">
        <v>1140</v>
      </c>
      <c r="K6023" s="313">
        <v>20</v>
      </c>
      <c r="L6023" s="319"/>
      <c r="M6023" s="319">
        <v>15</v>
      </c>
      <c r="N6023" s="319">
        <v>26</v>
      </c>
      <c r="O6023" s="319" t="s">
        <v>9644</v>
      </c>
      <c r="P6023" s="319">
        <v>100</v>
      </c>
      <c r="Q6023" s="319">
        <v>26</v>
      </c>
      <c r="R6023" s="319">
        <v>14</v>
      </c>
      <c r="S6023" s="319" t="s">
        <v>9645</v>
      </c>
      <c r="T6023" s="319">
        <v>421</v>
      </c>
      <c r="U6023" s="319">
        <v>20.257000000000001</v>
      </c>
      <c r="V6023" s="319">
        <v>100.437</v>
      </c>
      <c r="W6023" s="319"/>
      <c r="X6023" s="319"/>
      <c r="Y6023" s="319"/>
      <c r="Z6023" s="319"/>
      <c r="AA6023" s="319"/>
      <c r="AB6023" s="319"/>
      <c r="AC6023" s="319"/>
      <c r="AD6023" s="319"/>
      <c r="AE6023" s="319"/>
      <c r="AF6023" s="319"/>
    </row>
    <row r="6024" spans="2:32" s="313" customFormat="1" hidden="1" x14ac:dyDescent="0.25">
      <c r="B6024" s="313" t="s">
        <v>1116</v>
      </c>
      <c r="C6024" s="672"/>
      <c r="D6024" s="313" t="s">
        <v>11381</v>
      </c>
      <c r="E6024" s="313" t="s">
        <v>412</v>
      </c>
      <c r="I6024" s="313" t="s">
        <v>1116</v>
      </c>
      <c r="J6024" s="313" t="s">
        <v>1117</v>
      </c>
      <c r="K6024" s="313">
        <v>15</v>
      </c>
      <c r="L6024" s="319"/>
      <c r="M6024" s="319">
        <v>28</v>
      </c>
      <c r="N6024" s="319">
        <v>24</v>
      </c>
      <c r="O6024" s="319" t="s">
        <v>9644</v>
      </c>
      <c r="P6024" s="319">
        <v>88</v>
      </c>
      <c r="Q6024" s="319">
        <v>50</v>
      </c>
      <c r="R6024" s="319">
        <v>14</v>
      </c>
      <c r="S6024" s="319" t="s">
        <v>9648</v>
      </c>
      <c r="T6024" s="319">
        <v>40</v>
      </c>
      <c r="U6024" s="319">
        <v>15.473000000000001</v>
      </c>
      <c r="V6024" s="319">
        <v>-88.837000000000003</v>
      </c>
      <c r="W6024" s="319"/>
      <c r="X6024" s="319"/>
      <c r="Y6024" s="319"/>
      <c r="Z6024" s="319"/>
      <c r="AA6024" s="319"/>
      <c r="AB6024" s="319"/>
      <c r="AC6024" s="319"/>
      <c r="AD6024" s="319"/>
      <c r="AE6024" s="319"/>
      <c r="AF6024" s="319"/>
    </row>
    <row r="6025" spans="2:32" s="313" customFormat="1" hidden="1" x14ac:dyDescent="0.25">
      <c r="B6025" s="313" t="s">
        <v>1156</v>
      </c>
      <c r="C6025" s="672"/>
      <c r="D6025" s="313" t="s">
        <v>11382</v>
      </c>
      <c r="E6025" s="313" t="s">
        <v>412</v>
      </c>
      <c r="I6025" s="313" t="s">
        <v>1156</v>
      </c>
      <c r="J6025" s="313" t="s">
        <v>1157</v>
      </c>
      <c r="K6025" s="313">
        <v>44</v>
      </c>
      <c r="L6025" s="319"/>
      <c r="M6025" s="319">
        <v>56</v>
      </c>
      <c r="N6025" s="319">
        <v>29</v>
      </c>
      <c r="O6025" s="319" t="s">
        <v>9644</v>
      </c>
      <c r="P6025" s="319">
        <v>17</v>
      </c>
      <c r="Q6025" s="319">
        <v>17</v>
      </c>
      <c r="R6025" s="319">
        <v>51</v>
      </c>
      <c r="S6025" s="319" t="s">
        <v>9645</v>
      </c>
      <c r="T6025" s="319">
        <v>122</v>
      </c>
      <c r="U6025" s="319">
        <v>44.941000000000003</v>
      </c>
      <c r="V6025" s="319">
        <v>17.297999999999998</v>
      </c>
      <c r="W6025" s="319"/>
      <c r="X6025" s="319"/>
      <c r="Y6025" s="319"/>
      <c r="Z6025" s="319"/>
      <c r="AA6025" s="319"/>
      <c r="AB6025" s="319"/>
      <c r="AC6025" s="319"/>
      <c r="AD6025" s="319"/>
      <c r="AE6025" s="319"/>
      <c r="AF6025" s="319"/>
    </row>
    <row r="6026" spans="2:32" s="313" customFormat="1" hidden="1" x14ac:dyDescent="0.25">
      <c r="B6026" s="313" t="s">
        <v>1165</v>
      </c>
      <c r="C6026" s="672"/>
      <c r="D6026" s="313" t="s">
        <v>11383</v>
      </c>
      <c r="E6026" s="313" t="s">
        <v>412</v>
      </c>
      <c r="I6026" s="313" t="s">
        <v>1165</v>
      </c>
      <c r="J6026" s="313" t="s">
        <v>1030</v>
      </c>
      <c r="K6026" s="313">
        <v>24</v>
      </c>
      <c r="L6026" s="319"/>
      <c r="M6026" s="319">
        <v>16</v>
      </c>
      <c r="N6026" s="319">
        <v>8</v>
      </c>
      <c r="O6026" s="319" t="s">
        <v>9644</v>
      </c>
      <c r="P6026" s="319">
        <v>97</v>
      </c>
      <c r="Q6026" s="319">
        <v>14</v>
      </c>
      <c r="R6026" s="319">
        <v>46</v>
      </c>
      <c r="S6026" s="319" t="s">
        <v>9645</v>
      </c>
      <c r="T6026" s="319">
        <v>113</v>
      </c>
      <c r="U6026" s="319">
        <v>24.268999999999998</v>
      </c>
      <c r="V6026" s="319">
        <v>97.245999999999995</v>
      </c>
      <c r="W6026" s="319"/>
      <c r="X6026" s="319"/>
      <c r="Y6026" s="319"/>
      <c r="Z6026" s="319"/>
      <c r="AA6026" s="319"/>
      <c r="AB6026" s="319"/>
      <c r="AC6026" s="319"/>
      <c r="AD6026" s="319"/>
      <c r="AE6026" s="319"/>
      <c r="AF6026" s="319"/>
    </row>
    <row r="6027" spans="2:32" s="313" customFormat="1" hidden="1" x14ac:dyDescent="0.25">
      <c r="B6027" s="313" t="s">
        <v>1166</v>
      </c>
      <c r="C6027" s="672"/>
      <c r="D6027" s="313" t="s">
        <v>11384</v>
      </c>
      <c r="E6027" s="313" t="s">
        <v>412</v>
      </c>
      <c r="I6027" s="313" t="s">
        <v>1166</v>
      </c>
      <c r="J6027" s="313" t="s">
        <v>1051</v>
      </c>
      <c r="K6027" s="313">
        <v>32</v>
      </c>
      <c r="L6027" s="319"/>
      <c r="M6027" s="319">
        <v>58</v>
      </c>
      <c r="N6027" s="319">
        <v>19</v>
      </c>
      <c r="O6027" s="319" t="s">
        <v>9644</v>
      </c>
      <c r="P6027" s="319">
        <v>70</v>
      </c>
      <c r="Q6027" s="319">
        <v>31</v>
      </c>
      <c r="R6027" s="319">
        <v>29</v>
      </c>
      <c r="S6027" s="319" t="s">
        <v>9645</v>
      </c>
      <c r="T6027" s="319">
        <v>404</v>
      </c>
      <c r="U6027" s="319">
        <v>32.972000000000001</v>
      </c>
      <c r="V6027" s="319">
        <v>70.525000000000006</v>
      </c>
      <c r="W6027" s="319"/>
      <c r="X6027" s="319"/>
      <c r="Y6027" s="319"/>
      <c r="Z6027" s="319"/>
      <c r="AA6027" s="319"/>
      <c r="AB6027" s="319"/>
      <c r="AC6027" s="319"/>
      <c r="AD6027" s="319"/>
      <c r="AE6027" s="319"/>
      <c r="AF6027" s="319"/>
    </row>
    <row r="6028" spans="2:32" s="313" customFormat="1" hidden="1" x14ac:dyDescent="0.25">
      <c r="B6028" s="313" t="s">
        <v>1184</v>
      </c>
      <c r="C6028" s="672"/>
      <c r="D6028" s="313" t="s">
        <v>11385</v>
      </c>
      <c r="E6028" s="313" t="s">
        <v>412</v>
      </c>
      <c r="I6028" s="313" t="s">
        <v>1184</v>
      </c>
      <c r="J6028" s="313" t="s">
        <v>516</v>
      </c>
      <c r="K6028" s="313">
        <v>28</v>
      </c>
      <c r="L6028" s="319"/>
      <c r="M6028" s="319">
        <v>25</v>
      </c>
      <c r="N6028" s="319">
        <v>20</v>
      </c>
      <c r="O6028" s="319" t="s">
        <v>9644</v>
      </c>
      <c r="P6028" s="319">
        <v>79</v>
      </c>
      <c r="Q6028" s="319">
        <v>26</v>
      </c>
      <c r="R6028" s="319">
        <v>59</v>
      </c>
      <c r="S6028" s="319" t="s">
        <v>9645</v>
      </c>
      <c r="T6028" s="319">
        <v>173</v>
      </c>
      <c r="U6028" s="319">
        <v>28.422000000000001</v>
      </c>
      <c r="V6028" s="319">
        <v>79.45</v>
      </c>
      <c r="W6028" s="319"/>
      <c r="X6028" s="319"/>
      <c r="Y6028" s="319"/>
      <c r="Z6028" s="319"/>
      <c r="AA6028" s="319"/>
      <c r="AB6028" s="319"/>
      <c r="AC6028" s="319"/>
      <c r="AD6028" s="319"/>
      <c r="AE6028" s="319"/>
      <c r="AF6028" s="319"/>
    </row>
    <row r="6029" spans="2:32" s="313" customFormat="1" hidden="1" x14ac:dyDescent="0.25">
      <c r="B6029" s="313" t="s">
        <v>8295</v>
      </c>
      <c r="C6029" s="672"/>
      <c r="D6029" s="313" t="s">
        <v>11386</v>
      </c>
      <c r="E6029" s="313" t="s">
        <v>412</v>
      </c>
      <c r="I6029" s="313" t="s">
        <v>8300</v>
      </c>
      <c r="J6029" s="313" t="s">
        <v>745</v>
      </c>
      <c r="K6029" s="313">
        <v>59</v>
      </c>
      <c r="L6029" s="319"/>
      <c r="M6029" s="319">
        <v>25</v>
      </c>
      <c r="N6029" s="319">
        <v>7</v>
      </c>
      <c r="O6029" s="319" t="s">
        <v>9644</v>
      </c>
      <c r="P6029" s="319">
        <v>17</v>
      </c>
      <c r="Q6029" s="319">
        <v>53</v>
      </c>
      <c r="R6029" s="319">
        <v>26</v>
      </c>
      <c r="S6029" s="319" t="s">
        <v>9645</v>
      </c>
      <c r="T6029" s="319">
        <v>16</v>
      </c>
      <c r="U6029" s="319">
        <v>59.418999999999997</v>
      </c>
      <c r="V6029" s="319">
        <v>17.890999999999998</v>
      </c>
      <c r="W6029" s="319"/>
      <c r="X6029" s="319"/>
      <c r="Y6029" s="319"/>
      <c r="Z6029" s="319"/>
      <c r="AA6029" s="319"/>
      <c r="AB6029" s="319"/>
      <c r="AC6029" s="319"/>
      <c r="AD6029" s="319"/>
      <c r="AE6029" s="319"/>
      <c r="AF6029" s="319"/>
    </row>
    <row r="6030" spans="2:32" s="313" customFormat="1" hidden="1" x14ac:dyDescent="0.25">
      <c r="B6030" s="313" t="s">
        <v>1193</v>
      </c>
      <c r="C6030" s="672"/>
      <c r="D6030" s="313" t="s">
        <v>11387</v>
      </c>
      <c r="E6030" s="313" t="s">
        <v>412</v>
      </c>
      <c r="I6030" s="313" t="s">
        <v>1193</v>
      </c>
      <c r="J6030" s="313" t="s">
        <v>1194</v>
      </c>
      <c r="K6030" s="313">
        <v>52</v>
      </c>
      <c r="L6030" s="319"/>
      <c r="M6030" s="319">
        <v>57</v>
      </c>
      <c r="N6030" s="319">
        <v>44</v>
      </c>
      <c r="O6030" s="319" t="s">
        <v>9644</v>
      </c>
      <c r="P6030" s="319">
        <v>0</v>
      </c>
      <c r="Q6030" s="319">
        <v>33</v>
      </c>
      <c r="R6030" s="319">
        <v>41</v>
      </c>
      <c r="S6030" s="319" t="s">
        <v>9648</v>
      </c>
      <c r="T6030" s="319">
        <v>112</v>
      </c>
      <c r="U6030" s="319">
        <v>52.962000000000003</v>
      </c>
      <c r="V6030" s="319">
        <v>-0.56100000000000005</v>
      </c>
      <c r="W6030" s="319"/>
      <c r="X6030" s="319"/>
      <c r="Y6030" s="319"/>
      <c r="Z6030" s="319"/>
      <c r="AA6030" s="319"/>
      <c r="AB6030" s="319"/>
      <c r="AC6030" s="319"/>
      <c r="AD6030" s="319"/>
      <c r="AE6030" s="319"/>
      <c r="AF6030" s="319"/>
    </row>
    <row r="6031" spans="2:32" s="313" customFormat="1" hidden="1" x14ac:dyDescent="0.25">
      <c r="B6031" s="313" t="s">
        <v>1203</v>
      </c>
      <c r="C6031" s="672"/>
      <c r="D6031" s="313" t="s">
        <v>11388</v>
      </c>
      <c r="E6031" s="313" t="s">
        <v>412</v>
      </c>
      <c r="I6031" s="313" t="s">
        <v>1203</v>
      </c>
      <c r="J6031" s="313" t="s">
        <v>1204</v>
      </c>
      <c r="K6031" s="313">
        <v>10</v>
      </c>
      <c r="L6031" s="319"/>
      <c r="M6031" s="319">
        <v>46</v>
      </c>
      <c r="N6031" s="319">
        <v>7</v>
      </c>
      <c r="O6031" s="319" t="s">
        <v>9644</v>
      </c>
      <c r="P6031" s="319">
        <v>83</v>
      </c>
      <c r="Q6031" s="319">
        <v>35</v>
      </c>
      <c r="R6031" s="319">
        <v>9</v>
      </c>
      <c r="S6031" s="319" t="s">
        <v>9648</v>
      </c>
      <c r="T6031" s="319">
        <v>4</v>
      </c>
      <c r="U6031" s="319">
        <v>10.769</v>
      </c>
      <c r="V6031" s="319">
        <v>-83.585999999999999</v>
      </c>
      <c r="W6031" s="319"/>
      <c r="X6031" s="319"/>
      <c r="Y6031" s="319"/>
      <c r="Z6031" s="319"/>
      <c r="AA6031" s="319"/>
      <c r="AB6031" s="319"/>
      <c r="AC6031" s="319"/>
      <c r="AD6031" s="319"/>
      <c r="AE6031" s="319"/>
      <c r="AF6031" s="319"/>
    </row>
    <row r="6032" spans="2:32" s="313" customFormat="1" hidden="1" x14ac:dyDescent="0.25">
      <c r="B6032" s="313" t="s">
        <v>1205</v>
      </c>
      <c r="C6032" s="672"/>
      <c r="D6032" s="313" t="s">
        <v>11389</v>
      </c>
      <c r="E6032" s="313" t="s">
        <v>412</v>
      </c>
      <c r="I6032" s="313" t="s">
        <v>1205</v>
      </c>
      <c r="J6032" s="313" t="s">
        <v>665</v>
      </c>
      <c r="K6032" s="313">
        <v>15</v>
      </c>
      <c r="L6032" s="319"/>
      <c r="M6032" s="319">
        <v>51</v>
      </c>
      <c r="N6032" s="319">
        <v>40</v>
      </c>
      <c r="O6032" s="319" t="s">
        <v>9647</v>
      </c>
      <c r="P6032" s="319">
        <v>52</v>
      </c>
      <c r="Q6032" s="319">
        <v>23</v>
      </c>
      <c r="R6032" s="319">
        <v>20</v>
      </c>
      <c r="S6032" s="319" t="s">
        <v>9648</v>
      </c>
      <c r="T6032" s="319">
        <v>350</v>
      </c>
      <c r="U6032" s="319">
        <v>-15.861000000000001</v>
      </c>
      <c r="V6032" s="319">
        <v>-52.389000000000003</v>
      </c>
      <c r="W6032" s="319"/>
      <c r="X6032" s="319"/>
      <c r="Y6032" s="319"/>
      <c r="Z6032" s="319"/>
      <c r="AA6032" s="319"/>
      <c r="AB6032" s="319"/>
      <c r="AC6032" s="319"/>
      <c r="AD6032" s="319"/>
      <c r="AE6032" s="319"/>
      <c r="AF6032" s="319"/>
    </row>
    <row r="6033" spans="2:32" s="313" customFormat="1" hidden="1" x14ac:dyDescent="0.25">
      <c r="B6033" s="313" t="s">
        <v>1221</v>
      </c>
      <c r="C6033" s="672"/>
      <c r="D6033" s="313" t="s">
        <v>11390</v>
      </c>
      <c r="E6033" s="313" t="s">
        <v>412</v>
      </c>
      <c r="I6033" s="313" t="s">
        <v>1221</v>
      </c>
      <c r="J6033" s="313" t="s">
        <v>406</v>
      </c>
      <c r="K6033" s="313">
        <v>54</v>
      </c>
      <c r="L6033" s="319"/>
      <c r="M6033" s="319">
        <v>20</v>
      </c>
      <c r="N6033" s="319">
        <v>17</v>
      </c>
      <c r="O6033" s="319" t="s">
        <v>9644</v>
      </c>
      <c r="P6033" s="319">
        <v>12</v>
      </c>
      <c r="Q6033" s="319">
        <v>42</v>
      </c>
      <c r="R6033" s="319">
        <v>36</v>
      </c>
      <c r="S6033" s="319" t="s">
        <v>9645</v>
      </c>
      <c r="T6033" s="319">
        <v>8</v>
      </c>
      <c r="U6033" s="319">
        <v>54.338000000000001</v>
      </c>
      <c r="V6033" s="319">
        <v>12.71</v>
      </c>
      <c r="W6033" s="319"/>
      <c r="X6033" s="319"/>
      <c r="Y6033" s="319"/>
      <c r="Z6033" s="319"/>
      <c r="AA6033" s="319"/>
      <c r="AB6033" s="319"/>
      <c r="AC6033" s="319"/>
      <c r="AD6033" s="319"/>
      <c r="AE6033" s="319"/>
      <c r="AF6033" s="319"/>
    </row>
    <row r="6034" spans="2:32" s="313" customFormat="1" hidden="1" x14ac:dyDescent="0.25">
      <c r="B6034" s="313" t="s">
        <v>3023</v>
      </c>
      <c r="C6034" s="672"/>
      <c r="D6034" s="313" t="s">
        <v>11391</v>
      </c>
      <c r="E6034" s="313" t="s">
        <v>412</v>
      </c>
      <c r="I6034" s="313" t="s">
        <v>3024</v>
      </c>
      <c r="J6034" s="313" t="s">
        <v>1018</v>
      </c>
      <c r="K6034" s="313">
        <v>14</v>
      </c>
      <c r="L6034" s="319"/>
      <c r="M6034" s="319">
        <v>59</v>
      </c>
      <c r="N6034" s="319">
        <v>11</v>
      </c>
      <c r="O6034" s="319" t="s">
        <v>9644</v>
      </c>
      <c r="P6034" s="319">
        <v>120</v>
      </c>
      <c r="Q6034" s="319">
        <v>29</v>
      </c>
      <c r="R6034" s="319">
        <v>33</v>
      </c>
      <c r="S6034" s="319" t="s">
        <v>9645</v>
      </c>
      <c r="T6034" s="319">
        <v>47</v>
      </c>
      <c r="U6034" s="319">
        <v>14.986000000000001</v>
      </c>
      <c r="V6034" s="319">
        <v>120.49299999999999</v>
      </c>
      <c r="W6034" s="319"/>
      <c r="X6034" s="319"/>
      <c r="Y6034" s="319"/>
      <c r="Z6034" s="319"/>
      <c r="AA6034" s="319"/>
      <c r="AB6034" s="319"/>
      <c r="AC6034" s="319"/>
      <c r="AD6034" s="319"/>
      <c r="AE6034" s="319"/>
      <c r="AF6034" s="319"/>
    </row>
    <row r="6035" spans="2:32" s="313" customFormat="1" hidden="1" x14ac:dyDescent="0.25">
      <c r="B6035" s="313" t="s">
        <v>1222</v>
      </c>
      <c r="C6035" s="672"/>
      <c r="D6035" s="313" t="s">
        <v>11392</v>
      </c>
      <c r="E6035" s="313" t="s">
        <v>412</v>
      </c>
      <c r="I6035" s="313" t="s">
        <v>1222</v>
      </c>
      <c r="J6035" s="313" t="s">
        <v>1018</v>
      </c>
      <c r="K6035" s="313">
        <v>20</v>
      </c>
      <c r="L6035" s="319"/>
      <c r="M6035" s="319">
        <v>27</v>
      </c>
      <c r="N6035" s="319">
        <v>6</v>
      </c>
      <c r="O6035" s="319" t="s">
        <v>9644</v>
      </c>
      <c r="P6035" s="319">
        <v>121</v>
      </c>
      <c r="Q6035" s="319">
        <v>58</v>
      </c>
      <c r="R6035" s="319">
        <v>48</v>
      </c>
      <c r="S6035" s="319" t="s">
        <v>9645</v>
      </c>
      <c r="T6035" s="319">
        <v>89</v>
      </c>
      <c r="U6035" s="319">
        <v>20.452000000000002</v>
      </c>
      <c r="V6035" s="319">
        <v>121.98</v>
      </c>
      <c r="W6035" s="319"/>
      <c r="X6035" s="319"/>
      <c r="Y6035" s="319"/>
      <c r="Z6035" s="319"/>
      <c r="AA6035" s="319"/>
      <c r="AB6035" s="319"/>
      <c r="AC6035" s="319"/>
      <c r="AD6035" s="319"/>
      <c r="AE6035" s="319"/>
      <c r="AF6035" s="319"/>
    </row>
    <row r="6036" spans="2:32" s="313" customFormat="1" hidden="1" x14ac:dyDescent="0.25">
      <c r="B6036" s="313" t="s">
        <v>5390</v>
      </c>
      <c r="C6036" s="672"/>
      <c r="D6036" s="313" t="s">
        <v>11393</v>
      </c>
      <c r="E6036" s="313" t="s">
        <v>412</v>
      </c>
      <c r="I6036" s="313" t="s">
        <v>5391</v>
      </c>
      <c r="J6036" s="313" t="s">
        <v>3954</v>
      </c>
      <c r="K6036" s="313">
        <v>64</v>
      </c>
      <c r="L6036" s="319"/>
      <c r="M6036" s="319">
        <v>14</v>
      </c>
      <c r="N6036" s="319">
        <v>18</v>
      </c>
      <c r="O6036" s="319" t="s">
        <v>9647</v>
      </c>
      <c r="P6036" s="319">
        <v>56</v>
      </c>
      <c r="Q6036" s="319">
        <v>37</v>
      </c>
      <c r="R6036" s="319">
        <v>51</v>
      </c>
      <c r="S6036" s="319" t="s">
        <v>9648</v>
      </c>
      <c r="T6036" s="319">
        <v>24</v>
      </c>
      <c r="U6036" s="319">
        <v>-64.238</v>
      </c>
      <c r="V6036" s="319">
        <v>-56.631</v>
      </c>
      <c r="W6036" s="319"/>
      <c r="X6036" s="319"/>
      <c r="Y6036" s="319"/>
      <c r="Z6036" s="319"/>
      <c r="AA6036" s="319"/>
      <c r="AB6036" s="319"/>
      <c r="AC6036" s="319"/>
      <c r="AD6036" s="319"/>
      <c r="AE6036" s="319"/>
      <c r="AF6036" s="319"/>
    </row>
    <row r="6037" spans="2:32" s="313" customFormat="1" hidden="1" x14ac:dyDescent="0.25">
      <c r="B6037" s="313" t="s">
        <v>2595</v>
      </c>
      <c r="C6037" s="672"/>
      <c r="D6037" s="313" t="s">
        <v>11394</v>
      </c>
      <c r="E6037" s="313" t="s">
        <v>412</v>
      </c>
      <c r="I6037" s="313" t="s">
        <v>2598</v>
      </c>
      <c r="J6037" s="313" t="s">
        <v>2114</v>
      </c>
      <c r="K6037" s="313">
        <v>23</v>
      </c>
      <c r="L6037" s="319"/>
      <c r="M6037" s="319">
        <v>46</v>
      </c>
      <c r="N6037" s="319">
        <v>42</v>
      </c>
      <c r="O6037" s="319" t="s">
        <v>9644</v>
      </c>
      <c r="P6037" s="319">
        <v>90</v>
      </c>
      <c r="Q6037" s="319">
        <v>22</v>
      </c>
      <c r="R6037" s="319">
        <v>57</v>
      </c>
      <c r="S6037" s="319" t="s">
        <v>9645</v>
      </c>
      <c r="T6037" s="319">
        <v>8</v>
      </c>
      <c r="U6037" s="319">
        <v>23.777999999999999</v>
      </c>
      <c r="V6037" s="319">
        <v>90.382000000000005</v>
      </c>
      <c r="W6037" s="319"/>
      <c r="X6037" s="319"/>
      <c r="Y6037" s="319"/>
      <c r="Z6037" s="319"/>
      <c r="AA6037" s="319"/>
      <c r="AB6037" s="319"/>
      <c r="AC6037" s="319"/>
      <c r="AD6037" s="319"/>
      <c r="AE6037" s="319"/>
      <c r="AF6037" s="319"/>
    </row>
    <row r="6038" spans="2:32" s="313" customFormat="1" hidden="1" x14ac:dyDescent="0.25">
      <c r="B6038" s="313" t="s">
        <v>1230</v>
      </c>
      <c r="C6038" s="672"/>
      <c r="D6038" s="313" t="s">
        <v>11395</v>
      </c>
      <c r="E6038" s="313" t="s">
        <v>412</v>
      </c>
      <c r="I6038" s="313" t="s">
        <v>1230</v>
      </c>
      <c r="J6038" s="313" t="s">
        <v>418</v>
      </c>
      <c r="K6038" s="313">
        <v>27</v>
      </c>
      <c r="L6038" s="319"/>
      <c r="M6038" s="319">
        <v>12</v>
      </c>
      <c r="N6038" s="319">
        <v>45</v>
      </c>
      <c r="O6038" s="319" t="s">
        <v>9644</v>
      </c>
      <c r="P6038" s="319">
        <v>54</v>
      </c>
      <c r="Q6038" s="319">
        <v>19</v>
      </c>
      <c r="R6038" s="319">
        <v>6</v>
      </c>
      <c r="S6038" s="319" t="s">
        <v>9645</v>
      </c>
      <c r="T6038" s="319">
        <v>412</v>
      </c>
      <c r="U6038" s="319">
        <v>27.212</v>
      </c>
      <c r="V6038" s="319">
        <v>54.317999999999998</v>
      </c>
      <c r="W6038" s="319"/>
      <c r="X6038" s="319"/>
      <c r="Y6038" s="319"/>
      <c r="Z6038" s="319"/>
      <c r="AA6038" s="319"/>
      <c r="AB6038" s="319"/>
      <c r="AC6038" s="319"/>
      <c r="AD6038" s="319"/>
      <c r="AE6038" s="319"/>
      <c r="AF6038" s="319"/>
    </row>
    <row r="6039" spans="2:32" s="313" customFormat="1" hidden="1" x14ac:dyDescent="0.25">
      <c r="B6039" s="313" t="s">
        <v>1249</v>
      </c>
      <c r="C6039" s="672"/>
      <c r="D6039" s="313" t="s">
        <v>11396</v>
      </c>
      <c r="E6039" s="313" t="s">
        <v>412</v>
      </c>
      <c r="I6039" s="313" t="s">
        <v>1249</v>
      </c>
      <c r="J6039" s="313" t="s">
        <v>1250</v>
      </c>
      <c r="K6039" s="313">
        <v>13</v>
      </c>
      <c r="L6039" s="319"/>
      <c r="M6039" s="319">
        <v>5</v>
      </c>
      <c r="N6039" s="319">
        <v>44</v>
      </c>
      <c r="O6039" s="319" t="s">
        <v>9644</v>
      </c>
      <c r="P6039" s="319">
        <v>103</v>
      </c>
      <c r="Q6039" s="319">
        <v>13</v>
      </c>
      <c r="R6039" s="319">
        <v>27</v>
      </c>
      <c r="S6039" s="319" t="s">
        <v>9645</v>
      </c>
      <c r="T6039" s="319">
        <v>18</v>
      </c>
      <c r="U6039" s="319">
        <v>13.096</v>
      </c>
      <c r="V6039" s="319">
        <v>103.224</v>
      </c>
      <c r="W6039" s="319"/>
      <c r="X6039" s="319"/>
      <c r="Y6039" s="319"/>
      <c r="Z6039" s="319"/>
      <c r="AA6039" s="319"/>
      <c r="AB6039" s="319"/>
      <c r="AC6039" s="319"/>
      <c r="AD6039" s="319"/>
      <c r="AE6039" s="319"/>
      <c r="AF6039" s="319"/>
    </row>
    <row r="6040" spans="2:32" s="313" customFormat="1" hidden="1" x14ac:dyDescent="0.25">
      <c r="B6040" s="313" t="s">
        <v>1251</v>
      </c>
      <c r="C6040" s="672"/>
      <c r="D6040" s="313" t="s">
        <v>11397</v>
      </c>
      <c r="E6040" s="313" t="s">
        <v>412</v>
      </c>
      <c r="I6040" s="313" t="s">
        <v>1251</v>
      </c>
      <c r="J6040" s="313" t="s">
        <v>850</v>
      </c>
      <c r="K6040" s="313">
        <v>7</v>
      </c>
      <c r="L6040" s="319"/>
      <c r="M6040" s="319">
        <v>42</v>
      </c>
      <c r="N6040" s="319">
        <v>20</v>
      </c>
      <c r="O6040" s="319" t="s">
        <v>9644</v>
      </c>
      <c r="P6040" s="319">
        <v>81</v>
      </c>
      <c r="Q6040" s="319">
        <v>40</v>
      </c>
      <c r="R6040" s="319">
        <v>40</v>
      </c>
      <c r="S6040" s="319" t="s">
        <v>9645</v>
      </c>
      <c r="T6040" s="319">
        <v>4</v>
      </c>
      <c r="U6040" s="319">
        <v>7.7060000000000004</v>
      </c>
      <c r="V6040" s="319">
        <v>81.677999999999997</v>
      </c>
      <c r="W6040" s="319"/>
      <c r="X6040" s="319"/>
      <c r="Y6040" s="319"/>
      <c r="Z6040" s="319"/>
      <c r="AA6040" s="319"/>
      <c r="AB6040" s="319"/>
      <c r="AC6040" s="319"/>
      <c r="AD6040" s="319"/>
      <c r="AE6040" s="319"/>
      <c r="AF6040" s="319"/>
    </row>
    <row r="6041" spans="2:32" s="313" customFormat="1" hidden="1" x14ac:dyDescent="0.25">
      <c r="B6041" s="313" t="s">
        <v>1252</v>
      </c>
      <c r="C6041" s="672"/>
      <c r="D6041" s="313" t="s">
        <v>11398</v>
      </c>
      <c r="E6041" s="313" t="s">
        <v>412</v>
      </c>
      <c r="I6041" s="313" t="s">
        <v>1252</v>
      </c>
      <c r="J6041" s="313" t="s">
        <v>726</v>
      </c>
      <c r="K6041" s="313">
        <v>3</v>
      </c>
      <c r="L6041" s="319"/>
      <c r="M6041" s="319">
        <v>24</v>
      </c>
      <c r="N6041" s="319">
        <v>45</v>
      </c>
      <c r="O6041" s="319" t="s">
        <v>9647</v>
      </c>
      <c r="P6041" s="319">
        <v>115</v>
      </c>
      <c r="Q6041" s="319">
        <v>59</v>
      </c>
      <c r="R6041" s="319">
        <v>44</v>
      </c>
      <c r="S6041" s="319" t="s">
        <v>9645</v>
      </c>
      <c r="T6041" s="319">
        <v>1</v>
      </c>
      <c r="U6041" s="319">
        <v>-3.4129999999999998</v>
      </c>
      <c r="V6041" s="319">
        <v>115.996</v>
      </c>
      <c r="W6041" s="319"/>
      <c r="X6041" s="319"/>
      <c r="Y6041" s="319"/>
      <c r="Z6041" s="319"/>
      <c r="AA6041" s="319"/>
      <c r="AB6041" s="319"/>
      <c r="AC6041" s="319"/>
      <c r="AD6041" s="319"/>
      <c r="AE6041" s="319"/>
      <c r="AF6041" s="319"/>
    </row>
    <row r="6042" spans="2:32" s="313" customFormat="1" hidden="1" x14ac:dyDescent="0.25">
      <c r="B6042" s="313" t="s">
        <v>1259</v>
      </c>
      <c r="C6042" s="672"/>
      <c r="D6042" s="313" t="s">
        <v>11399</v>
      </c>
      <c r="E6042" s="313" t="s">
        <v>412</v>
      </c>
      <c r="I6042" s="313" t="s">
        <v>1260</v>
      </c>
      <c r="J6042" s="313" t="s">
        <v>406</v>
      </c>
      <c r="K6042" s="313">
        <v>49</v>
      </c>
      <c r="L6042" s="319"/>
      <c r="M6042" s="319">
        <v>39</v>
      </c>
      <c r="N6042" s="319">
        <v>0</v>
      </c>
      <c r="O6042" s="319" t="s">
        <v>9644</v>
      </c>
      <c r="P6042" s="319">
        <v>7</v>
      </c>
      <c r="Q6042" s="319">
        <v>18</v>
      </c>
      <c r="R6042" s="319">
        <v>0</v>
      </c>
      <c r="S6042" s="319" t="s">
        <v>9645</v>
      </c>
      <c r="T6042" s="319">
        <v>442</v>
      </c>
      <c r="U6042" s="319">
        <v>49.65</v>
      </c>
      <c r="V6042" s="319">
        <v>7.3</v>
      </c>
      <c r="W6042" s="319"/>
      <c r="X6042" s="319"/>
      <c r="Y6042" s="319"/>
      <c r="Z6042" s="319"/>
      <c r="AA6042" s="319"/>
      <c r="AB6042" s="319"/>
      <c r="AC6042" s="319"/>
      <c r="AD6042" s="319"/>
      <c r="AE6042" s="319"/>
      <c r="AF6042" s="319"/>
    </row>
    <row r="6043" spans="2:32" s="313" customFormat="1" hidden="1" x14ac:dyDescent="0.25">
      <c r="B6043" s="313" t="s">
        <v>1281</v>
      </c>
      <c r="C6043" s="672"/>
      <c r="D6043" s="313" t="s">
        <v>11400</v>
      </c>
      <c r="E6043" s="313" t="s">
        <v>412</v>
      </c>
      <c r="I6043" s="313" t="s">
        <v>1281</v>
      </c>
      <c r="J6043" s="313" t="s">
        <v>847</v>
      </c>
      <c r="K6043" s="313">
        <v>50</v>
      </c>
      <c r="L6043" s="319"/>
      <c r="M6043" s="319">
        <v>45</v>
      </c>
      <c r="N6043" s="319">
        <v>31</v>
      </c>
      <c r="O6043" s="319" t="s">
        <v>9644</v>
      </c>
      <c r="P6043" s="319">
        <v>4</v>
      </c>
      <c r="Q6043" s="319">
        <v>46</v>
      </c>
      <c r="R6043" s="319">
        <v>6</v>
      </c>
      <c r="S6043" s="319" t="s">
        <v>9645</v>
      </c>
      <c r="T6043" s="319">
        <v>113</v>
      </c>
      <c r="U6043" s="319">
        <v>50.759</v>
      </c>
      <c r="V6043" s="319">
        <v>4.7679999999999998</v>
      </c>
      <c r="W6043" s="319"/>
      <c r="X6043" s="319"/>
      <c r="Y6043" s="319"/>
      <c r="Z6043" s="319"/>
      <c r="AA6043" s="319"/>
      <c r="AB6043" s="319"/>
      <c r="AC6043" s="319"/>
      <c r="AD6043" s="319"/>
      <c r="AE6043" s="319"/>
      <c r="AF6043" s="319"/>
    </row>
    <row r="6044" spans="2:32" s="313" customFormat="1" hidden="1" x14ac:dyDescent="0.25">
      <c r="B6044" s="313" t="s">
        <v>1300</v>
      </c>
      <c r="C6044" s="672"/>
      <c r="D6044" s="313" t="s">
        <v>11401</v>
      </c>
      <c r="E6044" s="313" t="s">
        <v>412</v>
      </c>
      <c r="I6044" s="313" t="s">
        <v>1301</v>
      </c>
      <c r="J6044" s="313" t="s">
        <v>705</v>
      </c>
      <c r="K6044" s="313">
        <v>38</v>
      </c>
      <c r="L6044" s="319"/>
      <c r="M6044" s="319">
        <v>4</v>
      </c>
      <c r="N6044" s="319">
        <v>44</v>
      </c>
      <c r="O6044" s="319" t="s">
        <v>9644</v>
      </c>
      <c r="P6044" s="319">
        <v>7</v>
      </c>
      <c r="Q6044" s="319">
        <v>55</v>
      </c>
      <c r="R6044" s="319">
        <v>56</v>
      </c>
      <c r="S6044" s="319" t="s">
        <v>9648</v>
      </c>
      <c r="T6044" s="319">
        <v>194</v>
      </c>
      <c r="U6044" s="319">
        <v>38.079000000000001</v>
      </c>
      <c r="V6044" s="319">
        <v>-7.9320000000000004</v>
      </c>
      <c r="W6044" s="319"/>
      <c r="X6044" s="319"/>
      <c r="Y6044" s="319"/>
      <c r="Z6044" s="319"/>
      <c r="AA6044" s="319"/>
      <c r="AB6044" s="319"/>
      <c r="AC6044" s="319"/>
      <c r="AD6044" s="319"/>
      <c r="AE6044" s="319"/>
      <c r="AF6044" s="319"/>
    </row>
    <row r="6045" spans="2:32" s="313" customFormat="1" hidden="1" x14ac:dyDescent="0.25">
      <c r="B6045" s="313" t="s">
        <v>981</v>
      </c>
      <c r="C6045" s="672"/>
      <c r="D6045" s="313" t="s">
        <v>11402</v>
      </c>
      <c r="E6045" s="313" t="s">
        <v>412</v>
      </c>
      <c r="I6045" s="313" t="s">
        <v>982</v>
      </c>
      <c r="J6045" s="313" t="s">
        <v>423</v>
      </c>
      <c r="K6045" s="313">
        <v>46</v>
      </c>
      <c r="L6045" s="319"/>
      <c r="M6045" s="319">
        <v>57</v>
      </c>
      <c r="N6045" s="319">
        <v>59</v>
      </c>
      <c r="O6045" s="319" t="s">
        <v>9644</v>
      </c>
      <c r="P6045" s="319">
        <v>4</v>
      </c>
      <c r="Q6045" s="319">
        <v>15</v>
      </c>
      <c r="R6045" s="319">
        <v>37</v>
      </c>
      <c r="S6045" s="319" t="s">
        <v>9645</v>
      </c>
      <c r="T6045" s="319">
        <v>304</v>
      </c>
      <c r="U6045" s="319">
        <v>46.966000000000001</v>
      </c>
      <c r="V6045" s="319">
        <v>4.26</v>
      </c>
      <c r="W6045" s="319"/>
      <c r="X6045" s="319"/>
      <c r="Y6045" s="319"/>
      <c r="Z6045" s="319"/>
      <c r="AA6045" s="319"/>
      <c r="AB6045" s="319"/>
      <c r="AC6045" s="319"/>
      <c r="AD6045" s="319"/>
      <c r="AE6045" s="319"/>
      <c r="AF6045" s="319"/>
    </row>
    <row r="6046" spans="2:32" s="313" customFormat="1" hidden="1" x14ac:dyDescent="0.25">
      <c r="B6046" s="313" t="s">
        <v>1346</v>
      </c>
      <c r="C6046" s="672"/>
      <c r="D6046" s="313" t="s">
        <v>11403</v>
      </c>
      <c r="E6046" s="313" t="s">
        <v>412</v>
      </c>
      <c r="I6046" s="313" t="s">
        <v>1346</v>
      </c>
      <c r="J6046" s="313" t="s">
        <v>1194</v>
      </c>
      <c r="K6046" s="313">
        <v>51</v>
      </c>
      <c r="L6046" s="319"/>
      <c r="M6046" s="319">
        <v>36</v>
      </c>
      <c r="N6046" s="319">
        <v>58</v>
      </c>
      <c r="O6046" s="319" t="s">
        <v>9644</v>
      </c>
      <c r="P6046" s="319">
        <v>1</v>
      </c>
      <c r="Q6046" s="319">
        <v>5</v>
      </c>
      <c r="R6046" s="319">
        <v>44</v>
      </c>
      <c r="S6046" s="319" t="s">
        <v>9648</v>
      </c>
      <c r="T6046" s="319">
        <v>69</v>
      </c>
      <c r="U6046" s="319">
        <v>51.616</v>
      </c>
      <c r="V6046" s="319">
        <v>-1.0960000000000001</v>
      </c>
      <c r="W6046" s="319"/>
      <c r="X6046" s="319"/>
      <c r="Y6046" s="319"/>
      <c r="Z6046" s="319"/>
      <c r="AA6046" s="319"/>
      <c r="AB6046" s="319"/>
      <c r="AC6046" s="319"/>
      <c r="AD6046" s="319"/>
      <c r="AE6046" s="319"/>
      <c r="AF6046" s="319"/>
    </row>
    <row r="6047" spans="2:32" s="313" customFormat="1" hidden="1" x14ac:dyDescent="0.25">
      <c r="B6047" s="313" t="s">
        <v>1378</v>
      </c>
      <c r="C6047" s="672"/>
      <c r="D6047" s="313" t="s">
        <v>11404</v>
      </c>
      <c r="E6047" s="313" t="s">
        <v>412</v>
      </c>
      <c r="I6047" s="313" t="s">
        <v>1379</v>
      </c>
      <c r="J6047" s="313" t="s">
        <v>847</v>
      </c>
      <c r="K6047" s="313">
        <v>49</v>
      </c>
      <c r="L6047" s="319"/>
      <c r="M6047" s="319">
        <v>53</v>
      </c>
      <c r="N6047" s="319">
        <v>14</v>
      </c>
      <c r="O6047" s="319" t="s">
        <v>9644</v>
      </c>
      <c r="P6047" s="319">
        <v>5</v>
      </c>
      <c r="Q6047" s="319">
        <v>13</v>
      </c>
      <c r="R6047" s="319">
        <v>43</v>
      </c>
      <c r="S6047" s="319" t="s">
        <v>9645</v>
      </c>
      <c r="T6047" s="319">
        <v>462</v>
      </c>
      <c r="U6047" s="319">
        <v>49.887</v>
      </c>
      <c r="V6047" s="319">
        <v>5.2290000000000001</v>
      </c>
      <c r="W6047" s="319"/>
      <c r="X6047" s="319"/>
      <c r="Y6047" s="319"/>
      <c r="Z6047" s="319"/>
      <c r="AA6047" s="319"/>
      <c r="AB6047" s="319"/>
      <c r="AC6047" s="319"/>
      <c r="AD6047" s="319"/>
      <c r="AE6047" s="319"/>
      <c r="AF6047" s="319"/>
    </row>
    <row r="6048" spans="2:32" s="313" customFormat="1" hidden="1" x14ac:dyDescent="0.25">
      <c r="B6048" s="313" t="s">
        <v>1386</v>
      </c>
      <c r="C6048" s="672"/>
      <c r="D6048" s="313" t="s">
        <v>11405</v>
      </c>
      <c r="E6048" s="313" t="s">
        <v>412</v>
      </c>
      <c r="I6048" s="313" t="s">
        <v>1386</v>
      </c>
      <c r="J6048" s="313" t="s">
        <v>525</v>
      </c>
      <c r="K6048" s="313">
        <v>28</v>
      </c>
      <c r="L6048" s="319"/>
      <c r="M6048" s="319">
        <v>14</v>
      </c>
      <c r="N6048" s="319">
        <v>54</v>
      </c>
      <c r="O6048" s="319" t="s">
        <v>9647</v>
      </c>
      <c r="P6048" s="319">
        <v>28</v>
      </c>
      <c r="Q6048" s="319">
        <v>20</v>
      </c>
      <c r="R6048" s="319">
        <v>10</v>
      </c>
      <c r="S6048" s="319" t="s">
        <v>9645</v>
      </c>
      <c r="T6048" s="319">
        <v>1695</v>
      </c>
      <c r="U6048" s="319">
        <v>-28.248000000000001</v>
      </c>
      <c r="V6048" s="319">
        <v>28.335999999999999</v>
      </c>
      <c r="W6048" s="319"/>
      <c r="X6048" s="319"/>
      <c r="Y6048" s="319"/>
      <c r="Z6048" s="319"/>
      <c r="AA6048" s="319"/>
      <c r="AB6048" s="319"/>
      <c r="AC6048" s="319"/>
      <c r="AD6048" s="319"/>
      <c r="AE6048" s="319"/>
      <c r="AF6048" s="319"/>
    </row>
    <row r="6049" spans="2:32" s="313" customFormat="1" hidden="1" x14ac:dyDescent="0.25">
      <c r="B6049" s="313" t="s">
        <v>1396</v>
      </c>
      <c r="C6049" s="672"/>
      <c r="D6049" s="313" t="s">
        <v>11406</v>
      </c>
      <c r="E6049" s="313" t="s">
        <v>412</v>
      </c>
      <c r="I6049" s="313" t="s">
        <v>1396</v>
      </c>
      <c r="J6049" s="313" t="s">
        <v>516</v>
      </c>
      <c r="K6049" s="313">
        <v>30</v>
      </c>
      <c r="L6049" s="319"/>
      <c r="M6049" s="319">
        <v>16</v>
      </c>
      <c r="N6049" s="319">
        <v>12</v>
      </c>
      <c r="O6049" s="319" t="s">
        <v>9644</v>
      </c>
      <c r="P6049" s="319">
        <v>74</v>
      </c>
      <c r="Q6049" s="319">
        <v>45</v>
      </c>
      <c r="R6049" s="319">
        <v>20</v>
      </c>
      <c r="S6049" s="319" t="s">
        <v>9645</v>
      </c>
      <c r="T6049" s="319">
        <v>214</v>
      </c>
      <c r="U6049" s="319">
        <v>30.27</v>
      </c>
      <c r="V6049" s="319">
        <v>74.756</v>
      </c>
      <c r="W6049" s="319"/>
      <c r="X6049" s="319"/>
      <c r="Y6049" s="319"/>
      <c r="Z6049" s="319"/>
      <c r="AA6049" s="319"/>
      <c r="AB6049" s="319"/>
      <c r="AC6049" s="319"/>
      <c r="AD6049" s="319"/>
      <c r="AE6049" s="319"/>
      <c r="AF6049" s="319"/>
    </row>
    <row r="6050" spans="2:32" s="313" customFormat="1" hidden="1" x14ac:dyDescent="0.25">
      <c r="B6050" s="313" t="s">
        <v>1400</v>
      </c>
      <c r="C6050" s="672"/>
      <c r="D6050" s="313" t="s">
        <v>11407</v>
      </c>
      <c r="E6050" s="313" t="s">
        <v>412</v>
      </c>
      <c r="I6050" s="313" t="s">
        <v>1400</v>
      </c>
      <c r="J6050" s="313" t="s">
        <v>516</v>
      </c>
      <c r="K6050" s="313">
        <v>28</v>
      </c>
      <c r="L6050" s="319"/>
      <c r="M6050" s="319">
        <v>50</v>
      </c>
      <c r="N6050" s="319">
        <v>15</v>
      </c>
      <c r="O6050" s="319" t="s">
        <v>9644</v>
      </c>
      <c r="P6050" s="319">
        <v>76</v>
      </c>
      <c r="Q6050" s="319">
        <v>10</v>
      </c>
      <c r="R6050" s="319">
        <v>39</v>
      </c>
      <c r="S6050" s="319" t="s">
        <v>9645</v>
      </c>
      <c r="T6050" s="319">
        <v>220</v>
      </c>
      <c r="U6050" s="319">
        <v>28.837</v>
      </c>
      <c r="V6050" s="319">
        <v>76.177999999999997</v>
      </c>
      <c r="W6050" s="319"/>
      <c r="X6050" s="319"/>
      <c r="Y6050" s="319"/>
      <c r="Z6050" s="319"/>
      <c r="AA6050" s="319"/>
      <c r="AB6050" s="319"/>
      <c r="AC6050" s="319"/>
      <c r="AD6050" s="319"/>
      <c r="AE6050" s="319"/>
      <c r="AF6050" s="319"/>
    </row>
    <row r="6051" spans="2:32" s="313" customFormat="1" hidden="1" x14ac:dyDescent="0.25">
      <c r="B6051" s="313" t="s">
        <v>1414</v>
      </c>
      <c r="C6051" s="672"/>
      <c r="D6051" s="313" t="s">
        <v>11408</v>
      </c>
      <c r="E6051" s="313" t="s">
        <v>412</v>
      </c>
      <c r="I6051" s="313" t="s">
        <v>1415</v>
      </c>
      <c r="J6051" s="313" t="s">
        <v>406</v>
      </c>
      <c r="K6051" s="313">
        <v>48</v>
      </c>
      <c r="L6051" s="319"/>
      <c r="M6051" s="319">
        <v>6</v>
      </c>
      <c r="N6051" s="319">
        <v>39</v>
      </c>
      <c r="O6051" s="319" t="s">
        <v>9644</v>
      </c>
      <c r="P6051" s="319">
        <v>9</v>
      </c>
      <c r="Q6051" s="319">
        <v>45</v>
      </c>
      <c r="R6051" s="319">
        <v>46</v>
      </c>
      <c r="S6051" s="319" t="s">
        <v>9645</v>
      </c>
      <c r="T6051" s="319">
        <v>581</v>
      </c>
      <c r="U6051" s="319">
        <v>48.110999999999997</v>
      </c>
      <c r="V6051" s="319">
        <v>9.7629999999999999</v>
      </c>
      <c r="W6051" s="319"/>
      <c r="X6051" s="319"/>
      <c r="Y6051" s="319"/>
      <c r="Z6051" s="319"/>
      <c r="AA6051" s="319"/>
      <c r="AB6051" s="319"/>
      <c r="AC6051" s="319"/>
      <c r="AD6051" s="319"/>
      <c r="AE6051" s="319"/>
      <c r="AF6051" s="319"/>
    </row>
    <row r="6052" spans="2:32" s="313" customFormat="1" hidden="1" x14ac:dyDescent="0.25">
      <c r="B6052" s="313" t="s">
        <v>1416</v>
      </c>
      <c r="C6052" s="672"/>
      <c r="D6052" s="313" t="s">
        <v>11409</v>
      </c>
      <c r="E6052" s="313" t="s">
        <v>412</v>
      </c>
      <c r="I6052" s="313" t="s">
        <v>1416</v>
      </c>
      <c r="J6052" s="313" t="s">
        <v>516</v>
      </c>
      <c r="K6052" s="313">
        <v>17</v>
      </c>
      <c r="L6052" s="319"/>
      <c r="M6052" s="319">
        <v>54</v>
      </c>
      <c r="N6052" s="319">
        <v>28</v>
      </c>
      <c r="O6052" s="319" t="s">
        <v>9644</v>
      </c>
      <c r="P6052" s="319">
        <v>77</v>
      </c>
      <c r="Q6052" s="319">
        <v>29</v>
      </c>
      <c r="R6052" s="319">
        <v>9</v>
      </c>
      <c r="S6052" s="319" t="s">
        <v>9645</v>
      </c>
      <c r="T6052" s="319">
        <v>664</v>
      </c>
      <c r="U6052" s="319">
        <v>17.908000000000001</v>
      </c>
      <c r="V6052" s="319">
        <v>77.486000000000004</v>
      </c>
      <c r="W6052" s="319"/>
      <c r="X6052" s="319"/>
      <c r="Y6052" s="319"/>
      <c r="Z6052" s="319"/>
      <c r="AA6052" s="319"/>
      <c r="AB6052" s="319"/>
      <c r="AC6052" s="319"/>
      <c r="AD6052" s="319"/>
      <c r="AE6052" s="319"/>
      <c r="AF6052" s="319"/>
    </row>
    <row r="6053" spans="2:32" s="313" customFormat="1" hidden="1" x14ac:dyDescent="0.25">
      <c r="B6053" s="313" t="s">
        <v>1417</v>
      </c>
      <c r="C6053" s="672"/>
      <c r="D6053" s="313" t="s">
        <v>11410</v>
      </c>
      <c r="E6053" s="313" t="s">
        <v>412</v>
      </c>
      <c r="I6053" s="313" t="s">
        <v>1418</v>
      </c>
      <c r="J6053" s="313" t="s">
        <v>436</v>
      </c>
      <c r="K6053" s="313">
        <v>59</v>
      </c>
      <c r="L6053" s="319"/>
      <c r="M6053" s="319">
        <v>21</v>
      </c>
      <c r="N6053" s="319">
        <v>42</v>
      </c>
      <c r="O6053" s="319" t="s">
        <v>9644</v>
      </c>
      <c r="P6053" s="319">
        <v>155</v>
      </c>
      <c r="Q6053" s="319">
        <v>15</v>
      </c>
      <c r="R6053" s="319">
        <v>26</v>
      </c>
      <c r="S6053" s="319" t="s">
        <v>9648</v>
      </c>
      <c r="T6053" s="319">
        <v>203</v>
      </c>
      <c r="U6053" s="319">
        <v>59.362000000000002</v>
      </c>
      <c r="V6053" s="319">
        <v>-155.25700000000001</v>
      </c>
      <c r="W6053" s="319"/>
      <c r="X6053" s="319"/>
      <c r="Y6053" s="319"/>
      <c r="Z6053" s="319"/>
      <c r="AA6053" s="319"/>
      <c r="AB6053" s="319"/>
      <c r="AC6053" s="319"/>
      <c r="AD6053" s="319"/>
      <c r="AE6053" s="319"/>
      <c r="AF6053" s="319"/>
    </row>
    <row r="6054" spans="2:32" s="313" customFormat="1" hidden="1" x14ac:dyDescent="0.25">
      <c r="B6054" s="313" t="s">
        <v>1437</v>
      </c>
      <c r="C6054" s="672"/>
      <c r="D6054" s="313" t="s">
        <v>11411</v>
      </c>
      <c r="E6054" s="313" t="s">
        <v>412</v>
      </c>
      <c r="I6054" s="313" t="s">
        <v>1437</v>
      </c>
      <c r="J6054" s="313" t="s">
        <v>546</v>
      </c>
      <c r="K6054" s="313">
        <v>25</v>
      </c>
      <c r="L6054" s="319"/>
      <c r="M6054" s="319">
        <v>14</v>
      </c>
      <c r="N6054" s="319">
        <v>12</v>
      </c>
      <c r="O6054" s="319" t="s">
        <v>9644</v>
      </c>
      <c r="P6054" s="319">
        <v>11</v>
      </c>
      <c r="Q6054" s="319">
        <v>35</v>
      </c>
      <c r="R6054" s="319">
        <v>19</v>
      </c>
      <c r="S6054" s="319" t="s">
        <v>9648</v>
      </c>
      <c r="T6054" s="319">
        <v>364</v>
      </c>
      <c r="U6054" s="319">
        <v>25.236999999999998</v>
      </c>
      <c r="V6054" s="319">
        <v>-11.589</v>
      </c>
      <c r="W6054" s="319"/>
      <c r="X6054" s="319"/>
      <c r="Y6054" s="319"/>
      <c r="Z6054" s="319"/>
      <c r="AA6054" s="319"/>
      <c r="AB6054" s="319"/>
      <c r="AC6054" s="319"/>
      <c r="AD6054" s="319"/>
      <c r="AE6054" s="319"/>
      <c r="AF6054" s="319"/>
    </row>
    <row r="6055" spans="2:32" s="313" customFormat="1" hidden="1" x14ac:dyDescent="0.25">
      <c r="B6055" s="313" t="s">
        <v>1467</v>
      </c>
      <c r="C6055" s="672"/>
      <c r="D6055" s="313" t="s">
        <v>11412</v>
      </c>
      <c r="E6055" s="313" t="s">
        <v>412</v>
      </c>
      <c r="I6055" s="313" t="s">
        <v>1467</v>
      </c>
      <c r="J6055" s="313" t="s">
        <v>745</v>
      </c>
      <c r="K6055" s="313">
        <v>58</v>
      </c>
      <c r="L6055" s="319"/>
      <c r="M6055" s="319">
        <v>47</v>
      </c>
      <c r="N6055" s="319">
        <v>27</v>
      </c>
      <c r="O6055" s="319" t="s">
        <v>9644</v>
      </c>
      <c r="P6055" s="319">
        <v>16</v>
      </c>
      <c r="Q6055" s="319">
        <v>34</v>
      </c>
      <c r="R6055" s="319">
        <v>15</v>
      </c>
      <c r="S6055" s="319" t="s">
        <v>9645</v>
      </c>
      <c r="T6055" s="319">
        <v>46</v>
      </c>
      <c r="U6055" s="319">
        <v>58.790999999999997</v>
      </c>
      <c r="V6055" s="319">
        <v>16.571000000000002</v>
      </c>
      <c r="W6055" s="319"/>
      <c r="X6055" s="319"/>
      <c r="Y6055" s="319"/>
      <c r="Z6055" s="319"/>
      <c r="AA6055" s="319"/>
      <c r="AB6055" s="319"/>
      <c r="AC6055" s="319"/>
      <c r="AD6055" s="319"/>
      <c r="AE6055" s="319"/>
      <c r="AF6055" s="319"/>
    </row>
    <row r="6056" spans="2:32" s="313" customFormat="1" hidden="1" x14ac:dyDescent="0.25">
      <c r="B6056" s="313" t="s">
        <v>1479</v>
      </c>
      <c r="C6056" s="672"/>
      <c r="D6056" s="313" t="s">
        <v>11413</v>
      </c>
      <c r="E6056" s="313" t="s">
        <v>412</v>
      </c>
      <c r="I6056" s="313" t="s">
        <v>1479</v>
      </c>
      <c r="J6056" s="313" t="s">
        <v>498</v>
      </c>
      <c r="K6056" s="313">
        <v>36</v>
      </c>
      <c r="L6056" s="319"/>
      <c r="M6056" s="319">
        <v>30</v>
      </c>
      <c r="N6056" s="319">
        <v>13</v>
      </c>
      <c r="O6056" s="319" t="s">
        <v>9644</v>
      </c>
      <c r="P6056" s="319">
        <v>2</v>
      </c>
      <c r="Q6056" s="319">
        <v>48</v>
      </c>
      <c r="R6056" s="319">
        <v>51</v>
      </c>
      <c r="S6056" s="319" t="s">
        <v>9645</v>
      </c>
      <c r="T6056" s="319">
        <v>164</v>
      </c>
      <c r="U6056" s="319">
        <v>36.503999999999998</v>
      </c>
      <c r="V6056" s="319">
        <v>2.8140000000000001</v>
      </c>
      <c r="W6056" s="319"/>
      <c r="X6056" s="319"/>
      <c r="Y6056" s="319"/>
      <c r="Z6056" s="319"/>
      <c r="AA6056" s="319"/>
      <c r="AB6056" s="319"/>
      <c r="AC6056" s="319"/>
      <c r="AD6056" s="319"/>
      <c r="AE6056" s="319"/>
      <c r="AF6056" s="319"/>
    </row>
    <row r="6057" spans="2:32" s="313" customFormat="1" hidden="1" x14ac:dyDescent="0.25">
      <c r="B6057" s="313" t="s">
        <v>1524</v>
      </c>
      <c r="C6057" s="672"/>
      <c r="D6057" s="313" t="s">
        <v>11414</v>
      </c>
      <c r="E6057" s="313" t="s">
        <v>412</v>
      </c>
      <c r="I6057" s="313" t="s">
        <v>1525</v>
      </c>
      <c r="J6057" s="313" t="s">
        <v>621</v>
      </c>
      <c r="K6057" s="313">
        <v>60</v>
      </c>
      <c r="L6057" s="319"/>
      <c r="M6057" s="319">
        <v>38</v>
      </c>
      <c r="N6057" s="319">
        <v>19</v>
      </c>
      <c r="O6057" s="319" t="s">
        <v>9644</v>
      </c>
      <c r="P6057" s="319">
        <v>6</v>
      </c>
      <c r="Q6057" s="319">
        <v>30</v>
      </c>
      <c r="R6057" s="319">
        <v>5</v>
      </c>
      <c r="S6057" s="319" t="s">
        <v>9645</v>
      </c>
      <c r="T6057" s="319">
        <v>92</v>
      </c>
      <c r="U6057" s="319">
        <v>60.639000000000003</v>
      </c>
      <c r="V6057" s="319">
        <v>6.5010000000000003</v>
      </c>
      <c r="W6057" s="319"/>
      <c r="X6057" s="319"/>
      <c r="Y6057" s="319"/>
      <c r="Z6057" s="319"/>
      <c r="AA6057" s="319"/>
      <c r="AB6057" s="319"/>
      <c r="AC6057" s="319"/>
      <c r="AD6057" s="319"/>
      <c r="AE6057" s="319"/>
      <c r="AF6057" s="319"/>
    </row>
    <row r="6058" spans="2:32" s="313" customFormat="1" hidden="1" x14ac:dyDescent="0.25">
      <c r="B6058" s="313" t="s">
        <v>1511</v>
      </c>
      <c r="C6058" s="672"/>
      <c r="D6058" s="313" t="s">
        <v>11415</v>
      </c>
      <c r="E6058" s="313" t="s">
        <v>412</v>
      </c>
      <c r="I6058" s="313" t="s">
        <v>1511</v>
      </c>
      <c r="J6058" s="313" t="s">
        <v>418</v>
      </c>
      <c r="K6058" s="313">
        <v>37</v>
      </c>
      <c r="L6058" s="319"/>
      <c r="M6058" s="319">
        <v>29</v>
      </c>
      <c r="N6058" s="319">
        <v>35</v>
      </c>
      <c r="O6058" s="319" t="s">
        <v>9644</v>
      </c>
      <c r="P6058" s="319">
        <v>57</v>
      </c>
      <c r="Q6058" s="319">
        <v>18</v>
      </c>
      <c r="R6058" s="319">
        <v>2</v>
      </c>
      <c r="S6058" s="319" t="s">
        <v>9645</v>
      </c>
      <c r="T6058" s="319">
        <v>1080</v>
      </c>
      <c r="U6058" s="319">
        <v>37.493000000000002</v>
      </c>
      <c r="V6058" s="319">
        <v>57.301000000000002</v>
      </c>
      <c r="W6058" s="319"/>
      <c r="X6058" s="319"/>
      <c r="Y6058" s="319"/>
      <c r="Z6058" s="319"/>
      <c r="AA6058" s="319"/>
      <c r="AB6058" s="319"/>
      <c r="AC6058" s="319"/>
      <c r="AD6058" s="319"/>
      <c r="AE6058" s="319"/>
      <c r="AF6058" s="319"/>
    </row>
    <row r="6059" spans="2:32" s="313" customFormat="1" hidden="1" x14ac:dyDescent="0.25">
      <c r="B6059" s="313" t="s">
        <v>1512</v>
      </c>
      <c r="C6059" s="672"/>
      <c r="D6059" s="313" t="s">
        <v>11416</v>
      </c>
      <c r="E6059" s="313" t="s">
        <v>412</v>
      </c>
      <c r="I6059" s="313" t="s">
        <v>1512</v>
      </c>
      <c r="J6059" s="313" t="s">
        <v>516</v>
      </c>
      <c r="K6059" s="313">
        <v>23</v>
      </c>
      <c r="L6059" s="319"/>
      <c r="M6059" s="319">
        <v>38</v>
      </c>
      <c r="N6059" s="319">
        <v>36</v>
      </c>
      <c r="O6059" s="319" t="s">
        <v>9644</v>
      </c>
      <c r="P6059" s="319">
        <v>86</v>
      </c>
      <c r="Q6059" s="319">
        <v>8</v>
      </c>
      <c r="R6059" s="319">
        <v>55</v>
      </c>
      <c r="S6059" s="319" t="s">
        <v>9645</v>
      </c>
      <c r="T6059" s="319">
        <v>218</v>
      </c>
      <c r="U6059" s="319">
        <v>23.643000000000001</v>
      </c>
      <c r="V6059" s="319">
        <v>86.149000000000001</v>
      </c>
      <c r="W6059" s="319"/>
      <c r="X6059" s="319"/>
      <c r="Y6059" s="319"/>
      <c r="Z6059" s="319"/>
      <c r="AA6059" s="319"/>
      <c r="AB6059" s="319"/>
      <c r="AC6059" s="319"/>
      <c r="AD6059" s="319"/>
      <c r="AE6059" s="319"/>
      <c r="AF6059" s="319"/>
    </row>
    <row r="6060" spans="2:32" s="313" customFormat="1" hidden="1" x14ac:dyDescent="0.25">
      <c r="B6060" s="313" t="s">
        <v>1513</v>
      </c>
      <c r="C6060" s="672"/>
      <c r="D6060" s="313" t="s">
        <v>11417</v>
      </c>
      <c r="E6060" s="313" t="s">
        <v>412</v>
      </c>
      <c r="I6060" s="313" t="s">
        <v>1513</v>
      </c>
      <c r="J6060" s="313" t="s">
        <v>1055</v>
      </c>
      <c r="K6060" s="313">
        <v>36</v>
      </c>
      <c r="L6060" s="319"/>
      <c r="M6060" s="319">
        <v>11</v>
      </c>
      <c r="N6060" s="319">
        <v>13</v>
      </c>
      <c r="O6060" s="319" t="s">
        <v>9647</v>
      </c>
      <c r="P6060" s="319">
        <v>61</v>
      </c>
      <c r="Q6060" s="319">
        <v>4</v>
      </c>
      <c r="R6060" s="319">
        <v>34</v>
      </c>
      <c r="S6060" s="319" t="s">
        <v>9648</v>
      </c>
      <c r="T6060" s="319">
        <v>94</v>
      </c>
      <c r="U6060" s="319">
        <v>-36.186999999999998</v>
      </c>
      <c r="V6060" s="319">
        <v>-61.076000000000001</v>
      </c>
      <c r="W6060" s="319"/>
      <c r="X6060" s="319"/>
      <c r="Y6060" s="319"/>
      <c r="Z6060" s="319"/>
      <c r="AA6060" s="319"/>
      <c r="AB6060" s="319"/>
      <c r="AC6060" s="319"/>
      <c r="AD6060" s="319"/>
      <c r="AE6060" s="319"/>
      <c r="AF6060" s="319"/>
    </row>
    <row r="6061" spans="2:32" s="313" customFormat="1" hidden="1" x14ac:dyDescent="0.25">
      <c r="B6061" s="313" t="s">
        <v>1531</v>
      </c>
      <c r="C6061" s="672"/>
      <c r="D6061" s="313" t="s">
        <v>11418</v>
      </c>
      <c r="E6061" s="313" t="s">
        <v>412</v>
      </c>
      <c r="I6061" s="313" t="s">
        <v>1531</v>
      </c>
      <c r="J6061" s="313" t="s">
        <v>1465</v>
      </c>
      <c r="K6061" s="313">
        <v>36</v>
      </c>
      <c r="L6061" s="319"/>
      <c r="M6061" s="319">
        <v>43</v>
      </c>
      <c r="N6061" s="319">
        <v>16</v>
      </c>
      <c r="O6061" s="319" t="s">
        <v>9644</v>
      </c>
      <c r="P6061" s="319">
        <v>9</v>
      </c>
      <c r="Q6061" s="319">
        <v>56</v>
      </c>
      <c r="R6061" s="319">
        <v>35</v>
      </c>
      <c r="S6061" s="319" t="s">
        <v>9645</v>
      </c>
      <c r="T6061" s="319">
        <v>34</v>
      </c>
      <c r="U6061" s="319">
        <v>36.720999999999997</v>
      </c>
      <c r="V6061" s="319">
        <v>9.9429999999999996</v>
      </c>
      <c r="W6061" s="319"/>
      <c r="X6061" s="319"/>
      <c r="Y6061" s="319"/>
      <c r="Z6061" s="319"/>
      <c r="AA6061" s="319"/>
      <c r="AB6061" s="319"/>
      <c r="AC6061" s="319"/>
      <c r="AD6061" s="319"/>
      <c r="AE6061" s="319"/>
      <c r="AF6061" s="319"/>
    </row>
    <row r="6062" spans="2:32" s="313" customFormat="1" hidden="1" x14ac:dyDescent="0.25">
      <c r="B6062" s="313" t="s">
        <v>1536</v>
      </c>
      <c r="C6062" s="672"/>
      <c r="D6062" s="313" t="s">
        <v>11419</v>
      </c>
      <c r="E6062" s="313" t="s">
        <v>412</v>
      </c>
      <c r="I6062" s="313" t="s">
        <v>1536</v>
      </c>
      <c r="J6062" s="313" t="s">
        <v>1194</v>
      </c>
      <c r="K6062" s="313">
        <v>51</v>
      </c>
      <c r="L6062" s="319"/>
      <c r="M6062" s="319">
        <v>9</v>
      </c>
      <c r="N6062" s="319">
        <v>7</v>
      </c>
      <c r="O6062" s="319" t="s">
        <v>9644</v>
      </c>
      <c r="P6062" s="319">
        <v>1</v>
      </c>
      <c r="Q6062" s="319">
        <v>44</v>
      </c>
      <c r="R6062" s="319">
        <v>50</v>
      </c>
      <c r="S6062" s="319" t="s">
        <v>9648</v>
      </c>
      <c r="T6062" s="319">
        <v>125</v>
      </c>
      <c r="U6062" s="319">
        <v>51.152000000000001</v>
      </c>
      <c r="V6062" s="319">
        <v>-1.7470000000000001</v>
      </c>
      <c r="W6062" s="319"/>
      <c r="X6062" s="319"/>
      <c r="Y6062" s="319"/>
      <c r="Z6062" s="319"/>
      <c r="AA6062" s="319"/>
      <c r="AB6062" s="319"/>
      <c r="AC6062" s="319"/>
      <c r="AD6062" s="319"/>
      <c r="AE6062" s="319"/>
      <c r="AF6062" s="319"/>
    </row>
    <row r="6063" spans="2:32" s="313" customFormat="1" hidden="1" x14ac:dyDescent="0.25">
      <c r="B6063" s="313" t="s">
        <v>1540</v>
      </c>
      <c r="C6063" s="672"/>
      <c r="D6063" s="313" t="s">
        <v>11420</v>
      </c>
      <c r="E6063" s="313" t="s">
        <v>412</v>
      </c>
      <c r="I6063" s="313" t="s">
        <v>1540</v>
      </c>
      <c r="J6063" s="313" t="s">
        <v>525</v>
      </c>
      <c r="K6063" s="313">
        <v>27</v>
      </c>
      <c r="L6063" s="319"/>
      <c r="M6063" s="319">
        <v>22</v>
      </c>
      <c r="N6063" s="319">
        <v>0</v>
      </c>
      <c r="O6063" s="319" t="s">
        <v>9647</v>
      </c>
      <c r="P6063" s="319">
        <v>26</v>
      </c>
      <c r="Q6063" s="319">
        <v>37</v>
      </c>
      <c r="R6063" s="319">
        <v>45</v>
      </c>
      <c r="S6063" s="319" t="s">
        <v>9645</v>
      </c>
      <c r="T6063" s="319">
        <v>1292</v>
      </c>
      <c r="U6063" s="319">
        <v>-27.367000000000001</v>
      </c>
      <c r="V6063" s="319">
        <v>26.629000000000001</v>
      </c>
      <c r="W6063" s="319"/>
      <c r="X6063" s="319"/>
      <c r="Y6063" s="319"/>
      <c r="Z6063" s="319"/>
      <c r="AA6063" s="319"/>
      <c r="AB6063" s="319"/>
      <c r="AC6063" s="319"/>
      <c r="AD6063" s="319"/>
      <c r="AE6063" s="319"/>
      <c r="AF6063" s="319"/>
    </row>
    <row r="6064" spans="2:32" s="313" customFormat="1" hidden="1" x14ac:dyDescent="0.25">
      <c r="B6064" s="313" t="s">
        <v>1541</v>
      </c>
      <c r="C6064" s="672"/>
      <c r="D6064" s="313" t="s">
        <v>11421</v>
      </c>
      <c r="E6064" s="313" t="s">
        <v>412</v>
      </c>
      <c r="I6064" s="313" t="s">
        <v>1541</v>
      </c>
      <c r="J6064" s="313" t="s">
        <v>498</v>
      </c>
      <c r="K6064" s="313">
        <v>35</v>
      </c>
      <c r="L6064" s="319"/>
      <c r="M6064" s="319">
        <v>19</v>
      </c>
      <c r="N6064" s="319">
        <v>57</v>
      </c>
      <c r="O6064" s="319" t="s">
        <v>9644</v>
      </c>
      <c r="P6064" s="319">
        <v>4</v>
      </c>
      <c r="Q6064" s="319">
        <v>12</v>
      </c>
      <c r="R6064" s="319">
        <v>23</v>
      </c>
      <c r="S6064" s="319" t="s">
        <v>9645</v>
      </c>
      <c r="T6064" s="319">
        <v>460</v>
      </c>
      <c r="U6064" s="319">
        <v>35.332999999999998</v>
      </c>
      <c r="V6064" s="319">
        <v>4.2060000000000004</v>
      </c>
      <c r="W6064" s="319"/>
      <c r="X6064" s="319"/>
      <c r="Y6064" s="319"/>
      <c r="Z6064" s="319"/>
      <c r="AA6064" s="319"/>
      <c r="AB6064" s="319"/>
      <c r="AC6064" s="319"/>
      <c r="AD6064" s="319"/>
      <c r="AE6064" s="319"/>
      <c r="AF6064" s="319"/>
    </row>
    <row r="6065" spans="2:32" s="313" customFormat="1" hidden="1" x14ac:dyDescent="0.25">
      <c r="B6065" s="313" t="s">
        <v>1542</v>
      </c>
      <c r="C6065" s="672"/>
      <c r="D6065" s="313" t="s">
        <v>11422</v>
      </c>
      <c r="E6065" s="313" t="s">
        <v>412</v>
      </c>
      <c r="I6065" s="313" t="s">
        <v>1542</v>
      </c>
      <c r="J6065" s="313" t="s">
        <v>498</v>
      </c>
      <c r="K6065" s="313">
        <v>35</v>
      </c>
      <c r="L6065" s="319"/>
      <c r="M6065" s="319">
        <v>44</v>
      </c>
      <c r="N6065" s="319">
        <v>7</v>
      </c>
      <c r="O6065" s="319" t="s">
        <v>9644</v>
      </c>
      <c r="P6065" s="319">
        <v>0</v>
      </c>
      <c r="Q6065" s="319">
        <v>48</v>
      </c>
      <c r="R6065" s="319">
        <v>19</v>
      </c>
      <c r="S6065" s="319" t="s">
        <v>9648</v>
      </c>
      <c r="T6065" s="319">
        <v>57</v>
      </c>
      <c r="U6065" s="319">
        <v>35.734999999999999</v>
      </c>
      <c r="V6065" s="319">
        <v>-0.80500000000000005</v>
      </c>
      <c r="W6065" s="319"/>
      <c r="X6065" s="319"/>
      <c r="Y6065" s="319"/>
      <c r="Z6065" s="319"/>
      <c r="AA6065" s="319"/>
      <c r="AB6065" s="319"/>
      <c r="AC6065" s="319"/>
      <c r="AD6065" s="319"/>
      <c r="AE6065" s="319"/>
      <c r="AF6065" s="319"/>
    </row>
    <row r="6066" spans="2:32" s="313" customFormat="1" hidden="1" x14ac:dyDescent="0.25">
      <c r="B6066" s="313" t="s">
        <v>1547</v>
      </c>
      <c r="C6066" s="672"/>
      <c r="D6066" s="313" t="s">
        <v>11423</v>
      </c>
      <c r="E6066" s="313" t="s">
        <v>412</v>
      </c>
      <c r="I6066" s="313" t="s">
        <v>1547</v>
      </c>
      <c r="J6066" s="313" t="s">
        <v>498</v>
      </c>
      <c r="K6066" s="313">
        <v>36</v>
      </c>
      <c r="L6066" s="319"/>
      <c r="M6066" s="319">
        <v>32</v>
      </c>
      <c r="N6066" s="319">
        <v>45</v>
      </c>
      <c r="O6066" s="319" t="s">
        <v>9644</v>
      </c>
      <c r="P6066" s="319">
        <v>2</v>
      </c>
      <c r="Q6066" s="319">
        <v>52</v>
      </c>
      <c r="R6066" s="319">
        <v>34</v>
      </c>
      <c r="S6066" s="319" t="s">
        <v>9645</v>
      </c>
      <c r="T6066" s="319">
        <v>103</v>
      </c>
      <c r="U6066" s="319">
        <v>36.545999999999999</v>
      </c>
      <c r="V6066" s="319">
        <v>2.8759999999999999</v>
      </c>
      <c r="W6066" s="319"/>
      <c r="X6066" s="319"/>
      <c r="Y6066" s="319"/>
      <c r="Z6066" s="319"/>
      <c r="AA6066" s="319"/>
      <c r="AB6066" s="319"/>
      <c r="AC6066" s="319"/>
      <c r="AD6066" s="319"/>
      <c r="AE6066" s="319"/>
      <c r="AF6066" s="319"/>
    </row>
    <row r="6067" spans="2:32" s="313" customFormat="1" hidden="1" x14ac:dyDescent="0.25">
      <c r="B6067" s="313" t="s">
        <v>6772</v>
      </c>
      <c r="C6067" s="672"/>
      <c r="D6067" s="313" t="s">
        <v>11424</v>
      </c>
      <c r="E6067" s="313" t="s">
        <v>412</v>
      </c>
      <c r="I6067" s="313" t="s">
        <v>6773</v>
      </c>
      <c r="J6067" s="313" t="s">
        <v>423</v>
      </c>
      <c r="K6067" s="313">
        <v>48</v>
      </c>
      <c r="L6067" s="319"/>
      <c r="M6067" s="319">
        <v>45</v>
      </c>
      <c r="N6067" s="319">
        <v>58</v>
      </c>
      <c r="O6067" s="319" t="s">
        <v>9644</v>
      </c>
      <c r="P6067" s="319">
        <v>7</v>
      </c>
      <c r="Q6067" s="319">
        <v>12</v>
      </c>
      <c r="R6067" s="319">
        <v>1</v>
      </c>
      <c r="S6067" s="319" t="s">
        <v>9645</v>
      </c>
      <c r="T6067" s="319">
        <v>310</v>
      </c>
      <c r="U6067" s="319">
        <v>48.765999999999998</v>
      </c>
      <c r="V6067" s="319">
        <v>7.2</v>
      </c>
      <c r="W6067" s="319"/>
      <c r="X6067" s="319"/>
      <c r="Y6067" s="319"/>
      <c r="Z6067" s="319"/>
      <c r="AA6067" s="319"/>
      <c r="AB6067" s="319"/>
      <c r="AC6067" s="319"/>
      <c r="AD6067" s="319"/>
      <c r="AE6067" s="319"/>
      <c r="AF6067" s="319"/>
    </row>
    <row r="6068" spans="2:32" s="313" customFormat="1" hidden="1" x14ac:dyDescent="0.25">
      <c r="B6068" s="313" t="s">
        <v>1574</v>
      </c>
      <c r="C6068" s="672"/>
      <c r="D6068" s="313" t="s">
        <v>11425</v>
      </c>
      <c r="E6068" s="313" t="s">
        <v>412</v>
      </c>
      <c r="I6068" s="313" t="s">
        <v>1575</v>
      </c>
      <c r="J6068" s="313" t="s">
        <v>847</v>
      </c>
      <c r="K6068" s="313">
        <v>51</v>
      </c>
      <c r="L6068" s="319"/>
      <c r="M6068" s="319">
        <v>20</v>
      </c>
      <c r="N6068" s="319">
        <v>0</v>
      </c>
      <c r="O6068" s="319" t="s">
        <v>9644</v>
      </c>
      <c r="P6068" s="319">
        <v>4</v>
      </c>
      <c r="Q6068" s="319">
        <v>30</v>
      </c>
      <c r="R6068" s="319">
        <v>0</v>
      </c>
      <c r="S6068" s="319" t="s">
        <v>9645</v>
      </c>
      <c r="T6068" s="319">
        <v>22</v>
      </c>
      <c r="U6068" s="319">
        <v>51.332999999999998</v>
      </c>
      <c r="V6068" s="319">
        <v>4.5</v>
      </c>
      <c r="W6068" s="319"/>
      <c r="X6068" s="319"/>
      <c r="Y6068" s="319"/>
      <c r="Z6068" s="319"/>
      <c r="AA6068" s="319"/>
      <c r="AB6068" s="319"/>
      <c r="AC6068" s="319"/>
      <c r="AD6068" s="319"/>
      <c r="AE6068" s="319"/>
      <c r="AF6068" s="319"/>
    </row>
    <row r="6069" spans="2:32" s="313" customFormat="1" hidden="1" x14ac:dyDescent="0.25">
      <c r="B6069" s="313" t="s">
        <v>1559</v>
      </c>
      <c r="C6069" s="672"/>
      <c r="D6069" s="313" t="s">
        <v>11426</v>
      </c>
      <c r="E6069" s="313" t="s">
        <v>412</v>
      </c>
      <c r="I6069" s="313" t="s">
        <v>1560</v>
      </c>
      <c r="J6069" s="313" t="s">
        <v>1194</v>
      </c>
      <c r="K6069" s="313">
        <v>51</v>
      </c>
      <c r="L6069" s="319"/>
      <c r="M6069" s="319">
        <v>23</v>
      </c>
      <c r="N6069" s="319">
        <v>0</v>
      </c>
      <c r="O6069" s="319" t="s">
        <v>9644</v>
      </c>
      <c r="P6069" s="319">
        <v>0</v>
      </c>
      <c r="Q6069" s="319">
        <v>47</v>
      </c>
      <c r="R6069" s="319">
        <v>0</v>
      </c>
      <c r="S6069" s="319" t="s">
        <v>9648</v>
      </c>
      <c r="T6069" s="319">
        <v>0</v>
      </c>
      <c r="U6069" s="319">
        <v>51.383000000000003</v>
      </c>
      <c r="V6069" s="319">
        <v>-0.78300000000000003</v>
      </c>
      <c r="W6069" s="319"/>
      <c r="X6069" s="319"/>
      <c r="Y6069" s="319"/>
      <c r="Z6069" s="319"/>
      <c r="AA6069" s="319"/>
      <c r="AB6069" s="319"/>
      <c r="AC6069" s="319"/>
      <c r="AD6069" s="319"/>
      <c r="AE6069" s="319"/>
      <c r="AF6069" s="319"/>
    </row>
    <row r="6070" spans="2:32" s="313" customFormat="1" hidden="1" x14ac:dyDescent="0.25">
      <c r="B6070" s="313" t="s">
        <v>1564</v>
      </c>
      <c r="C6070" s="672"/>
      <c r="D6070" s="313" t="s">
        <v>11427</v>
      </c>
      <c r="E6070" s="313" t="s">
        <v>412</v>
      </c>
      <c r="I6070" s="313" t="s">
        <v>1564</v>
      </c>
      <c r="J6070" s="313" t="s">
        <v>705</v>
      </c>
      <c r="K6070" s="313">
        <v>41</v>
      </c>
      <c r="L6070" s="319"/>
      <c r="M6070" s="319">
        <v>35</v>
      </c>
      <c r="N6070" s="319">
        <v>13</v>
      </c>
      <c r="O6070" s="319" t="s">
        <v>9644</v>
      </c>
      <c r="P6070" s="319">
        <v>8</v>
      </c>
      <c r="Q6070" s="319">
        <v>26</v>
      </c>
      <c r="R6070" s="319">
        <v>42</v>
      </c>
      <c r="S6070" s="319" t="s">
        <v>9648</v>
      </c>
      <c r="T6070" s="319">
        <v>76</v>
      </c>
      <c r="U6070" s="319">
        <v>41.587000000000003</v>
      </c>
      <c r="V6070" s="319">
        <v>-8.4450000000000003</v>
      </c>
      <c r="W6070" s="319"/>
      <c r="X6070" s="319"/>
      <c r="Y6070" s="319"/>
      <c r="Z6070" s="319"/>
      <c r="AA6070" s="319"/>
      <c r="AB6070" s="319"/>
      <c r="AC6070" s="319"/>
      <c r="AD6070" s="319"/>
      <c r="AE6070" s="319"/>
      <c r="AF6070" s="319"/>
    </row>
    <row r="6071" spans="2:32" s="313" customFormat="1" hidden="1" x14ac:dyDescent="0.25">
      <c r="B6071" s="313" t="s">
        <v>1567</v>
      </c>
      <c r="C6071" s="672"/>
      <c r="D6071" s="313" t="s">
        <v>11428</v>
      </c>
      <c r="E6071" s="313" t="s">
        <v>412</v>
      </c>
      <c r="I6071" s="313" t="s">
        <v>1567</v>
      </c>
      <c r="J6071" s="313" t="s">
        <v>525</v>
      </c>
      <c r="K6071" s="313">
        <v>26</v>
      </c>
      <c r="L6071" s="319"/>
      <c r="M6071" s="319">
        <v>14</v>
      </c>
      <c r="N6071" s="319">
        <v>19</v>
      </c>
      <c r="O6071" s="319" t="s">
        <v>9647</v>
      </c>
      <c r="P6071" s="319">
        <v>28</v>
      </c>
      <c r="Q6071" s="319">
        <v>18</v>
      </c>
      <c r="R6071" s="319">
        <v>6</v>
      </c>
      <c r="S6071" s="319" t="s">
        <v>9645</v>
      </c>
      <c r="T6071" s="319">
        <v>1616</v>
      </c>
      <c r="U6071" s="319">
        <v>-26.239000000000001</v>
      </c>
      <c r="V6071" s="319">
        <v>28.302</v>
      </c>
      <c r="W6071" s="319"/>
      <c r="X6071" s="319"/>
      <c r="Y6071" s="319"/>
      <c r="Z6071" s="319"/>
      <c r="AA6071" s="319"/>
      <c r="AB6071" s="319"/>
      <c r="AC6071" s="319"/>
      <c r="AD6071" s="319"/>
      <c r="AE6071" s="319"/>
      <c r="AF6071" s="319"/>
    </row>
    <row r="6072" spans="2:32" s="313" customFormat="1" hidden="1" x14ac:dyDescent="0.25">
      <c r="B6072" s="313" t="s">
        <v>6152</v>
      </c>
      <c r="C6072" s="672"/>
      <c r="D6072" s="313" t="s">
        <v>11429</v>
      </c>
      <c r="E6072" s="313" t="s">
        <v>412</v>
      </c>
      <c r="I6072" s="313" t="s">
        <v>6153</v>
      </c>
      <c r="J6072" s="313" t="s">
        <v>406</v>
      </c>
      <c r="K6072" s="313">
        <v>51</v>
      </c>
      <c r="L6072" s="319"/>
      <c r="M6072" s="319">
        <v>19</v>
      </c>
      <c r="N6072" s="319">
        <v>41</v>
      </c>
      <c r="O6072" s="319" t="s">
        <v>9644</v>
      </c>
      <c r="P6072" s="319">
        <v>12</v>
      </c>
      <c r="Q6072" s="319">
        <v>39</v>
      </c>
      <c r="R6072" s="319">
        <v>24</v>
      </c>
      <c r="S6072" s="319" t="s">
        <v>9645</v>
      </c>
      <c r="T6072" s="319">
        <v>164</v>
      </c>
      <c r="U6072" s="319">
        <v>51.328000000000003</v>
      </c>
      <c r="V6072" s="319">
        <v>12.657</v>
      </c>
      <c r="W6072" s="319"/>
      <c r="X6072" s="319"/>
      <c r="Y6072" s="319"/>
      <c r="Z6072" s="319"/>
      <c r="AA6072" s="319"/>
      <c r="AB6072" s="319"/>
      <c r="AC6072" s="319"/>
      <c r="AD6072" s="319"/>
      <c r="AE6072" s="319"/>
      <c r="AF6072" s="319"/>
    </row>
    <row r="6073" spans="2:32" s="313" customFormat="1" hidden="1" x14ac:dyDescent="0.25">
      <c r="B6073" s="313" t="s">
        <v>6260</v>
      </c>
      <c r="C6073" s="672"/>
      <c r="D6073" s="313" t="s">
        <v>11430</v>
      </c>
      <c r="E6073" s="313" t="s">
        <v>412</v>
      </c>
      <c r="I6073" s="313" t="s">
        <v>6261</v>
      </c>
      <c r="J6073" s="313" t="s">
        <v>745</v>
      </c>
      <c r="K6073" s="313">
        <v>58</v>
      </c>
      <c r="L6073" s="319"/>
      <c r="M6073" s="319">
        <v>36</v>
      </c>
      <c r="N6073" s="319">
        <v>39</v>
      </c>
      <c r="O6073" s="319" t="s">
        <v>9644</v>
      </c>
      <c r="P6073" s="319">
        <v>16</v>
      </c>
      <c r="Q6073" s="319">
        <v>6</v>
      </c>
      <c r="R6073" s="319">
        <v>12</v>
      </c>
      <c r="S6073" s="319" t="s">
        <v>9645</v>
      </c>
      <c r="T6073" s="319">
        <v>28</v>
      </c>
      <c r="U6073" s="319">
        <v>58.610999999999997</v>
      </c>
      <c r="V6073" s="319">
        <v>16.103000000000002</v>
      </c>
      <c r="W6073" s="319"/>
      <c r="X6073" s="319"/>
      <c r="Y6073" s="319"/>
      <c r="Z6073" s="319"/>
      <c r="AA6073" s="319"/>
      <c r="AB6073" s="319"/>
      <c r="AC6073" s="319"/>
      <c r="AD6073" s="319"/>
      <c r="AE6073" s="319"/>
      <c r="AF6073" s="319"/>
    </row>
    <row r="6074" spans="2:32" s="313" customFormat="1" hidden="1" x14ac:dyDescent="0.25">
      <c r="B6074" s="313" t="s">
        <v>601</v>
      </c>
      <c r="C6074" s="672"/>
      <c r="D6074" s="313" t="s">
        <v>11431</v>
      </c>
      <c r="E6074" s="313" t="s">
        <v>412</v>
      </c>
      <c r="I6074" s="313" t="s">
        <v>602</v>
      </c>
      <c r="J6074" s="313" t="s">
        <v>423</v>
      </c>
      <c r="K6074" s="313">
        <v>49</v>
      </c>
      <c r="L6074" s="319"/>
      <c r="M6074" s="319">
        <v>58</v>
      </c>
      <c r="N6074" s="319">
        <v>17</v>
      </c>
      <c r="O6074" s="319" t="s">
        <v>9644</v>
      </c>
      <c r="P6074" s="319">
        <v>2</v>
      </c>
      <c r="Q6074" s="319">
        <v>41</v>
      </c>
      <c r="R6074" s="319">
        <v>59</v>
      </c>
      <c r="S6074" s="319" t="s">
        <v>9645</v>
      </c>
      <c r="T6074" s="319">
        <v>11</v>
      </c>
      <c r="U6074" s="319">
        <v>49.970999999999997</v>
      </c>
      <c r="V6074" s="319">
        <v>2.7</v>
      </c>
      <c r="W6074" s="319"/>
      <c r="X6074" s="319"/>
      <c r="Y6074" s="319"/>
      <c r="Z6074" s="319"/>
      <c r="AA6074" s="319"/>
      <c r="AB6074" s="319"/>
      <c r="AC6074" s="319"/>
      <c r="AD6074" s="319"/>
      <c r="AE6074" s="319"/>
      <c r="AF6074" s="319"/>
    </row>
    <row r="6075" spans="2:32" s="313" customFormat="1" hidden="1" x14ac:dyDescent="0.25">
      <c r="B6075" s="313" t="s">
        <v>5668</v>
      </c>
      <c r="C6075" s="672"/>
      <c r="D6075" s="313" t="s">
        <v>11432</v>
      </c>
      <c r="E6075" s="313" t="s">
        <v>412</v>
      </c>
      <c r="I6075" s="313" t="s">
        <v>5671</v>
      </c>
      <c r="J6075" s="313" t="s">
        <v>600</v>
      </c>
      <c r="K6075" s="313">
        <v>45</v>
      </c>
      <c r="L6075" s="319"/>
      <c r="M6075" s="319">
        <v>32</v>
      </c>
      <c r="N6075" s="319">
        <v>23</v>
      </c>
      <c r="O6075" s="319" t="s">
        <v>9644</v>
      </c>
      <c r="P6075" s="319">
        <v>9</v>
      </c>
      <c r="Q6075" s="319">
        <v>12</v>
      </c>
      <c r="R6075" s="319">
        <v>8</v>
      </c>
      <c r="S6075" s="319" t="s">
        <v>9645</v>
      </c>
      <c r="T6075" s="319">
        <v>148</v>
      </c>
      <c r="U6075" s="319">
        <v>45.54</v>
      </c>
      <c r="V6075" s="319">
        <v>9.202</v>
      </c>
      <c r="W6075" s="319"/>
      <c r="X6075" s="319"/>
      <c r="Y6075" s="319"/>
      <c r="Z6075" s="319"/>
      <c r="AA6075" s="319"/>
      <c r="AB6075" s="319"/>
      <c r="AC6075" s="319"/>
      <c r="AD6075" s="319"/>
      <c r="AE6075" s="319"/>
      <c r="AF6075" s="319"/>
    </row>
    <row r="6076" spans="2:32" s="313" customFormat="1" hidden="1" x14ac:dyDescent="0.25">
      <c r="B6076" s="313" t="s">
        <v>1595</v>
      </c>
      <c r="C6076" s="672"/>
      <c r="D6076" s="313" t="s">
        <v>11433</v>
      </c>
      <c r="E6076" s="313" t="s">
        <v>412</v>
      </c>
      <c r="I6076" s="313" t="s">
        <v>1596</v>
      </c>
      <c r="J6076" s="313" t="s">
        <v>423</v>
      </c>
      <c r="K6076" s="313">
        <v>48</v>
      </c>
      <c r="L6076" s="319"/>
      <c r="M6076" s="319">
        <v>35</v>
      </c>
      <c r="N6076" s="319">
        <v>48</v>
      </c>
      <c r="O6076" s="319" t="s">
        <v>9644</v>
      </c>
      <c r="P6076" s="319">
        <v>2</v>
      </c>
      <c r="Q6076" s="319">
        <v>19</v>
      </c>
      <c r="R6076" s="319">
        <v>53</v>
      </c>
      <c r="S6076" s="319" t="s">
        <v>9645</v>
      </c>
      <c r="T6076" s="319">
        <v>83</v>
      </c>
      <c r="U6076" s="319">
        <v>48.597000000000001</v>
      </c>
      <c r="V6076" s="319">
        <v>2.331</v>
      </c>
      <c r="W6076" s="319"/>
      <c r="X6076" s="319"/>
      <c r="Y6076" s="319"/>
      <c r="Z6076" s="319"/>
      <c r="AA6076" s="319"/>
      <c r="AB6076" s="319"/>
      <c r="AC6076" s="319"/>
      <c r="AD6076" s="319"/>
      <c r="AE6076" s="319"/>
      <c r="AF6076" s="319"/>
    </row>
    <row r="6077" spans="2:32" s="313" customFormat="1" hidden="1" x14ac:dyDescent="0.25">
      <c r="B6077" s="313" t="s">
        <v>1603</v>
      </c>
      <c r="C6077" s="672"/>
      <c r="D6077" s="313" t="s">
        <v>11434</v>
      </c>
      <c r="E6077" s="313" t="s">
        <v>412</v>
      </c>
      <c r="I6077" s="313" t="s">
        <v>1604</v>
      </c>
      <c r="J6077" s="313" t="s">
        <v>423</v>
      </c>
      <c r="K6077" s="313">
        <v>48</v>
      </c>
      <c r="L6077" s="319"/>
      <c r="M6077" s="319">
        <v>25</v>
      </c>
      <c r="N6077" s="319">
        <v>47</v>
      </c>
      <c r="O6077" s="319" t="s">
        <v>9644</v>
      </c>
      <c r="P6077" s="319">
        <v>4</v>
      </c>
      <c r="Q6077" s="319">
        <v>28</v>
      </c>
      <c r="R6077" s="319">
        <v>52</v>
      </c>
      <c r="S6077" s="319" t="s">
        <v>9645</v>
      </c>
      <c r="T6077" s="319">
        <v>117</v>
      </c>
      <c r="U6077" s="319">
        <v>48.43</v>
      </c>
      <c r="V6077" s="319">
        <v>4.4809999999999999</v>
      </c>
      <c r="W6077" s="319"/>
      <c r="X6077" s="319"/>
      <c r="Y6077" s="319"/>
      <c r="Z6077" s="319"/>
      <c r="AA6077" s="319"/>
      <c r="AB6077" s="319"/>
      <c r="AC6077" s="319"/>
      <c r="AD6077" s="319"/>
      <c r="AE6077" s="319"/>
      <c r="AF6077" s="319"/>
    </row>
    <row r="6078" spans="2:32" s="313" customFormat="1" hidden="1" x14ac:dyDescent="0.25">
      <c r="B6078" s="313" t="s">
        <v>3030</v>
      </c>
      <c r="C6078" s="672"/>
      <c r="D6078" s="313" t="s">
        <v>11435</v>
      </c>
      <c r="E6078" s="313" t="s">
        <v>412</v>
      </c>
      <c r="I6078" s="313" t="s">
        <v>3031</v>
      </c>
      <c r="J6078" s="313" t="s">
        <v>621</v>
      </c>
      <c r="K6078" s="313">
        <v>61</v>
      </c>
      <c r="L6078" s="319"/>
      <c r="M6078" s="319">
        <v>23</v>
      </c>
      <c r="N6078" s="319">
        <v>33</v>
      </c>
      <c r="O6078" s="319" t="s">
        <v>9644</v>
      </c>
      <c r="P6078" s="319">
        <v>5</v>
      </c>
      <c r="Q6078" s="319">
        <v>45</v>
      </c>
      <c r="R6078" s="319">
        <v>51</v>
      </c>
      <c r="S6078" s="319" t="s">
        <v>9645</v>
      </c>
      <c r="T6078" s="319">
        <v>319</v>
      </c>
      <c r="U6078" s="319">
        <v>61.392000000000003</v>
      </c>
      <c r="V6078" s="319">
        <v>5.7640000000000002</v>
      </c>
      <c r="W6078" s="319"/>
      <c r="X6078" s="319"/>
      <c r="Y6078" s="319"/>
      <c r="Z6078" s="319"/>
      <c r="AA6078" s="319"/>
      <c r="AB6078" s="319"/>
      <c r="AC6078" s="319"/>
      <c r="AD6078" s="319"/>
      <c r="AE6078" s="319"/>
      <c r="AF6078" s="319"/>
    </row>
    <row r="6079" spans="2:32" s="313" customFormat="1" hidden="1" x14ac:dyDescent="0.25">
      <c r="B6079" s="313" t="s">
        <v>1608</v>
      </c>
      <c r="C6079" s="672"/>
      <c r="D6079" s="313" t="s">
        <v>11436</v>
      </c>
      <c r="E6079" s="313" t="s">
        <v>412</v>
      </c>
      <c r="I6079" s="313" t="s">
        <v>1611</v>
      </c>
      <c r="J6079" s="313" t="s">
        <v>493</v>
      </c>
      <c r="K6079" s="313">
        <v>27</v>
      </c>
      <c r="L6079" s="319"/>
      <c r="M6079" s="319">
        <v>34</v>
      </c>
      <c r="N6079" s="319">
        <v>13</v>
      </c>
      <c r="O6079" s="319" t="s">
        <v>9647</v>
      </c>
      <c r="P6079" s="319">
        <v>153</v>
      </c>
      <c r="Q6079" s="319">
        <v>0</v>
      </c>
      <c r="R6079" s="319">
        <v>29</v>
      </c>
      <c r="S6079" s="319" t="s">
        <v>9645</v>
      </c>
      <c r="T6079" s="319">
        <v>20</v>
      </c>
      <c r="U6079" s="319">
        <v>-27.57</v>
      </c>
      <c r="V6079" s="319">
        <v>153.00800000000001</v>
      </c>
      <c r="W6079" s="319"/>
      <c r="X6079" s="319"/>
      <c r="Y6079" s="319"/>
      <c r="Z6079" s="319"/>
      <c r="AA6079" s="319"/>
      <c r="AB6079" s="319"/>
      <c r="AC6079" s="319"/>
      <c r="AD6079" s="319"/>
      <c r="AE6079" s="319"/>
      <c r="AF6079" s="319"/>
    </row>
    <row r="6080" spans="2:32" s="313" customFormat="1" hidden="1" x14ac:dyDescent="0.25">
      <c r="B6080" s="313" t="s">
        <v>1624</v>
      </c>
      <c r="C6080" s="672"/>
      <c r="D6080" s="313" t="s">
        <v>11437</v>
      </c>
      <c r="E6080" s="313" t="s">
        <v>412</v>
      </c>
      <c r="I6080" s="313" t="s">
        <v>1624</v>
      </c>
      <c r="J6080" s="313" t="s">
        <v>1194</v>
      </c>
      <c r="K6080" s="313">
        <v>53</v>
      </c>
      <c r="L6080" s="319"/>
      <c r="M6080" s="319">
        <v>43</v>
      </c>
      <c r="N6080" s="319">
        <v>10</v>
      </c>
      <c r="O6080" s="319" t="s">
        <v>9644</v>
      </c>
      <c r="P6080" s="319">
        <v>0</v>
      </c>
      <c r="Q6080" s="319">
        <v>33</v>
      </c>
      <c r="R6080" s="319">
        <v>58</v>
      </c>
      <c r="S6080" s="319" t="s">
        <v>9648</v>
      </c>
      <c r="T6080" s="319">
        <v>4</v>
      </c>
      <c r="U6080" s="319">
        <v>53.719000000000001</v>
      </c>
      <c r="V6080" s="319">
        <v>-0.56599999999999995</v>
      </c>
      <c r="W6080" s="319"/>
      <c r="X6080" s="319"/>
      <c r="Y6080" s="319"/>
      <c r="Z6080" s="319"/>
      <c r="AA6080" s="319"/>
      <c r="AB6080" s="319"/>
      <c r="AC6080" s="319"/>
      <c r="AD6080" s="319"/>
      <c r="AE6080" s="319"/>
      <c r="AF6080" s="319"/>
    </row>
    <row r="6081" spans="2:32" s="313" customFormat="1" hidden="1" x14ac:dyDescent="0.25">
      <c r="B6081" s="313" t="s">
        <v>1631</v>
      </c>
      <c r="C6081" s="672"/>
      <c r="D6081" s="313" t="s">
        <v>11438</v>
      </c>
      <c r="E6081" s="313" t="s">
        <v>412</v>
      </c>
      <c r="I6081" s="313" t="s">
        <v>1632</v>
      </c>
      <c r="J6081" s="313" t="s">
        <v>423</v>
      </c>
      <c r="K6081" s="313">
        <v>47</v>
      </c>
      <c r="L6081" s="319"/>
      <c r="M6081" s="319">
        <v>20</v>
      </c>
      <c r="N6081" s="319">
        <v>6</v>
      </c>
      <c r="O6081" s="319" t="s">
        <v>9644</v>
      </c>
      <c r="P6081" s="319">
        <v>5</v>
      </c>
      <c r="Q6081" s="319">
        <v>30</v>
      </c>
      <c r="R6081" s="319">
        <v>49</v>
      </c>
      <c r="S6081" s="319" t="s">
        <v>9645</v>
      </c>
      <c r="T6081" s="319">
        <v>208</v>
      </c>
      <c r="U6081" s="319">
        <v>47.335000000000001</v>
      </c>
      <c r="V6081" s="319">
        <v>5.5140000000000002</v>
      </c>
      <c r="W6081" s="319"/>
      <c r="X6081" s="319"/>
      <c r="Y6081" s="319"/>
      <c r="Z6081" s="319"/>
      <c r="AA6081" s="319"/>
      <c r="AB6081" s="319"/>
      <c r="AC6081" s="319"/>
      <c r="AD6081" s="319"/>
      <c r="AE6081" s="319"/>
      <c r="AF6081" s="319"/>
    </row>
    <row r="6082" spans="2:32" s="313" customFormat="1" hidden="1" x14ac:dyDescent="0.25">
      <c r="B6082" s="313" t="s">
        <v>3098</v>
      </c>
      <c r="C6082" s="672"/>
      <c r="D6082" s="313" t="s">
        <v>11439</v>
      </c>
      <c r="E6082" s="313" t="s">
        <v>412</v>
      </c>
      <c r="I6082" s="313" t="s">
        <v>3099</v>
      </c>
      <c r="J6082" s="313" t="s">
        <v>436</v>
      </c>
      <c r="K6082" s="313">
        <v>61</v>
      </c>
      <c r="L6082" s="319"/>
      <c r="M6082" s="319">
        <v>15</v>
      </c>
      <c r="N6082" s="319">
        <v>58</v>
      </c>
      <c r="O6082" s="319" t="s">
        <v>9644</v>
      </c>
      <c r="P6082" s="319">
        <v>149</v>
      </c>
      <c r="Q6082" s="319">
        <v>39</v>
      </c>
      <c r="R6082" s="319">
        <v>11</v>
      </c>
      <c r="S6082" s="319" t="s">
        <v>9648</v>
      </c>
      <c r="T6082" s="319">
        <v>116</v>
      </c>
      <c r="U6082" s="319">
        <v>61.265999999999998</v>
      </c>
      <c r="V6082" s="319">
        <v>-149.65299999999999</v>
      </c>
      <c r="W6082" s="319"/>
      <c r="X6082" s="319"/>
      <c r="Y6082" s="319"/>
      <c r="Z6082" s="319"/>
      <c r="AA6082" s="319"/>
      <c r="AB6082" s="319"/>
      <c r="AC6082" s="319"/>
      <c r="AD6082" s="319"/>
      <c r="AE6082" s="319"/>
      <c r="AF6082" s="319"/>
    </row>
    <row r="6083" spans="2:32" s="313" customFormat="1" hidden="1" x14ac:dyDescent="0.25">
      <c r="B6083" s="313" t="s">
        <v>1649</v>
      </c>
      <c r="C6083" s="672"/>
      <c r="D6083" s="313" t="s">
        <v>11440</v>
      </c>
      <c r="E6083" s="313" t="s">
        <v>412</v>
      </c>
      <c r="I6083" s="313" t="s">
        <v>1650</v>
      </c>
      <c r="J6083" s="313" t="s">
        <v>1336</v>
      </c>
      <c r="K6083" s="313">
        <v>28</v>
      </c>
      <c r="L6083" s="319"/>
      <c r="M6083" s="319">
        <v>47</v>
      </c>
      <c r="N6083" s="319">
        <v>43</v>
      </c>
      <c r="O6083" s="319" t="s">
        <v>9644</v>
      </c>
      <c r="P6083" s="319">
        <v>22</v>
      </c>
      <c r="Q6083" s="319">
        <v>4</v>
      </c>
      <c r="R6083" s="319">
        <v>51</v>
      </c>
      <c r="S6083" s="319" t="s">
        <v>9645</v>
      </c>
      <c r="T6083" s="319">
        <v>50</v>
      </c>
      <c r="U6083" s="319">
        <v>28.795000000000002</v>
      </c>
      <c r="V6083" s="319">
        <v>22.081</v>
      </c>
      <c r="W6083" s="319"/>
      <c r="X6083" s="319"/>
      <c r="Y6083" s="319"/>
      <c r="Z6083" s="319"/>
      <c r="AA6083" s="319"/>
      <c r="AB6083" s="319"/>
      <c r="AC6083" s="319"/>
      <c r="AD6083" s="319"/>
      <c r="AE6083" s="319"/>
      <c r="AF6083" s="319"/>
    </row>
    <row r="6084" spans="2:32" s="313" customFormat="1" hidden="1" x14ac:dyDescent="0.25">
      <c r="B6084" s="313" t="s">
        <v>1665</v>
      </c>
      <c r="C6084" s="672"/>
      <c r="D6084" s="313" t="s">
        <v>11441</v>
      </c>
      <c r="E6084" s="313" t="s">
        <v>412</v>
      </c>
      <c r="I6084" s="313" t="s">
        <v>1666</v>
      </c>
      <c r="J6084" s="313" t="s">
        <v>406</v>
      </c>
      <c r="K6084" s="313">
        <v>50</v>
      </c>
      <c r="L6084" s="319"/>
      <c r="M6084" s="319">
        <v>10</v>
      </c>
      <c r="N6084" s="319">
        <v>25</v>
      </c>
      <c r="O6084" s="319" t="s">
        <v>9644</v>
      </c>
      <c r="P6084" s="319">
        <v>7</v>
      </c>
      <c r="Q6084" s="319">
        <v>3</v>
      </c>
      <c r="R6084" s="319">
        <v>48</v>
      </c>
      <c r="S6084" s="319" t="s">
        <v>9645</v>
      </c>
      <c r="T6084" s="319">
        <v>478</v>
      </c>
      <c r="U6084" s="319">
        <v>50.173999999999999</v>
      </c>
      <c r="V6084" s="319">
        <v>7.0629999999999997</v>
      </c>
      <c r="W6084" s="319"/>
      <c r="X6084" s="319"/>
      <c r="Y6084" s="319"/>
      <c r="Z6084" s="319"/>
      <c r="AA6084" s="319"/>
      <c r="AB6084" s="319"/>
      <c r="AC6084" s="319"/>
      <c r="AD6084" s="319"/>
      <c r="AE6084" s="319"/>
      <c r="AF6084" s="319"/>
    </row>
    <row r="6085" spans="2:32" s="313" customFormat="1" hidden="1" x14ac:dyDescent="0.25">
      <c r="B6085" s="313" t="s">
        <v>1633</v>
      </c>
      <c r="C6085" s="672"/>
      <c r="D6085" s="313" t="s">
        <v>11442</v>
      </c>
      <c r="E6085" s="313" t="s">
        <v>412</v>
      </c>
      <c r="I6085" s="313" t="s">
        <v>1634</v>
      </c>
      <c r="J6085" s="313" t="s">
        <v>406</v>
      </c>
      <c r="K6085" s="313">
        <v>52</v>
      </c>
      <c r="L6085" s="319"/>
      <c r="M6085" s="319">
        <v>16</v>
      </c>
      <c r="N6085" s="319">
        <v>42</v>
      </c>
      <c r="O6085" s="319" t="s">
        <v>9644</v>
      </c>
      <c r="P6085" s="319">
        <v>9</v>
      </c>
      <c r="Q6085" s="319">
        <v>4</v>
      </c>
      <c r="R6085" s="319">
        <v>55</v>
      </c>
      <c r="S6085" s="319" t="s">
        <v>9645</v>
      </c>
      <c r="T6085" s="319">
        <v>71</v>
      </c>
      <c r="U6085" s="319">
        <v>52.277999999999999</v>
      </c>
      <c r="V6085" s="319">
        <v>9.0820000000000007</v>
      </c>
      <c r="W6085" s="319"/>
      <c r="X6085" s="319"/>
      <c r="Y6085" s="319"/>
      <c r="Z6085" s="319"/>
      <c r="AA6085" s="319"/>
      <c r="AB6085" s="319"/>
      <c r="AC6085" s="319"/>
      <c r="AD6085" s="319"/>
      <c r="AE6085" s="319"/>
      <c r="AF6085" s="319"/>
    </row>
    <row r="6086" spans="2:32" s="313" customFormat="1" hidden="1" x14ac:dyDescent="0.25">
      <c r="B6086" s="313" t="s">
        <v>9298</v>
      </c>
      <c r="C6086" s="672"/>
      <c r="D6086" s="313" t="s">
        <v>11443</v>
      </c>
      <c r="E6086" s="313" t="s">
        <v>412</v>
      </c>
      <c r="I6086" s="313" t="s">
        <v>9299</v>
      </c>
      <c r="J6086" s="313" t="s">
        <v>748</v>
      </c>
      <c r="K6086" s="313">
        <v>51</v>
      </c>
      <c r="L6086" s="319"/>
      <c r="M6086" s="319">
        <v>15</v>
      </c>
      <c r="N6086" s="319">
        <v>19</v>
      </c>
      <c r="O6086" s="319" t="s">
        <v>9644</v>
      </c>
      <c r="P6086" s="319">
        <v>5</v>
      </c>
      <c r="Q6086" s="319">
        <v>36</v>
      </c>
      <c r="R6086" s="319">
        <v>5</v>
      </c>
      <c r="S6086" s="319" t="s">
        <v>9645</v>
      </c>
      <c r="T6086" s="319">
        <v>35</v>
      </c>
      <c r="U6086" s="319">
        <v>51.255000000000003</v>
      </c>
      <c r="V6086" s="319">
        <v>5.601</v>
      </c>
      <c r="W6086" s="319"/>
      <c r="X6086" s="319"/>
      <c r="Y6086" s="319"/>
      <c r="Z6086" s="319"/>
      <c r="AA6086" s="319"/>
      <c r="AB6086" s="319"/>
      <c r="AC6086" s="319"/>
      <c r="AD6086" s="319"/>
      <c r="AE6086" s="319"/>
      <c r="AF6086" s="319"/>
    </row>
    <row r="6087" spans="2:32" s="313" customFormat="1" hidden="1" x14ac:dyDescent="0.25">
      <c r="B6087" s="313" t="s">
        <v>8515</v>
      </c>
      <c r="C6087" s="672"/>
      <c r="D6087" s="313" t="s">
        <v>11444</v>
      </c>
      <c r="E6087" s="313" t="s">
        <v>412</v>
      </c>
      <c r="I6087" s="313" t="s">
        <v>8516</v>
      </c>
      <c r="J6087" s="313" t="s">
        <v>726</v>
      </c>
      <c r="K6087" s="313">
        <v>6</v>
      </c>
      <c r="L6087" s="319"/>
      <c r="M6087" s="319">
        <v>17</v>
      </c>
      <c r="N6087" s="319">
        <v>35</v>
      </c>
      <c r="O6087" s="319" t="s">
        <v>9647</v>
      </c>
      <c r="P6087" s="319">
        <v>106</v>
      </c>
      <c r="Q6087" s="319">
        <v>34</v>
      </c>
      <c r="R6087" s="319">
        <v>11</v>
      </c>
      <c r="S6087" s="319" t="s">
        <v>9645</v>
      </c>
      <c r="T6087" s="319">
        <v>47</v>
      </c>
      <c r="U6087" s="319">
        <v>-6.2930000000000001</v>
      </c>
      <c r="V6087" s="319">
        <v>106.57</v>
      </c>
      <c r="W6087" s="319"/>
      <c r="X6087" s="319"/>
      <c r="Y6087" s="319"/>
      <c r="Z6087" s="319"/>
      <c r="AA6087" s="319"/>
      <c r="AB6087" s="319"/>
      <c r="AC6087" s="319"/>
      <c r="AD6087" s="319"/>
      <c r="AE6087" s="319"/>
      <c r="AF6087" s="319"/>
    </row>
    <row r="6088" spans="2:32" s="313" customFormat="1" hidden="1" x14ac:dyDescent="0.25">
      <c r="B6088" s="313" t="s">
        <v>1670</v>
      </c>
      <c r="C6088" s="672"/>
      <c r="D6088" s="313" t="s">
        <v>11445</v>
      </c>
      <c r="E6088" s="313" t="s">
        <v>412</v>
      </c>
      <c r="I6088" s="313" t="s">
        <v>1670</v>
      </c>
      <c r="J6088" s="313" t="s">
        <v>1204</v>
      </c>
      <c r="K6088" s="313">
        <v>9</v>
      </c>
      <c r="L6088" s="319"/>
      <c r="M6088" s="319">
        <v>10</v>
      </c>
      <c r="N6088" s="319">
        <v>1</v>
      </c>
      <c r="O6088" s="319" t="s">
        <v>9644</v>
      </c>
      <c r="P6088" s="319">
        <v>83</v>
      </c>
      <c r="Q6088" s="319">
        <v>19</v>
      </c>
      <c r="R6088" s="319">
        <v>57</v>
      </c>
      <c r="S6088" s="319" t="s">
        <v>9648</v>
      </c>
      <c r="T6088" s="319">
        <v>371</v>
      </c>
      <c r="U6088" s="319">
        <v>9.1669999999999998</v>
      </c>
      <c r="V6088" s="319">
        <v>-83.331999999999994</v>
      </c>
      <c r="W6088" s="319"/>
      <c r="X6088" s="319"/>
      <c r="Y6088" s="319"/>
      <c r="Z6088" s="319"/>
      <c r="AA6088" s="319"/>
      <c r="AB6088" s="319"/>
      <c r="AC6088" s="319"/>
      <c r="AD6088" s="319"/>
      <c r="AE6088" s="319"/>
      <c r="AF6088" s="319"/>
    </row>
    <row r="6089" spans="2:32" s="313" customFormat="1" hidden="1" x14ac:dyDescent="0.25">
      <c r="B6089" s="313" t="s">
        <v>1696</v>
      </c>
      <c r="C6089" s="672"/>
      <c r="D6089" s="313" t="s">
        <v>11446</v>
      </c>
      <c r="E6089" s="313" t="s">
        <v>412</v>
      </c>
      <c r="I6089" s="313" t="s">
        <v>1697</v>
      </c>
      <c r="J6089" s="313" t="s">
        <v>682</v>
      </c>
      <c r="K6089" s="313">
        <v>46</v>
      </c>
      <c r="L6089" s="319"/>
      <c r="M6089" s="319">
        <v>58</v>
      </c>
      <c r="N6089" s="319">
        <v>29</v>
      </c>
      <c r="O6089" s="319" t="s">
        <v>9644</v>
      </c>
      <c r="P6089" s="319">
        <v>8</v>
      </c>
      <c r="Q6089" s="319">
        <v>23</v>
      </c>
      <c r="R6089" s="319">
        <v>56</v>
      </c>
      <c r="S6089" s="319" t="s">
        <v>9645</v>
      </c>
      <c r="T6089" s="319">
        <v>449</v>
      </c>
      <c r="U6089" s="319">
        <v>46.975000000000001</v>
      </c>
      <c r="V6089" s="319">
        <v>8.3989999999999991</v>
      </c>
      <c r="W6089" s="319"/>
      <c r="X6089" s="319"/>
      <c r="Y6089" s="319"/>
      <c r="Z6089" s="319"/>
      <c r="AA6089" s="319"/>
      <c r="AB6089" s="319"/>
      <c r="AC6089" s="319"/>
      <c r="AD6089" s="319"/>
      <c r="AE6089" s="319"/>
      <c r="AF6089" s="319"/>
    </row>
    <row r="6090" spans="2:32" s="313" customFormat="1" hidden="1" x14ac:dyDescent="0.25">
      <c r="B6090" s="313" t="s">
        <v>1701</v>
      </c>
      <c r="C6090" s="672"/>
      <c r="D6090" s="313" t="s">
        <v>11447</v>
      </c>
      <c r="E6090" s="313" t="s">
        <v>412</v>
      </c>
      <c r="I6090" s="313" t="s">
        <v>1701</v>
      </c>
      <c r="J6090" s="313" t="s">
        <v>406</v>
      </c>
      <c r="K6090" s="313">
        <v>49</v>
      </c>
      <c r="L6090" s="319"/>
      <c r="M6090" s="319">
        <v>47</v>
      </c>
      <c r="N6090" s="319">
        <v>39</v>
      </c>
      <c r="O6090" s="319" t="s">
        <v>9644</v>
      </c>
      <c r="P6090" s="319">
        <v>11</v>
      </c>
      <c r="Q6090" s="319">
        <v>7</v>
      </c>
      <c r="R6090" s="319">
        <v>56</v>
      </c>
      <c r="S6090" s="319" t="s">
        <v>9645</v>
      </c>
      <c r="T6090" s="319">
        <v>511</v>
      </c>
      <c r="U6090" s="319">
        <v>49.793999999999997</v>
      </c>
      <c r="V6090" s="319">
        <v>11.132</v>
      </c>
      <c r="W6090" s="319"/>
      <c r="X6090" s="319"/>
      <c r="Y6090" s="319"/>
      <c r="Z6090" s="319"/>
      <c r="AA6090" s="319"/>
      <c r="AB6090" s="319"/>
      <c r="AC6090" s="319"/>
      <c r="AD6090" s="319"/>
      <c r="AE6090" s="319"/>
      <c r="AF6090" s="319"/>
    </row>
    <row r="6091" spans="2:32" s="313" customFormat="1" hidden="1" x14ac:dyDescent="0.25">
      <c r="B6091" s="313" t="s">
        <v>1702</v>
      </c>
      <c r="C6091" s="672"/>
      <c r="D6091" s="313" t="s">
        <v>11448</v>
      </c>
      <c r="E6091" s="313" t="s">
        <v>412</v>
      </c>
      <c r="I6091" s="313" t="s">
        <v>1702</v>
      </c>
      <c r="J6091" s="313" t="s">
        <v>594</v>
      </c>
      <c r="K6091" s="313">
        <v>42</v>
      </c>
      <c r="L6091" s="319"/>
      <c r="M6091" s="319">
        <v>21</v>
      </c>
      <c r="N6091" s="319">
        <v>27</v>
      </c>
      <c r="O6091" s="319" t="s">
        <v>9644</v>
      </c>
      <c r="P6091" s="319">
        <v>3</v>
      </c>
      <c r="Q6091" s="319">
        <v>37</v>
      </c>
      <c r="R6091" s="319">
        <v>14</v>
      </c>
      <c r="S6091" s="319" t="s">
        <v>9648</v>
      </c>
      <c r="T6091" s="319">
        <v>898</v>
      </c>
      <c r="U6091" s="319">
        <v>42.357999999999997</v>
      </c>
      <c r="V6091" s="319">
        <v>-3.621</v>
      </c>
      <c r="W6091" s="319"/>
      <c r="X6091" s="319"/>
      <c r="Y6091" s="319"/>
      <c r="Z6091" s="319"/>
      <c r="AA6091" s="319"/>
      <c r="AB6091" s="319"/>
      <c r="AC6091" s="319"/>
      <c r="AD6091" s="319"/>
      <c r="AE6091" s="319"/>
      <c r="AF6091" s="319"/>
    </row>
    <row r="6092" spans="2:32" s="313" customFormat="1" hidden="1" x14ac:dyDescent="0.25">
      <c r="B6092" s="313" t="s">
        <v>1718</v>
      </c>
      <c r="C6092" s="672"/>
      <c r="D6092" s="313" t="s">
        <v>11449</v>
      </c>
      <c r="E6092" s="313" t="s">
        <v>412</v>
      </c>
      <c r="I6092" s="313" t="s">
        <v>1718</v>
      </c>
      <c r="J6092" s="313" t="s">
        <v>1134</v>
      </c>
      <c r="K6092" s="313">
        <v>2</v>
      </c>
      <c r="L6092" s="319"/>
      <c r="M6092" s="319">
        <v>49</v>
      </c>
      <c r="N6092" s="319">
        <v>4</v>
      </c>
      <c r="O6092" s="319" t="s">
        <v>9644</v>
      </c>
      <c r="P6092" s="319">
        <v>24</v>
      </c>
      <c r="Q6092" s="319">
        <v>47</v>
      </c>
      <c r="R6092" s="319">
        <v>38</v>
      </c>
      <c r="S6092" s="319" t="s">
        <v>9645</v>
      </c>
      <c r="T6092" s="319">
        <v>421</v>
      </c>
      <c r="U6092" s="319">
        <v>2.8180000000000001</v>
      </c>
      <c r="V6092" s="319">
        <v>24.794</v>
      </c>
      <c r="W6092" s="319"/>
      <c r="X6092" s="319"/>
      <c r="Y6092" s="319"/>
      <c r="Z6092" s="319"/>
      <c r="AA6092" s="319"/>
      <c r="AB6092" s="319"/>
      <c r="AC6092" s="319"/>
      <c r="AD6092" s="319"/>
      <c r="AE6092" s="319"/>
      <c r="AF6092" s="319"/>
    </row>
    <row r="6093" spans="2:32" s="313" customFormat="1" hidden="1" x14ac:dyDescent="0.25">
      <c r="B6093" s="313" t="s">
        <v>1719</v>
      </c>
      <c r="C6093" s="672"/>
      <c r="D6093" s="313" t="s">
        <v>11450</v>
      </c>
      <c r="E6093" s="313" t="s">
        <v>412</v>
      </c>
      <c r="I6093" s="313" t="s">
        <v>1719</v>
      </c>
      <c r="J6093" s="313" t="s">
        <v>675</v>
      </c>
      <c r="K6093" s="313">
        <v>5</v>
      </c>
      <c r="L6093" s="319"/>
      <c r="M6093" s="319">
        <v>27</v>
      </c>
      <c r="N6093" s="319">
        <v>57</v>
      </c>
      <c r="O6093" s="319" t="s">
        <v>9644</v>
      </c>
      <c r="P6093" s="319">
        <v>100</v>
      </c>
      <c r="Q6093" s="319">
        <v>23</v>
      </c>
      <c r="R6093" s="319">
        <v>28</v>
      </c>
      <c r="S6093" s="319" t="s">
        <v>9645</v>
      </c>
      <c r="T6093" s="319">
        <v>4</v>
      </c>
      <c r="U6093" s="319">
        <v>5.4660000000000002</v>
      </c>
      <c r="V6093" s="319">
        <v>100.39100000000001</v>
      </c>
      <c r="W6093" s="319"/>
      <c r="X6093" s="319"/>
      <c r="Y6093" s="319"/>
      <c r="Z6093" s="319"/>
      <c r="AA6093" s="319"/>
      <c r="AB6093" s="319"/>
      <c r="AC6093" s="319"/>
      <c r="AD6093" s="319"/>
      <c r="AE6093" s="319"/>
      <c r="AF6093" s="319"/>
    </row>
    <row r="6094" spans="2:32" s="313" customFormat="1" hidden="1" x14ac:dyDescent="0.25">
      <c r="B6094" s="313" t="s">
        <v>1720</v>
      </c>
      <c r="C6094" s="672"/>
      <c r="D6094" s="313" t="s">
        <v>11451</v>
      </c>
      <c r="E6094" s="313" t="s">
        <v>412</v>
      </c>
      <c r="I6094" s="313" t="s">
        <v>1720</v>
      </c>
      <c r="J6094" s="313" t="s">
        <v>745</v>
      </c>
      <c r="K6094" s="313">
        <v>56</v>
      </c>
      <c r="L6094" s="319"/>
      <c r="M6094" s="319">
        <v>47</v>
      </c>
      <c r="N6094" s="319">
        <v>6</v>
      </c>
      <c r="O6094" s="319" t="s">
        <v>9644</v>
      </c>
      <c r="P6094" s="319">
        <v>13</v>
      </c>
      <c r="Q6094" s="319">
        <v>36</v>
      </c>
      <c r="R6094" s="319">
        <v>6</v>
      </c>
      <c r="S6094" s="319" t="s">
        <v>9645</v>
      </c>
      <c r="T6094" s="319">
        <v>153</v>
      </c>
      <c r="U6094" s="319">
        <v>56.784999999999997</v>
      </c>
      <c r="V6094" s="319">
        <v>13.602</v>
      </c>
      <c r="W6094" s="319"/>
      <c r="X6094" s="319"/>
      <c r="Y6094" s="319"/>
      <c r="Z6094" s="319"/>
      <c r="AA6094" s="319"/>
      <c r="AB6094" s="319"/>
      <c r="AC6094" s="319"/>
      <c r="AD6094" s="319"/>
      <c r="AE6094" s="319"/>
      <c r="AF6094" s="319"/>
    </row>
    <row r="6095" spans="2:32" s="313" customFormat="1" hidden="1" x14ac:dyDescent="0.25">
      <c r="B6095" s="313" t="s">
        <v>1721</v>
      </c>
      <c r="C6095" s="672"/>
      <c r="D6095" s="313" t="s">
        <v>11452</v>
      </c>
      <c r="E6095" s="313" t="s">
        <v>412</v>
      </c>
      <c r="I6095" s="313" t="s">
        <v>1721</v>
      </c>
      <c r="J6095" s="313" t="s">
        <v>772</v>
      </c>
      <c r="K6095" s="313">
        <v>3</v>
      </c>
      <c r="L6095" s="319"/>
      <c r="M6095" s="319">
        <v>55</v>
      </c>
      <c r="N6095" s="319">
        <v>0</v>
      </c>
      <c r="O6095" s="319" t="s">
        <v>9647</v>
      </c>
      <c r="P6095" s="319">
        <v>70</v>
      </c>
      <c r="Q6095" s="319">
        <v>30</v>
      </c>
      <c r="R6095" s="319">
        <v>29</v>
      </c>
      <c r="S6095" s="319" t="s">
        <v>9648</v>
      </c>
      <c r="T6095" s="319">
        <v>100</v>
      </c>
      <c r="U6095" s="319">
        <v>-3.9169999999999998</v>
      </c>
      <c r="V6095" s="319">
        <v>-70.507999999999996</v>
      </c>
      <c r="W6095" s="319"/>
      <c r="X6095" s="319"/>
      <c r="Y6095" s="319"/>
      <c r="Z6095" s="319"/>
      <c r="AA6095" s="319"/>
      <c r="AB6095" s="319"/>
      <c r="AC6095" s="319"/>
      <c r="AD6095" s="319"/>
      <c r="AE6095" s="319"/>
      <c r="AF6095" s="319"/>
    </row>
    <row r="6096" spans="2:32" s="313" customFormat="1" hidden="1" x14ac:dyDescent="0.25">
      <c r="B6096" s="313" t="s">
        <v>1724</v>
      </c>
      <c r="C6096" s="672"/>
      <c r="D6096" s="313" t="s">
        <v>11453</v>
      </c>
      <c r="E6096" s="313" t="s">
        <v>412</v>
      </c>
      <c r="I6096" s="313" t="s">
        <v>1724</v>
      </c>
      <c r="J6096" s="313" t="s">
        <v>1174</v>
      </c>
      <c r="K6096" s="313">
        <v>17</v>
      </c>
      <c r="L6096" s="319"/>
      <c r="M6096" s="319">
        <v>55</v>
      </c>
      <c r="N6096" s="319">
        <v>44</v>
      </c>
      <c r="O6096" s="319" t="s">
        <v>9644</v>
      </c>
      <c r="P6096" s="319">
        <v>71</v>
      </c>
      <c r="Q6096" s="319">
        <v>38</v>
      </c>
      <c r="R6096" s="319">
        <v>41</v>
      </c>
      <c r="S6096" s="319" t="s">
        <v>9648</v>
      </c>
      <c r="T6096" s="319">
        <v>11</v>
      </c>
      <c r="U6096" s="319">
        <v>17.928999999999998</v>
      </c>
      <c r="V6096" s="319">
        <v>-71.644999999999996</v>
      </c>
      <c r="W6096" s="319"/>
      <c r="X6096" s="319"/>
      <c r="Y6096" s="319"/>
      <c r="Z6096" s="319"/>
      <c r="AA6096" s="319"/>
      <c r="AB6096" s="319"/>
      <c r="AC6096" s="319"/>
      <c r="AD6096" s="319"/>
      <c r="AE6096" s="319"/>
      <c r="AF6096" s="319"/>
    </row>
    <row r="6097" spans="2:32" s="313" customFormat="1" hidden="1" x14ac:dyDescent="0.25">
      <c r="B6097" s="313" t="s">
        <v>1725</v>
      </c>
      <c r="C6097" s="672"/>
      <c r="D6097" s="313" t="s">
        <v>11454</v>
      </c>
      <c r="E6097" s="313" t="s">
        <v>412</v>
      </c>
      <c r="I6097" s="313" t="s">
        <v>1725</v>
      </c>
      <c r="J6097" s="313" t="s">
        <v>1204</v>
      </c>
      <c r="K6097" s="313">
        <v>10</v>
      </c>
      <c r="L6097" s="319"/>
      <c r="M6097" s="319">
        <v>21</v>
      </c>
      <c r="N6097" s="319">
        <v>20</v>
      </c>
      <c r="O6097" s="319" t="s">
        <v>9644</v>
      </c>
      <c r="P6097" s="319">
        <v>85</v>
      </c>
      <c r="Q6097" s="319">
        <v>51</v>
      </c>
      <c r="R6097" s="319">
        <v>10</v>
      </c>
      <c r="S6097" s="319" t="s">
        <v>9648</v>
      </c>
      <c r="T6097" s="319">
        <v>11</v>
      </c>
      <c r="U6097" s="319">
        <v>10.356</v>
      </c>
      <c r="V6097" s="319">
        <v>-85.852999999999994</v>
      </c>
      <c r="W6097" s="319"/>
      <c r="X6097" s="319"/>
      <c r="Y6097" s="319"/>
      <c r="Z6097" s="319"/>
      <c r="AA6097" s="319"/>
      <c r="AB6097" s="319"/>
      <c r="AC6097" s="319"/>
      <c r="AD6097" s="319"/>
      <c r="AE6097" s="319"/>
      <c r="AF6097" s="319"/>
    </row>
    <row r="6098" spans="2:32" s="313" customFormat="1" hidden="1" x14ac:dyDescent="0.25">
      <c r="B6098" s="313" t="s">
        <v>3975</v>
      </c>
      <c r="C6098" s="672"/>
      <c r="D6098" s="313" t="s">
        <v>11455</v>
      </c>
      <c r="E6098" s="313" t="s">
        <v>412</v>
      </c>
      <c r="I6098" s="313" t="s">
        <v>3976</v>
      </c>
      <c r="J6098" s="313" t="s">
        <v>665</v>
      </c>
      <c r="K6098" s="313">
        <v>9</v>
      </c>
      <c r="L6098" s="319"/>
      <c r="M6098" s="319">
        <v>20</v>
      </c>
      <c r="N6098" s="319">
        <v>2</v>
      </c>
      <c r="O6098" s="319" t="s">
        <v>9647</v>
      </c>
      <c r="P6098" s="319">
        <v>54</v>
      </c>
      <c r="Q6098" s="319">
        <v>57</v>
      </c>
      <c r="R6098" s="319">
        <v>55</v>
      </c>
      <c r="S6098" s="319" t="s">
        <v>9648</v>
      </c>
      <c r="T6098" s="319">
        <v>538</v>
      </c>
      <c r="U6098" s="319">
        <v>-9.3339999999999996</v>
      </c>
      <c r="V6098" s="319">
        <v>-54.965000000000003</v>
      </c>
      <c r="W6098" s="319"/>
      <c r="X6098" s="319"/>
      <c r="Y6098" s="319"/>
      <c r="Z6098" s="319"/>
      <c r="AA6098" s="319"/>
      <c r="AB6098" s="319"/>
      <c r="AC6098" s="319"/>
      <c r="AD6098" s="319"/>
      <c r="AE6098" s="319"/>
      <c r="AF6098" s="319"/>
    </row>
    <row r="6099" spans="2:32" s="313" customFormat="1" hidden="1" x14ac:dyDescent="0.25">
      <c r="B6099" s="313" t="s">
        <v>1734</v>
      </c>
      <c r="C6099" s="672"/>
      <c r="D6099" s="313" t="s">
        <v>11456</v>
      </c>
      <c r="E6099" s="313" t="s">
        <v>412</v>
      </c>
      <c r="I6099" s="313" t="s">
        <v>1734</v>
      </c>
      <c r="J6099" s="313" t="s">
        <v>1169</v>
      </c>
      <c r="K6099" s="313">
        <v>22</v>
      </c>
      <c r="L6099" s="319"/>
      <c r="M6099" s="319">
        <v>30</v>
      </c>
      <c r="N6099" s="319">
        <v>23</v>
      </c>
      <c r="O6099" s="319" t="s">
        <v>9644</v>
      </c>
      <c r="P6099" s="319">
        <v>79</v>
      </c>
      <c r="Q6099" s="319">
        <v>28</v>
      </c>
      <c r="R6099" s="319">
        <v>11</v>
      </c>
      <c r="S6099" s="319" t="s">
        <v>9648</v>
      </c>
      <c r="T6099" s="319">
        <v>16</v>
      </c>
      <c r="U6099" s="319">
        <v>22.506</v>
      </c>
      <c r="V6099" s="319">
        <v>-79.47</v>
      </c>
      <c r="W6099" s="319"/>
      <c r="X6099" s="319"/>
      <c r="Y6099" s="319"/>
      <c r="Z6099" s="319"/>
      <c r="AA6099" s="319"/>
      <c r="AB6099" s="319"/>
      <c r="AC6099" s="319"/>
      <c r="AD6099" s="319"/>
      <c r="AE6099" s="319"/>
      <c r="AF6099" s="319"/>
    </row>
    <row r="6100" spans="2:32" s="313" customFormat="1" hidden="1" x14ac:dyDescent="0.25">
      <c r="B6100" s="313" t="s">
        <v>1735</v>
      </c>
      <c r="C6100" s="672"/>
      <c r="D6100" s="313" t="s">
        <v>11457</v>
      </c>
      <c r="E6100" s="313" t="s">
        <v>412</v>
      </c>
      <c r="I6100" s="313" t="s">
        <v>1735</v>
      </c>
      <c r="J6100" s="313" t="s">
        <v>473</v>
      </c>
      <c r="K6100" s="313">
        <v>7</v>
      </c>
      <c r="L6100" s="319"/>
      <c r="M6100" s="319">
        <v>37</v>
      </c>
      <c r="N6100" s="319">
        <v>33</v>
      </c>
      <c r="O6100" s="319" t="s">
        <v>9644</v>
      </c>
      <c r="P6100" s="319">
        <v>66</v>
      </c>
      <c r="Q6100" s="319">
        <v>9</v>
      </c>
      <c r="R6100" s="319">
        <v>53</v>
      </c>
      <c r="S6100" s="319" t="s">
        <v>9648</v>
      </c>
      <c r="T6100" s="319">
        <v>43</v>
      </c>
      <c r="U6100" s="319">
        <v>7.6260000000000003</v>
      </c>
      <c r="V6100" s="319">
        <v>-66.165000000000006</v>
      </c>
      <c r="W6100" s="319"/>
      <c r="X6100" s="319"/>
      <c r="Y6100" s="319"/>
      <c r="Z6100" s="319"/>
      <c r="AA6100" s="319"/>
      <c r="AB6100" s="319"/>
      <c r="AC6100" s="319"/>
      <c r="AD6100" s="319"/>
      <c r="AE6100" s="319"/>
      <c r="AF6100" s="319"/>
    </row>
    <row r="6101" spans="2:32" s="313" customFormat="1" hidden="1" x14ac:dyDescent="0.25">
      <c r="B6101" s="313" t="s">
        <v>1739</v>
      </c>
      <c r="C6101" s="672"/>
      <c r="D6101" s="313" t="s">
        <v>11458</v>
      </c>
      <c r="E6101" s="313" t="s">
        <v>412</v>
      </c>
      <c r="I6101" s="313" t="s">
        <v>1742</v>
      </c>
      <c r="J6101" s="313" t="s">
        <v>460</v>
      </c>
      <c r="K6101" s="313">
        <v>30</v>
      </c>
      <c r="L6101" s="319"/>
      <c r="M6101" s="319">
        <v>6</v>
      </c>
      <c r="N6101" s="319">
        <v>58</v>
      </c>
      <c r="O6101" s="319" t="s">
        <v>9644</v>
      </c>
      <c r="P6101" s="319">
        <v>30</v>
      </c>
      <c r="Q6101" s="319">
        <v>54</v>
      </c>
      <c r="R6101" s="319">
        <v>55</v>
      </c>
      <c r="S6101" s="319" t="s">
        <v>9645</v>
      </c>
      <c r="T6101" s="319">
        <v>168</v>
      </c>
      <c r="U6101" s="319">
        <v>30.116</v>
      </c>
      <c r="V6101" s="319">
        <v>30.914999999999999</v>
      </c>
      <c r="W6101" s="319"/>
      <c r="X6101" s="319"/>
      <c r="Y6101" s="319"/>
      <c r="Z6101" s="319"/>
      <c r="AA6101" s="319"/>
      <c r="AB6101" s="319"/>
      <c r="AC6101" s="319"/>
      <c r="AD6101" s="319"/>
      <c r="AE6101" s="319"/>
      <c r="AF6101" s="319"/>
    </row>
    <row r="6102" spans="2:32" s="313" customFormat="1" hidden="1" x14ac:dyDescent="0.25">
      <c r="B6102" s="313" t="s">
        <v>1253</v>
      </c>
      <c r="C6102" s="672"/>
      <c r="D6102" s="313" t="s">
        <v>11459</v>
      </c>
      <c r="E6102" s="313" t="s">
        <v>412</v>
      </c>
      <c r="I6102" s="313" t="s">
        <v>1255</v>
      </c>
      <c r="J6102" s="313" t="s">
        <v>1254</v>
      </c>
      <c r="K6102" s="313">
        <v>8</v>
      </c>
      <c r="L6102" s="319"/>
      <c r="M6102" s="319">
        <v>29</v>
      </c>
      <c r="N6102" s="319">
        <v>7</v>
      </c>
      <c r="O6102" s="319" t="s">
        <v>9647</v>
      </c>
      <c r="P6102" s="319">
        <v>126</v>
      </c>
      <c r="Q6102" s="319">
        <v>23</v>
      </c>
      <c r="R6102" s="319">
        <v>56</v>
      </c>
      <c r="S6102" s="319" t="s">
        <v>9645</v>
      </c>
      <c r="T6102" s="319">
        <v>542</v>
      </c>
      <c r="U6102" s="319">
        <v>-8.4849999999999994</v>
      </c>
      <c r="V6102" s="319">
        <v>126.399</v>
      </c>
      <c r="W6102" s="319"/>
      <c r="X6102" s="319"/>
      <c r="Y6102" s="319"/>
      <c r="Z6102" s="319"/>
      <c r="AA6102" s="319"/>
      <c r="AB6102" s="319"/>
      <c r="AC6102" s="319"/>
      <c r="AD6102" s="319"/>
      <c r="AE6102" s="319"/>
      <c r="AF6102" s="319"/>
    </row>
    <row r="6103" spans="2:32" s="313" customFormat="1" hidden="1" x14ac:dyDescent="0.25">
      <c r="B6103" s="313" t="s">
        <v>1747</v>
      </c>
      <c r="C6103" s="672"/>
      <c r="D6103" s="313" t="s">
        <v>11460</v>
      </c>
      <c r="E6103" s="313" t="s">
        <v>412</v>
      </c>
      <c r="I6103" s="313" t="s">
        <v>1747</v>
      </c>
      <c r="J6103" s="313" t="s">
        <v>473</v>
      </c>
      <c r="K6103" s="313">
        <v>8</v>
      </c>
      <c r="L6103" s="319"/>
      <c r="M6103" s="319">
        <v>55</v>
      </c>
      <c r="N6103" s="319">
        <v>28</v>
      </c>
      <c r="O6103" s="319" t="s">
        <v>9644</v>
      </c>
      <c r="P6103" s="319">
        <v>67</v>
      </c>
      <c r="Q6103" s="319">
        <v>25</v>
      </c>
      <c r="R6103" s="319">
        <v>1</v>
      </c>
      <c r="S6103" s="319" t="s">
        <v>9648</v>
      </c>
      <c r="T6103" s="319">
        <v>100</v>
      </c>
      <c r="U6103" s="319">
        <v>8.9239999999999995</v>
      </c>
      <c r="V6103" s="319">
        <v>-67.417000000000002</v>
      </c>
      <c r="W6103" s="319"/>
      <c r="X6103" s="319"/>
      <c r="Y6103" s="319"/>
      <c r="Z6103" s="319"/>
      <c r="AA6103" s="319"/>
      <c r="AB6103" s="319"/>
      <c r="AC6103" s="319"/>
      <c r="AD6103" s="319"/>
      <c r="AE6103" s="319"/>
      <c r="AF6103" s="319"/>
    </row>
    <row r="6104" spans="2:32" s="313" customFormat="1" hidden="1" x14ac:dyDescent="0.25">
      <c r="B6104" s="313" t="s">
        <v>1754</v>
      </c>
      <c r="C6104" s="672"/>
      <c r="D6104" s="313" t="s">
        <v>11461</v>
      </c>
      <c r="E6104" s="313" t="s">
        <v>412</v>
      </c>
      <c r="I6104" s="313" t="s">
        <v>1754</v>
      </c>
      <c r="J6104" s="313" t="s">
        <v>1018</v>
      </c>
      <c r="K6104" s="313">
        <v>12</v>
      </c>
      <c r="L6104" s="319"/>
      <c r="M6104" s="319">
        <v>4</v>
      </c>
      <c r="N6104" s="319">
        <v>21</v>
      </c>
      <c r="O6104" s="319" t="s">
        <v>9644</v>
      </c>
      <c r="P6104" s="319">
        <v>124</v>
      </c>
      <c r="Q6104" s="319">
        <v>32</v>
      </c>
      <c r="R6104" s="319">
        <v>42</v>
      </c>
      <c r="S6104" s="319" t="s">
        <v>9645</v>
      </c>
      <c r="T6104" s="319">
        <v>4</v>
      </c>
      <c r="U6104" s="319">
        <v>12.071999999999999</v>
      </c>
      <c r="V6104" s="319">
        <v>124.545</v>
      </c>
      <c r="W6104" s="319"/>
      <c r="X6104" s="319"/>
      <c r="Y6104" s="319"/>
      <c r="Z6104" s="319"/>
      <c r="AA6104" s="319"/>
      <c r="AB6104" s="319"/>
      <c r="AC6104" s="319"/>
      <c r="AD6104" s="319"/>
      <c r="AE6104" s="319"/>
      <c r="AF6104" s="319"/>
    </row>
    <row r="6105" spans="2:32" s="313" customFormat="1" hidden="1" x14ac:dyDescent="0.25">
      <c r="B6105" s="313" t="s">
        <v>5619</v>
      </c>
      <c r="C6105" s="672"/>
      <c r="D6105" s="313" t="s">
        <v>11462</v>
      </c>
      <c r="E6105" s="313" t="s">
        <v>412</v>
      </c>
      <c r="I6105" s="313" t="s">
        <v>5620</v>
      </c>
      <c r="J6105" s="313" t="s">
        <v>423</v>
      </c>
      <c r="K6105" s="313">
        <v>50</v>
      </c>
      <c r="L6105" s="319"/>
      <c r="M6105" s="319">
        <v>37</v>
      </c>
      <c r="N6105" s="319">
        <v>6</v>
      </c>
      <c r="O6105" s="319" t="s">
        <v>9644</v>
      </c>
      <c r="P6105" s="319">
        <v>2</v>
      </c>
      <c r="Q6105" s="319">
        <v>38</v>
      </c>
      <c r="R6105" s="319">
        <v>32</v>
      </c>
      <c r="S6105" s="319" t="s">
        <v>9645</v>
      </c>
      <c r="T6105" s="319">
        <v>19</v>
      </c>
      <c r="U6105" s="319">
        <v>50.618000000000002</v>
      </c>
      <c r="V6105" s="319">
        <v>2.6419999999999999</v>
      </c>
      <c r="W6105" s="319"/>
      <c r="X6105" s="319"/>
      <c r="Y6105" s="319"/>
      <c r="Z6105" s="319"/>
      <c r="AA6105" s="319"/>
      <c r="AB6105" s="319"/>
      <c r="AC6105" s="319"/>
      <c r="AD6105" s="319"/>
      <c r="AE6105" s="319"/>
      <c r="AF6105" s="319"/>
    </row>
    <row r="6106" spans="2:32" s="313" customFormat="1" hidden="1" x14ac:dyDescent="0.25">
      <c r="B6106" s="313" t="s">
        <v>1772</v>
      </c>
      <c r="C6106" s="672"/>
      <c r="D6106" s="313" t="s">
        <v>11463</v>
      </c>
      <c r="E6106" s="313" t="s">
        <v>412</v>
      </c>
      <c r="I6106" s="313" t="s">
        <v>1772</v>
      </c>
      <c r="J6106" s="313" t="s">
        <v>525</v>
      </c>
      <c r="K6106" s="313">
        <v>31</v>
      </c>
      <c r="L6106" s="319"/>
      <c r="M6106" s="319">
        <v>30</v>
      </c>
      <c r="N6106" s="319">
        <v>1</v>
      </c>
      <c r="O6106" s="319" t="s">
        <v>9647</v>
      </c>
      <c r="P6106" s="319">
        <v>19</v>
      </c>
      <c r="Q6106" s="319">
        <v>43</v>
      </c>
      <c r="R6106" s="319">
        <v>33</v>
      </c>
      <c r="S6106" s="319" t="s">
        <v>9645</v>
      </c>
      <c r="T6106" s="319">
        <v>991</v>
      </c>
      <c r="U6106" s="319">
        <v>-31.5</v>
      </c>
      <c r="V6106" s="319">
        <v>19.725999999999999</v>
      </c>
      <c r="W6106" s="319"/>
      <c r="X6106" s="319"/>
      <c r="Y6106" s="319"/>
      <c r="Z6106" s="319"/>
      <c r="AA6106" s="319"/>
      <c r="AB6106" s="319"/>
      <c r="AC6106" s="319"/>
      <c r="AD6106" s="319"/>
      <c r="AE6106" s="319"/>
      <c r="AF6106" s="319"/>
    </row>
    <row r="6107" spans="2:32" s="313" customFormat="1" hidden="1" x14ac:dyDescent="0.25">
      <c r="B6107" s="313" t="s">
        <v>1776</v>
      </c>
      <c r="C6107" s="672"/>
      <c r="D6107" s="313" t="s">
        <v>11464</v>
      </c>
      <c r="E6107" s="313" t="s">
        <v>412</v>
      </c>
      <c r="I6107" s="313" t="s">
        <v>1776</v>
      </c>
      <c r="J6107" s="313" t="s">
        <v>1343</v>
      </c>
      <c r="K6107" s="313">
        <v>8</v>
      </c>
      <c r="L6107" s="319"/>
      <c r="M6107" s="319">
        <v>22</v>
      </c>
      <c r="N6107" s="319">
        <v>25</v>
      </c>
      <c r="O6107" s="319" t="s">
        <v>9647</v>
      </c>
      <c r="P6107" s="319">
        <v>18</v>
      </c>
      <c r="Q6107" s="319">
        <v>55</v>
      </c>
      <c r="R6107" s="319">
        <v>25</v>
      </c>
      <c r="S6107" s="319" t="s">
        <v>9645</v>
      </c>
      <c r="T6107" s="319">
        <v>1207</v>
      </c>
      <c r="U6107" s="319">
        <v>-8.3740000000000006</v>
      </c>
      <c r="V6107" s="319">
        <v>18.923999999999999</v>
      </c>
      <c r="W6107" s="319"/>
      <c r="X6107" s="319"/>
      <c r="Y6107" s="319"/>
      <c r="Z6107" s="319"/>
      <c r="AA6107" s="319"/>
      <c r="AB6107" s="319"/>
      <c r="AC6107" s="319"/>
      <c r="AD6107" s="319"/>
      <c r="AE6107" s="319"/>
      <c r="AF6107" s="319"/>
    </row>
    <row r="6108" spans="2:32" s="313" customFormat="1" hidden="1" x14ac:dyDescent="0.25">
      <c r="B6108" s="313" t="s">
        <v>1786</v>
      </c>
      <c r="C6108" s="672"/>
      <c r="D6108" s="313" t="s">
        <v>11465</v>
      </c>
      <c r="E6108" s="313" t="s">
        <v>412</v>
      </c>
      <c r="I6108" s="313" t="s">
        <v>1786</v>
      </c>
      <c r="J6108" s="313" t="s">
        <v>600</v>
      </c>
      <c r="K6108" s="313">
        <v>45</v>
      </c>
      <c r="L6108" s="319"/>
      <c r="M6108" s="319">
        <v>31</v>
      </c>
      <c r="N6108" s="319">
        <v>46</v>
      </c>
      <c r="O6108" s="319" t="s">
        <v>9644</v>
      </c>
      <c r="P6108" s="319">
        <v>8</v>
      </c>
      <c r="Q6108" s="319">
        <v>40</v>
      </c>
      <c r="R6108" s="319">
        <v>9</v>
      </c>
      <c r="S6108" s="319" t="s">
        <v>9645</v>
      </c>
      <c r="T6108" s="319">
        <v>179</v>
      </c>
      <c r="U6108" s="319">
        <v>45.529000000000003</v>
      </c>
      <c r="V6108" s="319">
        <v>8.6690000000000005</v>
      </c>
      <c r="W6108" s="319"/>
      <c r="X6108" s="319"/>
      <c r="Y6108" s="319"/>
      <c r="Z6108" s="319"/>
      <c r="AA6108" s="319"/>
      <c r="AB6108" s="319"/>
      <c r="AC6108" s="319"/>
      <c r="AD6108" s="319"/>
      <c r="AE6108" s="319"/>
      <c r="AF6108" s="319"/>
    </row>
    <row r="6109" spans="2:32" s="313" customFormat="1" hidden="1" x14ac:dyDescent="0.25">
      <c r="B6109" s="313" t="s">
        <v>7385</v>
      </c>
      <c r="C6109" s="672"/>
      <c r="D6109" s="313" t="s">
        <v>11466</v>
      </c>
      <c r="E6109" s="313" t="s">
        <v>412</v>
      </c>
      <c r="I6109" s="313" t="s">
        <v>7388</v>
      </c>
      <c r="J6109" s="313" t="s">
        <v>665</v>
      </c>
      <c r="K6109" s="313">
        <v>22</v>
      </c>
      <c r="L6109" s="319"/>
      <c r="M6109" s="319">
        <v>52</v>
      </c>
      <c r="N6109" s="319">
        <v>30</v>
      </c>
      <c r="O6109" s="319" t="s">
        <v>9647</v>
      </c>
      <c r="P6109" s="319">
        <v>43</v>
      </c>
      <c r="Q6109" s="319">
        <v>23</v>
      </c>
      <c r="R6109" s="319">
        <v>4</v>
      </c>
      <c r="S6109" s="319" t="s">
        <v>9648</v>
      </c>
      <c r="T6109" s="319">
        <v>34</v>
      </c>
      <c r="U6109" s="319">
        <v>-22.875</v>
      </c>
      <c r="V6109" s="319">
        <v>-43.384</v>
      </c>
      <c r="W6109" s="319"/>
      <c r="X6109" s="319"/>
      <c r="Y6109" s="319"/>
      <c r="Z6109" s="319"/>
      <c r="AA6109" s="319"/>
      <c r="AB6109" s="319"/>
      <c r="AC6109" s="319"/>
      <c r="AD6109" s="319"/>
      <c r="AE6109" s="319"/>
      <c r="AF6109" s="319"/>
    </row>
    <row r="6110" spans="2:32" s="313" customFormat="1" hidden="1" x14ac:dyDescent="0.25">
      <c r="B6110" s="313" t="s">
        <v>1807</v>
      </c>
      <c r="C6110" s="672"/>
      <c r="D6110" s="313" t="s">
        <v>11467</v>
      </c>
      <c r="E6110" s="313" t="s">
        <v>412</v>
      </c>
      <c r="I6110" s="313" t="s">
        <v>1807</v>
      </c>
      <c r="J6110" s="313" t="s">
        <v>484</v>
      </c>
      <c r="K6110" s="313">
        <v>40</v>
      </c>
      <c r="L6110" s="319"/>
      <c r="M6110" s="319">
        <v>8</v>
      </c>
      <c r="N6110" s="319">
        <v>15</v>
      </c>
      <c r="O6110" s="319" t="s">
        <v>9644</v>
      </c>
      <c r="P6110" s="319">
        <v>26</v>
      </c>
      <c r="Q6110" s="319">
        <v>25</v>
      </c>
      <c r="R6110" s="319">
        <v>36</v>
      </c>
      <c r="S6110" s="319" t="s">
        <v>9645</v>
      </c>
      <c r="T6110" s="319">
        <v>8</v>
      </c>
      <c r="U6110" s="319">
        <v>40.137999999999998</v>
      </c>
      <c r="V6110" s="319">
        <v>26.427</v>
      </c>
      <c r="W6110" s="319"/>
      <c r="X6110" s="319"/>
      <c r="Y6110" s="319"/>
      <c r="Z6110" s="319"/>
      <c r="AA6110" s="319"/>
      <c r="AB6110" s="319"/>
      <c r="AC6110" s="319"/>
      <c r="AD6110" s="319"/>
      <c r="AE6110" s="319"/>
      <c r="AF6110" s="319"/>
    </row>
    <row r="6111" spans="2:32" s="313" customFormat="1" hidden="1" x14ac:dyDescent="0.25">
      <c r="B6111" s="313" t="s">
        <v>6985</v>
      </c>
      <c r="C6111" s="672"/>
      <c r="D6111" s="313" t="s">
        <v>11468</v>
      </c>
      <c r="E6111" s="313" t="s">
        <v>412</v>
      </c>
      <c r="I6111" s="313" t="s">
        <v>6986</v>
      </c>
      <c r="J6111" s="313" t="s">
        <v>665</v>
      </c>
      <c r="K6111" s="313">
        <v>29</v>
      </c>
      <c r="L6111" s="319"/>
      <c r="M6111" s="319">
        <v>56</v>
      </c>
      <c r="N6111" s="319">
        <v>45</v>
      </c>
      <c r="O6111" s="319" t="s">
        <v>9647</v>
      </c>
      <c r="P6111" s="319">
        <v>51</v>
      </c>
      <c r="Q6111" s="319">
        <v>8</v>
      </c>
      <c r="R6111" s="319">
        <v>40</v>
      </c>
      <c r="S6111" s="319" t="s">
        <v>9648</v>
      </c>
      <c r="T6111" s="319">
        <v>8</v>
      </c>
      <c r="U6111" s="319">
        <v>-29.946000000000002</v>
      </c>
      <c r="V6111" s="319">
        <v>-51.143999999999998</v>
      </c>
      <c r="W6111" s="319"/>
      <c r="X6111" s="319"/>
      <c r="Y6111" s="319"/>
      <c r="Z6111" s="319"/>
      <c r="AA6111" s="319"/>
      <c r="AB6111" s="319"/>
      <c r="AC6111" s="319"/>
      <c r="AD6111" s="319"/>
      <c r="AE6111" s="319"/>
      <c r="AF6111" s="319"/>
    </row>
    <row r="6112" spans="2:32" s="313" customFormat="1" hidden="1" x14ac:dyDescent="0.25">
      <c r="B6112" s="313" t="s">
        <v>7676</v>
      </c>
      <c r="C6112" s="672"/>
      <c r="D6112" s="313" t="s">
        <v>11469</v>
      </c>
      <c r="E6112" s="313" t="s">
        <v>412</v>
      </c>
      <c r="I6112" s="313" t="s">
        <v>7677</v>
      </c>
      <c r="J6112" s="313" t="s">
        <v>856</v>
      </c>
      <c r="K6112" s="313">
        <v>16</v>
      </c>
      <c r="L6112" s="319"/>
      <c r="M6112" s="319">
        <v>23</v>
      </c>
      <c r="N6112" s="319">
        <v>4</v>
      </c>
      <c r="O6112" s="319" t="s">
        <v>9647</v>
      </c>
      <c r="P6112" s="319">
        <v>60</v>
      </c>
      <c r="Q6112" s="319">
        <v>57</v>
      </c>
      <c r="R6112" s="319">
        <v>46</v>
      </c>
      <c r="S6112" s="319" t="s">
        <v>9648</v>
      </c>
      <c r="T6112" s="319">
        <v>414</v>
      </c>
      <c r="U6112" s="319">
        <v>-16.384</v>
      </c>
      <c r="V6112" s="319">
        <v>-60.963000000000001</v>
      </c>
      <c r="W6112" s="319"/>
      <c r="X6112" s="319"/>
      <c r="Y6112" s="319"/>
      <c r="Z6112" s="319"/>
      <c r="AA6112" s="319"/>
      <c r="AB6112" s="319"/>
      <c r="AC6112" s="319"/>
      <c r="AD6112" s="319"/>
      <c r="AE6112" s="319"/>
      <c r="AF6112" s="319"/>
    </row>
    <row r="6113" spans="2:32" s="313" customFormat="1" hidden="1" x14ac:dyDescent="0.25">
      <c r="B6113" s="313" t="s">
        <v>4700</v>
      </c>
      <c r="C6113" s="672"/>
      <c r="D6113" s="313" t="s">
        <v>11470</v>
      </c>
      <c r="E6113" s="313" t="s">
        <v>412</v>
      </c>
      <c r="I6113" s="313" t="s">
        <v>4701</v>
      </c>
      <c r="J6113" s="313" t="s">
        <v>1501</v>
      </c>
      <c r="K6113" s="313">
        <v>8</v>
      </c>
      <c r="L6113" s="319"/>
      <c r="M6113" s="319">
        <v>24</v>
      </c>
      <c r="N6113" s="319">
        <v>24</v>
      </c>
      <c r="O6113" s="319" t="s">
        <v>9644</v>
      </c>
      <c r="P6113" s="319">
        <v>78</v>
      </c>
      <c r="Q6113" s="319">
        <v>8</v>
      </c>
      <c r="R6113" s="319">
        <v>30</v>
      </c>
      <c r="S6113" s="319" t="s">
        <v>9648</v>
      </c>
      <c r="T6113" s="319">
        <v>10</v>
      </c>
      <c r="U6113" s="319">
        <v>8.407</v>
      </c>
      <c r="V6113" s="319">
        <v>-78.141999999999996</v>
      </c>
      <c r="W6113" s="319"/>
      <c r="X6113" s="319"/>
      <c r="Y6113" s="319"/>
      <c r="Z6113" s="319"/>
      <c r="AA6113" s="319"/>
      <c r="AB6113" s="319"/>
      <c r="AC6113" s="319"/>
      <c r="AD6113" s="319"/>
      <c r="AE6113" s="319"/>
      <c r="AF6113" s="319"/>
    </row>
    <row r="6114" spans="2:32" s="313" customFormat="1" hidden="1" x14ac:dyDescent="0.25">
      <c r="B6114" s="313" t="s">
        <v>1839</v>
      </c>
      <c r="C6114" s="672"/>
      <c r="D6114" s="313" t="s">
        <v>11471</v>
      </c>
      <c r="E6114" s="313" t="s">
        <v>412</v>
      </c>
      <c r="I6114" s="313" t="s">
        <v>1840</v>
      </c>
      <c r="J6114" s="313" t="s">
        <v>436</v>
      </c>
      <c r="K6114" s="313">
        <v>61</v>
      </c>
      <c r="L6114" s="319"/>
      <c r="M6114" s="319">
        <v>46</v>
      </c>
      <c r="N6114" s="319">
        <v>49</v>
      </c>
      <c r="O6114" s="319" t="s">
        <v>9644</v>
      </c>
      <c r="P6114" s="319">
        <v>166</v>
      </c>
      <c r="Q6114" s="319">
        <v>2</v>
      </c>
      <c r="R6114" s="319">
        <v>19</v>
      </c>
      <c r="S6114" s="319" t="s">
        <v>9648</v>
      </c>
      <c r="T6114" s="319">
        <v>140</v>
      </c>
      <c r="U6114" s="319">
        <v>61.78</v>
      </c>
      <c r="V6114" s="319">
        <v>-166.03899999999999</v>
      </c>
      <c r="W6114" s="319"/>
      <c r="X6114" s="319"/>
      <c r="Y6114" s="319"/>
      <c r="Z6114" s="319"/>
      <c r="AA6114" s="319"/>
      <c r="AB6114" s="319"/>
      <c r="AC6114" s="319"/>
      <c r="AD6114" s="319"/>
      <c r="AE6114" s="319"/>
      <c r="AF6114" s="319"/>
    </row>
    <row r="6115" spans="2:32" s="313" customFormat="1" hidden="1" x14ac:dyDescent="0.25">
      <c r="B6115" s="313" t="s">
        <v>5291</v>
      </c>
      <c r="C6115" s="672"/>
      <c r="D6115" s="313" t="s">
        <v>11472</v>
      </c>
      <c r="E6115" s="313" t="s">
        <v>412</v>
      </c>
      <c r="I6115" s="313" t="s">
        <v>5292</v>
      </c>
      <c r="J6115" s="313" t="s">
        <v>912</v>
      </c>
      <c r="K6115" s="313">
        <v>34</v>
      </c>
      <c r="L6115" s="319"/>
      <c r="M6115" s="319">
        <v>51</v>
      </c>
      <c r="N6115" s="319">
        <v>18</v>
      </c>
      <c r="O6115" s="319" t="s">
        <v>9647</v>
      </c>
      <c r="P6115" s="319">
        <v>55</v>
      </c>
      <c r="Q6115" s="319">
        <v>5</v>
      </c>
      <c r="R6115" s="319">
        <v>39</v>
      </c>
      <c r="S6115" s="319" t="s">
        <v>9648</v>
      </c>
      <c r="T6115" s="319">
        <v>29</v>
      </c>
      <c r="U6115" s="319">
        <v>-34.854999999999997</v>
      </c>
      <c r="V6115" s="319">
        <v>-55.094000000000001</v>
      </c>
      <c r="W6115" s="319"/>
      <c r="X6115" s="319"/>
      <c r="Y6115" s="319"/>
      <c r="Z6115" s="319"/>
      <c r="AA6115" s="319"/>
      <c r="AB6115" s="319"/>
      <c r="AC6115" s="319"/>
      <c r="AD6115" s="319"/>
      <c r="AE6115" s="319"/>
      <c r="AF6115" s="319"/>
    </row>
    <row r="6116" spans="2:32" s="313" customFormat="1" hidden="1" x14ac:dyDescent="0.25">
      <c r="B6116" s="313" t="s">
        <v>7012</v>
      </c>
      <c r="C6116" s="672"/>
      <c r="D6116" s="313" t="s">
        <v>11473</v>
      </c>
      <c r="E6116" s="313" t="s">
        <v>412</v>
      </c>
      <c r="I6116" s="313" t="s">
        <v>7013</v>
      </c>
      <c r="J6116" s="313" t="s">
        <v>697</v>
      </c>
      <c r="K6116" s="313">
        <v>53</v>
      </c>
      <c r="L6116" s="319"/>
      <c r="M6116" s="319">
        <v>15</v>
      </c>
      <c r="N6116" s="319">
        <v>13</v>
      </c>
      <c r="O6116" s="319" t="s">
        <v>9647</v>
      </c>
      <c r="P6116" s="319">
        <v>70</v>
      </c>
      <c r="Q6116" s="319">
        <v>19</v>
      </c>
      <c r="R6116" s="319">
        <v>9</v>
      </c>
      <c r="S6116" s="319" t="s">
        <v>9648</v>
      </c>
      <c r="T6116" s="319">
        <v>32</v>
      </c>
      <c r="U6116" s="319">
        <v>-53.253999999999998</v>
      </c>
      <c r="V6116" s="319">
        <v>-70.319000000000003</v>
      </c>
      <c r="W6116" s="319"/>
      <c r="X6116" s="319"/>
      <c r="Y6116" s="319"/>
      <c r="Z6116" s="319"/>
      <c r="AA6116" s="319"/>
      <c r="AB6116" s="319"/>
      <c r="AC6116" s="319"/>
      <c r="AD6116" s="319"/>
      <c r="AE6116" s="319"/>
      <c r="AF6116" s="319"/>
    </row>
    <row r="6117" spans="2:32" s="313" customFormat="1" hidden="1" x14ac:dyDescent="0.25">
      <c r="B6117" s="313" t="s">
        <v>1874</v>
      </c>
      <c r="C6117" s="672"/>
      <c r="D6117" s="313" t="s">
        <v>11474</v>
      </c>
      <c r="E6117" s="313" t="s">
        <v>412</v>
      </c>
      <c r="I6117" s="313" t="s">
        <v>1875</v>
      </c>
      <c r="J6117" s="313" t="s">
        <v>473</v>
      </c>
      <c r="K6117" s="313">
        <v>9</v>
      </c>
      <c r="L6117" s="319"/>
      <c r="M6117" s="319">
        <v>22</v>
      </c>
      <c r="N6117" s="319">
        <v>19</v>
      </c>
      <c r="O6117" s="319" t="s">
        <v>9644</v>
      </c>
      <c r="P6117" s="319">
        <v>66</v>
      </c>
      <c r="Q6117" s="319">
        <v>55</v>
      </c>
      <c r="R6117" s="319">
        <v>22</v>
      </c>
      <c r="S6117" s="319" t="s">
        <v>9648</v>
      </c>
      <c r="T6117" s="319">
        <v>161</v>
      </c>
      <c r="U6117" s="319">
        <v>9.3719999999999999</v>
      </c>
      <c r="V6117" s="319">
        <v>-66.923000000000002</v>
      </c>
      <c r="W6117" s="319"/>
      <c r="X6117" s="319"/>
      <c r="Y6117" s="319"/>
      <c r="Z6117" s="319"/>
      <c r="AA6117" s="319"/>
      <c r="AB6117" s="319"/>
      <c r="AC6117" s="319"/>
      <c r="AD6117" s="319"/>
      <c r="AE6117" s="319"/>
      <c r="AF6117" s="319"/>
    </row>
    <row r="6118" spans="2:32" s="313" customFormat="1" hidden="1" x14ac:dyDescent="0.25">
      <c r="B6118" s="313" t="s">
        <v>6423</v>
      </c>
      <c r="C6118" s="672"/>
      <c r="D6118" s="313" t="s">
        <v>11475</v>
      </c>
      <c r="E6118" s="313" t="s">
        <v>412</v>
      </c>
      <c r="I6118" s="313" t="s">
        <v>6424</v>
      </c>
      <c r="J6118" s="313" t="s">
        <v>423</v>
      </c>
      <c r="K6118" s="313">
        <v>44</v>
      </c>
      <c r="L6118" s="319"/>
      <c r="M6118" s="319">
        <v>8</v>
      </c>
      <c r="N6118" s="319">
        <v>25</v>
      </c>
      <c r="O6118" s="319" t="s">
        <v>9644</v>
      </c>
      <c r="P6118" s="319">
        <v>4</v>
      </c>
      <c r="Q6118" s="319">
        <v>52</v>
      </c>
      <c r="R6118" s="319">
        <v>0</v>
      </c>
      <c r="S6118" s="319" t="s">
        <v>9645</v>
      </c>
      <c r="T6118" s="319">
        <v>61</v>
      </c>
      <c r="U6118" s="319">
        <v>44.14</v>
      </c>
      <c r="V6118" s="319">
        <v>4.867</v>
      </c>
      <c r="W6118" s="319"/>
      <c r="X6118" s="319"/>
      <c r="Y6118" s="319"/>
      <c r="Z6118" s="319"/>
      <c r="AA6118" s="319"/>
      <c r="AB6118" s="319"/>
      <c r="AC6118" s="319"/>
      <c r="AD6118" s="319"/>
      <c r="AE6118" s="319"/>
      <c r="AF6118" s="319"/>
    </row>
    <row r="6119" spans="2:32" s="313" customFormat="1" hidden="1" x14ac:dyDescent="0.25">
      <c r="B6119" s="313" t="s">
        <v>1863</v>
      </c>
      <c r="C6119" s="672"/>
      <c r="D6119" s="313" t="s">
        <v>11476</v>
      </c>
      <c r="E6119" s="313" t="s">
        <v>412</v>
      </c>
      <c r="I6119" s="313" t="s">
        <v>1863</v>
      </c>
      <c r="J6119" s="313" t="s">
        <v>525</v>
      </c>
      <c r="K6119" s="313">
        <v>26</v>
      </c>
      <c r="L6119" s="319"/>
      <c r="M6119" s="319">
        <v>22</v>
      </c>
      <c r="N6119" s="319">
        <v>10</v>
      </c>
      <c r="O6119" s="319" t="s">
        <v>9647</v>
      </c>
      <c r="P6119" s="319">
        <v>27</v>
      </c>
      <c r="Q6119" s="319">
        <v>21</v>
      </c>
      <c r="R6119" s="319">
        <v>0</v>
      </c>
      <c r="S6119" s="319" t="s">
        <v>9645</v>
      </c>
      <c r="T6119" s="319">
        <v>1524</v>
      </c>
      <c r="U6119" s="319">
        <v>-26.369</v>
      </c>
      <c r="V6119" s="319">
        <v>27.35</v>
      </c>
      <c r="W6119" s="319"/>
      <c r="X6119" s="319"/>
      <c r="Y6119" s="319"/>
      <c r="Z6119" s="319"/>
      <c r="AA6119" s="319"/>
      <c r="AB6119" s="319"/>
      <c r="AC6119" s="319"/>
      <c r="AD6119" s="319"/>
      <c r="AE6119" s="319"/>
      <c r="AF6119" s="319"/>
    </row>
    <row r="6120" spans="2:32" s="313" customFormat="1" hidden="1" x14ac:dyDescent="0.25">
      <c r="B6120" s="313" t="s">
        <v>6821</v>
      </c>
      <c r="C6120" s="672"/>
      <c r="D6120" s="313" t="s">
        <v>11477</v>
      </c>
      <c r="E6120" s="313" t="s">
        <v>412</v>
      </c>
      <c r="I6120" s="313" t="s">
        <v>6822</v>
      </c>
      <c r="J6120" s="313" t="s">
        <v>937</v>
      </c>
      <c r="K6120" s="313">
        <v>26</v>
      </c>
      <c r="L6120" s="319"/>
      <c r="M6120" s="319">
        <v>52</v>
      </c>
      <c r="N6120" s="319">
        <v>53</v>
      </c>
      <c r="O6120" s="319" t="s">
        <v>9647</v>
      </c>
      <c r="P6120" s="319">
        <v>58</v>
      </c>
      <c r="Q6120" s="319">
        <v>19</v>
      </c>
      <c r="R6120" s="319">
        <v>4</v>
      </c>
      <c r="S6120" s="319" t="s">
        <v>9648</v>
      </c>
      <c r="T6120" s="319">
        <v>76</v>
      </c>
      <c r="U6120" s="319">
        <v>-26.881</v>
      </c>
      <c r="V6120" s="319">
        <v>-58.317999999999998</v>
      </c>
      <c r="W6120" s="319"/>
      <c r="X6120" s="319"/>
      <c r="Y6120" s="319"/>
      <c r="Z6120" s="319"/>
      <c r="AA6120" s="319"/>
      <c r="AB6120" s="319"/>
      <c r="AC6120" s="319"/>
      <c r="AD6120" s="319"/>
      <c r="AE6120" s="319"/>
      <c r="AF6120" s="319"/>
    </row>
    <row r="6121" spans="2:32" s="313" customFormat="1" hidden="1" x14ac:dyDescent="0.25">
      <c r="B6121" s="313" t="s">
        <v>1869</v>
      </c>
      <c r="C6121" s="672"/>
      <c r="D6121" s="313" t="s">
        <v>11478</v>
      </c>
      <c r="E6121" s="313" t="s">
        <v>412</v>
      </c>
      <c r="I6121" s="313" t="s">
        <v>1869</v>
      </c>
      <c r="J6121" s="313" t="s">
        <v>516</v>
      </c>
      <c r="K6121" s="313">
        <v>9</v>
      </c>
      <c r="L6121" s="319"/>
      <c r="M6121" s="319">
        <v>9</v>
      </c>
      <c r="N6121" s="319">
        <v>11</v>
      </c>
      <c r="O6121" s="319" t="s">
        <v>9644</v>
      </c>
      <c r="P6121" s="319">
        <v>92</v>
      </c>
      <c r="Q6121" s="319">
        <v>49</v>
      </c>
      <c r="R6121" s="319">
        <v>9</v>
      </c>
      <c r="S6121" s="319" t="s">
        <v>9645</v>
      </c>
      <c r="T6121" s="319">
        <v>13</v>
      </c>
      <c r="U6121" s="319">
        <v>9.1530000000000005</v>
      </c>
      <c r="V6121" s="319">
        <v>92.819000000000003</v>
      </c>
      <c r="W6121" s="319"/>
      <c r="X6121" s="319"/>
      <c r="Y6121" s="319"/>
      <c r="Z6121" s="319"/>
      <c r="AA6121" s="319"/>
      <c r="AB6121" s="319"/>
      <c r="AC6121" s="319"/>
      <c r="AD6121" s="319"/>
      <c r="AE6121" s="319"/>
      <c r="AF6121" s="319"/>
    </row>
    <row r="6122" spans="2:32" s="313" customFormat="1" hidden="1" x14ac:dyDescent="0.25">
      <c r="B6122" s="313" t="s">
        <v>1872</v>
      </c>
      <c r="C6122" s="672"/>
      <c r="D6122" s="313" t="s">
        <v>11479</v>
      </c>
      <c r="E6122" s="313" t="s">
        <v>412</v>
      </c>
      <c r="I6122" s="313" t="s">
        <v>1872</v>
      </c>
      <c r="J6122" s="313" t="s">
        <v>473</v>
      </c>
      <c r="K6122" s="313">
        <v>10</v>
      </c>
      <c r="L6122" s="319"/>
      <c r="M6122" s="319">
        <v>10</v>
      </c>
      <c r="N6122" s="319">
        <v>32</v>
      </c>
      <c r="O6122" s="319" t="s">
        <v>9644</v>
      </c>
      <c r="P6122" s="319">
        <v>70</v>
      </c>
      <c r="Q6122" s="319">
        <v>3</v>
      </c>
      <c r="R6122" s="319">
        <v>54</v>
      </c>
      <c r="S6122" s="319" t="s">
        <v>9648</v>
      </c>
      <c r="T6122" s="319">
        <v>438</v>
      </c>
      <c r="U6122" s="319">
        <v>10.176</v>
      </c>
      <c r="V6122" s="319">
        <v>-70.064999999999998</v>
      </c>
      <c r="W6122" s="319"/>
      <c r="X6122" s="319"/>
      <c r="Y6122" s="319"/>
      <c r="Z6122" s="319"/>
      <c r="AA6122" s="319"/>
      <c r="AB6122" s="319"/>
      <c r="AC6122" s="319"/>
      <c r="AD6122" s="319"/>
      <c r="AE6122" s="319"/>
      <c r="AF6122" s="319"/>
    </row>
    <row r="6123" spans="2:32" s="313" customFormat="1" hidden="1" x14ac:dyDescent="0.25">
      <c r="B6123" s="313" t="s">
        <v>1873</v>
      </c>
      <c r="C6123" s="672"/>
      <c r="D6123" s="313" t="s">
        <v>11480</v>
      </c>
      <c r="E6123" s="313" t="s">
        <v>412</v>
      </c>
      <c r="I6123" s="313" t="s">
        <v>1873</v>
      </c>
      <c r="J6123" s="313" t="s">
        <v>423</v>
      </c>
      <c r="K6123" s="313">
        <v>44</v>
      </c>
      <c r="L6123" s="319"/>
      <c r="M6123" s="319">
        <v>1</v>
      </c>
      <c r="N6123" s="319">
        <v>47</v>
      </c>
      <c r="O6123" s="319" t="s">
        <v>9644</v>
      </c>
      <c r="P6123" s="319">
        <v>5</v>
      </c>
      <c r="Q6123" s="319">
        <v>4</v>
      </c>
      <c r="R6123" s="319">
        <v>41</v>
      </c>
      <c r="S6123" s="319" t="s">
        <v>9645</v>
      </c>
      <c r="T6123" s="319">
        <v>121</v>
      </c>
      <c r="U6123" s="319">
        <v>44.03</v>
      </c>
      <c r="V6123" s="319">
        <v>5.0780000000000003</v>
      </c>
      <c r="W6123" s="319"/>
      <c r="X6123" s="319"/>
      <c r="Y6123" s="319"/>
      <c r="Z6123" s="319"/>
      <c r="AA6123" s="319"/>
      <c r="AB6123" s="319"/>
      <c r="AC6123" s="319"/>
      <c r="AD6123" s="319"/>
      <c r="AE6123" s="319"/>
      <c r="AF6123" s="319"/>
    </row>
    <row r="6124" spans="2:32" s="313" customFormat="1" hidden="1" x14ac:dyDescent="0.25">
      <c r="B6124" s="313" t="s">
        <v>1889</v>
      </c>
      <c r="C6124" s="672"/>
      <c r="D6124" s="313" t="s">
        <v>11481</v>
      </c>
      <c r="E6124" s="313" t="s">
        <v>412</v>
      </c>
      <c r="I6124" s="313" t="s">
        <v>1889</v>
      </c>
      <c r="J6124" s="313" t="s">
        <v>705</v>
      </c>
      <c r="K6124" s="313">
        <v>38</v>
      </c>
      <c r="L6124" s="319"/>
      <c r="M6124" s="319">
        <v>43</v>
      </c>
      <c r="N6124" s="319">
        <v>30</v>
      </c>
      <c r="O6124" s="319" t="s">
        <v>9644</v>
      </c>
      <c r="P6124" s="319">
        <v>9</v>
      </c>
      <c r="Q6124" s="319">
        <v>21</v>
      </c>
      <c r="R6124" s="319">
        <v>18</v>
      </c>
      <c r="S6124" s="319" t="s">
        <v>9648</v>
      </c>
      <c r="T6124" s="319">
        <v>100</v>
      </c>
      <c r="U6124" s="319">
        <v>38.725000000000001</v>
      </c>
      <c r="V6124" s="319">
        <v>-9.3550000000000004</v>
      </c>
      <c r="W6124" s="319"/>
      <c r="X6124" s="319"/>
      <c r="Y6124" s="319"/>
      <c r="Z6124" s="319"/>
      <c r="AA6124" s="319"/>
      <c r="AB6124" s="319"/>
      <c r="AC6124" s="319"/>
      <c r="AD6124" s="319"/>
      <c r="AE6124" s="319"/>
      <c r="AF6124" s="319"/>
    </row>
    <row r="6125" spans="2:32" s="313" customFormat="1" hidden="1" x14ac:dyDescent="0.25">
      <c r="B6125" s="313" t="s">
        <v>1892</v>
      </c>
      <c r="C6125" s="672"/>
      <c r="D6125" s="313" t="s">
        <v>11482</v>
      </c>
      <c r="E6125" s="313" t="s">
        <v>412</v>
      </c>
      <c r="I6125" s="313" t="s">
        <v>1892</v>
      </c>
      <c r="J6125" s="313" t="s">
        <v>1893</v>
      </c>
      <c r="K6125" s="313">
        <v>53</v>
      </c>
      <c r="L6125" s="319"/>
      <c r="M6125" s="319">
        <v>18</v>
      </c>
      <c r="N6125" s="319">
        <v>10</v>
      </c>
      <c r="O6125" s="319" t="s">
        <v>9644</v>
      </c>
      <c r="P6125" s="319">
        <v>6</v>
      </c>
      <c r="Q6125" s="319">
        <v>26</v>
      </c>
      <c r="R6125" s="319">
        <v>34</v>
      </c>
      <c r="S6125" s="319" t="s">
        <v>9648</v>
      </c>
      <c r="T6125" s="319">
        <v>98</v>
      </c>
      <c r="U6125" s="319">
        <v>53.302999999999997</v>
      </c>
      <c r="V6125" s="319">
        <v>-6.4429999999999996</v>
      </c>
      <c r="W6125" s="319"/>
      <c r="X6125" s="319"/>
      <c r="Y6125" s="319"/>
      <c r="Z6125" s="319"/>
      <c r="AA6125" s="319"/>
      <c r="AB6125" s="319"/>
      <c r="AC6125" s="319"/>
      <c r="AD6125" s="319"/>
      <c r="AE6125" s="319"/>
      <c r="AF6125" s="319"/>
    </row>
    <row r="6126" spans="2:32" s="313" customFormat="1" hidden="1" x14ac:dyDescent="0.25">
      <c r="B6126" s="313" t="s">
        <v>1894</v>
      </c>
      <c r="C6126" s="672"/>
      <c r="D6126" s="313" t="s">
        <v>11483</v>
      </c>
      <c r="E6126" s="313" t="s">
        <v>412</v>
      </c>
      <c r="I6126" s="313" t="s">
        <v>1894</v>
      </c>
      <c r="J6126" s="313" t="s">
        <v>1895</v>
      </c>
      <c r="K6126" s="313">
        <v>49</v>
      </c>
      <c r="L6126" s="319"/>
      <c r="M6126" s="319">
        <v>56</v>
      </c>
      <c r="N6126" s="319">
        <v>22</v>
      </c>
      <c r="O6126" s="319" t="s">
        <v>9644</v>
      </c>
      <c r="P6126" s="319">
        <v>15</v>
      </c>
      <c r="Q6126" s="319">
        <v>22</v>
      </c>
      <c r="R6126" s="319">
        <v>54</v>
      </c>
      <c r="S6126" s="319" t="s">
        <v>9645</v>
      </c>
      <c r="T6126" s="319">
        <v>243</v>
      </c>
      <c r="U6126" s="319">
        <v>49.939</v>
      </c>
      <c r="V6126" s="319">
        <v>15.382</v>
      </c>
      <c r="W6126" s="319"/>
      <c r="X6126" s="319"/>
      <c r="Y6126" s="319"/>
      <c r="Z6126" s="319"/>
      <c r="AA6126" s="319"/>
      <c r="AB6126" s="319"/>
      <c r="AC6126" s="319"/>
      <c r="AD6126" s="319"/>
      <c r="AE6126" s="319"/>
      <c r="AF6126" s="319"/>
    </row>
    <row r="6127" spans="2:32" s="313" customFormat="1" hidden="1" x14ac:dyDescent="0.25">
      <c r="B6127" s="313" t="s">
        <v>1899</v>
      </c>
      <c r="C6127" s="672"/>
      <c r="D6127" s="313" t="s">
        <v>11484</v>
      </c>
      <c r="E6127" s="313" t="s">
        <v>412</v>
      </c>
      <c r="I6127" s="313" t="s">
        <v>1900</v>
      </c>
      <c r="J6127" s="313" t="s">
        <v>423</v>
      </c>
      <c r="K6127" s="313">
        <v>44</v>
      </c>
      <c r="L6127" s="319"/>
      <c r="M6127" s="319">
        <v>10</v>
      </c>
      <c r="N6127" s="319">
        <v>39</v>
      </c>
      <c r="O6127" s="319" t="s">
        <v>9644</v>
      </c>
      <c r="P6127" s="319">
        <v>2</v>
      </c>
      <c r="Q6127" s="319">
        <v>30</v>
      </c>
      <c r="R6127" s="319">
        <v>54</v>
      </c>
      <c r="S6127" s="319" t="s">
        <v>9645</v>
      </c>
      <c r="T6127" s="319">
        <v>617</v>
      </c>
      <c r="U6127" s="319">
        <v>44.177</v>
      </c>
      <c r="V6127" s="319">
        <v>2.5150000000000001</v>
      </c>
      <c r="W6127" s="319"/>
      <c r="X6127" s="319"/>
      <c r="Y6127" s="319"/>
      <c r="Z6127" s="319"/>
      <c r="AA6127" s="319"/>
      <c r="AB6127" s="319"/>
      <c r="AC6127" s="319"/>
      <c r="AD6127" s="319"/>
      <c r="AE6127" s="319"/>
      <c r="AF6127" s="319"/>
    </row>
    <row r="6128" spans="2:32" s="313" customFormat="1" hidden="1" x14ac:dyDescent="0.25">
      <c r="B6128" s="313" t="s">
        <v>1919</v>
      </c>
      <c r="C6128" s="672"/>
      <c r="D6128" s="313" t="s">
        <v>11485</v>
      </c>
      <c r="E6128" s="313" t="s">
        <v>412</v>
      </c>
      <c r="I6128" s="313" t="s">
        <v>1919</v>
      </c>
      <c r="J6128" s="313" t="s">
        <v>1018</v>
      </c>
      <c r="K6128" s="313">
        <v>12</v>
      </c>
      <c r="L6128" s="319"/>
      <c r="M6128" s="319">
        <v>30</v>
      </c>
      <c r="N6128" s="319">
        <v>8</v>
      </c>
      <c r="O6128" s="319" t="s">
        <v>9644</v>
      </c>
      <c r="P6128" s="319">
        <v>124</v>
      </c>
      <c r="Q6128" s="319">
        <v>38</v>
      </c>
      <c r="R6128" s="319">
        <v>8</v>
      </c>
      <c r="S6128" s="319" t="s">
        <v>9645</v>
      </c>
      <c r="T6128" s="319">
        <v>3</v>
      </c>
      <c r="U6128" s="319">
        <v>12.502000000000001</v>
      </c>
      <c r="V6128" s="319">
        <v>124.636</v>
      </c>
      <c r="W6128" s="319"/>
      <c r="X6128" s="319"/>
      <c r="Y6128" s="319"/>
      <c r="Z6128" s="319"/>
      <c r="AA6128" s="319"/>
      <c r="AB6128" s="319"/>
      <c r="AC6128" s="319"/>
      <c r="AD6128" s="319"/>
      <c r="AE6128" s="319"/>
      <c r="AF6128" s="319"/>
    </row>
    <row r="6129" spans="2:32" s="313" customFormat="1" hidden="1" x14ac:dyDescent="0.25">
      <c r="B6129" s="313" t="s">
        <v>1920</v>
      </c>
      <c r="C6129" s="672"/>
      <c r="D6129" s="313" t="s">
        <v>11486</v>
      </c>
      <c r="E6129" s="313" t="s">
        <v>412</v>
      </c>
      <c r="I6129" s="313" t="s">
        <v>1920</v>
      </c>
      <c r="J6129" s="313" t="s">
        <v>1018</v>
      </c>
      <c r="K6129" s="313">
        <v>16</v>
      </c>
      <c r="L6129" s="319"/>
      <c r="M6129" s="319">
        <v>55</v>
      </c>
      <c r="N6129" s="319">
        <v>47</v>
      </c>
      <c r="O6129" s="319" t="s">
        <v>9644</v>
      </c>
      <c r="P6129" s="319">
        <v>121</v>
      </c>
      <c r="Q6129" s="319">
        <v>45</v>
      </c>
      <c r="R6129" s="319">
        <v>12</v>
      </c>
      <c r="S6129" s="319" t="s">
        <v>9645</v>
      </c>
      <c r="T6129" s="319">
        <v>61</v>
      </c>
      <c r="U6129" s="319">
        <v>16.93</v>
      </c>
      <c r="V6129" s="319">
        <v>121.753</v>
      </c>
      <c r="W6129" s="319"/>
      <c r="X6129" s="319"/>
      <c r="Y6129" s="319"/>
      <c r="Z6129" s="319"/>
      <c r="AA6129" s="319"/>
      <c r="AB6129" s="319"/>
      <c r="AC6129" s="319"/>
      <c r="AD6129" s="319"/>
      <c r="AE6129" s="319"/>
      <c r="AF6129" s="319"/>
    </row>
    <row r="6130" spans="2:32" s="313" customFormat="1" hidden="1" x14ac:dyDescent="0.25">
      <c r="B6130" s="313" t="s">
        <v>9608</v>
      </c>
      <c r="C6130" s="672"/>
      <c r="D6130" s="313" t="s">
        <v>11487</v>
      </c>
      <c r="E6130" s="313" t="s">
        <v>412</v>
      </c>
      <c r="I6130" s="313" t="s">
        <v>9609</v>
      </c>
      <c r="J6130" s="313" t="s">
        <v>484</v>
      </c>
      <c r="K6130" s="313">
        <v>41</v>
      </c>
      <c r="L6130" s="319"/>
      <c r="M6130" s="319">
        <v>30</v>
      </c>
      <c r="N6130" s="319">
        <v>57</v>
      </c>
      <c r="O6130" s="319" t="s">
        <v>9644</v>
      </c>
      <c r="P6130" s="319">
        <v>32</v>
      </c>
      <c r="Q6130" s="319">
        <v>5</v>
      </c>
      <c r="R6130" s="319">
        <v>59</v>
      </c>
      <c r="S6130" s="319" t="s">
        <v>9645</v>
      </c>
      <c r="T6130" s="319">
        <v>2</v>
      </c>
      <c r="U6130" s="319">
        <v>41.515999999999998</v>
      </c>
      <c r="V6130" s="319">
        <v>32.1</v>
      </c>
      <c r="W6130" s="319"/>
      <c r="X6130" s="319"/>
      <c r="Y6130" s="319"/>
      <c r="Z6130" s="319"/>
      <c r="AA6130" s="319"/>
      <c r="AB6130" s="319"/>
      <c r="AC6130" s="319"/>
      <c r="AD6130" s="319"/>
      <c r="AE6130" s="319"/>
      <c r="AF6130" s="319"/>
    </row>
    <row r="6131" spans="2:32" s="313" customFormat="1" hidden="1" x14ac:dyDescent="0.25">
      <c r="B6131" s="313" t="s">
        <v>1935</v>
      </c>
      <c r="C6131" s="672"/>
      <c r="D6131" s="313" t="s">
        <v>11488</v>
      </c>
      <c r="E6131" s="313" t="s">
        <v>412</v>
      </c>
      <c r="I6131" s="313" t="s">
        <v>1935</v>
      </c>
      <c r="J6131" s="313" t="s">
        <v>423</v>
      </c>
      <c r="K6131" s="313">
        <v>44</v>
      </c>
      <c r="L6131" s="319"/>
      <c r="M6131" s="319">
        <v>32</v>
      </c>
      <c r="N6131" s="319">
        <v>0</v>
      </c>
      <c r="O6131" s="319" t="s">
        <v>9644</v>
      </c>
      <c r="P6131" s="319">
        <v>1</v>
      </c>
      <c r="Q6131" s="319">
        <v>7</v>
      </c>
      <c r="R6131" s="319">
        <v>30</v>
      </c>
      <c r="S6131" s="319" t="s">
        <v>9648</v>
      </c>
      <c r="T6131" s="319">
        <v>26</v>
      </c>
      <c r="U6131" s="319">
        <v>44.533000000000001</v>
      </c>
      <c r="V6131" s="319">
        <v>-1.125</v>
      </c>
      <c r="W6131" s="319"/>
      <c r="X6131" s="319"/>
      <c r="Y6131" s="319"/>
      <c r="Z6131" s="319"/>
      <c r="AA6131" s="319"/>
      <c r="AB6131" s="319"/>
      <c r="AC6131" s="319"/>
      <c r="AD6131" s="319"/>
      <c r="AE6131" s="319"/>
      <c r="AF6131" s="319"/>
    </row>
    <row r="6132" spans="2:32" s="313" customFormat="1" hidden="1" x14ac:dyDescent="0.25">
      <c r="B6132" s="313" t="s">
        <v>1944</v>
      </c>
      <c r="C6132" s="672"/>
      <c r="D6132" s="313" t="s">
        <v>11489</v>
      </c>
      <c r="E6132" s="313" t="s">
        <v>412</v>
      </c>
      <c r="I6132" s="313" t="s">
        <v>1944</v>
      </c>
      <c r="J6132" s="313" t="s">
        <v>469</v>
      </c>
      <c r="K6132" s="313">
        <v>20</v>
      </c>
      <c r="L6132" s="319"/>
      <c r="M6132" s="319">
        <v>32</v>
      </c>
      <c r="N6132" s="319">
        <v>45</v>
      </c>
      <c r="O6132" s="319" t="s">
        <v>9644</v>
      </c>
      <c r="P6132" s="319">
        <v>100</v>
      </c>
      <c r="Q6132" s="319">
        <v>53</v>
      </c>
      <c r="R6132" s="319">
        <v>11</v>
      </c>
      <c r="S6132" s="319" t="s">
        <v>9648</v>
      </c>
      <c r="T6132" s="319">
        <v>1741</v>
      </c>
      <c r="U6132" s="319">
        <v>20.545999999999999</v>
      </c>
      <c r="V6132" s="319">
        <v>-100.886</v>
      </c>
      <c r="W6132" s="319"/>
      <c r="X6132" s="319"/>
      <c r="Y6132" s="319"/>
      <c r="Z6132" s="319"/>
      <c r="AA6132" s="319"/>
      <c r="AB6132" s="319"/>
      <c r="AC6132" s="319"/>
      <c r="AD6132" s="319"/>
      <c r="AE6132" s="319"/>
      <c r="AF6132" s="319"/>
    </row>
    <row r="6133" spans="2:32" s="313" customFormat="1" hidden="1" x14ac:dyDescent="0.25">
      <c r="B6133" s="313" t="s">
        <v>1947</v>
      </c>
      <c r="C6133" s="672"/>
      <c r="D6133" s="313" t="s">
        <v>11490</v>
      </c>
      <c r="E6133" s="313" t="s">
        <v>412</v>
      </c>
      <c r="I6133" s="313" t="s">
        <v>1947</v>
      </c>
      <c r="J6133" s="313" t="s">
        <v>1948</v>
      </c>
      <c r="K6133" s="313">
        <v>45</v>
      </c>
      <c r="L6133" s="319"/>
      <c r="M6133" s="319">
        <v>32</v>
      </c>
      <c r="N6133" s="319">
        <v>31</v>
      </c>
      <c r="O6133" s="319" t="s">
        <v>9644</v>
      </c>
      <c r="P6133" s="319">
        <v>18</v>
      </c>
      <c r="Q6133" s="319">
        <v>38</v>
      </c>
      <c r="R6133" s="319">
        <v>10</v>
      </c>
      <c r="S6133" s="319" t="s">
        <v>9645</v>
      </c>
      <c r="T6133" s="319">
        <v>92</v>
      </c>
      <c r="U6133" s="319">
        <v>45.542000000000002</v>
      </c>
      <c r="V6133" s="319">
        <v>18.635999999999999</v>
      </c>
      <c r="W6133" s="319"/>
      <c r="X6133" s="319"/>
      <c r="Y6133" s="319"/>
      <c r="Z6133" s="319"/>
      <c r="AA6133" s="319"/>
      <c r="AB6133" s="319"/>
      <c r="AC6133" s="319"/>
      <c r="AD6133" s="319"/>
      <c r="AE6133" s="319"/>
      <c r="AF6133" s="319"/>
    </row>
    <row r="6134" spans="2:32" s="313" customFormat="1" hidden="1" x14ac:dyDescent="0.25">
      <c r="B6134" s="313" t="s">
        <v>1949</v>
      </c>
      <c r="C6134" s="672"/>
      <c r="D6134" s="313" t="s">
        <v>11491</v>
      </c>
      <c r="E6134" s="313" t="s">
        <v>412</v>
      </c>
      <c r="I6134" s="313" t="s">
        <v>1949</v>
      </c>
      <c r="J6134" s="313" t="s">
        <v>1950</v>
      </c>
      <c r="K6134" s="313">
        <v>45</v>
      </c>
      <c r="L6134" s="319"/>
      <c r="M6134" s="319">
        <v>53</v>
      </c>
      <c r="N6134" s="319">
        <v>59</v>
      </c>
      <c r="O6134" s="319" t="s">
        <v>9644</v>
      </c>
      <c r="P6134" s="319">
        <v>15</v>
      </c>
      <c r="Q6134" s="319">
        <v>31</v>
      </c>
      <c r="R6134" s="319">
        <v>48</v>
      </c>
      <c r="S6134" s="319" t="s">
        <v>9645</v>
      </c>
      <c r="T6134" s="319">
        <v>156</v>
      </c>
      <c r="U6134" s="319">
        <v>45.9</v>
      </c>
      <c r="V6134" s="319">
        <v>15.53</v>
      </c>
      <c r="W6134" s="319"/>
      <c r="X6134" s="319"/>
      <c r="Y6134" s="319"/>
      <c r="Z6134" s="319"/>
      <c r="AA6134" s="319"/>
      <c r="AB6134" s="319"/>
      <c r="AC6134" s="319"/>
      <c r="AD6134" s="319"/>
      <c r="AE6134" s="319"/>
      <c r="AF6134" s="319"/>
    </row>
    <row r="6135" spans="2:32" s="313" customFormat="1" hidden="1" x14ac:dyDescent="0.25">
      <c r="B6135" s="313" t="s">
        <v>1951</v>
      </c>
      <c r="C6135" s="672"/>
      <c r="D6135" s="313" t="s">
        <v>11492</v>
      </c>
      <c r="E6135" s="313" t="s">
        <v>412</v>
      </c>
      <c r="I6135" s="313" t="s">
        <v>1951</v>
      </c>
      <c r="J6135" s="313" t="s">
        <v>600</v>
      </c>
      <c r="K6135" s="313">
        <v>44</v>
      </c>
      <c r="L6135" s="319"/>
      <c r="M6135" s="319">
        <v>13</v>
      </c>
      <c r="N6135" s="319">
        <v>25</v>
      </c>
      <c r="O6135" s="319" t="s">
        <v>9644</v>
      </c>
      <c r="P6135" s="319">
        <v>12</v>
      </c>
      <c r="Q6135" s="319">
        <v>18</v>
      </c>
      <c r="R6135" s="319">
        <v>22</v>
      </c>
      <c r="S6135" s="319" t="s">
        <v>9645</v>
      </c>
      <c r="T6135" s="319">
        <v>6</v>
      </c>
      <c r="U6135" s="319">
        <v>44.223999999999997</v>
      </c>
      <c r="V6135" s="319">
        <v>12.305999999999999</v>
      </c>
      <c r="W6135" s="319"/>
      <c r="X6135" s="319"/>
      <c r="Y6135" s="319"/>
      <c r="Z6135" s="319"/>
      <c r="AA6135" s="319"/>
      <c r="AB6135" s="319"/>
      <c r="AC6135" s="319"/>
      <c r="AD6135" s="319"/>
      <c r="AE6135" s="319"/>
      <c r="AF6135" s="319"/>
    </row>
    <row r="6136" spans="2:32" s="313" customFormat="1" hidden="1" x14ac:dyDescent="0.25">
      <c r="B6136" s="313" t="s">
        <v>5878</v>
      </c>
      <c r="C6136" s="672"/>
      <c r="D6136" s="313" t="s">
        <v>11493</v>
      </c>
      <c r="E6136" s="313" t="s">
        <v>412</v>
      </c>
      <c r="I6136" s="313" t="s">
        <v>5879</v>
      </c>
      <c r="J6136" s="313" t="s">
        <v>772</v>
      </c>
      <c r="K6136" s="313">
        <v>17</v>
      </c>
      <c r="L6136" s="319"/>
      <c r="M6136" s="319">
        <v>10</v>
      </c>
      <c r="N6136" s="319">
        <v>44</v>
      </c>
      <c r="O6136" s="319" t="s">
        <v>9647</v>
      </c>
      <c r="P6136" s="319">
        <v>70</v>
      </c>
      <c r="Q6136" s="319">
        <v>55</v>
      </c>
      <c r="R6136" s="319">
        <v>50</v>
      </c>
      <c r="S6136" s="319" t="s">
        <v>9648</v>
      </c>
      <c r="T6136" s="319">
        <v>1366</v>
      </c>
      <c r="U6136" s="319">
        <v>-17.178999999999998</v>
      </c>
      <c r="V6136" s="319">
        <v>-70.930999999999997</v>
      </c>
      <c r="W6136" s="319"/>
      <c r="X6136" s="319"/>
      <c r="Y6136" s="319"/>
      <c r="Z6136" s="319"/>
      <c r="AA6136" s="319"/>
      <c r="AB6136" s="319"/>
      <c r="AC6136" s="319"/>
      <c r="AD6136" s="319"/>
      <c r="AE6136" s="319"/>
      <c r="AF6136" s="319"/>
    </row>
    <row r="6137" spans="2:32" s="313" customFormat="1" hidden="1" x14ac:dyDescent="0.25">
      <c r="B6137" s="313" t="s">
        <v>1952</v>
      </c>
      <c r="C6137" s="672"/>
      <c r="D6137" s="313" t="s">
        <v>11494</v>
      </c>
      <c r="E6137" s="313" t="s">
        <v>412</v>
      </c>
      <c r="I6137" s="313" t="s">
        <v>1952</v>
      </c>
      <c r="J6137" s="313" t="s">
        <v>1895</v>
      </c>
      <c r="K6137" s="313">
        <v>48</v>
      </c>
      <c r="L6137" s="319"/>
      <c r="M6137" s="319">
        <v>56</v>
      </c>
      <c r="N6137" s="319">
        <v>46</v>
      </c>
      <c r="O6137" s="319" t="s">
        <v>9644</v>
      </c>
      <c r="P6137" s="319">
        <v>14</v>
      </c>
      <c r="Q6137" s="319">
        <v>25</v>
      </c>
      <c r="R6137" s="319">
        <v>38</v>
      </c>
      <c r="S6137" s="319" t="s">
        <v>9645</v>
      </c>
      <c r="T6137" s="319">
        <v>432</v>
      </c>
      <c r="U6137" s="319">
        <v>48.945999999999998</v>
      </c>
      <c r="V6137" s="319">
        <v>14.427</v>
      </c>
      <c r="W6137" s="319"/>
      <c r="X6137" s="319"/>
      <c r="Y6137" s="319"/>
      <c r="Z6137" s="319"/>
      <c r="AA6137" s="319"/>
      <c r="AB6137" s="319"/>
      <c r="AC6137" s="319"/>
      <c r="AD6137" s="319"/>
      <c r="AE6137" s="319"/>
      <c r="AF6137" s="319"/>
    </row>
    <row r="6138" spans="2:32" s="313" customFormat="1" hidden="1" x14ac:dyDescent="0.25">
      <c r="B6138" s="313" t="s">
        <v>1964</v>
      </c>
      <c r="C6138" s="672"/>
      <c r="D6138" s="313" t="s">
        <v>11495</v>
      </c>
      <c r="E6138" s="313" t="s">
        <v>412</v>
      </c>
      <c r="I6138" s="313" t="s">
        <v>1965</v>
      </c>
      <c r="J6138" s="313" t="s">
        <v>1194</v>
      </c>
      <c r="K6138" s="313">
        <v>51</v>
      </c>
      <c r="L6138" s="319"/>
      <c r="M6138" s="319">
        <v>40</v>
      </c>
      <c r="N6138" s="319">
        <v>34</v>
      </c>
      <c r="O6138" s="319" t="s">
        <v>9644</v>
      </c>
      <c r="P6138" s="319">
        <v>1</v>
      </c>
      <c r="Q6138" s="319">
        <v>4</v>
      </c>
      <c r="R6138" s="319">
        <v>51</v>
      </c>
      <c r="S6138" s="319" t="s">
        <v>9648</v>
      </c>
      <c r="T6138" s="319">
        <v>74</v>
      </c>
      <c r="U6138" s="319">
        <v>51.676000000000002</v>
      </c>
      <c r="V6138" s="319">
        <v>-1.081</v>
      </c>
      <c r="W6138" s="319"/>
      <c r="X6138" s="319"/>
      <c r="Y6138" s="319"/>
      <c r="Z6138" s="319"/>
      <c r="AA6138" s="319"/>
      <c r="AB6138" s="319"/>
      <c r="AC6138" s="319"/>
      <c r="AD6138" s="319"/>
      <c r="AE6138" s="319"/>
      <c r="AF6138" s="319"/>
    </row>
    <row r="6139" spans="2:32" s="313" customFormat="1" hidden="1" x14ac:dyDescent="0.25">
      <c r="B6139" s="313" t="s">
        <v>1276</v>
      </c>
      <c r="C6139" s="672"/>
      <c r="D6139" s="313" t="s">
        <v>11496</v>
      </c>
      <c r="E6139" s="313" t="s">
        <v>412</v>
      </c>
      <c r="I6139" s="313" t="s">
        <v>1277</v>
      </c>
      <c r="J6139" s="313" t="s">
        <v>423</v>
      </c>
      <c r="K6139" s="313">
        <v>47</v>
      </c>
      <c r="L6139" s="319"/>
      <c r="M6139" s="319">
        <v>0</v>
      </c>
      <c r="N6139" s="319">
        <v>21</v>
      </c>
      <c r="O6139" s="319" t="s">
        <v>9644</v>
      </c>
      <c r="P6139" s="319">
        <v>4</v>
      </c>
      <c r="Q6139" s="319">
        <v>53</v>
      </c>
      <c r="R6139" s="319">
        <v>36</v>
      </c>
      <c r="S6139" s="319" t="s">
        <v>9645</v>
      </c>
      <c r="T6139" s="319">
        <v>200</v>
      </c>
      <c r="U6139" s="319">
        <v>47.006</v>
      </c>
      <c r="V6139" s="319">
        <v>4.8929999999999998</v>
      </c>
      <c r="W6139" s="319"/>
      <c r="X6139" s="319"/>
      <c r="Y6139" s="319"/>
      <c r="Z6139" s="319"/>
      <c r="AA6139" s="319"/>
      <c r="AB6139" s="319"/>
      <c r="AC6139" s="319"/>
      <c r="AD6139" s="319"/>
      <c r="AE6139" s="319"/>
      <c r="AF6139" s="319"/>
    </row>
    <row r="6140" spans="2:32" s="313" customFormat="1" hidden="1" x14ac:dyDescent="0.25">
      <c r="B6140" s="313" t="s">
        <v>1966</v>
      </c>
      <c r="C6140" s="672"/>
      <c r="D6140" s="313" t="s">
        <v>11497</v>
      </c>
      <c r="E6140" s="313" t="s">
        <v>412</v>
      </c>
      <c r="I6140" s="313" t="s">
        <v>1969</v>
      </c>
      <c r="J6140" s="313" t="s">
        <v>423</v>
      </c>
      <c r="K6140" s="313">
        <v>45</v>
      </c>
      <c r="L6140" s="319"/>
      <c r="M6140" s="319">
        <v>33</v>
      </c>
      <c r="N6140" s="319">
        <v>39</v>
      </c>
      <c r="O6140" s="319" t="s">
        <v>9644</v>
      </c>
      <c r="P6140" s="319">
        <v>5</v>
      </c>
      <c r="Q6140" s="319">
        <v>58</v>
      </c>
      <c r="R6140" s="319">
        <v>32</v>
      </c>
      <c r="S6140" s="319" t="s">
        <v>9645</v>
      </c>
      <c r="T6140" s="319">
        <v>300</v>
      </c>
      <c r="U6140" s="319">
        <v>45.561</v>
      </c>
      <c r="V6140" s="319">
        <v>5.976</v>
      </c>
      <c r="W6140" s="319"/>
      <c r="X6140" s="319"/>
      <c r="Y6140" s="319"/>
      <c r="Z6140" s="319"/>
      <c r="AA6140" s="319"/>
      <c r="AB6140" s="319"/>
      <c r="AC6140" s="319"/>
      <c r="AD6140" s="319"/>
      <c r="AE6140" s="319"/>
      <c r="AF6140" s="319"/>
    </row>
    <row r="6141" spans="2:32" s="313" customFormat="1" hidden="1" x14ac:dyDescent="0.25">
      <c r="B6141" s="313" t="s">
        <v>3332</v>
      </c>
      <c r="C6141" s="672"/>
      <c r="D6141" s="313" t="s">
        <v>11498</v>
      </c>
      <c r="E6141" s="313" t="s">
        <v>412</v>
      </c>
      <c r="I6141" s="313" t="s">
        <v>3333</v>
      </c>
      <c r="J6141" s="313" t="s">
        <v>1055</v>
      </c>
      <c r="K6141" s="313">
        <v>30</v>
      </c>
      <c r="L6141" s="319"/>
      <c r="M6141" s="319">
        <v>20</v>
      </c>
      <c r="N6141" s="319">
        <v>43</v>
      </c>
      <c r="O6141" s="319" t="s">
        <v>9647</v>
      </c>
      <c r="P6141" s="319">
        <v>66</v>
      </c>
      <c r="Q6141" s="319">
        <v>17</v>
      </c>
      <c r="R6141" s="319">
        <v>37</v>
      </c>
      <c r="S6141" s="319" t="s">
        <v>9648</v>
      </c>
      <c r="T6141" s="319">
        <v>459</v>
      </c>
      <c r="U6141" s="319">
        <v>-30.344999999999999</v>
      </c>
      <c r="V6141" s="319">
        <v>-66.293999999999997</v>
      </c>
      <c r="W6141" s="319"/>
      <c r="X6141" s="319"/>
      <c r="Y6141" s="319"/>
      <c r="Z6141" s="319"/>
      <c r="AA6141" s="319"/>
      <c r="AB6141" s="319"/>
      <c r="AC6141" s="319"/>
      <c r="AD6141" s="319"/>
      <c r="AE6141" s="319"/>
      <c r="AF6141" s="319"/>
    </row>
    <row r="6142" spans="2:32" s="313" customFormat="1" hidden="1" x14ac:dyDescent="0.25">
      <c r="B6142" s="313" t="s">
        <v>1972</v>
      </c>
      <c r="C6142" s="672"/>
      <c r="D6142" s="313" t="s">
        <v>11499</v>
      </c>
      <c r="E6142" s="313" t="s">
        <v>412</v>
      </c>
      <c r="I6142" s="313" t="s">
        <v>1973</v>
      </c>
      <c r="J6142" s="313" t="s">
        <v>1394</v>
      </c>
      <c r="K6142" s="313">
        <v>26</v>
      </c>
      <c r="L6142" s="319"/>
      <c r="M6142" s="319">
        <v>34</v>
      </c>
      <c r="N6142" s="319">
        <v>14</v>
      </c>
      <c r="O6142" s="319" t="s">
        <v>9644</v>
      </c>
      <c r="P6142" s="319">
        <v>88</v>
      </c>
      <c r="Q6142" s="319">
        <v>4</v>
      </c>
      <c r="R6142" s="319">
        <v>46</v>
      </c>
      <c r="S6142" s="319" t="s">
        <v>9645</v>
      </c>
      <c r="T6142" s="319">
        <v>92</v>
      </c>
      <c r="U6142" s="319">
        <v>26.571000000000002</v>
      </c>
      <c r="V6142" s="319">
        <v>88.078999999999994</v>
      </c>
      <c r="W6142" s="319"/>
      <c r="X6142" s="319"/>
      <c r="Y6142" s="319"/>
      <c r="Z6142" s="319"/>
      <c r="AA6142" s="319"/>
      <c r="AB6142" s="319"/>
      <c r="AC6142" s="319"/>
      <c r="AD6142" s="319"/>
      <c r="AE6142" s="319"/>
      <c r="AF6142" s="319"/>
    </row>
    <row r="6143" spans="2:32" s="313" customFormat="1" hidden="1" x14ac:dyDescent="0.25">
      <c r="B6143" s="313" t="s">
        <v>1989</v>
      </c>
      <c r="C6143" s="672"/>
      <c r="D6143" s="313" t="s">
        <v>11500</v>
      </c>
      <c r="E6143" s="313" t="s">
        <v>412</v>
      </c>
      <c r="I6143" s="313" t="s">
        <v>1989</v>
      </c>
      <c r="J6143" s="313" t="s">
        <v>856</v>
      </c>
      <c r="K6143" s="313">
        <v>17</v>
      </c>
      <c r="L6143" s="319"/>
      <c r="M6143" s="319">
        <v>35</v>
      </c>
      <c r="N6143" s="319">
        <v>38</v>
      </c>
      <c r="O6143" s="319" t="s">
        <v>9647</v>
      </c>
      <c r="P6143" s="319">
        <v>69</v>
      </c>
      <c r="Q6143" s="319">
        <v>26</v>
      </c>
      <c r="R6143" s="319">
        <v>3</v>
      </c>
      <c r="S6143" s="319" t="s">
        <v>9648</v>
      </c>
      <c r="T6143" s="319">
        <v>4060</v>
      </c>
      <c r="U6143" s="319">
        <v>-17.594000000000001</v>
      </c>
      <c r="V6143" s="319">
        <v>-69.433999999999997</v>
      </c>
      <c r="W6143" s="319"/>
      <c r="X6143" s="319"/>
      <c r="Y6143" s="319"/>
      <c r="Z6143" s="319"/>
      <c r="AA6143" s="319"/>
      <c r="AB6143" s="319"/>
      <c r="AC6143" s="319"/>
      <c r="AD6143" s="319"/>
      <c r="AE6143" s="319"/>
      <c r="AF6143" s="319"/>
    </row>
    <row r="6144" spans="2:32" s="313" customFormat="1" hidden="1" x14ac:dyDescent="0.25">
      <c r="B6144" s="313" t="s">
        <v>2000</v>
      </c>
      <c r="C6144" s="672"/>
      <c r="D6144" s="313" t="s">
        <v>11501</v>
      </c>
      <c r="E6144" s="313" t="s">
        <v>412</v>
      </c>
      <c r="I6144" s="313" t="s">
        <v>2001</v>
      </c>
      <c r="J6144" s="313" t="s">
        <v>423</v>
      </c>
      <c r="K6144" s="313">
        <v>49</v>
      </c>
      <c r="L6144" s="319"/>
      <c r="M6144" s="319">
        <v>47</v>
      </c>
      <c r="N6144" s="319">
        <v>2</v>
      </c>
      <c r="O6144" s="319" t="s">
        <v>9644</v>
      </c>
      <c r="P6144" s="319">
        <v>4</v>
      </c>
      <c r="Q6144" s="319">
        <v>38</v>
      </c>
      <c r="R6144" s="319">
        <v>49</v>
      </c>
      <c r="S6144" s="319" t="s">
        <v>9645</v>
      </c>
      <c r="T6144" s="319">
        <v>150</v>
      </c>
      <c r="U6144" s="319">
        <v>49.783999999999999</v>
      </c>
      <c r="V6144" s="319">
        <v>4.6470000000000002</v>
      </c>
      <c r="W6144" s="319"/>
      <c r="X6144" s="319"/>
      <c r="Y6144" s="319"/>
      <c r="Z6144" s="319"/>
      <c r="AA6144" s="319"/>
      <c r="AB6144" s="319"/>
      <c r="AC6144" s="319"/>
      <c r="AD6144" s="319"/>
      <c r="AE6144" s="319"/>
      <c r="AF6144" s="319"/>
    </row>
    <row r="6145" spans="2:32" s="313" customFormat="1" hidden="1" x14ac:dyDescent="0.25">
      <c r="B6145" s="313" t="s">
        <v>2011</v>
      </c>
      <c r="C6145" s="672"/>
      <c r="D6145" s="313" t="s">
        <v>11502</v>
      </c>
      <c r="E6145" s="313" t="s">
        <v>412</v>
      </c>
      <c r="I6145" s="313" t="s">
        <v>2011</v>
      </c>
      <c r="J6145" s="313" t="s">
        <v>423</v>
      </c>
      <c r="K6145" s="313">
        <v>48</v>
      </c>
      <c r="L6145" s="319"/>
      <c r="M6145" s="319">
        <v>3</v>
      </c>
      <c r="N6145" s="319">
        <v>29</v>
      </c>
      <c r="O6145" s="319" t="s">
        <v>9644</v>
      </c>
      <c r="P6145" s="319">
        <v>1</v>
      </c>
      <c r="Q6145" s="319">
        <v>22</v>
      </c>
      <c r="R6145" s="319">
        <v>35</v>
      </c>
      <c r="S6145" s="319" t="s">
        <v>9645</v>
      </c>
      <c r="T6145" s="319">
        <v>132</v>
      </c>
      <c r="U6145" s="319">
        <v>48.058</v>
      </c>
      <c r="V6145" s="319">
        <v>1.3759999999999999</v>
      </c>
      <c r="W6145" s="319"/>
      <c r="X6145" s="319"/>
      <c r="Y6145" s="319"/>
      <c r="Z6145" s="319"/>
      <c r="AA6145" s="319"/>
      <c r="AB6145" s="319"/>
      <c r="AC6145" s="319"/>
      <c r="AD6145" s="319"/>
      <c r="AE6145" s="319"/>
      <c r="AF6145" s="319"/>
    </row>
    <row r="6146" spans="2:32" s="313" customFormat="1" hidden="1" x14ac:dyDescent="0.25">
      <c r="B6146" s="313" t="s">
        <v>2120</v>
      </c>
      <c r="C6146" s="672"/>
      <c r="D6146" s="313" t="s">
        <v>11503</v>
      </c>
      <c r="E6146" s="313" t="s">
        <v>412</v>
      </c>
      <c r="I6146" s="313" t="s">
        <v>2121</v>
      </c>
      <c r="J6146" s="313" t="s">
        <v>1711</v>
      </c>
      <c r="K6146" s="313">
        <v>36</v>
      </c>
      <c r="L6146" s="319"/>
      <c r="M6146" s="319">
        <v>42</v>
      </c>
      <c r="N6146" s="319">
        <v>59</v>
      </c>
      <c r="O6146" s="319" t="s">
        <v>9644</v>
      </c>
      <c r="P6146" s="319">
        <v>127</v>
      </c>
      <c r="Q6146" s="319">
        <v>29</v>
      </c>
      <c r="R6146" s="319">
        <v>56</v>
      </c>
      <c r="S6146" s="319" t="s">
        <v>9645</v>
      </c>
      <c r="T6146" s="319">
        <v>59</v>
      </c>
      <c r="U6146" s="319">
        <v>36.716000000000001</v>
      </c>
      <c r="V6146" s="319">
        <v>127.499</v>
      </c>
      <c r="W6146" s="319"/>
      <c r="X6146" s="319"/>
      <c r="Y6146" s="319"/>
      <c r="Z6146" s="319"/>
      <c r="AA6146" s="319"/>
      <c r="AB6146" s="319"/>
      <c r="AC6146" s="319"/>
      <c r="AD6146" s="319"/>
      <c r="AE6146" s="319"/>
      <c r="AF6146" s="319"/>
    </row>
    <row r="6147" spans="2:32" s="313" customFormat="1" hidden="1" x14ac:dyDescent="0.25">
      <c r="B6147" s="313" t="s">
        <v>2036</v>
      </c>
      <c r="C6147" s="672"/>
      <c r="D6147" s="313" t="s">
        <v>11504</v>
      </c>
      <c r="E6147" s="313" t="s">
        <v>412</v>
      </c>
      <c r="I6147" s="313" t="s">
        <v>2037</v>
      </c>
      <c r="J6147" s="313" t="s">
        <v>421</v>
      </c>
      <c r="K6147" s="313">
        <v>48</v>
      </c>
      <c r="L6147" s="319"/>
      <c r="M6147" s="319">
        <v>15</v>
      </c>
      <c r="N6147" s="319">
        <v>36</v>
      </c>
      <c r="O6147" s="319" t="s">
        <v>9644</v>
      </c>
      <c r="P6147" s="319">
        <v>25</v>
      </c>
      <c r="Q6147" s="319">
        <v>58</v>
      </c>
      <c r="R6147" s="319">
        <v>54</v>
      </c>
      <c r="S6147" s="319" t="s">
        <v>9645</v>
      </c>
      <c r="T6147" s="319">
        <v>252</v>
      </c>
      <c r="U6147" s="319">
        <v>48.26</v>
      </c>
      <c r="V6147" s="319">
        <v>25.981999999999999</v>
      </c>
      <c r="W6147" s="319"/>
      <c r="X6147" s="319"/>
      <c r="Y6147" s="319"/>
      <c r="Z6147" s="319"/>
      <c r="AA6147" s="319"/>
      <c r="AB6147" s="319"/>
      <c r="AC6147" s="319"/>
      <c r="AD6147" s="319"/>
      <c r="AE6147" s="319"/>
      <c r="AF6147" s="319"/>
    </row>
    <row r="6148" spans="2:32" s="313" customFormat="1" hidden="1" x14ac:dyDescent="0.25">
      <c r="B6148" s="313" t="s">
        <v>2046</v>
      </c>
      <c r="C6148" s="672"/>
      <c r="D6148" s="313" t="s">
        <v>11505</v>
      </c>
      <c r="E6148" s="313" t="s">
        <v>412</v>
      </c>
      <c r="I6148" s="313" t="s">
        <v>2047</v>
      </c>
      <c r="J6148" s="313" t="s">
        <v>1148</v>
      </c>
      <c r="K6148" s="313">
        <v>19</v>
      </c>
      <c r="L6148" s="319"/>
      <c r="M6148" s="319">
        <v>29</v>
      </c>
      <c r="N6148" s="319">
        <v>50</v>
      </c>
      <c r="O6148" s="319" t="s">
        <v>9644</v>
      </c>
      <c r="P6148" s="319">
        <v>100</v>
      </c>
      <c r="Q6148" s="319">
        <v>17</v>
      </c>
      <c r="R6148" s="319">
        <v>8</v>
      </c>
      <c r="S6148" s="319" t="s">
        <v>9645</v>
      </c>
      <c r="T6148" s="319">
        <v>389</v>
      </c>
      <c r="U6148" s="319">
        <v>19.497</v>
      </c>
      <c r="V6148" s="319">
        <v>100.286</v>
      </c>
      <c r="W6148" s="319"/>
      <c r="X6148" s="319"/>
      <c r="Y6148" s="319"/>
      <c r="Z6148" s="319"/>
      <c r="AA6148" s="319"/>
      <c r="AB6148" s="319"/>
      <c r="AC6148" s="319"/>
      <c r="AD6148" s="319"/>
      <c r="AE6148" s="319"/>
      <c r="AF6148" s="319"/>
    </row>
    <row r="6149" spans="2:32" s="313" customFormat="1" hidden="1" x14ac:dyDescent="0.25">
      <c r="B6149" s="313" t="s">
        <v>2067</v>
      </c>
      <c r="C6149" s="672"/>
      <c r="D6149" s="313" t="s">
        <v>11506</v>
      </c>
      <c r="E6149" s="313" t="s">
        <v>412</v>
      </c>
      <c r="I6149" s="313" t="s">
        <v>2068</v>
      </c>
      <c r="J6149" s="313" t="s">
        <v>847</v>
      </c>
      <c r="K6149" s="313">
        <v>50</v>
      </c>
      <c r="L6149" s="319"/>
      <c r="M6149" s="319">
        <v>34</v>
      </c>
      <c r="N6149" s="319">
        <v>33</v>
      </c>
      <c r="O6149" s="319" t="s">
        <v>9644</v>
      </c>
      <c r="P6149" s="319">
        <v>3</v>
      </c>
      <c r="Q6149" s="319">
        <v>49</v>
      </c>
      <c r="R6149" s="319">
        <v>51</v>
      </c>
      <c r="S6149" s="319" t="s">
        <v>9645</v>
      </c>
      <c r="T6149" s="319">
        <v>61</v>
      </c>
      <c r="U6149" s="319">
        <v>50.576000000000001</v>
      </c>
      <c r="V6149" s="319">
        <v>3.831</v>
      </c>
      <c r="W6149" s="319"/>
      <c r="X6149" s="319"/>
      <c r="Y6149" s="319"/>
      <c r="Z6149" s="319"/>
      <c r="AA6149" s="319"/>
      <c r="AB6149" s="319"/>
      <c r="AC6149" s="319"/>
      <c r="AD6149" s="319"/>
      <c r="AE6149" s="319"/>
      <c r="AF6149" s="319"/>
    </row>
    <row r="6150" spans="2:32" s="313" customFormat="1" hidden="1" x14ac:dyDescent="0.25">
      <c r="B6150" s="313" t="s">
        <v>8443</v>
      </c>
      <c r="C6150" s="672"/>
      <c r="D6150" s="313" t="s">
        <v>11507</v>
      </c>
      <c r="E6150" s="313" t="s">
        <v>412</v>
      </c>
      <c r="I6150" s="313" t="s">
        <v>8444</v>
      </c>
      <c r="J6150" s="313" t="s">
        <v>2050</v>
      </c>
      <c r="K6150" s="313">
        <v>22</v>
      </c>
      <c r="L6150" s="319"/>
      <c r="M6150" s="319">
        <v>47</v>
      </c>
      <c r="N6150" s="319">
        <v>35</v>
      </c>
      <c r="O6150" s="319" t="s">
        <v>9644</v>
      </c>
      <c r="P6150" s="319">
        <v>121</v>
      </c>
      <c r="Q6150" s="319">
        <v>10</v>
      </c>
      <c r="R6150" s="319">
        <v>55</v>
      </c>
      <c r="S6150" s="319" t="s">
        <v>9645</v>
      </c>
      <c r="T6150" s="319">
        <v>37</v>
      </c>
      <c r="U6150" s="319">
        <v>22.792999999999999</v>
      </c>
      <c r="V6150" s="319">
        <v>121.182</v>
      </c>
      <c r="W6150" s="319"/>
      <c r="X6150" s="319"/>
      <c r="Y6150" s="319"/>
      <c r="Z6150" s="319"/>
      <c r="AA6150" s="319"/>
      <c r="AB6150" s="319"/>
      <c r="AC6150" s="319"/>
      <c r="AD6150" s="319"/>
      <c r="AE6150" s="319"/>
      <c r="AF6150" s="319"/>
    </row>
    <row r="6151" spans="2:32" s="313" customFormat="1" hidden="1" x14ac:dyDescent="0.25">
      <c r="B6151" s="313" t="s">
        <v>2077</v>
      </c>
      <c r="C6151" s="672"/>
      <c r="D6151" s="313" t="s">
        <v>11508</v>
      </c>
      <c r="E6151" s="313" t="s">
        <v>412</v>
      </c>
      <c r="I6151" s="313" t="s">
        <v>2077</v>
      </c>
      <c r="J6151" s="313" t="s">
        <v>1055</v>
      </c>
      <c r="K6151" s="313">
        <v>29</v>
      </c>
      <c r="L6151" s="319"/>
      <c r="M6151" s="319">
        <v>13</v>
      </c>
      <c r="N6151" s="319">
        <v>26</v>
      </c>
      <c r="O6151" s="319" t="s">
        <v>9647</v>
      </c>
      <c r="P6151" s="319">
        <v>67</v>
      </c>
      <c r="Q6151" s="319">
        <v>26</v>
      </c>
      <c r="R6151" s="319">
        <v>20</v>
      </c>
      <c r="S6151" s="319" t="s">
        <v>9648</v>
      </c>
      <c r="T6151" s="319">
        <v>951</v>
      </c>
      <c r="U6151" s="319">
        <v>-29.224</v>
      </c>
      <c r="V6151" s="319">
        <v>-67.438999999999993</v>
      </c>
      <c r="W6151" s="319"/>
      <c r="X6151" s="319"/>
      <c r="Y6151" s="319"/>
      <c r="Z6151" s="319"/>
      <c r="AA6151" s="319"/>
      <c r="AB6151" s="319"/>
      <c r="AC6151" s="319"/>
      <c r="AD6151" s="319"/>
      <c r="AE6151" s="319"/>
      <c r="AF6151" s="319"/>
    </row>
    <row r="6152" spans="2:32" s="313" customFormat="1" hidden="1" x14ac:dyDescent="0.25">
      <c r="B6152" s="313" t="s">
        <v>2082</v>
      </c>
      <c r="C6152" s="672"/>
      <c r="D6152" s="313" t="s">
        <v>11509</v>
      </c>
      <c r="E6152" s="313" t="s">
        <v>412</v>
      </c>
      <c r="I6152" s="313" t="s">
        <v>2082</v>
      </c>
      <c r="J6152" s="313" t="s">
        <v>469</v>
      </c>
      <c r="K6152" s="313">
        <v>17</v>
      </c>
      <c r="L6152" s="319"/>
      <c r="M6152" s="319">
        <v>34</v>
      </c>
      <c r="N6152" s="319">
        <v>25</v>
      </c>
      <c r="O6152" s="319" t="s">
        <v>9644</v>
      </c>
      <c r="P6152" s="319">
        <v>99</v>
      </c>
      <c r="Q6152" s="319">
        <v>30</v>
      </c>
      <c r="R6152" s="319">
        <v>51</v>
      </c>
      <c r="S6152" s="319" t="s">
        <v>9648</v>
      </c>
      <c r="T6152" s="319">
        <v>1280</v>
      </c>
      <c r="U6152" s="319">
        <v>17.574000000000002</v>
      </c>
      <c r="V6152" s="319">
        <v>-99.513999999999996</v>
      </c>
      <c r="W6152" s="319"/>
      <c r="X6152" s="319"/>
      <c r="Y6152" s="319"/>
      <c r="Z6152" s="319"/>
      <c r="AA6152" s="319"/>
      <c r="AB6152" s="319"/>
      <c r="AC6152" s="319"/>
      <c r="AD6152" s="319"/>
      <c r="AE6152" s="319"/>
      <c r="AF6152" s="319"/>
    </row>
    <row r="6153" spans="2:32" s="313" customFormat="1" hidden="1" x14ac:dyDescent="0.25">
      <c r="B6153" s="313" t="s">
        <v>7407</v>
      </c>
      <c r="C6153" s="672"/>
      <c r="D6153" s="313" t="s">
        <v>11510</v>
      </c>
      <c r="E6153" s="313" t="s">
        <v>412</v>
      </c>
      <c r="I6153" s="313" t="s">
        <v>7408</v>
      </c>
      <c r="J6153" s="313" t="s">
        <v>714</v>
      </c>
      <c r="K6153" s="313">
        <v>1</v>
      </c>
      <c r="L6153" s="319"/>
      <c r="M6153" s="319">
        <v>39</v>
      </c>
      <c r="N6153" s="319">
        <v>13</v>
      </c>
      <c r="O6153" s="319" t="s">
        <v>9647</v>
      </c>
      <c r="P6153" s="319">
        <v>78</v>
      </c>
      <c r="Q6153" s="319">
        <v>39</v>
      </c>
      <c r="R6153" s="319">
        <v>22</v>
      </c>
      <c r="S6153" s="319" t="s">
        <v>9648</v>
      </c>
      <c r="T6153" s="319">
        <v>2800</v>
      </c>
      <c r="U6153" s="319">
        <v>-1.6539999999999999</v>
      </c>
      <c r="V6153" s="319">
        <v>-78.656000000000006</v>
      </c>
      <c r="W6153" s="319"/>
      <c r="X6153" s="319"/>
      <c r="Y6153" s="319"/>
      <c r="Z6153" s="319"/>
      <c r="AA6153" s="319"/>
      <c r="AB6153" s="319"/>
      <c r="AC6153" s="319"/>
      <c r="AD6153" s="319"/>
      <c r="AE6153" s="319"/>
      <c r="AF6153" s="319"/>
    </row>
    <row r="6154" spans="2:32" s="313" customFormat="1" hidden="1" x14ac:dyDescent="0.25">
      <c r="B6154" s="313" t="s">
        <v>2089</v>
      </c>
      <c r="C6154" s="672"/>
      <c r="D6154" s="313" t="s">
        <v>11511</v>
      </c>
      <c r="E6154" s="313" t="s">
        <v>412</v>
      </c>
      <c r="I6154" s="313" t="s">
        <v>2089</v>
      </c>
      <c r="J6154" s="313" t="s">
        <v>1295</v>
      </c>
      <c r="K6154" s="313">
        <v>19</v>
      </c>
      <c r="L6154" s="319"/>
      <c r="M6154" s="319">
        <v>9</v>
      </c>
      <c r="N6154" s="319">
        <v>4</v>
      </c>
      <c r="O6154" s="319" t="s">
        <v>9647</v>
      </c>
      <c r="P6154" s="319">
        <v>33</v>
      </c>
      <c r="Q6154" s="319">
        <v>25</v>
      </c>
      <c r="R6154" s="319">
        <v>44</v>
      </c>
      <c r="S6154" s="319" t="s">
        <v>9645</v>
      </c>
      <c r="T6154" s="319">
        <v>698</v>
      </c>
      <c r="U6154" s="319">
        <v>-19.151</v>
      </c>
      <c r="V6154" s="319">
        <v>33.429000000000002</v>
      </c>
      <c r="W6154" s="319"/>
      <c r="X6154" s="319"/>
      <c r="Y6154" s="319"/>
      <c r="Z6154" s="319"/>
      <c r="AA6154" s="319"/>
      <c r="AB6154" s="319"/>
      <c r="AC6154" s="319"/>
      <c r="AD6154" s="319"/>
      <c r="AE6154" s="319"/>
      <c r="AF6154" s="319"/>
    </row>
    <row r="6155" spans="2:32" s="313" customFormat="1" hidden="1" x14ac:dyDescent="0.25">
      <c r="B6155" s="313" t="s">
        <v>1983</v>
      </c>
      <c r="C6155" s="672"/>
      <c r="D6155" s="313" t="s">
        <v>11512</v>
      </c>
      <c r="E6155" s="313" t="s">
        <v>412</v>
      </c>
      <c r="I6155" s="313" t="s">
        <v>1984</v>
      </c>
      <c r="J6155" s="313" t="s">
        <v>856</v>
      </c>
      <c r="K6155" s="313">
        <v>16</v>
      </c>
      <c r="L6155" s="319"/>
      <c r="M6155" s="319">
        <v>59</v>
      </c>
      <c r="N6155" s="319">
        <v>24</v>
      </c>
      <c r="O6155" s="319" t="s">
        <v>9647</v>
      </c>
      <c r="P6155" s="319">
        <v>65</v>
      </c>
      <c r="Q6155" s="319">
        <v>8</v>
      </c>
      <c r="R6155" s="319">
        <v>29</v>
      </c>
      <c r="S6155" s="319" t="s">
        <v>9648</v>
      </c>
      <c r="T6155" s="319">
        <v>305</v>
      </c>
      <c r="U6155" s="319">
        <v>-16.989999999999998</v>
      </c>
      <c r="V6155" s="319">
        <v>-65.141000000000005</v>
      </c>
      <c r="W6155" s="319"/>
      <c r="X6155" s="319"/>
      <c r="Y6155" s="319"/>
      <c r="Z6155" s="319"/>
      <c r="AA6155" s="319"/>
      <c r="AB6155" s="319"/>
      <c r="AC6155" s="319"/>
      <c r="AD6155" s="319"/>
      <c r="AE6155" s="319"/>
      <c r="AF6155" s="319"/>
    </row>
    <row r="6156" spans="2:32" s="313" customFormat="1" hidden="1" x14ac:dyDescent="0.25">
      <c r="B6156" s="313" t="s">
        <v>2092</v>
      </c>
      <c r="C6156" s="672"/>
      <c r="D6156" s="313" t="s">
        <v>11513</v>
      </c>
      <c r="E6156" s="313" t="s">
        <v>412</v>
      </c>
      <c r="I6156" s="313" t="s">
        <v>2093</v>
      </c>
      <c r="J6156" s="313" t="s">
        <v>2050</v>
      </c>
      <c r="K6156" s="313">
        <v>24</v>
      </c>
      <c r="L6156" s="319"/>
      <c r="M6156" s="319">
        <v>15</v>
      </c>
      <c r="N6156" s="319">
        <v>52</v>
      </c>
      <c r="O6156" s="319" t="s">
        <v>9644</v>
      </c>
      <c r="P6156" s="319">
        <v>120</v>
      </c>
      <c r="Q6156" s="319">
        <v>37</v>
      </c>
      <c r="R6156" s="319">
        <v>14</v>
      </c>
      <c r="S6156" s="319" t="s">
        <v>9645</v>
      </c>
      <c r="T6156" s="319">
        <v>203</v>
      </c>
      <c r="U6156" s="319">
        <v>24.263999999999999</v>
      </c>
      <c r="V6156" s="319">
        <v>120.621</v>
      </c>
      <c r="W6156" s="319"/>
      <c r="X6156" s="319"/>
      <c r="Y6156" s="319"/>
      <c r="Z6156" s="319"/>
      <c r="AA6156" s="319"/>
      <c r="AB6156" s="319"/>
      <c r="AC6156" s="319"/>
      <c r="AD6156" s="319"/>
      <c r="AE6156" s="319"/>
      <c r="AF6156" s="319"/>
    </row>
    <row r="6157" spans="2:32" s="313" customFormat="1" hidden="1" x14ac:dyDescent="0.25">
      <c r="B6157" s="313" t="s">
        <v>2111</v>
      </c>
      <c r="C6157" s="672"/>
      <c r="D6157" s="313" t="s">
        <v>11514</v>
      </c>
      <c r="E6157" s="313" t="s">
        <v>412</v>
      </c>
      <c r="I6157" s="313" t="s">
        <v>2111</v>
      </c>
      <c r="J6157" s="313" t="s">
        <v>1051</v>
      </c>
      <c r="K6157" s="313">
        <v>35</v>
      </c>
      <c r="L6157" s="319"/>
      <c r="M6157" s="319">
        <v>53</v>
      </c>
      <c r="N6157" s="319">
        <v>11</v>
      </c>
      <c r="O6157" s="319" t="s">
        <v>9644</v>
      </c>
      <c r="P6157" s="319">
        <v>71</v>
      </c>
      <c r="Q6157" s="319">
        <v>48</v>
      </c>
      <c r="R6157" s="319">
        <v>2</v>
      </c>
      <c r="S6157" s="319" t="s">
        <v>9645</v>
      </c>
      <c r="T6157" s="319">
        <v>1494</v>
      </c>
      <c r="U6157" s="319">
        <v>35.886000000000003</v>
      </c>
      <c r="V6157" s="319">
        <v>71.801000000000002</v>
      </c>
      <c r="W6157" s="319"/>
      <c r="X6157" s="319"/>
      <c r="Y6157" s="319"/>
      <c r="Z6157" s="319"/>
      <c r="AA6157" s="319"/>
      <c r="AB6157" s="319"/>
      <c r="AC6157" s="319"/>
      <c r="AD6157" s="319"/>
      <c r="AE6157" s="319"/>
      <c r="AF6157" s="319"/>
    </row>
    <row r="6158" spans="2:32" s="313" customFormat="1" hidden="1" x14ac:dyDescent="0.25">
      <c r="B6158" s="313" t="s">
        <v>2116</v>
      </c>
      <c r="C6158" s="672"/>
      <c r="D6158" s="313" t="s">
        <v>11515</v>
      </c>
      <c r="E6158" s="313" t="s">
        <v>412</v>
      </c>
      <c r="I6158" s="313" t="s">
        <v>2116</v>
      </c>
      <c r="J6158" s="313" t="s">
        <v>1194</v>
      </c>
      <c r="K6158" s="313">
        <v>51</v>
      </c>
      <c r="L6158" s="319"/>
      <c r="M6158" s="319">
        <v>5</v>
      </c>
      <c r="N6158" s="319">
        <v>13</v>
      </c>
      <c r="O6158" s="319" t="s">
        <v>9644</v>
      </c>
      <c r="P6158" s="319">
        <v>4</v>
      </c>
      <c r="Q6158" s="319">
        <v>9</v>
      </c>
      <c r="R6158" s="319">
        <v>1</v>
      </c>
      <c r="S6158" s="319" t="s">
        <v>9648</v>
      </c>
      <c r="T6158" s="319">
        <v>9</v>
      </c>
      <c r="U6158" s="319">
        <v>51.087000000000003</v>
      </c>
      <c r="V6158" s="319">
        <v>-4.1500000000000004</v>
      </c>
      <c r="W6158" s="319"/>
      <c r="X6158" s="319"/>
      <c r="Y6158" s="319"/>
      <c r="Z6158" s="319"/>
      <c r="AA6158" s="319"/>
      <c r="AB6158" s="319"/>
      <c r="AC6158" s="319"/>
      <c r="AD6158" s="319"/>
      <c r="AE6158" s="319"/>
      <c r="AF6158" s="319"/>
    </row>
    <row r="6159" spans="2:32" s="313" customFormat="1" hidden="1" x14ac:dyDescent="0.25">
      <c r="B6159" s="313" t="s">
        <v>8757</v>
      </c>
      <c r="C6159" s="672"/>
      <c r="D6159" s="313" t="s">
        <v>11516</v>
      </c>
      <c r="E6159" s="313" t="s">
        <v>412</v>
      </c>
      <c r="I6159" s="313" t="s">
        <v>8760</v>
      </c>
      <c r="J6159" s="313" t="s">
        <v>565</v>
      </c>
      <c r="K6159" s="313">
        <v>35</v>
      </c>
      <c r="L6159" s="319"/>
      <c r="M6159" s="319">
        <v>40</v>
      </c>
      <c r="N6159" s="319">
        <v>18</v>
      </c>
      <c r="O6159" s="319" t="s">
        <v>9644</v>
      </c>
      <c r="P6159" s="319">
        <v>139</v>
      </c>
      <c r="Q6159" s="319">
        <v>31</v>
      </c>
      <c r="R6159" s="319">
        <v>41</v>
      </c>
      <c r="S6159" s="319" t="s">
        <v>9645</v>
      </c>
      <c r="T6159" s="319">
        <v>42</v>
      </c>
      <c r="U6159" s="319">
        <v>35.671999999999997</v>
      </c>
      <c r="V6159" s="319">
        <v>139.52799999999999</v>
      </c>
      <c r="W6159" s="319"/>
      <c r="X6159" s="319"/>
      <c r="Y6159" s="319"/>
      <c r="Z6159" s="319"/>
      <c r="AA6159" s="319"/>
      <c r="AB6159" s="319"/>
      <c r="AC6159" s="319"/>
      <c r="AD6159" s="319"/>
      <c r="AE6159" s="319"/>
      <c r="AF6159" s="319"/>
    </row>
    <row r="6160" spans="2:32" s="313" customFormat="1" hidden="1" x14ac:dyDescent="0.25">
      <c r="B6160" s="313" t="s">
        <v>2125</v>
      </c>
      <c r="C6160" s="672"/>
      <c r="D6160" s="313" t="s">
        <v>11517</v>
      </c>
      <c r="E6160" s="313" t="s">
        <v>412</v>
      </c>
      <c r="I6160" s="313" t="s">
        <v>2126</v>
      </c>
      <c r="J6160" s="313" t="s">
        <v>1055</v>
      </c>
      <c r="K6160" s="313">
        <v>37</v>
      </c>
      <c r="L6160" s="319"/>
      <c r="M6160" s="319">
        <v>26</v>
      </c>
      <c r="N6160" s="319">
        <v>40</v>
      </c>
      <c r="O6160" s="319" t="s">
        <v>9647</v>
      </c>
      <c r="P6160" s="319">
        <v>70</v>
      </c>
      <c r="Q6160" s="319">
        <v>13</v>
      </c>
      <c r="R6160" s="319">
        <v>20</v>
      </c>
      <c r="S6160" s="319" t="s">
        <v>9648</v>
      </c>
      <c r="T6160" s="319">
        <v>851</v>
      </c>
      <c r="U6160" s="319">
        <v>-37.444000000000003</v>
      </c>
      <c r="V6160" s="319">
        <v>-70.221999999999994</v>
      </c>
      <c r="W6160" s="319"/>
      <c r="X6160" s="319"/>
      <c r="Y6160" s="319"/>
      <c r="Z6160" s="319"/>
      <c r="AA6160" s="319"/>
      <c r="AB6160" s="319"/>
      <c r="AC6160" s="319"/>
      <c r="AD6160" s="319"/>
      <c r="AE6160" s="319"/>
      <c r="AF6160" s="319"/>
    </row>
    <row r="6161" spans="2:32" s="313" customFormat="1" hidden="1" x14ac:dyDescent="0.25">
      <c r="B6161" s="313" t="s">
        <v>2127</v>
      </c>
      <c r="C6161" s="672"/>
      <c r="D6161" s="313" t="s">
        <v>11518</v>
      </c>
      <c r="E6161" s="313" t="s">
        <v>412</v>
      </c>
      <c r="I6161" s="313" t="s">
        <v>2127</v>
      </c>
      <c r="J6161" s="313" t="s">
        <v>1895</v>
      </c>
      <c r="K6161" s="313">
        <v>49</v>
      </c>
      <c r="L6161" s="319"/>
      <c r="M6161" s="319">
        <v>41</v>
      </c>
      <c r="N6161" s="319">
        <v>4</v>
      </c>
      <c r="O6161" s="319" t="s">
        <v>9644</v>
      </c>
      <c r="P6161" s="319">
        <v>15</v>
      </c>
      <c r="Q6161" s="319">
        <v>40</v>
      </c>
      <c r="R6161" s="319">
        <v>34</v>
      </c>
      <c r="S6161" s="319" t="s">
        <v>9645</v>
      </c>
      <c r="T6161" s="319">
        <v>594</v>
      </c>
      <c r="U6161" s="319">
        <v>49.683999999999997</v>
      </c>
      <c r="V6161" s="319">
        <v>15.676</v>
      </c>
      <c r="W6161" s="319"/>
      <c r="X6161" s="319"/>
      <c r="Y6161" s="319"/>
      <c r="Z6161" s="319"/>
      <c r="AA6161" s="319"/>
      <c r="AB6161" s="319"/>
      <c r="AC6161" s="319"/>
      <c r="AD6161" s="319"/>
      <c r="AE6161" s="319"/>
      <c r="AF6161" s="319"/>
    </row>
    <row r="6162" spans="2:32" s="313" customFormat="1" hidden="1" x14ac:dyDescent="0.25">
      <c r="B6162" s="313" t="s">
        <v>2131</v>
      </c>
      <c r="C6162" s="672"/>
      <c r="D6162" s="313" t="s">
        <v>11519</v>
      </c>
      <c r="E6162" s="313" t="s">
        <v>412</v>
      </c>
      <c r="I6162" s="313" t="s">
        <v>2131</v>
      </c>
      <c r="J6162" s="313" t="s">
        <v>2131</v>
      </c>
      <c r="K6162" s="313">
        <v>10</v>
      </c>
      <c r="L6162" s="319"/>
      <c r="M6162" s="319">
        <v>27</v>
      </c>
      <c r="N6162" s="319">
        <v>2</v>
      </c>
      <c r="O6162" s="319" t="s">
        <v>9647</v>
      </c>
      <c r="P6162" s="319">
        <v>105</v>
      </c>
      <c r="Q6162" s="319">
        <v>41</v>
      </c>
      <c r="R6162" s="319">
        <v>25</v>
      </c>
      <c r="S6162" s="319" t="s">
        <v>9645</v>
      </c>
      <c r="T6162" s="319">
        <v>280</v>
      </c>
      <c r="U6162" s="319">
        <v>-10.451000000000001</v>
      </c>
      <c r="V6162" s="319">
        <v>105.69</v>
      </c>
      <c r="W6162" s="319"/>
      <c r="X6162" s="319"/>
      <c r="Y6162" s="319"/>
      <c r="Z6162" s="319"/>
      <c r="AA6162" s="319"/>
      <c r="AB6162" s="319"/>
      <c r="AC6162" s="319"/>
      <c r="AD6162" s="319"/>
      <c r="AE6162" s="319"/>
      <c r="AF6162" s="319"/>
    </row>
    <row r="6163" spans="2:32" s="313" customFormat="1" hidden="1" x14ac:dyDescent="0.25">
      <c r="B6163" s="313" t="s">
        <v>2139</v>
      </c>
      <c r="C6163" s="672"/>
      <c r="D6163" s="313" t="s">
        <v>11520</v>
      </c>
      <c r="E6163" s="313" t="s">
        <v>412</v>
      </c>
      <c r="I6163" s="313" t="s">
        <v>2139</v>
      </c>
      <c r="J6163" s="313" t="s">
        <v>1194</v>
      </c>
      <c r="K6163" s="313">
        <v>53</v>
      </c>
      <c r="L6163" s="319"/>
      <c r="M6163" s="319">
        <v>50</v>
      </c>
      <c r="N6163" s="319">
        <v>3</v>
      </c>
      <c r="O6163" s="319" t="s">
        <v>9644</v>
      </c>
      <c r="P6163" s="319">
        <v>1</v>
      </c>
      <c r="Q6163" s="319">
        <v>11</v>
      </c>
      <c r="R6163" s="319">
        <v>43</v>
      </c>
      <c r="S6163" s="319" t="s">
        <v>9648</v>
      </c>
      <c r="T6163" s="319">
        <v>9</v>
      </c>
      <c r="U6163" s="319">
        <v>53.834000000000003</v>
      </c>
      <c r="V6163" s="319">
        <v>-1.1950000000000001</v>
      </c>
      <c r="W6163" s="319"/>
      <c r="X6163" s="319"/>
      <c r="Y6163" s="319"/>
      <c r="Z6163" s="319"/>
      <c r="AA6163" s="319"/>
      <c r="AB6163" s="319"/>
      <c r="AC6163" s="319"/>
      <c r="AD6163" s="319"/>
      <c r="AE6163" s="319"/>
      <c r="AF6163" s="319"/>
    </row>
    <row r="6164" spans="2:32" s="313" customFormat="1" hidden="1" x14ac:dyDescent="0.25">
      <c r="B6164" s="313" t="s">
        <v>8559</v>
      </c>
      <c r="C6164" s="672"/>
      <c r="D6164" s="313" t="s">
        <v>11521</v>
      </c>
      <c r="E6164" s="313" t="s">
        <v>412</v>
      </c>
      <c r="I6164" s="313" t="s">
        <v>8560</v>
      </c>
      <c r="J6164" s="313" t="s">
        <v>726</v>
      </c>
      <c r="K6164" s="313">
        <v>7</v>
      </c>
      <c r="L6164" s="319"/>
      <c r="M6164" s="319">
        <v>20</v>
      </c>
      <c r="N6164" s="319">
        <v>44</v>
      </c>
      <c r="O6164" s="319" t="s">
        <v>9647</v>
      </c>
      <c r="P6164" s="319">
        <v>108</v>
      </c>
      <c r="Q6164" s="319">
        <v>14</v>
      </c>
      <c r="R6164" s="319">
        <v>47</v>
      </c>
      <c r="S6164" s="319" t="s">
        <v>9645</v>
      </c>
      <c r="T6164" s="319">
        <v>350</v>
      </c>
      <c r="U6164" s="319">
        <v>-7.3460000000000001</v>
      </c>
      <c r="V6164" s="319">
        <v>108.246</v>
      </c>
      <c r="W6164" s="319"/>
      <c r="X6164" s="319"/>
      <c r="Y6164" s="319"/>
      <c r="Z6164" s="319"/>
      <c r="AA6164" s="319"/>
      <c r="AB6164" s="319"/>
      <c r="AC6164" s="319"/>
      <c r="AD6164" s="319"/>
      <c r="AE6164" s="319"/>
      <c r="AF6164" s="319"/>
    </row>
    <row r="6165" spans="2:32" s="313" customFormat="1" hidden="1" x14ac:dyDescent="0.25">
      <c r="B6165" s="313" t="s">
        <v>1004</v>
      </c>
      <c r="C6165" s="672"/>
      <c r="D6165" s="313" t="s">
        <v>11522</v>
      </c>
      <c r="E6165" s="313" t="s">
        <v>412</v>
      </c>
      <c r="I6165" s="313" t="s">
        <v>1005</v>
      </c>
      <c r="J6165" s="313" t="s">
        <v>484</v>
      </c>
      <c r="K6165" s="313">
        <v>37</v>
      </c>
      <c r="L6165" s="319"/>
      <c r="M6165" s="319">
        <v>48</v>
      </c>
      <c r="N6165" s="319">
        <v>57</v>
      </c>
      <c r="O6165" s="319" t="s">
        <v>9644</v>
      </c>
      <c r="P6165" s="319">
        <v>27</v>
      </c>
      <c r="Q6165" s="319">
        <v>53</v>
      </c>
      <c r="R6165" s="319">
        <v>10</v>
      </c>
      <c r="S6165" s="319" t="s">
        <v>9645</v>
      </c>
      <c r="T6165" s="319">
        <v>32</v>
      </c>
      <c r="U6165" s="319">
        <v>37.816000000000003</v>
      </c>
      <c r="V6165" s="319">
        <v>27.885999999999999</v>
      </c>
      <c r="W6165" s="319"/>
      <c r="X6165" s="319"/>
      <c r="Y6165" s="319"/>
      <c r="Z6165" s="319"/>
      <c r="AA6165" s="319"/>
      <c r="AB6165" s="319"/>
      <c r="AC6165" s="319"/>
      <c r="AD6165" s="319"/>
      <c r="AE6165" s="319"/>
      <c r="AF6165" s="319"/>
    </row>
    <row r="6166" spans="2:32" s="313" customFormat="1" hidden="1" x14ac:dyDescent="0.25">
      <c r="B6166" s="313" t="s">
        <v>2163</v>
      </c>
      <c r="C6166" s="672"/>
      <c r="D6166" s="313" t="s">
        <v>11523</v>
      </c>
      <c r="E6166" s="313" t="s">
        <v>412</v>
      </c>
      <c r="I6166" s="313" t="s">
        <v>2163</v>
      </c>
      <c r="J6166" s="313" t="s">
        <v>772</v>
      </c>
      <c r="K6166" s="313">
        <v>4</v>
      </c>
      <c r="L6166" s="319"/>
      <c r="M6166" s="319">
        <v>36</v>
      </c>
      <c r="N6166" s="319">
        <v>27</v>
      </c>
      <c r="O6166" s="319" t="s">
        <v>9647</v>
      </c>
      <c r="P6166" s="319">
        <v>77</v>
      </c>
      <c r="Q6166" s="319">
        <v>56</v>
      </c>
      <c r="R6166" s="319">
        <v>27</v>
      </c>
      <c r="S6166" s="319" t="s">
        <v>9648</v>
      </c>
      <c r="T6166" s="319">
        <v>168</v>
      </c>
      <c r="U6166" s="319">
        <v>-4.6070000000000002</v>
      </c>
      <c r="V6166" s="319">
        <v>-77.941000000000003</v>
      </c>
      <c r="W6166" s="319"/>
      <c r="X6166" s="319"/>
      <c r="Y6166" s="319"/>
      <c r="Z6166" s="319"/>
      <c r="AA6166" s="319"/>
      <c r="AB6166" s="319"/>
      <c r="AC6166" s="319"/>
      <c r="AD6166" s="319"/>
      <c r="AE6166" s="319"/>
      <c r="AF6166" s="319"/>
    </row>
    <row r="6167" spans="2:32" s="313" customFormat="1" hidden="1" x14ac:dyDescent="0.25">
      <c r="B6167" s="313" t="s">
        <v>2164</v>
      </c>
      <c r="C6167" s="672"/>
      <c r="D6167" s="313" t="s">
        <v>11524</v>
      </c>
      <c r="E6167" s="313" t="s">
        <v>412</v>
      </c>
      <c r="I6167" s="313" t="s">
        <v>2165</v>
      </c>
      <c r="J6167" s="313" t="s">
        <v>665</v>
      </c>
      <c r="K6167" s="313">
        <v>29</v>
      </c>
      <c r="L6167" s="319"/>
      <c r="M6167" s="319">
        <v>19</v>
      </c>
      <c r="N6167" s="319">
        <v>55</v>
      </c>
      <c r="O6167" s="319" t="s">
        <v>9644</v>
      </c>
      <c r="P6167" s="319">
        <v>100</v>
      </c>
      <c r="Q6167" s="319">
        <v>58</v>
      </c>
      <c r="R6167" s="319">
        <v>51</v>
      </c>
      <c r="S6167" s="319" t="s">
        <v>9648</v>
      </c>
      <c r="T6167" s="319">
        <v>296</v>
      </c>
      <c r="U6167" s="319">
        <v>29.332000000000001</v>
      </c>
      <c r="V6167" s="319">
        <v>-100.98099999999999</v>
      </c>
      <c r="W6167" s="319"/>
      <c r="X6167" s="319"/>
      <c r="Y6167" s="319"/>
      <c r="Z6167" s="319"/>
      <c r="AA6167" s="319"/>
      <c r="AB6167" s="319"/>
      <c r="AC6167" s="319"/>
      <c r="AD6167" s="319"/>
      <c r="AE6167" s="319"/>
      <c r="AF6167" s="319"/>
    </row>
    <row r="6168" spans="2:32" s="313" customFormat="1" hidden="1" x14ac:dyDescent="0.25">
      <c r="B6168" s="313" t="s">
        <v>2181</v>
      </c>
      <c r="C6168" s="672"/>
      <c r="D6168" s="313" t="s">
        <v>11525</v>
      </c>
      <c r="E6168" s="313" t="s">
        <v>412</v>
      </c>
      <c r="I6168" s="313" t="s">
        <v>2182</v>
      </c>
      <c r="J6168" s="313" t="s">
        <v>651</v>
      </c>
      <c r="K6168" s="313">
        <v>24</v>
      </c>
      <c r="L6168" s="319"/>
      <c r="M6168" s="319">
        <v>17</v>
      </c>
      <c r="N6168" s="319">
        <v>15</v>
      </c>
      <c r="O6168" s="319" t="s">
        <v>9644</v>
      </c>
      <c r="P6168" s="319">
        <v>77</v>
      </c>
      <c r="Q6168" s="319">
        <v>41</v>
      </c>
      <c r="R6168" s="319">
        <v>4</v>
      </c>
      <c r="S6168" s="319" t="s">
        <v>9648</v>
      </c>
      <c r="T6168" s="319">
        <v>6</v>
      </c>
      <c r="U6168" s="319">
        <v>24.288</v>
      </c>
      <c r="V6168" s="319">
        <v>-77.683999999999997</v>
      </c>
      <c r="W6168" s="319"/>
      <c r="X6168" s="319"/>
      <c r="Y6168" s="319"/>
      <c r="Z6168" s="319"/>
      <c r="AA6168" s="319"/>
      <c r="AB6168" s="319"/>
      <c r="AC6168" s="319"/>
      <c r="AD6168" s="319"/>
      <c r="AE6168" s="319"/>
      <c r="AF6168" s="319"/>
    </row>
    <row r="6169" spans="2:32" s="313" customFormat="1" hidden="1" x14ac:dyDescent="0.25">
      <c r="B6169" s="313" t="s">
        <v>8269</v>
      </c>
      <c r="C6169" s="672"/>
      <c r="D6169" s="313" t="s">
        <v>11526</v>
      </c>
      <c r="E6169" s="313" t="s">
        <v>412</v>
      </c>
      <c r="I6169" s="313" t="s">
        <v>8270</v>
      </c>
      <c r="J6169" s="313" t="s">
        <v>423</v>
      </c>
      <c r="K6169" s="313">
        <v>49</v>
      </c>
      <c r="L6169" s="319"/>
      <c r="M6169" s="319">
        <v>45</v>
      </c>
      <c r="N6169" s="319">
        <v>30</v>
      </c>
      <c r="O6169" s="319" t="s">
        <v>9644</v>
      </c>
      <c r="P6169" s="319">
        <v>3</v>
      </c>
      <c r="Q6169" s="319">
        <v>12</v>
      </c>
      <c r="R6169" s="319">
        <v>43</v>
      </c>
      <c r="S6169" s="319" t="s">
        <v>9645</v>
      </c>
      <c r="T6169" s="319">
        <v>90</v>
      </c>
      <c r="U6169" s="319">
        <v>49.758000000000003</v>
      </c>
      <c r="V6169" s="319">
        <v>3.2120000000000002</v>
      </c>
      <c r="W6169" s="319"/>
      <c r="X6169" s="319"/>
      <c r="Y6169" s="319"/>
      <c r="Z6169" s="319"/>
      <c r="AA6169" s="319"/>
      <c r="AB6169" s="319"/>
      <c r="AC6169" s="319"/>
      <c r="AD6169" s="319"/>
      <c r="AE6169" s="319"/>
      <c r="AF6169" s="319"/>
    </row>
    <row r="6170" spans="2:32" s="313" customFormat="1" hidden="1" x14ac:dyDescent="0.25">
      <c r="B6170" s="313" t="s">
        <v>2183</v>
      </c>
      <c r="C6170" s="672"/>
      <c r="D6170" s="313" t="s">
        <v>11527</v>
      </c>
      <c r="E6170" s="313" t="s">
        <v>412</v>
      </c>
      <c r="I6170" s="313" t="s">
        <v>2184</v>
      </c>
      <c r="J6170" s="313" t="s">
        <v>436</v>
      </c>
      <c r="K6170" s="313">
        <v>64</v>
      </c>
      <c r="L6170" s="319"/>
      <c r="M6170" s="319">
        <v>18</v>
      </c>
      <c r="N6170" s="319">
        <v>4</v>
      </c>
      <c r="O6170" s="319" t="s">
        <v>9644</v>
      </c>
      <c r="P6170" s="319">
        <v>149</v>
      </c>
      <c r="Q6170" s="319">
        <v>7</v>
      </c>
      <c r="R6170" s="319">
        <v>12</v>
      </c>
      <c r="S6170" s="319" t="s">
        <v>9648</v>
      </c>
      <c r="T6170" s="319">
        <v>169</v>
      </c>
      <c r="U6170" s="319">
        <v>64.301000000000002</v>
      </c>
      <c r="V6170" s="319">
        <v>-149.12</v>
      </c>
      <c r="W6170" s="319"/>
      <c r="X6170" s="319"/>
      <c r="Y6170" s="319"/>
      <c r="Z6170" s="319"/>
      <c r="AA6170" s="319"/>
      <c r="AB6170" s="319"/>
      <c r="AC6170" s="319"/>
      <c r="AD6170" s="319"/>
      <c r="AE6170" s="319"/>
      <c r="AF6170" s="319"/>
    </row>
    <row r="6171" spans="2:32" s="313" customFormat="1" hidden="1" x14ac:dyDescent="0.25">
      <c r="B6171" s="313" t="s">
        <v>2206</v>
      </c>
      <c r="C6171" s="672"/>
      <c r="D6171" s="313" t="s">
        <v>11528</v>
      </c>
      <c r="E6171" s="313" t="s">
        <v>412</v>
      </c>
      <c r="I6171" s="313" t="s">
        <v>2207</v>
      </c>
      <c r="J6171" s="313" t="s">
        <v>406</v>
      </c>
      <c r="K6171" s="313">
        <v>50</v>
      </c>
      <c r="L6171" s="319"/>
      <c r="M6171" s="319">
        <v>15</v>
      </c>
      <c r="N6171" s="319">
        <v>45</v>
      </c>
      <c r="O6171" s="319" t="s">
        <v>9644</v>
      </c>
      <c r="P6171" s="319">
        <v>10</v>
      </c>
      <c r="Q6171" s="319">
        <v>59</v>
      </c>
      <c r="R6171" s="319">
        <v>45</v>
      </c>
      <c r="S6171" s="319" t="s">
        <v>9645</v>
      </c>
      <c r="T6171" s="319">
        <v>455</v>
      </c>
      <c r="U6171" s="319">
        <v>50.262999999999998</v>
      </c>
      <c r="V6171" s="319">
        <v>10.996</v>
      </c>
      <c r="W6171" s="319"/>
      <c r="X6171" s="319"/>
      <c r="Y6171" s="319"/>
      <c r="Z6171" s="319"/>
      <c r="AA6171" s="319"/>
      <c r="AB6171" s="319"/>
      <c r="AC6171" s="319"/>
      <c r="AD6171" s="319"/>
      <c r="AE6171" s="319"/>
      <c r="AF6171" s="319"/>
    </row>
    <row r="6172" spans="2:32" s="313" customFormat="1" hidden="1" x14ac:dyDescent="0.25">
      <c r="B6172" s="313" t="s">
        <v>2214</v>
      </c>
      <c r="C6172" s="672"/>
      <c r="D6172" s="313" t="s">
        <v>11529</v>
      </c>
      <c r="E6172" s="313" t="s">
        <v>412</v>
      </c>
      <c r="I6172" s="313" t="s">
        <v>2215</v>
      </c>
      <c r="J6172" s="313" t="s">
        <v>406</v>
      </c>
      <c r="K6172" s="313">
        <v>51</v>
      </c>
      <c r="L6172" s="319"/>
      <c r="M6172" s="319">
        <v>51</v>
      </c>
      <c r="N6172" s="319">
        <v>21</v>
      </c>
      <c r="O6172" s="319" t="s">
        <v>9644</v>
      </c>
      <c r="P6172" s="319">
        <v>11</v>
      </c>
      <c r="Q6172" s="319">
        <v>25</v>
      </c>
      <c r="R6172" s="319">
        <v>5</v>
      </c>
      <c r="S6172" s="319" t="s">
        <v>9645</v>
      </c>
      <c r="T6172" s="319">
        <v>182</v>
      </c>
      <c r="U6172" s="319">
        <v>51.856000000000002</v>
      </c>
      <c r="V6172" s="319">
        <v>11.417999999999999</v>
      </c>
      <c r="W6172" s="319"/>
      <c r="X6172" s="319"/>
      <c r="Y6172" s="319"/>
      <c r="Z6172" s="319"/>
      <c r="AA6172" s="319"/>
      <c r="AB6172" s="319"/>
      <c r="AC6172" s="319"/>
      <c r="AD6172" s="319"/>
      <c r="AE6172" s="319"/>
      <c r="AF6172" s="319"/>
    </row>
    <row r="6173" spans="2:32" s="313" customFormat="1" hidden="1" x14ac:dyDescent="0.25">
      <c r="B6173" s="313" t="s">
        <v>2222</v>
      </c>
      <c r="C6173" s="672"/>
      <c r="D6173" s="313" t="s">
        <v>11530</v>
      </c>
      <c r="E6173" s="313" t="s">
        <v>412</v>
      </c>
      <c r="I6173" s="313" t="s">
        <v>2222</v>
      </c>
      <c r="J6173" s="313" t="s">
        <v>1030</v>
      </c>
      <c r="K6173" s="313">
        <v>14</v>
      </c>
      <c r="L6173" s="319"/>
      <c r="M6173" s="319">
        <v>8</v>
      </c>
      <c r="N6173" s="319">
        <v>29</v>
      </c>
      <c r="O6173" s="319" t="s">
        <v>9644</v>
      </c>
      <c r="P6173" s="319">
        <v>93</v>
      </c>
      <c r="Q6173" s="319">
        <v>22</v>
      </c>
      <c r="R6173" s="319">
        <v>6</v>
      </c>
      <c r="S6173" s="319" t="s">
        <v>9645</v>
      </c>
      <c r="T6173" s="319">
        <v>7</v>
      </c>
      <c r="U6173" s="319">
        <v>14.141</v>
      </c>
      <c r="V6173" s="319">
        <v>93.367999999999995</v>
      </c>
      <c r="W6173" s="319"/>
      <c r="X6173" s="319"/>
      <c r="Y6173" s="319"/>
      <c r="Z6173" s="319"/>
      <c r="AA6173" s="319"/>
      <c r="AB6173" s="319"/>
      <c r="AC6173" s="319"/>
      <c r="AD6173" s="319"/>
      <c r="AE6173" s="319"/>
      <c r="AF6173" s="319"/>
    </row>
    <row r="6174" spans="2:32" s="313" customFormat="1" hidden="1" x14ac:dyDescent="0.25">
      <c r="B6174" s="313" t="s">
        <v>2223</v>
      </c>
      <c r="C6174" s="672"/>
      <c r="D6174" s="313" t="s">
        <v>11531</v>
      </c>
      <c r="E6174" s="313" t="s">
        <v>412</v>
      </c>
      <c r="I6174" s="313" t="s">
        <v>2223</v>
      </c>
      <c r="J6174" s="313" t="s">
        <v>678</v>
      </c>
      <c r="K6174" s="313">
        <v>7</v>
      </c>
      <c r="L6174" s="319"/>
      <c r="M6174" s="319">
        <v>9</v>
      </c>
      <c r="N6174" s="319">
        <v>51</v>
      </c>
      <c r="O6174" s="319" t="s">
        <v>9647</v>
      </c>
      <c r="P6174" s="319">
        <v>56</v>
      </c>
      <c r="Q6174" s="319">
        <v>15</v>
      </c>
      <c r="R6174" s="319">
        <v>50</v>
      </c>
      <c r="S6174" s="319" t="s">
        <v>9645</v>
      </c>
      <c r="T6174" s="319">
        <v>4</v>
      </c>
      <c r="U6174" s="319">
        <v>-7.1639999999999997</v>
      </c>
      <c r="V6174" s="319">
        <v>56.264000000000003</v>
      </c>
      <c r="W6174" s="319"/>
      <c r="X6174" s="319"/>
      <c r="Y6174" s="319"/>
      <c r="Z6174" s="319"/>
      <c r="AA6174" s="319"/>
      <c r="AB6174" s="319"/>
      <c r="AC6174" s="319"/>
      <c r="AD6174" s="319"/>
      <c r="AE6174" s="319"/>
      <c r="AF6174" s="319"/>
    </row>
    <row r="6175" spans="2:32" s="313" customFormat="1" hidden="1" x14ac:dyDescent="0.25">
      <c r="B6175" s="313" t="s">
        <v>2230</v>
      </c>
      <c r="C6175" s="672"/>
      <c r="D6175" s="313" t="s">
        <v>11532</v>
      </c>
      <c r="E6175" s="313" t="s">
        <v>412</v>
      </c>
      <c r="I6175" s="313" t="s">
        <v>2231</v>
      </c>
      <c r="J6175" s="313" t="s">
        <v>705</v>
      </c>
      <c r="K6175" s="313">
        <v>40</v>
      </c>
      <c r="L6175" s="319"/>
      <c r="M6175" s="319">
        <v>9</v>
      </c>
      <c r="N6175" s="319">
        <v>26</v>
      </c>
      <c r="O6175" s="319" t="s">
        <v>9644</v>
      </c>
      <c r="P6175" s="319">
        <v>8</v>
      </c>
      <c r="Q6175" s="319">
        <v>28</v>
      </c>
      <c r="R6175" s="319">
        <v>12</v>
      </c>
      <c r="S6175" s="319" t="s">
        <v>9648</v>
      </c>
      <c r="T6175" s="319">
        <v>179</v>
      </c>
      <c r="U6175" s="319">
        <v>40.156999999999996</v>
      </c>
      <c r="V6175" s="319">
        <v>-8.4700000000000006</v>
      </c>
      <c r="W6175" s="319"/>
      <c r="X6175" s="319"/>
      <c r="Y6175" s="319"/>
      <c r="Z6175" s="319"/>
      <c r="AA6175" s="319"/>
      <c r="AB6175" s="319"/>
      <c r="AC6175" s="319"/>
      <c r="AD6175" s="319"/>
      <c r="AE6175" s="319"/>
      <c r="AF6175" s="319"/>
    </row>
    <row r="6176" spans="2:32" s="313" customFormat="1" hidden="1" x14ac:dyDescent="0.25">
      <c r="B6176" s="313" t="s">
        <v>2238</v>
      </c>
      <c r="C6176" s="672"/>
      <c r="D6176" s="313" t="s">
        <v>11533</v>
      </c>
      <c r="E6176" s="313" t="s">
        <v>412</v>
      </c>
      <c r="I6176" s="313" t="s">
        <v>2239</v>
      </c>
      <c r="J6176" s="313" t="s">
        <v>406</v>
      </c>
      <c r="K6176" s="313">
        <v>49</v>
      </c>
      <c r="L6176" s="319"/>
      <c r="M6176" s="319">
        <v>33</v>
      </c>
      <c r="N6176" s="319">
        <v>48</v>
      </c>
      <c r="O6176" s="319" t="s">
        <v>9644</v>
      </c>
      <c r="P6176" s="319">
        <v>8</v>
      </c>
      <c r="Q6176" s="319">
        <v>27</v>
      </c>
      <c r="R6176" s="319">
        <v>48</v>
      </c>
      <c r="S6176" s="319" t="s">
        <v>9645</v>
      </c>
      <c r="T6176" s="319">
        <v>95</v>
      </c>
      <c r="U6176" s="319">
        <v>49.563000000000002</v>
      </c>
      <c r="V6176" s="319">
        <v>8.4629999999999992</v>
      </c>
      <c r="W6176" s="319"/>
      <c r="X6176" s="319"/>
      <c r="Y6176" s="319"/>
      <c r="Z6176" s="319"/>
      <c r="AA6176" s="319"/>
      <c r="AB6176" s="319"/>
      <c r="AC6176" s="319"/>
      <c r="AD6176" s="319"/>
      <c r="AE6176" s="319"/>
      <c r="AF6176" s="319"/>
    </row>
    <row r="6177" spans="2:32" s="313" customFormat="1" hidden="1" x14ac:dyDescent="0.25">
      <c r="B6177" s="313" t="s">
        <v>2245</v>
      </c>
      <c r="C6177" s="672"/>
      <c r="D6177" s="313" t="s">
        <v>11534</v>
      </c>
      <c r="E6177" s="313" t="s">
        <v>412</v>
      </c>
      <c r="I6177" s="313" t="s">
        <v>2245</v>
      </c>
      <c r="J6177" s="313" t="s">
        <v>772</v>
      </c>
      <c r="K6177" s="313">
        <v>11</v>
      </c>
      <c r="L6177" s="319"/>
      <c r="M6177" s="319">
        <v>55</v>
      </c>
      <c r="N6177" s="319">
        <v>43</v>
      </c>
      <c r="O6177" s="319" t="s">
        <v>9647</v>
      </c>
      <c r="P6177" s="319">
        <v>77</v>
      </c>
      <c r="Q6177" s="319">
        <v>3</v>
      </c>
      <c r="R6177" s="319">
        <v>40</v>
      </c>
      <c r="S6177" s="319" t="s">
        <v>9648</v>
      </c>
      <c r="T6177" s="319">
        <v>125</v>
      </c>
      <c r="U6177" s="319">
        <v>-11.929</v>
      </c>
      <c r="V6177" s="319">
        <v>-77.061000000000007</v>
      </c>
      <c r="W6177" s="319"/>
      <c r="X6177" s="319"/>
      <c r="Y6177" s="319"/>
      <c r="Z6177" s="319"/>
      <c r="AA6177" s="319"/>
      <c r="AB6177" s="319"/>
      <c r="AC6177" s="319"/>
      <c r="AD6177" s="319"/>
      <c r="AE6177" s="319"/>
      <c r="AF6177" s="319"/>
    </row>
    <row r="6178" spans="2:32" s="313" customFormat="1" hidden="1" x14ac:dyDescent="0.25">
      <c r="B6178" s="313" t="s">
        <v>2263</v>
      </c>
      <c r="C6178" s="672"/>
      <c r="D6178" s="313" t="s">
        <v>11535</v>
      </c>
      <c r="E6178" s="313" t="s">
        <v>412</v>
      </c>
      <c r="I6178" s="313" t="s">
        <v>2263</v>
      </c>
      <c r="J6178" s="313" t="s">
        <v>651</v>
      </c>
      <c r="K6178" s="313">
        <v>22</v>
      </c>
      <c r="L6178" s="319"/>
      <c r="M6178" s="319">
        <v>44</v>
      </c>
      <c r="N6178" s="319">
        <v>44</v>
      </c>
      <c r="O6178" s="319" t="s">
        <v>9644</v>
      </c>
      <c r="P6178" s="319">
        <v>74</v>
      </c>
      <c r="Q6178" s="319">
        <v>10</v>
      </c>
      <c r="R6178" s="319">
        <v>56</v>
      </c>
      <c r="S6178" s="319" t="s">
        <v>9648</v>
      </c>
      <c r="T6178" s="319">
        <v>2</v>
      </c>
      <c r="U6178" s="319">
        <v>22.745999999999999</v>
      </c>
      <c r="V6178" s="319">
        <v>-74.182000000000002</v>
      </c>
      <c r="W6178" s="319"/>
      <c r="X6178" s="319"/>
      <c r="Y6178" s="319"/>
      <c r="Z6178" s="319"/>
      <c r="AA6178" s="319"/>
      <c r="AB6178" s="319"/>
      <c r="AC6178" s="319"/>
      <c r="AD6178" s="319"/>
      <c r="AE6178" s="319"/>
      <c r="AF6178" s="319"/>
    </row>
    <row r="6179" spans="2:32" s="313" customFormat="1" hidden="1" x14ac:dyDescent="0.25">
      <c r="B6179" s="313" t="s">
        <v>8254</v>
      </c>
      <c r="C6179" s="672"/>
      <c r="D6179" s="313" t="s">
        <v>11536</v>
      </c>
      <c r="E6179" s="313" t="s">
        <v>412</v>
      </c>
      <c r="I6179" s="313" t="s">
        <v>8255</v>
      </c>
      <c r="J6179" s="313" t="s">
        <v>423</v>
      </c>
      <c r="K6179" s="313">
        <v>45</v>
      </c>
      <c r="L6179" s="319"/>
      <c r="M6179" s="319">
        <v>4</v>
      </c>
      <c r="N6179" s="319">
        <v>35</v>
      </c>
      <c r="O6179" s="319" t="s">
        <v>9644</v>
      </c>
      <c r="P6179" s="319">
        <v>2</v>
      </c>
      <c r="Q6179" s="319">
        <v>59</v>
      </c>
      <c r="R6179" s="319">
        <v>37</v>
      </c>
      <c r="S6179" s="319" t="s">
        <v>9645</v>
      </c>
      <c r="T6179" s="319">
        <v>980</v>
      </c>
      <c r="U6179" s="319">
        <v>45.076000000000001</v>
      </c>
      <c r="V6179" s="319">
        <v>2.9940000000000002</v>
      </c>
      <c r="W6179" s="319"/>
      <c r="X6179" s="319"/>
      <c r="Y6179" s="319"/>
      <c r="Z6179" s="319"/>
      <c r="AA6179" s="319"/>
      <c r="AB6179" s="319"/>
      <c r="AC6179" s="319"/>
      <c r="AD6179" s="319"/>
      <c r="AE6179" s="319"/>
      <c r="AF6179" s="319"/>
    </row>
    <row r="6180" spans="2:32" s="313" customFormat="1" hidden="1" x14ac:dyDescent="0.25">
      <c r="B6180" s="313" t="s">
        <v>6695</v>
      </c>
      <c r="C6180" s="672"/>
      <c r="D6180" s="313" t="s">
        <v>11537</v>
      </c>
      <c r="E6180" s="313" t="s">
        <v>412</v>
      </c>
      <c r="I6180" s="313" t="s">
        <v>6696</v>
      </c>
      <c r="J6180" s="313" t="s">
        <v>1055</v>
      </c>
      <c r="K6180" s="313">
        <v>35</v>
      </c>
      <c r="L6180" s="319"/>
      <c r="M6180" s="319">
        <v>50</v>
      </c>
      <c r="N6180" s="319">
        <v>44</v>
      </c>
      <c r="O6180" s="319" t="s">
        <v>9647</v>
      </c>
      <c r="P6180" s="319">
        <v>61</v>
      </c>
      <c r="Q6180" s="319">
        <v>51</v>
      </c>
      <c r="R6180" s="319">
        <v>28</v>
      </c>
      <c r="S6180" s="319" t="s">
        <v>9648</v>
      </c>
      <c r="T6180" s="319">
        <v>86</v>
      </c>
      <c r="U6180" s="319">
        <v>-35.845999999999997</v>
      </c>
      <c r="V6180" s="319">
        <v>-61.857999999999997</v>
      </c>
      <c r="W6180" s="319"/>
      <c r="X6180" s="319"/>
      <c r="Y6180" s="319"/>
      <c r="Z6180" s="319"/>
      <c r="AA6180" s="319"/>
      <c r="AB6180" s="319"/>
      <c r="AC6180" s="319"/>
      <c r="AD6180" s="319"/>
      <c r="AE6180" s="319"/>
      <c r="AF6180" s="319"/>
    </row>
    <row r="6181" spans="2:32" s="313" customFormat="1" hidden="1" x14ac:dyDescent="0.25">
      <c r="B6181" s="313" t="s">
        <v>2301</v>
      </c>
      <c r="C6181" s="672"/>
      <c r="D6181" s="313" t="s">
        <v>11538</v>
      </c>
      <c r="E6181" s="313" t="s">
        <v>412</v>
      </c>
      <c r="I6181" s="313" t="s">
        <v>2301</v>
      </c>
      <c r="J6181" s="313" t="s">
        <v>651</v>
      </c>
      <c r="K6181" s="313">
        <v>24</v>
      </c>
      <c r="L6181" s="319"/>
      <c r="M6181" s="319">
        <v>9</v>
      </c>
      <c r="N6181" s="319">
        <v>31</v>
      </c>
      <c r="O6181" s="319" t="s">
        <v>9644</v>
      </c>
      <c r="P6181" s="319">
        <v>77</v>
      </c>
      <c r="Q6181" s="319">
        <v>35</v>
      </c>
      <c r="R6181" s="319">
        <v>23</v>
      </c>
      <c r="S6181" s="319" t="s">
        <v>9648</v>
      </c>
      <c r="T6181" s="319">
        <v>5</v>
      </c>
      <c r="U6181" s="319">
        <v>24.158999999999999</v>
      </c>
      <c r="V6181" s="319">
        <v>-77.59</v>
      </c>
      <c r="W6181" s="319"/>
      <c r="X6181" s="319"/>
      <c r="Y6181" s="319"/>
      <c r="Z6181" s="319"/>
      <c r="AA6181" s="319"/>
      <c r="AB6181" s="319"/>
      <c r="AC6181" s="319"/>
      <c r="AD6181" s="319"/>
      <c r="AE6181" s="319"/>
      <c r="AF6181" s="319"/>
    </row>
    <row r="6182" spans="2:32" s="313" customFormat="1" hidden="1" x14ac:dyDescent="0.25">
      <c r="B6182" s="313" t="s">
        <v>6754</v>
      </c>
      <c r="C6182" s="672"/>
      <c r="D6182" s="313" t="s">
        <v>11539</v>
      </c>
      <c r="E6182" s="313" t="s">
        <v>412</v>
      </c>
      <c r="I6182" s="313" t="s">
        <v>6755</v>
      </c>
      <c r="J6182" s="313" t="s">
        <v>1194</v>
      </c>
      <c r="K6182" s="313">
        <v>52</v>
      </c>
      <c r="L6182" s="319"/>
      <c r="M6182" s="319">
        <v>28</v>
      </c>
      <c r="N6182" s="319">
        <v>5</v>
      </c>
      <c r="O6182" s="319" t="s">
        <v>9644</v>
      </c>
      <c r="P6182" s="319">
        <v>0</v>
      </c>
      <c r="Q6182" s="319">
        <v>15</v>
      </c>
      <c r="R6182" s="319">
        <v>4</v>
      </c>
      <c r="S6182" s="319" t="s">
        <v>9648</v>
      </c>
      <c r="T6182" s="319">
        <v>8</v>
      </c>
      <c r="U6182" s="319">
        <v>52.468000000000004</v>
      </c>
      <c r="V6182" s="319">
        <v>-0.251</v>
      </c>
      <c r="W6182" s="319"/>
      <c r="X6182" s="319"/>
      <c r="Y6182" s="319"/>
      <c r="Z6182" s="319"/>
      <c r="AA6182" s="319"/>
      <c r="AB6182" s="319"/>
      <c r="AC6182" s="319"/>
      <c r="AD6182" s="319"/>
      <c r="AE6182" s="319"/>
      <c r="AF6182" s="319"/>
    </row>
    <row r="6183" spans="2:32" s="313" customFormat="1" hidden="1" x14ac:dyDescent="0.25">
      <c r="B6183" s="313" t="s">
        <v>2315</v>
      </c>
      <c r="C6183" s="672"/>
      <c r="D6183" s="313" t="s">
        <v>11540</v>
      </c>
      <c r="E6183" s="313" t="s">
        <v>412</v>
      </c>
      <c r="I6183" s="313" t="s">
        <v>2315</v>
      </c>
      <c r="J6183" s="313" t="s">
        <v>1174</v>
      </c>
      <c r="K6183" s="313">
        <v>18</v>
      </c>
      <c r="L6183" s="319"/>
      <c r="M6183" s="319">
        <v>54</v>
      </c>
      <c r="N6183" s="319">
        <v>29</v>
      </c>
      <c r="O6183" s="319" t="s">
        <v>9644</v>
      </c>
      <c r="P6183" s="319">
        <v>70</v>
      </c>
      <c r="Q6183" s="319">
        <v>43</v>
      </c>
      <c r="R6183" s="319">
        <v>12</v>
      </c>
      <c r="S6183" s="319" t="s">
        <v>9648</v>
      </c>
      <c r="T6183" s="319">
        <v>1076</v>
      </c>
      <c r="U6183" s="319">
        <v>18.908000000000001</v>
      </c>
      <c r="V6183" s="319">
        <v>-70.72</v>
      </c>
      <c r="W6183" s="319"/>
      <c r="X6183" s="319"/>
      <c r="Y6183" s="319"/>
      <c r="Z6183" s="319"/>
      <c r="AA6183" s="319"/>
      <c r="AB6183" s="319"/>
      <c r="AC6183" s="319"/>
      <c r="AD6183" s="319"/>
      <c r="AE6183" s="319"/>
      <c r="AF6183" s="319"/>
    </row>
    <row r="6184" spans="2:32" s="313" customFormat="1" hidden="1" x14ac:dyDescent="0.25">
      <c r="B6184" s="313" t="s">
        <v>2345</v>
      </c>
      <c r="C6184" s="672"/>
      <c r="D6184" s="313" t="s">
        <v>11541</v>
      </c>
      <c r="E6184" s="313" t="s">
        <v>412</v>
      </c>
      <c r="I6184" s="313" t="s">
        <v>2345</v>
      </c>
      <c r="J6184" s="313" t="s">
        <v>484</v>
      </c>
      <c r="K6184" s="313">
        <v>41</v>
      </c>
      <c r="L6184" s="319"/>
      <c r="M6184" s="319">
        <v>8</v>
      </c>
      <c r="N6184" s="319">
        <v>17</v>
      </c>
      <c r="O6184" s="319" t="s">
        <v>9644</v>
      </c>
      <c r="P6184" s="319">
        <v>27</v>
      </c>
      <c r="Q6184" s="319">
        <v>55</v>
      </c>
      <c r="R6184" s="319">
        <v>8</v>
      </c>
      <c r="S6184" s="319" t="s">
        <v>9645</v>
      </c>
      <c r="T6184" s="319">
        <v>175</v>
      </c>
      <c r="U6184" s="319">
        <v>41.137999999999998</v>
      </c>
      <c r="V6184" s="319">
        <v>27.919</v>
      </c>
      <c r="W6184" s="319"/>
      <c r="X6184" s="319"/>
      <c r="Y6184" s="319"/>
      <c r="Z6184" s="319"/>
      <c r="AA6184" s="319"/>
      <c r="AB6184" s="319"/>
      <c r="AC6184" s="319"/>
      <c r="AD6184" s="319"/>
      <c r="AE6184" s="319"/>
      <c r="AF6184" s="319"/>
    </row>
    <row r="6185" spans="2:32" s="313" customFormat="1" hidden="1" x14ac:dyDescent="0.25">
      <c r="B6185" s="313" t="s">
        <v>2264</v>
      </c>
      <c r="C6185" s="672"/>
      <c r="D6185" s="313" t="s">
        <v>11542</v>
      </c>
      <c r="E6185" s="313" t="s">
        <v>412</v>
      </c>
      <c r="I6185" s="313" t="s">
        <v>2265</v>
      </c>
      <c r="J6185" s="313" t="s">
        <v>1055</v>
      </c>
      <c r="K6185" s="313">
        <v>37</v>
      </c>
      <c r="L6185" s="319"/>
      <c r="M6185" s="319">
        <v>26</v>
      </c>
      <c r="N6185" s="319">
        <v>46</v>
      </c>
      <c r="O6185" s="319" t="s">
        <v>9647</v>
      </c>
      <c r="P6185" s="319">
        <v>61</v>
      </c>
      <c r="Q6185" s="319">
        <v>53</v>
      </c>
      <c r="R6185" s="319">
        <v>21</v>
      </c>
      <c r="S6185" s="319" t="s">
        <v>9648</v>
      </c>
      <c r="T6185" s="319">
        <v>235</v>
      </c>
      <c r="U6185" s="319">
        <v>-37.445999999999998</v>
      </c>
      <c r="V6185" s="319">
        <v>-61.889000000000003</v>
      </c>
      <c r="W6185" s="319"/>
      <c r="X6185" s="319"/>
      <c r="Y6185" s="319"/>
      <c r="Z6185" s="319"/>
      <c r="AA6185" s="319"/>
      <c r="AB6185" s="319"/>
      <c r="AC6185" s="319"/>
      <c r="AD6185" s="319"/>
      <c r="AE6185" s="319"/>
      <c r="AF6185" s="319"/>
    </row>
    <row r="6186" spans="2:32" s="313" customFormat="1" hidden="1" x14ac:dyDescent="0.25">
      <c r="B6186" s="313" t="s">
        <v>2359</v>
      </c>
      <c r="C6186" s="672"/>
      <c r="D6186" s="313" t="s">
        <v>11543</v>
      </c>
      <c r="E6186" s="313" t="s">
        <v>412</v>
      </c>
      <c r="I6186" s="313" t="s">
        <v>2359</v>
      </c>
      <c r="J6186" s="313" t="s">
        <v>423</v>
      </c>
      <c r="K6186" s="313">
        <v>42</v>
      </c>
      <c r="L6186" s="319"/>
      <c r="M6186" s="319">
        <v>17</v>
      </c>
      <c r="N6186" s="319">
        <v>37</v>
      </c>
      <c r="O6186" s="319" t="s">
        <v>9644</v>
      </c>
      <c r="P6186" s="319">
        <v>9</v>
      </c>
      <c r="Q6186" s="319">
        <v>11</v>
      </c>
      <c r="R6186" s="319">
        <v>35</v>
      </c>
      <c r="S6186" s="319" t="s">
        <v>9645</v>
      </c>
      <c r="T6186" s="319">
        <v>346</v>
      </c>
      <c r="U6186" s="319">
        <v>42.293999999999997</v>
      </c>
      <c r="V6186" s="319">
        <v>9.1929999999999996</v>
      </c>
      <c r="W6186" s="319"/>
      <c r="X6186" s="319"/>
      <c r="Y6186" s="319"/>
      <c r="Z6186" s="319"/>
      <c r="AA6186" s="319"/>
      <c r="AB6186" s="319"/>
      <c r="AC6186" s="319"/>
      <c r="AD6186" s="319"/>
      <c r="AE6186" s="319"/>
      <c r="AF6186" s="319"/>
    </row>
    <row r="6187" spans="2:32" s="313" customFormat="1" hidden="1" x14ac:dyDescent="0.25">
      <c r="B6187" s="313" t="s">
        <v>2363</v>
      </c>
      <c r="C6187" s="672"/>
      <c r="D6187" s="313" t="s">
        <v>11544</v>
      </c>
      <c r="E6187" s="313" t="s">
        <v>412</v>
      </c>
      <c r="I6187" s="313" t="s">
        <v>2363</v>
      </c>
      <c r="J6187" s="313" t="s">
        <v>1194</v>
      </c>
      <c r="K6187" s="313">
        <v>52</v>
      </c>
      <c r="L6187" s="319"/>
      <c r="M6187" s="319">
        <v>38</v>
      </c>
      <c r="N6187" s="319">
        <v>24</v>
      </c>
      <c r="O6187" s="319" t="s">
        <v>9644</v>
      </c>
      <c r="P6187" s="319">
        <v>2</v>
      </c>
      <c r="Q6187" s="319">
        <v>18</v>
      </c>
      <c r="R6187" s="319">
        <v>20</v>
      </c>
      <c r="S6187" s="319" t="s">
        <v>9648</v>
      </c>
      <c r="T6187" s="319">
        <v>83</v>
      </c>
      <c r="U6187" s="319">
        <v>52.64</v>
      </c>
      <c r="V6187" s="319">
        <v>-2.306</v>
      </c>
      <c r="W6187" s="319"/>
      <c r="X6187" s="319"/>
      <c r="Y6187" s="319"/>
      <c r="Z6187" s="319"/>
      <c r="AA6187" s="319"/>
      <c r="AB6187" s="319"/>
      <c r="AC6187" s="319"/>
      <c r="AD6187" s="319"/>
      <c r="AE6187" s="319"/>
      <c r="AF6187" s="319"/>
    </row>
    <row r="6188" spans="2:32" s="313" customFormat="1" hidden="1" x14ac:dyDescent="0.25">
      <c r="B6188" s="313" t="s">
        <v>4854</v>
      </c>
      <c r="C6188" s="672"/>
      <c r="D6188" s="313" t="s">
        <v>11545</v>
      </c>
      <c r="E6188" s="313" t="s">
        <v>412</v>
      </c>
      <c r="I6188" s="313" t="s">
        <v>4855</v>
      </c>
      <c r="J6188" s="313" t="s">
        <v>714</v>
      </c>
      <c r="K6188" s="313">
        <v>0</v>
      </c>
      <c r="L6188" s="319"/>
      <c r="M6188" s="319">
        <v>54</v>
      </c>
      <c r="N6188" s="319">
        <v>24</v>
      </c>
      <c r="O6188" s="319" t="s">
        <v>9647</v>
      </c>
      <c r="P6188" s="319">
        <v>78</v>
      </c>
      <c r="Q6188" s="319">
        <v>36</v>
      </c>
      <c r="R6188" s="319">
        <v>56</v>
      </c>
      <c r="S6188" s="319" t="s">
        <v>9648</v>
      </c>
      <c r="T6188" s="319">
        <v>2802</v>
      </c>
      <c r="U6188" s="319">
        <v>-0.90700000000000003</v>
      </c>
      <c r="V6188" s="319">
        <v>-78.616</v>
      </c>
      <c r="W6188" s="319"/>
      <c r="X6188" s="319"/>
      <c r="Y6188" s="319"/>
      <c r="Z6188" s="319"/>
      <c r="AA6188" s="319"/>
      <c r="AB6188" s="319"/>
      <c r="AC6188" s="319"/>
      <c r="AD6188" s="319"/>
      <c r="AE6188" s="319"/>
      <c r="AF6188" s="319"/>
    </row>
    <row r="6189" spans="2:32" s="313" customFormat="1" hidden="1" x14ac:dyDescent="0.25">
      <c r="B6189" s="313" t="s">
        <v>2369</v>
      </c>
      <c r="C6189" s="672"/>
      <c r="D6189" s="313" t="s">
        <v>11546</v>
      </c>
      <c r="E6189" s="313" t="s">
        <v>412</v>
      </c>
      <c r="I6189" s="313" t="s">
        <v>2369</v>
      </c>
      <c r="J6189" s="313" t="s">
        <v>406</v>
      </c>
      <c r="K6189" s="313">
        <v>51</v>
      </c>
      <c r="L6189" s="319"/>
      <c r="M6189" s="319">
        <v>46</v>
      </c>
      <c r="N6189" s="319">
        <v>4</v>
      </c>
      <c r="O6189" s="319" t="s">
        <v>9644</v>
      </c>
      <c r="P6189" s="319">
        <v>14</v>
      </c>
      <c r="Q6189" s="319">
        <v>17</v>
      </c>
      <c r="R6189" s="319">
        <v>31</v>
      </c>
      <c r="S6189" s="319" t="s">
        <v>9645</v>
      </c>
      <c r="T6189" s="319">
        <v>70</v>
      </c>
      <c r="U6189" s="319">
        <v>51.768000000000001</v>
      </c>
      <c r="V6189" s="319">
        <v>14.292</v>
      </c>
      <c r="W6189" s="319"/>
      <c r="X6189" s="319"/>
      <c r="Y6189" s="319"/>
      <c r="Z6189" s="319"/>
      <c r="AA6189" s="319"/>
      <c r="AB6189" s="319"/>
      <c r="AC6189" s="319"/>
      <c r="AD6189" s="319"/>
      <c r="AE6189" s="319"/>
      <c r="AF6189" s="319"/>
    </row>
    <row r="6190" spans="2:32" s="313" customFormat="1" hidden="1" x14ac:dyDescent="0.25">
      <c r="B6190" s="313" t="s">
        <v>2369</v>
      </c>
      <c r="C6190" s="672"/>
      <c r="D6190" s="313" t="s">
        <v>11547</v>
      </c>
      <c r="E6190" s="313" t="s">
        <v>412</v>
      </c>
      <c r="I6190" s="313" t="s">
        <v>2370</v>
      </c>
      <c r="J6190" s="313" t="s">
        <v>406</v>
      </c>
      <c r="K6190" s="313">
        <v>51</v>
      </c>
      <c r="L6190" s="319"/>
      <c r="M6190" s="319">
        <v>53</v>
      </c>
      <c r="N6190" s="319">
        <v>22</v>
      </c>
      <c r="O6190" s="319" t="s">
        <v>9644</v>
      </c>
      <c r="P6190" s="319">
        <v>14</v>
      </c>
      <c r="Q6190" s="319">
        <v>31</v>
      </c>
      <c r="R6190" s="319">
        <v>54</v>
      </c>
      <c r="S6190" s="319" t="s">
        <v>9645</v>
      </c>
      <c r="T6190" s="319">
        <v>84</v>
      </c>
      <c r="U6190" s="319">
        <v>51.889000000000003</v>
      </c>
      <c r="V6190" s="319">
        <v>14.532</v>
      </c>
      <c r="W6190" s="319"/>
      <c r="X6190" s="319"/>
      <c r="Y6190" s="319"/>
      <c r="Z6190" s="319"/>
      <c r="AA6190" s="319"/>
      <c r="AB6190" s="319"/>
      <c r="AC6190" s="319"/>
      <c r="AD6190" s="319"/>
      <c r="AE6190" s="319"/>
      <c r="AF6190" s="319"/>
    </row>
    <row r="6191" spans="2:32" s="313" customFormat="1" hidden="1" x14ac:dyDescent="0.25">
      <c r="B6191" s="313" t="s">
        <v>2371</v>
      </c>
      <c r="C6191" s="672"/>
      <c r="D6191" s="313" t="s">
        <v>11548</v>
      </c>
      <c r="E6191" s="313" t="s">
        <v>412</v>
      </c>
      <c r="I6191" s="313" t="s">
        <v>2371</v>
      </c>
      <c r="J6191" s="313" t="s">
        <v>1194</v>
      </c>
      <c r="K6191" s="313">
        <v>52</v>
      </c>
      <c r="L6191" s="319"/>
      <c r="M6191" s="319">
        <v>44</v>
      </c>
      <c r="N6191" s="319">
        <v>8</v>
      </c>
      <c r="O6191" s="319" t="s">
        <v>9644</v>
      </c>
      <c r="P6191" s="319">
        <v>0</v>
      </c>
      <c r="Q6191" s="319">
        <v>38</v>
      </c>
      <c r="R6191" s="319">
        <v>55</v>
      </c>
      <c r="S6191" s="319" t="s">
        <v>9648</v>
      </c>
      <c r="T6191" s="319">
        <v>141</v>
      </c>
      <c r="U6191" s="319">
        <v>52.735999999999997</v>
      </c>
      <c r="V6191" s="319">
        <v>-0.64900000000000002</v>
      </c>
      <c r="W6191" s="319"/>
      <c r="X6191" s="319"/>
      <c r="Y6191" s="319"/>
      <c r="Z6191" s="319"/>
      <c r="AA6191" s="319"/>
      <c r="AB6191" s="319"/>
      <c r="AC6191" s="319"/>
      <c r="AD6191" s="319"/>
      <c r="AE6191" s="319"/>
      <c r="AF6191" s="319"/>
    </row>
    <row r="6192" spans="2:32" s="313" customFormat="1" hidden="1" x14ac:dyDescent="0.25">
      <c r="B6192" s="313" t="s">
        <v>5821</v>
      </c>
      <c r="C6192" s="672"/>
      <c r="D6192" s="313" t="s">
        <v>11549</v>
      </c>
      <c r="E6192" s="313" t="s">
        <v>412</v>
      </c>
      <c r="I6192" s="313" t="s">
        <v>5822</v>
      </c>
      <c r="J6192" s="313" t="s">
        <v>423</v>
      </c>
      <c r="K6192" s="313">
        <v>47</v>
      </c>
      <c r="L6192" s="319"/>
      <c r="M6192" s="319">
        <v>29</v>
      </c>
      <c r="N6192" s="319">
        <v>13</v>
      </c>
      <c r="O6192" s="319" t="s">
        <v>9644</v>
      </c>
      <c r="P6192" s="319">
        <v>6</v>
      </c>
      <c r="Q6192" s="319">
        <v>47</v>
      </c>
      <c r="R6192" s="319">
        <v>33</v>
      </c>
      <c r="S6192" s="319" t="s">
        <v>9645</v>
      </c>
      <c r="T6192" s="319">
        <v>317</v>
      </c>
      <c r="U6192" s="319">
        <v>47.487000000000002</v>
      </c>
      <c r="V6192" s="319">
        <v>6.7919999999999998</v>
      </c>
      <c r="W6192" s="319"/>
      <c r="X6192" s="319"/>
      <c r="Y6192" s="319"/>
      <c r="Z6192" s="319"/>
      <c r="AA6192" s="319"/>
      <c r="AB6192" s="319"/>
      <c r="AC6192" s="319"/>
      <c r="AD6192" s="319"/>
      <c r="AE6192" s="319"/>
      <c r="AF6192" s="319"/>
    </row>
    <row r="6193" spans="2:32" s="313" customFormat="1" hidden="1" x14ac:dyDescent="0.25">
      <c r="B6193" s="313" t="s">
        <v>1041</v>
      </c>
      <c r="C6193" s="672"/>
      <c r="D6193" s="313" t="s">
        <v>11550</v>
      </c>
      <c r="E6193" s="313" t="s">
        <v>412</v>
      </c>
      <c r="I6193" s="313" t="s">
        <v>1042</v>
      </c>
      <c r="J6193" s="313" t="s">
        <v>423</v>
      </c>
      <c r="K6193" s="313">
        <v>48</v>
      </c>
      <c r="L6193" s="319"/>
      <c r="M6193" s="319">
        <v>32</v>
      </c>
      <c r="N6193" s="319">
        <v>45</v>
      </c>
      <c r="O6193" s="319" t="s">
        <v>9644</v>
      </c>
      <c r="P6193" s="319">
        <v>0</v>
      </c>
      <c r="Q6193" s="319">
        <v>23</v>
      </c>
      <c r="R6193" s="319">
        <v>14</v>
      </c>
      <c r="S6193" s="319" t="s">
        <v>9648</v>
      </c>
      <c r="T6193" s="319">
        <v>219</v>
      </c>
      <c r="U6193" s="319">
        <v>48.545999999999999</v>
      </c>
      <c r="V6193" s="319">
        <v>-0.38700000000000001</v>
      </c>
      <c r="W6193" s="319"/>
      <c r="X6193" s="319"/>
      <c r="Y6193" s="319"/>
      <c r="Z6193" s="319"/>
      <c r="AA6193" s="319"/>
      <c r="AB6193" s="319"/>
      <c r="AC6193" s="319"/>
      <c r="AD6193" s="319"/>
      <c r="AE6193" s="319"/>
      <c r="AF6193" s="319"/>
    </row>
    <row r="6194" spans="2:32" s="313" customFormat="1" hidden="1" x14ac:dyDescent="0.25">
      <c r="B6194" s="313" t="s">
        <v>8324</v>
      </c>
      <c r="C6194" s="672"/>
      <c r="D6194" s="313" t="s">
        <v>11551</v>
      </c>
      <c r="E6194" s="313" t="s">
        <v>412</v>
      </c>
      <c r="I6194" s="313" t="s">
        <v>8325</v>
      </c>
      <c r="J6194" s="313" t="s">
        <v>2610</v>
      </c>
      <c r="K6194" s="313">
        <v>9</v>
      </c>
      <c r="L6194" s="319"/>
      <c r="M6194" s="319">
        <v>18</v>
      </c>
      <c r="N6194" s="319">
        <v>11</v>
      </c>
      <c r="O6194" s="319" t="s">
        <v>9647</v>
      </c>
      <c r="P6194" s="319">
        <v>125</v>
      </c>
      <c r="Q6194" s="319">
        <v>17</v>
      </c>
      <c r="R6194" s="319">
        <v>12</v>
      </c>
      <c r="S6194" s="319" t="s">
        <v>9645</v>
      </c>
      <c r="T6194" s="319">
        <v>33</v>
      </c>
      <c r="U6194" s="319">
        <v>-9.3030000000000008</v>
      </c>
      <c r="V6194" s="319">
        <v>125.28700000000001</v>
      </c>
      <c r="W6194" s="319"/>
      <c r="X6194" s="319"/>
      <c r="Y6194" s="319"/>
      <c r="Z6194" s="319"/>
      <c r="AA6194" s="319"/>
      <c r="AB6194" s="319"/>
      <c r="AC6194" s="319"/>
      <c r="AD6194" s="319"/>
      <c r="AE6194" s="319"/>
      <c r="AF6194" s="319"/>
    </row>
    <row r="6195" spans="2:32" s="313" customFormat="1" hidden="1" x14ac:dyDescent="0.25">
      <c r="B6195" s="313" t="s">
        <v>2379</v>
      </c>
      <c r="C6195" s="672"/>
      <c r="D6195" s="313" t="s">
        <v>11552</v>
      </c>
      <c r="E6195" s="313" t="s">
        <v>412</v>
      </c>
      <c r="I6195" s="313" t="s">
        <v>2379</v>
      </c>
      <c r="J6195" s="313" t="s">
        <v>705</v>
      </c>
      <c r="K6195" s="313">
        <v>40</v>
      </c>
      <c r="L6195" s="319"/>
      <c r="M6195" s="319">
        <v>15</v>
      </c>
      <c r="N6195" s="319">
        <v>53</v>
      </c>
      <c r="O6195" s="319" t="s">
        <v>9644</v>
      </c>
      <c r="P6195" s="319">
        <v>7</v>
      </c>
      <c r="Q6195" s="319">
        <v>28</v>
      </c>
      <c r="R6195" s="319">
        <v>47</v>
      </c>
      <c r="S6195" s="319" t="s">
        <v>9648</v>
      </c>
      <c r="T6195" s="319">
        <v>480</v>
      </c>
      <c r="U6195" s="319">
        <v>40.265000000000001</v>
      </c>
      <c r="V6195" s="319">
        <v>-7.48</v>
      </c>
      <c r="W6195" s="319"/>
      <c r="X6195" s="319"/>
      <c r="Y6195" s="319"/>
      <c r="Z6195" s="319"/>
      <c r="AA6195" s="319"/>
      <c r="AB6195" s="319"/>
      <c r="AC6195" s="319"/>
      <c r="AD6195" s="319"/>
      <c r="AE6195" s="319"/>
      <c r="AF6195" s="319"/>
    </row>
    <row r="6196" spans="2:32" s="313" customFormat="1" hidden="1" x14ac:dyDescent="0.25">
      <c r="B6196" s="313" t="s">
        <v>2393</v>
      </c>
      <c r="C6196" s="672"/>
      <c r="D6196" s="313" t="s">
        <v>11553</v>
      </c>
      <c r="E6196" s="313" t="s">
        <v>412</v>
      </c>
      <c r="I6196" s="313" t="s">
        <v>2393</v>
      </c>
      <c r="J6196" s="313" t="s">
        <v>1194</v>
      </c>
      <c r="K6196" s="313">
        <v>52</v>
      </c>
      <c r="L6196" s="319"/>
      <c r="M6196" s="319">
        <v>4</v>
      </c>
      <c r="N6196" s="319">
        <v>20</v>
      </c>
      <c r="O6196" s="319" t="s">
        <v>9644</v>
      </c>
      <c r="P6196" s="319">
        <v>0</v>
      </c>
      <c r="Q6196" s="319">
        <v>37</v>
      </c>
      <c r="R6196" s="319">
        <v>0</v>
      </c>
      <c r="S6196" s="319" t="s">
        <v>9648</v>
      </c>
      <c r="T6196" s="319">
        <v>110</v>
      </c>
      <c r="U6196" s="319">
        <v>52.072000000000003</v>
      </c>
      <c r="V6196" s="319">
        <v>-0.61699999999999999</v>
      </c>
      <c r="W6196" s="319"/>
      <c r="X6196" s="319"/>
      <c r="Y6196" s="319"/>
      <c r="Z6196" s="319"/>
      <c r="AA6196" s="319"/>
      <c r="AB6196" s="319"/>
      <c r="AC6196" s="319"/>
      <c r="AD6196" s="319"/>
      <c r="AE6196" s="319"/>
      <c r="AF6196" s="319"/>
    </row>
    <row r="6197" spans="2:32" s="313" customFormat="1" hidden="1" x14ac:dyDescent="0.25">
      <c r="B6197" s="313" t="s">
        <v>2394</v>
      </c>
      <c r="C6197" s="672"/>
      <c r="D6197" s="313" t="s">
        <v>11554</v>
      </c>
      <c r="E6197" s="313" t="s">
        <v>412</v>
      </c>
      <c r="I6197" s="313" t="s">
        <v>2394</v>
      </c>
      <c r="J6197" s="313" t="s">
        <v>1194</v>
      </c>
      <c r="K6197" s="313">
        <v>53</v>
      </c>
      <c r="L6197" s="319"/>
      <c r="M6197" s="319">
        <v>1</v>
      </c>
      <c r="N6197" s="319">
        <v>50</v>
      </c>
      <c r="O6197" s="319" t="s">
        <v>9644</v>
      </c>
      <c r="P6197" s="319">
        <v>0</v>
      </c>
      <c r="Q6197" s="319">
        <v>28</v>
      </c>
      <c r="R6197" s="319">
        <v>52</v>
      </c>
      <c r="S6197" s="319" t="s">
        <v>9648</v>
      </c>
      <c r="T6197" s="319">
        <v>67</v>
      </c>
      <c r="U6197" s="319">
        <v>53.030999999999999</v>
      </c>
      <c r="V6197" s="319">
        <v>-0.48099999999999998</v>
      </c>
      <c r="W6197" s="319"/>
      <c r="X6197" s="319"/>
      <c r="Y6197" s="319"/>
      <c r="Z6197" s="319"/>
      <c r="AA6197" s="319"/>
      <c r="AB6197" s="319"/>
      <c r="AC6197" s="319"/>
      <c r="AD6197" s="319"/>
      <c r="AE6197" s="319"/>
      <c r="AF6197" s="319"/>
    </row>
    <row r="6198" spans="2:32" s="313" customFormat="1" hidden="1" x14ac:dyDescent="0.25">
      <c r="B6198" s="313" t="s">
        <v>5122</v>
      </c>
      <c r="C6198" s="672"/>
      <c r="D6198" s="313" t="s">
        <v>11555</v>
      </c>
      <c r="E6198" s="313" t="s">
        <v>412</v>
      </c>
      <c r="I6198" s="313" t="s">
        <v>5123</v>
      </c>
      <c r="J6198" s="313" t="s">
        <v>423</v>
      </c>
      <c r="K6198" s="313">
        <v>48</v>
      </c>
      <c r="L6198" s="319"/>
      <c r="M6198" s="319">
        <v>35</v>
      </c>
      <c r="N6198" s="319">
        <v>50</v>
      </c>
      <c r="O6198" s="319" t="s">
        <v>9644</v>
      </c>
      <c r="P6198" s="319">
        <v>6</v>
      </c>
      <c r="Q6198" s="319">
        <v>32</v>
      </c>
      <c r="R6198" s="319">
        <v>41</v>
      </c>
      <c r="S6198" s="319" t="s">
        <v>9645</v>
      </c>
      <c r="T6198" s="319">
        <v>243</v>
      </c>
      <c r="U6198" s="319">
        <v>48.597000000000001</v>
      </c>
      <c r="V6198" s="319">
        <v>6.5449999999999999</v>
      </c>
      <c r="W6198" s="319"/>
      <c r="X6198" s="319"/>
      <c r="Y6198" s="319"/>
      <c r="Z6198" s="319"/>
      <c r="AA6198" s="319"/>
      <c r="AB6198" s="319"/>
      <c r="AC6198" s="319"/>
      <c r="AD6198" s="319"/>
      <c r="AE6198" s="319"/>
      <c r="AF6198" s="319"/>
    </row>
    <row r="6199" spans="2:32" s="313" customFormat="1" hidden="1" x14ac:dyDescent="0.25">
      <c r="B6199" s="313" t="s">
        <v>5202</v>
      </c>
      <c r="C6199" s="672"/>
      <c r="D6199" s="313" t="s">
        <v>11556</v>
      </c>
      <c r="E6199" s="313" t="s">
        <v>412</v>
      </c>
      <c r="I6199" s="313" t="s">
        <v>5205</v>
      </c>
      <c r="J6199" s="313" t="s">
        <v>594</v>
      </c>
      <c r="K6199" s="313">
        <v>40</v>
      </c>
      <c r="L6199" s="319"/>
      <c r="M6199" s="319">
        <v>22</v>
      </c>
      <c r="N6199" s="319">
        <v>14</v>
      </c>
      <c r="O6199" s="319" t="s">
        <v>9644</v>
      </c>
      <c r="P6199" s="319">
        <v>3</v>
      </c>
      <c r="Q6199" s="319">
        <v>47</v>
      </c>
      <c r="R6199" s="319">
        <v>6</v>
      </c>
      <c r="S6199" s="319" t="s">
        <v>9648</v>
      </c>
      <c r="T6199" s="319">
        <v>691</v>
      </c>
      <c r="U6199" s="319">
        <v>40.371000000000002</v>
      </c>
      <c r="V6199" s="319">
        <v>-3.7850000000000001</v>
      </c>
      <c r="W6199" s="319"/>
      <c r="X6199" s="319"/>
      <c r="Y6199" s="319"/>
      <c r="Z6199" s="319"/>
      <c r="AA6199" s="319"/>
      <c r="AB6199" s="319"/>
      <c r="AC6199" s="319"/>
      <c r="AD6199" s="319"/>
      <c r="AE6199" s="319"/>
      <c r="AF6199" s="319"/>
    </row>
    <row r="6200" spans="2:32" s="313" customFormat="1" hidden="1" x14ac:dyDescent="0.25">
      <c r="B6200" s="313" t="s">
        <v>2423</v>
      </c>
      <c r="C6200" s="672"/>
      <c r="D6200" s="313" t="s">
        <v>11557</v>
      </c>
      <c r="E6200" s="313" t="s">
        <v>412</v>
      </c>
      <c r="I6200" s="313" t="s">
        <v>2423</v>
      </c>
      <c r="J6200" s="313" t="s">
        <v>1459</v>
      </c>
      <c r="K6200" s="313">
        <v>11</v>
      </c>
      <c r="L6200" s="319"/>
      <c r="M6200" s="319">
        <v>17</v>
      </c>
      <c r="N6200" s="319">
        <v>17</v>
      </c>
      <c r="O6200" s="319" t="s">
        <v>9644</v>
      </c>
      <c r="P6200" s="319">
        <v>15</v>
      </c>
      <c r="Q6200" s="319">
        <v>10</v>
      </c>
      <c r="R6200" s="319">
        <v>50</v>
      </c>
      <c r="S6200" s="319" t="s">
        <v>9648</v>
      </c>
      <c r="T6200" s="319">
        <v>20</v>
      </c>
      <c r="U6200" s="319">
        <v>11.288</v>
      </c>
      <c r="V6200" s="319">
        <v>-15.180999999999999</v>
      </c>
      <c r="W6200" s="319"/>
      <c r="X6200" s="319"/>
      <c r="Y6200" s="319"/>
      <c r="Z6200" s="319"/>
      <c r="AA6200" s="319"/>
      <c r="AB6200" s="319"/>
      <c r="AC6200" s="319"/>
      <c r="AD6200" s="319"/>
      <c r="AE6200" s="319"/>
      <c r="AF6200" s="319"/>
    </row>
    <row r="6201" spans="2:32" s="313" customFormat="1" hidden="1" x14ac:dyDescent="0.25">
      <c r="B6201" s="313" t="s">
        <v>2427</v>
      </c>
      <c r="C6201" s="672"/>
      <c r="D6201" s="313" t="s">
        <v>11558</v>
      </c>
      <c r="E6201" s="313" t="s">
        <v>412</v>
      </c>
      <c r="I6201" s="313" t="s">
        <v>2427</v>
      </c>
      <c r="J6201" s="313" t="s">
        <v>1194</v>
      </c>
      <c r="K6201" s="313">
        <v>50</v>
      </c>
      <c r="L6201" s="319"/>
      <c r="M6201" s="319">
        <v>5</v>
      </c>
      <c r="N6201" s="319">
        <v>9</v>
      </c>
      <c r="O6201" s="319" t="s">
        <v>9644</v>
      </c>
      <c r="P6201" s="319">
        <v>5</v>
      </c>
      <c r="Q6201" s="319">
        <v>15</v>
      </c>
      <c r="R6201" s="319">
        <v>20</v>
      </c>
      <c r="S6201" s="319" t="s">
        <v>9648</v>
      </c>
      <c r="T6201" s="319">
        <v>82</v>
      </c>
      <c r="U6201" s="319">
        <v>50.085999999999999</v>
      </c>
      <c r="V6201" s="319">
        <v>-5.2560000000000002</v>
      </c>
      <c r="W6201" s="319"/>
      <c r="X6201" s="319"/>
      <c r="Y6201" s="319"/>
      <c r="Z6201" s="319"/>
      <c r="AA6201" s="319"/>
      <c r="AB6201" s="319"/>
      <c r="AC6201" s="319"/>
      <c r="AD6201" s="319"/>
      <c r="AE6201" s="319"/>
      <c r="AF6201" s="319"/>
    </row>
    <row r="6202" spans="2:32" s="313" customFormat="1" hidden="1" x14ac:dyDescent="0.25">
      <c r="B6202" s="313" t="s">
        <v>2443</v>
      </c>
      <c r="C6202" s="672"/>
      <c r="D6202" s="313" t="s">
        <v>11559</v>
      </c>
      <c r="E6202" s="313" t="s">
        <v>412</v>
      </c>
      <c r="I6202" s="313" t="s">
        <v>2443</v>
      </c>
      <c r="J6202" s="313" t="s">
        <v>1055</v>
      </c>
      <c r="K6202" s="313">
        <v>29</v>
      </c>
      <c r="L6202" s="319"/>
      <c r="M6202" s="319">
        <v>46</v>
      </c>
      <c r="N6202" s="319">
        <v>14</v>
      </c>
      <c r="O6202" s="319" t="s">
        <v>9647</v>
      </c>
      <c r="P6202" s="319">
        <v>57</v>
      </c>
      <c r="Q6202" s="319">
        <v>58</v>
      </c>
      <c r="R6202" s="319">
        <v>44</v>
      </c>
      <c r="S6202" s="319" t="s">
        <v>9648</v>
      </c>
      <c r="T6202" s="319">
        <v>71</v>
      </c>
      <c r="U6202" s="319">
        <v>-29.771000000000001</v>
      </c>
      <c r="V6202" s="319">
        <v>-57.978999999999999</v>
      </c>
      <c r="W6202" s="319"/>
      <c r="X6202" s="319"/>
      <c r="Y6202" s="319"/>
      <c r="Z6202" s="319"/>
      <c r="AA6202" s="319"/>
      <c r="AB6202" s="319"/>
      <c r="AC6202" s="319"/>
      <c r="AD6202" s="319"/>
      <c r="AE6202" s="319"/>
      <c r="AF6202" s="319"/>
    </row>
    <row r="6203" spans="2:32" s="313" customFormat="1" hidden="1" x14ac:dyDescent="0.25">
      <c r="B6203" s="313" t="s">
        <v>2447</v>
      </c>
      <c r="C6203" s="672"/>
      <c r="D6203" s="313" t="s">
        <v>11560</v>
      </c>
      <c r="E6203" s="313" t="s">
        <v>412</v>
      </c>
      <c r="I6203" s="313" t="s">
        <v>2447</v>
      </c>
      <c r="J6203" s="313" t="s">
        <v>1055</v>
      </c>
      <c r="K6203" s="313">
        <v>38</v>
      </c>
      <c r="L6203" s="319"/>
      <c r="M6203" s="319">
        <v>56</v>
      </c>
      <c r="N6203" s="319">
        <v>22</v>
      </c>
      <c r="O6203" s="319" t="s">
        <v>9647</v>
      </c>
      <c r="P6203" s="319">
        <v>69</v>
      </c>
      <c r="Q6203" s="319">
        <v>15</v>
      </c>
      <c r="R6203" s="319">
        <v>52</v>
      </c>
      <c r="S6203" s="319" t="s">
        <v>9648</v>
      </c>
      <c r="T6203" s="319">
        <v>651</v>
      </c>
      <c r="U6203" s="319">
        <v>-38.939</v>
      </c>
      <c r="V6203" s="319">
        <v>-69.263999999999996</v>
      </c>
      <c r="W6203" s="319"/>
      <c r="X6203" s="319"/>
      <c r="Y6203" s="319"/>
      <c r="Z6203" s="319"/>
      <c r="AA6203" s="319"/>
      <c r="AB6203" s="319"/>
      <c r="AC6203" s="319"/>
      <c r="AD6203" s="319"/>
      <c r="AE6203" s="319"/>
      <c r="AF6203" s="319"/>
    </row>
    <row r="6204" spans="2:32" s="313" customFormat="1" hidden="1" x14ac:dyDescent="0.25">
      <c r="B6204" s="313" t="s">
        <v>8400</v>
      </c>
      <c r="C6204" s="672"/>
      <c r="D6204" s="313" t="s">
        <v>11561</v>
      </c>
      <c r="E6204" s="313" t="s">
        <v>412</v>
      </c>
      <c r="I6204" s="313" t="s">
        <v>8401</v>
      </c>
      <c r="J6204" s="313" t="s">
        <v>3260</v>
      </c>
      <c r="K6204" s="313">
        <v>53</v>
      </c>
      <c r="L6204" s="319"/>
      <c r="M6204" s="319">
        <v>23</v>
      </c>
      <c r="N6204" s="319">
        <v>31</v>
      </c>
      <c r="O6204" s="319" t="s">
        <v>9644</v>
      </c>
      <c r="P6204" s="319">
        <v>14</v>
      </c>
      <c r="Q6204" s="319">
        <v>38</v>
      </c>
      <c r="R6204" s="319">
        <v>1</v>
      </c>
      <c r="S6204" s="319" t="s">
        <v>9645</v>
      </c>
      <c r="T6204" s="319">
        <v>1</v>
      </c>
      <c r="U6204" s="319">
        <v>53.392000000000003</v>
      </c>
      <c r="V6204" s="319">
        <v>14.634</v>
      </c>
      <c r="W6204" s="319"/>
      <c r="X6204" s="319"/>
      <c r="Y6204" s="319"/>
      <c r="Z6204" s="319"/>
      <c r="AA6204" s="319"/>
      <c r="AB6204" s="319"/>
      <c r="AC6204" s="319"/>
      <c r="AD6204" s="319"/>
      <c r="AE6204" s="319"/>
      <c r="AF6204" s="319"/>
    </row>
    <row r="6205" spans="2:32" s="313" customFormat="1" hidden="1" x14ac:dyDescent="0.25">
      <c r="B6205" s="313" t="s">
        <v>2451</v>
      </c>
      <c r="C6205" s="672"/>
      <c r="D6205" s="313" t="s">
        <v>11562</v>
      </c>
      <c r="E6205" s="313" t="s">
        <v>412</v>
      </c>
      <c r="I6205" s="313" t="s">
        <v>2451</v>
      </c>
      <c r="J6205" s="313" t="s">
        <v>1018</v>
      </c>
      <c r="K6205" s="313">
        <v>14</v>
      </c>
      <c r="L6205" s="319"/>
      <c r="M6205" s="319">
        <v>7</v>
      </c>
      <c r="N6205" s="319">
        <v>45</v>
      </c>
      <c r="O6205" s="319" t="s">
        <v>9644</v>
      </c>
      <c r="P6205" s="319">
        <v>122</v>
      </c>
      <c r="Q6205" s="319">
        <v>58</v>
      </c>
      <c r="R6205" s="319">
        <v>49</v>
      </c>
      <c r="S6205" s="319" t="s">
        <v>9645</v>
      </c>
      <c r="T6205" s="319">
        <v>4</v>
      </c>
      <c r="U6205" s="319">
        <v>14.129</v>
      </c>
      <c r="V6205" s="319">
        <v>122.98</v>
      </c>
      <c r="W6205" s="319"/>
      <c r="X6205" s="319"/>
      <c r="Y6205" s="319"/>
      <c r="Z6205" s="319"/>
      <c r="AA6205" s="319"/>
      <c r="AB6205" s="319"/>
      <c r="AC6205" s="319"/>
      <c r="AD6205" s="319"/>
      <c r="AE6205" s="319"/>
      <c r="AF6205" s="319"/>
    </row>
    <row r="6206" spans="2:32" s="313" customFormat="1" hidden="1" x14ac:dyDescent="0.25">
      <c r="B6206" s="313" t="s">
        <v>2452</v>
      </c>
      <c r="C6206" s="672"/>
      <c r="D6206" s="313" t="s">
        <v>11563</v>
      </c>
      <c r="E6206" s="313" t="s">
        <v>412</v>
      </c>
      <c r="I6206" s="313" t="s">
        <v>2453</v>
      </c>
      <c r="J6206" s="313" t="s">
        <v>621</v>
      </c>
      <c r="K6206" s="313">
        <v>60</v>
      </c>
      <c r="L6206" s="319"/>
      <c r="M6206" s="319">
        <v>25</v>
      </c>
      <c r="N6206" s="319">
        <v>0</v>
      </c>
      <c r="O6206" s="319" t="s">
        <v>9644</v>
      </c>
      <c r="P6206" s="319">
        <v>8</v>
      </c>
      <c r="Q6206" s="319">
        <v>30</v>
      </c>
      <c r="R6206" s="319">
        <v>50</v>
      </c>
      <c r="S6206" s="319" t="s">
        <v>9645</v>
      </c>
      <c r="T6206" s="319">
        <v>798</v>
      </c>
      <c r="U6206" s="319">
        <v>60.417000000000002</v>
      </c>
      <c r="V6206" s="319">
        <v>8.5139999999999993</v>
      </c>
      <c r="W6206" s="319"/>
      <c r="X6206" s="319"/>
      <c r="Y6206" s="319"/>
      <c r="Z6206" s="319"/>
      <c r="AA6206" s="319"/>
      <c r="AB6206" s="319"/>
      <c r="AC6206" s="319"/>
      <c r="AD6206" s="319"/>
      <c r="AE6206" s="319"/>
      <c r="AF6206" s="319"/>
    </row>
    <row r="6207" spans="2:32" s="313" customFormat="1" hidden="1" x14ac:dyDescent="0.25">
      <c r="B6207" s="313" t="s">
        <v>2454</v>
      </c>
      <c r="C6207" s="672"/>
      <c r="D6207" s="313" t="s">
        <v>11564</v>
      </c>
      <c r="E6207" s="313" t="s">
        <v>412</v>
      </c>
      <c r="I6207" s="313" t="s">
        <v>2454</v>
      </c>
      <c r="J6207" s="313" t="s">
        <v>406</v>
      </c>
      <c r="K6207" s="313">
        <v>50</v>
      </c>
      <c r="L6207" s="319"/>
      <c r="M6207" s="319">
        <v>24</v>
      </c>
      <c r="N6207" s="319">
        <v>21</v>
      </c>
      <c r="O6207" s="319" t="s">
        <v>9644</v>
      </c>
      <c r="P6207" s="319">
        <v>6</v>
      </c>
      <c r="Q6207" s="319">
        <v>31</v>
      </c>
      <c r="R6207" s="319">
        <v>41</v>
      </c>
      <c r="S6207" s="319" t="s">
        <v>9645</v>
      </c>
      <c r="T6207" s="319">
        <v>578</v>
      </c>
      <c r="U6207" s="319">
        <v>50.405999999999999</v>
      </c>
      <c r="V6207" s="319">
        <v>6.5279999999999996</v>
      </c>
      <c r="W6207" s="319"/>
      <c r="X6207" s="319"/>
      <c r="Y6207" s="319"/>
      <c r="Z6207" s="319"/>
      <c r="AA6207" s="319"/>
      <c r="AB6207" s="319"/>
      <c r="AC6207" s="319"/>
      <c r="AD6207" s="319"/>
      <c r="AE6207" s="319"/>
      <c r="AF6207" s="319"/>
    </row>
    <row r="6208" spans="2:32" s="313" customFormat="1" hidden="1" x14ac:dyDescent="0.25">
      <c r="B6208" s="313" t="s">
        <v>2455</v>
      </c>
      <c r="C6208" s="672"/>
      <c r="D6208" s="313" t="s">
        <v>11565</v>
      </c>
      <c r="E6208" s="313" t="s">
        <v>412</v>
      </c>
      <c r="I6208" s="313" t="s">
        <v>2455</v>
      </c>
      <c r="J6208" s="313" t="s">
        <v>1336</v>
      </c>
      <c r="K6208" s="313">
        <v>29</v>
      </c>
      <c r="L6208" s="319"/>
      <c r="M6208" s="319">
        <v>28</v>
      </c>
      <c r="N6208" s="319">
        <v>11</v>
      </c>
      <c r="O6208" s="319" t="s">
        <v>9644</v>
      </c>
      <c r="P6208" s="319">
        <v>17</v>
      </c>
      <c r="Q6208" s="319">
        <v>55</v>
      </c>
      <c r="R6208" s="319">
        <v>52</v>
      </c>
      <c r="S6208" s="319" t="s">
        <v>9645</v>
      </c>
      <c r="T6208" s="319">
        <v>321</v>
      </c>
      <c r="U6208" s="319">
        <v>29.47</v>
      </c>
      <c r="V6208" s="319">
        <v>17.931000000000001</v>
      </c>
      <c r="W6208" s="319"/>
      <c r="X6208" s="319"/>
      <c r="Y6208" s="319"/>
      <c r="Z6208" s="319"/>
      <c r="AA6208" s="319"/>
      <c r="AB6208" s="319"/>
      <c r="AC6208" s="319"/>
      <c r="AD6208" s="319"/>
      <c r="AE6208" s="319"/>
      <c r="AF6208" s="319"/>
    </row>
    <row r="6209" spans="2:32" s="313" customFormat="1" hidden="1" x14ac:dyDescent="0.25">
      <c r="B6209" s="313" t="s">
        <v>2461</v>
      </c>
      <c r="C6209" s="672"/>
      <c r="D6209" s="313" t="s">
        <v>11566</v>
      </c>
      <c r="E6209" s="313" t="s">
        <v>412</v>
      </c>
      <c r="I6209" s="313" t="s">
        <v>2461</v>
      </c>
      <c r="J6209" s="313" t="s">
        <v>1051</v>
      </c>
      <c r="K6209" s="313">
        <v>28</v>
      </c>
      <c r="L6209" s="319"/>
      <c r="M6209" s="319">
        <v>52</v>
      </c>
      <c r="N6209" s="319">
        <v>29</v>
      </c>
      <c r="O6209" s="319" t="s">
        <v>9644</v>
      </c>
      <c r="P6209" s="319">
        <v>64</v>
      </c>
      <c r="Q6209" s="319">
        <v>24</v>
      </c>
      <c r="R6209" s="319">
        <v>16</v>
      </c>
      <c r="S6209" s="319" t="s">
        <v>9645</v>
      </c>
      <c r="T6209" s="319">
        <v>854</v>
      </c>
      <c r="U6209" s="319">
        <v>28.875</v>
      </c>
      <c r="V6209" s="319">
        <v>64.403999999999996</v>
      </c>
      <c r="W6209" s="319"/>
      <c r="X6209" s="319"/>
      <c r="Y6209" s="319"/>
      <c r="Z6209" s="319"/>
      <c r="AA6209" s="319"/>
      <c r="AB6209" s="319"/>
      <c r="AC6209" s="319"/>
      <c r="AD6209" s="319"/>
      <c r="AE6209" s="319"/>
      <c r="AF6209" s="319"/>
    </row>
    <row r="6210" spans="2:32" s="313" customFormat="1" hidden="1" x14ac:dyDescent="0.25">
      <c r="B6210" s="313" t="s">
        <v>2481</v>
      </c>
      <c r="C6210" s="672"/>
      <c r="D6210" s="313" t="s">
        <v>11567</v>
      </c>
      <c r="E6210" s="313" t="s">
        <v>412</v>
      </c>
      <c r="I6210" s="313" t="s">
        <v>2481</v>
      </c>
      <c r="J6210" s="313" t="s">
        <v>2482</v>
      </c>
      <c r="K6210" s="313">
        <v>11</v>
      </c>
      <c r="L6210" s="319"/>
      <c r="M6210" s="319">
        <v>47</v>
      </c>
      <c r="N6210" s="319">
        <v>9</v>
      </c>
      <c r="O6210" s="319" t="s">
        <v>9644</v>
      </c>
      <c r="P6210" s="319">
        <v>34</v>
      </c>
      <c r="Q6210" s="319">
        <v>20</v>
      </c>
      <c r="R6210" s="319">
        <v>11</v>
      </c>
      <c r="S6210" s="319" t="s">
        <v>9645</v>
      </c>
      <c r="T6210" s="319">
        <v>478</v>
      </c>
      <c r="U6210" s="319">
        <v>11.786</v>
      </c>
      <c r="V6210" s="319">
        <v>34.335999999999999</v>
      </c>
      <c r="W6210" s="319"/>
      <c r="X6210" s="319"/>
      <c r="Y6210" s="319"/>
      <c r="Z6210" s="319"/>
      <c r="AA6210" s="319"/>
      <c r="AB6210" s="319"/>
      <c r="AC6210" s="319"/>
      <c r="AD6210" s="319"/>
      <c r="AE6210" s="319"/>
      <c r="AF6210" s="319"/>
    </row>
    <row r="6211" spans="2:32" s="313" customFormat="1" hidden="1" x14ac:dyDescent="0.25">
      <c r="B6211" s="313" t="s">
        <v>2483</v>
      </c>
      <c r="C6211" s="672"/>
      <c r="D6211" s="313" t="s">
        <v>11568</v>
      </c>
      <c r="E6211" s="313" t="s">
        <v>412</v>
      </c>
      <c r="I6211" s="313" t="s">
        <v>2483</v>
      </c>
      <c r="J6211" s="313" t="s">
        <v>423</v>
      </c>
      <c r="K6211" s="313">
        <v>48</v>
      </c>
      <c r="L6211" s="319"/>
      <c r="M6211" s="319">
        <v>5</v>
      </c>
      <c r="N6211" s="319">
        <v>5</v>
      </c>
      <c r="O6211" s="319" t="s">
        <v>9644</v>
      </c>
      <c r="P6211" s="319">
        <v>5</v>
      </c>
      <c r="Q6211" s="319">
        <v>39</v>
      </c>
      <c r="R6211" s="319">
        <v>54</v>
      </c>
      <c r="S6211" s="319" t="s">
        <v>9645</v>
      </c>
      <c r="T6211" s="319">
        <v>391</v>
      </c>
      <c r="U6211" s="319">
        <v>48.085000000000001</v>
      </c>
      <c r="V6211" s="319">
        <v>5.665</v>
      </c>
      <c r="W6211" s="319"/>
      <c r="X6211" s="319"/>
      <c r="Y6211" s="319"/>
      <c r="Z6211" s="319"/>
      <c r="AA6211" s="319"/>
      <c r="AB6211" s="319"/>
      <c r="AC6211" s="319"/>
      <c r="AD6211" s="319"/>
      <c r="AE6211" s="319"/>
      <c r="AF6211" s="319"/>
    </row>
    <row r="6212" spans="2:32" s="313" customFormat="1" hidden="1" x14ac:dyDescent="0.25">
      <c r="B6212" s="313" t="s">
        <v>2571</v>
      </c>
      <c r="C6212" s="672"/>
      <c r="D6212" s="313" t="s">
        <v>11569</v>
      </c>
      <c r="E6212" s="313" t="s">
        <v>412</v>
      </c>
      <c r="I6212" s="313" t="s">
        <v>2572</v>
      </c>
      <c r="J6212" s="313" t="s">
        <v>516</v>
      </c>
      <c r="K6212" s="313">
        <v>27</v>
      </c>
      <c r="L6212" s="319"/>
      <c r="M6212" s="319">
        <v>59</v>
      </c>
      <c r="N6212" s="319">
        <v>20</v>
      </c>
      <c r="O6212" s="319" t="s">
        <v>9644</v>
      </c>
      <c r="P6212" s="319">
        <v>94</v>
      </c>
      <c r="Q6212" s="319">
        <v>13</v>
      </c>
      <c r="R6212" s="319">
        <v>24</v>
      </c>
      <c r="S6212" s="319" t="s">
        <v>9645</v>
      </c>
      <c r="T6212" s="319">
        <v>256</v>
      </c>
      <c r="U6212" s="319">
        <v>27.989000000000001</v>
      </c>
      <c r="V6212" s="319">
        <v>94.222999999999999</v>
      </c>
      <c r="W6212" s="319"/>
      <c r="X6212" s="319"/>
      <c r="Y6212" s="319"/>
      <c r="Z6212" s="319"/>
      <c r="AA6212" s="319"/>
      <c r="AB6212" s="319"/>
      <c r="AC6212" s="319"/>
      <c r="AD6212" s="319"/>
      <c r="AE6212" s="319"/>
      <c r="AF6212" s="319"/>
    </row>
    <row r="6213" spans="2:32" s="313" customFormat="1" hidden="1" x14ac:dyDescent="0.25">
      <c r="B6213" s="313" t="s">
        <v>2493</v>
      </c>
      <c r="C6213" s="672"/>
      <c r="D6213" s="313" t="s">
        <v>11570</v>
      </c>
      <c r="E6213" s="313" t="s">
        <v>412</v>
      </c>
      <c r="I6213" s="313" t="s">
        <v>2493</v>
      </c>
      <c r="J6213" s="313" t="s">
        <v>418</v>
      </c>
      <c r="K6213" s="313">
        <v>28</v>
      </c>
      <c r="L6213" s="319"/>
      <c r="M6213" s="319">
        <v>43</v>
      </c>
      <c r="N6213" s="319">
        <v>17</v>
      </c>
      <c r="O6213" s="319" t="s">
        <v>9644</v>
      </c>
      <c r="P6213" s="319">
        <v>54</v>
      </c>
      <c r="Q6213" s="319">
        <v>26</v>
      </c>
      <c r="R6213" s="319">
        <v>28</v>
      </c>
      <c r="S6213" s="319" t="s">
        <v>9645</v>
      </c>
      <c r="T6213" s="319">
        <v>1098</v>
      </c>
      <c r="U6213" s="319">
        <v>28.721</v>
      </c>
      <c r="V6213" s="319">
        <v>54.441000000000003</v>
      </c>
      <c r="W6213" s="319"/>
      <c r="X6213" s="319"/>
      <c r="Y6213" s="319"/>
      <c r="Z6213" s="319"/>
      <c r="AA6213" s="319"/>
      <c r="AB6213" s="319"/>
      <c r="AC6213" s="319"/>
      <c r="AD6213" s="319"/>
      <c r="AE6213" s="319"/>
      <c r="AF6213" s="319"/>
    </row>
    <row r="6214" spans="2:32" s="313" customFormat="1" hidden="1" x14ac:dyDescent="0.25">
      <c r="B6214" s="313" t="s">
        <v>2496</v>
      </c>
      <c r="C6214" s="672"/>
      <c r="D6214" s="313" t="s">
        <v>11571</v>
      </c>
      <c r="E6214" s="313" t="s">
        <v>412</v>
      </c>
      <c r="I6214" s="313" t="s">
        <v>2496</v>
      </c>
      <c r="J6214" s="313" t="s">
        <v>453</v>
      </c>
      <c r="K6214" s="313">
        <v>25</v>
      </c>
      <c r="L6214" s="319"/>
      <c r="M6214" s="319">
        <v>8</v>
      </c>
      <c r="N6214" s="319">
        <v>46</v>
      </c>
      <c r="O6214" s="319" t="s">
        <v>9644</v>
      </c>
      <c r="P6214" s="319">
        <v>52</v>
      </c>
      <c r="Q6214" s="319">
        <v>52</v>
      </c>
      <c r="R6214" s="319">
        <v>25</v>
      </c>
      <c r="S6214" s="319" t="s">
        <v>9645</v>
      </c>
      <c r="T6214" s="319">
        <v>4</v>
      </c>
      <c r="U6214" s="319">
        <v>25.146000000000001</v>
      </c>
      <c r="V6214" s="319">
        <v>52.874000000000002</v>
      </c>
      <c r="W6214" s="319"/>
      <c r="X6214" s="319"/>
      <c r="Y6214" s="319"/>
      <c r="Z6214" s="319"/>
      <c r="AA6214" s="319"/>
      <c r="AB6214" s="319"/>
      <c r="AC6214" s="319"/>
      <c r="AD6214" s="319"/>
      <c r="AE6214" s="319"/>
      <c r="AF6214" s="319"/>
    </row>
    <row r="6215" spans="2:32" s="313" customFormat="1" hidden="1" x14ac:dyDescent="0.25">
      <c r="B6215" s="313" t="s">
        <v>2505</v>
      </c>
      <c r="C6215" s="672"/>
      <c r="D6215" s="313" t="s">
        <v>11572</v>
      </c>
      <c r="E6215" s="313" t="s">
        <v>412</v>
      </c>
      <c r="I6215" s="313" t="s">
        <v>2505</v>
      </c>
      <c r="J6215" s="313" t="s">
        <v>1030</v>
      </c>
      <c r="K6215" s="313">
        <v>14</v>
      </c>
      <c r="L6215" s="319"/>
      <c r="M6215" s="319">
        <v>5</v>
      </c>
      <c r="N6215" s="319">
        <v>53</v>
      </c>
      <c r="O6215" s="319" t="s">
        <v>9644</v>
      </c>
      <c r="P6215" s="319">
        <v>98</v>
      </c>
      <c r="Q6215" s="319">
        <v>12</v>
      </c>
      <c r="R6215" s="319">
        <v>6</v>
      </c>
      <c r="S6215" s="319" t="s">
        <v>9645</v>
      </c>
      <c r="T6215" s="319">
        <v>26</v>
      </c>
      <c r="U6215" s="319">
        <v>14.098000000000001</v>
      </c>
      <c r="V6215" s="319">
        <v>98.201999999999998</v>
      </c>
      <c r="W6215" s="319"/>
      <c r="X6215" s="319"/>
      <c r="Y6215" s="319"/>
      <c r="Z6215" s="319"/>
      <c r="AA6215" s="319"/>
      <c r="AB6215" s="319"/>
      <c r="AC6215" s="319"/>
      <c r="AD6215" s="319"/>
      <c r="AE6215" s="319"/>
      <c r="AF6215" s="319"/>
    </row>
    <row r="6216" spans="2:32" s="313" customFormat="1" hidden="1" x14ac:dyDescent="0.25">
      <c r="B6216" s="313" t="s">
        <v>3294</v>
      </c>
      <c r="C6216" s="672"/>
      <c r="D6216" s="313" t="s">
        <v>11573</v>
      </c>
      <c r="E6216" s="313" t="s">
        <v>412</v>
      </c>
      <c r="I6216" s="313" t="s">
        <v>3295</v>
      </c>
      <c r="J6216" s="313" t="s">
        <v>418</v>
      </c>
      <c r="K6216" s="313">
        <v>26</v>
      </c>
      <c r="L6216" s="319"/>
      <c r="M6216" s="319">
        <v>45</v>
      </c>
      <c r="N6216" s="319">
        <v>18</v>
      </c>
      <c r="O6216" s="319" t="s">
        <v>9644</v>
      </c>
      <c r="P6216" s="319">
        <v>55</v>
      </c>
      <c r="Q6216" s="319">
        <v>54</v>
      </c>
      <c r="R6216" s="319">
        <v>7</v>
      </c>
      <c r="S6216" s="319" t="s">
        <v>9645</v>
      </c>
      <c r="T6216" s="319">
        <v>13</v>
      </c>
      <c r="U6216" s="319">
        <v>26.754999999999999</v>
      </c>
      <c r="V6216" s="319">
        <v>55.902000000000001</v>
      </c>
      <c r="W6216" s="319"/>
      <c r="X6216" s="319"/>
      <c r="Y6216" s="319"/>
      <c r="Z6216" s="319"/>
      <c r="AA6216" s="319"/>
      <c r="AB6216" s="319"/>
      <c r="AC6216" s="319"/>
      <c r="AD6216" s="319"/>
      <c r="AE6216" s="319"/>
      <c r="AF6216" s="319"/>
    </row>
    <row r="6217" spans="2:32" s="313" customFormat="1" hidden="1" x14ac:dyDescent="0.25">
      <c r="B6217" s="313" t="s">
        <v>2515</v>
      </c>
      <c r="C6217" s="672"/>
      <c r="D6217" s="313" t="s">
        <v>11574</v>
      </c>
      <c r="E6217" s="313" t="s">
        <v>412</v>
      </c>
      <c r="I6217" s="313" t="s">
        <v>2516</v>
      </c>
      <c r="J6217" s="313" t="s">
        <v>525</v>
      </c>
      <c r="K6217" s="313">
        <v>30</v>
      </c>
      <c r="L6217" s="319"/>
      <c r="M6217" s="319">
        <v>38</v>
      </c>
      <c r="N6217" s="319">
        <v>12</v>
      </c>
      <c r="O6217" s="319" t="s">
        <v>9647</v>
      </c>
      <c r="P6217" s="319">
        <v>23</v>
      </c>
      <c r="Q6217" s="319">
        <v>55</v>
      </c>
      <c r="R6217" s="319">
        <v>12</v>
      </c>
      <c r="S6217" s="319" t="s">
        <v>9645</v>
      </c>
      <c r="T6217" s="319">
        <v>1223</v>
      </c>
      <c r="U6217" s="319">
        <v>-30.637</v>
      </c>
      <c r="V6217" s="319">
        <v>23.92</v>
      </c>
      <c r="W6217" s="319"/>
      <c r="X6217" s="319"/>
      <c r="Y6217" s="319"/>
      <c r="Z6217" s="319"/>
      <c r="AA6217" s="319"/>
      <c r="AB6217" s="319"/>
      <c r="AC6217" s="319"/>
      <c r="AD6217" s="319"/>
      <c r="AE6217" s="319"/>
      <c r="AF6217" s="319"/>
    </row>
    <row r="6218" spans="2:32" s="313" customFormat="1" hidden="1" x14ac:dyDescent="0.25">
      <c r="B6218" s="313" t="s">
        <v>7262</v>
      </c>
      <c r="C6218" s="672"/>
      <c r="D6218" s="313" t="s">
        <v>11575</v>
      </c>
      <c r="E6218" s="313" t="s">
        <v>412</v>
      </c>
      <c r="I6218" s="313" t="s">
        <v>7263</v>
      </c>
      <c r="J6218" s="313" t="s">
        <v>697</v>
      </c>
      <c r="K6218" s="313">
        <v>34</v>
      </c>
      <c r="L6218" s="319"/>
      <c r="M6218" s="319">
        <v>10</v>
      </c>
      <c r="N6218" s="319">
        <v>25</v>
      </c>
      <c r="O6218" s="319" t="s">
        <v>9647</v>
      </c>
      <c r="P6218" s="319">
        <v>70</v>
      </c>
      <c r="Q6218" s="319">
        <v>46</v>
      </c>
      <c r="R6218" s="319">
        <v>32</v>
      </c>
      <c r="S6218" s="319" t="s">
        <v>9648</v>
      </c>
      <c r="T6218" s="319">
        <v>441</v>
      </c>
      <c r="U6218" s="319">
        <v>-34.173999999999999</v>
      </c>
      <c r="V6218" s="319">
        <v>-70.775999999999996</v>
      </c>
      <c r="W6218" s="319"/>
      <c r="X6218" s="319"/>
      <c r="Y6218" s="319"/>
      <c r="Z6218" s="319"/>
      <c r="AA6218" s="319"/>
      <c r="AB6218" s="319"/>
      <c r="AC6218" s="319"/>
      <c r="AD6218" s="319"/>
      <c r="AE6218" s="319"/>
      <c r="AF6218" s="319"/>
    </row>
    <row r="6219" spans="2:32" s="313" customFormat="1" hidden="1" x14ac:dyDescent="0.25">
      <c r="B6219" s="313" t="s">
        <v>617</v>
      </c>
      <c r="C6219" s="672"/>
      <c r="D6219" s="313" t="s">
        <v>11576</v>
      </c>
      <c r="E6219" s="313" t="s">
        <v>412</v>
      </c>
      <c r="I6219" s="313" t="s">
        <v>618</v>
      </c>
      <c r="J6219" s="313" t="s">
        <v>423</v>
      </c>
      <c r="K6219" s="313">
        <v>44</v>
      </c>
      <c r="L6219" s="319"/>
      <c r="M6219" s="319">
        <v>4</v>
      </c>
      <c r="N6219" s="319">
        <v>10</v>
      </c>
      <c r="O6219" s="319" t="s">
        <v>9644</v>
      </c>
      <c r="P6219" s="319">
        <v>4</v>
      </c>
      <c r="Q6219" s="319">
        <v>8</v>
      </c>
      <c r="R6219" s="319">
        <v>31</v>
      </c>
      <c r="S6219" s="319" t="s">
        <v>9645</v>
      </c>
      <c r="T6219" s="319">
        <v>204</v>
      </c>
      <c r="U6219" s="319">
        <v>44.069000000000003</v>
      </c>
      <c r="V6219" s="319">
        <v>4.1420000000000003</v>
      </c>
      <c r="W6219" s="319"/>
      <c r="X6219" s="319"/>
      <c r="Y6219" s="319"/>
      <c r="Z6219" s="319"/>
      <c r="AA6219" s="319"/>
      <c r="AB6219" s="319"/>
      <c r="AC6219" s="319"/>
      <c r="AD6219" s="319"/>
      <c r="AE6219" s="319"/>
      <c r="AF6219" s="319"/>
    </row>
    <row r="6220" spans="2:32" s="313" customFormat="1" hidden="1" x14ac:dyDescent="0.25">
      <c r="B6220" s="313" t="s">
        <v>2535</v>
      </c>
      <c r="C6220" s="672"/>
      <c r="D6220" s="313" t="s">
        <v>11577</v>
      </c>
      <c r="E6220" s="313" t="s">
        <v>412</v>
      </c>
      <c r="I6220" s="313" t="s">
        <v>2535</v>
      </c>
      <c r="J6220" s="313" t="s">
        <v>748</v>
      </c>
      <c r="K6220" s="313">
        <v>52</v>
      </c>
      <c r="L6220" s="319"/>
      <c r="M6220" s="319">
        <v>3</v>
      </c>
      <c r="N6220" s="319">
        <v>38</v>
      </c>
      <c r="O6220" s="319" t="s">
        <v>9644</v>
      </c>
      <c r="P6220" s="319">
        <v>5</v>
      </c>
      <c r="Q6220" s="319">
        <v>52</v>
      </c>
      <c r="R6220" s="319">
        <v>23</v>
      </c>
      <c r="S6220" s="319" t="s">
        <v>9645</v>
      </c>
      <c r="T6220" s="319">
        <v>49</v>
      </c>
      <c r="U6220" s="319">
        <v>52.061</v>
      </c>
      <c r="V6220" s="319">
        <v>5.8730000000000002</v>
      </c>
      <c r="W6220" s="319"/>
      <c r="X6220" s="319"/>
      <c r="Y6220" s="319"/>
      <c r="Z6220" s="319"/>
      <c r="AA6220" s="319"/>
      <c r="AB6220" s="319"/>
      <c r="AC6220" s="319"/>
      <c r="AD6220" s="319"/>
      <c r="AE6220" s="319"/>
      <c r="AF6220" s="319"/>
    </row>
    <row r="6221" spans="2:32" s="313" customFormat="1" hidden="1" x14ac:dyDescent="0.25">
      <c r="B6221" s="313" t="s">
        <v>2538</v>
      </c>
      <c r="C6221" s="672"/>
      <c r="D6221" s="313" t="s">
        <v>11578</v>
      </c>
      <c r="E6221" s="313" t="s">
        <v>412</v>
      </c>
      <c r="I6221" s="313" t="s">
        <v>2538</v>
      </c>
      <c r="J6221" s="313" t="s">
        <v>516</v>
      </c>
      <c r="K6221" s="313">
        <v>24</v>
      </c>
      <c r="L6221" s="319"/>
      <c r="M6221" s="319">
        <v>16</v>
      </c>
      <c r="N6221" s="319">
        <v>4</v>
      </c>
      <c r="O6221" s="319" t="s">
        <v>9644</v>
      </c>
      <c r="P6221" s="319">
        <v>72</v>
      </c>
      <c r="Q6221" s="319">
        <v>12</v>
      </c>
      <c r="R6221" s="319">
        <v>19</v>
      </c>
      <c r="S6221" s="319" t="s">
        <v>9645</v>
      </c>
      <c r="T6221" s="319">
        <v>146</v>
      </c>
      <c r="U6221" s="319">
        <v>24.268000000000001</v>
      </c>
      <c r="V6221" s="319">
        <v>72.204999999999998</v>
      </c>
      <c r="W6221" s="319"/>
      <c r="X6221" s="319"/>
      <c r="Y6221" s="319"/>
      <c r="Z6221" s="319"/>
      <c r="AA6221" s="319"/>
      <c r="AB6221" s="319"/>
      <c r="AC6221" s="319"/>
      <c r="AD6221" s="319"/>
      <c r="AE6221" s="319"/>
      <c r="AF6221" s="319"/>
    </row>
    <row r="6222" spans="2:32" s="313" customFormat="1" hidden="1" x14ac:dyDescent="0.25">
      <c r="B6222" s="313" t="s">
        <v>9063</v>
      </c>
      <c r="C6222" s="672"/>
      <c r="D6222" s="313" t="s">
        <v>11579</v>
      </c>
      <c r="E6222" s="313" t="s">
        <v>412</v>
      </c>
      <c r="I6222" s="313" t="s">
        <v>9064</v>
      </c>
      <c r="J6222" s="313" t="s">
        <v>423</v>
      </c>
      <c r="K6222" s="313">
        <v>50</v>
      </c>
      <c r="L6222" s="319"/>
      <c r="M6222" s="319">
        <v>19</v>
      </c>
      <c r="N6222" s="319">
        <v>32</v>
      </c>
      <c r="O6222" s="319" t="s">
        <v>9644</v>
      </c>
      <c r="P6222" s="319">
        <v>3</v>
      </c>
      <c r="Q6222" s="319">
        <v>27</v>
      </c>
      <c r="R6222" s="319">
        <v>40</v>
      </c>
      <c r="S6222" s="319" t="s">
        <v>9645</v>
      </c>
      <c r="T6222" s="319">
        <v>54</v>
      </c>
      <c r="U6222" s="319">
        <v>50.326000000000001</v>
      </c>
      <c r="V6222" s="319">
        <v>3.4609999999999999</v>
      </c>
      <c r="W6222" s="319"/>
      <c r="X6222" s="319"/>
      <c r="Y6222" s="319"/>
      <c r="Z6222" s="319"/>
      <c r="AA6222" s="319"/>
      <c r="AB6222" s="319"/>
      <c r="AC6222" s="319"/>
      <c r="AD6222" s="319"/>
      <c r="AE6222" s="319"/>
      <c r="AF6222" s="319"/>
    </row>
    <row r="6223" spans="2:32" s="313" customFormat="1" hidden="1" x14ac:dyDescent="0.25">
      <c r="B6223" s="313" t="s">
        <v>2573</v>
      </c>
      <c r="C6223" s="672"/>
      <c r="D6223" s="313" t="s">
        <v>11580</v>
      </c>
      <c r="E6223" s="313" t="s">
        <v>412</v>
      </c>
      <c r="I6223" s="313" t="s">
        <v>2573</v>
      </c>
      <c r="J6223" s="313" t="s">
        <v>1051</v>
      </c>
      <c r="K6223" s="313">
        <v>29</v>
      </c>
      <c r="L6223" s="319"/>
      <c r="M6223" s="319">
        <v>57</v>
      </c>
      <c r="N6223" s="319">
        <v>40</v>
      </c>
      <c r="O6223" s="319" t="s">
        <v>9644</v>
      </c>
      <c r="P6223" s="319">
        <v>70</v>
      </c>
      <c r="Q6223" s="319">
        <v>29</v>
      </c>
      <c r="R6223" s="319">
        <v>8</v>
      </c>
      <c r="S6223" s="319" t="s">
        <v>9645</v>
      </c>
      <c r="T6223" s="319">
        <v>149</v>
      </c>
      <c r="U6223" s="319">
        <v>29.960999999999999</v>
      </c>
      <c r="V6223" s="319">
        <v>70.486000000000004</v>
      </c>
      <c r="W6223" s="319"/>
      <c r="X6223" s="319"/>
      <c r="Y6223" s="319"/>
      <c r="Z6223" s="319"/>
      <c r="AA6223" s="319"/>
      <c r="AB6223" s="319"/>
      <c r="AC6223" s="319"/>
      <c r="AD6223" s="319"/>
      <c r="AE6223" s="319"/>
      <c r="AF6223" s="319"/>
    </row>
    <row r="6224" spans="2:32" s="313" customFormat="1" hidden="1" x14ac:dyDescent="0.25">
      <c r="B6224" s="313" t="s">
        <v>2574</v>
      </c>
      <c r="C6224" s="672"/>
      <c r="D6224" s="313" t="s">
        <v>11581</v>
      </c>
      <c r="E6224" s="313" t="s">
        <v>412</v>
      </c>
      <c r="I6224" s="313" t="s">
        <v>2574</v>
      </c>
      <c r="J6224" s="313" t="s">
        <v>1051</v>
      </c>
      <c r="K6224" s="313">
        <v>31</v>
      </c>
      <c r="L6224" s="319"/>
      <c r="M6224" s="319">
        <v>54</v>
      </c>
      <c r="N6224" s="319">
        <v>33</v>
      </c>
      <c r="O6224" s="319" t="s">
        <v>9644</v>
      </c>
      <c r="P6224" s="319">
        <v>70</v>
      </c>
      <c r="Q6224" s="319">
        <v>53</v>
      </c>
      <c r="R6224" s="319">
        <v>47</v>
      </c>
      <c r="S6224" s="319" t="s">
        <v>9645</v>
      </c>
      <c r="T6224" s="319">
        <v>182</v>
      </c>
      <c r="U6224" s="319">
        <v>31.908999999999999</v>
      </c>
      <c r="V6224" s="319">
        <v>70.896000000000001</v>
      </c>
      <c r="W6224" s="319"/>
      <c r="X6224" s="319"/>
      <c r="Y6224" s="319"/>
      <c r="Z6224" s="319"/>
      <c r="AA6224" s="319"/>
      <c r="AB6224" s="319"/>
      <c r="AC6224" s="319"/>
      <c r="AD6224" s="319"/>
      <c r="AE6224" s="319"/>
      <c r="AF6224" s="319"/>
    </row>
    <row r="6225" spans="2:32" s="313" customFormat="1" hidden="1" x14ac:dyDescent="0.25">
      <c r="B6225" s="313" t="s">
        <v>2583</v>
      </c>
      <c r="C6225" s="672"/>
      <c r="D6225" s="313" t="s">
        <v>11582</v>
      </c>
      <c r="E6225" s="313" t="s">
        <v>412</v>
      </c>
      <c r="I6225" s="313" t="s">
        <v>2583</v>
      </c>
      <c r="J6225" s="313" t="s">
        <v>406</v>
      </c>
      <c r="K6225" s="313">
        <v>51</v>
      </c>
      <c r="L6225" s="319"/>
      <c r="M6225" s="319">
        <v>49</v>
      </c>
      <c r="N6225" s="319">
        <v>55</v>
      </c>
      <c r="O6225" s="319" t="s">
        <v>9644</v>
      </c>
      <c r="P6225" s="319">
        <v>12</v>
      </c>
      <c r="Q6225" s="319">
        <v>11</v>
      </c>
      <c r="R6225" s="319">
        <v>9</v>
      </c>
      <c r="S6225" s="319" t="s">
        <v>9645</v>
      </c>
      <c r="T6225" s="319">
        <v>57</v>
      </c>
      <c r="U6225" s="319">
        <v>51.832000000000001</v>
      </c>
      <c r="V6225" s="319">
        <v>12.186</v>
      </c>
      <c r="W6225" s="319"/>
      <c r="X6225" s="319"/>
      <c r="Y6225" s="319"/>
      <c r="Z6225" s="319"/>
      <c r="AA6225" s="319"/>
      <c r="AB6225" s="319"/>
      <c r="AC6225" s="319"/>
      <c r="AD6225" s="319"/>
      <c r="AE6225" s="319"/>
      <c r="AF6225" s="319"/>
    </row>
    <row r="6226" spans="2:32" s="313" customFormat="1" hidden="1" x14ac:dyDescent="0.25">
      <c r="B6226" s="313" t="s">
        <v>2591</v>
      </c>
      <c r="C6226" s="672"/>
      <c r="D6226" s="313" t="s">
        <v>11583</v>
      </c>
      <c r="E6226" s="313" t="s">
        <v>412</v>
      </c>
      <c r="I6226" s="313" t="s">
        <v>2591</v>
      </c>
      <c r="J6226" s="313" t="s">
        <v>418</v>
      </c>
      <c r="K6226" s="313">
        <v>32</v>
      </c>
      <c r="L6226" s="319"/>
      <c r="M6226" s="319">
        <v>26</v>
      </c>
      <c r="N6226" s="319">
        <v>4</v>
      </c>
      <c r="O6226" s="319" t="s">
        <v>9644</v>
      </c>
      <c r="P6226" s="319">
        <v>48</v>
      </c>
      <c r="Q6226" s="319">
        <v>23</v>
      </c>
      <c r="R6226" s="319">
        <v>51</v>
      </c>
      <c r="S6226" s="319" t="s">
        <v>9645</v>
      </c>
      <c r="T6226" s="319">
        <v>153</v>
      </c>
      <c r="U6226" s="319">
        <v>32.433999999999997</v>
      </c>
      <c r="V6226" s="319">
        <v>48.398000000000003</v>
      </c>
      <c r="W6226" s="319"/>
      <c r="X6226" s="319"/>
      <c r="Y6226" s="319"/>
      <c r="Z6226" s="319"/>
      <c r="AA6226" s="319"/>
      <c r="AB6226" s="319"/>
      <c r="AC6226" s="319"/>
      <c r="AD6226" s="319"/>
      <c r="AE6226" s="319"/>
      <c r="AF6226" s="319"/>
    </row>
    <row r="6227" spans="2:32" s="313" customFormat="1" hidden="1" x14ac:dyDescent="0.25">
      <c r="B6227" s="313" t="s">
        <v>2601</v>
      </c>
      <c r="C6227" s="672"/>
      <c r="D6227" s="313" t="s">
        <v>11584</v>
      </c>
      <c r="E6227" s="313" t="s">
        <v>412</v>
      </c>
      <c r="I6227" s="313" t="s">
        <v>2602</v>
      </c>
      <c r="J6227" s="313" t="s">
        <v>2601</v>
      </c>
      <c r="K6227" s="313">
        <v>7</v>
      </c>
      <c r="L6227" s="319"/>
      <c r="M6227" s="319">
        <v>18</v>
      </c>
      <c r="N6227" s="319">
        <v>47</v>
      </c>
      <c r="O6227" s="319" t="s">
        <v>9647</v>
      </c>
      <c r="P6227" s="319">
        <v>72</v>
      </c>
      <c r="Q6227" s="319">
        <v>24</v>
      </c>
      <c r="R6227" s="319">
        <v>39</v>
      </c>
      <c r="S6227" s="319" t="s">
        <v>9645</v>
      </c>
      <c r="T6227" s="319">
        <v>3</v>
      </c>
      <c r="U6227" s="319">
        <v>-7.3129999999999997</v>
      </c>
      <c r="V6227" s="319">
        <v>72.411000000000001</v>
      </c>
      <c r="W6227" s="319"/>
      <c r="X6227" s="319"/>
      <c r="Y6227" s="319"/>
      <c r="Z6227" s="319"/>
      <c r="AA6227" s="319"/>
      <c r="AB6227" s="319"/>
      <c r="AC6227" s="319"/>
      <c r="AD6227" s="319"/>
      <c r="AE6227" s="319"/>
      <c r="AF6227" s="319"/>
    </row>
    <row r="6228" spans="2:32" s="313" customFormat="1" hidden="1" x14ac:dyDescent="0.25">
      <c r="B6228" s="313" t="s">
        <v>2603</v>
      </c>
      <c r="C6228" s="672"/>
      <c r="D6228" s="313" t="s">
        <v>11585</v>
      </c>
      <c r="E6228" s="313" t="s">
        <v>412</v>
      </c>
      <c r="I6228" s="313" t="s">
        <v>2603</v>
      </c>
      <c r="J6228" s="313" t="s">
        <v>406</v>
      </c>
      <c r="K6228" s="313">
        <v>52</v>
      </c>
      <c r="L6228" s="319"/>
      <c r="M6228" s="319">
        <v>35</v>
      </c>
      <c r="N6228" s="319">
        <v>7</v>
      </c>
      <c r="O6228" s="319" t="s">
        <v>9644</v>
      </c>
      <c r="P6228" s="319">
        <v>8</v>
      </c>
      <c r="Q6228" s="319">
        <v>20</v>
      </c>
      <c r="R6228" s="319">
        <v>26</v>
      </c>
      <c r="S6228" s="319" t="s">
        <v>9645</v>
      </c>
      <c r="T6228" s="319">
        <v>39</v>
      </c>
      <c r="U6228" s="319">
        <v>52.585000000000001</v>
      </c>
      <c r="V6228" s="319">
        <v>8.3409999999999993</v>
      </c>
      <c r="W6228" s="319"/>
      <c r="X6228" s="319"/>
      <c r="Y6228" s="319"/>
      <c r="Z6228" s="319"/>
      <c r="AA6228" s="319"/>
      <c r="AB6228" s="319"/>
      <c r="AC6228" s="319"/>
      <c r="AD6228" s="319"/>
      <c r="AE6228" s="319"/>
      <c r="AF6228" s="319"/>
    </row>
    <row r="6229" spans="2:32" s="313" customFormat="1" hidden="1" x14ac:dyDescent="0.25">
      <c r="B6229" s="313" t="s">
        <v>2604</v>
      </c>
      <c r="C6229" s="672"/>
      <c r="D6229" s="313" t="s">
        <v>11586</v>
      </c>
      <c r="E6229" s="313" t="s">
        <v>412</v>
      </c>
      <c r="I6229" s="313" t="s">
        <v>2604</v>
      </c>
      <c r="J6229" s="313" t="s">
        <v>504</v>
      </c>
      <c r="K6229" s="313">
        <v>13</v>
      </c>
      <c r="L6229" s="319"/>
      <c r="M6229" s="319">
        <v>22</v>
      </c>
      <c r="N6229" s="319">
        <v>22</v>
      </c>
      <c r="O6229" s="319" t="s">
        <v>9644</v>
      </c>
      <c r="P6229" s="319">
        <v>12</v>
      </c>
      <c r="Q6229" s="319">
        <v>37</v>
      </c>
      <c r="R6229" s="319">
        <v>36</v>
      </c>
      <c r="S6229" s="319" t="s">
        <v>9645</v>
      </c>
      <c r="T6229" s="319">
        <v>303</v>
      </c>
      <c r="U6229" s="319">
        <v>13.372999999999999</v>
      </c>
      <c r="V6229" s="319">
        <v>12.627000000000001</v>
      </c>
      <c r="W6229" s="319"/>
      <c r="X6229" s="319"/>
      <c r="Y6229" s="319"/>
      <c r="Z6229" s="319"/>
      <c r="AA6229" s="319"/>
      <c r="AB6229" s="319"/>
      <c r="AC6229" s="319"/>
      <c r="AD6229" s="319"/>
      <c r="AE6229" s="319"/>
      <c r="AF6229" s="319"/>
    </row>
    <row r="6230" spans="2:32" s="313" customFormat="1" hidden="1" x14ac:dyDescent="0.25">
      <c r="B6230" s="313" t="s">
        <v>2621</v>
      </c>
      <c r="C6230" s="672"/>
      <c r="D6230" s="313" t="s">
        <v>11587</v>
      </c>
      <c r="E6230" s="313" t="s">
        <v>412</v>
      </c>
      <c r="I6230" s="313" t="s">
        <v>2621</v>
      </c>
      <c r="J6230" s="313" t="s">
        <v>504</v>
      </c>
      <c r="K6230" s="313">
        <v>18</v>
      </c>
      <c r="L6230" s="319"/>
      <c r="M6230" s="319">
        <v>58</v>
      </c>
      <c r="N6230" s="319">
        <v>7</v>
      </c>
      <c r="O6230" s="319" t="s">
        <v>9644</v>
      </c>
      <c r="P6230" s="319">
        <v>12</v>
      </c>
      <c r="Q6230" s="319">
        <v>52</v>
      </c>
      <c r="R6230" s="319">
        <v>7</v>
      </c>
      <c r="S6230" s="319" t="s">
        <v>9645</v>
      </c>
      <c r="T6230" s="319">
        <v>389</v>
      </c>
      <c r="U6230" s="319">
        <v>18.969000000000001</v>
      </c>
      <c r="V6230" s="319">
        <v>12.869</v>
      </c>
      <c r="W6230" s="319"/>
      <c r="X6230" s="319"/>
      <c r="Y6230" s="319"/>
      <c r="Z6230" s="319"/>
      <c r="AA6230" s="319"/>
      <c r="AB6230" s="319"/>
      <c r="AC6230" s="319"/>
      <c r="AD6230" s="319"/>
      <c r="AE6230" s="319"/>
      <c r="AF6230" s="319"/>
    </row>
    <row r="6231" spans="2:32" s="313" customFormat="1" hidden="1" x14ac:dyDescent="0.25">
      <c r="B6231" s="313" t="s">
        <v>2622</v>
      </c>
      <c r="C6231" s="672"/>
      <c r="D6231" s="313" t="s">
        <v>11588</v>
      </c>
      <c r="E6231" s="313" t="s">
        <v>412</v>
      </c>
      <c r="I6231" s="313" t="s">
        <v>2622</v>
      </c>
      <c r="J6231" s="313" t="s">
        <v>1194</v>
      </c>
      <c r="K6231" s="313">
        <v>54</v>
      </c>
      <c r="L6231" s="319"/>
      <c r="M6231" s="319">
        <v>8</v>
      </c>
      <c r="N6231" s="319">
        <v>13</v>
      </c>
      <c r="O6231" s="319" t="s">
        <v>9644</v>
      </c>
      <c r="P6231" s="319">
        <v>1</v>
      </c>
      <c r="Q6231" s="319">
        <v>25</v>
      </c>
      <c r="R6231" s="319">
        <v>12</v>
      </c>
      <c r="S6231" s="319" t="s">
        <v>9648</v>
      </c>
      <c r="T6231" s="319">
        <v>36</v>
      </c>
      <c r="U6231" s="319">
        <v>54.137</v>
      </c>
      <c r="V6231" s="319">
        <v>-1.42</v>
      </c>
      <c r="W6231" s="319"/>
      <c r="X6231" s="319"/>
      <c r="Y6231" s="319"/>
      <c r="Z6231" s="319"/>
      <c r="AA6231" s="319"/>
      <c r="AB6231" s="319"/>
      <c r="AC6231" s="319"/>
      <c r="AD6231" s="319"/>
      <c r="AE6231" s="319"/>
      <c r="AF6231" s="319"/>
    </row>
    <row r="6232" spans="2:32" s="313" customFormat="1" hidden="1" x14ac:dyDescent="0.25">
      <c r="B6232" s="313" t="s">
        <v>5761</v>
      </c>
      <c r="C6232" s="672"/>
      <c r="D6232" s="313" t="s">
        <v>11589</v>
      </c>
      <c r="E6232" s="313" t="s">
        <v>412</v>
      </c>
      <c r="I6232" s="313" t="s">
        <v>5762</v>
      </c>
      <c r="J6232" s="313" t="s">
        <v>665</v>
      </c>
      <c r="K6232" s="313">
        <v>5</v>
      </c>
      <c r="L6232" s="319"/>
      <c r="M6232" s="319">
        <v>12</v>
      </c>
      <c r="N6232" s="319">
        <v>6</v>
      </c>
      <c r="O6232" s="319" t="s">
        <v>9647</v>
      </c>
      <c r="P6232" s="319">
        <v>37</v>
      </c>
      <c r="Q6232" s="319">
        <v>21</v>
      </c>
      <c r="R6232" s="319">
        <v>51</v>
      </c>
      <c r="S6232" s="319" t="s">
        <v>9648</v>
      </c>
      <c r="T6232" s="319">
        <v>24</v>
      </c>
      <c r="U6232" s="319">
        <v>-5.202</v>
      </c>
      <c r="V6232" s="319">
        <v>-37.363999999999997</v>
      </c>
      <c r="W6232" s="319"/>
      <c r="X6232" s="319"/>
      <c r="Y6232" s="319"/>
      <c r="Z6232" s="319"/>
      <c r="AA6232" s="319"/>
      <c r="AB6232" s="319"/>
      <c r="AC6232" s="319"/>
      <c r="AD6232" s="319"/>
      <c r="AE6232" s="319"/>
      <c r="AF6232" s="319"/>
    </row>
    <row r="6233" spans="2:32" s="313" customFormat="1" hidden="1" x14ac:dyDescent="0.25">
      <c r="B6233" s="313" t="s">
        <v>2644</v>
      </c>
      <c r="C6233" s="672"/>
      <c r="D6233" s="313" t="s">
        <v>11590</v>
      </c>
      <c r="E6233" s="313" t="s">
        <v>412</v>
      </c>
      <c r="I6233" s="313" t="s">
        <v>2644</v>
      </c>
      <c r="J6233" s="313" t="s">
        <v>1055</v>
      </c>
      <c r="K6233" s="313">
        <v>36</v>
      </c>
      <c r="L6233" s="319"/>
      <c r="M6233" s="319">
        <v>19</v>
      </c>
      <c r="N6233" s="319">
        <v>13</v>
      </c>
      <c r="O6233" s="319" t="s">
        <v>9647</v>
      </c>
      <c r="P6233" s="319">
        <v>57</v>
      </c>
      <c r="Q6233" s="319">
        <v>43</v>
      </c>
      <c r="R6233" s="319">
        <v>18</v>
      </c>
      <c r="S6233" s="319" t="s">
        <v>9648</v>
      </c>
      <c r="T6233" s="319">
        <v>11</v>
      </c>
      <c r="U6233" s="319">
        <v>-36.32</v>
      </c>
      <c r="V6233" s="319">
        <v>-57.722000000000001</v>
      </c>
      <c r="W6233" s="319"/>
      <c r="X6233" s="319"/>
      <c r="Y6233" s="319"/>
      <c r="Z6233" s="319"/>
      <c r="AA6233" s="319"/>
      <c r="AB6233" s="319"/>
      <c r="AC6233" s="319"/>
      <c r="AD6233" s="319"/>
      <c r="AE6233" s="319"/>
      <c r="AF6233" s="319"/>
    </row>
    <row r="6234" spans="2:32" s="313" customFormat="1" hidden="1" x14ac:dyDescent="0.25">
      <c r="B6234" s="313" t="s">
        <v>1670</v>
      </c>
      <c r="C6234" s="672"/>
      <c r="D6234" s="313" t="s">
        <v>11591</v>
      </c>
      <c r="E6234" s="313" t="s">
        <v>412</v>
      </c>
      <c r="I6234" s="313" t="s">
        <v>1673</v>
      </c>
      <c r="J6234" s="313" t="s">
        <v>1055</v>
      </c>
      <c r="K6234" s="313">
        <v>34</v>
      </c>
      <c r="L6234" s="319"/>
      <c r="M6234" s="319">
        <v>30</v>
      </c>
      <c r="N6234" s="319">
        <v>2</v>
      </c>
      <c r="O6234" s="319" t="s">
        <v>9647</v>
      </c>
      <c r="P6234" s="319">
        <v>58</v>
      </c>
      <c r="Q6234" s="319">
        <v>36</v>
      </c>
      <c r="R6234" s="319">
        <v>15</v>
      </c>
      <c r="S6234" s="319" t="s">
        <v>9648</v>
      </c>
      <c r="T6234" s="319">
        <v>5</v>
      </c>
      <c r="U6234" s="319">
        <v>-34.500999999999998</v>
      </c>
      <c r="V6234" s="319">
        <v>-58.603999999999999</v>
      </c>
      <c r="W6234" s="319"/>
      <c r="X6234" s="319"/>
      <c r="Y6234" s="319"/>
      <c r="Z6234" s="319"/>
      <c r="AA6234" s="319"/>
      <c r="AB6234" s="319"/>
      <c r="AC6234" s="319"/>
      <c r="AD6234" s="319"/>
      <c r="AE6234" s="319"/>
      <c r="AF6234" s="319"/>
    </row>
    <row r="6235" spans="2:32" s="313" customFormat="1" hidden="1" x14ac:dyDescent="0.25">
      <c r="B6235" s="313" t="s">
        <v>2650</v>
      </c>
      <c r="C6235" s="672"/>
      <c r="D6235" s="313" t="s">
        <v>11592</v>
      </c>
      <c r="E6235" s="313" t="s">
        <v>412</v>
      </c>
      <c r="I6235" s="313" t="s">
        <v>2650</v>
      </c>
      <c r="J6235" s="313" t="s">
        <v>1893</v>
      </c>
      <c r="K6235" s="313">
        <v>55</v>
      </c>
      <c r="L6235" s="319"/>
      <c r="M6235" s="319">
        <v>2</v>
      </c>
      <c r="N6235" s="319">
        <v>39</v>
      </c>
      <c r="O6235" s="319" t="s">
        <v>9644</v>
      </c>
      <c r="P6235" s="319">
        <v>8</v>
      </c>
      <c r="Q6235" s="319">
        <v>20</v>
      </c>
      <c r="R6235" s="319">
        <v>27</v>
      </c>
      <c r="S6235" s="319" t="s">
        <v>9648</v>
      </c>
      <c r="T6235" s="319">
        <v>10</v>
      </c>
      <c r="U6235" s="319">
        <v>55.043999999999997</v>
      </c>
      <c r="V6235" s="319">
        <v>-8.3409999999999993</v>
      </c>
      <c r="W6235" s="319"/>
      <c r="X6235" s="319"/>
      <c r="Y6235" s="319"/>
      <c r="Z6235" s="319"/>
      <c r="AA6235" s="319"/>
      <c r="AB6235" s="319"/>
      <c r="AC6235" s="319"/>
      <c r="AD6235" s="319"/>
      <c r="AE6235" s="319"/>
      <c r="AF6235" s="319"/>
    </row>
    <row r="6236" spans="2:32" s="313" customFormat="1" hidden="1" x14ac:dyDescent="0.25">
      <c r="B6236" s="313" t="s">
        <v>8589</v>
      </c>
      <c r="C6236" s="672"/>
      <c r="D6236" s="313" t="s">
        <v>11593</v>
      </c>
      <c r="E6236" s="313" t="s">
        <v>412</v>
      </c>
      <c r="I6236" s="313" t="s">
        <v>8590</v>
      </c>
      <c r="J6236" s="313" t="s">
        <v>418</v>
      </c>
      <c r="K6236" s="313">
        <v>35</v>
      </c>
      <c r="L6236" s="319"/>
      <c r="M6236" s="319">
        <v>42</v>
      </c>
      <c r="N6236" s="319">
        <v>10</v>
      </c>
      <c r="O6236" s="319" t="s">
        <v>9644</v>
      </c>
      <c r="P6236" s="319">
        <v>51</v>
      </c>
      <c r="Q6236" s="319">
        <v>28</v>
      </c>
      <c r="R6236" s="319">
        <v>30</v>
      </c>
      <c r="S6236" s="319" t="s">
        <v>9645</v>
      </c>
      <c r="T6236" s="319">
        <v>1226</v>
      </c>
      <c r="U6236" s="319">
        <v>35.703000000000003</v>
      </c>
      <c r="V6236" s="319">
        <v>51.475000000000001</v>
      </c>
      <c r="W6236" s="319"/>
      <c r="X6236" s="319"/>
      <c r="Y6236" s="319"/>
      <c r="Z6236" s="319"/>
      <c r="AA6236" s="319"/>
      <c r="AB6236" s="319"/>
      <c r="AC6236" s="319"/>
      <c r="AD6236" s="319"/>
      <c r="AE6236" s="319"/>
      <c r="AF6236" s="319"/>
    </row>
    <row r="6237" spans="2:32" s="313" customFormat="1" hidden="1" x14ac:dyDescent="0.25">
      <c r="B6237" s="313" t="s">
        <v>5418</v>
      </c>
      <c r="C6237" s="672"/>
      <c r="D6237" s="313" t="s">
        <v>11594</v>
      </c>
      <c r="E6237" s="313" t="s">
        <v>412</v>
      </c>
      <c r="I6237" s="313" t="s">
        <v>5419</v>
      </c>
      <c r="J6237" s="313" t="s">
        <v>937</v>
      </c>
      <c r="K6237" s="313">
        <v>22</v>
      </c>
      <c r="L6237" s="319"/>
      <c r="M6237" s="319">
        <v>2</v>
      </c>
      <c r="N6237" s="319">
        <v>41</v>
      </c>
      <c r="O6237" s="319" t="s">
        <v>9647</v>
      </c>
      <c r="P6237" s="319">
        <v>60</v>
      </c>
      <c r="Q6237" s="319">
        <v>37</v>
      </c>
      <c r="R6237" s="319">
        <v>18</v>
      </c>
      <c r="S6237" s="319" t="s">
        <v>9648</v>
      </c>
      <c r="T6237" s="319">
        <v>169</v>
      </c>
      <c r="U6237" s="319">
        <v>-22.045000000000002</v>
      </c>
      <c r="V6237" s="319">
        <v>-60.622</v>
      </c>
      <c r="W6237" s="319"/>
      <c r="X6237" s="319"/>
      <c r="Y6237" s="319"/>
      <c r="Z6237" s="319"/>
      <c r="AA6237" s="319"/>
      <c r="AB6237" s="319"/>
      <c r="AC6237" s="319"/>
      <c r="AD6237" s="319"/>
      <c r="AE6237" s="319"/>
      <c r="AF6237" s="319"/>
    </row>
    <row r="6238" spans="2:32" s="313" customFormat="1" hidden="1" x14ac:dyDescent="0.25">
      <c r="B6238" s="313" t="s">
        <v>2668</v>
      </c>
      <c r="C6238" s="672"/>
      <c r="D6238" s="313" t="s">
        <v>11595</v>
      </c>
      <c r="E6238" s="313" t="s">
        <v>412</v>
      </c>
      <c r="I6238" s="313" t="s">
        <v>2668</v>
      </c>
      <c r="J6238" s="313" t="s">
        <v>748</v>
      </c>
      <c r="K6238" s="313">
        <v>53</v>
      </c>
      <c r="L6238" s="319"/>
      <c r="M6238" s="319">
        <v>7</v>
      </c>
      <c r="N6238" s="319">
        <v>9</v>
      </c>
      <c r="O6238" s="319" t="s">
        <v>9644</v>
      </c>
      <c r="P6238" s="319">
        <v>6</v>
      </c>
      <c r="Q6238" s="319">
        <v>7</v>
      </c>
      <c r="R6238" s="319">
        <v>47</v>
      </c>
      <c r="S6238" s="319" t="s">
        <v>9645</v>
      </c>
      <c r="T6238" s="319">
        <v>5</v>
      </c>
      <c r="U6238" s="319">
        <v>53.119</v>
      </c>
      <c r="V6238" s="319">
        <v>6.13</v>
      </c>
      <c r="W6238" s="319"/>
      <c r="X6238" s="319"/>
      <c r="Y6238" s="319"/>
      <c r="Z6238" s="319"/>
      <c r="AA6238" s="319"/>
      <c r="AB6238" s="319"/>
      <c r="AC6238" s="319"/>
      <c r="AD6238" s="319"/>
      <c r="AE6238" s="319"/>
      <c r="AF6238" s="319"/>
    </row>
    <row r="6239" spans="2:32" s="313" customFormat="1" hidden="1" x14ac:dyDescent="0.25">
      <c r="B6239" s="313" t="s">
        <v>2678</v>
      </c>
      <c r="C6239" s="672"/>
      <c r="D6239" s="313" t="s">
        <v>11596</v>
      </c>
      <c r="E6239" s="313" t="s">
        <v>412</v>
      </c>
      <c r="I6239" s="313" t="s">
        <v>2678</v>
      </c>
      <c r="J6239" s="313" t="s">
        <v>682</v>
      </c>
      <c r="K6239" s="313">
        <v>47</v>
      </c>
      <c r="L6239" s="319"/>
      <c r="M6239" s="319">
        <v>23</v>
      </c>
      <c r="N6239" s="319">
        <v>55</v>
      </c>
      <c r="O6239" s="319" t="s">
        <v>9644</v>
      </c>
      <c r="P6239" s="319">
        <v>8</v>
      </c>
      <c r="Q6239" s="319">
        <v>38</v>
      </c>
      <c r="R6239" s="319">
        <v>53</v>
      </c>
      <c r="S6239" s="319" t="s">
        <v>9645</v>
      </c>
      <c r="T6239" s="319">
        <v>449</v>
      </c>
      <c r="U6239" s="319">
        <v>47.399000000000001</v>
      </c>
      <c r="V6239" s="319">
        <v>8.6479999999999997</v>
      </c>
      <c r="W6239" s="319"/>
      <c r="X6239" s="319"/>
      <c r="Y6239" s="319"/>
      <c r="Z6239" s="319"/>
      <c r="AA6239" s="319"/>
      <c r="AB6239" s="319"/>
      <c r="AC6239" s="319"/>
      <c r="AD6239" s="319"/>
      <c r="AE6239" s="319"/>
      <c r="AF6239" s="319"/>
    </row>
    <row r="6240" spans="2:32" s="313" customFormat="1" hidden="1" x14ac:dyDescent="0.25">
      <c r="B6240" s="313" t="s">
        <v>4807</v>
      </c>
      <c r="C6240" s="672"/>
      <c r="D6240" s="313" t="s">
        <v>11597</v>
      </c>
      <c r="E6240" s="313" t="s">
        <v>412</v>
      </c>
      <c r="I6240" s="313" t="s">
        <v>4808</v>
      </c>
      <c r="J6240" s="313" t="s">
        <v>726</v>
      </c>
      <c r="K6240" s="313">
        <v>5</v>
      </c>
      <c r="L6240" s="319"/>
      <c r="M6240" s="319">
        <v>39</v>
      </c>
      <c r="N6240" s="319">
        <v>41</v>
      </c>
      <c r="O6240" s="319" t="s">
        <v>9647</v>
      </c>
      <c r="P6240" s="319">
        <v>132</v>
      </c>
      <c r="Q6240" s="319">
        <v>43</v>
      </c>
      <c r="R6240" s="319">
        <v>53</v>
      </c>
      <c r="S6240" s="319" t="s">
        <v>9645</v>
      </c>
      <c r="T6240" s="319">
        <v>4</v>
      </c>
      <c r="U6240" s="319">
        <v>-5.6609999999999996</v>
      </c>
      <c r="V6240" s="319">
        <v>132.73099999999999</v>
      </c>
      <c r="W6240" s="319"/>
      <c r="X6240" s="319"/>
      <c r="Y6240" s="319"/>
      <c r="Z6240" s="319"/>
      <c r="AA6240" s="319"/>
      <c r="AB6240" s="319"/>
      <c r="AC6240" s="319"/>
      <c r="AD6240" s="319"/>
      <c r="AE6240" s="319"/>
      <c r="AF6240" s="319"/>
    </row>
    <row r="6241" spans="2:32" s="313" customFormat="1" hidden="1" x14ac:dyDescent="0.25">
      <c r="B6241" s="313" t="s">
        <v>2694</v>
      </c>
      <c r="C6241" s="672"/>
      <c r="D6241" s="313" t="s">
        <v>11598</v>
      </c>
      <c r="E6241" s="313" t="s">
        <v>412</v>
      </c>
      <c r="I6241" s="313" t="s">
        <v>2694</v>
      </c>
      <c r="J6241" s="313" t="s">
        <v>651</v>
      </c>
      <c r="K6241" s="313">
        <v>22</v>
      </c>
      <c r="L6241" s="319"/>
      <c r="M6241" s="319">
        <v>10</v>
      </c>
      <c r="N6241" s="319">
        <v>54</v>
      </c>
      <c r="O6241" s="319" t="s">
        <v>9644</v>
      </c>
      <c r="P6241" s="319">
        <v>75</v>
      </c>
      <c r="Q6241" s="319">
        <v>43</v>
      </c>
      <c r="R6241" s="319">
        <v>46</v>
      </c>
      <c r="S6241" s="319" t="s">
        <v>9648</v>
      </c>
      <c r="T6241" s="319">
        <v>1</v>
      </c>
      <c r="U6241" s="319">
        <v>22.181999999999999</v>
      </c>
      <c r="V6241" s="319">
        <v>-75.728999999999999</v>
      </c>
      <c r="W6241" s="319"/>
      <c r="X6241" s="319"/>
      <c r="Y6241" s="319"/>
      <c r="Z6241" s="319"/>
      <c r="AA6241" s="319"/>
      <c r="AB6241" s="319"/>
      <c r="AC6241" s="319"/>
      <c r="AD6241" s="319"/>
      <c r="AE6241" s="319"/>
      <c r="AF6241" s="319"/>
    </row>
    <row r="6242" spans="2:32" s="313" customFormat="1" hidden="1" x14ac:dyDescent="0.25">
      <c r="B6242" s="313" t="s">
        <v>2695</v>
      </c>
      <c r="C6242" s="672"/>
      <c r="D6242" s="313" t="s">
        <v>11599</v>
      </c>
      <c r="E6242" s="313" t="s">
        <v>412</v>
      </c>
      <c r="I6242" s="313" t="s">
        <v>2695</v>
      </c>
      <c r="J6242" s="313" t="s">
        <v>525</v>
      </c>
      <c r="K6242" s="313">
        <v>28</v>
      </c>
      <c r="L6242" s="319"/>
      <c r="M6242" s="319">
        <v>10</v>
      </c>
      <c r="N6242" s="319">
        <v>57</v>
      </c>
      <c r="O6242" s="319" t="s">
        <v>9647</v>
      </c>
      <c r="P6242" s="319">
        <v>30</v>
      </c>
      <c r="Q6242" s="319">
        <v>13</v>
      </c>
      <c r="R6242" s="319">
        <v>28</v>
      </c>
      <c r="S6242" s="319" t="s">
        <v>9645</v>
      </c>
      <c r="T6242" s="319">
        <v>1287</v>
      </c>
      <c r="U6242" s="319">
        <v>-28.183</v>
      </c>
      <c r="V6242" s="319">
        <v>30.224</v>
      </c>
      <c r="W6242" s="319"/>
      <c r="X6242" s="319"/>
      <c r="Y6242" s="319"/>
      <c r="Z6242" s="319"/>
      <c r="AA6242" s="319"/>
      <c r="AB6242" s="319"/>
      <c r="AC6242" s="319"/>
      <c r="AD6242" s="319"/>
      <c r="AE6242" s="319"/>
      <c r="AF6242" s="319"/>
    </row>
    <row r="6243" spans="2:32" s="313" customFormat="1" hidden="1" x14ac:dyDescent="0.25">
      <c r="B6243" s="313" t="s">
        <v>2697</v>
      </c>
      <c r="C6243" s="672"/>
      <c r="D6243" s="313" t="s">
        <v>11600</v>
      </c>
      <c r="E6243" s="313" t="s">
        <v>412</v>
      </c>
      <c r="I6243" s="313" t="s">
        <v>2697</v>
      </c>
      <c r="J6243" s="313" t="s">
        <v>516</v>
      </c>
      <c r="K6243" s="313">
        <v>17</v>
      </c>
      <c r="L6243" s="319"/>
      <c r="M6243" s="319">
        <v>37</v>
      </c>
      <c r="N6243" s="319">
        <v>45</v>
      </c>
      <c r="O6243" s="319" t="s">
        <v>9644</v>
      </c>
      <c r="P6243" s="319">
        <v>78</v>
      </c>
      <c r="Q6243" s="319">
        <v>24</v>
      </c>
      <c r="R6243" s="319">
        <v>12</v>
      </c>
      <c r="S6243" s="319" t="s">
        <v>9645</v>
      </c>
      <c r="T6243" s="319">
        <v>614</v>
      </c>
      <c r="U6243" s="319">
        <v>17.629000000000001</v>
      </c>
      <c r="V6243" s="319">
        <v>78.403000000000006</v>
      </c>
      <c r="W6243" s="319"/>
      <c r="X6243" s="319"/>
      <c r="Y6243" s="319"/>
      <c r="Z6243" s="319"/>
      <c r="AA6243" s="319"/>
      <c r="AB6243" s="319"/>
      <c r="AC6243" s="319"/>
      <c r="AD6243" s="319"/>
      <c r="AE6243" s="319"/>
      <c r="AF6243" s="319"/>
    </row>
    <row r="6244" spans="2:32" s="313" customFormat="1" hidden="1" x14ac:dyDescent="0.25">
      <c r="B6244" s="313" t="s">
        <v>2703</v>
      </c>
      <c r="C6244" s="672"/>
      <c r="D6244" s="313" t="s">
        <v>11601</v>
      </c>
      <c r="E6244" s="313" t="s">
        <v>412</v>
      </c>
      <c r="I6244" s="313" t="s">
        <v>2703</v>
      </c>
      <c r="J6244" s="313" t="s">
        <v>1194</v>
      </c>
      <c r="K6244" s="313">
        <v>51</v>
      </c>
      <c r="L6244" s="319"/>
      <c r="M6244" s="319">
        <v>7</v>
      </c>
      <c r="N6244" s="319">
        <v>0</v>
      </c>
      <c r="O6244" s="319" t="s">
        <v>9644</v>
      </c>
      <c r="P6244" s="319">
        <v>0</v>
      </c>
      <c r="Q6244" s="319">
        <v>32</v>
      </c>
      <c r="R6244" s="319">
        <v>4</v>
      </c>
      <c r="S6244" s="319" t="s">
        <v>9648</v>
      </c>
      <c r="T6244" s="319">
        <v>53</v>
      </c>
      <c r="U6244" s="319">
        <v>51.116999999999997</v>
      </c>
      <c r="V6244" s="319">
        <v>-0.53400000000000003</v>
      </c>
      <c r="W6244" s="319"/>
      <c r="X6244" s="319"/>
      <c r="Y6244" s="319"/>
      <c r="Z6244" s="319"/>
      <c r="AA6244" s="319"/>
      <c r="AB6244" s="319"/>
      <c r="AC6244" s="319"/>
      <c r="AD6244" s="319"/>
      <c r="AE6244" s="319"/>
      <c r="AF6244" s="319"/>
    </row>
    <row r="6245" spans="2:32" s="313" customFormat="1" hidden="1" x14ac:dyDescent="0.25">
      <c r="B6245" s="313" t="s">
        <v>2718</v>
      </c>
      <c r="C6245" s="672"/>
      <c r="D6245" s="313" t="s">
        <v>11602</v>
      </c>
      <c r="E6245" s="313" t="s">
        <v>412</v>
      </c>
      <c r="I6245" s="313" t="s">
        <v>2718</v>
      </c>
      <c r="J6245" s="313" t="s">
        <v>525</v>
      </c>
      <c r="K6245" s="313">
        <v>24</v>
      </c>
      <c r="L6245" s="319"/>
      <c r="M6245" s="319">
        <v>48</v>
      </c>
      <c r="N6245" s="319">
        <v>18</v>
      </c>
      <c r="O6245" s="319" t="s">
        <v>9647</v>
      </c>
      <c r="P6245" s="319">
        <v>26</v>
      </c>
      <c r="Q6245" s="319">
        <v>49</v>
      </c>
      <c r="R6245" s="319">
        <v>54</v>
      </c>
      <c r="S6245" s="319" t="s">
        <v>9645</v>
      </c>
      <c r="T6245" s="319">
        <v>1113</v>
      </c>
      <c r="U6245" s="319">
        <v>-24.805</v>
      </c>
      <c r="V6245" s="319">
        <v>26.832000000000001</v>
      </c>
      <c r="W6245" s="319"/>
      <c r="X6245" s="319"/>
      <c r="Y6245" s="319"/>
      <c r="Z6245" s="319"/>
      <c r="AA6245" s="319"/>
      <c r="AB6245" s="319"/>
      <c r="AC6245" s="319"/>
      <c r="AD6245" s="319"/>
      <c r="AE6245" s="319"/>
      <c r="AF6245" s="319"/>
    </row>
    <row r="6246" spans="2:32" s="313" customFormat="1" hidden="1" x14ac:dyDescent="0.25">
      <c r="B6246" s="313" t="s">
        <v>4669</v>
      </c>
      <c r="C6246" s="672"/>
      <c r="D6246" s="313" t="s">
        <v>11603</v>
      </c>
      <c r="E6246" s="313" t="s">
        <v>412</v>
      </c>
      <c r="I6246" s="313" t="s">
        <v>4672</v>
      </c>
      <c r="J6246" s="313" t="s">
        <v>2842</v>
      </c>
      <c r="K6246" s="313">
        <v>9</v>
      </c>
      <c r="L6246" s="319"/>
      <c r="M6246" s="319">
        <v>23</v>
      </c>
      <c r="N6246" s="319">
        <v>48</v>
      </c>
      <c r="O6246" s="319" t="s">
        <v>9644</v>
      </c>
      <c r="P6246" s="319">
        <v>167</v>
      </c>
      <c r="Q6246" s="319">
        <v>28</v>
      </c>
      <c r="R6246" s="319">
        <v>15</v>
      </c>
      <c r="S6246" s="319" t="s">
        <v>9645</v>
      </c>
      <c r="T6246" s="319">
        <v>3</v>
      </c>
      <c r="U6246" s="319">
        <v>9.3970000000000002</v>
      </c>
      <c r="V6246" s="319">
        <v>167.471</v>
      </c>
      <c r="W6246" s="319"/>
      <c r="X6246" s="319"/>
      <c r="Y6246" s="319"/>
      <c r="Z6246" s="319"/>
      <c r="AA6246" s="319"/>
      <c r="AB6246" s="319"/>
      <c r="AC6246" s="319"/>
      <c r="AD6246" s="319"/>
      <c r="AE6246" s="319"/>
      <c r="AF6246" s="319"/>
    </row>
    <row r="6247" spans="2:32" s="313" customFormat="1" hidden="1" x14ac:dyDescent="0.25">
      <c r="B6247" s="313" t="s">
        <v>2736</v>
      </c>
      <c r="C6247" s="672"/>
      <c r="D6247" s="313" t="s">
        <v>11604</v>
      </c>
      <c r="E6247" s="313" t="s">
        <v>412</v>
      </c>
      <c r="I6247" s="313" t="s">
        <v>2736</v>
      </c>
      <c r="J6247" s="313" t="s">
        <v>493</v>
      </c>
      <c r="K6247" s="313">
        <v>38</v>
      </c>
      <c r="L6247" s="319"/>
      <c r="M6247" s="319">
        <v>5</v>
      </c>
      <c r="N6247" s="319">
        <v>56</v>
      </c>
      <c r="O6247" s="319" t="s">
        <v>9647</v>
      </c>
      <c r="P6247" s="319">
        <v>147</v>
      </c>
      <c r="Q6247" s="319">
        <v>8</v>
      </c>
      <c r="R6247" s="319">
        <v>58</v>
      </c>
      <c r="S6247" s="319" t="s">
        <v>9645</v>
      </c>
      <c r="T6247" s="319">
        <v>8</v>
      </c>
      <c r="U6247" s="319">
        <v>-38.098999999999997</v>
      </c>
      <c r="V6247" s="319">
        <v>147.149</v>
      </c>
      <c r="W6247" s="319"/>
      <c r="X6247" s="319"/>
      <c r="Y6247" s="319"/>
      <c r="Z6247" s="319"/>
      <c r="AA6247" s="319"/>
      <c r="AB6247" s="319"/>
      <c r="AC6247" s="319"/>
      <c r="AD6247" s="319"/>
      <c r="AE6247" s="319"/>
      <c r="AF6247" s="319"/>
    </row>
    <row r="6248" spans="2:32" s="313" customFormat="1" hidden="1" x14ac:dyDescent="0.25">
      <c r="B6248" s="313" t="s">
        <v>2743</v>
      </c>
      <c r="C6248" s="672"/>
      <c r="D6248" s="313" t="s">
        <v>11605</v>
      </c>
      <c r="E6248" s="313" t="s">
        <v>412</v>
      </c>
      <c r="I6248" s="313" t="s">
        <v>2743</v>
      </c>
      <c r="J6248" s="313" t="s">
        <v>493</v>
      </c>
      <c r="K6248" s="313">
        <v>34</v>
      </c>
      <c r="L6248" s="319"/>
      <c r="M6248" s="319">
        <v>42</v>
      </c>
      <c r="N6248" s="319">
        <v>9</v>
      </c>
      <c r="O6248" s="319" t="s">
        <v>9647</v>
      </c>
      <c r="P6248" s="319">
        <v>138</v>
      </c>
      <c r="Q6248" s="319">
        <v>37</v>
      </c>
      <c r="R6248" s="319">
        <v>15</v>
      </c>
      <c r="S6248" s="319" t="s">
        <v>9645</v>
      </c>
      <c r="T6248" s="319">
        <v>21</v>
      </c>
      <c r="U6248" s="319">
        <v>-34.703000000000003</v>
      </c>
      <c r="V6248" s="319">
        <v>138.62100000000001</v>
      </c>
      <c r="W6248" s="319"/>
      <c r="X6248" s="319"/>
      <c r="Y6248" s="319"/>
      <c r="Z6248" s="319"/>
      <c r="AA6248" s="319"/>
      <c r="AB6248" s="319"/>
      <c r="AC6248" s="319"/>
      <c r="AD6248" s="319"/>
      <c r="AE6248" s="319"/>
      <c r="AF6248" s="319"/>
    </row>
    <row r="6249" spans="2:32" s="313" customFormat="1" hidden="1" x14ac:dyDescent="0.25">
      <c r="B6249" s="313" t="s">
        <v>3989</v>
      </c>
      <c r="C6249" s="672"/>
      <c r="D6249" s="313" t="s">
        <v>11606</v>
      </c>
      <c r="E6249" s="313" t="s">
        <v>412</v>
      </c>
      <c r="I6249" s="313" t="s">
        <v>3994</v>
      </c>
      <c r="J6249" s="313" t="s">
        <v>484</v>
      </c>
      <c r="K6249" s="313">
        <v>37</v>
      </c>
      <c r="L6249" s="319"/>
      <c r="M6249" s="319">
        <v>57</v>
      </c>
      <c r="N6249" s="319">
        <v>2</v>
      </c>
      <c r="O6249" s="319" t="s">
        <v>9644</v>
      </c>
      <c r="P6249" s="319">
        <v>27</v>
      </c>
      <c r="Q6249" s="319">
        <v>19</v>
      </c>
      <c r="R6249" s="319">
        <v>44</v>
      </c>
      <c r="S6249" s="319" t="s">
        <v>9645</v>
      </c>
      <c r="T6249" s="319">
        <v>4</v>
      </c>
      <c r="U6249" s="319">
        <v>37.951000000000001</v>
      </c>
      <c r="V6249" s="319">
        <v>27.329000000000001</v>
      </c>
      <c r="W6249" s="319"/>
      <c r="X6249" s="319"/>
      <c r="Y6249" s="319"/>
      <c r="Z6249" s="319"/>
      <c r="AA6249" s="319"/>
      <c r="AB6249" s="319"/>
      <c r="AC6249" s="319"/>
      <c r="AD6249" s="319"/>
      <c r="AE6249" s="319"/>
      <c r="AF6249" s="319"/>
    </row>
    <row r="6250" spans="2:32" s="313" customFormat="1" hidden="1" x14ac:dyDescent="0.25">
      <c r="B6250" s="313" t="s">
        <v>2756</v>
      </c>
      <c r="C6250" s="672"/>
      <c r="D6250" s="313" t="s">
        <v>11607</v>
      </c>
      <c r="E6250" s="313" t="s">
        <v>412</v>
      </c>
      <c r="I6250" s="313" t="s">
        <v>2756</v>
      </c>
      <c r="J6250" s="313" t="s">
        <v>406</v>
      </c>
      <c r="K6250" s="313">
        <v>49</v>
      </c>
      <c r="L6250" s="319"/>
      <c r="M6250" s="319">
        <v>57</v>
      </c>
      <c r="N6250" s="319">
        <v>39</v>
      </c>
      <c r="O6250" s="319" t="s">
        <v>9644</v>
      </c>
      <c r="P6250" s="319">
        <v>8</v>
      </c>
      <c r="Q6250" s="319">
        <v>38</v>
      </c>
      <c r="R6250" s="319">
        <v>37</v>
      </c>
      <c r="S6250" s="319" t="s">
        <v>9645</v>
      </c>
      <c r="T6250" s="319">
        <v>118</v>
      </c>
      <c r="U6250" s="319">
        <v>49.960999999999999</v>
      </c>
      <c r="V6250" s="319">
        <v>8.6440000000000001</v>
      </c>
      <c r="W6250" s="319"/>
      <c r="X6250" s="319"/>
      <c r="Y6250" s="319"/>
      <c r="Z6250" s="319"/>
      <c r="AA6250" s="319"/>
      <c r="AB6250" s="319"/>
      <c r="AC6250" s="319"/>
      <c r="AD6250" s="319"/>
      <c r="AE6250" s="319"/>
      <c r="AF6250" s="319"/>
    </row>
    <row r="6251" spans="2:32" s="313" customFormat="1" hidden="1" x14ac:dyDescent="0.25">
      <c r="B6251" s="313" t="s">
        <v>2757</v>
      </c>
      <c r="C6251" s="672"/>
      <c r="D6251" s="313" t="s">
        <v>11608</v>
      </c>
      <c r="E6251" s="313" t="s">
        <v>412</v>
      </c>
      <c r="I6251" s="313" t="s">
        <v>2758</v>
      </c>
      <c r="J6251" s="313" t="s">
        <v>406</v>
      </c>
      <c r="K6251" s="313">
        <v>54</v>
      </c>
      <c r="L6251" s="319"/>
      <c r="M6251" s="319">
        <v>37</v>
      </c>
      <c r="N6251" s="319">
        <v>29</v>
      </c>
      <c r="O6251" s="319" t="s">
        <v>9644</v>
      </c>
      <c r="P6251" s="319">
        <v>9</v>
      </c>
      <c r="Q6251" s="319">
        <v>20</v>
      </c>
      <c r="R6251" s="319">
        <v>29</v>
      </c>
      <c r="S6251" s="319" t="s">
        <v>9645</v>
      </c>
      <c r="T6251" s="319">
        <v>20</v>
      </c>
      <c r="U6251" s="319">
        <v>54.625</v>
      </c>
      <c r="V6251" s="319">
        <v>9.3409999999999993</v>
      </c>
      <c r="W6251" s="319"/>
      <c r="X6251" s="319"/>
      <c r="Y6251" s="319"/>
      <c r="Z6251" s="319"/>
      <c r="AA6251" s="319"/>
      <c r="AB6251" s="319"/>
      <c r="AC6251" s="319"/>
      <c r="AD6251" s="319"/>
      <c r="AE6251" s="319"/>
      <c r="AF6251" s="319"/>
    </row>
    <row r="6252" spans="2:32" s="313" customFormat="1" hidden="1" x14ac:dyDescent="0.25">
      <c r="B6252" s="313" t="s">
        <v>2759</v>
      </c>
      <c r="C6252" s="672"/>
      <c r="D6252" s="313" t="s">
        <v>11609</v>
      </c>
      <c r="E6252" s="313" t="s">
        <v>412</v>
      </c>
      <c r="I6252" s="313" t="s">
        <v>2759</v>
      </c>
      <c r="J6252" s="313" t="s">
        <v>406</v>
      </c>
      <c r="K6252" s="313">
        <v>48</v>
      </c>
      <c r="L6252" s="319"/>
      <c r="M6252" s="319">
        <v>23</v>
      </c>
      <c r="N6252" s="319">
        <v>46</v>
      </c>
      <c r="O6252" s="319" t="s">
        <v>9644</v>
      </c>
      <c r="P6252" s="319">
        <v>12</v>
      </c>
      <c r="Q6252" s="319">
        <v>43</v>
      </c>
      <c r="R6252" s="319">
        <v>25</v>
      </c>
      <c r="S6252" s="319" t="s">
        <v>9645</v>
      </c>
      <c r="T6252" s="319">
        <v>410</v>
      </c>
      <c r="U6252" s="319">
        <v>48.396000000000001</v>
      </c>
      <c r="V6252" s="319">
        <v>12.724</v>
      </c>
      <c r="W6252" s="319"/>
      <c r="X6252" s="319"/>
      <c r="Y6252" s="319"/>
      <c r="Z6252" s="319"/>
      <c r="AA6252" s="319"/>
      <c r="AB6252" s="319"/>
      <c r="AC6252" s="319"/>
      <c r="AD6252" s="319"/>
      <c r="AE6252" s="319"/>
      <c r="AF6252" s="319"/>
    </row>
    <row r="6253" spans="2:32" s="313" customFormat="1" hidden="1" x14ac:dyDescent="0.25">
      <c r="B6253" s="313" t="s">
        <v>2764</v>
      </c>
      <c r="C6253" s="672"/>
      <c r="D6253" s="313" t="s">
        <v>11610</v>
      </c>
      <c r="E6253" s="313" t="s">
        <v>412</v>
      </c>
      <c r="I6253" s="313" t="s">
        <v>2765</v>
      </c>
      <c r="J6253" s="313" t="s">
        <v>406</v>
      </c>
      <c r="K6253" s="313">
        <v>50</v>
      </c>
      <c r="L6253" s="319"/>
      <c r="M6253" s="319">
        <v>59</v>
      </c>
      <c r="N6253" s="319">
        <v>34</v>
      </c>
      <c r="O6253" s="319" t="s">
        <v>9644</v>
      </c>
      <c r="P6253" s="319">
        <v>10</v>
      </c>
      <c r="Q6253" s="319">
        <v>28</v>
      </c>
      <c r="R6253" s="319">
        <v>21</v>
      </c>
      <c r="S6253" s="319" t="s">
        <v>9645</v>
      </c>
      <c r="T6253" s="319">
        <v>336</v>
      </c>
      <c r="U6253" s="319">
        <v>50.993000000000002</v>
      </c>
      <c r="V6253" s="319">
        <v>10.473000000000001</v>
      </c>
      <c r="W6253" s="319"/>
      <c r="X6253" s="319"/>
      <c r="Y6253" s="319"/>
      <c r="Z6253" s="319"/>
      <c r="AA6253" s="319"/>
      <c r="AB6253" s="319"/>
      <c r="AC6253" s="319"/>
      <c r="AD6253" s="319"/>
      <c r="AE6253" s="319"/>
      <c r="AF6253" s="319"/>
    </row>
    <row r="6254" spans="2:32" s="313" customFormat="1" hidden="1" x14ac:dyDescent="0.25">
      <c r="B6254" s="313" t="s">
        <v>2766</v>
      </c>
      <c r="C6254" s="672"/>
      <c r="D6254" s="313" t="s">
        <v>11611</v>
      </c>
      <c r="E6254" s="313" t="s">
        <v>412</v>
      </c>
      <c r="I6254" s="313" t="s">
        <v>2767</v>
      </c>
      <c r="J6254" s="313" t="s">
        <v>406</v>
      </c>
      <c r="K6254" s="313">
        <v>52</v>
      </c>
      <c r="L6254" s="319"/>
      <c r="M6254" s="319">
        <v>11</v>
      </c>
      <c r="N6254" s="319">
        <v>50</v>
      </c>
      <c r="O6254" s="319" t="s">
        <v>9644</v>
      </c>
      <c r="P6254" s="319">
        <v>14</v>
      </c>
      <c r="Q6254" s="319">
        <v>35</v>
      </c>
      <c r="R6254" s="319">
        <v>8</v>
      </c>
      <c r="S6254" s="319" t="s">
        <v>9645</v>
      </c>
      <c r="T6254" s="319">
        <v>46</v>
      </c>
      <c r="U6254" s="319">
        <v>52.197000000000003</v>
      </c>
      <c r="V6254" s="319">
        <v>14.586</v>
      </c>
      <c r="W6254" s="319"/>
      <c r="X6254" s="319"/>
      <c r="Y6254" s="319"/>
      <c r="Z6254" s="319"/>
      <c r="AA6254" s="319"/>
      <c r="AB6254" s="319"/>
      <c r="AC6254" s="319"/>
      <c r="AD6254" s="319"/>
      <c r="AE6254" s="319"/>
      <c r="AF6254" s="319"/>
    </row>
    <row r="6255" spans="2:32" s="313" customFormat="1" hidden="1" x14ac:dyDescent="0.25">
      <c r="B6255" s="313" t="s">
        <v>2768</v>
      </c>
      <c r="C6255" s="672"/>
      <c r="D6255" s="313" t="s">
        <v>11612</v>
      </c>
      <c r="E6255" s="313" t="s">
        <v>412</v>
      </c>
      <c r="I6255" s="313" t="s">
        <v>2769</v>
      </c>
      <c r="J6255" s="313" t="s">
        <v>460</v>
      </c>
      <c r="K6255" s="313">
        <v>31</v>
      </c>
      <c r="L6255" s="319"/>
      <c r="M6255" s="319">
        <v>4</v>
      </c>
      <c r="N6255" s="319">
        <v>24</v>
      </c>
      <c r="O6255" s="319" t="s">
        <v>9644</v>
      </c>
      <c r="P6255" s="319">
        <v>33</v>
      </c>
      <c r="Q6255" s="319">
        <v>50</v>
      </c>
      <c r="R6255" s="319">
        <v>9</v>
      </c>
      <c r="S6255" s="319" t="s">
        <v>9645</v>
      </c>
      <c r="T6255" s="319">
        <v>37</v>
      </c>
      <c r="U6255" s="319">
        <v>31.073</v>
      </c>
      <c r="V6255" s="319">
        <v>33.835999999999999</v>
      </c>
      <c r="W6255" s="319"/>
      <c r="X6255" s="319"/>
      <c r="Y6255" s="319"/>
      <c r="Z6255" s="319"/>
      <c r="AA6255" s="319"/>
      <c r="AB6255" s="319"/>
      <c r="AC6255" s="319"/>
      <c r="AD6255" s="319"/>
      <c r="AE6255" s="319"/>
      <c r="AF6255" s="319"/>
    </row>
    <row r="6256" spans="2:32" s="313" customFormat="1" hidden="1" x14ac:dyDescent="0.25">
      <c r="B6256" s="313" t="s">
        <v>2772</v>
      </c>
      <c r="C6256" s="672"/>
      <c r="D6256" s="313" t="s">
        <v>11613</v>
      </c>
      <c r="E6256" s="313" t="s">
        <v>412</v>
      </c>
      <c r="I6256" s="313" t="s">
        <v>2772</v>
      </c>
      <c r="J6256" s="313" t="s">
        <v>1336</v>
      </c>
      <c r="K6256" s="313">
        <v>32</v>
      </c>
      <c r="L6256" s="319"/>
      <c r="M6256" s="319">
        <v>47</v>
      </c>
      <c r="N6256" s="319">
        <v>19</v>
      </c>
      <c r="O6256" s="319" t="s">
        <v>9644</v>
      </c>
      <c r="P6256" s="319">
        <v>21</v>
      </c>
      <c r="Q6256" s="319">
        <v>57</v>
      </c>
      <c r="R6256" s="319">
        <v>51</v>
      </c>
      <c r="S6256" s="319" t="s">
        <v>9645</v>
      </c>
      <c r="T6256" s="319">
        <v>658</v>
      </c>
      <c r="U6256" s="319">
        <v>32.789000000000001</v>
      </c>
      <c r="V6256" s="319">
        <v>21.963999999999999</v>
      </c>
      <c r="W6256" s="319"/>
      <c r="X6256" s="319"/>
      <c r="Y6256" s="319"/>
      <c r="Z6256" s="319"/>
      <c r="AA6256" s="319"/>
      <c r="AB6256" s="319"/>
      <c r="AC6256" s="319"/>
      <c r="AD6256" s="319"/>
      <c r="AE6256" s="319"/>
      <c r="AF6256" s="319"/>
    </row>
    <row r="6257" spans="2:32" s="313" customFormat="1" hidden="1" x14ac:dyDescent="0.25">
      <c r="B6257" s="313" t="s">
        <v>7794</v>
      </c>
      <c r="C6257" s="672"/>
      <c r="D6257" s="313" t="s">
        <v>11614</v>
      </c>
      <c r="E6257" s="313" t="s">
        <v>412</v>
      </c>
      <c r="I6257" s="313" t="s">
        <v>7795</v>
      </c>
      <c r="J6257" s="313" t="s">
        <v>697</v>
      </c>
      <c r="K6257" s="313">
        <v>33</v>
      </c>
      <c r="L6257" s="319"/>
      <c r="M6257" s="319">
        <v>33</v>
      </c>
      <c r="N6257" s="319">
        <v>42</v>
      </c>
      <c r="O6257" s="319" t="s">
        <v>9647</v>
      </c>
      <c r="P6257" s="319">
        <v>70</v>
      </c>
      <c r="Q6257" s="319">
        <v>41</v>
      </c>
      <c r="R6257" s="319">
        <v>18</v>
      </c>
      <c r="S6257" s="319" t="s">
        <v>9648</v>
      </c>
      <c r="T6257" s="319">
        <v>563</v>
      </c>
      <c r="U6257" s="319">
        <v>-33.561999999999998</v>
      </c>
      <c r="V6257" s="319">
        <v>-70.688000000000002</v>
      </c>
      <c r="W6257" s="319"/>
      <c r="X6257" s="319"/>
      <c r="Y6257" s="319"/>
      <c r="Z6257" s="319"/>
      <c r="AA6257" s="319"/>
      <c r="AB6257" s="319"/>
      <c r="AC6257" s="319"/>
      <c r="AD6257" s="319"/>
      <c r="AE6257" s="319"/>
      <c r="AF6257" s="319"/>
    </row>
    <row r="6258" spans="2:32" s="313" customFormat="1" hidden="1" x14ac:dyDescent="0.25">
      <c r="B6258" s="313" t="s">
        <v>2777</v>
      </c>
      <c r="C6258" s="672"/>
      <c r="D6258" s="313" t="s">
        <v>11615</v>
      </c>
      <c r="E6258" s="313" t="s">
        <v>412</v>
      </c>
      <c r="I6258" s="313" t="s">
        <v>2777</v>
      </c>
      <c r="J6258" s="313" t="s">
        <v>1204</v>
      </c>
      <c r="K6258" s="313">
        <v>10</v>
      </c>
      <c r="L6258" s="319"/>
      <c r="M6258" s="319">
        <v>12</v>
      </c>
      <c r="N6258" s="319">
        <v>7</v>
      </c>
      <c r="O6258" s="319" t="s">
        <v>9644</v>
      </c>
      <c r="P6258" s="319">
        <v>83</v>
      </c>
      <c r="Q6258" s="319">
        <v>28</v>
      </c>
      <c r="R6258" s="319">
        <v>19</v>
      </c>
      <c r="S6258" s="319" t="s">
        <v>9648</v>
      </c>
      <c r="T6258" s="319">
        <v>18</v>
      </c>
      <c r="U6258" s="319">
        <v>10.202</v>
      </c>
      <c r="V6258" s="319">
        <v>-83.471999999999994</v>
      </c>
      <c r="W6258" s="319"/>
      <c r="X6258" s="319"/>
      <c r="Y6258" s="319"/>
      <c r="Z6258" s="319"/>
      <c r="AA6258" s="319"/>
      <c r="AB6258" s="319"/>
      <c r="AC6258" s="319"/>
      <c r="AD6258" s="319"/>
      <c r="AE6258" s="319"/>
      <c r="AF6258" s="319"/>
    </row>
    <row r="6259" spans="2:32" s="313" customFormat="1" hidden="1" x14ac:dyDescent="0.25">
      <c r="B6259" s="313" t="s">
        <v>5819</v>
      </c>
      <c r="C6259" s="672"/>
      <c r="D6259" s="313" t="s">
        <v>11616</v>
      </c>
      <c r="E6259" s="313" t="s">
        <v>412</v>
      </c>
      <c r="I6259" s="313" t="s">
        <v>2777</v>
      </c>
      <c r="J6259" s="313" t="s">
        <v>714</v>
      </c>
      <c r="K6259" s="313">
        <v>2</v>
      </c>
      <c r="L6259" s="319"/>
      <c r="M6259" s="319">
        <v>4</v>
      </c>
      <c r="N6259" s="319">
        <v>1</v>
      </c>
      <c r="O6259" s="319" t="s">
        <v>9647</v>
      </c>
      <c r="P6259" s="319">
        <v>76</v>
      </c>
      <c r="Q6259" s="319">
        <v>58</v>
      </c>
      <c r="R6259" s="319">
        <v>31</v>
      </c>
      <c r="S6259" s="319" t="s">
        <v>9648</v>
      </c>
      <c r="T6259" s="319">
        <v>293</v>
      </c>
      <c r="U6259" s="319">
        <v>-2.0670000000000002</v>
      </c>
      <c r="V6259" s="319">
        <v>-76.974999999999994</v>
      </c>
      <c r="W6259" s="319"/>
      <c r="X6259" s="319"/>
      <c r="Y6259" s="319"/>
      <c r="Z6259" s="319"/>
      <c r="AA6259" s="319"/>
      <c r="AB6259" s="319"/>
      <c r="AC6259" s="319"/>
      <c r="AD6259" s="319"/>
      <c r="AE6259" s="319"/>
      <c r="AF6259" s="319"/>
    </row>
    <row r="6260" spans="2:32" s="313" customFormat="1" hidden="1" x14ac:dyDescent="0.25">
      <c r="B6260" s="313" t="s">
        <v>2781</v>
      </c>
      <c r="C6260" s="672"/>
      <c r="D6260" s="313" t="s">
        <v>11617</v>
      </c>
      <c r="E6260" s="313" t="s">
        <v>412</v>
      </c>
      <c r="I6260" s="313" t="s">
        <v>2781</v>
      </c>
      <c r="J6260" s="313" t="s">
        <v>473</v>
      </c>
      <c r="K6260" s="313">
        <v>6</v>
      </c>
      <c r="L6260" s="319"/>
      <c r="M6260" s="319">
        <v>42</v>
      </c>
      <c r="N6260" s="319">
        <v>54</v>
      </c>
      <c r="O6260" s="319" t="s">
        <v>9644</v>
      </c>
      <c r="P6260" s="319">
        <v>61</v>
      </c>
      <c r="Q6260" s="319">
        <v>38</v>
      </c>
      <c r="R6260" s="319">
        <v>20</v>
      </c>
      <c r="S6260" s="319" t="s">
        <v>9648</v>
      </c>
      <c r="T6260" s="319">
        <v>97</v>
      </c>
      <c r="U6260" s="319">
        <v>6.7149999999999999</v>
      </c>
      <c r="V6260" s="319">
        <v>-61.639000000000003</v>
      </c>
      <c r="W6260" s="319"/>
      <c r="X6260" s="319"/>
      <c r="Y6260" s="319"/>
      <c r="Z6260" s="319"/>
      <c r="AA6260" s="319"/>
      <c r="AB6260" s="319"/>
      <c r="AC6260" s="319"/>
      <c r="AD6260" s="319"/>
      <c r="AE6260" s="319"/>
      <c r="AF6260" s="319"/>
    </row>
    <row r="6261" spans="2:32" s="313" customFormat="1" hidden="1" x14ac:dyDescent="0.25">
      <c r="B6261" s="313" t="s">
        <v>2811</v>
      </c>
      <c r="C6261" s="672"/>
      <c r="D6261" s="313" t="s">
        <v>11618</v>
      </c>
      <c r="E6261" s="313" t="s">
        <v>412</v>
      </c>
      <c r="I6261" s="313" t="s">
        <v>2812</v>
      </c>
      <c r="J6261" s="313" t="s">
        <v>460</v>
      </c>
      <c r="K6261" s="313">
        <v>31</v>
      </c>
      <c r="L6261" s="319"/>
      <c r="M6261" s="319">
        <v>4</v>
      </c>
      <c r="N6261" s="319">
        <v>8</v>
      </c>
      <c r="O6261" s="319" t="s">
        <v>9644</v>
      </c>
      <c r="P6261" s="319">
        <v>34</v>
      </c>
      <c r="Q6261" s="319">
        <v>7</v>
      </c>
      <c r="R6261" s="319">
        <v>45</v>
      </c>
      <c r="S6261" s="319" t="s">
        <v>9645</v>
      </c>
      <c r="T6261" s="319">
        <v>99</v>
      </c>
      <c r="U6261" s="319">
        <v>31.068999999999999</v>
      </c>
      <c r="V6261" s="319">
        <v>34.128999999999998</v>
      </c>
      <c r="W6261" s="319"/>
      <c r="X6261" s="319"/>
      <c r="Y6261" s="319"/>
      <c r="Z6261" s="319"/>
      <c r="AA6261" s="319"/>
      <c r="AB6261" s="319"/>
      <c r="AC6261" s="319"/>
      <c r="AD6261" s="319"/>
      <c r="AE6261" s="319"/>
      <c r="AF6261" s="319"/>
    </row>
    <row r="6262" spans="2:32" s="313" customFormat="1" hidden="1" x14ac:dyDescent="0.25">
      <c r="B6262" s="313" t="s">
        <v>5379</v>
      </c>
      <c r="C6262" s="672"/>
      <c r="D6262" s="313" t="s">
        <v>11619</v>
      </c>
      <c r="E6262" s="313" t="s">
        <v>412</v>
      </c>
      <c r="I6262" s="313" t="s">
        <v>5382</v>
      </c>
      <c r="J6262" s="313" t="s">
        <v>473</v>
      </c>
      <c r="K6262" s="313">
        <v>10</v>
      </c>
      <c r="L6262" s="319"/>
      <c r="M6262" s="319">
        <v>11</v>
      </c>
      <c r="N6262" s="319">
        <v>0</v>
      </c>
      <c r="O6262" s="319" t="s">
        <v>9644</v>
      </c>
      <c r="P6262" s="319">
        <v>67</v>
      </c>
      <c r="Q6262" s="319">
        <v>33</v>
      </c>
      <c r="R6262" s="319">
        <v>26</v>
      </c>
      <c r="S6262" s="319" t="s">
        <v>9648</v>
      </c>
      <c r="T6262" s="319">
        <v>442</v>
      </c>
      <c r="U6262" s="319">
        <v>10.183</v>
      </c>
      <c r="V6262" s="319">
        <v>-67.557000000000002</v>
      </c>
      <c r="W6262" s="319"/>
      <c r="X6262" s="319"/>
      <c r="Y6262" s="319"/>
      <c r="Z6262" s="319"/>
      <c r="AA6262" s="319"/>
      <c r="AB6262" s="319"/>
      <c r="AC6262" s="319"/>
      <c r="AD6262" s="319"/>
      <c r="AE6262" s="319"/>
      <c r="AF6262" s="319"/>
    </row>
    <row r="6263" spans="2:32" s="313" customFormat="1" hidden="1" x14ac:dyDescent="0.25">
      <c r="B6263" s="313" t="s">
        <v>2792</v>
      </c>
      <c r="C6263" s="672"/>
      <c r="D6263" s="313" t="s">
        <v>11620</v>
      </c>
      <c r="E6263" s="313" t="s">
        <v>412</v>
      </c>
      <c r="I6263" s="313" t="s">
        <v>2792</v>
      </c>
      <c r="J6263" s="313" t="s">
        <v>1055</v>
      </c>
      <c r="K6263" s="313">
        <v>34</v>
      </c>
      <c r="L6263" s="319"/>
      <c r="M6263" s="319">
        <v>36</v>
      </c>
      <c r="N6263" s="319">
        <v>35</v>
      </c>
      <c r="O6263" s="319" t="s">
        <v>9647</v>
      </c>
      <c r="P6263" s="319">
        <v>58</v>
      </c>
      <c r="Q6263" s="319">
        <v>36</v>
      </c>
      <c r="R6263" s="319">
        <v>45</v>
      </c>
      <c r="S6263" s="319" t="s">
        <v>9648</v>
      </c>
      <c r="T6263" s="319">
        <v>18</v>
      </c>
      <c r="U6263" s="319">
        <v>-34.61</v>
      </c>
      <c r="V6263" s="319">
        <v>-58.613</v>
      </c>
      <c r="W6263" s="319"/>
      <c r="X6263" s="319"/>
      <c r="Y6263" s="319"/>
      <c r="Z6263" s="319"/>
      <c r="AA6263" s="319"/>
      <c r="AB6263" s="319"/>
      <c r="AC6263" s="319"/>
      <c r="AD6263" s="319"/>
      <c r="AE6263" s="319"/>
      <c r="AF6263" s="319"/>
    </row>
    <row r="6264" spans="2:32" s="313" customFormat="1" hidden="1" x14ac:dyDescent="0.25">
      <c r="B6264" s="313" t="s">
        <v>8458</v>
      </c>
      <c r="C6264" s="672"/>
      <c r="D6264" s="313" t="s">
        <v>11621</v>
      </c>
      <c r="E6264" s="313" t="s">
        <v>412</v>
      </c>
      <c r="I6264" s="313" t="s">
        <v>8459</v>
      </c>
      <c r="J6264" s="313" t="s">
        <v>772</v>
      </c>
      <c r="K6264" s="313">
        <v>4</v>
      </c>
      <c r="L6264" s="319"/>
      <c r="M6264" s="319">
        <v>32</v>
      </c>
      <c r="N6264" s="319">
        <v>59</v>
      </c>
      <c r="O6264" s="319" t="s">
        <v>9647</v>
      </c>
      <c r="P6264" s="319">
        <v>81</v>
      </c>
      <c r="Q6264" s="319">
        <v>13</v>
      </c>
      <c r="R6264" s="319">
        <v>26</v>
      </c>
      <c r="S6264" s="319" t="s">
        <v>9648</v>
      </c>
      <c r="T6264" s="319">
        <v>88</v>
      </c>
      <c r="U6264" s="319">
        <v>-4.55</v>
      </c>
      <c r="V6264" s="319">
        <v>-81.224000000000004</v>
      </c>
      <c r="W6264" s="319"/>
      <c r="X6264" s="319"/>
      <c r="Y6264" s="319"/>
      <c r="Z6264" s="319"/>
      <c r="AA6264" s="319"/>
      <c r="AB6264" s="319"/>
      <c r="AC6264" s="319"/>
      <c r="AD6264" s="319"/>
      <c r="AE6264" s="319"/>
      <c r="AF6264" s="319"/>
    </row>
    <row r="6265" spans="2:32" s="313" customFormat="1" hidden="1" x14ac:dyDescent="0.25">
      <c r="B6265" s="313" t="s">
        <v>2825</v>
      </c>
      <c r="C6265" s="672"/>
      <c r="D6265" s="313" t="s">
        <v>11622</v>
      </c>
      <c r="E6265" s="313" t="s">
        <v>412</v>
      </c>
      <c r="I6265" s="313" t="s">
        <v>2826</v>
      </c>
      <c r="J6265" s="313" t="s">
        <v>878</v>
      </c>
      <c r="K6265" s="313">
        <v>5</v>
      </c>
      <c r="L6265" s="319"/>
      <c r="M6265" s="319">
        <v>19</v>
      </c>
      <c r="N6265" s="319">
        <v>8</v>
      </c>
      <c r="O6265" s="319" t="s">
        <v>9644</v>
      </c>
      <c r="P6265" s="319">
        <v>72</v>
      </c>
      <c r="Q6265" s="319">
        <v>23</v>
      </c>
      <c r="R6265" s="319">
        <v>2</v>
      </c>
      <c r="S6265" s="319" t="s">
        <v>9648</v>
      </c>
      <c r="T6265" s="319">
        <v>321</v>
      </c>
      <c r="U6265" s="319">
        <v>5.319</v>
      </c>
      <c r="V6265" s="319">
        <v>-72.384</v>
      </c>
      <c r="W6265" s="319"/>
      <c r="X6265" s="319"/>
      <c r="Y6265" s="319"/>
      <c r="Z6265" s="319"/>
      <c r="AA6265" s="319"/>
      <c r="AB6265" s="319"/>
      <c r="AC6265" s="319"/>
      <c r="AD6265" s="319"/>
      <c r="AE6265" s="319"/>
      <c r="AF6265" s="319"/>
    </row>
    <row r="6266" spans="2:32" s="313" customFormat="1" hidden="1" x14ac:dyDescent="0.25">
      <c r="B6266" s="313" t="s">
        <v>2810</v>
      </c>
      <c r="C6266" s="672"/>
      <c r="D6266" s="313" t="s">
        <v>11623</v>
      </c>
      <c r="E6266" s="313" t="s">
        <v>412</v>
      </c>
      <c r="I6266" s="313" t="s">
        <v>2810</v>
      </c>
      <c r="J6266" s="313" t="s">
        <v>531</v>
      </c>
      <c r="K6266" s="313">
        <v>38</v>
      </c>
      <c r="L6266" s="319"/>
      <c r="M6266" s="319">
        <v>3</v>
      </c>
      <c r="N6266" s="319">
        <v>49</v>
      </c>
      <c r="O6266" s="319" t="s">
        <v>9644</v>
      </c>
      <c r="P6266" s="319">
        <v>23</v>
      </c>
      <c r="Q6266" s="319">
        <v>33</v>
      </c>
      <c r="R6266" s="319">
        <v>21</v>
      </c>
      <c r="S6266" s="319" t="s">
        <v>9645</v>
      </c>
      <c r="T6266" s="319">
        <v>44</v>
      </c>
      <c r="U6266" s="319">
        <v>38.064</v>
      </c>
      <c r="V6266" s="319">
        <v>23.556000000000001</v>
      </c>
      <c r="W6266" s="319"/>
      <c r="X6266" s="319"/>
      <c r="Y6266" s="319"/>
      <c r="Z6266" s="319"/>
      <c r="AA6266" s="319"/>
      <c r="AB6266" s="319"/>
      <c r="AC6266" s="319"/>
      <c r="AD6266" s="319"/>
      <c r="AE6266" s="319"/>
      <c r="AF6266" s="319"/>
    </row>
    <row r="6267" spans="2:32" s="313" customFormat="1" hidden="1" x14ac:dyDescent="0.25">
      <c r="B6267" s="313" t="s">
        <v>5500</v>
      </c>
      <c r="C6267" s="672"/>
      <c r="D6267" s="313" t="s">
        <v>11624</v>
      </c>
      <c r="E6267" s="313" t="s">
        <v>412</v>
      </c>
      <c r="I6267" s="313" t="s">
        <v>5501</v>
      </c>
      <c r="J6267" s="313" t="s">
        <v>423</v>
      </c>
      <c r="K6267" s="313">
        <v>50</v>
      </c>
      <c r="L6267" s="319"/>
      <c r="M6267" s="319">
        <v>18</v>
      </c>
      <c r="N6267" s="319">
        <v>37</v>
      </c>
      <c r="O6267" s="319" t="s">
        <v>9644</v>
      </c>
      <c r="P6267" s="319">
        <v>4</v>
      </c>
      <c r="Q6267" s="319">
        <v>1</v>
      </c>
      <c r="R6267" s="319">
        <v>59</v>
      </c>
      <c r="S6267" s="319" t="s">
        <v>9645</v>
      </c>
      <c r="T6267" s="319">
        <v>137</v>
      </c>
      <c r="U6267" s="319">
        <v>50.31</v>
      </c>
      <c r="V6267" s="319">
        <v>4.0330000000000004</v>
      </c>
      <c r="W6267" s="319"/>
      <c r="X6267" s="319"/>
      <c r="Y6267" s="319"/>
      <c r="Z6267" s="319"/>
      <c r="AA6267" s="319"/>
      <c r="AB6267" s="319"/>
      <c r="AC6267" s="319"/>
      <c r="AD6267" s="319"/>
      <c r="AE6267" s="319"/>
      <c r="AF6267" s="319"/>
    </row>
    <row r="6268" spans="2:32" s="313" customFormat="1" hidden="1" x14ac:dyDescent="0.25">
      <c r="B6268" s="313" t="s">
        <v>2821</v>
      </c>
      <c r="C6268" s="672"/>
      <c r="D6268" s="313" t="s">
        <v>11625</v>
      </c>
      <c r="E6268" s="313" t="s">
        <v>412</v>
      </c>
      <c r="I6268" s="313" t="s">
        <v>2821</v>
      </c>
      <c r="J6268" s="313" t="s">
        <v>473</v>
      </c>
      <c r="K6268" s="313">
        <v>7</v>
      </c>
      <c r="L6268" s="319"/>
      <c r="M6268" s="319">
        <v>3</v>
      </c>
      <c r="N6268" s="319">
        <v>35</v>
      </c>
      <c r="O6268" s="319" t="s">
        <v>9644</v>
      </c>
      <c r="P6268" s="319">
        <v>69</v>
      </c>
      <c r="Q6268" s="319">
        <v>29</v>
      </c>
      <c r="R6268" s="319">
        <v>48</v>
      </c>
      <c r="S6268" s="319" t="s">
        <v>9648</v>
      </c>
      <c r="T6268" s="319">
        <v>90</v>
      </c>
      <c r="U6268" s="319">
        <v>7.06</v>
      </c>
      <c r="V6268" s="319">
        <v>-69.497</v>
      </c>
      <c r="W6268" s="319"/>
      <c r="X6268" s="319"/>
      <c r="Y6268" s="319"/>
      <c r="Z6268" s="319"/>
      <c r="AA6268" s="319"/>
      <c r="AB6268" s="319"/>
      <c r="AC6268" s="319"/>
      <c r="AD6268" s="319"/>
      <c r="AE6268" s="319"/>
      <c r="AF6268" s="319"/>
    </row>
    <row r="6269" spans="2:32" s="313" customFormat="1" hidden="1" x14ac:dyDescent="0.25">
      <c r="B6269" s="313" t="s">
        <v>2829</v>
      </c>
      <c r="C6269" s="672"/>
      <c r="D6269" s="313" t="s">
        <v>11626</v>
      </c>
      <c r="E6269" s="313" t="s">
        <v>412</v>
      </c>
      <c r="I6269" s="313" t="s">
        <v>2829</v>
      </c>
      <c r="J6269" s="313" t="s">
        <v>460</v>
      </c>
      <c r="K6269" s="313">
        <v>30</v>
      </c>
      <c r="L6269" s="319"/>
      <c r="M6269" s="319">
        <v>4</v>
      </c>
      <c r="N6269" s="319">
        <v>28</v>
      </c>
      <c r="O6269" s="319" t="s">
        <v>9644</v>
      </c>
      <c r="P6269" s="319">
        <v>31</v>
      </c>
      <c r="Q6269" s="319">
        <v>11</v>
      </c>
      <c r="R6269" s="319">
        <v>31</v>
      </c>
      <c r="S6269" s="319" t="s">
        <v>9645</v>
      </c>
      <c r="T6269" s="319">
        <v>18</v>
      </c>
      <c r="U6269" s="319">
        <v>30.074000000000002</v>
      </c>
      <c r="V6269" s="319">
        <v>31.192</v>
      </c>
      <c r="W6269" s="319"/>
      <c r="X6269" s="319"/>
      <c r="Y6269" s="319"/>
      <c r="Z6269" s="319"/>
      <c r="AA6269" s="319"/>
      <c r="AB6269" s="319"/>
      <c r="AC6269" s="319"/>
      <c r="AD6269" s="319"/>
      <c r="AE6269" s="319"/>
      <c r="AF6269" s="319"/>
    </row>
    <row r="6270" spans="2:32" s="313" customFormat="1" hidden="1" x14ac:dyDescent="0.25">
      <c r="B6270" s="313" t="s">
        <v>2832</v>
      </c>
      <c r="C6270" s="672"/>
      <c r="D6270" s="313" t="s">
        <v>11627</v>
      </c>
      <c r="E6270" s="313" t="s">
        <v>412</v>
      </c>
      <c r="I6270" s="313" t="s">
        <v>2832</v>
      </c>
      <c r="J6270" s="313" t="s">
        <v>745</v>
      </c>
      <c r="K6270" s="313">
        <v>56</v>
      </c>
      <c r="L6270" s="319"/>
      <c r="M6270" s="319">
        <v>36</v>
      </c>
      <c r="N6270" s="319">
        <v>38</v>
      </c>
      <c r="O6270" s="319" t="s">
        <v>9644</v>
      </c>
      <c r="P6270" s="319">
        <v>15</v>
      </c>
      <c r="Q6270" s="319">
        <v>36</v>
      </c>
      <c r="R6270" s="319">
        <v>17</v>
      </c>
      <c r="S6270" s="319" t="s">
        <v>9645</v>
      </c>
      <c r="T6270" s="319">
        <v>135</v>
      </c>
      <c r="U6270" s="319">
        <v>56.610999999999997</v>
      </c>
      <c r="V6270" s="319">
        <v>15.605</v>
      </c>
      <c r="W6270" s="319"/>
      <c r="X6270" s="319"/>
      <c r="Y6270" s="319"/>
      <c r="Z6270" s="319"/>
      <c r="AA6270" s="319"/>
      <c r="AB6270" s="319"/>
      <c r="AC6270" s="319"/>
      <c r="AD6270" s="319"/>
      <c r="AE6270" s="319"/>
      <c r="AF6270" s="319"/>
    </row>
    <row r="6271" spans="2:32" s="313" customFormat="1" hidden="1" x14ac:dyDescent="0.25">
      <c r="B6271" s="313" t="s">
        <v>2833</v>
      </c>
      <c r="C6271" s="672"/>
      <c r="D6271" s="313" t="s">
        <v>11628</v>
      </c>
      <c r="E6271" s="313" t="s">
        <v>412</v>
      </c>
      <c r="I6271" s="313" t="s">
        <v>2833</v>
      </c>
      <c r="J6271" s="313" t="s">
        <v>682</v>
      </c>
      <c r="K6271" s="313">
        <v>47</v>
      </c>
      <c r="L6271" s="319"/>
      <c r="M6271" s="319">
        <v>5</v>
      </c>
      <c r="N6271" s="319">
        <v>32</v>
      </c>
      <c r="O6271" s="319" t="s">
        <v>9644</v>
      </c>
      <c r="P6271" s="319">
        <v>8</v>
      </c>
      <c r="Q6271" s="319">
        <v>18</v>
      </c>
      <c r="R6271" s="319">
        <v>18</v>
      </c>
      <c r="S6271" s="319" t="s">
        <v>9645</v>
      </c>
      <c r="T6271" s="319">
        <v>427</v>
      </c>
      <c r="U6271" s="319">
        <v>47.091999999999999</v>
      </c>
      <c r="V6271" s="319">
        <v>8.3049999999999997</v>
      </c>
      <c r="W6271" s="319"/>
      <c r="X6271" s="319"/>
      <c r="Y6271" s="319"/>
      <c r="Z6271" s="319"/>
      <c r="AA6271" s="319"/>
      <c r="AB6271" s="319"/>
      <c r="AC6271" s="319"/>
      <c r="AD6271" s="319"/>
      <c r="AE6271" s="319"/>
      <c r="AF6271" s="319"/>
    </row>
    <row r="6272" spans="2:32" s="313" customFormat="1" hidden="1" x14ac:dyDescent="0.25">
      <c r="B6272" s="313" t="s">
        <v>2920</v>
      </c>
      <c r="C6272" s="672"/>
      <c r="D6272" s="313" t="s">
        <v>11629</v>
      </c>
      <c r="E6272" s="313" t="s">
        <v>412</v>
      </c>
      <c r="I6272" s="313" t="s">
        <v>2921</v>
      </c>
      <c r="J6272" s="313" t="s">
        <v>1287</v>
      </c>
      <c r="K6272" s="313">
        <v>30</v>
      </c>
      <c r="L6272" s="319"/>
      <c r="M6272" s="319">
        <v>37</v>
      </c>
      <c r="N6272" s="319">
        <v>23</v>
      </c>
      <c r="O6272" s="319" t="s">
        <v>9644</v>
      </c>
      <c r="P6272" s="319">
        <v>35</v>
      </c>
      <c r="Q6272" s="319">
        <v>12</v>
      </c>
      <c r="R6272" s="319">
        <v>7</v>
      </c>
      <c r="S6272" s="319" t="s">
        <v>9645</v>
      </c>
      <c r="T6272" s="319">
        <v>-49</v>
      </c>
      <c r="U6272" s="319">
        <v>30.623000000000001</v>
      </c>
      <c r="V6272" s="319">
        <v>35.201999999999998</v>
      </c>
      <c r="W6272" s="319"/>
      <c r="X6272" s="319"/>
      <c r="Y6272" s="319"/>
      <c r="Z6272" s="319"/>
      <c r="AA6272" s="319"/>
      <c r="AB6272" s="319"/>
      <c r="AC6272" s="319"/>
      <c r="AD6272" s="319"/>
      <c r="AE6272" s="319"/>
      <c r="AF6272" s="319"/>
    </row>
    <row r="6273" spans="2:32" s="313" customFormat="1" hidden="1" x14ac:dyDescent="0.25">
      <c r="B6273" s="313" t="s">
        <v>1777</v>
      </c>
      <c r="C6273" s="672"/>
      <c r="D6273" s="313" t="s">
        <v>11630</v>
      </c>
      <c r="E6273" s="313" t="s">
        <v>412</v>
      </c>
      <c r="I6273" s="313" t="s">
        <v>1778</v>
      </c>
      <c r="J6273" s="313" t="s">
        <v>423</v>
      </c>
      <c r="K6273" s="313">
        <v>50</v>
      </c>
      <c r="L6273" s="319"/>
      <c r="M6273" s="319">
        <v>13</v>
      </c>
      <c r="N6273" s="319">
        <v>18</v>
      </c>
      <c r="O6273" s="319" t="s">
        <v>9644</v>
      </c>
      <c r="P6273" s="319">
        <v>3</v>
      </c>
      <c r="Q6273" s="319">
        <v>9</v>
      </c>
      <c r="R6273" s="319">
        <v>15</v>
      </c>
      <c r="S6273" s="319" t="s">
        <v>9645</v>
      </c>
      <c r="T6273" s="319">
        <v>79</v>
      </c>
      <c r="U6273" s="319">
        <v>50.222000000000001</v>
      </c>
      <c r="V6273" s="319">
        <v>3.1539999999999999</v>
      </c>
      <c r="W6273" s="319"/>
      <c r="X6273" s="319"/>
      <c r="Y6273" s="319"/>
      <c r="Z6273" s="319"/>
      <c r="AA6273" s="319"/>
      <c r="AB6273" s="319"/>
      <c r="AC6273" s="319"/>
      <c r="AD6273" s="319"/>
      <c r="AE6273" s="319"/>
      <c r="AF6273" s="319"/>
    </row>
    <row r="6274" spans="2:32" s="313" customFormat="1" hidden="1" x14ac:dyDescent="0.25">
      <c r="B6274" s="313" t="s">
        <v>2866</v>
      </c>
      <c r="C6274" s="672"/>
      <c r="D6274" s="313" t="s">
        <v>11631</v>
      </c>
      <c r="E6274" s="313" t="s">
        <v>412</v>
      </c>
      <c r="I6274" s="313" t="s">
        <v>2867</v>
      </c>
      <c r="J6274" s="313" t="s">
        <v>484</v>
      </c>
      <c r="K6274" s="313">
        <v>41</v>
      </c>
      <c r="L6274" s="319"/>
      <c r="M6274" s="319">
        <v>15</v>
      </c>
      <c r="N6274" s="319">
        <v>16</v>
      </c>
      <c r="O6274" s="319" t="s">
        <v>9644</v>
      </c>
      <c r="P6274" s="319">
        <v>31</v>
      </c>
      <c r="Q6274" s="319">
        <v>24</v>
      </c>
      <c r="R6274" s="319">
        <v>54</v>
      </c>
      <c r="S6274" s="319" t="s">
        <v>9645</v>
      </c>
      <c r="T6274" s="319">
        <v>5</v>
      </c>
      <c r="U6274" s="319">
        <v>41.253999999999998</v>
      </c>
      <c r="V6274" s="319">
        <v>31.414999999999999</v>
      </c>
      <c r="W6274" s="319"/>
      <c r="X6274" s="319"/>
      <c r="Y6274" s="319"/>
      <c r="Z6274" s="319"/>
      <c r="AA6274" s="319"/>
      <c r="AB6274" s="319"/>
      <c r="AC6274" s="319"/>
      <c r="AD6274" s="319"/>
      <c r="AE6274" s="319"/>
      <c r="AF6274" s="319"/>
    </row>
    <row r="6275" spans="2:32" s="313" customFormat="1" hidden="1" x14ac:dyDescent="0.25">
      <c r="B6275" s="313" t="s">
        <v>2865</v>
      </c>
      <c r="C6275" s="672"/>
      <c r="D6275" s="313" t="s">
        <v>11632</v>
      </c>
      <c r="E6275" s="313" t="s">
        <v>412</v>
      </c>
      <c r="I6275" s="313" t="s">
        <v>2865</v>
      </c>
      <c r="J6275" s="313" t="s">
        <v>406</v>
      </c>
      <c r="K6275" s="313">
        <v>48</v>
      </c>
      <c r="L6275" s="319"/>
      <c r="M6275" s="319">
        <v>19</v>
      </c>
      <c r="N6275" s="319">
        <v>20</v>
      </c>
      <c r="O6275" s="319" t="s">
        <v>9644</v>
      </c>
      <c r="P6275" s="319">
        <v>11</v>
      </c>
      <c r="Q6275" s="319">
        <v>56</v>
      </c>
      <c r="R6275" s="319">
        <v>55</v>
      </c>
      <c r="S6275" s="319" t="s">
        <v>9645</v>
      </c>
      <c r="T6275" s="319">
        <v>462</v>
      </c>
      <c r="U6275" s="319">
        <v>48.322000000000003</v>
      </c>
      <c r="V6275" s="319">
        <v>11.949</v>
      </c>
      <c r="W6275" s="319"/>
      <c r="X6275" s="319"/>
      <c r="Y6275" s="319"/>
      <c r="Z6275" s="319"/>
      <c r="AA6275" s="319"/>
      <c r="AB6275" s="319"/>
      <c r="AC6275" s="319"/>
      <c r="AD6275" s="319"/>
      <c r="AE6275" s="319"/>
      <c r="AF6275" s="319"/>
    </row>
    <row r="6276" spans="2:32" s="313" customFormat="1" hidden="1" x14ac:dyDescent="0.25">
      <c r="B6276" s="313" t="s">
        <v>2870</v>
      </c>
      <c r="C6276" s="672"/>
      <c r="D6276" s="313" t="s">
        <v>11633</v>
      </c>
      <c r="E6276" s="313" t="s">
        <v>412</v>
      </c>
      <c r="I6276" s="313" t="s">
        <v>2870</v>
      </c>
      <c r="J6276" s="313" t="s">
        <v>525</v>
      </c>
      <c r="K6276" s="313">
        <v>26</v>
      </c>
      <c r="L6276" s="319"/>
      <c r="M6276" s="319">
        <v>29</v>
      </c>
      <c r="N6276" s="319">
        <v>43</v>
      </c>
      <c r="O6276" s="319" t="s">
        <v>9647</v>
      </c>
      <c r="P6276" s="319">
        <v>29</v>
      </c>
      <c r="Q6276" s="319">
        <v>58</v>
      </c>
      <c r="R6276" s="319">
        <v>48</v>
      </c>
      <c r="S6276" s="319" t="s">
        <v>9645</v>
      </c>
      <c r="T6276" s="319">
        <v>1738</v>
      </c>
      <c r="U6276" s="319">
        <v>-26.495000000000001</v>
      </c>
      <c r="V6276" s="319">
        <v>29.98</v>
      </c>
      <c r="W6276" s="319"/>
      <c r="X6276" s="319"/>
      <c r="Y6276" s="319"/>
      <c r="Z6276" s="319"/>
      <c r="AA6276" s="319"/>
      <c r="AB6276" s="319"/>
      <c r="AC6276" s="319"/>
      <c r="AD6276" s="319"/>
      <c r="AE6276" s="319"/>
      <c r="AF6276" s="319"/>
    </row>
    <row r="6277" spans="2:32" s="313" customFormat="1" hidden="1" x14ac:dyDescent="0.25">
      <c r="B6277" s="313" t="s">
        <v>4681</v>
      </c>
      <c r="C6277" s="672"/>
      <c r="D6277" s="313" t="s">
        <v>11634</v>
      </c>
      <c r="E6277" s="313" t="s">
        <v>412</v>
      </c>
      <c r="I6277" s="313" t="s">
        <v>4682</v>
      </c>
      <c r="J6277" s="313" t="s">
        <v>423</v>
      </c>
      <c r="K6277" s="313">
        <v>47</v>
      </c>
      <c r="L6277" s="319"/>
      <c r="M6277" s="319">
        <v>17</v>
      </c>
      <c r="N6277" s="319">
        <v>22</v>
      </c>
      <c r="O6277" s="319" t="s">
        <v>9644</v>
      </c>
      <c r="P6277" s="319">
        <v>2</v>
      </c>
      <c r="Q6277" s="319">
        <v>20</v>
      </c>
      <c r="R6277" s="319">
        <v>47</v>
      </c>
      <c r="S6277" s="319" t="s">
        <v>9648</v>
      </c>
      <c r="T6277" s="319">
        <v>33</v>
      </c>
      <c r="U6277" s="319">
        <v>47.289000000000001</v>
      </c>
      <c r="V6277" s="319">
        <v>-2.3460000000000001</v>
      </c>
      <c r="W6277" s="319"/>
      <c r="X6277" s="319"/>
      <c r="Y6277" s="319"/>
      <c r="Z6277" s="319"/>
      <c r="AA6277" s="319"/>
      <c r="AB6277" s="319"/>
      <c r="AC6277" s="319"/>
      <c r="AD6277" s="319"/>
      <c r="AE6277" s="319"/>
      <c r="AF6277" s="319"/>
    </row>
    <row r="6278" spans="2:32" s="313" customFormat="1" hidden="1" x14ac:dyDescent="0.25">
      <c r="B6278" s="313" t="s">
        <v>2880</v>
      </c>
      <c r="C6278" s="672"/>
      <c r="D6278" s="313" t="s">
        <v>11635</v>
      </c>
      <c r="E6278" s="313" t="s">
        <v>412</v>
      </c>
      <c r="I6278" s="313" t="s">
        <v>2881</v>
      </c>
      <c r="J6278" s="313" t="s">
        <v>418</v>
      </c>
      <c r="K6278" s="313">
        <v>32</v>
      </c>
      <c r="L6278" s="319"/>
      <c r="M6278" s="319">
        <v>45</v>
      </c>
      <c r="N6278" s="319">
        <v>2</v>
      </c>
      <c r="O6278" s="319" t="s">
        <v>9644</v>
      </c>
      <c r="P6278" s="319">
        <v>51</v>
      </c>
      <c r="Q6278" s="319">
        <v>51</v>
      </c>
      <c r="R6278" s="319">
        <v>42</v>
      </c>
      <c r="S6278" s="319" t="s">
        <v>9645</v>
      </c>
      <c r="T6278" s="319">
        <v>1546</v>
      </c>
      <c r="U6278" s="319">
        <v>32.750999999999998</v>
      </c>
      <c r="V6278" s="319">
        <v>51.862000000000002</v>
      </c>
      <c r="W6278" s="319"/>
      <c r="X6278" s="319"/>
      <c r="Y6278" s="319"/>
      <c r="Z6278" s="319"/>
      <c r="AA6278" s="319"/>
      <c r="AB6278" s="319"/>
      <c r="AC6278" s="319"/>
      <c r="AD6278" s="319"/>
      <c r="AE6278" s="319"/>
      <c r="AF6278" s="319"/>
    </row>
    <row r="6279" spans="2:32" s="313" customFormat="1" hidden="1" x14ac:dyDescent="0.25">
      <c r="B6279" s="313" t="s">
        <v>2883</v>
      </c>
      <c r="C6279" s="672"/>
      <c r="D6279" s="313" t="s">
        <v>11636</v>
      </c>
      <c r="E6279" s="313" t="s">
        <v>412</v>
      </c>
      <c r="I6279" s="313" t="s">
        <v>2883</v>
      </c>
      <c r="J6279" s="313" t="s">
        <v>745</v>
      </c>
      <c r="K6279" s="313">
        <v>59</v>
      </c>
      <c r="L6279" s="319"/>
      <c r="M6279" s="319">
        <v>21</v>
      </c>
      <c r="N6279" s="319">
        <v>3</v>
      </c>
      <c r="O6279" s="319" t="s">
        <v>9644</v>
      </c>
      <c r="P6279" s="319">
        <v>16</v>
      </c>
      <c r="Q6279" s="319">
        <v>42</v>
      </c>
      <c r="R6279" s="319">
        <v>30</v>
      </c>
      <c r="S6279" s="319" t="s">
        <v>9645</v>
      </c>
      <c r="T6279" s="319">
        <v>43</v>
      </c>
      <c r="U6279" s="319">
        <v>59.350999999999999</v>
      </c>
      <c r="V6279" s="319">
        <v>16.707999999999998</v>
      </c>
      <c r="W6279" s="319"/>
      <c r="X6279" s="319"/>
      <c r="Y6279" s="319"/>
      <c r="Z6279" s="319"/>
      <c r="AA6279" s="319"/>
      <c r="AB6279" s="319"/>
      <c r="AC6279" s="319"/>
      <c r="AD6279" s="319"/>
      <c r="AE6279" s="319"/>
      <c r="AF6279" s="319"/>
    </row>
    <row r="6280" spans="2:32" s="313" customFormat="1" hidden="1" x14ac:dyDescent="0.25">
      <c r="B6280" s="313" t="s">
        <v>2891</v>
      </c>
      <c r="C6280" s="672"/>
      <c r="D6280" s="313" t="s">
        <v>11637</v>
      </c>
      <c r="E6280" s="313" t="s">
        <v>412</v>
      </c>
      <c r="I6280" s="313" t="s">
        <v>2891</v>
      </c>
      <c r="J6280" s="313" t="s">
        <v>2892</v>
      </c>
      <c r="K6280" s="313">
        <v>40</v>
      </c>
      <c r="L6280" s="319"/>
      <c r="M6280" s="319">
        <v>58</v>
      </c>
      <c r="N6280" s="319">
        <v>27</v>
      </c>
      <c r="O6280" s="319" t="s">
        <v>9644</v>
      </c>
      <c r="P6280" s="319">
        <v>8</v>
      </c>
      <c r="Q6280" s="319">
        <v>38</v>
      </c>
      <c r="R6280" s="319">
        <v>43</v>
      </c>
      <c r="S6280" s="319" t="s">
        <v>9648</v>
      </c>
      <c r="T6280" s="319">
        <v>4</v>
      </c>
      <c r="U6280" s="319">
        <v>40.973999999999997</v>
      </c>
      <c r="V6280" s="319">
        <v>-8.6449999999999996</v>
      </c>
      <c r="W6280" s="319"/>
      <c r="X6280" s="319"/>
      <c r="Y6280" s="319"/>
      <c r="Z6280" s="319"/>
      <c r="AA6280" s="319"/>
      <c r="AB6280" s="319"/>
      <c r="AC6280" s="319"/>
      <c r="AD6280" s="319"/>
      <c r="AE6280" s="319"/>
      <c r="AF6280" s="319"/>
    </row>
    <row r="6281" spans="2:32" s="313" customFormat="1" hidden="1" x14ac:dyDescent="0.25">
      <c r="B6281" s="313" t="s">
        <v>2895</v>
      </c>
      <c r="C6281" s="672"/>
      <c r="D6281" s="313" t="s">
        <v>11638</v>
      </c>
      <c r="E6281" s="313" t="s">
        <v>412</v>
      </c>
      <c r="I6281" s="313" t="s">
        <v>2896</v>
      </c>
      <c r="J6281" s="313" t="s">
        <v>508</v>
      </c>
      <c r="K6281" s="313">
        <v>31</v>
      </c>
      <c r="L6281" s="319"/>
      <c r="M6281" s="319">
        <v>24</v>
      </c>
      <c r="N6281" s="319">
        <v>14</v>
      </c>
      <c r="O6281" s="319" t="s">
        <v>9644</v>
      </c>
      <c r="P6281" s="319">
        <v>9</v>
      </c>
      <c r="Q6281" s="319">
        <v>41</v>
      </c>
      <c r="R6281" s="319">
        <v>5</v>
      </c>
      <c r="S6281" s="319" t="s">
        <v>9648</v>
      </c>
      <c r="T6281" s="319">
        <v>118</v>
      </c>
      <c r="U6281" s="319">
        <v>31.404</v>
      </c>
      <c r="V6281" s="319">
        <v>-9.6850000000000005</v>
      </c>
      <c r="W6281" s="319"/>
      <c r="X6281" s="319"/>
      <c r="Y6281" s="319"/>
      <c r="Z6281" s="319"/>
      <c r="AA6281" s="319"/>
      <c r="AB6281" s="319"/>
      <c r="AC6281" s="319"/>
      <c r="AD6281" s="319"/>
      <c r="AE6281" s="319"/>
      <c r="AF6281" s="319"/>
    </row>
    <row r="6282" spans="2:32" s="313" customFormat="1" hidden="1" x14ac:dyDescent="0.25">
      <c r="B6282" s="313" t="s">
        <v>2902</v>
      </c>
      <c r="C6282" s="672"/>
      <c r="D6282" s="313" t="s">
        <v>11639</v>
      </c>
      <c r="E6282" s="313" t="s">
        <v>412</v>
      </c>
      <c r="I6282" s="313" t="s">
        <v>2902</v>
      </c>
      <c r="J6282" s="313" t="s">
        <v>1295</v>
      </c>
      <c r="K6282" s="313">
        <v>15</v>
      </c>
      <c r="L6282" s="319"/>
      <c r="M6282" s="319">
        <v>44</v>
      </c>
      <c r="N6282" s="319">
        <v>3</v>
      </c>
      <c r="O6282" s="319" t="s">
        <v>9647</v>
      </c>
      <c r="P6282" s="319">
        <v>32</v>
      </c>
      <c r="Q6282" s="319">
        <v>45</v>
      </c>
      <c r="R6282" s="319">
        <v>24</v>
      </c>
      <c r="S6282" s="319" t="s">
        <v>9645</v>
      </c>
      <c r="T6282" s="319">
        <v>331</v>
      </c>
      <c r="U6282" s="319">
        <v>-15.734</v>
      </c>
      <c r="V6282" s="319">
        <v>32.756999999999998</v>
      </c>
      <c r="W6282" s="319"/>
      <c r="X6282" s="319"/>
      <c r="Y6282" s="319"/>
      <c r="Z6282" s="319"/>
      <c r="AA6282" s="319"/>
      <c r="AB6282" s="319"/>
      <c r="AC6282" s="319"/>
      <c r="AD6282" s="319"/>
      <c r="AE6282" s="319"/>
      <c r="AF6282" s="319"/>
    </row>
    <row r="6283" spans="2:32" s="313" customFormat="1" hidden="1" x14ac:dyDescent="0.25">
      <c r="B6283" s="313" t="s">
        <v>7794</v>
      </c>
      <c r="C6283" s="672"/>
      <c r="D6283" s="313" t="s">
        <v>11640</v>
      </c>
      <c r="E6283" s="313" t="s">
        <v>412</v>
      </c>
      <c r="I6283" s="313" t="s">
        <v>7796</v>
      </c>
      <c r="J6283" s="313" t="s">
        <v>697</v>
      </c>
      <c r="K6283" s="313">
        <v>33</v>
      </c>
      <c r="L6283" s="319"/>
      <c r="M6283" s="319">
        <v>27</v>
      </c>
      <c r="N6283" s="319">
        <v>23</v>
      </c>
      <c r="O6283" s="319" t="s">
        <v>9647</v>
      </c>
      <c r="P6283" s="319">
        <v>70</v>
      </c>
      <c r="Q6283" s="319">
        <v>32</v>
      </c>
      <c r="R6283" s="319">
        <v>48</v>
      </c>
      <c r="S6283" s="319" t="s">
        <v>9648</v>
      </c>
      <c r="T6283" s="319">
        <v>649</v>
      </c>
      <c r="U6283" s="319">
        <v>-33.456000000000003</v>
      </c>
      <c r="V6283" s="319">
        <v>-70.546999999999997</v>
      </c>
      <c r="W6283" s="319"/>
      <c r="X6283" s="319"/>
      <c r="Y6283" s="319"/>
      <c r="Z6283" s="319"/>
      <c r="AA6283" s="319"/>
      <c r="AB6283" s="319"/>
      <c r="AC6283" s="319"/>
      <c r="AD6283" s="319"/>
      <c r="AE6283" s="319"/>
      <c r="AF6283" s="319"/>
    </row>
    <row r="6284" spans="2:32" s="313" customFormat="1" hidden="1" x14ac:dyDescent="0.25">
      <c r="B6284" s="313" t="s">
        <v>2905</v>
      </c>
      <c r="C6284" s="672"/>
      <c r="D6284" s="313" t="s">
        <v>11641</v>
      </c>
      <c r="E6284" s="313" t="s">
        <v>412</v>
      </c>
      <c r="I6284" s="313" t="s">
        <v>2905</v>
      </c>
      <c r="J6284" s="313" t="s">
        <v>2849</v>
      </c>
      <c r="K6284" s="313">
        <v>61</v>
      </c>
      <c r="L6284" s="319"/>
      <c r="M6284" s="319">
        <v>6</v>
      </c>
      <c r="N6284" s="319">
        <v>58</v>
      </c>
      <c r="O6284" s="319" t="s">
        <v>9644</v>
      </c>
      <c r="P6284" s="319">
        <v>22</v>
      </c>
      <c r="Q6284" s="319">
        <v>12</v>
      </c>
      <c r="R6284" s="319">
        <v>5</v>
      </c>
      <c r="S6284" s="319" t="s">
        <v>9645</v>
      </c>
      <c r="T6284" s="319">
        <v>79</v>
      </c>
      <c r="U6284" s="319">
        <v>61.116</v>
      </c>
      <c r="V6284" s="319">
        <v>22.201000000000001</v>
      </c>
      <c r="W6284" s="319"/>
      <c r="X6284" s="319"/>
      <c r="Y6284" s="319"/>
      <c r="Z6284" s="319"/>
      <c r="AA6284" s="319"/>
      <c r="AB6284" s="319"/>
      <c r="AC6284" s="319"/>
      <c r="AD6284" s="319"/>
      <c r="AE6284" s="319"/>
      <c r="AF6284" s="319"/>
    </row>
    <row r="6285" spans="2:32" s="313" customFormat="1" hidden="1" x14ac:dyDescent="0.25">
      <c r="B6285" s="313" t="s">
        <v>2913</v>
      </c>
      <c r="C6285" s="672"/>
      <c r="D6285" s="313" t="s">
        <v>11642</v>
      </c>
      <c r="E6285" s="313" t="s">
        <v>412</v>
      </c>
      <c r="I6285" s="313" t="s">
        <v>2913</v>
      </c>
      <c r="J6285" s="313" t="s">
        <v>705</v>
      </c>
      <c r="K6285" s="313">
        <v>38</v>
      </c>
      <c r="L6285" s="319"/>
      <c r="M6285" s="319">
        <v>32</v>
      </c>
      <c r="N6285" s="319">
        <v>0</v>
      </c>
      <c r="O6285" s="319" t="s">
        <v>9644</v>
      </c>
      <c r="P6285" s="319">
        <v>7</v>
      </c>
      <c r="Q6285" s="319">
        <v>53</v>
      </c>
      <c r="R6285" s="319">
        <v>22</v>
      </c>
      <c r="S6285" s="319" t="s">
        <v>9648</v>
      </c>
      <c r="T6285" s="319">
        <v>246</v>
      </c>
      <c r="U6285" s="319">
        <v>38.533000000000001</v>
      </c>
      <c r="V6285" s="319">
        <v>-7.8890000000000002</v>
      </c>
      <c r="W6285" s="319"/>
      <c r="X6285" s="319"/>
      <c r="Y6285" s="319"/>
      <c r="Z6285" s="319"/>
      <c r="AA6285" s="319"/>
      <c r="AB6285" s="319"/>
      <c r="AC6285" s="319"/>
      <c r="AD6285" s="319"/>
      <c r="AE6285" s="319"/>
      <c r="AF6285" s="319"/>
    </row>
    <row r="6286" spans="2:32" s="313" customFormat="1" hidden="1" x14ac:dyDescent="0.25">
      <c r="B6286" s="313" t="s">
        <v>2918</v>
      </c>
      <c r="C6286" s="672"/>
      <c r="D6286" s="313" t="s">
        <v>11643</v>
      </c>
      <c r="E6286" s="313" t="s">
        <v>412</v>
      </c>
      <c r="I6286" s="313" t="s">
        <v>2919</v>
      </c>
      <c r="J6286" s="313" t="s">
        <v>1287</v>
      </c>
      <c r="K6286" s="313">
        <v>32</v>
      </c>
      <c r="L6286" s="319"/>
      <c r="M6286" s="319">
        <v>26</v>
      </c>
      <c r="N6286" s="319">
        <v>27</v>
      </c>
      <c r="O6286" s="319" t="s">
        <v>9644</v>
      </c>
      <c r="P6286" s="319">
        <v>35</v>
      </c>
      <c r="Q6286" s="319">
        <v>0</v>
      </c>
      <c r="R6286" s="319">
        <v>22</v>
      </c>
      <c r="S6286" s="319" t="s">
        <v>9645</v>
      </c>
      <c r="T6286" s="319">
        <v>29</v>
      </c>
      <c r="U6286" s="319">
        <v>32.441000000000003</v>
      </c>
      <c r="V6286" s="319">
        <v>35.006</v>
      </c>
      <c r="W6286" s="319"/>
      <c r="X6286" s="319"/>
      <c r="Y6286" s="319"/>
      <c r="Z6286" s="319"/>
      <c r="AA6286" s="319"/>
      <c r="AB6286" s="319"/>
      <c r="AC6286" s="319"/>
      <c r="AD6286" s="319"/>
      <c r="AE6286" s="319"/>
      <c r="AF6286" s="319"/>
    </row>
    <row r="6287" spans="2:32" s="313" customFormat="1" hidden="1" x14ac:dyDescent="0.25">
      <c r="B6287" s="313" t="s">
        <v>2947</v>
      </c>
      <c r="C6287" s="672"/>
      <c r="D6287" s="313" t="s">
        <v>11644</v>
      </c>
      <c r="E6287" s="313" t="s">
        <v>412</v>
      </c>
      <c r="I6287" s="313" t="s">
        <v>2947</v>
      </c>
      <c r="J6287" s="313" t="s">
        <v>745</v>
      </c>
      <c r="K6287" s="313">
        <v>58</v>
      </c>
      <c r="L6287" s="319"/>
      <c r="M6287" s="319">
        <v>10</v>
      </c>
      <c r="N6287" s="319">
        <v>11</v>
      </c>
      <c r="O6287" s="319" t="s">
        <v>9644</v>
      </c>
      <c r="P6287" s="319">
        <v>13</v>
      </c>
      <c r="Q6287" s="319">
        <v>35</v>
      </c>
      <c r="R6287" s="319">
        <v>16</v>
      </c>
      <c r="S6287" s="319" t="s">
        <v>9645</v>
      </c>
      <c r="T6287" s="319">
        <v>240</v>
      </c>
      <c r="U6287" s="319">
        <v>58.17</v>
      </c>
      <c r="V6287" s="319">
        <v>13.587999999999999</v>
      </c>
      <c r="W6287" s="319"/>
      <c r="X6287" s="319"/>
      <c r="Y6287" s="319"/>
      <c r="Z6287" s="319"/>
      <c r="AA6287" s="319"/>
      <c r="AB6287" s="319"/>
      <c r="AC6287" s="319"/>
      <c r="AD6287" s="319"/>
      <c r="AE6287" s="319"/>
      <c r="AF6287" s="319"/>
    </row>
    <row r="6288" spans="2:32" s="313" customFormat="1" hidden="1" x14ac:dyDescent="0.25">
      <c r="B6288" s="313" t="s">
        <v>2948</v>
      </c>
      <c r="C6288" s="672"/>
      <c r="D6288" s="313" t="s">
        <v>11645</v>
      </c>
      <c r="E6288" s="313" t="s">
        <v>412</v>
      </c>
      <c r="I6288" s="313" t="s">
        <v>2948</v>
      </c>
      <c r="J6288" s="313" t="s">
        <v>745</v>
      </c>
      <c r="K6288" s="313">
        <v>65</v>
      </c>
      <c r="L6288" s="319"/>
      <c r="M6288" s="319">
        <v>6</v>
      </c>
      <c r="N6288" s="319">
        <v>23</v>
      </c>
      <c r="O6288" s="319" t="s">
        <v>9644</v>
      </c>
      <c r="P6288" s="319">
        <v>20</v>
      </c>
      <c r="Q6288" s="319">
        <v>45</v>
      </c>
      <c r="R6288" s="319">
        <v>38</v>
      </c>
      <c r="S6288" s="319" t="s">
        <v>9645</v>
      </c>
      <c r="T6288" s="319">
        <v>196</v>
      </c>
      <c r="U6288" s="319">
        <v>65.105999999999995</v>
      </c>
      <c r="V6288" s="319">
        <v>20.760999999999999</v>
      </c>
      <c r="W6288" s="319"/>
      <c r="X6288" s="319"/>
      <c r="Y6288" s="319"/>
      <c r="Z6288" s="319"/>
      <c r="AA6288" s="319"/>
      <c r="AB6288" s="319"/>
      <c r="AC6288" s="319"/>
      <c r="AD6288" s="319"/>
      <c r="AE6288" s="319"/>
      <c r="AF6288" s="319"/>
    </row>
    <row r="6289" spans="2:32" s="313" customFormat="1" hidden="1" x14ac:dyDescent="0.25">
      <c r="B6289" s="313" t="s">
        <v>2955</v>
      </c>
      <c r="C6289" s="672"/>
      <c r="D6289" s="313" t="s">
        <v>11646</v>
      </c>
      <c r="E6289" s="313" t="s">
        <v>412</v>
      </c>
      <c r="I6289" s="313" t="s">
        <v>2955</v>
      </c>
      <c r="J6289" s="313" t="s">
        <v>752</v>
      </c>
      <c r="K6289" s="313">
        <v>15</v>
      </c>
      <c r="L6289" s="319"/>
      <c r="M6289" s="319">
        <v>49</v>
      </c>
      <c r="N6289" s="319">
        <v>11</v>
      </c>
      <c r="O6289" s="319" t="s">
        <v>9647</v>
      </c>
      <c r="P6289" s="319">
        <v>140</v>
      </c>
      <c r="Q6289" s="319">
        <v>53</v>
      </c>
      <c r="R6289" s="319">
        <v>13</v>
      </c>
      <c r="S6289" s="319" t="s">
        <v>9648</v>
      </c>
      <c r="T6289" s="319">
        <v>3</v>
      </c>
      <c r="U6289" s="319">
        <v>-15.82</v>
      </c>
      <c r="V6289" s="319">
        <v>-140.887</v>
      </c>
      <c r="W6289" s="319"/>
      <c r="X6289" s="319"/>
      <c r="Y6289" s="319"/>
      <c r="Z6289" s="319"/>
      <c r="AA6289" s="319"/>
      <c r="AB6289" s="319"/>
      <c r="AC6289" s="319"/>
      <c r="AD6289" s="319"/>
      <c r="AE6289" s="319"/>
      <c r="AF6289" s="319"/>
    </row>
    <row r="6290" spans="2:32" s="313" customFormat="1" hidden="1" x14ac:dyDescent="0.25">
      <c r="B6290" s="313" t="s">
        <v>4913</v>
      </c>
      <c r="C6290" s="672"/>
      <c r="D6290" s="313" t="s">
        <v>11647</v>
      </c>
      <c r="E6290" s="313" t="s">
        <v>412</v>
      </c>
      <c r="I6290" s="313" t="s">
        <v>4914</v>
      </c>
      <c r="J6290" s="313" t="s">
        <v>1485</v>
      </c>
      <c r="K6290" s="313">
        <v>12</v>
      </c>
      <c r="L6290" s="319"/>
      <c r="M6290" s="319">
        <v>25</v>
      </c>
      <c r="N6290" s="319">
        <v>40</v>
      </c>
      <c r="O6290" s="319" t="s">
        <v>9644</v>
      </c>
      <c r="P6290" s="319">
        <v>86</v>
      </c>
      <c r="Q6290" s="319">
        <v>54</v>
      </c>
      <c r="R6290" s="319">
        <v>8</v>
      </c>
      <c r="S6290" s="319" t="s">
        <v>9648</v>
      </c>
      <c r="T6290" s="319">
        <v>100</v>
      </c>
      <c r="U6290" s="319">
        <v>12.428000000000001</v>
      </c>
      <c r="V6290" s="319">
        <v>-86.902000000000001</v>
      </c>
      <c r="W6290" s="319"/>
      <c r="X6290" s="319"/>
      <c r="Y6290" s="319"/>
      <c r="Z6290" s="319"/>
      <c r="AA6290" s="319"/>
      <c r="AB6290" s="319"/>
      <c r="AC6290" s="319"/>
      <c r="AD6290" s="319"/>
      <c r="AE6290" s="319"/>
      <c r="AF6290" s="319"/>
    </row>
    <row r="6291" spans="2:32" s="313" customFormat="1" hidden="1" x14ac:dyDescent="0.25">
      <c r="B6291" s="313" t="s">
        <v>2961</v>
      </c>
      <c r="C6291" s="672"/>
      <c r="D6291" s="313" t="s">
        <v>11648</v>
      </c>
      <c r="E6291" s="313" t="s">
        <v>412</v>
      </c>
      <c r="I6291" s="313" t="s">
        <v>2961</v>
      </c>
      <c r="J6291" s="313" t="s">
        <v>745</v>
      </c>
      <c r="K6291" s="313">
        <v>61</v>
      </c>
      <c r="L6291" s="319"/>
      <c r="M6291" s="319">
        <v>53</v>
      </c>
      <c r="N6291" s="319">
        <v>53</v>
      </c>
      <c r="O6291" s="319" t="s">
        <v>9644</v>
      </c>
      <c r="P6291" s="319">
        <v>15</v>
      </c>
      <c r="Q6291" s="319">
        <v>42</v>
      </c>
      <c r="R6291" s="319">
        <v>19</v>
      </c>
      <c r="S6291" s="319" t="s">
        <v>9645</v>
      </c>
      <c r="T6291" s="319">
        <v>207</v>
      </c>
      <c r="U6291" s="319">
        <v>61.898000000000003</v>
      </c>
      <c r="V6291" s="319">
        <v>15.705</v>
      </c>
      <c r="W6291" s="319"/>
      <c r="X6291" s="319"/>
      <c r="Y6291" s="319"/>
      <c r="Z6291" s="319"/>
      <c r="AA6291" s="319"/>
      <c r="AB6291" s="319"/>
      <c r="AC6291" s="319"/>
      <c r="AD6291" s="319"/>
      <c r="AE6291" s="319"/>
      <c r="AF6291" s="319"/>
    </row>
    <row r="6292" spans="2:32" s="313" customFormat="1" hidden="1" x14ac:dyDescent="0.25">
      <c r="B6292" s="313" t="s">
        <v>2970</v>
      </c>
      <c r="C6292" s="672"/>
      <c r="D6292" s="313" t="s">
        <v>11649</v>
      </c>
      <c r="E6292" s="313" t="s">
        <v>412</v>
      </c>
      <c r="I6292" s="313" t="s">
        <v>2970</v>
      </c>
      <c r="J6292" s="313" t="s">
        <v>678</v>
      </c>
      <c r="K6292" s="313">
        <v>10</v>
      </c>
      <c r="L6292" s="319"/>
      <c r="M6292" s="319">
        <v>6</v>
      </c>
      <c r="N6292" s="319">
        <v>34</v>
      </c>
      <c r="O6292" s="319" t="s">
        <v>9647</v>
      </c>
      <c r="P6292" s="319">
        <v>51</v>
      </c>
      <c r="Q6292" s="319">
        <v>10</v>
      </c>
      <c r="R6292" s="319">
        <v>34</v>
      </c>
      <c r="S6292" s="319" t="s">
        <v>9645</v>
      </c>
      <c r="T6292" s="319">
        <v>4</v>
      </c>
      <c r="U6292" s="319">
        <v>-10.109</v>
      </c>
      <c r="V6292" s="319">
        <v>51.176000000000002</v>
      </c>
      <c r="W6292" s="319"/>
      <c r="X6292" s="319"/>
      <c r="Y6292" s="319"/>
      <c r="Z6292" s="319"/>
      <c r="AA6292" s="319"/>
      <c r="AB6292" s="319"/>
      <c r="AC6292" s="319"/>
      <c r="AD6292" s="319"/>
      <c r="AE6292" s="319"/>
      <c r="AF6292" s="319"/>
    </row>
    <row r="6293" spans="2:32" s="313" customFormat="1" hidden="1" x14ac:dyDescent="0.25">
      <c r="B6293" s="313" t="s">
        <v>2971</v>
      </c>
      <c r="C6293" s="672"/>
      <c r="D6293" s="313" t="s">
        <v>11650</v>
      </c>
      <c r="E6293" s="313" t="s">
        <v>412</v>
      </c>
      <c r="I6293" s="313" t="s">
        <v>2971</v>
      </c>
      <c r="J6293" s="313" t="s">
        <v>418</v>
      </c>
      <c r="K6293" s="313">
        <v>28</v>
      </c>
      <c r="L6293" s="319"/>
      <c r="M6293" s="319">
        <v>53</v>
      </c>
      <c r="N6293" s="319">
        <v>31</v>
      </c>
      <c r="O6293" s="319" t="s">
        <v>9644</v>
      </c>
      <c r="P6293" s="319">
        <v>53</v>
      </c>
      <c r="Q6293" s="319">
        <v>43</v>
      </c>
      <c r="R6293" s="319">
        <v>22</v>
      </c>
      <c r="S6293" s="319" t="s">
        <v>9645</v>
      </c>
      <c r="T6293" s="319">
        <v>1299</v>
      </c>
      <c r="U6293" s="319">
        <v>28.891999999999999</v>
      </c>
      <c r="V6293" s="319">
        <v>53.722999999999999</v>
      </c>
      <c r="W6293" s="319"/>
      <c r="X6293" s="319"/>
      <c r="Y6293" s="319"/>
      <c r="Z6293" s="319"/>
      <c r="AA6293" s="319"/>
      <c r="AB6293" s="319"/>
      <c r="AC6293" s="319"/>
      <c r="AD6293" s="319"/>
      <c r="AE6293" s="319"/>
      <c r="AF6293" s="319"/>
    </row>
    <row r="6294" spans="2:32" s="313" customFormat="1" hidden="1" x14ac:dyDescent="0.25">
      <c r="B6294" s="313" t="s">
        <v>2972</v>
      </c>
      <c r="C6294" s="672"/>
      <c r="D6294" s="313" t="s">
        <v>11651</v>
      </c>
      <c r="E6294" s="313" t="s">
        <v>412</v>
      </c>
      <c r="I6294" s="313" t="s">
        <v>2972</v>
      </c>
      <c r="J6294" s="313" t="s">
        <v>406</v>
      </c>
      <c r="K6294" s="313">
        <v>52</v>
      </c>
      <c r="L6294" s="319"/>
      <c r="M6294" s="319">
        <v>55</v>
      </c>
      <c r="N6294" s="319">
        <v>9</v>
      </c>
      <c r="O6294" s="319" t="s">
        <v>9644</v>
      </c>
      <c r="P6294" s="319">
        <v>10</v>
      </c>
      <c r="Q6294" s="319">
        <v>11</v>
      </c>
      <c r="R6294" s="319">
        <v>1</v>
      </c>
      <c r="S6294" s="319" t="s">
        <v>9645</v>
      </c>
      <c r="T6294" s="319">
        <v>75</v>
      </c>
      <c r="U6294" s="319">
        <v>52.918999999999997</v>
      </c>
      <c r="V6294" s="319">
        <v>10.183999999999999</v>
      </c>
      <c r="W6294" s="319"/>
      <c r="X6294" s="319"/>
      <c r="Y6294" s="319"/>
      <c r="Z6294" s="319"/>
      <c r="AA6294" s="319"/>
      <c r="AB6294" s="319"/>
      <c r="AC6294" s="319"/>
      <c r="AD6294" s="319"/>
      <c r="AE6294" s="319"/>
      <c r="AF6294" s="319"/>
    </row>
    <row r="6295" spans="2:32" s="313" customFormat="1" hidden="1" x14ac:dyDescent="0.25">
      <c r="B6295" s="313" t="s">
        <v>2914</v>
      </c>
      <c r="C6295" s="672"/>
      <c r="D6295" s="313" t="s">
        <v>11652</v>
      </c>
      <c r="E6295" s="313" t="s">
        <v>412</v>
      </c>
      <c r="I6295" s="313" t="s">
        <v>2915</v>
      </c>
      <c r="J6295" s="313" t="s">
        <v>423</v>
      </c>
      <c r="K6295" s="313">
        <v>49</v>
      </c>
      <c r="L6295" s="319"/>
      <c r="M6295" s="319">
        <v>1</v>
      </c>
      <c r="N6295" s="319">
        <v>43</v>
      </c>
      <c r="O6295" s="319" t="s">
        <v>9644</v>
      </c>
      <c r="P6295" s="319">
        <v>1</v>
      </c>
      <c r="Q6295" s="319">
        <v>13</v>
      </c>
      <c r="R6295" s="319">
        <v>11</v>
      </c>
      <c r="S6295" s="319" t="s">
        <v>9645</v>
      </c>
      <c r="T6295" s="319">
        <v>142</v>
      </c>
      <c r="U6295" s="319">
        <v>49.029000000000003</v>
      </c>
      <c r="V6295" s="319">
        <v>1.22</v>
      </c>
      <c r="W6295" s="319"/>
      <c r="X6295" s="319"/>
      <c r="Y6295" s="319"/>
      <c r="Z6295" s="319"/>
      <c r="AA6295" s="319"/>
      <c r="AB6295" s="319"/>
      <c r="AC6295" s="319"/>
      <c r="AD6295" s="319"/>
      <c r="AE6295" s="319"/>
      <c r="AF6295" s="319"/>
    </row>
    <row r="6296" spans="2:32" s="313" customFormat="1" hidden="1" x14ac:dyDescent="0.25">
      <c r="B6296" s="313" t="s">
        <v>5011</v>
      </c>
      <c r="C6296" s="672"/>
      <c r="D6296" s="313" t="s">
        <v>11653</v>
      </c>
      <c r="E6296" s="313" t="s">
        <v>412</v>
      </c>
      <c r="I6296" s="313" t="s">
        <v>5012</v>
      </c>
      <c r="J6296" s="313" t="s">
        <v>745</v>
      </c>
      <c r="K6296" s="313">
        <v>56</v>
      </c>
      <c r="L6296" s="319"/>
      <c r="M6296" s="319">
        <v>57</v>
      </c>
      <c r="N6296" s="319">
        <v>1</v>
      </c>
      <c r="O6296" s="319" t="s">
        <v>9644</v>
      </c>
      <c r="P6296" s="319">
        <v>13</v>
      </c>
      <c r="Q6296" s="319">
        <v>55</v>
      </c>
      <c r="R6296" s="319">
        <v>18</v>
      </c>
      <c r="S6296" s="319" t="s">
        <v>9645</v>
      </c>
      <c r="T6296" s="319">
        <v>163</v>
      </c>
      <c r="U6296" s="319">
        <v>56.95</v>
      </c>
      <c r="V6296" s="319">
        <v>13.922000000000001</v>
      </c>
      <c r="W6296" s="319"/>
      <c r="X6296" s="319"/>
      <c r="Y6296" s="319"/>
      <c r="Z6296" s="319"/>
      <c r="AA6296" s="319"/>
      <c r="AB6296" s="319"/>
      <c r="AC6296" s="319"/>
      <c r="AD6296" s="319"/>
      <c r="AE6296" s="319"/>
      <c r="AF6296" s="319"/>
    </row>
    <row r="6297" spans="2:32" s="313" customFormat="1" hidden="1" x14ac:dyDescent="0.25">
      <c r="B6297" s="313" t="s">
        <v>4991</v>
      </c>
      <c r="C6297" s="672"/>
      <c r="D6297" s="313" t="s">
        <v>11654</v>
      </c>
      <c r="E6297" s="313" t="s">
        <v>412</v>
      </c>
      <c r="I6297" s="313" t="s">
        <v>4992</v>
      </c>
      <c r="J6297" s="313" t="s">
        <v>1018</v>
      </c>
      <c r="K6297" s="313">
        <v>13</v>
      </c>
      <c r="L6297" s="319"/>
      <c r="M6297" s="319">
        <v>57</v>
      </c>
      <c r="N6297" s="319">
        <v>18</v>
      </c>
      <c r="O6297" s="319" t="s">
        <v>9644</v>
      </c>
      <c r="P6297" s="319">
        <v>121</v>
      </c>
      <c r="Q6297" s="319">
        <v>7</v>
      </c>
      <c r="R6297" s="319">
        <v>29</v>
      </c>
      <c r="S6297" s="319" t="s">
        <v>9645</v>
      </c>
      <c r="T6297" s="319">
        <v>372</v>
      </c>
      <c r="U6297" s="319">
        <v>13.955</v>
      </c>
      <c r="V6297" s="319">
        <v>121.125</v>
      </c>
      <c r="W6297" s="319"/>
      <c r="X6297" s="319"/>
      <c r="Y6297" s="319"/>
      <c r="Z6297" s="319"/>
      <c r="AA6297" s="319"/>
      <c r="AB6297" s="319"/>
      <c r="AC6297" s="319"/>
      <c r="AD6297" s="319"/>
      <c r="AE6297" s="319"/>
      <c r="AF6297" s="319"/>
    </row>
    <row r="6298" spans="2:32" s="313" customFormat="1" hidden="1" x14ac:dyDescent="0.25">
      <c r="B6298" s="313" t="s">
        <v>2990</v>
      </c>
      <c r="C6298" s="672"/>
      <c r="D6298" s="313" t="s">
        <v>11655</v>
      </c>
      <c r="E6298" s="313" t="s">
        <v>412</v>
      </c>
      <c r="I6298" s="313" t="s">
        <v>2991</v>
      </c>
      <c r="J6298" s="313" t="s">
        <v>525</v>
      </c>
      <c r="K6298" s="313">
        <v>28</v>
      </c>
      <c r="L6298" s="319"/>
      <c r="M6298" s="319">
        <v>49</v>
      </c>
      <c r="N6298" s="319">
        <v>23</v>
      </c>
      <c r="O6298" s="319" t="s">
        <v>9647</v>
      </c>
      <c r="P6298" s="319">
        <v>27</v>
      </c>
      <c r="Q6298" s="319">
        <v>54</v>
      </c>
      <c r="R6298" s="319">
        <v>32</v>
      </c>
      <c r="S6298" s="319" t="s">
        <v>9645</v>
      </c>
      <c r="T6298" s="319">
        <v>1621</v>
      </c>
      <c r="U6298" s="319">
        <v>-28.823</v>
      </c>
      <c r="V6298" s="319">
        <v>27.908999999999999</v>
      </c>
      <c r="W6298" s="319"/>
      <c r="X6298" s="319"/>
      <c r="Y6298" s="319"/>
      <c r="Z6298" s="319"/>
      <c r="AA6298" s="319"/>
      <c r="AB6298" s="319"/>
      <c r="AC6298" s="319"/>
      <c r="AD6298" s="319"/>
      <c r="AE6298" s="319"/>
      <c r="AF6298" s="319"/>
    </row>
    <row r="6299" spans="2:32" s="313" customFormat="1" hidden="1" x14ac:dyDescent="0.25">
      <c r="B6299" s="313" t="s">
        <v>2995</v>
      </c>
      <c r="C6299" s="672"/>
      <c r="D6299" s="313" t="s">
        <v>11656</v>
      </c>
      <c r="E6299" s="313" t="s">
        <v>412</v>
      </c>
      <c r="I6299" s="313" t="s">
        <v>2995</v>
      </c>
      <c r="J6299" s="313" t="s">
        <v>937</v>
      </c>
      <c r="K6299" s="313">
        <v>22</v>
      </c>
      <c r="L6299" s="319"/>
      <c r="M6299" s="319">
        <v>21</v>
      </c>
      <c r="N6299" s="319">
        <v>35</v>
      </c>
      <c r="O6299" s="319" t="s">
        <v>9647</v>
      </c>
      <c r="P6299" s="319">
        <v>60</v>
      </c>
      <c r="Q6299" s="319">
        <v>3</v>
      </c>
      <c r="R6299" s="319">
        <v>13</v>
      </c>
      <c r="S6299" s="319" t="s">
        <v>9648</v>
      </c>
      <c r="T6299" s="319">
        <v>139</v>
      </c>
      <c r="U6299" s="319">
        <v>-22.36</v>
      </c>
      <c r="V6299" s="319">
        <v>-60.054000000000002</v>
      </c>
      <c r="W6299" s="319"/>
      <c r="X6299" s="319"/>
      <c r="Y6299" s="319"/>
      <c r="Z6299" s="319"/>
      <c r="AA6299" s="319"/>
      <c r="AB6299" s="319"/>
      <c r="AC6299" s="319"/>
      <c r="AD6299" s="319"/>
      <c r="AE6299" s="319"/>
      <c r="AF6299" s="319"/>
    </row>
    <row r="6300" spans="2:32" s="313" customFormat="1" hidden="1" x14ac:dyDescent="0.25">
      <c r="B6300" s="313" t="s">
        <v>2998</v>
      </c>
      <c r="C6300" s="672"/>
      <c r="D6300" s="313" t="s">
        <v>11657</v>
      </c>
      <c r="E6300" s="313" t="s">
        <v>412</v>
      </c>
      <c r="I6300" s="313" t="s">
        <v>2998</v>
      </c>
      <c r="J6300" s="313" t="s">
        <v>1204</v>
      </c>
      <c r="K6300" s="313">
        <v>8</v>
      </c>
      <c r="L6300" s="319"/>
      <c r="M6300" s="319">
        <v>39</v>
      </c>
      <c r="N6300" s="319">
        <v>9</v>
      </c>
      <c r="O6300" s="319" t="s">
        <v>9644</v>
      </c>
      <c r="P6300" s="319">
        <v>83</v>
      </c>
      <c r="Q6300" s="319">
        <v>3</v>
      </c>
      <c r="R6300" s="319">
        <v>55</v>
      </c>
      <c r="S6300" s="319" t="s">
        <v>9648</v>
      </c>
      <c r="T6300" s="319">
        <v>11</v>
      </c>
      <c r="U6300" s="319">
        <v>8.6519999999999992</v>
      </c>
      <c r="V6300" s="319">
        <v>-83.064999999999998</v>
      </c>
      <c r="W6300" s="319"/>
      <c r="X6300" s="319"/>
      <c r="Y6300" s="319"/>
      <c r="Z6300" s="319"/>
      <c r="AA6300" s="319"/>
      <c r="AB6300" s="319"/>
      <c r="AC6300" s="319"/>
      <c r="AD6300" s="319"/>
      <c r="AE6300" s="319"/>
      <c r="AF6300" s="319"/>
    </row>
    <row r="6301" spans="2:32" s="313" customFormat="1" hidden="1" x14ac:dyDescent="0.25">
      <c r="B6301" s="313" t="s">
        <v>8125</v>
      </c>
      <c r="C6301" s="672"/>
      <c r="D6301" s="313" t="s">
        <v>11658</v>
      </c>
      <c r="E6301" s="313" t="s">
        <v>412</v>
      </c>
      <c r="I6301" s="313" t="s">
        <v>8126</v>
      </c>
      <c r="J6301" s="313" t="s">
        <v>406</v>
      </c>
      <c r="K6301" s="313">
        <v>51</v>
      </c>
      <c r="L6301" s="319"/>
      <c r="M6301" s="319">
        <v>36</v>
      </c>
      <c r="N6301" s="319">
        <v>27</v>
      </c>
      <c r="O6301" s="319" t="s">
        <v>9644</v>
      </c>
      <c r="P6301" s="319">
        <v>13</v>
      </c>
      <c r="Q6301" s="319">
        <v>44</v>
      </c>
      <c r="R6301" s="319">
        <v>16</v>
      </c>
      <c r="S6301" s="319" t="s">
        <v>9645</v>
      </c>
      <c r="T6301" s="319">
        <v>122</v>
      </c>
      <c r="U6301" s="319">
        <v>51.607999999999997</v>
      </c>
      <c r="V6301" s="319">
        <v>13.738</v>
      </c>
      <c r="W6301" s="319"/>
      <c r="X6301" s="319"/>
      <c r="Y6301" s="319"/>
      <c r="Z6301" s="319"/>
      <c r="AA6301" s="319"/>
      <c r="AB6301" s="319"/>
      <c r="AC6301" s="319"/>
      <c r="AD6301" s="319"/>
      <c r="AE6301" s="319"/>
      <c r="AF6301" s="319"/>
    </row>
    <row r="6302" spans="2:32" s="313" customFormat="1" hidden="1" x14ac:dyDescent="0.25">
      <c r="B6302" s="313" t="s">
        <v>3005</v>
      </c>
      <c r="C6302" s="672"/>
      <c r="D6302" s="313" t="s">
        <v>11659</v>
      </c>
      <c r="E6302" s="313" t="s">
        <v>412</v>
      </c>
      <c r="I6302" s="313" t="s">
        <v>3006</v>
      </c>
      <c r="J6302" s="313" t="s">
        <v>406</v>
      </c>
      <c r="K6302" s="313">
        <v>54</v>
      </c>
      <c r="L6302" s="319"/>
      <c r="M6302" s="319">
        <v>46</v>
      </c>
      <c r="N6302" s="319">
        <v>18</v>
      </c>
      <c r="O6302" s="319" t="s">
        <v>9644</v>
      </c>
      <c r="P6302" s="319">
        <v>9</v>
      </c>
      <c r="Q6302" s="319">
        <v>22</v>
      </c>
      <c r="R6302" s="319">
        <v>41</v>
      </c>
      <c r="S6302" s="319" t="s">
        <v>9645</v>
      </c>
      <c r="T6302" s="319">
        <v>40</v>
      </c>
      <c r="U6302" s="319">
        <v>54.771999999999998</v>
      </c>
      <c r="V6302" s="319">
        <v>9.3780000000000001</v>
      </c>
      <c r="W6302" s="319"/>
      <c r="X6302" s="319"/>
      <c r="Y6302" s="319"/>
      <c r="Z6302" s="319"/>
      <c r="AA6302" s="319"/>
      <c r="AB6302" s="319"/>
      <c r="AC6302" s="319"/>
      <c r="AD6302" s="319"/>
      <c r="AE6302" s="319"/>
      <c r="AF6302" s="319"/>
    </row>
    <row r="6303" spans="2:32" s="313" customFormat="1" hidden="1" x14ac:dyDescent="0.25">
      <c r="B6303" s="313" t="s">
        <v>3015</v>
      </c>
      <c r="C6303" s="672"/>
      <c r="D6303" s="313" t="s">
        <v>11660</v>
      </c>
      <c r="E6303" s="313" t="s">
        <v>412</v>
      </c>
      <c r="I6303" s="313" t="s">
        <v>3015</v>
      </c>
      <c r="J6303" s="313" t="s">
        <v>847</v>
      </c>
      <c r="K6303" s="313">
        <v>50</v>
      </c>
      <c r="L6303" s="319"/>
      <c r="M6303" s="319">
        <v>14</v>
      </c>
      <c r="N6303" s="319">
        <v>37</v>
      </c>
      <c r="O6303" s="319" t="s">
        <v>9644</v>
      </c>
      <c r="P6303" s="319">
        <v>4</v>
      </c>
      <c r="Q6303" s="319">
        <v>38</v>
      </c>
      <c r="R6303" s="319">
        <v>55</v>
      </c>
      <c r="S6303" s="319" t="s">
        <v>9645</v>
      </c>
      <c r="T6303" s="319">
        <v>285</v>
      </c>
      <c r="U6303" s="319">
        <v>50.244</v>
      </c>
      <c r="V6303" s="319">
        <v>4.649</v>
      </c>
      <c r="W6303" s="319"/>
      <c r="X6303" s="319"/>
      <c r="Y6303" s="319"/>
      <c r="Z6303" s="319"/>
      <c r="AA6303" s="319"/>
      <c r="AB6303" s="319"/>
      <c r="AC6303" s="319"/>
      <c r="AD6303" s="319"/>
      <c r="AE6303" s="319"/>
      <c r="AF6303" s="319"/>
    </row>
    <row r="6304" spans="2:32" s="313" customFormat="1" hidden="1" x14ac:dyDescent="0.25">
      <c r="B6304" s="313" t="s">
        <v>3022</v>
      </c>
      <c r="C6304" s="672"/>
      <c r="D6304" s="313" t="s">
        <v>11661</v>
      </c>
      <c r="E6304" s="313" t="s">
        <v>412</v>
      </c>
      <c r="I6304" s="313" t="s">
        <v>3022</v>
      </c>
      <c r="J6304" s="313" t="s">
        <v>1169</v>
      </c>
      <c r="K6304" s="313">
        <v>21</v>
      </c>
      <c r="L6304" s="319"/>
      <c r="M6304" s="319">
        <v>29</v>
      </c>
      <c r="N6304" s="319">
        <v>59</v>
      </c>
      <c r="O6304" s="319" t="s">
        <v>9644</v>
      </c>
      <c r="P6304" s="319">
        <v>78</v>
      </c>
      <c r="Q6304" s="319">
        <v>12</v>
      </c>
      <c r="R6304" s="319">
        <v>10</v>
      </c>
      <c r="S6304" s="319" t="s">
        <v>9648</v>
      </c>
      <c r="T6304" s="319">
        <v>61</v>
      </c>
      <c r="U6304" s="319">
        <v>21.5</v>
      </c>
      <c r="V6304" s="319">
        <v>-78.203000000000003</v>
      </c>
      <c r="W6304" s="319"/>
      <c r="X6304" s="319"/>
      <c r="Y6304" s="319"/>
      <c r="Z6304" s="319"/>
      <c r="AA6304" s="319"/>
      <c r="AB6304" s="319"/>
      <c r="AC6304" s="319"/>
      <c r="AD6304" s="319"/>
      <c r="AE6304" s="319"/>
      <c r="AF6304" s="319"/>
    </row>
    <row r="6305" spans="2:32" s="313" customFormat="1" hidden="1" x14ac:dyDescent="0.25">
      <c r="B6305" s="313" t="s">
        <v>3032</v>
      </c>
      <c r="C6305" s="672"/>
      <c r="D6305" s="313" t="s">
        <v>11662</v>
      </c>
      <c r="E6305" s="313" t="s">
        <v>412</v>
      </c>
      <c r="I6305" s="313" t="s">
        <v>3032</v>
      </c>
      <c r="J6305" s="313" t="s">
        <v>426</v>
      </c>
      <c r="K6305" s="313">
        <v>48</v>
      </c>
      <c r="L6305" s="319"/>
      <c r="M6305" s="319">
        <v>44</v>
      </c>
      <c r="N6305" s="319">
        <v>46</v>
      </c>
      <c r="O6305" s="319" t="s">
        <v>9644</v>
      </c>
      <c r="P6305" s="319">
        <v>69</v>
      </c>
      <c r="Q6305" s="319">
        <v>5</v>
      </c>
      <c r="R6305" s="319">
        <v>50</v>
      </c>
      <c r="S6305" s="319" t="s">
        <v>9648</v>
      </c>
      <c r="T6305" s="319">
        <v>9</v>
      </c>
      <c r="U6305" s="319">
        <v>48.746000000000002</v>
      </c>
      <c r="V6305" s="319">
        <v>-69.096999999999994</v>
      </c>
      <c r="W6305" s="319"/>
      <c r="X6305" s="319"/>
      <c r="Y6305" s="319"/>
      <c r="Z6305" s="319"/>
      <c r="AA6305" s="319"/>
      <c r="AB6305" s="319"/>
      <c r="AC6305" s="319"/>
      <c r="AD6305" s="319"/>
      <c r="AE6305" s="319"/>
      <c r="AF6305" s="319"/>
    </row>
    <row r="6306" spans="2:32" s="313" customFormat="1" hidden="1" x14ac:dyDescent="0.25">
      <c r="B6306" s="313" t="s">
        <v>2400</v>
      </c>
      <c r="C6306" s="672"/>
      <c r="D6306" s="313" t="s">
        <v>11663</v>
      </c>
      <c r="E6306" s="313" t="s">
        <v>412</v>
      </c>
      <c r="I6306" s="313" t="s">
        <v>2401</v>
      </c>
      <c r="J6306" s="313" t="s">
        <v>665</v>
      </c>
      <c r="K6306" s="313">
        <v>28</v>
      </c>
      <c r="L6306" s="319"/>
      <c r="M6306" s="319">
        <v>43</v>
      </c>
      <c r="N6306" s="319">
        <v>32</v>
      </c>
      <c r="O6306" s="319" t="s">
        <v>9647</v>
      </c>
      <c r="P6306" s="319">
        <v>49</v>
      </c>
      <c r="Q6306" s="319">
        <v>25</v>
      </c>
      <c r="R6306" s="319">
        <v>29</v>
      </c>
      <c r="S6306" s="319" t="s">
        <v>9648</v>
      </c>
      <c r="T6306" s="319">
        <v>29</v>
      </c>
      <c r="U6306" s="319">
        <v>-28.725999999999999</v>
      </c>
      <c r="V6306" s="319">
        <v>-49.424999999999997</v>
      </c>
      <c r="W6306" s="319"/>
      <c r="X6306" s="319"/>
      <c r="Y6306" s="319"/>
      <c r="Z6306" s="319"/>
      <c r="AA6306" s="319"/>
      <c r="AB6306" s="319"/>
      <c r="AC6306" s="319"/>
      <c r="AD6306" s="319"/>
      <c r="AE6306" s="319"/>
      <c r="AF6306" s="319"/>
    </row>
    <row r="6307" spans="2:32" s="313" customFormat="1" hidden="1" x14ac:dyDescent="0.25">
      <c r="B6307" s="313" t="s">
        <v>8815</v>
      </c>
      <c r="C6307" s="672"/>
      <c r="D6307" s="313" t="s">
        <v>11664</v>
      </c>
      <c r="E6307" s="313" t="s">
        <v>412</v>
      </c>
      <c r="I6307" s="313" t="s">
        <v>8816</v>
      </c>
      <c r="J6307" s="313" t="s">
        <v>423</v>
      </c>
      <c r="K6307" s="313">
        <v>43</v>
      </c>
      <c r="L6307" s="319"/>
      <c r="M6307" s="319">
        <v>32</v>
      </c>
      <c r="N6307" s="319">
        <v>44</v>
      </c>
      <c r="O6307" s="319" t="s">
        <v>9644</v>
      </c>
      <c r="P6307" s="319">
        <v>1</v>
      </c>
      <c r="Q6307" s="319">
        <v>22</v>
      </c>
      <c r="R6307" s="319">
        <v>3</v>
      </c>
      <c r="S6307" s="319" t="s">
        <v>9645</v>
      </c>
      <c r="T6307" s="319">
        <v>164</v>
      </c>
      <c r="U6307" s="319">
        <v>43.545999999999999</v>
      </c>
      <c r="V6307" s="319">
        <v>1.367</v>
      </c>
      <c r="W6307" s="319"/>
      <c r="X6307" s="319"/>
      <c r="Y6307" s="319"/>
      <c r="Z6307" s="319"/>
      <c r="AA6307" s="319"/>
      <c r="AB6307" s="319"/>
      <c r="AC6307" s="319"/>
      <c r="AD6307" s="319"/>
      <c r="AE6307" s="319"/>
      <c r="AF6307" s="319"/>
    </row>
    <row r="6308" spans="2:32" s="313" customFormat="1" hidden="1" x14ac:dyDescent="0.25">
      <c r="B6308" s="313" t="s">
        <v>3163</v>
      </c>
      <c r="C6308" s="672"/>
      <c r="D6308" s="313" t="s">
        <v>11665</v>
      </c>
      <c r="E6308" s="313" t="s">
        <v>412</v>
      </c>
      <c r="I6308" s="313" t="s">
        <v>3163</v>
      </c>
      <c r="J6308" s="313" t="s">
        <v>406</v>
      </c>
      <c r="K6308" s="313">
        <v>48</v>
      </c>
      <c r="L6308" s="319"/>
      <c r="M6308" s="319">
        <v>1</v>
      </c>
      <c r="N6308" s="319">
        <v>13</v>
      </c>
      <c r="O6308" s="319" t="s">
        <v>9644</v>
      </c>
      <c r="P6308" s="319">
        <v>7</v>
      </c>
      <c r="Q6308" s="319">
        <v>50</v>
      </c>
      <c r="R6308" s="319">
        <v>1</v>
      </c>
      <c r="S6308" s="319" t="s">
        <v>9645</v>
      </c>
      <c r="T6308" s="319">
        <v>244</v>
      </c>
      <c r="U6308" s="319">
        <v>48.02</v>
      </c>
      <c r="V6308" s="319">
        <v>7.8339999999999996</v>
      </c>
      <c r="W6308" s="319"/>
      <c r="X6308" s="319"/>
      <c r="Y6308" s="319"/>
      <c r="Z6308" s="319"/>
      <c r="AA6308" s="319"/>
      <c r="AB6308" s="319"/>
      <c r="AC6308" s="319"/>
      <c r="AD6308" s="319"/>
      <c r="AE6308" s="319"/>
      <c r="AF6308" s="319"/>
    </row>
    <row r="6309" spans="2:32" s="313" customFormat="1" hidden="1" x14ac:dyDescent="0.25">
      <c r="B6309" s="313" t="s">
        <v>3169</v>
      </c>
      <c r="C6309" s="672"/>
      <c r="D6309" s="313" t="s">
        <v>11666</v>
      </c>
      <c r="E6309" s="313" t="s">
        <v>412</v>
      </c>
      <c r="I6309" s="313" t="s">
        <v>3169</v>
      </c>
      <c r="J6309" s="313" t="s">
        <v>406</v>
      </c>
      <c r="K6309" s="313">
        <v>51</v>
      </c>
      <c r="L6309" s="319"/>
      <c r="M6309" s="319">
        <v>6</v>
      </c>
      <c r="N6309" s="319">
        <v>52</v>
      </c>
      <c r="O6309" s="319" t="s">
        <v>9644</v>
      </c>
      <c r="P6309" s="319">
        <v>9</v>
      </c>
      <c r="Q6309" s="319">
        <v>17</v>
      </c>
      <c r="R6309" s="319">
        <v>9</v>
      </c>
      <c r="S6309" s="319" t="s">
        <v>9645</v>
      </c>
      <c r="T6309" s="319">
        <v>173</v>
      </c>
      <c r="U6309" s="319">
        <v>51.113999999999997</v>
      </c>
      <c r="V6309" s="319">
        <v>9.2859999999999996</v>
      </c>
      <c r="W6309" s="319"/>
      <c r="X6309" s="319"/>
      <c r="Y6309" s="319"/>
      <c r="Z6309" s="319"/>
      <c r="AA6309" s="319"/>
      <c r="AB6309" s="319"/>
      <c r="AC6309" s="319"/>
      <c r="AD6309" s="319"/>
      <c r="AE6309" s="319"/>
      <c r="AF6309" s="319"/>
    </row>
    <row r="6310" spans="2:32" s="313" customFormat="1" hidden="1" x14ac:dyDescent="0.25">
      <c r="B6310" s="313" t="s">
        <v>3170</v>
      </c>
      <c r="C6310" s="672"/>
      <c r="D6310" s="313" t="s">
        <v>11667</v>
      </c>
      <c r="E6310" s="313" t="s">
        <v>412</v>
      </c>
      <c r="I6310" s="313" t="s">
        <v>3170</v>
      </c>
      <c r="J6310" s="313" t="s">
        <v>665</v>
      </c>
      <c r="K6310" s="313">
        <v>20</v>
      </c>
      <c r="L6310" s="319"/>
      <c r="M6310" s="319">
        <v>16</v>
      </c>
      <c r="N6310" s="319">
        <v>42</v>
      </c>
      <c r="O6310" s="319" t="s">
        <v>9647</v>
      </c>
      <c r="P6310" s="319">
        <v>49</v>
      </c>
      <c r="Q6310" s="319">
        <v>11</v>
      </c>
      <c r="R6310" s="319">
        <v>14</v>
      </c>
      <c r="S6310" s="319" t="s">
        <v>9648</v>
      </c>
      <c r="T6310" s="319">
        <v>488</v>
      </c>
      <c r="U6310" s="319">
        <v>-20.277999999999999</v>
      </c>
      <c r="V6310" s="319">
        <v>-49.186999999999998</v>
      </c>
      <c r="W6310" s="319"/>
      <c r="X6310" s="319"/>
      <c r="Y6310" s="319"/>
      <c r="Z6310" s="319"/>
      <c r="AA6310" s="319"/>
      <c r="AB6310" s="319"/>
      <c r="AC6310" s="319"/>
      <c r="AD6310" s="319"/>
      <c r="AE6310" s="319"/>
      <c r="AF6310" s="319"/>
    </row>
    <row r="6311" spans="2:32" s="313" customFormat="1" hidden="1" x14ac:dyDescent="0.25">
      <c r="B6311" s="313" t="s">
        <v>9131</v>
      </c>
      <c r="C6311" s="672"/>
      <c r="D6311" s="313" t="s">
        <v>11668</v>
      </c>
      <c r="E6311" s="313" t="s">
        <v>412</v>
      </c>
      <c r="I6311" s="313" t="s">
        <v>9132</v>
      </c>
      <c r="J6311" s="313" t="s">
        <v>423</v>
      </c>
      <c r="K6311" s="313">
        <v>47</v>
      </c>
      <c r="L6311" s="319"/>
      <c r="M6311" s="319">
        <v>38</v>
      </c>
      <c r="N6311" s="319">
        <v>15</v>
      </c>
      <c r="O6311" s="319" t="s">
        <v>9644</v>
      </c>
      <c r="P6311" s="319">
        <v>6</v>
      </c>
      <c r="Q6311" s="319">
        <v>12</v>
      </c>
      <c r="R6311" s="319">
        <v>14</v>
      </c>
      <c r="S6311" s="319" t="s">
        <v>9645</v>
      </c>
      <c r="T6311" s="319">
        <v>381</v>
      </c>
      <c r="U6311" s="319">
        <v>47.637999999999998</v>
      </c>
      <c r="V6311" s="319">
        <v>6.2039999999999997</v>
      </c>
      <c r="W6311" s="319"/>
      <c r="X6311" s="319"/>
      <c r="Y6311" s="319"/>
      <c r="Z6311" s="319"/>
      <c r="AA6311" s="319"/>
      <c r="AB6311" s="319"/>
      <c r="AC6311" s="319"/>
      <c r="AD6311" s="319"/>
      <c r="AE6311" s="319"/>
      <c r="AF6311" s="319"/>
    </row>
    <row r="6312" spans="2:32" s="313" customFormat="1" hidden="1" x14ac:dyDescent="0.25">
      <c r="B6312" s="313" t="s">
        <v>3184</v>
      </c>
      <c r="C6312" s="672"/>
      <c r="D6312" s="313" t="s">
        <v>11669</v>
      </c>
      <c r="E6312" s="313" t="s">
        <v>412</v>
      </c>
      <c r="I6312" s="313" t="s">
        <v>3184</v>
      </c>
      <c r="J6312" s="313" t="s">
        <v>565</v>
      </c>
      <c r="K6312" s="313">
        <v>36</v>
      </c>
      <c r="L6312" s="319"/>
      <c r="M6312" s="319">
        <v>8</v>
      </c>
      <c r="N6312" s="319">
        <v>34</v>
      </c>
      <c r="O6312" s="319" t="s">
        <v>9644</v>
      </c>
      <c r="P6312" s="319">
        <v>136</v>
      </c>
      <c r="Q6312" s="319">
        <v>13</v>
      </c>
      <c r="R6312" s="319">
        <v>26</v>
      </c>
      <c r="S6312" s="319" t="s">
        <v>9645</v>
      </c>
      <c r="T6312" s="319">
        <v>6</v>
      </c>
      <c r="U6312" s="319">
        <v>36.143000000000001</v>
      </c>
      <c r="V6312" s="319">
        <v>136.22399999999999</v>
      </c>
      <c r="W6312" s="319"/>
      <c r="X6312" s="319"/>
      <c r="Y6312" s="319"/>
      <c r="Z6312" s="319"/>
      <c r="AA6312" s="319"/>
      <c r="AB6312" s="319"/>
      <c r="AC6312" s="319"/>
      <c r="AD6312" s="319"/>
      <c r="AE6312" s="319"/>
      <c r="AF6312" s="319"/>
    </row>
    <row r="6313" spans="2:32" s="313" customFormat="1" hidden="1" x14ac:dyDescent="0.25">
      <c r="B6313" s="313" t="s">
        <v>679</v>
      </c>
      <c r="C6313" s="672"/>
      <c r="D6313" s="313" t="s">
        <v>11670</v>
      </c>
      <c r="E6313" s="313" t="s">
        <v>412</v>
      </c>
      <c r="I6313" s="313" t="s">
        <v>680</v>
      </c>
      <c r="J6313" s="313" t="s">
        <v>665</v>
      </c>
      <c r="K6313" s="313">
        <v>20</v>
      </c>
      <c r="L6313" s="319"/>
      <c r="M6313" s="319">
        <v>42</v>
      </c>
      <c r="N6313" s="319">
        <v>10</v>
      </c>
      <c r="O6313" s="319" t="s">
        <v>9647</v>
      </c>
      <c r="P6313" s="319">
        <v>46</v>
      </c>
      <c r="Q6313" s="319">
        <v>20</v>
      </c>
      <c r="R6313" s="319">
        <v>6</v>
      </c>
      <c r="S6313" s="319" t="s">
        <v>9648</v>
      </c>
      <c r="T6313" s="319">
        <v>736</v>
      </c>
      <c r="U6313" s="319">
        <v>-20.702999999999999</v>
      </c>
      <c r="V6313" s="319">
        <v>-46.335000000000001</v>
      </c>
      <c r="W6313" s="319"/>
      <c r="X6313" s="319"/>
      <c r="Y6313" s="319"/>
      <c r="Z6313" s="319"/>
      <c r="AA6313" s="319"/>
      <c r="AB6313" s="319"/>
      <c r="AC6313" s="319"/>
      <c r="AD6313" s="319"/>
      <c r="AE6313" s="319"/>
      <c r="AF6313" s="319"/>
    </row>
    <row r="6314" spans="2:32" s="313" customFormat="1" hidden="1" x14ac:dyDescent="0.25">
      <c r="B6314" s="313" t="s">
        <v>7242</v>
      </c>
      <c r="C6314" s="672"/>
      <c r="D6314" s="313" t="s">
        <v>11671</v>
      </c>
      <c r="E6314" s="313" t="s">
        <v>412</v>
      </c>
      <c r="I6314" s="313" t="s">
        <v>7243</v>
      </c>
      <c r="J6314" s="313" t="s">
        <v>516</v>
      </c>
      <c r="K6314" s="313">
        <v>26</v>
      </c>
      <c r="L6314" s="319"/>
      <c r="M6314" s="319">
        <v>15</v>
      </c>
      <c r="N6314" s="319">
        <v>1</v>
      </c>
      <c r="O6314" s="319" t="s">
        <v>9644</v>
      </c>
      <c r="P6314" s="319">
        <v>81</v>
      </c>
      <c r="Q6314" s="319">
        <v>22</v>
      </c>
      <c r="R6314" s="319">
        <v>50</v>
      </c>
      <c r="S6314" s="319" t="s">
        <v>9645</v>
      </c>
      <c r="T6314" s="319">
        <v>107</v>
      </c>
      <c r="U6314" s="319">
        <v>26.25</v>
      </c>
      <c r="V6314" s="319">
        <v>81.381</v>
      </c>
      <c r="W6314" s="319"/>
      <c r="X6314" s="319"/>
      <c r="Y6314" s="319"/>
      <c r="Z6314" s="319"/>
      <c r="AA6314" s="319"/>
      <c r="AB6314" s="319"/>
      <c r="AC6314" s="319"/>
      <c r="AD6314" s="319"/>
      <c r="AE6314" s="319"/>
      <c r="AF6314" s="319"/>
    </row>
    <row r="6315" spans="2:32" s="313" customFormat="1" hidden="1" x14ac:dyDescent="0.25">
      <c r="B6315" s="313" t="s">
        <v>3191</v>
      </c>
      <c r="C6315" s="672"/>
      <c r="D6315" s="313" t="s">
        <v>11672</v>
      </c>
      <c r="E6315" s="313" t="s">
        <v>412</v>
      </c>
      <c r="I6315" s="313" t="s">
        <v>3192</v>
      </c>
      <c r="J6315" s="313" t="s">
        <v>565</v>
      </c>
      <c r="K6315" s="313">
        <v>26</v>
      </c>
      <c r="L6315" s="319"/>
      <c r="M6315" s="319">
        <v>16</v>
      </c>
      <c r="N6315" s="319">
        <v>27</v>
      </c>
      <c r="O6315" s="319" t="s">
        <v>9644</v>
      </c>
      <c r="P6315" s="319">
        <v>127</v>
      </c>
      <c r="Q6315" s="319">
        <v>45</v>
      </c>
      <c r="R6315" s="319">
        <v>23</v>
      </c>
      <c r="S6315" s="319" t="s">
        <v>9645</v>
      </c>
      <c r="T6315" s="319">
        <v>76</v>
      </c>
      <c r="U6315" s="319">
        <v>26.274000000000001</v>
      </c>
      <c r="V6315" s="319">
        <v>127.756</v>
      </c>
      <c r="W6315" s="319"/>
      <c r="X6315" s="319"/>
      <c r="Y6315" s="319"/>
      <c r="Z6315" s="319"/>
      <c r="AA6315" s="319"/>
      <c r="AB6315" s="319"/>
      <c r="AC6315" s="319"/>
      <c r="AD6315" s="319"/>
      <c r="AE6315" s="319"/>
      <c r="AF6315" s="319"/>
    </row>
    <row r="6316" spans="2:32" s="313" customFormat="1" hidden="1" x14ac:dyDescent="0.25">
      <c r="B6316" s="313" t="s">
        <v>3201</v>
      </c>
      <c r="C6316" s="672"/>
      <c r="D6316" s="313" t="s">
        <v>11673</v>
      </c>
      <c r="E6316" s="313" t="s">
        <v>412</v>
      </c>
      <c r="I6316" s="313" t="s">
        <v>3201</v>
      </c>
      <c r="J6316" s="313" t="s">
        <v>418</v>
      </c>
      <c r="K6316" s="313">
        <v>30</v>
      </c>
      <c r="L6316" s="319"/>
      <c r="M6316" s="319">
        <v>20</v>
      </c>
      <c r="N6316" s="319">
        <v>15</v>
      </c>
      <c r="O6316" s="319" t="s">
        <v>9644</v>
      </c>
      <c r="P6316" s="319">
        <v>50</v>
      </c>
      <c r="Q6316" s="319">
        <v>49</v>
      </c>
      <c r="R6316" s="319">
        <v>40</v>
      </c>
      <c r="S6316" s="319" t="s">
        <v>9645</v>
      </c>
      <c r="T6316" s="319">
        <v>730</v>
      </c>
      <c r="U6316" s="319">
        <v>30.337</v>
      </c>
      <c r="V6316" s="319">
        <v>50.828000000000003</v>
      </c>
      <c r="W6316" s="319"/>
      <c r="X6316" s="319"/>
      <c r="Y6316" s="319"/>
      <c r="Z6316" s="319"/>
      <c r="AA6316" s="319"/>
      <c r="AB6316" s="319"/>
      <c r="AC6316" s="319"/>
      <c r="AD6316" s="319"/>
      <c r="AE6316" s="319"/>
      <c r="AF6316" s="319"/>
    </row>
    <row r="6317" spans="2:32" s="313" customFormat="1" hidden="1" x14ac:dyDescent="0.25">
      <c r="B6317" s="313" t="s">
        <v>1912</v>
      </c>
      <c r="C6317" s="672"/>
      <c r="D6317" s="313" t="s">
        <v>11674</v>
      </c>
      <c r="E6317" s="313" t="s">
        <v>412</v>
      </c>
      <c r="I6317" s="313" t="s">
        <v>1913</v>
      </c>
      <c r="J6317" s="313" t="s">
        <v>697</v>
      </c>
      <c r="K6317" s="313">
        <v>42</v>
      </c>
      <c r="L6317" s="319"/>
      <c r="M6317" s="319">
        <v>29</v>
      </c>
      <c r="N6317" s="319">
        <v>27</v>
      </c>
      <c r="O6317" s="319" t="s">
        <v>9647</v>
      </c>
      <c r="P6317" s="319">
        <v>73</v>
      </c>
      <c r="Q6317" s="319">
        <v>46</v>
      </c>
      <c r="R6317" s="319">
        <v>28</v>
      </c>
      <c r="S6317" s="319" t="s">
        <v>9648</v>
      </c>
      <c r="T6317" s="319">
        <v>45</v>
      </c>
      <c r="U6317" s="319">
        <v>-42.491</v>
      </c>
      <c r="V6317" s="319">
        <v>-73.774000000000001</v>
      </c>
      <c r="W6317" s="319"/>
      <c r="X6317" s="319"/>
      <c r="Y6317" s="319"/>
      <c r="Z6317" s="319"/>
      <c r="AA6317" s="319"/>
      <c r="AB6317" s="319"/>
      <c r="AC6317" s="319"/>
      <c r="AD6317" s="319"/>
      <c r="AE6317" s="319"/>
      <c r="AF6317" s="319"/>
    </row>
    <row r="6318" spans="2:32" s="313" customFormat="1" hidden="1" x14ac:dyDescent="0.25">
      <c r="B6318" s="313" t="s">
        <v>3686</v>
      </c>
      <c r="C6318" s="672"/>
      <c r="D6318" s="313" t="s">
        <v>11675</v>
      </c>
      <c r="E6318" s="313" t="s">
        <v>412</v>
      </c>
      <c r="I6318" s="313" t="s">
        <v>3687</v>
      </c>
      <c r="J6318" s="313" t="s">
        <v>525</v>
      </c>
      <c r="K6318" s="313">
        <v>30</v>
      </c>
      <c r="L6318" s="319"/>
      <c r="M6318" s="319">
        <v>33</v>
      </c>
      <c r="N6318" s="319">
        <v>43</v>
      </c>
      <c r="O6318" s="319" t="s">
        <v>9647</v>
      </c>
      <c r="P6318" s="319">
        <v>25</v>
      </c>
      <c r="Q6318" s="319">
        <v>31</v>
      </c>
      <c r="R6318" s="319">
        <v>41</v>
      </c>
      <c r="S6318" s="319" t="s">
        <v>9645</v>
      </c>
      <c r="T6318" s="319">
        <v>1273</v>
      </c>
      <c r="U6318" s="319">
        <v>-30.562000000000001</v>
      </c>
      <c r="V6318" s="319">
        <v>25.527999999999999</v>
      </c>
      <c r="W6318" s="319"/>
      <c r="X6318" s="319"/>
      <c r="Y6318" s="319"/>
      <c r="Z6318" s="319"/>
      <c r="AA6318" s="319"/>
      <c r="AB6318" s="319"/>
      <c r="AC6318" s="319"/>
      <c r="AD6318" s="319"/>
      <c r="AE6318" s="319"/>
      <c r="AF6318" s="319"/>
    </row>
    <row r="6319" spans="2:32" s="313" customFormat="1" hidden="1" x14ac:dyDescent="0.25">
      <c r="B6319" s="313" t="s">
        <v>4092</v>
      </c>
      <c r="C6319" s="672"/>
      <c r="D6319" s="313" t="s">
        <v>11676</v>
      </c>
      <c r="E6319" s="313" t="s">
        <v>412</v>
      </c>
      <c r="I6319" s="313" t="s">
        <v>4093</v>
      </c>
      <c r="J6319" s="313" t="s">
        <v>1291</v>
      </c>
      <c r="K6319" s="313">
        <v>21</v>
      </c>
      <c r="L6319" s="319"/>
      <c r="M6319" s="319">
        <v>58</v>
      </c>
      <c r="N6319" s="319">
        <v>30</v>
      </c>
      <c r="O6319" s="319" t="s">
        <v>9644</v>
      </c>
      <c r="P6319" s="319">
        <v>100</v>
      </c>
      <c r="Q6319" s="319">
        <v>45</v>
      </c>
      <c r="R6319" s="319">
        <v>36</v>
      </c>
      <c r="S6319" s="319" t="s">
        <v>9645</v>
      </c>
      <c r="T6319" s="319">
        <v>553</v>
      </c>
      <c r="U6319" s="319">
        <v>21.975000000000001</v>
      </c>
      <c r="V6319" s="319">
        <v>100.76</v>
      </c>
      <c r="W6319" s="319"/>
      <c r="X6319" s="319"/>
      <c r="Y6319" s="319"/>
      <c r="Z6319" s="319"/>
      <c r="AA6319" s="319"/>
      <c r="AB6319" s="319"/>
      <c r="AC6319" s="319"/>
      <c r="AD6319" s="319"/>
      <c r="AE6319" s="319"/>
      <c r="AF6319" s="319"/>
    </row>
    <row r="6320" spans="2:32" s="313" customFormat="1" hidden="1" x14ac:dyDescent="0.25">
      <c r="B6320" s="313" t="s">
        <v>3989</v>
      </c>
      <c r="C6320" s="672"/>
      <c r="D6320" s="313" t="s">
        <v>11677</v>
      </c>
      <c r="E6320" s="313" t="s">
        <v>412</v>
      </c>
      <c r="I6320" s="313" t="s">
        <v>3995</v>
      </c>
      <c r="J6320" s="313" t="s">
        <v>484</v>
      </c>
      <c r="K6320" s="313">
        <v>38</v>
      </c>
      <c r="L6320" s="319"/>
      <c r="M6320" s="319">
        <v>19</v>
      </c>
      <c r="N6320" s="319">
        <v>9</v>
      </c>
      <c r="O6320" s="319" t="s">
        <v>9644</v>
      </c>
      <c r="P6320" s="319">
        <v>27</v>
      </c>
      <c r="Q6320" s="319">
        <v>9</v>
      </c>
      <c r="R6320" s="319">
        <v>35</v>
      </c>
      <c r="S6320" s="319" t="s">
        <v>9645</v>
      </c>
      <c r="T6320" s="319">
        <v>132</v>
      </c>
      <c r="U6320" s="319">
        <v>38.319000000000003</v>
      </c>
      <c r="V6320" s="319">
        <v>27.16</v>
      </c>
      <c r="W6320" s="319"/>
      <c r="X6320" s="319"/>
      <c r="Y6320" s="319"/>
      <c r="Z6320" s="319"/>
      <c r="AA6320" s="319"/>
      <c r="AB6320" s="319"/>
      <c r="AC6320" s="319"/>
      <c r="AD6320" s="319"/>
      <c r="AE6320" s="319"/>
      <c r="AF6320" s="319"/>
    </row>
    <row r="6321" spans="2:32" s="313" customFormat="1" hidden="1" x14ac:dyDescent="0.25">
      <c r="B6321" s="313" t="s">
        <v>2078</v>
      </c>
      <c r="C6321" s="672"/>
      <c r="D6321" s="313" t="s">
        <v>11678</v>
      </c>
      <c r="E6321" s="313" t="s">
        <v>412</v>
      </c>
      <c r="I6321" s="313" t="s">
        <v>2079</v>
      </c>
      <c r="J6321" s="313" t="s">
        <v>697</v>
      </c>
      <c r="K6321" s="313">
        <v>36</v>
      </c>
      <c r="L6321" s="319"/>
      <c r="M6321" s="319">
        <v>34</v>
      </c>
      <c r="N6321" s="319">
        <v>58</v>
      </c>
      <c r="O6321" s="319" t="s">
        <v>9647</v>
      </c>
      <c r="P6321" s="319">
        <v>72</v>
      </c>
      <c r="Q6321" s="319">
        <v>1</v>
      </c>
      <c r="R6321" s="319">
        <v>54</v>
      </c>
      <c r="S6321" s="319" t="s">
        <v>9648</v>
      </c>
      <c r="T6321" s="319">
        <v>151</v>
      </c>
      <c r="U6321" s="319">
        <v>-36.582999999999998</v>
      </c>
      <c r="V6321" s="319">
        <v>-72.031999999999996</v>
      </c>
      <c r="W6321" s="319"/>
      <c r="X6321" s="319"/>
      <c r="Y6321" s="319"/>
      <c r="Z6321" s="319"/>
      <c r="AA6321" s="319"/>
      <c r="AB6321" s="319"/>
      <c r="AC6321" s="319"/>
      <c r="AD6321" s="319"/>
      <c r="AE6321" s="319"/>
      <c r="AF6321" s="319"/>
    </row>
    <row r="6322" spans="2:32" s="313" customFormat="1" hidden="1" x14ac:dyDescent="0.25">
      <c r="B6322" s="313" t="s">
        <v>8551</v>
      </c>
      <c r="C6322" s="672"/>
      <c r="D6322" s="313" t="s">
        <v>11679</v>
      </c>
      <c r="E6322" s="313" t="s">
        <v>412</v>
      </c>
      <c r="I6322" s="313" t="s">
        <v>8552</v>
      </c>
      <c r="J6322" s="313" t="s">
        <v>1055</v>
      </c>
      <c r="K6322" s="313">
        <v>22</v>
      </c>
      <c r="L6322" s="319"/>
      <c r="M6322" s="319">
        <v>37</v>
      </c>
      <c r="N6322" s="319">
        <v>11</v>
      </c>
      <c r="O6322" s="319" t="s">
        <v>9647</v>
      </c>
      <c r="P6322" s="319">
        <v>63</v>
      </c>
      <c r="Q6322" s="319">
        <v>47</v>
      </c>
      <c r="R6322" s="319">
        <v>37</v>
      </c>
      <c r="S6322" s="319" t="s">
        <v>9648</v>
      </c>
      <c r="T6322" s="319">
        <v>449</v>
      </c>
      <c r="U6322" s="319">
        <v>-22.62</v>
      </c>
      <c r="V6322" s="319">
        <v>-63.793999999999997</v>
      </c>
      <c r="W6322" s="319"/>
      <c r="X6322" s="319"/>
      <c r="Y6322" s="319"/>
      <c r="Z6322" s="319"/>
      <c r="AA6322" s="319"/>
      <c r="AB6322" s="319"/>
      <c r="AC6322" s="319"/>
      <c r="AD6322" s="319"/>
      <c r="AE6322" s="319"/>
      <c r="AF6322" s="319"/>
    </row>
    <row r="6323" spans="2:32" s="313" customFormat="1" hidden="1" x14ac:dyDescent="0.25">
      <c r="B6323" s="313" t="s">
        <v>2436</v>
      </c>
      <c r="C6323" s="672"/>
      <c r="D6323" s="313" t="s">
        <v>11680</v>
      </c>
      <c r="E6323" s="313" t="s">
        <v>412</v>
      </c>
      <c r="I6323" s="313" t="s">
        <v>2437</v>
      </c>
      <c r="J6323" s="313" t="s">
        <v>697</v>
      </c>
      <c r="K6323" s="313">
        <v>34</v>
      </c>
      <c r="L6323" s="319"/>
      <c r="M6323" s="319">
        <v>58</v>
      </c>
      <c r="N6323" s="319">
        <v>1</v>
      </c>
      <c r="O6323" s="319" t="s">
        <v>9647</v>
      </c>
      <c r="P6323" s="319">
        <v>71</v>
      </c>
      <c r="Q6323" s="319">
        <v>13</v>
      </c>
      <c r="R6323" s="319">
        <v>1</v>
      </c>
      <c r="S6323" s="319" t="s">
        <v>9648</v>
      </c>
      <c r="T6323" s="319">
        <v>221</v>
      </c>
      <c r="U6323" s="319">
        <v>-34.966999999999999</v>
      </c>
      <c r="V6323" s="319">
        <v>-71.216999999999999</v>
      </c>
      <c r="W6323" s="319"/>
      <c r="X6323" s="319"/>
      <c r="Y6323" s="319"/>
      <c r="Z6323" s="319"/>
      <c r="AA6323" s="319"/>
      <c r="AB6323" s="319"/>
      <c r="AC6323" s="319"/>
      <c r="AD6323" s="319"/>
      <c r="AE6323" s="319"/>
      <c r="AF6323" s="319"/>
    </row>
    <row r="6324" spans="2:32" s="313" customFormat="1" hidden="1" x14ac:dyDescent="0.25">
      <c r="B6324" s="313" t="s">
        <v>3266</v>
      </c>
      <c r="C6324" s="672"/>
      <c r="D6324" s="313" t="s">
        <v>11681</v>
      </c>
      <c r="E6324" s="313" t="s">
        <v>412</v>
      </c>
      <c r="I6324" s="313" t="s">
        <v>3266</v>
      </c>
      <c r="J6324" s="313" t="s">
        <v>1055</v>
      </c>
      <c r="K6324" s="313">
        <v>35</v>
      </c>
      <c r="L6324" s="319"/>
      <c r="M6324" s="319">
        <v>41</v>
      </c>
      <c r="N6324" s="319">
        <v>46</v>
      </c>
      <c r="O6324" s="319" t="s">
        <v>9647</v>
      </c>
      <c r="P6324" s="319">
        <v>63</v>
      </c>
      <c r="Q6324" s="319">
        <v>45</v>
      </c>
      <c r="R6324" s="319">
        <v>29</v>
      </c>
      <c r="S6324" s="319" t="s">
        <v>9648</v>
      </c>
      <c r="T6324" s="319">
        <v>140</v>
      </c>
      <c r="U6324" s="319">
        <v>-35.695999999999998</v>
      </c>
      <c r="V6324" s="319">
        <v>-63.758000000000003</v>
      </c>
      <c r="W6324" s="319"/>
      <c r="X6324" s="319"/>
      <c r="Y6324" s="319"/>
      <c r="Z6324" s="319"/>
      <c r="AA6324" s="319"/>
      <c r="AB6324" s="319"/>
      <c r="AC6324" s="319"/>
      <c r="AD6324" s="319"/>
      <c r="AE6324" s="319"/>
      <c r="AF6324" s="319"/>
    </row>
    <row r="6325" spans="2:32" s="313" customFormat="1" hidden="1" x14ac:dyDescent="0.25">
      <c r="B6325" s="313" t="s">
        <v>3174</v>
      </c>
      <c r="C6325" s="672"/>
      <c r="D6325" s="313" t="s">
        <v>11682</v>
      </c>
      <c r="E6325" s="313" t="s">
        <v>412</v>
      </c>
      <c r="I6325" s="313" t="s">
        <v>3175</v>
      </c>
      <c r="J6325" s="313" t="s">
        <v>1055</v>
      </c>
      <c r="K6325" s="313">
        <v>39</v>
      </c>
      <c r="L6325" s="319"/>
      <c r="M6325" s="319">
        <v>0</v>
      </c>
      <c r="N6325" s="319">
        <v>2</v>
      </c>
      <c r="O6325" s="319" t="s">
        <v>9647</v>
      </c>
      <c r="P6325" s="319">
        <v>67</v>
      </c>
      <c r="Q6325" s="319">
        <v>37</v>
      </c>
      <c r="R6325" s="319">
        <v>13</v>
      </c>
      <c r="S6325" s="319" t="s">
        <v>9648</v>
      </c>
      <c r="T6325" s="319">
        <v>260</v>
      </c>
      <c r="U6325" s="319">
        <v>-39.000999999999998</v>
      </c>
      <c r="V6325" s="319">
        <v>-67.62</v>
      </c>
      <c r="W6325" s="319"/>
      <c r="X6325" s="319"/>
      <c r="Y6325" s="319"/>
      <c r="Z6325" s="319"/>
      <c r="AA6325" s="319"/>
      <c r="AB6325" s="319"/>
      <c r="AC6325" s="319"/>
      <c r="AD6325" s="319"/>
      <c r="AE6325" s="319"/>
      <c r="AF6325" s="319"/>
    </row>
    <row r="6326" spans="2:32" s="313" customFormat="1" hidden="1" x14ac:dyDescent="0.25">
      <c r="B6326" s="313" t="s">
        <v>2409</v>
      </c>
      <c r="C6326" s="672"/>
      <c r="D6326" s="313" t="s">
        <v>11683</v>
      </c>
      <c r="E6326" s="313" t="s">
        <v>412</v>
      </c>
      <c r="I6326" s="313" t="s">
        <v>2410</v>
      </c>
      <c r="J6326" s="313" t="s">
        <v>1018</v>
      </c>
      <c r="K6326" s="313">
        <v>6</v>
      </c>
      <c r="L6326" s="319"/>
      <c r="M6326" s="319">
        <v>6</v>
      </c>
      <c r="N6326" s="319">
        <v>20</v>
      </c>
      <c r="O6326" s="319" t="s">
        <v>9644</v>
      </c>
      <c r="P6326" s="319">
        <v>125</v>
      </c>
      <c r="Q6326" s="319">
        <v>14</v>
      </c>
      <c r="R6326" s="319">
        <v>10</v>
      </c>
      <c r="S6326" s="319" t="s">
        <v>9645</v>
      </c>
      <c r="T6326" s="319">
        <v>9</v>
      </c>
      <c r="U6326" s="319">
        <v>6.1059999999999999</v>
      </c>
      <c r="V6326" s="319">
        <v>125.236</v>
      </c>
      <c r="W6326" s="319"/>
      <c r="X6326" s="319"/>
      <c r="Y6326" s="319"/>
      <c r="Z6326" s="319"/>
      <c r="AA6326" s="319"/>
      <c r="AB6326" s="319"/>
      <c r="AC6326" s="319"/>
      <c r="AD6326" s="319"/>
      <c r="AE6326" s="319"/>
      <c r="AF6326" s="319"/>
    </row>
    <row r="6327" spans="2:32" s="313" customFormat="1" hidden="1" x14ac:dyDescent="0.25">
      <c r="B6327" s="313" t="s">
        <v>5202</v>
      </c>
      <c r="C6327" s="672"/>
      <c r="D6327" s="313" t="s">
        <v>11684</v>
      </c>
      <c r="E6327" s="313" t="s">
        <v>412</v>
      </c>
      <c r="I6327" s="313" t="s">
        <v>5206</v>
      </c>
      <c r="J6327" s="313" t="s">
        <v>594</v>
      </c>
      <c r="K6327" s="313">
        <v>40</v>
      </c>
      <c r="L6327" s="319"/>
      <c r="M6327" s="319">
        <v>17</v>
      </c>
      <c r="N6327" s="319">
        <v>38</v>
      </c>
      <c r="O6327" s="319" t="s">
        <v>9644</v>
      </c>
      <c r="P6327" s="319">
        <v>3</v>
      </c>
      <c r="Q6327" s="319">
        <v>43</v>
      </c>
      <c r="R6327" s="319">
        <v>25</v>
      </c>
      <c r="S6327" s="319" t="s">
        <v>9648</v>
      </c>
      <c r="T6327" s="319">
        <v>619</v>
      </c>
      <c r="U6327" s="319">
        <v>40.293999999999997</v>
      </c>
      <c r="V6327" s="319">
        <v>-3.7240000000000002</v>
      </c>
      <c r="W6327" s="319"/>
      <c r="X6327" s="319"/>
      <c r="Y6327" s="319"/>
      <c r="Z6327" s="319"/>
      <c r="AA6327" s="319"/>
      <c r="AB6327" s="319"/>
      <c r="AC6327" s="319"/>
      <c r="AD6327" s="319"/>
      <c r="AE6327" s="319"/>
      <c r="AF6327" s="319"/>
    </row>
    <row r="6328" spans="2:32" s="313" customFormat="1" hidden="1" x14ac:dyDescent="0.25">
      <c r="B6328" s="313" t="s">
        <v>8589</v>
      </c>
      <c r="C6328" s="672"/>
      <c r="D6328" s="313" t="s">
        <v>11685</v>
      </c>
      <c r="E6328" s="313" t="s">
        <v>412</v>
      </c>
      <c r="I6328" s="313" t="s">
        <v>8591</v>
      </c>
      <c r="J6328" s="313" t="s">
        <v>418</v>
      </c>
      <c r="K6328" s="313">
        <v>35</v>
      </c>
      <c r="L6328" s="319"/>
      <c r="M6328" s="319">
        <v>38</v>
      </c>
      <c r="N6328" s="319">
        <v>41</v>
      </c>
      <c r="O6328" s="319" t="s">
        <v>9644</v>
      </c>
      <c r="P6328" s="319">
        <v>51</v>
      </c>
      <c r="Q6328" s="319">
        <v>22</v>
      </c>
      <c r="R6328" s="319">
        <v>50</v>
      </c>
      <c r="S6328" s="319" t="s">
        <v>9645</v>
      </c>
      <c r="T6328" s="319">
        <v>1143</v>
      </c>
      <c r="U6328" s="319">
        <v>35.645000000000003</v>
      </c>
      <c r="V6328" s="319">
        <v>51.381</v>
      </c>
      <c r="W6328" s="319"/>
      <c r="X6328" s="319"/>
      <c r="Y6328" s="319"/>
      <c r="Z6328" s="319"/>
      <c r="AA6328" s="319"/>
      <c r="AB6328" s="319"/>
      <c r="AC6328" s="319"/>
      <c r="AD6328" s="319"/>
      <c r="AE6328" s="319"/>
      <c r="AF6328" s="319"/>
    </row>
    <row r="6329" spans="2:32" s="313" customFormat="1" hidden="1" x14ac:dyDescent="0.25">
      <c r="B6329" s="313" t="s">
        <v>3292</v>
      </c>
      <c r="C6329" s="672"/>
      <c r="D6329" s="313" t="s">
        <v>11686</v>
      </c>
      <c r="E6329" s="313" t="s">
        <v>412</v>
      </c>
      <c r="I6329" s="313" t="s">
        <v>3292</v>
      </c>
      <c r="J6329" s="313" t="s">
        <v>418</v>
      </c>
      <c r="K6329" s="313">
        <v>36</v>
      </c>
      <c r="L6329" s="319"/>
      <c r="M6329" s="319">
        <v>14</v>
      </c>
      <c r="N6329" s="319">
        <v>29</v>
      </c>
      <c r="O6329" s="319" t="s">
        <v>9644</v>
      </c>
      <c r="P6329" s="319">
        <v>50</v>
      </c>
      <c r="Q6329" s="319">
        <v>2</v>
      </c>
      <c r="R6329" s="319">
        <v>51</v>
      </c>
      <c r="S6329" s="319" t="s">
        <v>9645</v>
      </c>
      <c r="T6329" s="319">
        <v>1277</v>
      </c>
      <c r="U6329" s="319">
        <v>36.241</v>
      </c>
      <c r="V6329" s="319">
        <v>50.046999999999997</v>
      </c>
      <c r="W6329" s="319"/>
      <c r="X6329" s="319"/>
      <c r="Y6329" s="319"/>
      <c r="Z6329" s="319"/>
      <c r="AA6329" s="319"/>
      <c r="AB6329" s="319"/>
      <c r="AC6329" s="319"/>
      <c r="AD6329" s="319"/>
      <c r="AE6329" s="319"/>
      <c r="AF6329" s="319"/>
    </row>
    <row r="6330" spans="2:32" s="313" customFormat="1" hidden="1" x14ac:dyDescent="0.25">
      <c r="B6330" s="313" t="s">
        <v>3293</v>
      </c>
      <c r="C6330" s="672"/>
      <c r="D6330" s="313" t="s">
        <v>11687</v>
      </c>
      <c r="E6330" s="313" t="s">
        <v>412</v>
      </c>
      <c r="I6330" s="313" t="s">
        <v>3293</v>
      </c>
      <c r="J6330" s="313" t="s">
        <v>600</v>
      </c>
      <c r="K6330" s="313">
        <v>45</v>
      </c>
      <c r="L6330" s="319"/>
      <c r="M6330" s="319">
        <v>25</v>
      </c>
      <c r="N6330" s="319">
        <v>55</v>
      </c>
      <c r="O6330" s="319" t="s">
        <v>9644</v>
      </c>
      <c r="P6330" s="319">
        <v>10</v>
      </c>
      <c r="Q6330" s="319">
        <v>16</v>
      </c>
      <c r="R6330" s="319">
        <v>3</v>
      </c>
      <c r="S6330" s="319" t="s">
        <v>9645</v>
      </c>
      <c r="T6330" s="319">
        <v>102</v>
      </c>
      <c r="U6330" s="319">
        <v>45.432000000000002</v>
      </c>
      <c r="V6330" s="319">
        <v>10.268000000000001</v>
      </c>
      <c r="W6330" s="319"/>
      <c r="X6330" s="319"/>
      <c r="Y6330" s="319"/>
      <c r="Z6330" s="319"/>
      <c r="AA6330" s="319"/>
      <c r="AB6330" s="319"/>
      <c r="AC6330" s="319"/>
      <c r="AD6330" s="319"/>
      <c r="AE6330" s="319"/>
      <c r="AF6330" s="319"/>
    </row>
    <row r="6331" spans="2:32" s="313" customFormat="1" hidden="1" x14ac:dyDescent="0.25">
      <c r="B6331" s="313" t="s">
        <v>3305</v>
      </c>
      <c r="C6331" s="672"/>
      <c r="D6331" s="313" t="s">
        <v>11688</v>
      </c>
      <c r="E6331" s="313" t="s">
        <v>412</v>
      </c>
      <c r="I6331" s="313" t="s">
        <v>3305</v>
      </c>
      <c r="J6331" s="313" t="s">
        <v>565</v>
      </c>
      <c r="K6331" s="313">
        <v>35</v>
      </c>
      <c r="L6331" s="319"/>
      <c r="M6331" s="319">
        <v>23</v>
      </c>
      <c r="N6331" s="319">
        <v>39</v>
      </c>
      <c r="O6331" s="319" t="s">
        <v>9644</v>
      </c>
      <c r="P6331" s="319">
        <v>136</v>
      </c>
      <c r="Q6331" s="319">
        <v>52</v>
      </c>
      <c r="R6331" s="319">
        <v>10</v>
      </c>
      <c r="S6331" s="319" t="s">
        <v>9645</v>
      </c>
      <c r="T6331" s="319">
        <v>40</v>
      </c>
      <c r="U6331" s="319">
        <v>35.393999999999998</v>
      </c>
      <c r="V6331" s="319">
        <v>136.869</v>
      </c>
      <c r="W6331" s="319"/>
      <c r="X6331" s="319"/>
      <c r="Y6331" s="319"/>
      <c r="Z6331" s="319"/>
      <c r="AA6331" s="319"/>
      <c r="AB6331" s="319"/>
      <c r="AC6331" s="319"/>
      <c r="AD6331" s="319"/>
      <c r="AE6331" s="319"/>
      <c r="AF6331" s="319"/>
    </row>
    <row r="6332" spans="2:32" s="313" customFormat="1" hidden="1" x14ac:dyDescent="0.25">
      <c r="B6332" s="313" t="s">
        <v>3310</v>
      </c>
      <c r="C6332" s="672"/>
      <c r="D6332" s="313" t="s">
        <v>11689</v>
      </c>
      <c r="E6332" s="313" t="s">
        <v>412</v>
      </c>
      <c r="I6332" s="313" t="s">
        <v>3311</v>
      </c>
      <c r="J6332" s="313" t="s">
        <v>748</v>
      </c>
      <c r="K6332" s="313">
        <v>51</v>
      </c>
      <c r="L6332" s="319"/>
      <c r="M6332" s="319">
        <v>34</v>
      </c>
      <c r="N6332" s="319">
        <v>4</v>
      </c>
      <c r="O6332" s="319" t="s">
        <v>9644</v>
      </c>
      <c r="P6332" s="319">
        <v>4</v>
      </c>
      <c r="Q6332" s="319">
        <v>55</v>
      </c>
      <c r="R6332" s="319">
        <v>59</v>
      </c>
      <c r="S6332" s="319" t="s">
        <v>9645</v>
      </c>
      <c r="T6332" s="319">
        <v>15</v>
      </c>
      <c r="U6332" s="319">
        <v>51.567999999999998</v>
      </c>
      <c r="V6332" s="319">
        <v>4.9329999999999998</v>
      </c>
      <c r="W6332" s="319"/>
      <c r="X6332" s="319"/>
      <c r="Y6332" s="319"/>
      <c r="Z6332" s="319"/>
      <c r="AA6332" s="319"/>
      <c r="AB6332" s="319"/>
      <c r="AC6332" s="319"/>
      <c r="AD6332" s="319"/>
      <c r="AE6332" s="319"/>
      <c r="AF6332" s="319"/>
    </row>
    <row r="6333" spans="2:32" s="313" customFormat="1" hidden="1" x14ac:dyDescent="0.25">
      <c r="B6333" s="313" t="s">
        <v>3312</v>
      </c>
      <c r="C6333" s="672"/>
      <c r="D6333" s="313" t="s">
        <v>11690</v>
      </c>
      <c r="E6333" s="313" t="s">
        <v>412</v>
      </c>
      <c r="I6333" s="313" t="s">
        <v>3312</v>
      </c>
      <c r="J6333" s="313" t="s">
        <v>745</v>
      </c>
      <c r="K6333" s="313">
        <v>60</v>
      </c>
      <c r="L6333" s="319"/>
      <c r="M6333" s="319">
        <v>7</v>
      </c>
      <c r="N6333" s="319">
        <v>58</v>
      </c>
      <c r="O6333" s="319" t="s">
        <v>9644</v>
      </c>
      <c r="P6333" s="319">
        <v>18</v>
      </c>
      <c r="Q6333" s="319">
        <v>6</v>
      </c>
      <c r="R6333" s="319">
        <v>18</v>
      </c>
      <c r="S6333" s="319" t="s">
        <v>9645</v>
      </c>
      <c r="T6333" s="319">
        <v>19</v>
      </c>
      <c r="U6333" s="319">
        <v>60.133000000000003</v>
      </c>
      <c r="V6333" s="319">
        <v>18.105</v>
      </c>
      <c r="W6333" s="319"/>
      <c r="X6333" s="319"/>
      <c r="Y6333" s="319"/>
      <c r="Z6333" s="319"/>
      <c r="AA6333" s="319"/>
      <c r="AB6333" s="319"/>
      <c r="AC6333" s="319"/>
      <c r="AD6333" s="319"/>
      <c r="AE6333" s="319"/>
      <c r="AF6333" s="319"/>
    </row>
    <row r="6334" spans="2:32" s="313" customFormat="1" hidden="1" x14ac:dyDescent="0.25">
      <c r="B6334" s="313" t="s">
        <v>3313</v>
      </c>
      <c r="C6334" s="672"/>
      <c r="D6334" s="313" t="s">
        <v>11691</v>
      </c>
      <c r="E6334" s="313" t="s">
        <v>412</v>
      </c>
      <c r="I6334" s="313" t="s">
        <v>3313</v>
      </c>
      <c r="J6334" s="313" t="s">
        <v>600</v>
      </c>
      <c r="K6334" s="313">
        <v>40</v>
      </c>
      <c r="L6334" s="319"/>
      <c r="M6334" s="319">
        <v>46</v>
      </c>
      <c r="N6334" s="319">
        <v>4</v>
      </c>
      <c r="O6334" s="319" t="s">
        <v>9644</v>
      </c>
      <c r="P6334" s="319">
        <v>16</v>
      </c>
      <c r="Q6334" s="319">
        <v>56</v>
      </c>
      <c r="R6334" s="319">
        <v>0</v>
      </c>
      <c r="S6334" s="319" t="s">
        <v>9645</v>
      </c>
      <c r="T6334" s="319">
        <v>362</v>
      </c>
      <c r="U6334" s="319">
        <v>40.768000000000001</v>
      </c>
      <c r="V6334" s="319">
        <v>16.933</v>
      </c>
      <c r="W6334" s="319"/>
      <c r="X6334" s="319"/>
      <c r="Y6334" s="319"/>
      <c r="Z6334" s="319"/>
      <c r="AA6334" s="319"/>
      <c r="AB6334" s="319"/>
      <c r="AC6334" s="319"/>
      <c r="AD6334" s="319"/>
      <c r="AE6334" s="319"/>
      <c r="AF6334" s="319"/>
    </row>
    <row r="6335" spans="2:32" s="313" customFormat="1" hidden="1" x14ac:dyDescent="0.25">
      <c r="B6335" s="313" t="s">
        <v>3321</v>
      </c>
      <c r="C6335" s="672"/>
      <c r="D6335" s="313" t="s">
        <v>11692</v>
      </c>
      <c r="E6335" s="313" t="s">
        <v>412</v>
      </c>
      <c r="I6335" s="313" t="s">
        <v>3321</v>
      </c>
      <c r="J6335" s="313" t="s">
        <v>525</v>
      </c>
      <c r="K6335" s="313">
        <v>23</v>
      </c>
      <c r="L6335" s="319"/>
      <c r="M6335" s="319">
        <v>17</v>
      </c>
      <c r="N6335" s="319">
        <v>1</v>
      </c>
      <c r="O6335" s="319" t="s">
        <v>9647</v>
      </c>
      <c r="P6335" s="319">
        <v>30</v>
      </c>
      <c r="Q6335" s="319">
        <v>38</v>
      </c>
      <c r="R6335" s="319">
        <v>59</v>
      </c>
      <c r="S6335" s="319" t="s">
        <v>9645</v>
      </c>
      <c r="T6335" s="319">
        <v>481</v>
      </c>
      <c r="U6335" s="319">
        <v>-23.283999999999999</v>
      </c>
      <c r="V6335" s="319">
        <v>30.65</v>
      </c>
      <c r="W6335" s="319"/>
      <c r="X6335" s="319"/>
      <c r="Y6335" s="319"/>
      <c r="Z6335" s="319"/>
      <c r="AA6335" s="319"/>
      <c r="AB6335" s="319"/>
      <c r="AC6335" s="319"/>
      <c r="AD6335" s="319"/>
      <c r="AE6335" s="319"/>
      <c r="AF6335" s="319"/>
    </row>
    <row r="6336" spans="2:32" s="313" customFormat="1" hidden="1" x14ac:dyDescent="0.25">
      <c r="B6336" s="313" t="s">
        <v>729</v>
      </c>
      <c r="C6336" s="672"/>
      <c r="D6336" s="313" t="s">
        <v>11693</v>
      </c>
      <c r="E6336" s="313" t="s">
        <v>412</v>
      </c>
      <c r="I6336" s="313" t="s">
        <v>730</v>
      </c>
      <c r="J6336" s="313" t="s">
        <v>423</v>
      </c>
      <c r="K6336" s="313">
        <v>49</v>
      </c>
      <c r="L6336" s="319"/>
      <c r="M6336" s="319">
        <v>52</v>
      </c>
      <c r="N6336" s="319">
        <v>17</v>
      </c>
      <c r="O6336" s="319" t="s">
        <v>9644</v>
      </c>
      <c r="P6336" s="319">
        <v>2</v>
      </c>
      <c r="Q6336" s="319">
        <v>23</v>
      </c>
      <c r="R6336" s="319">
        <v>11</v>
      </c>
      <c r="S6336" s="319" t="s">
        <v>9645</v>
      </c>
      <c r="T6336" s="319">
        <v>64</v>
      </c>
      <c r="U6336" s="319">
        <v>49.871000000000002</v>
      </c>
      <c r="V6336" s="319">
        <v>2.3860000000000001</v>
      </c>
      <c r="W6336" s="319"/>
      <c r="X6336" s="319"/>
      <c r="Y6336" s="319"/>
      <c r="Z6336" s="319"/>
      <c r="AA6336" s="319"/>
      <c r="AB6336" s="319"/>
      <c r="AC6336" s="319"/>
      <c r="AD6336" s="319"/>
      <c r="AE6336" s="319"/>
      <c r="AF6336" s="319"/>
    </row>
    <row r="6337" spans="2:32" s="313" customFormat="1" hidden="1" x14ac:dyDescent="0.25">
      <c r="B6337" s="313" t="s">
        <v>3334</v>
      </c>
      <c r="C6337" s="672"/>
      <c r="D6337" s="313" t="s">
        <v>11694</v>
      </c>
      <c r="E6337" s="313" t="s">
        <v>412</v>
      </c>
      <c r="I6337" s="313" t="s">
        <v>3334</v>
      </c>
      <c r="J6337" s="313" t="s">
        <v>1009</v>
      </c>
      <c r="K6337" s="313">
        <v>47</v>
      </c>
      <c r="L6337" s="319"/>
      <c r="M6337" s="319">
        <v>34</v>
      </c>
      <c r="N6337" s="319">
        <v>15</v>
      </c>
      <c r="O6337" s="319" t="s">
        <v>9644</v>
      </c>
      <c r="P6337" s="319">
        <v>19</v>
      </c>
      <c r="Q6337" s="319">
        <v>20</v>
      </c>
      <c r="R6337" s="319">
        <v>19</v>
      </c>
      <c r="S6337" s="319" t="s">
        <v>9645</v>
      </c>
      <c r="T6337" s="319">
        <v>183</v>
      </c>
      <c r="U6337" s="319">
        <v>47.570999999999998</v>
      </c>
      <c r="V6337" s="319">
        <v>19.338999999999999</v>
      </c>
      <c r="W6337" s="319"/>
      <c r="X6337" s="319"/>
      <c r="Y6337" s="319"/>
      <c r="Z6337" s="319"/>
      <c r="AA6337" s="319"/>
      <c r="AB6337" s="319"/>
      <c r="AC6337" s="319"/>
      <c r="AD6337" s="319"/>
      <c r="AE6337" s="319"/>
      <c r="AF6337" s="319"/>
    </row>
    <row r="6338" spans="2:32" s="313" customFormat="1" hidden="1" x14ac:dyDescent="0.25">
      <c r="B6338" s="313" t="s">
        <v>3366</v>
      </c>
      <c r="C6338" s="672"/>
      <c r="D6338" s="313" t="s">
        <v>11695</v>
      </c>
      <c r="E6338" s="313" t="s">
        <v>412</v>
      </c>
      <c r="I6338" s="313" t="s">
        <v>3366</v>
      </c>
      <c r="J6338" s="313" t="s">
        <v>418</v>
      </c>
      <c r="K6338" s="313">
        <v>36</v>
      </c>
      <c r="L6338" s="319"/>
      <c r="M6338" s="319">
        <v>54</v>
      </c>
      <c r="N6338" s="319">
        <v>33</v>
      </c>
      <c r="O6338" s="319" t="s">
        <v>9644</v>
      </c>
      <c r="P6338" s="319">
        <v>54</v>
      </c>
      <c r="Q6338" s="319">
        <v>24</v>
      </c>
      <c r="R6338" s="319">
        <v>6</v>
      </c>
      <c r="S6338" s="319" t="s">
        <v>9645</v>
      </c>
      <c r="T6338" s="319">
        <v>0</v>
      </c>
      <c r="U6338" s="319">
        <v>36.908999999999999</v>
      </c>
      <c r="V6338" s="319">
        <v>54.402000000000001</v>
      </c>
      <c r="W6338" s="319"/>
      <c r="X6338" s="319"/>
      <c r="Y6338" s="319"/>
      <c r="Z6338" s="319"/>
      <c r="AA6338" s="319"/>
      <c r="AB6338" s="319"/>
      <c r="AC6338" s="319"/>
      <c r="AD6338" s="319"/>
      <c r="AE6338" s="319"/>
      <c r="AF6338" s="319"/>
    </row>
    <row r="6339" spans="2:32" s="313" customFormat="1" hidden="1" x14ac:dyDescent="0.25">
      <c r="B6339" s="313" t="s">
        <v>3387</v>
      </c>
      <c r="C6339" s="672"/>
      <c r="D6339" s="313" t="s">
        <v>11696</v>
      </c>
      <c r="E6339" s="313" t="s">
        <v>412</v>
      </c>
      <c r="I6339" s="313" t="s">
        <v>3387</v>
      </c>
      <c r="J6339" s="313" t="s">
        <v>1055</v>
      </c>
      <c r="K6339" s="313">
        <v>29</v>
      </c>
      <c r="L6339" s="319"/>
      <c r="M6339" s="319">
        <v>6</v>
      </c>
      <c r="N6339" s="319">
        <v>21</v>
      </c>
      <c r="O6339" s="319" t="s">
        <v>9647</v>
      </c>
      <c r="P6339" s="319">
        <v>59</v>
      </c>
      <c r="Q6339" s="319">
        <v>13</v>
      </c>
      <c r="R6339" s="319">
        <v>7</v>
      </c>
      <c r="S6339" s="319" t="s">
        <v>9648</v>
      </c>
      <c r="T6339" s="319">
        <v>40</v>
      </c>
      <c r="U6339" s="319">
        <v>-29.106000000000002</v>
      </c>
      <c r="V6339" s="319">
        <v>-59.219000000000001</v>
      </c>
      <c r="W6339" s="319"/>
      <c r="X6339" s="319"/>
      <c r="Y6339" s="319"/>
      <c r="Z6339" s="319"/>
      <c r="AA6339" s="319"/>
      <c r="AB6339" s="319"/>
      <c r="AC6339" s="319"/>
      <c r="AD6339" s="319"/>
      <c r="AE6339" s="319"/>
      <c r="AF6339" s="319"/>
    </row>
    <row r="6340" spans="2:32" s="313" customFormat="1" hidden="1" x14ac:dyDescent="0.25">
      <c r="B6340" s="313" t="s">
        <v>3391</v>
      </c>
      <c r="C6340" s="672"/>
      <c r="D6340" s="313" t="s">
        <v>11697</v>
      </c>
      <c r="E6340" s="313" t="s">
        <v>412</v>
      </c>
      <c r="I6340" s="313" t="s">
        <v>3392</v>
      </c>
      <c r="J6340" s="313" t="s">
        <v>406</v>
      </c>
      <c r="K6340" s="313">
        <v>49</v>
      </c>
      <c r="L6340" s="319"/>
      <c r="M6340" s="319">
        <v>41</v>
      </c>
      <c r="N6340" s="319">
        <v>58</v>
      </c>
      <c r="O6340" s="319" t="s">
        <v>9644</v>
      </c>
      <c r="P6340" s="319">
        <v>11</v>
      </c>
      <c r="Q6340" s="319">
        <v>56</v>
      </c>
      <c r="R6340" s="319">
        <v>28</v>
      </c>
      <c r="S6340" s="319" t="s">
        <v>9645</v>
      </c>
      <c r="T6340" s="319">
        <v>416</v>
      </c>
      <c r="U6340" s="319">
        <v>49.698999999999998</v>
      </c>
      <c r="V6340" s="319">
        <v>11.941000000000001</v>
      </c>
      <c r="W6340" s="319"/>
      <c r="X6340" s="319"/>
      <c r="Y6340" s="319"/>
      <c r="Z6340" s="319"/>
      <c r="AA6340" s="319"/>
      <c r="AB6340" s="319"/>
      <c r="AC6340" s="319"/>
      <c r="AD6340" s="319"/>
      <c r="AE6340" s="319"/>
      <c r="AF6340" s="319"/>
    </row>
    <row r="6341" spans="2:32" s="313" customFormat="1" hidden="1" x14ac:dyDescent="0.25">
      <c r="B6341" s="313" t="s">
        <v>3393</v>
      </c>
      <c r="C6341" s="672"/>
      <c r="D6341" s="313" t="s">
        <v>11698</v>
      </c>
      <c r="E6341" s="313" t="s">
        <v>412</v>
      </c>
      <c r="I6341" s="313" t="s">
        <v>3393</v>
      </c>
      <c r="J6341" s="313" t="s">
        <v>525</v>
      </c>
      <c r="K6341" s="313">
        <v>33</v>
      </c>
      <c r="L6341" s="319"/>
      <c r="M6341" s="319">
        <v>17</v>
      </c>
      <c r="N6341" s="319">
        <v>5</v>
      </c>
      <c r="O6341" s="319" t="s">
        <v>9647</v>
      </c>
      <c r="P6341" s="319">
        <v>26</v>
      </c>
      <c r="Q6341" s="319">
        <v>29</v>
      </c>
      <c r="R6341" s="319">
        <v>53</v>
      </c>
      <c r="S6341" s="319" t="s">
        <v>9645</v>
      </c>
      <c r="T6341" s="319">
        <v>651</v>
      </c>
      <c r="U6341" s="319">
        <v>-33.284999999999997</v>
      </c>
      <c r="V6341" s="319">
        <v>26.498000000000001</v>
      </c>
      <c r="W6341" s="319"/>
      <c r="X6341" s="319"/>
      <c r="Y6341" s="319"/>
      <c r="Z6341" s="319"/>
      <c r="AA6341" s="319"/>
      <c r="AB6341" s="319"/>
      <c r="AC6341" s="319"/>
      <c r="AD6341" s="319"/>
      <c r="AE6341" s="319"/>
      <c r="AF6341" s="319"/>
    </row>
    <row r="6342" spans="2:32" s="313" customFormat="1" hidden="1" x14ac:dyDescent="0.25">
      <c r="B6342" s="313" t="s">
        <v>3418</v>
      </c>
      <c r="C6342" s="672"/>
      <c r="D6342" s="313" t="s">
        <v>11699</v>
      </c>
      <c r="E6342" s="313" t="s">
        <v>412</v>
      </c>
      <c r="I6342" s="313" t="s">
        <v>3418</v>
      </c>
      <c r="J6342" s="313" t="s">
        <v>423</v>
      </c>
      <c r="K6342" s="313">
        <v>48</v>
      </c>
      <c r="L6342" s="319"/>
      <c r="M6342" s="319">
        <v>52</v>
      </c>
      <c r="N6342" s="319">
        <v>59</v>
      </c>
      <c r="O6342" s="319" t="s">
        <v>9644</v>
      </c>
      <c r="P6342" s="319">
        <v>1</v>
      </c>
      <c r="Q6342" s="319">
        <v>33</v>
      </c>
      <c r="R6342" s="319">
        <v>51</v>
      </c>
      <c r="S6342" s="319" t="s">
        <v>9648</v>
      </c>
      <c r="T6342" s="319">
        <v>14</v>
      </c>
      <c r="U6342" s="319">
        <v>48.883000000000003</v>
      </c>
      <c r="V6342" s="319">
        <v>-1.5640000000000001</v>
      </c>
      <c r="W6342" s="319"/>
      <c r="X6342" s="319"/>
      <c r="Y6342" s="319"/>
      <c r="Z6342" s="319"/>
      <c r="AA6342" s="319"/>
      <c r="AB6342" s="319"/>
      <c r="AC6342" s="319"/>
      <c r="AD6342" s="319"/>
      <c r="AE6342" s="319"/>
      <c r="AF6342" s="319"/>
    </row>
    <row r="6343" spans="2:32" s="313" customFormat="1" hidden="1" x14ac:dyDescent="0.25">
      <c r="B6343" s="313" t="s">
        <v>3419</v>
      </c>
      <c r="C6343" s="672"/>
      <c r="D6343" s="313" t="s">
        <v>11700</v>
      </c>
      <c r="E6343" s="313" t="s">
        <v>412</v>
      </c>
      <c r="I6343" s="313" t="s">
        <v>3419</v>
      </c>
      <c r="J6343" s="313" t="s">
        <v>3421</v>
      </c>
      <c r="K6343" s="313">
        <v>46</v>
      </c>
      <c r="L6343" s="319"/>
      <c r="M6343" s="319">
        <v>59</v>
      </c>
      <c r="N6343" s="319">
        <v>27</v>
      </c>
      <c r="O6343" s="319" t="s">
        <v>9644</v>
      </c>
      <c r="P6343" s="319">
        <v>15</v>
      </c>
      <c r="Q6343" s="319">
        <v>26</v>
      </c>
      <c r="R6343" s="319">
        <v>22</v>
      </c>
      <c r="S6343" s="319" t="s">
        <v>9645</v>
      </c>
      <c r="T6343" s="319">
        <v>340</v>
      </c>
      <c r="U6343" s="319">
        <v>46.991</v>
      </c>
      <c r="V6343" s="319">
        <v>15.439</v>
      </c>
      <c r="W6343" s="319"/>
      <c r="X6343" s="319"/>
      <c r="Y6343" s="319"/>
      <c r="Z6343" s="319"/>
      <c r="AA6343" s="319"/>
      <c r="AB6343" s="319"/>
      <c r="AC6343" s="319"/>
      <c r="AD6343" s="319"/>
      <c r="AE6343" s="319"/>
      <c r="AF6343" s="319"/>
    </row>
    <row r="6344" spans="2:32" s="313" customFormat="1" hidden="1" x14ac:dyDescent="0.25">
      <c r="B6344" s="313" t="s">
        <v>3423</v>
      </c>
      <c r="C6344" s="672"/>
      <c r="D6344" s="313" t="s">
        <v>11701</v>
      </c>
      <c r="E6344" s="313" t="s">
        <v>412</v>
      </c>
      <c r="I6344" s="313" t="s">
        <v>3423</v>
      </c>
      <c r="J6344" s="313" t="s">
        <v>600</v>
      </c>
      <c r="K6344" s="313">
        <v>41</v>
      </c>
      <c r="L6344" s="319"/>
      <c r="M6344" s="319">
        <v>3</v>
      </c>
      <c r="N6344" s="319">
        <v>39</v>
      </c>
      <c r="O6344" s="319" t="s">
        <v>9644</v>
      </c>
      <c r="P6344" s="319">
        <v>14</v>
      </c>
      <c r="Q6344" s="319">
        <v>4</v>
      </c>
      <c r="R6344" s="319">
        <v>55</v>
      </c>
      <c r="S6344" s="319" t="s">
        <v>9645</v>
      </c>
      <c r="T6344" s="319">
        <v>9</v>
      </c>
      <c r="U6344" s="319">
        <v>41.061</v>
      </c>
      <c r="V6344" s="319">
        <v>14.082000000000001</v>
      </c>
      <c r="W6344" s="319"/>
      <c r="X6344" s="319"/>
      <c r="Y6344" s="319"/>
      <c r="Z6344" s="319"/>
      <c r="AA6344" s="319"/>
      <c r="AB6344" s="319"/>
      <c r="AC6344" s="319"/>
      <c r="AD6344" s="319"/>
      <c r="AE6344" s="319"/>
      <c r="AF6344" s="319"/>
    </row>
    <row r="6345" spans="2:32" s="313" customFormat="1" hidden="1" x14ac:dyDescent="0.25">
      <c r="B6345" s="313" t="s">
        <v>1692</v>
      </c>
      <c r="C6345" s="672"/>
      <c r="D6345" s="313" t="s">
        <v>11702</v>
      </c>
      <c r="E6345" s="313" t="s">
        <v>412</v>
      </c>
      <c r="I6345" s="313" t="s">
        <v>1693</v>
      </c>
      <c r="J6345" s="313" t="s">
        <v>651</v>
      </c>
      <c r="K6345" s="313">
        <v>25</v>
      </c>
      <c r="L6345" s="319"/>
      <c r="M6345" s="319">
        <v>44</v>
      </c>
      <c r="N6345" s="319">
        <v>17</v>
      </c>
      <c r="O6345" s="319" t="s">
        <v>9644</v>
      </c>
      <c r="P6345" s="319">
        <v>77</v>
      </c>
      <c r="Q6345" s="319">
        <v>50</v>
      </c>
      <c r="R6345" s="319">
        <v>24</v>
      </c>
      <c r="S6345" s="319" t="s">
        <v>9648</v>
      </c>
      <c r="T6345" s="319">
        <v>6</v>
      </c>
      <c r="U6345" s="319">
        <v>25.738</v>
      </c>
      <c r="V6345" s="319">
        <v>-77.84</v>
      </c>
      <c r="W6345" s="319"/>
      <c r="X6345" s="319"/>
      <c r="Y6345" s="319"/>
      <c r="Z6345" s="319"/>
      <c r="AA6345" s="319"/>
      <c r="AB6345" s="319"/>
      <c r="AC6345" s="319"/>
      <c r="AD6345" s="319"/>
      <c r="AE6345" s="319"/>
      <c r="AF6345" s="319"/>
    </row>
    <row r="6346" spans="2:32" s="313" customFormat="1" hidden="1" x14ac:dyDescent="0.25">
      <c r="B6346" s="313" t="s">
        <v>3442</v>
      </c>
      <c r="C6346" s="672"/>
      <c r="D6346" s="313" t="s">
        <v>11703</v>
      </c>
      <c r="E6346" s="313" t="s">
        <v>412</v>
      </c>
      <c r="I6346" s="313" t="s">
        <v>3442</v>
      </c>
      <c r="J6346" s="313" t="s">
        <v>682</v>
      </c>
      <c r="K6346" s="313">
        <v>47</v>
      </c>
      <c r="L6346" s="319"/>
      <c r="M6346" s="319">
        <v>10</v>
      </c>
      <c r="N6346" s="319">
        <v>53</v>
      </c>
      <c r="O6346" s="319" t="s">
        <v>9644</v>
      </c>
      <c r="P6346" s="319">
        <v>7</v>
      </c>
      <c r="Q6346" s="319">
        <v>25</v>
      </c>
      <c r="R6346" s="319">
        <v>1</v>
      </c>
      <c r="S6346" s="319" t="s">
        <v>9645</v>
      </c>
      <c r="T6346" s="319">
        <v>431</v>
      </c>
      <c r="U6346" s="319">
        <v>47.180999999999997</v>
      </c>
      <c r="V6346" s="319">
        <v>7.4169999999999998</v>
      </c>
      <c r="W6346" s="319"/>
      <c r="X6346" s="319"/>
      <c r="Y6346" s="319"/>
      <c r="Z6346" s="319"/>
      <c r="AA6346" s="319"/>
      <c r="AB6346" s="319"/>
      <c r="AC6346" s="319"/>
      <c r="AD6346" s="319"/>
      <c r="AE6346" s="319"/>
      <c r="AF6346" s="319"/>
    </row>
    <row r="6347" spans="2:32" s="313" customFormat="1" hidden="1" x14ac:dyDescent="0.25">
      <c r="B6347" s="313" t="s">
        <v>3446</v>
      </c>
      <c r="C6347" s="672"/>
      <c r="D6347" s="313" t="s">
        <v>11704</v>
      </c>
      <c r="E6347" s="313" t="s">
        <v>412</v>
      </c>
      <c r="I6347" s="313" t="s">
        <v>3446</v>
      </c>
      <c r="J6347" s="313" t="s">
        <v>525</v>
      </c>
      <c r="K6347" s="313">
        <v>29</v>
      </c>
      <c r="L6347" s="319"/>
      <c r="M6347" s="319">
        <v>7</v>
      </c>
      <c r="N6347" s="319">
        <v>19</v>
      </c>
      <c r="O6347" s="319" t="s">
        <v>9647</v>
      </c>
      <c r="P6347" s="319">
        <v>30</v>
      </c>
      <c r="Q6347" s="319">
        <v>35</v>
      </c>
      <c r="R6347" s="319">
        <v>12</v>
      </c>
      <c r="S6347" s="319" t="s">
        <v>9645</v>
      </c>
      <c r="T6347" s="319">
        <v>1077</v>
      </c>
      <c r="U6347" s="319">
        <v>-29.122</v>
      </c>
      <c r="V6347" s="319">
        <v>30.587</v>
      </c>
      <c r="W6347" s="319"/>
      <c r="X6347" s="319"/>
      <c r="Y6347" s="319"/>
      <c r="Z6347" s="319"/>
      <c r="AA6347" s="319"/>
      <c r="AB6347" s="319"/>
      <c r="AC6347" s="319"/>
      <c r="AD6347" s="319"/>
      <c r="AE6347" s="319"/>
      <c r="AF6347" s="319"/>
    </row>
    <row r="6348" spans="2:32" s="313" customFormat="1" hidden="1" x14ac:dyDescent="0.25">
      <c r="B6348" s="313" t="s">
        <v>3447</v>
      </c>
      <c r="C6348" s="672"/>
      <c r="D6348" s="313" t="s">
        <v>11705</v>
      </c>
      <c r="E6348" s="313" t="s">
        <v>412</v>
      </c>
      <c r="I6348" s="313" t="s">
        <v>3448</v>
      </c>
      <c r="J6348" s="313" t="s">
        <v>1948</v>
      </c>
      <c r="K6348" s="313">
        <v>45</v>
      </c>
      <c r="L6348" s="319"/>
      <c r="M6348" s="319">
        <v>22</v>
      </c>
      <c r="N6348" s="319">
        <v>46</v>
      </c>
      <c r="O6348" s="319" t="s">
        <v>9644</v>
      </c>
      <c r="P6348" s="319">
        <v>14</v>
      </c>
      <c r="Q6348" s="319">
        <v>30</v>
      </c>
      <c r="R6348" s="319">
        <v>13</v>
      </c>
      <c r="S6348" s="319" t="s">
        <v>9645</v>
      </c>
      <c r="T6348" s="319">
        <v>290</v>
      </c>
      <c r="U6348" s="319">
        <v>45.378999999999998</v>
      </c>
      <c r="V6348" s="319">
        <v>14.504</v>
      </c>
      <c r="W6348" s="319"/>
      <c r="X6348" s="319"/>
      <c r="Y6348" s="319"/>
      <c r="Z6348" s="319"/>
      <c r="AA6348" s="319"/>
      <c r="AB6348" s="319"/>
      <c r="AC6348" s="319"/>
      <c r="AD6348" s="319"/>
      <c r="AE6348" s="319"/>
      <c r="AF6348" s="319"/>
    </row>
    <row r="6349" spans="2:32" s="313" customFormat="1" hidden="1" x14ac:dyDescent="0.25">
      <c r="B6349" s="313" t="s">
        <v>3449</v>
      </c>
      <c r="C6349" s="672"/>
      <c r="D6349" s="313" t="s">
        <v>11706</v>
      </c>
      <c r="E6349" s="313" t="s">
        <v>412</v>
      </c>
      <c r="I6349" s="313" t="s">
        <v>3450</v>
      </c>
      <c r="J6349" s="313" t="s">
        <v>410</v>
      </c>
      <c r="K6349" s="313">
        <v>55</v>
      </c>
      <c r="L6349" s="319"/>
      <c r="M6349" s="319">
        <v>56</v>
      </c>
      <c r="N6349" s="319">
        <v>28</v>
      </c>
      <c r="O6349" s="319" t="s">
        <v>9644</v>
      </c>
      <c r="P6349" s="319">
        <v>12</v>
      </c>
      <c r="Q6349" s="319">
        <v>22</v>
      </c>
      <c r="R6349" s="319">
        <v>56</v>
      </c>
      <c r="S6349" s="319" t="s">
        <v>9645</v>
      </c>
      <c r="T6349" s="319">
        <v>30</v>
      </c>
      <c r="U6349" s="319">
        <v>55.941000000000003</v>
      </c>
      <c r="V6349" s="319">
        <v>12.382</v>
      </c>
      <c r="W6349" s="319"/>
      <c r="X6349" s="319"/>
      <c r="Y6349" s="319"/>
      <c r="Z6349" s="319"/>
      <c r="AA6349" s="319"/>
      <c r="AB6349" s="319"/>
      <c r="AC6349" s="319"/>
      <c r="AD6349" s="319"/>
      <c r="AE6349" s="319"/>
      <c r="AF6349" s="319"/>
    </row>
    <row r="6350" spans="2:32" s="313" customFormat="1" hidden="1" x14ac:dyDescent="0.25">
      <c r="B6350" s="313" t="s">
        <v>8334</v>
      </c>
      <c r="C6350" s="672"/>
      <c r="D6350" s="313" t="s">
        <v>11707</v>
      </c>
      <c r="E6350" s="313" t="s">
        <v>412</v>
      </c>
      <c r="I6350" s="313" t="s">
        <v>8335</v>
      </c>
      <c r="J6350" s="313" t="s">
        <v>406</v>
      </c>
      <c r="K6350" s="313">
        <v>51</v>
      </c>
      <c r="L6350" s="319"/>
      <c r="M6350" s="319">
        <v>18</v>
      </c>
      <c r="N6350" s="319">
        <v>29</v>
      </c>
      <c r="O6350" s="319" t="s">
        <v>9644</v>
      </c>
      <c r="P6350" s="319">
        <v>13</v>
      </c>
      <c r="Q6350" s="319">
        <v>33</v>
      </c>
      <c r="R6350" s="319">
        <v>17</v>
      </c>
      <c r="S6350" s="319" t="s">
        <v>9645</v>
      </c>
      <c r="T6350" s="319">
        <v>128</v>
      </c>
      <c r="U6350" s="319">
        <v>51.308</v>
      </c>
      <c r="V6350" s="319">
        <v>13.555</v>
      </c>
      <c r="W6350" s="319"/>
      <c r="X6350" s="319"/>
      <c r="Y6350" s="319"/>
      <c r="Z6350" s="319"/>
      <c r="AA6350" s="319"/>
      <c r="AB6350" s="319"/>
      <c r="AC6350" s="319"/>
      <c r="AD6350" s="319"/>
      <c r="AE6350" s="319"/>
      <c r="AF6350" s="319"/>
    </row>
    <row r="6351" spans="2:32" s="313" customFormat="1" hidden="1" x14ac:dyDescent="0.25">
      <c r="B6351" s="313" t="s">
        <v>3461</v>
      </c>
      <c r="C6351" s="672"/>
      <c r="D6351" s="313" t="s">
        <v>11708</v>
      </c>
      <c r="E6351" s="313" t="s">
        <v>412</v>
      </c>
      <c r="I6351" s="313" t="s">
        <v>3462</v>
      </c>
      <c r="J6351" s="313" t="s">
        <v>665</v>
      </c>
      <c r="K6351" s="313">
        <v>10</v>
      </c>
      <c r="L6351" s="319"/>
      <c r="M6351" s="319">
        <v>47</v>
      </c>
      <c r="N6351" s="319">
        <v>10</v>
      </c>
      <c r="O6351" s="319" t="s">
        <v>9647</v>
      </c>
      <c r="P6351" s="319">
        <v>65</v>
      </c>
      <c r="Q6351" s="319">
        <v>17</v>
      </c>
      <c r="R6351" s="319">
        <v>5</v>
      </c>
      <c r="S6351" s="319" t="s">
        <v>9648</v>
      </c>
      <c r="T6351" s="319">
        <v>146</v>
      </c>
      <c r="U6351" s="319">
        <v>-10.786</v>
      </c>
      <c r="V6351" s="319">
        <v>-65.284999999999997</v>
      </c>
      <c r="W6351" s="319"/>
      <c r="X6351" s="319"/>
      <c r="Y6351" s="319"/>
      <c r="Z6351" s="319"/>
      <c r="AA6351" s="319"/>
      <c r="AB6351" s="319"/>
      <c r="AC6351" s="319"/>
      <c r="AD6351" s="319"/>
      <c r="AE6351" s="319"/>
      <c r="AF6351" s="319"/>
    </row>
    <row r="6352" spans="2:32" s="313" customFormat="1" hidden="1" x14ac:dyDescent="0.25">
      <c r="B6352" s="313" t="s">
        <v>3463</v>
      </c>
      <c r="C6352" s="672"/>
      <c r="D6352" s="313" t="s">
        <v>11709</v>
      </c>
      <c r="E6352" s="313" t="s">
        <v>412</v>
      </c>
      <c r="I6352" s="313" t="s">
        <v>3463</v>
      </c>
      <c r="J6352" s="313" t="s">
        <v>714</v>
      </c>
      <c r="K6352" s="313">
        <v>3</v>
      </c>
      <c r="L6352" s="319"/>
      <c r="M6352" s="319">
        <v>25</v>
      </c>
      <c r="N6352" s="319">
        <v>24</v>
      </c>
      <c r="O6352" s="319" t="s">
        <v>9647</v>
      </c>
      <c r="P6352" s="319">
        <v>78</v>
      </c>
      <c r="Q6352" s="319">
        <v>34</v>
      </c>
      <c r="R6352" s="319">
        <v>23</v>
      </c>
      <c r="S6352" s="319" t="s">
        <v>9648</v>
      </c>
      <c r="T6352" s="319">
        <v>805</v>
      </c>
      <c r="U6352" s="319">
        <v>-3.423</v>
      </c>
      <c r="V6352" s="319">
        <v>-78.572999999999993</v>
      </c>
      <c r="W6352" s="319"/>
      <c r="X6352" s="319"/>
      <c r="Y6352" s="319"/>
      <c r="Z6352" s="319"/>
      <c r="AA6352" s="319"/>
      <c r="AB6352" s="319"/>
      <c r="AC6352" s="319"/>
      <c r="AD6352" s="319"/>
      <c r="AE6352" s="319"/>
      <c r="AF6352" s="319"/>
    </row>
    <row r="6353" spans="2:32" s="313" customFormat="1" hidden="1" x14ac:dyDescent="0.25">
      <c r="B6353" s="313" t="s">
        <v>8972</v>
      </c>
      <c r="C6353" s="672"/>
      <c r="D6353" s="313" t="s">
        <v>11710</v>
      </c>
      <c r="E6353" s="313" t="s">
        <v>412</v>
      </c>
      <c r="I6353" s="313" t="s">
        <v>8973</v>
      </c>
      <c r="J6353" s="313" t="s">
        <v>512</v>
      </c>
      <c r="K6353" s="313">
        <v>13</v>
      </c>
      <c r="L6353" s="319"/>
      <c r="M6353" s="319">
        <v>30</v>
      </c>
      <c r="N6353" s="319">
        <v>0</v>
      </c>
      <c r="O6353" s="319" t="s">
        <v>9644</v>
      </c>
      <c r="P6353" s="319">
        <v>144</v>
      </c>
      <c r="Q6353" s="319">
        <v>50</v>
      </c>
      <c r="R6353" s="319">
        <v>0</v>
      </c>
      <c r="S6353" s="319" t="s">
        <v>9645</v>
      </c>
      <c r="T6353" s="319">
        <v>0</v>
      </c>
      <c r="U6353" s="319">
        <v>13.5</v>
      </c>
      <c r="V6353" s="319">
        <v>144.833</v>
      </c>
      <c r="W6353" s="319"/>
      <c r="X6353" s="319"/>
      <c r="Y6353" s="319"/>
      <c r="Z6353" s="319"/>
      <c r="AA6353" s="319"/>
      <c r="AB6353" s="319"/>
      <c r="AC6353" s="319"/>
      <c r="AD6353" s="319"/>
      <c r="AE6353" s="319"/>
      <c r="AF6353" s="319"/>
    </row>
    <row r="6354" spans="2:32" s="313" customFormat="1" hidden="1" x14ac:dyDescent="0.25">
      <c r="B6354" s="313" t="s">
        <v>3474</v>
      </c>
      <c r="C6354" s="672"/>
      <c r="D6354" s="313" t="s">
        <v>11711</v>
      </c>
      <c r="E6354" s="313" t="s">
        <v>412</v>
      </c>
      <c r="I6354" s="313" t="s">
        <v>3476</v>
      </c>
      <c r="J6354" s="313" t="s">
        <v>1169</v>
      </c>
      <c r="K6354" s="313">
        <v>19</v>
      </c>
      <c r="L6354" s="319"/>
      <c r="M6354" s="319">
        <v>54</v>
      </c>
      <c r="N6354" s="319">
        <v>23</v>
      </c>
      <c r="O6354" s="319" t="s">
        <v>9644</v>
      </c>
      <c r="P6354" s="319">
        <v>75</v>
      </c>
      <c r="Q6354" s="319">
        <v>12</v>
      </c>
      <c r="R6354" s="319">
        <v>25</v>
      </c>
      <c r="S6354" s="319" t="s">
        <v>9648</v>
      </c>
      <c r="T6354" s="319">
        <v>18</v>
      </c>
      <c r="U6354" s="319">
        <v>19.905999999999999</v>
      </c>
      <c r="V6354" s="319">
        <v>-75.206999999999994</v>
      </c>
      <c r="W6354" s="319"/>
      <c r="X6354" s="319"/>
      <c r="Y6354" s="319"/>
      <c r="Z6354" s="319"/>
      <c r="AA6354" s="319"/>
      <c r="AB6354" s="319"/>
      <c r="AC6354" s="319"/>
      <c r="AD6354" s="319"/>
      <c r="AE6354" s="319"/>
      <c r="AF6354" s="319"/>
    </row>
    <row r="6355" spans="2:32" s="313" customFormat="1" hidden="1" x14ac:dyDescent="0.25">
      <c r="B6355" s="313" t="s">
        <v>3479</v>
      </c>
      <c r="C6355" s="672"/>
      <c r="D6355" s="313" t="s">
        <v>11712</v>
      </c>
      <c r="E6355" s="313" t="s">
        <v>412</v>
      </c>
      <c r="I6355" s="313" t="s">
        <v>3479</v>
      </c>
      <c r="J6355" s="313" t="s">
        <v>1204</v>
      </c>
      <c r="K6355" s="313">
        <v>10</v>
      </c>
      <c r="L6355" s="319"/>
      <c r="M6355" s="319">
        <v>13</v>
      </c>
      <c r="N6355" s="319">
        <v>2</v>
      </c>
      <c r="O6355" s="319" t="s">
        <v>9644</v>
      </c>
      <c r="P6355" s="319">
        <v>83</v>
      </c>
      <c r="Q6355" s="319">
        <v>47</v>
      </c>
      <c r="R6355" s="319">
        <v>41</v>
      </c>
      <c r="S6355" s="319" t="s">
        <v>9648</v>
      </c>
      <c r="T6355" s="319">
        <v>270</v>
      </c>
      <c r="U6355" s="319">
        <v>10.217000000000001</v>
      </c>
      <c r="V6355" s="319">
        <v>-83.795000000000002</v>
      </c>
      <c r="W6355" s="319"/>
      <c r="X6355" s="319"/>
      <c r="Y6355" s="319"/>
      <c r="Z6355" s="319"/>
      <c r="AA6355" s="319"/>
      <c r="AB6355" s="319"/>
      <c r="AC6355" s="319"/>
      <c r="AD6355" s="319"/>
      <c r="AE6355" s="319"/>
      <c r="AF6355" s="319"/>
    </row>
    <row r="6356" spans="2:32" s="313" customFormat="1" hidden="1" x14ac:dyDescent="0.25">
      <c r="B6356" s="313" t="s">
        <v>3480</v>
      </c>
      <c r="C6356" s="672"/>
      <c r="D6356" s="313" t="s">
        <v>11713</v>
      </c>
      <c r="E6356" s="313" t="s">
        <v>412</v>
      </c>
      <c r="I6356" s="313" t="s">
        <v>3480</v>
      </c>
      <c r="J6356" s="313" t="s">
        <v>665</v>
      </c>
      <c r="K6356" s="313">
        <v>22</v>
      </c>
      <c r="L6356" s="319"/>
      <c r="M6356" s="319">
        <v>47</v>
      </c>
      <c r="N6356" s="319">
        <v>29</v>
      </c>
      <c r="O6356" s="319" t="s">
        <v>9647</v>
      </c>
      <c r="P6356" s="319">
        <v>45</v>
      </c>
      <c r="Q6356" s="319">
        <v>12</v>
      </c>
      <c r="R6356" s="319">
        <v>17</v>
      </c>
      <c r="S6356" s="319" t="s">
        <v>9648</v>
      </c>
      <c r="T6356" s="319">
        <v>537</v>
      </c>
      <c r="U6356" s="319">
        <v>-22.791</v>
      </c>
      <c r="V6356" s="319">
        <v>-45.204999999999998</v>
      </c>
      <c r="W6356" s="319"/>
      <c r="X6356" s="319"/>
      <c r="Y6356" s="319"/>
      <c r="Z6356" s="319"/>
      <c r="AA6356" s="319"/>
      <c r="AB6356" s="319"/>
      <c r="AC6356" s="319"/>
      <c r="AD6356" s="319"/>
      <c r="AE6356" s="319"/>
      <c r="AF6356" s="319"/>
    </row>
    <row r="6357" spans="2:32" s="313" customFormat="1" hidden="1" x14ac:dyDescent="0.25">
      <c r="B6357" s="313" t="s">
        <v>7149</v>
      </c>
      <c r="C6357" s="672"/>
      <c r="D6357" s="313" t="s">
        <v>11714</v>
      </c>
      <c r="E6357" s="313" t="s">
        <v>412</v>
      </c>
      <c r="I6357" s="313" t="s">
        <v>7150</v>
      </c>
      <c r="J6357" s="313" t="s">
        <v>697</v>
      </c>
      <c r="K6357" s="313">
        <v>54</v>
      </c>
      <c r="L6357" s="319"/>
      <c r="M6357" s="319">
        <v>55</v>
      </c>
      <c r="N6357" s="319">
        <v>51</v>
      </c>
      <c r="O6357" s="319" t="s">
        <v>9647</v>
      </c>
      <c r="P6357" s="319">
        <v>67</v>
      </c>
      <c r="Q6357" s="319">
        <v>37</v>
      </c>
      <c r="R6357" s="319">
        <v>34</v>
      </c>
      <c r="S6357" s="319" t="s">
        <v>9648</v>
      </c>
      <c r="T6357" s="319">
        <v>27</v>
      </c>
      <c r="U6357" s="319">
        <v>-54.930999999999997</v>
      </c>
      <c r="V6357" s="319">
        <v>-67.626000000000005</v>
      </c>
      <c r="W6357" s="319"/>
      <c r="X6357" s="319"/>
      <c r="Y6357" s="319"/>
      <c r="Z6357" s="319"/>
      <c r="AA6357" s="319"/>
      <c r="AB6357" s="319"/>
      <c r="AC6357" s="319"/>
      <c r="AD6357" s="319"/>
      <c r="AE6357" s="319"/>
      <c r="AF6357" s="319"/>
    </row>
    <row r="6358" spans="2:32" s="313" customFormat="1" hidden="1" x14ac:dyDescent="0.25">
      <c r="B6358" s="313" t="s">
        <v>3481</v>
      </c>
      <c r="C6358" s="672"/>
      <c r="D6358" s="313" t="s">
        <v>11715</v>
      </c>
      <c r="E6358" s="313" t="s">
        <v>412</v>
      </c>
      <c r="I6358" s="313" t="s">
        <v>3481</v>
      </c>
      <c r="J6358" s="313" t="s">
        <v>473</v>
      </c>
      <c r="K6358" s="313">
        <v>7</v>
      </c>
      <c r="L6358" s="319"/>
      <c r="M6358" s="319">
        <v>12</v>
      </c>
      <c r="N6358" s="319">
        <v>39</v>
      </c>
      <c r="O6358" s="319" t="s">
        <v>9644</v>
      </c>
      <c r="P6358" s="319">
        <v>70</v>
      </c>
      <c r="Q6358" s="319">
        <v>45</v>
      </c>
      <c r="R6358" s="319">
        <v>23</v>
      </c>
      <c r="S6358" s="319" t="s">
        <v>9648</v>
      </c>
      <c r="T6358" s="319">
        <v>130</v>
      </c>
      <c r="U6358" s="319">
        <v>7.2110000000000003</v>
      </c>
      <c r="V6358" s="319">
        <v>-70.756</v>
      </c>
      <c r="W6358" s="319"/>
      <c r="X6358" s="319"/>
      <c r="Y6358" s="319"/>
      <c r="Z6358" s="319"/>
      <c r="AA6358" s="319"/>
      <c r="AB6358" s="319"/>
      <c r="AC6358" s="319"/>
      <c r="AD6358" s="319"/>
      <c r="AE6358" s="319"/>
      <c r="AF6358" s="319"/>
    </row>
    <row r="6359" spans="2:32" s="313" customFormat="1" hidden="1" x14ac:dyDescent="0.25">
      <c r="B6359" s="313" t="s">
        <v>3493</v>
      </c>
      <c r="C6359" s="672"/>
      <c r="D6359" s="313" t="s">
        <v>11716</v>
      </c>
      <c r="E6359" s="313" t="s">
        <v>412</v>
      </c>
      <c r="I6359" s="313" t="s">
        <v>3493</v>
      </c>
      <c r="J6359" s="313" t="s">
        <v>878</v>
      </c>
      <c r="K6359" s="313">
        <v>4</v>
      </c>
      <c r="L6359" s="319"/>
      <c r="M6359" s="319">
        <v>48</v>
      </c>
      <c r="N6359" s="319">
        <v>44</v>
      </c>
      <c r="O6359" s="319" t="s">
        <v>9644</v>
      </c>
      <c r="P6359" s="319">
        <v>74</v>
      </c>
      <c r="Q6359" s="319">
        <v>3</v>
      </c>
      <c r="R6359" s="319">
        <v>53</v>
      </c>
      <c r="S6359" s="319" t="s">
        <v>9648</v>
      </c>
      <c r="T6359" s="319">
        <v>2585</v>
      </c>
      <c r="U6359" s="319">
        <v>4.8120000000000003</v>
      </c>
      <c r="V6359" s="319">
        <v>-74.064999999999998</v>
      </c>
      <c r="W6359" s="319"/>
      <c r="X6359" s="319"/>
      <c r="Y6359" s="319"/>
      <c r="Z6359" s="319"/>
      <c r="AA6359" s="319"/>
      <c r="AB6359" s="319"/>
      <c r="AC6359" s="319"/>
      <c r="AD6359" s="319"/>
      <c r="AE6359" s="319"/>
      <c r="AF6359" s="319"/>
    </row>
    <row r="6360" spans="2:32" s="313" customFormat="1" hidden="1" x14ac:dyDescent="0.25">
      <c r="B6360" s="313" t="s">
        <v>3503</v>
      </c>
      <c r="C6360" s="672"/>
      <c r="D6360" s="313" t="s">
        <v>11717</v>
      </c>
      <c r="E6360" s="313" t="s">
        <v>412</v>
      </c>
      <c r="I6360" s="313" t="s">
        <v>3503</v>
      </c>
      <c r="J6360" s="313" t="s">
        <v>600</v>
      </c>
      <c r="K6360" s="313">
        <v>41</v>
      </c>
      <c r="L6360" s="319"/>
      <c r="M6360" s="319">
        <v>59</v>
      </c>
      <c r="N6360" s="319">
        <v>25</v>
      </c>
      <c r="O6360" s="319" t="s">
        <v>9644</v>
      </c>
      <c r="P6360" s="319">
        <v>12</v>
      </c>
      <c r="Q6360" s="319">
        <v>44</v>
      </c>
      <c r="R6360" s="319">
        <v>27</v>
      </c>
      <c r="S6360" s="319" t="s">
        <v>9645</v>
      </c>
      <c r="T6360" s="319">
        <v>89</v>
      </c>
      <c r="U6360" s="319">
        <v>41.99</v>
      </c>
      <c r="V6360" s="319">
        <v>12.741</v>
      </c>
      <c r="W6360" s="319"/>
      <c r="X6360" s="319"/>
      <c r="Y6360" s="319"/>
      <c r="Z6360" s="319"/>
      <c r="AA6360" s="319"/>
      <c r="AB6360" s="319"/>
      <c r="AC6360" s="319"/>
      <c r="AD6360" s="319"/>
      <c r="AE6360" s="319"/>
      <c r="AF6360" s="319"/>
    </row>
    <row r="6361" spans="2:32" s="313" customFormat="1" hidden="1" x14ac:dyDescent="0.25">
      <c r="B6361" s="313" t="s">
        <v>3511</v>
      </c>
      <c r="C6361" s="672"/>
      <c r="D6361" s="313" t="s">
        <v>11718</v>
      </c>
      <c r="E6361" s="313" t="s">
        <v>412</v>
      </c>
      <c r="I6361" s="313" t="s">
        <v>3511</v>
      </c>
      <c r="J6361" s="313" t="s">
        <v>1018</v>
      </c>
      <c r="K6361" s="313">
        <v>11</v>
      </c>
      <c r="L6361" s="319"/>
      <c r="M6361" s="319">
        <v>2</v>
      </c>
      <c r="N6361" s="319">
        <v>8</v>
      </c>
      <c r="O6361" s="319" t="s">
        <v>9644</v>
      </c>
      <c r="P6361" s="319">
        <v>125</v>
      </c>
      <c r="Q6361" s="319">
        <v>44</v>
      </c>
      <c r="R6361" s="319">
        <v>34</v>
      </c>
      <c r="S6361" s="319" t="s">
        <v>9645</v>
      </c>
      <c r="T6361" s="319">
        <v>3</v>
      </c>
      <c r="U6361" s="319">
        <v>11.036</v>
      </c>
      <c r="V6361" s="319">
        <v>125.74299999999999</v>
      </c>
      <c r="W6361" s="319"/>
      <c r="X6361" s="319"/>
      <c r="Y6361" s="319"/>
      <c r="Z6361" s="319"/>
      <c r="AA6361" s="319"/>
      <c r="AB6361" s="319"/>
      <c r="AC6361" s="319"/>
      <c r="AD6361" s="319"/>
      <c r="AE6361" s="319"/>
      <c r="AF6361" s="319"/>
    </row>
    <row r="6362" spans="2:32" s="313" customFormat="1" hidden="1" x14ac:dyDescent="0.25">
      <c r="B6362" s="313" t="s">
        <v>3514</v>
      </c>
      <c r="C6362" s="672"/>
      <c r="D6362" s="313" t="s">
        <v>11719</v>
      </c>
      <c r="E6362" s="313" t="s">
        <v>412</v>
      </c>
      <c r="I6362" s="313" t="s">
        <v>3514</v>
      </c>
      <c r="J6362" s="313" t="s">
        <v>2858</v>
      </c>
      <c r="K6362" s="313">
        <v>2</v>
      </c>
      <c r="L6362" s="319"/>
      <c r="M6362" s="319">
        <v>48</v>
      </c>
      <c r="N6362" s="319">
        <v>20</v>
      </c>
      <c r="O6362" s="319" t="s">
        <v>9644</v>
      </c>
      <c r="P6362" s="319">
        <v>32</v>
      </c>
      <c r="Q6362" s="319">
        <v>16</v>
      </c>
      <c r="R6362" s="319">
        <v>18</v>
      </c>
      <c r="S6362" s="319" t="s">
        <v>9645</v>
      </c>
      <c r="T6362" s="319">
        <v>1070</v>
      </c>
      <c r="U6362" s="319">
        <v>2.806</v>
      </c>
      <c r="V6362" s="319">
        <v>32.271999999999998</v>
      </c>
      <c r="W6362" s="319"/>
      <c r="X6362" s="319"/>
      <c r="Y6362" s="319"/>
      <c r="Z6362" s="319"/>
      <c r="AA6362" s="319"/>
      <c r="AB6362" s="319"/>
      <c r="AC6362" s="319"/>
      <c r="AD6362" s="319"/>
      <c r="AE6362" s="319"/>
      <c r="AF6362" s="319"/>
    </row>
    <row r="6363" spans="2:32" s="313" customFormat="1" hidden="1" x14ac:dyDescent="0.25">
      <c r="B6363" s="313" t="s">
        <v>3515</v>
      </c>
      <c r="C6363" s="672"/>
      <c r="D6363" s="313" t="s">
        <v>11720</v>
      </c>
      <c r="E6363" s="313" t="s">
        <v>412</v>
      </c>
      <c r="I6363" s="313" t="s">
        <v>3515</v>
      </c>
      <c r="J6363" s="313" t="s">
        <v>516</v>
      </c>
      <c r="K6363" s="313">
        <v>24</v>
      </c>
      <c r="L6363" s="319"/>
      <c r="M6363" s="319">
        <v>39</v>
      </c>
      <c r="N6363" s="319">
        <v>16</v>
      </c>
      <c r="O6363" s="319" t="s">
        <v>9644</v>
      </c>
      <c r="P6363" s="319">
        <v>77</v>
      </c>
      <c r="Q6363" s="319">
        <v>20</v>
      </c>
      <c r="R6363" s="319">
        <v>50</v>
      </c>
      <c r="S6363" s="319" t="s">
        <v>9645</v>
      </c>
      <c r="T6363" s="319">
        <v>49</v>
      </c>
      <c r="U6363" s="319">
        <v>24.654</v>
      </c>
      <c r="V6363" s="319">
        <v>77.346999999999994</v>
      </c>
      <c r="W6363" s="319"/>
      <c r="X6363" s="319"/>
      <c r="Y6363" s="319"/>
      <c r="Z6363" s="319"/>
      <c r="AA6363" s="319"/>
      <c r="AB6363" s="319"/>
      <c r="AC6363" s="319"/>
      <c r="AD6363" s="319"/>
      <c r="AE6363" s="319"/>
      <c r="AF6363" s="319"/>
    </row>
    <row r="6364" spans="2:32" s="313" customFormat="1" hidden="1" x14ac:dyDescent="0.25">
      <c r="B6364" s="313" t="s">
        <v>799</v>
      </c>
      <c r="C6364" s="672"/>
      <c r="D6364" s="313" t="s">
        <v>11721</v>
      </c>
      <c r="E6364" s="313" t="s">
        <v>412</v>
      </c>
      <c r="I6364" s="313" t="s">
        <v>805</v>
      </c>
      <c r="J6364" s="313" t="s">
        <v>484</v>
      </c>
      <c r="K6364" s="313">
        <v>39</v>
      </c>
      <c r="L6364" s="319"/>
      <c r="M6364" s="319">
        <v>56</v>
      </c>
      <c r="N6364" s="319">
        <v>5</v>
      </c>
      <c r="O6364" s="319" t="s">
        <v>9644</v>
      </c>
      <c r="P6364" s="319">
        <v>32</v>
      </c>
      <c r="Q6364" s="319">
        <v>44</v>
      </c>
      <c r="R6364" s="319">
        <v>26</v>
      </c>
      <c r="S6364" s="319" t="s">
        <v>9645</v>
      </c>
      <c r="T6364" s="319">
        <v>822</v>
      </c>
      <c r="U6364" s="319">
        <v>39.935000000000002</v>
      </c>
      <c r="V6364" s="319">
        <v>32.741</v>
      </c>
      <c r="W6364" s="319"/>
      <c r="X6364" s="319"/>
      <c r="Y6364" s="319"/>
      <c r="Z6364" s="319"/>
      <c r="AA6364" s="319"/>
      <c r="AB6364" s="319"/>
      <c r="AC6364" s="319"/>
      <c r="AD6364" s="319"/>
      <c r="AE6364" s="319"/>
      <c r="AF6364" s="319"/>
    </row>
    <row r="6365" spans="2:32" s="313" customFormat="1" hidden="1" x14ac:dyDescent="0.25">
      <c r="B6365" s="313" t="s">
        <v>3246</v>
      </c>
      <c r="C6365" s="672"/>
      <c r="D6365" s="313" t="s">
        <v>11722</v>
      </c>
      <c r="E6365" s="313" t="s">
        <v>412</v>
      </c>
      <c r="I6365" s="313" t="s">
        <v>3247</v>
      </c>
      <c r="J6365" s="313" t="s">
        <v>516</v>
      </c>
      <c r="K6365" s="313">
        <v>26</v>
      </c>
      <c r="L6365" s="319"/>
      <c r="M6365" s="319">
        <v>6</v>
      </c>
      <c r="N6365" s="319">
        <v>22</v>
      </c>
      <c r="O6365" s="319" t="s">
        <v>9644</v>
      </c>
      <c r="P6365" s="319">
        <v>91</v>
      </c>
      <c r="Q6365" s="319">
        <v>35</v>
      </c>
      <c r="R6365" s="319">
        <v>5</v>
      </c>
      <c r="S6365" s="319" t="s">
        <v>9645</v>
      </c>
      <c r="T6365" s="319">
        <v>50</v>
      </c>
      <c r="U6365" s="319">
        <v>26.106000000000002</v>
      </c>
      <c r="V6365" s="319">
        <v>91.584999999999994</v>
      </c>
      <c r="W6365" s="319"/>
      <c r="X6365" s="319"/>
      <c r="Y6365" s="319"/>
      <c r="Z6365" s="319"/>
      <c r="AA6365" s="319"/>
      <c r="AB6365" s="319"/>
      <c r="AC6365" s="319"/>
      <c r="AD6365" s="319"/>
      <c r="AE6365" s="319"/>
      <c r="AF6365" s="319"/>
    </row>
    <row r="6366" spans="2:32" s="313" customFormat="1" hidden="1" x14ac:dyDescent="0.25">
      <c r="B6366" s="313" t="s">
        <v>3538</v>
      </c>
      <c r="C6366" s="672"/>
      <c r="D6366" s="313" t="s">
        <v>11723</v>
      </c>
      <c r="E6366" s="313" t="s">
        <v>412</v>
      </c>
      <c r="I6366" s="313" t="s">
        <v>3539</v>
      </c>
      <c r="J6366" s="313" t="s">
        <v>565</v>
      </c>
      <c r="K6366" s="313">
        <v>40</v>
      </c>
      <c r="L6366" s="319"/>
      <c r="M6366" s="319">
        <v>33</v>
      </c>
      <c r="N6366" s="319">
        <v>23</v>
      </c>
      <c r="O6366" s="319" t="s">
        <v>9644</v>
      </c>
      <c r="P6366" s="319">
        <v>141</v>
      </c>
      <c r="Q6366" s="319">
        <v>27</v>
      </c>
      <c r="R6366" s="319">
        <v>58</v>
      </c>
      <c r="S6366" s="319" t="s">
        <v>9645</v>
      </c>
      <c r="T6366" s="319">
        <v>47</v>
      </c>
      <c r="U6366" s="319">
        <v>40.555999999999997</v>
      </c>
      <c r="V6366" s="319">
        <v>141.46600000000001</v>
      </c>
      <c r="W6366" s="319"/>
      <c r="X6366" s="319"/>
      <c r="Y6366" s="319"/>
      <c r="Z6366" s="319"/>
      <c r="AA6366" s="319"/>
      <c r="AB6366" s="319"/>
      <c r="AC6366" s="319"/>
      <c r="AD6366" s="319"/>
      <c r="AE6366" s="319"/>
      <c r="AF6366" s="319"/>
    </row>
    <row r="6367" spans="2:32" s="313" customFormat="1" hidden="1" x14ac:dyDescent="0.25">
      <c r="B6367" s="313" t="s">
        <v>2185</v>
      </c>
      <c r="C6367" s="672"/>
      <c r="D6367" s="313" t="s">
        <v>11724</v>
      </c>
      <c r="E6367" s="313" t="s">
        <v>412</v>
      </c>
      <c r="I6367" s="313" t="s">
        <v>2186</v>
      </c>
      <c r="J6367" s="313" t="s">
        <v>714</v>
      </c>
      <c r="K6367" s="313">
        <v>1</v>
      </c>
      <c r="L6367" s="319"/>
      <c r="M6367" s="319">
        <v>42</v>
      </c>
      <c r="N6367" s="319">
        <v>22</v>
      </c>
      <c r="O6367" s="319" t="s">
        <v>9647</v>
      </c>
      <c r="P6367" s="319">
        <v>79</v>
      </c>
      <c r="Q6367" s="319">
        <v>22</v>
      </c>
      <c r="R6367" s="319">
        <v>44</v>
      </c>
      <c r="S6367" s="319" t="s">
        <v>9648</v>
      </c>
      <c r="T6367" s="319">
        <v>100</v>
      </c>
      <c r="U6367" s="319">
        <v>-1.706</v>
      </c>
      <c r="V6367" s="319">
        <v>-79.379000000000005</v>
      </c>
      <c r="W6367" s="319"/>
      <c r="X6367" s="319"/>
      <c r="Y6367" s="319"/>
      <c r="Z6367" s="319"/>
      <c r="AA6367" s="319"/>
      <c r="AB6367" s="319"/>
      <c r="AC6367" s="319"/>
      <c r="AD6367" s="319"/>
      <c r="AE6367" s="319"/>
      <c r="AF6367" s="319"/>
    </row>
    <row r="6368" spans="2:32" s="313" customFormat="1" hidden="1" x14ac:dyDescent="0.25">
      <c r="B6368" s="313" t="s">
        <v>4696</v>
      </c>
      <c r="C6368" s="672"/>
      <c r="D6368" s="313" t="s">
        <v>11725</v>
      </c>
      <c r="E6368" s="313" t="s">
        <v>412</v>
      </c>
      <c r="I6368" s="313" t="s">
        <v>4697</v>
      </c>
      <c r="J6368" s="313" t="s">
        <v>714</v>
      </c>
      <c r="K6368" s="313">
        <v>1</v>
      </c>
      <c r="L6368" s="319"/>
      <c r="M6368" s="319">
        <v>42</v>
      </c>
      <c r="N6368" s="319">
        <v>15</v>
      </c>
      <c r="O6368" s="319" t="s">
        <v>9647</v>
      </c>
      <c r="P6368" s="319">
        <v>79</v>
      </c>
      <c r="Q6368" s="319">
        <v>33</v>
      </c>
      <c r="R6368" s="319">
        <v>8</v>
      </c>
      <c r="S6368" s="319" t="s">
        <v>9648</v>
      </c>
      <c r="T6368" s="319">
        <v>16</v>
      </c>
      <c r="U6368" s="319">
        <v>-1.704</v>
      </c>
      <c r="V6368" s="319">
        <v>-79.552000000000007</v>
      </c>
      <c r="W6368" s="319"/>
      <c r="X6368" s="319"/>
      <c r="Y6368" s="319"/>
      <c r="Z6368" s="319"/>
      <c r="AA6368" s="319"/>
      <c r="AB6368" s="319"/>
      <c r="AC6368" s="319"/>
      <c r="AD6368" s="319"/>
      <c r="AE6368" s="319"/>
      <c r="AF6368" s="319"/>
    </row>
    <row r="6369" spans="2:32" s="313" customFormat="1" hidden="1" x14ac:dyDescent="0.25">
      <c r="B6369" s="313" t="s">
        <v>3543</v>
      </c>
      <c r="C6369" s="672"/>
      <c r="D6369" s="313" t="s">
        <v>11726</v>
      </c>
      <c r="E6369" s="313" t="s">
        <v>412</v>
      </c>
      <c r="I6369" s="313" t="s">
        <v>3543</v>
      </c>
      <c r="J6369" s="313" t="s">
        <v>745</v>
      </c>
      <c r="K6369" s="313">
        <v>60</v>
      </c>
      <c r="L6369" s="319"/>
      <c r="M6369" s="319">
        <v>1</v>
      </c>
      <c r="N6369" s="319">
        <v>12</v>
      </c>
      <c r="O6369" s="319" t="s">
        <v>9644</v>
      </c>
      <c r="P6369" s="319">
        <v>13</v>
      </c>
      <c r="Q6369" s="319">
        <v>34</v>
      </c>
      <c r="R6369" s="319">
        <v>44</v>
      </c>
      <c r="S6369" s="319" t="s">
        <v>9645</v>
      </c>
      <c r="T6369" s="319">
        <v>145</v>
      </c>
      <c r="U6369" s="319">
        <v>60.02</v>
      </c>
      <c r="V6369" s="319">
        <v>13.579000000000001</v>
      </c>
      <c r="W6369" s="319"/>
      <c r="X6369" s="319"/>
      <c r="Y6369" s="319"/>
      <c r="Z6369" s="319"/>
      <c r="AA6369" s="319"/>
      <c r="AB6369" s="319"/>
      <c r="AC6369" s="319"/>
      <c r="AD6369" s="319"/>
      <c r="AE6369" s="319"/>
      <c r="AF6369" s="319"/>
    </row>
    <row r="6370" spans="2:32" s="313" customFormat="1" hidden="1" x14ac:dyDescent="0.25">
      <c r="B6370" s="313" t="s">
        <v>3544</v>
      </c>
      <c r="C6370" s="672"/>
      <c r="D6370" s="313" t="s">
        <v>11727</v>
      </c>
      <c r="E6370" s="313" t="s">
        <v>412</v>
      </c>
      <c r="I6370" s="313" t="s">
        <v>3544</v>
      </c>
      <c r="J6370" s="313" t="s">
        <v>745</v>
      </c>
      <c r="K6370" s="313">
        <v>57</v>
      </c>
      <c r="L6370" s="319"/>
      <c r="M6370" s="319">
        <v>17</v>
      </c>
      <c r="N6370" s="319">
        <v>32</v>
      </c>
      <c r="O6370" s="319" t="s">
        <v>9644</v>
      </c>
      <c r="P6370" s="319">
        <v>14</v>
      </c>
      <c r="Q6370" s="319">
        <v>8</v>
      </c>
      <c r="R6370" s="319">
        <v>14</v>
      </c>
      <c r="S6370" s="319" t="s">
        <v>9645</v>
      </c>
      <c r="T6370" s="319">
        <v>170</v>
      </c>
      <c r="U6370" s="319">
        <v>57.292000000000002</v>
      </c>
      <c r="V6370" s="319">
        <v>14.137</v>
      </c>
      <c r="W6370" s="319"/>
      <c r="X6370" s="319"/>
      <c r="Y6370" s="319"/>
      <c r="Z6370" s="319"/>
      <c r="AA6370" s="319"/>
      <c r="AB6370" s="319"/>
      <c r="AC6370" s="319"/>
      <c r="AD6370" s="319"/>
      <c r="AE6370" s="319"/>
      <c r="AF6370" s="319"/>
    </row>
    <row r="6371" spans="2:32" s="313" customFormat="1" hidden="1" x14ac:dyDescent="0.25">
      <c r="B6371" s="313" t="s">
        <v>3545</v>
      </c>
      <c r="C6371" s="672"/>
      <c r="D6371" s="313" t="s">
        <v>11728</v>
      </c>
      <c r="E6371" s="313" t="s">
        <v>412</v>
      </c>
      <c r="I6371" s="313" t="s">
        <v>3545</v>
      </c>
      <c r="J6371" s="313" t="s">
        <v>423</v>
      </c>
      <c r="K6371" s="313">
        <v>48</v>
      </c>
      <c r="L6371" s="319"/>
      <c r="M6371" s="319">
        <v>47</v>
      </c>
      <c r="N6371" s="319">
        <v>36</v>
      </c>
      <c r="O6371" s="319" t="s">
        <v>9644</v>
      </c>
      <c r="P6371" s="319">
        <v>7</v>
      </c>
      <c r="Q6371" s="319">
        <v>48</v>
      </c>
      <c r="R6371" s="319">
        <v>58</v>
      </c>
      <c r="S6371" s="319" t="s">
        <v>9645</v>
      </c>
      <c r="T6371" s="319">
        <v>150</v>
      </c>
      <c r="U6371" s="319">
        <v>48.792999999999999</v>
      </c>
      <c r="V6371" s="319">
        <v>7.8159999999999998</v>
      </c>
      <c r="W6371" s="319"/>
      <c r="X6371" s="319"/>
      <c r="Y6371" s="319"/>
      <c r="Z6371" s="319"/>
      <c r="AA6371" s="319"/>
      <c r="AB6371" s="319"/>
      <c r="AC6371" s="319"/>
      <c r="AD6371" s="319"/>
      <c r="AE6371" s="319"/>
      <c r="AF6371" s="319"/>
    </row>
    <row r="6372" spans="2:32" s="313" customFormat="1" hidden="1" x14ac:dyDescent="0.25">
      <c r="B6372" s="313" t="s">
        <v>5940</v>
      </c>
      <c r="C6372" s="672"/>
      <c r="D6372" s="313" t="s">
        <v>11729</v>
      </c>
      <c r="E6372" s="313" t="s">
        <v>412</v>
      </c>
      <c r="I6372" s="313" t="s">
        <v>5941</v>
      </c>
      <c r="J6372" s="313" t="s">
        <v>1291</v>
      </c>
      <c r="K6372" s="313">
        <v>44</v>
      </c>
      <c r="L6372" s="319"/>
      <c r="M6372" s="319">
        <v>31</v>
      </c>
      <c r="N6372" s="319">
        <v>26</v>
      </c>
      <c r="O6372" s="319" t="s">
        <v>9644</v>
      </c>
      <c r="P6372" s="319">
        <v>129</v>
      </c>
      <c r="Q6372" s="319">
        <v>34</v>
      </c>
      <c r="R6372" s="319">
        <v>8</v>
      </c>
      <c r="S6372" s="319" t="s">
        <v>9645</v>
      </c>
      <c r="T6372" s="319">
        <v>270</v>
      </c>
      <c r="U6372" s="319">
        <v>44.524000000000001</v>
      </c>
      <c r="V6372" s="319">
        <v>129.56899999999999</v>
      </c>
      <c r="W6372" s="319"/>
      <c r="X6372" s="319"/>
      <c r="Y6372" s="319"/>
      <c r="Z6372" s="319"/>
      <c r="AA6372" s="319"/>
      <c r="AB6372" s="319"/>
      <c r="AC6372" s="319"/>
      <c r="AD6372" s="319"/>
      <c r="AE6372" s="319"/>
      <c r="AF6372" s="319"/>
    </row>
    <row r="6373" spans="2:32" s="313" customFormat="1" hidden="1" x14ac:dyDescent="0.25">
      <c r="B6373" s="313" t="s">
        <v>3567</v>
      </c>
      <c r="C6373" s="672"/>
      <c r="D6373" s="313" t="s">
        <v>11730</v>
      </c>
      <c r="E6373" s="313" t="s">
        <v>412</v>
      </c>
      <c r="I6373" s="313" t="s">
        <v>3568</v>
      </c>
      <c r="J6373" s="313" t="s">
        <v>406</v>
      </c>
      <c r="K6373" s="313">
        <v>51</v>
      </c>
      <c r="L6373" s="319"/>
      <c r="M6373" s="319">
        <v>33</v>
      </c>
      <c r="N6373" s="319">
        <v>7</v>
      </c>
      <c r="O6373" s="319" t="s">
        <v>9644</v>
      </c>
      <c r="P6373" s="319">
        <v>12</v>
      </c>
      <c r="Q6373" s="319">
        <v>3</v>
      </c>
      <c r="R6373" s="319">
        <v>9</v>
      </c>
      <c r="S6373" s="319" t="s">
        <v>9645</v>
      </c>
      <c r="T6373" s="319">
        <v>106</v>
      </c>
      <c r="U6373" s="319">
        <v>51.552</v>
      </c>
      <c r="V6373" s="319">
        <v>12.053000000000001</v>
      </c>
      <c r="W6373" s="319"/>
      <c r="X6373" s="319"/>
      <c r="Y6373" s="319"/>
      <c r="Z6373" s="319"/>
      <c r="AA6373" s="319"/>
      <c r="AB6373" s="319"/>
      <c r="AC6373" s="319"/>
      <c r="AD6373" s="319"/>
      <c r="AE6373" s="319"/>
      <c r="AF6373" s="319"/>
    </row>
    <row r="6374" spans="2:32" s="313" customFormat="1" hidden="1" x14ac:dyDescent="0.25">
      <c r="B6374" s="313" t="s">
        <v>3571</v>
      </c>
      <c r="C6374" s="672"/>
      <c r="D6374" s="313" t="s">
        <v>11731</v>
      </c>
      <c r="E6374" s="313" t="s">
        <v>412</v>
      </c>
      <c r="I6374" s="313" t="s">
        <v>3571</v>
      </c>
      <c r="J6374" s="313" t="s">
        <v>745</v>
      </c>
      <c r="K6374" s="313">
        <v>63</v>
      </c>
      <c r="L6374" s="319"/>
      <c r="M6374" s="319">
        <v>44</v>
      </c>
      <c r="N6374" s="319">
        <v>18</v>
      </c>
      <c r="O6374" s="319" t="s">
        <v>9644</v>
      </c>
      <c r="P6374" s="319">
        <v>15</v>
      </c>
      <c r="Q6374" s="319">
        <v>27</v>
      </c>
      <c r="R6374" s="319">
        <v>30</v>
      </c>
      <c r="S6374" s="319" t="s">
        <v>9645</v>
      </c>
      <c r="T6374" s="319">
        <v>342</v>
      </c>
      <c r="U6374" s="319">
        <v>63.738</v>
      </c>
      <c r="V6374" s="319">
        <v>15.458</v>
      </c>
      <c r="W6374" s="319"/>
      <c r="X6374" s="319"/>
      <c r="Y6374" s="319"/>
      <c r="Z6374" s="319"/>
      <c r="AA6374" s="319"/>
      <c r="AB6374" s="319"/>
      <c r="AC6374" s="319"/>
      <c r="AD6374" s="319"/>
      <c r="AE6374" s="319"/>
      <c r="AF6374" s="319"/>
    </row>
    <row r="6375" spans="2:32" s="313" customFormat="1" hidden="1" x14ac:dyDescent="0.25">
      <c r="B6375" s="313" t="s">
        <v>3574</v>
      </c>
      <c r="C6375" s="672"/>
      <c r="D6375" s="313" t="s">
        <v>11732</v>
      </c>
      <c r="E6375" s="313" t="s">
        <v>412</v>
      </c>
      <c r="I6375" s="313" t="s">
        <v>3574</v>
      </c>
      <c r="J6375" s="313" t="s">
        <v>418</v>
      </c>
      <c r="K6375" s="313">
        <v>34</v>
      </c>
      <c r="L6375" s="319"/>
      <c r="M6375" s="319">
        <v>52</v>
      </c>
      <c r="N6375" s="319">
        <v>5</v>
      </c>
      <c r="O6375" s="319" t="s">
        <v>9644</v>
      </c>
      <c r="P6375" s="319">
        <v>48</v>
      </c>
      <c r="Q6375" s="319">
        <v>33</v>
      </c>
      <c r="R6375" s="319">
        <v>8</v>
      </c>
      <c r="S6375" s="319" t="s">
        <v>9645</v>
      </c>
      <c r="T6375" s="319">
        <v>1757</v>
      </c>
      <c r="U6375" s="319">
        <v>34.868000000000002</v>
      </c>
      <c r="V6375" s="319">
        <v>48.552</v>
      </c>
      <c r="W6375" s="319"/>
      <c r="X6375" s="319"/>
      <c r="Y6375" s="319"/>
      <c r="Z6375" s="319"/>
      <c r="AA6375" s="319"/>
      <c r="AB6375" s="319"/>
      <c r="AC6375" s="319"/>
      <c r="AD6375" s="319"/>
      <c r="AE6375" s="319"/>
      <c r="AF6375" s="319"/>
    </row>
    <row r="6376" spans="2:32" s="313" customFormat="1" hidden="1" x14ac:dyDescent="0.25">
      <c r="B6376" s="313" t="s">
        <v>3575</v>
      </c>
      <c r="C6376" s="672"/>
      <c r="D6376" s="313" t="s">
        <v>11733</v>
      </c>
      <c r="E6376" s="313" t="s">
        <v>412</v>
      </c>
      <c r="I6376" s="313" t="s">
        <v>3575</v>
      </c>
      <c r="J6376" s="313" t="s">
        <v>565</v>
      </c>
      <c r="K6376" s="313">
        <v>34</v>
      </c>
      <c r="L6376" s="319"/>
      <c r="M6376" s="319">
        <v>45</v>
      </c>
      <c r="N6376" s="319">
        <v>0</v>
      </c>
      <c r="O6376" s="319" t="s">
        <v>9644</v>
      </c>
      <c r="P6376" s="319">
        <v>137</v>
      </c>
      <c r="Q6376" s="319">
        <v>42</v>
      </c>
      <c r="R6376" s="319">
        <v>11</v>
      </c>
      <c r="S6376" s="319" t="s">
        <v>9645</v>
      </c>
      <c r="T6376" s="319">
        <v>46</v>
      </c>
      <c r="U6376" s="319">
        <v>34.75</v>
      </c>
      <c r="V6376" s="319">
        <v>137.703</v>
      </c>
      <c r="W6376" s="319"/>
      <c r="X6376" s="319"/>
      <c r="Y6376" s="319"/>
      <c r="Z6376" s="319"/>
      <c r="AA6376" s="319"/>
      <c r="AB6376" s="319"/>
      <c r="AC6376" s="319"/>
      <c r="AD6376" s="319"/>
      <c r="AE6376" s="319"/>
      <c r="AF6376" s="319"/>
    </row>
    <row r="6377" spans="2:32" s="313" customFormat="1" hidden="1" x14ac:dyDescent="0.25">
      <c r="B6377" s="313" t="s">
        <v>3583</v>
      </c>
      <c r="C6377" s="672"/>
      <c r="D6377" s="313" t="s">
        <v>11734</v>
      </c>
      <c r="E6377" s="313" t="s">
        <v>412</v>
      </c>
      <c r="I6377" s="313" t="s">
        <v>3583</v>
      </c>
      <c r="J6377" s="313" t="s">
        <v>2849</v>
      </c>
      <c r="K6377" s="313">
        <v>61</v>
      </c>
      <c r="L6377" s="319"/>
      <c r="M6377" s="319">
        <v>41</v>
      </c>
      <c r="N6377" s="319">
        <v>22</v>
      </c>
      <c r="O6377" s="319" t="s">
        <v>9644</v>
      </c>
      <c r="P6377" s="319">
        <v>23</v>
      </c>
      <c r="Q6377" s="319">
        <v>4</v>
      </c>
      <c r="R6377" s="319">
        <v>25</v>
      </c>
      <c r="S6377" s="319" t="s">
        <v>9645</v>
      </c>
      <c r="T6377" s="319">
        <v>137</v>
      </c>
      <c r="U6377" s="319">
        <v>61.689</v>
      </c>
      <c r="V6377" s="319">
        <v>23.074000000000002</v>
      </c>
      <c r="W6377" s="319"/>
      <c r="X6377" s="319"/>
      <c r="Y6377" s="319"/>
      <c r="Z6377" s="319"/>
      <c r="AA6377" s="319"/>
      <c r="AB6377" s="319"/>
      <c r="AC6377" s="319"/>
      <c r="AD6377" s="319"/>
      <c r="AE6377" s="319"/>
      <c r="AF6377" s="319"/>
    </row>
    <row r="6378" spans="2:32" s="313" customFormat="1" hidden="1" x14ac:dyDescent="0.25">
      <c r="B6378" s="313" t="s">
        <v>3600</v>
      </c>
      <c r="C6378" s="672"/>
      <c r="D6378" s="313" t="s">
        <v>11735</v>
      </c>
      <c r="E6378" s="313" t="s">
        <v>412</v>
      </c>
      <c r="I6378" s="313" t="s">
        <v>3600</v>
      </c>
      <c r="J6378" s="313" t="s">
        <v>2849</v>
      </c>
      <c r="K6378" s="313">
        <v>59</v>
      </c>
      <c r="L6378" s="319"/>
      <c r="M6378" s="319">
        <v>50</v>
      </c>
      <c r="N6378" s="319">
        <v>55</v>
      </c>
      <c r="O6378" s="319" t="s">
        <v>9644</v>
      </c>
      <c r="P6378" s="319">
        <v>23</v>
      </c>
      <c r="Q6378" s="319">
        <v>5</v>
      </c>
      <c r="R6378" s="319">
        <v>0</v>
      </c>
      <c r="S6378" s="319" t="s">
        <v>9645</v>
      </c>
      <c r="T6378" s="319">
        <v>7</v>
      </c>
      <c r="U6378" s="319">
        <v>59.848999999999997</v>
      </c>
      <c r="V6378" s="319">
        <v>23.082999999999998</v>
      </c>
      <c r="W6378" s="319"/>
      <c r="X6378" s="319"/>
      <c r="Y6378" s="319"/>
      <c r="Z6378" s="319"/>
      <c r="AA6378" s="319"/>
      <c r="AB6378" s="319"/>
      <c r="AC6378" s="319"/>
      <c r="AD6378" s="319"/>
      <c r="AE6378" s="319"/>
      <c r="AF6378" s="319"/>
    </row>
    <row r="6379" spans="2:32" s="313" customFormat="1" hidden="1" x14ac:dyDescent="0.25">
      <c r="B6379" s="313" t="s">
        <v>2529</v>
      </c>
      <c r="C6379" s="672"/>
      <c r="D6379" s="313" t="s">
        <v>11736</v>
      </c>
      <c r="E6379" s="313" t="s">
        <v>412</v>
      </c>
      <c r="I6379" s="313" t="s">
        <v>2530</v>
      </c>
      <c r="J6379" s="313" t="s">
        <v>488</v>
      </c>
      <c r="K6379" s="313">
        <v>8</v>
      </c>
      <c r="L6379" s="319"/>
      <c r="M6379" s="319">
        <v>42</v>
      </c>
      <c r="N6379" s="319">
        <v>56</v>
      </c>
      <c r="O6379" s="319" t="s">
        <v>9644</v>
      </c>
      <c r="P6379" s="319">
        <v>39</v>
      </c>
      <c r="Q6379" s="319">
        <v>0</v>
      </c>
      <c r="R6379" s="319">
        <v>29</v>
      </c>
      <c r="S6379" s="319" t="s">
        <v>9645</v>
      </c>
      <c r="T6379" s="319">
        <v>1880</v>
      </c>
      <c r="U6379" s="319">
        <v>8.7159999999999993</v>
      </c>
      <c r="V6379" s="319">
        <v>39.008000000000003</v>
      </c>
      <c r="W6379" s="319"/>
      <c r="X6379" s="319"/>
      <c r="Y6379" s="319"/>
      <c r="Z6379" s="319"/>
      <c r="AA6379" s="319"/>
      <c r="AB6379" s="319"/>
      <c r="AC6379" s="319"/>
      <c r="AD6379" s="319"/>
      <c r="AE6379" s="319"/>
      <c r="AF6379" s="319"/>
    </row>
    <row r="6380" spans="2:32" s="313" customFormat="1" hidden="1" x14ac:dyDescent="0.25">
      <c r="B6380" s="313" t="s">
        <v>3609</v>
      </c>
      <c r="C6380" s="672"/>
      <c r="D6380" s="313" t="s">
        <v>11737</v>
      </c>
      <c r="E6380" s="313" t="s">
        <v>412</v>
      </c>
      <c r="I6380" s="313" t="s">
        <v>3612</v>
      </c>
      <c r="J6380" s="313" t="s">
        <v>1690</v>
      </c>
      <c r="K6380" s="313">
        <v>17</v>
      </c>
      <c r="L6380" s="319"/>
      <c r="M6380" s="319">
        <v>45</v>
      </c>
      <c r="N6380" s="319">
        <v>5</v>
      </c>
      <c r="O6380" s="319" t="s">
        <v>9647</v>
      </c>
      <c r="P6380" s="319">
        <v>30</v>
      </c>
      <c r="Q6380" s="319">
        <v>55</v>
      </c>
      <c r="R6380" s="319">
        <v>28</v>
      </c>
      <c r="S6380" s="319" t="s">
        <v>9645</v>
      </c>
      <c r="T6380" s="319">
        <v>1477</v>
      </c>
      <c r="U6380" s="319">
        <v>-17.751000000000001</v>
      </c>
      <c r="V6380" s="319">
        <v>30.923999999999999</v>
      </c>
      <c r="W6380" s="319"/>
      <c r="X6380" s="319"/>
      <c r="Y6380" s="319"/>
      <c r="Z6380" s="319"/>
      <c r="AA6380" s="319"/>
      <c r="AB6380" s="319"/>
      <c r="AC6380" s="319"/>
      <c r="AD6380" s="319"/>
      <c r="AE6380" s="319"/>
      <c r="AF6380" s="319"/>
    </row>
    <row r="6381" spans="2:32" s="313" customFormat="1" hidden="1" x14ac:dyDescent="0.25">
      <c r="B6381" s="313" t="s">
        <v>3621</v>
      </c>
      <c r="C6381" s="672"/>
      <c r="D6381" s="313" t="s">
        <v>11738</v>
      </c>
      <c r="E6381" s="313" t="s">
        <v>412</v>
      </c>
      <c r="I6381" s="313" t="s">
        <v>3621</v>
      </c>
      <c r="J6381" s="313" t="s">
        <v>525</v>
      </c>
      <c r="K6381" s="313">
        <v>28</v>
      </c>
      <c r="L6381" s="319"/>
      <c r="M6381" s="319">
        <v>4</v>
      </c>
      <c r="N6381" s="319">
        <v>43</v>
      </c>
      <c r="O6381" s="319" t="s">
        <v>9647</v>
      </c>
      <c r="P6381" s="319">
        <v>26</v>
      </c>
      <c r="Q6381" s="319">
        <v>51</v>
      </c>
      <c r="R6381" s="319">
        <v>40</v>
      </c>
      <c r="S6381" s="319" t="s">
        <v>9645</v>
      </c>
      <c r="T6381" s="319">
        <v>1246</v>
      </c>
      <c r="U6381" s="319">
        <v>-28.079000000000001</v>
      </c>
      <c r="V6381" s="319">
        <v>26.861000000000001</v>
      </c>
      <c r="W6381" s="319"/>
      <c r="X6381" s="319"/>
      <c r="Y6381" s="319"/>
      <c r="Z6381" s="319"/>
      <c r="AA6381" s="319"/>
      <c r="AB6381" s="319"/>
      <c r="AC6381" s="319"/>
      <c r="AD6381" s="319"/>
      <c r="AE6381" s="319"/>
      <c r="AF6381" s="319"/>
    </row>
    <row r="6382" spans="2:32" s="313" customFormat="1" hidden="1" x14ac:dyDescent="0.25">
      <c r="B6382" s="313" t="s">
        <v>3625</v>
      </c>
      <c r="C6382" s="672"/>
      <c r="D6382" s="313" t="s">
        <v>11739</v>
      </c>
      <c r="E6382" s="313" t="s">
        <v>412</v>
      </c>
      <c r="I6382" s="313" t="s">
        <v>3625</v>
      </c>
      <c r="J6382" s="313" t="s">
        <v>525</v>
      </c>
      <c r="K6382" s="313">
        <v>28</v>
      </c>
      <c r="L6382" s="319"/>
      <c r="M6382" s="319">
        <v>14</v>
      </c>
      <c r="N6382" s="319">
        <v>6</v>
      </c>
      <c r="O6382" s="319" t="s">
        <v>9647</v>
      </c>
      <c r="P6382" s="319">
        <v>29</v>
      </c>
      <c r="Q6382" s="319">
        <v>6</v>
      </c>
      <c r="R6382" s="319">
        <v>22</v>
      </c>
      <c r="S6382" s="319" t="s">
        <v>9645</v>
      </c>
      <c r="T6382" s="319">
        <v>1703</v>
      </c>
      <c r="U6382" s="319">
        <v>-28.234999999999999</v>
      </c>
      <c r="V6382" s="319">
        <v>29.106000000000002</v>
      </c>
      <c r="W6382" s="319"/>
      <c r="X6382" s="319"/>
      <c r="Y6382" s="319"/>
      <c r="Z6382" s="319"/>
      <c r="AA6382" s="319"/>
      <c r="AB6382" s="319"/>
      <c r="AC6382" s="319"/>
      <c r="AD6382" s="319"/>
      <c r="AE6382" s="319"/>
      <c r="AF6382" s="319"/>
    </row>
    <row r="6383" spans="2:32" s="313" customFormat="1" hidden="1" x14ac:dyDescent="0.25">
      <c r="B6383" s="313" t="s">
        <v>7625</v>
      </c>
      <c r="C6383" s="672"/>
      <c r="D6383" s="313" t="s">
        <v>11740</v>
      </c>
      <c r="E6383" s="313" t="s">
        <v>412</v>
      </c>
      <c r="I6383" s="313" t="s">
        <v>7626</v>
      </c>
      <c r="J6383" s="313" t="s">
        <v>726</v>
      </c>
      <c r="K6383" s="313">
        <v>2</v>
      </c>
      <c r="L6383" s="319"/>
      <c r="M6383" s="319">
        <v>30</v>
      </c>
      <c r="N6383" s="319">
        <v>4</v>
      </c>
      <c r="O6383" s="319" t="s">
        <v>9647</v>
      </c>
      <c r="P6383" s="319">
        <v>112</v>
      </c>
      <c r="Q6383" s="319">
        <v>58</v>
      </c>
      <c r="R6383" s="319">
        <v>37</v>
      </c>
      <c r="S6383" s="319" t="s">
        <v>9645</v>
      </c>
      <c r="T6383" s="319">
        <v>16</v>
      </c>
      <c r="U6383" s="319">
        <v>-2.5009999999999999</v>
      </c>
      <c r="V6383" s="319">
        <v>112.977</v>
      </c>
      <c r="W6383" s="319"/>
      <c r="X6383" s="319"/>
      <c r="Y6383" s="319"/>
      <c r="Z6383" s="319"/>
      <c r="AA6383" s="319"/>
      <c r="AB6383" s="319"/>
      <c r="AC6383" s="319"/>
      <c r="AD6383" s="319"/>
      <c r="AE6383" s="319"/>
      <c r="AF6383" s="319"/>
    </row>
    <row r="6384" spans="2:32" s="313" customFormat="1" hidden="1" x14ac:dyDescent="0.25">
      <c r="B6384" s="313" t="s">
        <v>3632</v>
      </c>
      <c r="C6384" s="672"/>
      <c r="D6384" s="313" t="s">
        <v>11741</v>
      </c>
      <c r="E6384" s="313" t="s">
        <v>412</v>
      </c>
      <c r="I6384" s="313" t="s">
        <v>3633</v>
      </c>
      <c r="J6384" s="313" t="s">
        <v>406</v>
      </c>
      <c r="K6384" s="313">
        <v>50</v>
      </c>
      <c r="L6384" s="319"/>
      <c r="M6384" s="319">
        <v>1</v>
      </c>
      <c r="N6384" s="319">
        <v>4</v>
      </c>
      <c r="O6384" s="319" t="s">
        <v>9644</v>
      </c>
      <c r="P6384" s="319">
        <v>10</v>
      </c>
      <c r="Q6384" s="319">
        <v>31</v>
      </c>
      <c r="R6384" s="319">
        <v>46</v>
      </c>
      <c r="S6384" s="319" t="s">
        <v>9645</v>
      </c>
      <c r="T6384" s="319">
        <v>219</v>
      </c>
      <c r="U6384" s="319">
        <v>50.018000000000001</v>
      </c>
      <c r="V6384" s="319">
        <v>10.529</v>
      </c>
      <c r="W6384" s="319"/>
      <c r="X6384" s="319"/>
      <c r="Y6384" s="319"/>
      <c r="Z6384" s="319"/>
      <c r="AA6384" s="319"/>
      <c r="AB6384" s="319"/>
      <c r="AC6384" s="319"/>
      <c r="AD6384" s="319"/>
      <c r="AE6384" s="319"/>
      <c r="AF6384" s="319"/>
    </row>
    <row r="6385" spans="2:32" s="313" customFormat="1" hidden="1" x14ac:dyDescent="0.25">
      <c r="B6385" s="313" t="s">
        <v>3637</v>
      </c>
      <c r="C6385" s="672"/>
      <c r="D6385" s="313" t="s">
        <v>11742</v>
      </c>
      <c r="E6385" s="313" t="s">
        <v>412</v>
      </c>
      <c r="I6385" s="313" t="s">
        <v>3637</v>
      </c>
      <c r="J6385" s="313" t="s">
        <v>745</v>
      </c>
      <c r="K6385" s="313">
        <v>58</v>
      </c>
      <c r="L6385" s="319"/>
      <c r="M6385" s="319">
        <v>24</v>
      </c>
      <c r="N6385" s="319">
        <v>33</v>
      </c>
      <c r="O6385" s="319" t="s">
        <v>9644</v>
      </c>
      <c r="P6385" s="319">
        <v>13</v>
      </c>
      <c r="Q6385" s="319">
        <v>15</v>
      </c>
      <c r="R6385" s="319">
        <v>45</v>
      </c>
      <c r="S6385" s="319" t="s">
        <v>9645</v>
      </c>
      <c r="T6385" s="319">
        <v>80</v>
      </c>
      <c r="U6385" s="319">
        <v>58.408999999999999</v>
      </c>
      <c r="V6385" s="319">
        <v>13.262</v>
      </c>
      <c r="W6385" s="319"/>
      <c r="X6385" s="319"/>
      <c r="Y6385" s="319"/>
      <c r="Z6385" s="319"/>
      <c r="AA6385" s="319"/>
      <c r="AB6385" s="319"/>
      <c r="AC6385" s="319"/>
      <c r="AD6385" s="319"/>
      <c r="AE6385" s="319"/>
      <c r="AF6385" s="319"/>
    </row>
    <row r="6386" spans="2:32" s="313" customFormat="1" hidden="1" x14ac:dyDescent="0.25">
      <c r="B6386" s="313" t="s">
        <v>3638</v>
      </c>
      <c r="C6386" s="672"/>
      <c r="D6386" s="313" t="s">
        <v>11743</v>
      </c>
      <c r="E6386" s="313" t="s">
        <v>412</v>
      </c>
      <c r="I6386" s="313" t="s">
        <v>3638</v>
      </c>
      <c r="J6386" s="313" t="s">
        <v>627</v>
      </c>
      <c r="K6386" s="313">
        <v>39</v>
      </c>
      <c r="L6386" s="319"/>
      <c r="M6386" s="319">
        <v>38</v>
      </c>
      <c r="N6386" s="319">
        <v>48</v>
      </c>
      <c r="O6386" s="319" t="s">
        <v>9647</v>
      </c>
      <c r="P6386" s="319">
        <v>176</v>
      </c>
      <c r="Q6386" s="319">
        <v>46</v>
      </c>
      <c r="R6386" s="319">
        <v>1</v>
      </c>
      <c r="S6386" s="319" t="s">
        <v>9645</v>
      </c>
      <c r="T6386" s="319">
        <v>22</v>
      </c>
      <c r="U6386" s="319">
        <v>-39.646999999999998</v>
      </c>
      <c r="V6386" s="319">
        <v>176.767</v>
      </c>
      <c r="W6386" s="319"/>
      <c r="X6386" s="319"/>
      <c r="Y6386" s="319"/>
      <c r="Z6386" s="319"/>
      <c r="AA6386" s="319"/>
      <c r="AB6386" s="319"/>
      <c r="AC6386" s="319"/>
      <c r="AD6386" s="319"/>
      <c r="AE6386" s="319"/>
      <c r="AF6386" s="319"/>
    </row>
    <row r="6387" spans="2:32" s="313" customFormat="1" hidden="1" x14ac:dyDescent="0.25">
      <c r="B6387" s="313" t="s">
        <v>3661</v>
      </c>
      <c r="C6387" s="672"/>
      <c r="D6387" s="313" t="s">
        <v>11744</v>
      </c>
      <c r="E6387" s="313" t="s">
        <v>412</v>
      </c>
      <c r="I6387" s="313" t="s">
        <v>3662</v>
      </c>
      <c r="J6387" s="313" t="s">
        <v>1287</v>
      </c>
      <c r="K6387" s="313">
        <v>31</v>
      </c>
      <c r="L6387" s="319"/>
      <c r="M6387" s="319">
        <v>45</v>
      </c>
      <c r="N6387" s="319">
        <v>45</v>
      </c>
      <c r="O6387" s="319" t="s">
        <v>9644</v>
      </c>
      <c r="P6387" s="319">
        <v>34</v>
      </c>
      <c r="Q6387" s="319">
        <v>43</v>
      </c>
      <c r="R6387" s="319">
        <v>38</v>
      </c>
      <c r="S6387" s="319" t="s">
        <v>9645</v>
      </c>
      <c r="T6387" s="319">
        <v>46</v>
      </c>
      <c r="U6387" s="319">
        <v>31.762</v>
      </c>
      <c r="V6387" s="319">
        <v>34.726999999999997</v>
      </c>
      <c r="W6387" s="319"/>
      <c r="X6387" s="319"/>
      <c r="Y6387" s="319"/>
      <c r="Z6387" s="319"/>
      <c r="AA6387" s="319"/>
      <c r="AB6387" s="319"/>
      <c r="AC6387" s="319"/>
      <c r="AD6387" s="319"/>
      <c r="AE6387" s="319"/>
      <c r="AF6387" s="319"/>
    </row>
    <row r="6388" spans="2:32" s="313" customFormat="1" hidden="1" x14ac:dyDescent="0.25">
      <c r="B6388" s="313" t="s">
        <v>1121</v>
      </c>
      <c r="C6388" s="672"/>
      <c r="D6388" s="313" t="s">
        <v>11745</v>
      </c>
      <c r="E6388" s="313" t="s">
        <v>412</v>
      </c>
      <c r="I6388" s="313" t="s">
        <v>1124</v>
      </c>
      <c r="J6388" s="313" t="s">
        <v>418</v>
      </c>
      <c r="K6388" s="313">
        <v>27</v>
      </c>
      <c r="L6388" s="319"/>
      <c r="M6388" s="319">
        <v>9</v>
      </c>
      <c r="N6388" s="319">
        <v>29</v>
      </c>
      <c r="O6388" s="319" t="s">
        <v>9644</v>
      </c>
      <c r="P6388" s="319">
        <v>56</v>
      </c>
      <c r="Q6388" s="319">
        <v>10</v>
      </c>
      <c r="R6388" s="319">
        <v>20</v>
      </c>
      <c r="S6388" s="319" t="s">
        <v>9645</v>
      </c>
      <c r="T6388" s="319">
        <v>6</v>
      </c>
      <c r="U6388" s="319">
        <v>27.158000000000001</v>
      </c>
      <c r="V6388" s="319">
        <v>56.171999999999997</v>
      </c>
      <c r="W6388" s="319"/>
      <c r="X6388" s="319"/>
      <c r="Y6388" s="319"/>
      <c r="Z6388" s="319"/>
      <c r="AA6388" s="319"/>
      <c r="AB6388" s="319"/>
      <c r="AC6388" s="319"/>
      <c r="AD6388" s="319"/>
      <c r="AE6388" s="319"/>
      <c r="AF6388" s="319"/>
    </row>
    <row r="6389" spans="2:32" s="313" customFormat="1" hidden="1" x14ac:dyDescent="0.25">
      <c r="B6389" s="313" t="s">
        <v>3650</v>
      </c>
      <c r="C6389" s="672"/>
      <c r="D6389" s="313" t="s">
        <v>11746</v>
      </c>
      <c r="E6389" s="313" t="s">
        <v>412</v>
      </c>
      <c r="I6389" s="313" t="s">
        <v>3650</v>
      </c>
      <c r="J6389" s="313" t="s">
        <v>1194</v>
      </c>
      <c r="K6389" s="313">
        <v>51</v>
      </c>
      <c r="L6389" s="319"/>
      <c r="M6389" s="319">
        <v>49</v>
      </c>
      <c r="N6389" s="319">
        <v>59</v>
      </c>
      <c r="O6389" s="319" t="s">
        <v>9644</v>
      </c>
      <c r="P6389" s="319">
        <v>4</v>
      </c>
      <c r="Q6389" s="319">
        <v>57</v>
      </c>
      <c r="R6389" s="319">
        <v>40</v>
      </c>
      <c r="S6389" s="319" t="s">
        <v>9648</v>
      </c>
      <c r="T6389" s="319">
        <v>48</v>
      </c>
      <c r="U6389" s="319">
        <v>51.832999999999998</v>
      </c>
      <c r="V6389" s="319">
        <v>-4.9610000000000003</v>
      </c>
      <c r="W6389" s="319"/>
      <c r="X6389" s="319"/>
      <c r="Y6389" s="319"/>
      <c r="Z6389" s="319"/>
      <c r="AA6389" s="319"/>
      <c r="AB6389" s="319"/>
      <c r="AC6389" s="319"/>
      <c r="AD6389" s="319"/>
      <c r="AE6389" s="319"/>
      <c r="AF6389" s="319"/>
    </row>
    <row r="6390" spans="2:32" s="313" customFormat="1" hidden="1" x14ac:dyDescent="0.25">
      <c r="B6390" s="313" t="s">
        <v>3665</v>
      </c>
      <c r="C6390" s="672"/>
      <c r="D6390" s="313" t="s">
        <v>11747</v>
      </c>
      <c r="E6390" s="313" t="s">
        <v>412</v>
      </c>
      <c r="I6390" s="313" t="s">
        <v>3665</v>
      </c>
      <c r="J6390" s="313" t="s">
        <v>745</v>
      </c>
      <c r="K6390" s="313">
        <v>65</v>
      </c>
      <c r="L6390" s="319"/>
      <c r="M6390" s="319">
        <v>50</v>
      </c>
      <c r="N6390" s="319">
        <v>10</v>
      </c>
      <c r="O6390" s="319" t="s">
        <v>9644</v>
      </c>
      <c r="P6390" s="319">
        <v>21</v>
      </c>
      <c r="Q6390" s="319">
        <v>28</v>
      </c>
      <c r="R6390" s="319">
        <v>17</v>
      </c>
      <c r="S6390" s="319" t="s">
        <v>9645</v>
      </c>
      <c r="T6390" s="319">
        <v>40</v>
      </c>
      <c r="U6390" s="319">
        <v>65.835999999999999</v>
      </c>
      <c r="V6390" s="319">
        <v>21.471</v>
      </c>
      <c r="W6390" s="319"/>
      <c r="X6390" s="319"/>
      <c r="Y6390" s="319"/>
      <c r="Z6390" s="319"/>
      <c r="AA6390" s="319"/>
      <c r="AB6390" s="319"/>
      <c r="AC6390" s="319"/>
      <c r="AD6390" s="319"/>
      <c r="AE6390" s="319"/>
      <c r="AF6390" s="319"/>
    </row>
    <row r="6391" spans="2:32" s="313" customFormat="1" hidden="1" x14ac:dyDescent="0.25">
      <c r="B6391" s="313" t="s">
        <v>3663</v>
      </c>
      <c r="C6391" s="672"/>
      <c r="D6391" s="313" t="s">
        <v>11748</v>
      </c>
      <c r="E6391" s="313" t="s">
        <v>412</v>
      </c>
      <c r="I6391" s="313" t="s">
        <v>3664</v>
      </c>
      <c r="J6391" s="313" t="s">
        <v>745</v>
      </c>
      <c r="K6391" s="313">
        <v>62</v>
      </c>
      <c r="L6391" s="319"/>
      <c r="M6391" s="319">
        <v>24</v>
      </c>
      <c r="N6391" s="319">
        <v>32</v>
      </c>
      <c r="O6391" s="319" t="s">
        <v>9644</v>
      </c>
      <c r="P6391" s="319">
        <v>13</v>
      </c>
      <c r="Q6391" s="319">
        <v>44</v>
      </c>
      <c r="R6391" s="319">
        <v>50</v>
      </c>
      <c r="S6391" s="319" t="s">
        <v>9645</v>
      </c>
      <c r="T6391" s="319">
        <v>446</v>
      </c>
      <c r="U6391" s="319">
        <v>62.408999999999999</v>
      </c>
      <c r="V6391" s="319">
        <v>13.747</v>
      </c>
      <c r="W6391" s="319"/>
      <c r="X6391" s="319"/>
      <c r="Y6391" s="319"/>
      <c r="Z6391" s="319"/>
      <c r="AA6391" s="319"/>
      <c r="AB6391" s="319"/>
      <c r="AC6391" s="319"/>
      <c r="AD6391" s="319"/>
      <c r="AE6391" s="319"/>
      <c r="AF6391" s="319"/>
    </row>
    <row r="6392" spans="2:32" s="313" customFormat="1" hidden="1" x14ac:dyDescent="0.25">
      <c r="B6392" s="313" t="s">
        <v>3671</v>
      </c>
      <c r="C6392" s="672"/>
      <c r="D6392" s="313" t="s">
        <v>11749</v>
      </c>
      <c r="E6392" s="313" t="s">
        <v>412</v>
      </c>
      <c r="I6392" s="313" t="s">
        <v>3672</v>
      </c>
      <c r="J6392" s="313" t="s">
        <v>525</v>
      </c>
      <c r="K6392" s="313">
        <v>27</v>
      </c>
      <c r="L6392" s="319"/>
      <c r="M6392" s="319">
        <v>16</v>
      </c>
      <c r="N6392" s="319">
        <v>42</v>
      </c>
      <c r="O6392" s="319" t="s">
        <v>9647</v>
      </c>
      <c r="P6392" s="319">
        <v>27</v>
      </c>
      <c r="Q6392" s="319">
        <v>59</v>
      </c>
      <c r="R6392" s="319">
        <v>45</v>
      </c>
      <c r="S6392" s="319" t="s">
        <v>9645</v>
      </c>
      <c r="T6392" s="319">
        <v>1585</v>
      </c>
      <c r="U6392" s="319">
        <v>-27.277999999999999</v>
      </c>
      <c r="V6392" s="319">
        <v>27.995999999999999</v>
      </c>
      <c r="W6392" s="319"/>
      <c r="X6392" s="319"/>
      <c r="Y6392" s="319"/>
      <c r="Z6392" s="319"/>
      <c r="AA6392" s="319"/>
      <c r="AB6392" s="319"/>
      <c r="AC6392" s="319"/>
      <c r="AD6392" s="319"/>
      <c r="AE6392" s="319"/>
      <c r="AF6392" s="319"/>
    </row>
    <row r="6393" spans="2:32" s="313" customFormat="1" hidden="1" x14ac:dyDescent="0.25">
      <c r="B6393" s="313" t="s">
        <v>3685</v>
      </c>
      <c r="C6393" s="672"/>
      <c r="D6393" s="313" t="s">
        <v>11750</v>
      </c>
      <c r="E6393" s="313" t="s">
        <v>412</v>
      </c>
      <c r="I6393" s="313" t="s">
        <v>3685</v>
      </c>
      <c r="J6393" s="313" t="s">
        <v>745</v>
      </c>
      <c r="K6393" s="313">
        <v>65</v>
      </c>
      <c r="L6393" s="319"/>
      <c r="M6393" s="319">
        <v>48</v>
      </c>
      <c r="N6393" s="319">
        <v>22</v>
      </c>
      <c r="O6393" s="319" t="s">
        <v>9644</v>
      </c>
      <c r="P6393" s="319">
        <v>15</v>
      </c>
      <c r="Q6393" s="319">
        <v>4</v>
      </c>
      <c r="R6393" s="319">
        <v>58</v>
      </c>
      <c r="S6393" s="319" t="s">
        <v>9645</v>
      </c>
      <c r="T6393" s="319">
        <v>459</v>
      </c>
      <c r="U6393" s="319">
        <v>65.805999999999997</v>
      </c>
      <c r="V6393" s="319">
        <v>15.083</v>
      </c>
      <c r="W6393" s="319"/>
      <c r="X6393" s="319"/>
      <c r="Y6393" s="319"/>
      <c r="Z6393" s="319"/>
      <c r="AA6393" s="319"/>
      <c r="AB6393" s="319"/>
      <c r="AC6393" s="319"/>
      <c r="AD6393" s="319"/>
      <c r="AE6393" s="319"/>
      <c r="AF6393" s="319"/>
    </row>
    <row r="6394" spans="2:32" s="313" customFormat="1" hidden="1" x14ac:dyDescent="0.25">
      <c r="B6394" s="313" t="s">
        <v>7161</v>
      </c>
      <c r="C6394" s="672"/>
      <c r="D6394" s="313" t="s">
        <v>11751</v>
      </c>
      <c r="E6394" s="313" t="s">
        <v>412</v>
      </c>
      <c r="I6394" s="313" t="s">
        <v>7162</v>
      </c>
      <c r="J6394" s="313" t="s">
        <v>525</v>
      </c>
      <c r="K6394" s="313">
        <v>25</v>
      </c>
      <c r="L6394" s="319"/>
      <c r="M6394" s="319">
        <v>58</v>
      </c>
      <c r="N6394" s="319">
        <v>46</v>
      </c>
      <c r="O6394" s="319" t="s">
        <v>9647</v>
      </c>
      <c r="P6394" s="319">
        <v>29</v>
      </c>
      <c r="Q6394" s="319">
        <v>37</v>
      </c>
      <c r="R6394" s="319">
        <v>7</v>
      </c>
      <c r="S6394" s="319" t="s">
        <v>9645</v>
      </c>
      <c r="T6394" s="319">
        <v>1576</v>
      </c>
      <c r="U6394" s="319">
        <v>-25.978999999999999</v>
      </c>
      <c r="V6394" s="319">
        <v>29.619</v>
      </c>
      <c r="W6394" s="319"/>
      <c r="X6394" s="319"/>
      <c r="Y6394" s="319"/>
      <c r="Z6394" s="319"/>
      <c r="AA6394" s="319"/>
      <c r="AB6394" s="319"/>
      <c r="AC6394" s="319"/>
      <c r="AD6394" s="319"/>
      <c r="AE6394" s="319"/>
      <c r="AF6394" s="319"/>
    </row>
    <row r="6395" spans="2:32" s="313" customFormat="1" hidden="1" x14ac:dyDescent="0.25">
      <c r="B6395" s="313" t="s">
        <v>3694</v>
      </c>
      <c r="C6395" s="672"/>
      <c r="D6395" s="313" t="s">
        <v>11752</v>
      </c>
      <c r="E6395" s="313" t="s">
        <v>412</v>
      </c>
      <c r="I6395" s="313" t="s">
        <v>3694</v>
      </c>
      <c r="J6395" s="313" t="s">
        <v>406</v>
      </c>
      <c r="K6395" s="313">
        <v>53</v>
      </c>
      <c r="L6395" s="319"/>
      <c r="M6395" s="319">
        <v>52</v>
      </c>
      <c r="N6395" s="319">
        <v>43</v>
      </c>
      <c r="O6395" s="319" t="s">
        <v>9644</v>
      </c>
      <c r="P6395" s="319">
        <v>14</v>
      </c>
      <c r="Q6395" s="319">
        <v>9</v>
      </c>
      <c r="R6395" s="319">
        <v>8</v>
      </c>
      <c r="S6395" s="319" t="s">
        <v>9645</v>
      </c>
      <c r="T6395" s="319">
        <v>29</v>
      </c>
      <c r="U6395" s="319">
        <v>53.878999999999998</v>
      </c>
      <c r="V6395" s="319">
        <v>14.151999999999999</v>
      </c>
      <c r="W6395" s="319"/>
      <c r="X6395" s="319"/>
      <c r="Y6395" s="319"/>
      <c r="Z6395" s="319"/>
      <c r="AA6395" s="319"/>
      <c r="AB6395" s="319"/>
      <c r="AC6395" s="319"/>
      <c r="AD6395" s="319"/>
      <c r="AE6395" s="319"/>
      <c r="AF6395" s="319"/>
    </row>
    <row r="6396" spans="2:32" s="313" customFormat="1" hidden="1" x14ac:dyDescent="0.25">
      <c r="B6396" s="313" t="s">
        <v>2494</v>
      </c>
      <c r="C6396" s="672"/>
      <c r="D6396" s="313" t="s">
        <v>11753</v>
      </c>
      <c r="E6396" s="313" t="s">
        <v>412</v>
      </c>
      <c r="I6396" s="313" t="s">
        <v>2495</v>
      </c>
      <c r="J6396" s="313" t="s">
        <v>418</v>
      </c>
      <c r="K6396" s="313">
        <v>32</v>
      </c>
      <c r="L6396" s="319"/>
      <c r="M6396" s="319">
        <v>55</v>
      </c>
      <c r="N6396" s="319">
        <v>46</v>
      </c>
      <c r="O6396" s="319" t="s">
        <v>9644</v>
      </c>
      <c r="P6396" s="319">
        <v>51</v>
      </c>
      <c r="Q6396" s="319">
        <v>33</v>
      </c>
      <c r="R6396" s="319">
        <v>39</v>
      </c>
      <c r="S6396" s="319" t="s">
        <v>9645</v>
      </c>
      <c r="T6396" s="319">
        <v>1603</v>
      </c>
      <c r="U6396" s="319">
        <v>32.929000000000002</v>
      </c>
      <c r="V6396" s="319">
        <v>51.561</v>
      </c>
      <c r="W6396" s="319"/>
      <c r="X6396" s="319"/>
      <c r="Y6396" s="319"/>
      <c r="Z6396" s="319"/>
      <c r="AA6396" s="319"/>
      <c r="AB6396" s="319"/>
      <c r="AC6396" s="319"/>
      <c r="AD6396" s="319"/>
      <c r="AE6396" s="319"/>
      <c r="AF6396" s="319"/>
    </row>
    <row r="6397" spans="2:32" s="313" customFormat="1" hidden="1" x14ac:dyDescent="0.25">
      <c r="B6397" s="313" t="s">
        <v>3978</v>
      </c>
      <c r="C6397" s="672"/>
      <c r="D6397" s="313" t="s">
        <v>11754</v>
      </c>
      <c r="E6397" s="313" t="s">
        <v>412</v>
      </c>
      <c r="I6397" s="313" t="s">
        <v>3979</v>
      </c>
      <c r="J6397" s="313" t="s">
        <v>665</v>
      </c>
      <c r="K6397" s="313">
        <v>18</v>
      </c>
      <c r="L6397" s="319"/>
      <c r="M6397" s="319">
        <v>26</v>
      </c>
      <c r="N6397" s="319">
        <v>40</v>
      </c>
      <c r="O6397" s="319" t="s">
        <v>9647</v>
      </c>
      <c r="P6397" s="319">
        <v>49</v>
      </c>
      <c r="Q6397" s="319">
        <v>12</v>
      </c>
      <c r="R6397" s="319">
        <v>48</v>
      </c>
      <c r="S6397" s="319" t="s">
        <v>9648</v>
      </c>
      <c r="T6397" s="319">
        <v>497</v>
      </c>
      <c r="U6397" s="319">
        <v>-18.443999999999999</v>
      </c>
      <c r="V6397" s="319">
        <v>-49.213000000000001</v>
      </c>
      <c r="W6397" s="319"/>
      <c r="X6397" s="319"/>
      <c r="Y6397" s="319"/>
      <c r="Z6397" s="319"/>
      <c r="AA6397" s="319"/>
      <c r="AB6397" s="319"/>
      <c r="AC6397" s="319"/>
      <c r="AD6397" s="319"/>
      <c r="AE6397" s="319"/>
      <c r="AF6397" s="319"/>
    </row>
    <row r="6398" spans="2:32" s="313" customFormat="1" hidden="1" x14ac:dyDescent="0.25">
      <c r="B6398" s="313" t="s">
        <v>3711</v>
      </c>
      <c r="C6398" s="672"/>
      <c r="D6398" s="313" t="s">
        <v>11755</v>
      </c>
      <c r="E6398" s="313" t="s">
        <v>412</v>
      </c>
      <c r="I6398" s="313" t="s">
        <v>3711</v>
      </c>
      <c r="J6398" s="313" t="s">
        <v>473</v>
      </c>
      <c r="K6398" s="313">
        <v>10</v>
      </c>
      <c r="L6398" s="319"/>
      <c r="M6398" s="319">
        <v>27</v>
      </c>
      <c r="N6398" s="319">
        <v>44</v>
      </c>
      <c r="O6398" s="319" t="s">
        <v>9644</v>
      </c>
      <c r="P6398" s="319">
        <v>66</v>
      </c>
      <c r="Q6398" s="319">
        <v>5</v>
      </c>
      <c r="R6398" s="319">
        <v>33</v>
      </c>
      <c r="S6398" s="319" t="s">
        <v>9648</v>
      </c>
      <c r="T6398" s="319">
        <v>4</v>
      </c>
      <c r="U6398" s="319">
        <v>10.462</v>
      </c>
      <c r="V6398" s="319">
        <v>-66.093000000000004</v>
      </c>
      <c r="W6398" s="319"/>
      <c r="X6398" s="319"/>
      <c r="Y6398" s="319"/>
      <c r="Z6398" s="319"/>
      <c r="AA6398" s="319"/>
      <c r="AB6398" s="319"/>
      <c r="AC6398" s="319"/>
      <c r="AD6398" s="319"/>
      <c r="AE6398" s="319"/>
      <c r="AF6398" s="319"/>
    </row>
    <row r="6399" spans="2:32" s="313" customFormat="1" hidden="1" x14ac:dyDescent="0.25">
      <c r="B6399" s="313" t="s">
        <v>3712</v>
      </c>
      <c r="C6399" s="672"/>
      <c r="D6399" s="313" t="s">
        <v>11756</v>
      </c>
      <c r="E6399" s="313" t="s">
        <v>412</v>
      </c>
      <c r="I6399" s="313" t="s">
        <v>3712</v>
      </c>
      <c r="J6399" s="313" t="s">
        <v>406</v>
      </c>
      <c r="K6399" s="313">
        <v>52</v>
      </c>
      <c r="L6399" s="319"/>
      <c r="M6399" s="319">
        <v>10</v>
      </c>
      <c r="N6399" s="319">
        <v>39</v>
      </c>
      <c r="O6399" s="319" t="s">
        <v>9644</v>
      </c>
      <c r="P6399" s="319">
        <v>9</v>
      </c>
      <c r="Q6399" s="319">
        <v>56</v>
      </c>
      <c r="R6399" s="319">
        <v>44</v>
      </c>
      <c r="S6399" s="319" t="s">
        <v>9645</v>
      </c>
      <c r="T6399" s="319">
        <v>90</v>
      </c>
      <c r="U6399" s="319">
        <v>52.177</v>
      </c>
      <c r="V6399" s="319">
        <v>9.9459999999999997</v>
      </c>
      <c r="W6399" s="319"/>
      <c r="X6399" s="319"/>
      <c r="Y6399" s="319"/>
      <c r="Z6399" s="319"/>
      <c r="AA6399" s="319"/>
      <c r="AB6399" s="319"/>
      <c r="AC6399" s="319"/>
      <c r="AD6399" s="319"/>
      <c r="AE6399" s="319"/>
      <c r="AF6399" s="319"/>
    </row>
    <row r="6400" spans="2:32" s="313" customFormat="1" hidden="1" x14ac:dyDescent="0.25">
      <c r="B6400" s="313" t="s">
        <v>3716</v>
      </c>
      <c r="C6400" s="672"/>
      <c r="D6400" s="313" t="s">
        <v>11757</v>
      </c>
      <c r="E6400" s="313" t="s">
        <v>412</v>
      </c>
      <c r="I6400" s="313" t="s">
        <v>3716</v>
      </c>
      <c r="J6400" s="313" t="s">
        <v>516</v>
      </c>
      <c r="K6400" s="313">
        <v>21</v>
      </c>
      <c r="L6400" s="319"/>
      <c r="M6400" s="319">
        <v>34</v>
      </c>
      <c r="N6400" s="319">
        <v>45</v>
      </c>
      <c r="O6400" s="319" t="s">
        <v>9644</v>
      </c>
      <c r="P6400" s="319">
        <v>84</v>
      </c>
      <c r="Q6400" s="319">
        <v>0</v>
      </c>
      <c r="R6400" s="319">
        <v>22</v>
      </c>
      <c r="S6400" s="319" t="s">
        <v>9645</v>
      </c>
      <c r="T6400" s="319">
        <v>201</v>
      </c>
      <c r="U6400" s="319">
        <v>21.579000000000001</v>
      </c>
      <c r="V6400" s="319">
        <v>84.006</v>
      </c>
      <c r="W6400" s="319"/>
      <c r="X6400" s="319"/>
      <c r="Y6400" s="319"/>
      <c r="Z6400" s="319"/>
      <c r="AA6400" s="319"/>
      <c r="AB6400" s="319"/>
      <c r="AC6400" s="319"/>
      <c r="AD6400" s="319"/>
      <c r="AE6400" s="319"/>
      <c r="AF6400" s="319"/>
    </row>
    <row r="6401" spans="2:32" s="313" customFormat="1" hidden="1" x14ac:dyDescent="0.25">
      <c r="B6401" s="313" t="s">
        <v>3719</v>
      </c>
      <c r="C6401" s="672"/>
      <c r="D6401" s="313" t="s">
        <v>11758</v>
      </c>
      <c r="E6401" s="313" t="s">
        <v>412</v>
      </c>
      <c r="I6401" s="313" t="s">
        <v>3719</v>
      </c>
      <c r="J6401" s="313" t="s">
        <v>516</v>
      </c>
      <c r="K6401" s="313">
        <v>29</v>
      </c>
      <c r="L6401" s="319"/>
      <c r="M6401" s="319">
        <v>10</v>
      </c>
      <c r="N6401" s="319">
        <v>50</v>
      </c>
      <c r="O6401" s="319" t="s">
        <v>9644</v>
      </c>
      <c r="P6401" s="319">
        <v>75</v>
      </c>
      <c r="Q6401" s="319">
        <v>45</v>
      </c>
      <c r="R6401" s="319">
        <v>11</v>
      </c>
      <c r="S6401" s="319" t="s">
        <v>9645</v>
      </c>
      <c r="T6401" s="319">
        <v>214</v>
      </c>
      <c r="U6401" s="319">
        <v>29.181000000000001</v>
      </c>
      <c r="V6401" s="319">
        <v>75.753</v>
      </c>
      <c r="W6401" s="319"/>
      <c r="X6401" s="319"/>
      <c r="Y6401" s="319"/>
      <c r="Z6401" s="319"/>
      <c r="AA6401" s="319"/>
      <c r="AB6401" s="319"/>
      <c r="AC6401" s="319"/>
      <c r="AD6401" s="319"/>
      <c r="AE6401" s="319"/>
      <c r="AF6401" s="319"/>
    </row>
    <row r="6402" spans="2:32" s="313" customFormat="1" hidden="1" x14ac:dyDescent="0.25">
      <c r="B6402" s="313" t="s">
        <v>3741</v>
      </c>
      <c r="C6402" s="672"/>
      <c r="D6402" s="313" t="s">
        <v>11759</v>
      </c>
      <c r="E6402" s="313" t="s">
        <v>412</v>
      </c>
      <c r="I6402" s="313" t="s">
        <v>3741</v>
      </c>
      <c r="J6402" s="313" t="s">
        <v>565</v>
      </c>
      <c r="K6402" s="313">
        <v>34</v>
      </c>
      <c r="L6402" s="319"/>
      <c r="M6402" s="319">
        <v>2</v>
      </c>
      <c r="N6402" s="319">
        <v>4</v>
      </c>
      <c r="O6402" s="319" t="s">
        <v>9644</v>
      </c>
      <c r="P6402" s="319">
        <v>131</v>
      </c>
      <c r="Q6402" s="319">
        <v>32</v>
      </c>
      <c r="R6402" s="319">
        <v>57</v>
      </c>
      <c r="S6402" s="319" t="s">
        <v>9645</v>
      </c>
      <c r="T6402" s="319">
        <v>3</v>
      </c>
      <c r="U6402" s="319">
        <v>34.033999999999999</v>
      </c>
      <c r="V6402" s="319">
        <v>131.54900000000001</v>
      </c>
      <c r="W6402" s="319"/>
      <c r="X6402" s="319"/>
      <c r="Y6402" s="319"/>
      <c r="Z6402" s="319"/>
      <c r="AA6402" s="319"/>
      <c r="AB6402" s="319"/>
      <c r="AC6402" s="319"/>
      <c r="AD6402" s="319"/>
      <c r="AE6402" s="319"/>
      <c r="AF6402" s="319"/>
    </row>
    <row r="6403" spans="2:32" s="313" customFormat="1" hidden="1" x14ac:dyDescent="0.25">
      <c r="B6403" s="313" t="s">
        <v>3742</v>
      </c>
      <c r="C6403" s="672"/>
      <c r="D6403" s="313" t="s">
        <v>11760</v>
      </c>
      <c r="E6403" s="313" t="s">
        <v>412</v>
      </c>
      <c r="I6403" s="313" t="s">
        <v>3743</v>
      </c>
      <c r="J6403" s="313" t="s">
        <v>406</v>
      </c>
      <c r="K6403" s="313">
        <v>49</v>
      </c>
      <c r="L6403" s="319"/>
      <c r="M6403" s="319">
        <v>13</v>
      </c>
      <c r="N6403" s="319">
        <v>5</v>
      </c>
      <c r="O6403" s="319" t="s">
        <v>9644</v>
      </c>
      <c r="P6403" s="319">
        <v>11</v>
      </c>
      <c r="Q6403" s="319">
        <v>50</v>
      </c>
      <c r="R6403" s="319">
        <v>10</v>
      </c>
      <c r="S6403" s="319" t="s">
        <v>9645</v>
      </c>
      <c r="T6403" s="319">
        <v>444</v>
      </c>
      <c r="U6403" s="319">
        <v>49.218000000000004</v>
      </c>
      <c r="V6403" s="319">
        <v>11.836</v>
      </c>
      <c r="W6403" s="319"/>
      <c r="X6403" s="319"/>
      <c r="Y6403" s="319"/>
      <c r="Z6403" s="319"/>
      <c r="AA6403" s="319"/>
      <c r="AB6403" s="319"/>
      <c r="AC6403" s="319"/>
      <c r="AD6403" s="319"/>
      <c r="AE6403" s="319"/>
      <c r="AF6403" s="319"/>
    </row>
    <row r="6404" spans="2:32" s="313" customFormat="1" hidden="1" x14ac:dyDescent="0.25">
      <c r="B6404" s="313" t="s">
        <v>3744</v>
      </c>
      <c r="C6404" s="672"/>
      <c r="D6404" s="313" t="s">
        <v>11761</v>
      </c>
      <c r="E6404" s="313" t="s">
        <v>412</v>
      </c>
      <c r="I6404" s="313" t="s">
        <v>3744</v>
      </c>
      <c r="J6404" s="313" t="s">
        <v>406</v>
      </c>
      <c r="K6404" s="313">
        <v>54</v>
      </c>
      <c r="L6404" s="319"/>
      <c r="M6404" s="319">
        <v>18</v>
      </c>
      <c r="N6404" s="319">
        <v>43</v>
      </c>
      <c r="O6404" s="319" t="s">
        <v>9644</v>
      </c>
      <c r="P6404" s="319">
        <v>9</v>
      </c>
      <c r="Q6404" s="319">
        <v>32</v>
      </c>
      <c r="R6404" s="319">
        <v>17</v>
      </c>
      <c r="S6404" s="319" t="s">
        <v>9645</v>
      </c>
      <c r="T6404" s="319">
        <v>12</v>
      </c>
      <c r="U6404" s="319">
        <v>54.311999999999998</v>
      </c>
      <c r="V6404" s="319">
        <v>9.5380000000000003</v>
      </c>
      <c r="W6404" s="319"/>
      <c r="X6404" s="319"/>
      <c r="Y6404" s="319"/>
      <c r="Z6404" s="319"/>
      <c r="AA6404" s="319"/>
      <c r="AB6404" s="319"/>
      <c r="AC6404" s="319"/>
      <c r="AD6404" s="319"/>
      <c r="AE6404" s="319"/>
      <c r="AF6404" s="319"/>
    </row>
    <row r="6405" spans="2:32" s="313" customFormat="1" hidden="1" x14ac:dyDescent="0.25">
      <c r="B6405" s="313" t="s">
        <v>3756</v>
      </c>
      <c r="C6405" s="672"/>
      <c r="D6405" s="313" t="s">
        <v>11762</v>
      </c>
      <c r="E6405" s="313" t="s">
        <v>412</v>
      </c>
      <c r="I6405" s="313" t="s">
        <v>3756</v>
      </c>
      <c r="J6405" s="313" t="s">
        <v>406</v>
      </c>
      <c r="K6405" s="313">
        <v>51</v>
      </c>
      <c r="L6405" s="319"/>
      <c r="M6405" s="319">
        <v>46</v>
      </c>
      <c r="N6405" s="319">
        <v>4</v>
      </c>
      <c r="O6405" s="319" t="s">
        <v>9644</v>
      </c>
      <c r="P6405" s="319">
        <v>13</v>
      </c>
      <c r="Q6405" s="319">
        <v>10</v>
      </c>
      <c r="R6405" s="319">
        <v>3</v>
      </c>
      <c r="S6405" s="319" t="s">
        <v>9645</v>
      </c>
      <c r="T6405" s="319">
        <v>82</v>
      </c>
      <c r="U6405" s="319">
        <v>51.768000000000001</v>
      </c>
      <c r="V6405" s="319">
        <v>13.167</v>
      </c>
      <c r="W6405" s="319"/>
      <c r="X6405" s="319"/>
      <c r="Y6405" s="319"/>
      <c r="Z6405" s="319"/>
      <c r="AA6405" s="319"/>
      <c r="AB6405" s="319"/>
      <c r="AC6405" s="319"/>
      <c r="AD6405" s="319"/>
      <c r="AE6405" s="319"/>
      <c r="AF6405" s="319"/>
    </row>
    <row r="6406" spans="2:32" s="313" customFormat="1" hidden="1" x14ac:dyDescent="0.25">
      <c r="B6406" s="313" t="s">
        <v>3762</v>
      </c>
      <c r="C6406" s="672"/>
      <c r="D6406" s="313" t="s">
        <v>11763</v>
      </c>
      <c r="E6406" s="313" t="s">
        <v>412</v>
      </c>
      <c r="I6406" s="313" t="s">
        <v>3762</v>
      </c>
      <c r="J6406" s="313" t="s">
        <v>1336</v>
      </c>
      <c r="K6406" s="313">
        <v>29</v>
      </c>
      <c r="L6406" s="319"/>
      <c r="M6406" s="319">
        <v>6</v>
      </c>
      <c r="N6406" s="319">
        <v>36</v>
      </c>
      <c r="O6406" s="319" t="s">
        <v>9644</v>
      </c>
      <c r="P6406" s="319">
        <v>15</v>
      </c>
      <c r="Q6406" s="319">
        <v>57</v>
      </c>
      <c r="R6406" s="319">
        <v>56</v>
      </c>
      <c r="S6406" s="319" t="s">
        <v>9645</v>
      </c>
      <c r="T6406" s="319">
        <v>281</v>
      </c>
      <c r="U6406" s="319">
        <v>29.11</v>
      </c>
      <c r="V6406" s="319">
        <v>15.965999999999999</v>
      </c>
      <c r="W6406" s="319"/>
      <c r="X6406" s="319"/>
      <c r="Y6406" s="319"/>
      <c r="Z6406" s="319"/>
      <c r="AA6406" s="319"/>
      <c r="AB6406" s="319"/>
      <c r="AC6406" s="319"/>
      <c r="AD6406" s="319"/>
      <c r="AE6406" s="319"/>
      <c r="AF6406" s="319"/>
    </row>
    <row r="6407" spans="2:32" s="313" customFormat="1" hidden="1" x14ac:dyDescent="0.25">
      <c r="B6407" s="313" t="s">
        <v>3774</v>
      </c>
      <c r="C6407" s="672"/>
      <c r="D6407" s="313" t="s">
        <v>11764</v>
      </c>
      <c r="E6407" s="313" t="s">
        <v>412</v>
      </c>
      <c r="I6407" s="313" t="s">
        <v>3774</v>
      </c>
      <c r="J6407" s="313" t="s">
        <v>406</v>
      </c>
      <c r="K6407" s="313">
        <v>52</v>
      </c>
      <c r="L6407" s="319"/>
      <c r="M6407" s="319">
        <v>20</v>
      </c>
      <c r="N6407" s="319">
        <v>19</v>
      </c>
      <c r="O6407" s="319" t="s">
        <v>9644</v>
      </c>
      <c r="P6407" s="319">
        <v>7</v>
      </c>
      <c r="Q6407" s="319">
        <v>32</v>
      </c>
      <c r="R6407" s="319">
        <v>28</v>
      </c>
      <c r="S6407" s="319" t="s">
        <v>9645</v>
      </c>
      <c r="T6407" s="319">
        <v>40</v>
      </c>
      <c r="U6407" s="319">
        <v>52.338999999999999</v>
      </c>
      <c r="V6407" s="319">
        <v>7.5410000000000004</v>
      </c>
      <c r="W6407" s="319"/>
      <c r="X6407" s="319"/>
      <c r="Y6407" s="319"/>
      <c r="Z6407" s="319"/>
      <c r="AA6407" s="319"/>
      <c r="AB6407" s="319"/>
      <c r="AC6407" s="319"/>
      <c r="AD6407" s="319"/>
      <c r="AE6407" s="319"/>
      <c r="AF6407" s="319"/>
    </row>
    <row r="6408" spans="2:32" s="313" customFormat="1" hidden="1" x14ac:dyDescent="0.25">
      <c r="B6408" s="313" t="s">
        <v>3795</v>
      </c>
      <c r="C6408" s="672"/>
      <c r="D6408" s="313" t="s">
        <v>11765</v>
      </c>
      <c r="E6408" s="313" t="s">
        <v>412</v>
      </c>
      <c r="I6408" s="313" t="s">
        <v>3796</v>
      </c>
      <c r="J6408" s="313" t="s">
        <v>1030</v>
      </c>
      <c r="K6408" s="313">
        <v>16</v>
      </c>
      <c r="L6408" s="319"/>
      <c r="M6408" s="319">
        <v>53</v>
      </c>
      <c r="N6408" s="319">
        <v>40</v>
      </c>
      <c r="O6408" s="319" t="s">
        <v>9644</v>
      </c>
      <c r="P6408" s="319">
        <v>97</v>
      </c>
      <c r="Q6408" s="319">
        <v>40</v>
      </c>
      <c r="R6408" s="319">
        <v>31</v>
      </c>
      <c r="S6408" s="319" t="s">
        <v>9645</v>
      </c>
      <c r="T6408" s="319">
        <v>46</v>
      </c>
      <c r="U6408" s="319">
        <v>16.893999999999998</v>
      </c>
      <c r="V6408" s="319">
        <v>97.674999999999997</v>
      </c>
      <c r="W6408" s="319"/>
      <c r="X6408" s="319"/>
      <c r="Y6408" s="319"/>
      <c r="Z6408" s="319"/>
      <c r="AA6408" s="319"/>
      <c r="AB6408" s="319"/>
      <c r="AC6408" s="319"/>
      <c r="AD6408" s="319"/>
      <c r="AE6408" s="319"/>
      <c r="AF6408" s="319"/>
    </row>
    <row r="6409" spans="2:32" s="313" customFormat="1" hidden="1" x14ac:dyDescent="0.25">
      <c r="B6409" s="313" t="s">
        <v>3797</v>
      </c>
      <c r="C6409" s="672"/>
      <c r="D6409" s="313" t="s">
        <v>11766</v>
      </c>
      <c r="E6409" s="313" t="s">
        <v>412</v>
      </c>
      <c r="I6409" s="313" t="s">
        <v>3797</v>
      </c>
      <c r="J6409" s="313" t="s">
        <v>1895</v>
      </c>
      <c r="K6409" s="313">
        <v>50</v>
      </c>
      <c r="L6409" s="319"/>
      <c r="M6409" s="319">
        <v>15</v>
      </c>
      <c r="N6409" s="319">
        <v>11</v>
      </c>
      <c r="O6409" s="319" t="s">
        <v>9644</v>
      </c>
      <c r="P6409" s="319">
        <v>15</v>
      </c>
      <c r="Q6409" s="319">
        <v>50</v>
      </c>
      <c r="R6409" s="319">
        <v>42</v>
      </c>
      <c r="S6409" s="319" t="s">
        <v>9645</v>
      </c>
      <c r="T6409" s="319">
        <v>242</v>
      </c>
      <c r="U6409" s="319">
        <v>50.253</v>
      </c>
      <c r="V6409" s="319">
        <v>15.845000000000001</v>
      </c>
      <c r="W6409" s="319"/>
      <c r="X6409" s="319"/>
      <c r="Y6409" s="319"/>
      <c r="Z6409" s="319"/>
      <c r="AA6409" s="319"/>
      <c r="AB6409" s="319"/>
      <c r="AC6409" s="319"/>
      <c r="AD6409" s="319"/>
      <c r="AE6409" s="319"/>
      <c r="AF6409" s="319"/>
    </row>
    <row r="6410" spans="2:32" s="313" customFormat="1" hidden="1" x14ac:dyDescent="0.25">
      <c r="B6410" s="313" t="s">
        <v>3798</v>
      </c>
      <c r="C6410" s="672"/>
      <c r="D6410" s="313" t="s">
        <v>11767</v>
      </c>
      <c r="E6410" s="313" t="s">
        <v>412</v>
      </c>
      <c r="I6410" s="313" t="s">
        <v>3798</v>
      </c>
      <c r="J6410" s="313" t="s">
        <v>2050</v>
      </c>
      <c r="K6410" s="313">
        <v>24</v>
      </c>
      <c r="L6410" s="319"/>
      <c r="M6410" s="319">
        <v>49</v>
      </c>
      <c r="N6410" s="319">
        <v>4</v>
      </c>
      <c r="O6410" s="319" t="s">
        <v>9644</v>
      </c>
      <c r="P6410" s="319">
        <v>120</v>
      </c>
      <c r="Q6410" s="319">
        <v>56</v>
      </c>
      <c r="R6410" s="319">
        <v>21</v>
      </c>
      <c r="S6410" s="319" t="s">
        <v>9645</v>
      </c>
      <c r="T6410" s="319">
        <v>8</v>
      </c>
      <c r="U6410" s="319">
        <v>24.818000000000001</v>
      </c>
      <c r="V6410" s="319">
        <v>120.93899999999999</v>
      </c>
      <c r="W6410" s="319"/>
      <c r="X6410" s="319"/>
      <c r="Y6410" s="319"/>
      <c r="Z6410" s="319"/>
      <c r="AA6410" s="319"/>
      <c r="AB6410" s="319"/>
      <c r="AC6410" s="319"/>
      <c r="AD6410" s="319"/>
      <c r="AE6410" s="319"/>
      <c r="AF6410" s="319"/>
    </row>
    <row r="6411" spans="2:32" s="313" customFormat="1" hidden="1" x14ac:dyDescent="0.25">
      <c r="B6411" s="313" t="s">
        <v>3829</v>
      </c>
      <c r="C6411" s="672"/>
      <c r="D6411" s="313" t="s">
        <v>11768</v>
      </c>
      <c r="E6411" s="313" t="s">
        <v>412</v>
      </c>
      <c r="I6411" s="313" t="s">
        <v>3829</v>
      </c>
      <c r="J6411" s="313" t="s">
        <v>565</v>
      </c>
      <c r="K6411" s="313">
        <v>36</v>
      </c>
      <c r="L6411" s="319"/>
      <c r="M6411" s="319">
        <v>10</v>
      </c>
      <c r="N6411" s="319">
        <v>51</v>
      </c>
      <c r="O6411" s="319" t="s">
        <v>9644</v>
      </c>
      <c r="P6411" s="319">
        <v>140</v>
      </c>
      <c r="Q6411" s="319">
        <v>24</v>
      </c>
      <c r="R6411" s="319">
        <v>55</v>
      </c>
      <c r="S6411" s="319" t="s">
        <v>9645</v>
      </c>
      <c r="T6411" s="319">
        <v>33</v>
      </c>
      <c r="U6411" s="319">
        <v>36.180999999999997</v>
      </c>
      <c r="V6411" s="319">
        <v>140.41499999999999</v>
      </c>
      <c r="W6411" s="319"/>
      <c r="X6411" s="319"/>
      <c r="Y6411" s="319"/>
      <c r="Z6411" s="319"/>
      <c r="AA6411" s="319"/>
      <c r="AB6411" s="319"/>
      <c r="AC6411" s="319"/>
      <c r="AD6411" s="319"/>
      <c r="AE6411" s="319"/>
      <c r="AF6411" s="319"/>
    </row>
    <row r="6412" spans="2:32" s="313" customFormat="1" hidden="1" x14ac:dyDescent="0.25">
      <c r="B6412" s="313" t="s">
        <v>3835</v>
      </c>
      <c r="C6412" s="672"/>
      <c r="D6412" s="313" t="s">
        <v>11769</v>
      </c>
      <c r="E6412" s="313" t="s">
        <v>412</v>
      </c>
      <c r="I6412" s="313" t="s">
        <v>3835</v>
      </c>
      <c r="J6412" s="313" t="s">
        <v>2849</v>
      </c>
      <c r="K6412" s="313">
        <v>60</v>
      </c>
      <c r="L6412" s="319"/>
      <c r="M6412" s="319">
        <v>39</v>
      </c>
      <c r="N6412" s="319">
        <v>16</v>
      </c>
      <c r="O6412" s="319" t="s">
        <v>9644</v>
      </c>
      <c r="P6412" s="319">
        <v>24</v>
      </c>
      <c r="Q6412" s="319">
        <v>52</v>
      </c>
      <c r="R6412" s="319">
        <v>52</v>
      </c>
      <c r="S6412" s="319" t="s">
        <v>9645</v>
      </c>
      <c r="T6412" s="319">
        <v>132</v>
      </c>
      <c r="U6412" s="319">
        <v>60.654000000000003</v>
      </c>
      <c r="V6412" s="319">
        <v>24.881</v>
      </c>
      <c r="W6412" s="319"/>
      <c r="X6412" s="319"/>
      <c r="Y6412" s="319"/>
      <c r="Z6412" s="319"/>
      <c r="AA6412" s="319"/>
      <c r="AB6412" s="319"/>
      <c r="AC6412" s="319"/>
      <c r="AD6412" s="319"/>
      <c r="AE6412" s="319"/>
      <c r="AF6412" s="319"/>
    </row>
    <row r="6413" spans="2:32" s="313" customFormat="1" hidden="1" x14ac:dyDescent="0.25">
      <c r="B6413" s="313" t="s">
        <v>3838</v>
      </c>
      <c r="C6413" s="672"/>
      <c r="D6413" s="313" t="s">
        <v>11770</v>
      </c>
      <c r="E6413" s="313" t="s">
        <v>412</v>
      </c>
      <c r="I6413" s="313" t="s">
        <v>3838</v>
      </c>
      <c r="J6413" s="313" t="s">
        <v>665</v>
      </c>
      <c r="K6413" s="313">
        <v>0</v>
      </c>
      <c r="L6413" s="319"/>
      <c r="M6413" s="319">
        <v>36</v>
      </c>
      <c r="N6413" s="319">
        <v>27</v>
      </c>
      <c r="O6413" s="319" t="s">
        <v>9644</v>
      </c>
      <c r="P6413" s="319">
        <v>69</v>
      </c>
      <c r="Q6413" s="319">
        <v>11</v>
      </c>
      <c r="R6413" s="319">
        <v>9</v>
      </c>
      <c r="S6413" s="319" t="s">
        <v>9648</v>
      </c>
      <c r="T6413" s="319">
        <v>106</v>
      </c>
      <c r="U6413" s="319">
        <v>0.60699999999999998</v>
      </c>
      <c r="V6413" s="319">
        <v>-69.186000000000007</v>
      </c>
      <c r="W6413" s="319"/>
      <c r="X6413" s="319"/>
      <c r="Y6413" s="319"/>
      <c r="Z6413" s="319"/>
      <c r="AA6413" s="319"/>
      <c r="AB6413" s="319"/>
      <c r="AC6413" s="319"/>
      <c r="AD6413" s="319"/>
      <c r="AE6413" s="319"/>
      <c r="AF6413" s="319"/>
    </row>
    <row r="6414" spans="2:32" s="313" customFormat="1" hidden="1" x14ac:dyDescent="0.25">
      <c r="B6414" s="313" t="s">
        <v>3839</v>
      </c>
      <c r="C6414" s="672"/>
      <c r="D6414" s="313" t="s">
        <v>11771</v>
      </c>
      <c r="E6414" s="313" t="s">
        <v>412</v>
      </c>
      <c r="I6414" s="313" t="s">
        <v>3839</v>
      </c>
      <c r="J6414" s="313" t="s">
        <v>1018</v>
      </c>
      <c r="K6414" s="313">
        <v>15</v>
      </c>
      <c r="L6414" s="319"/>
      <c r="M6414" s="319">
        <v>19</v>
      </c>
      <c r="N6414" s="319">
        <v>32</v>
      </c>
      <c r="O6414" s="319" t="s">
        <v>9644</v>
      </c>
      <c r="P6414" s="319">
        <v>119</v>
      </c>
      <c r="Q6414" s="319">
        <v>58</v>
      </c>
      <c r="R6414" s="319">
        <v>8</v>
      </c>
      <c r="S6414" s="319" t="s">
        <v>9645</v>
      </c>
      <c r="T6414" s="319">
        <v>4</v>
      </c>
      <c r="U6414" s="319">
        <v>15.326000000000001</v>
      </c>
      <c r="V6414" s="319">
        <v>119.96899999999999</v>
      </c>
      <c r="W6414" s="319"/>
      <c r="X6414" s="319"/>
      <c r="Y6414" s="319"/>
      <c r="Z6414" s="319"/>
      <c r="AA6414" s="319"/>
      <c r="AB6414" s="319"/>
      <c r="AC6414" s="319"/>
      <c r="AD6414" s="319"/>
      <c r="AE6414" s="319"/>
      <c r="AF6414" s="319"/>
    </row>
    <row r="6415" spans="2:32" s="313" customFormat="1" hidden="1" x14ac:dyDescent="0.25">
      <c r="B6415" s="313" t="s">
        <v>3846</v>
      </c>
      <c r="C6415" s="672"/>
      <c r="D6415" s="313" t="s">
        <v>11772</v>
      </c>
      <c r="E6415" s="313" t="s">
        <v>412</v>
      </c>
      <c r="I6415" s="313" t="s">
        <v>3846</v>
      </c>
      <c r="J6415" s="313" t="s">
        <v>772</v>
      </c>
      <c r="K6415" s="313">
        <v>11</v>
      </c>
      <c r="L6415" s="319"/>
      <c r="M6415" s="319">
        <v>24</v>
      </c>
      <c r="N6415" s="319">
        <v>41</v>
      </c>
      <c r="O6415" s="319" t="s">
        <v>9647</v>
      </c>
      <c r="P6415" s="319">
        <v>69</v>
      </c>
      <c r="Q6415" s="319">
        <v>29</v>
      </c>
      <c r="R6415" s="319">
        <v>19</v>
      </c>
      <c r="S6415" s="319" t="s">
        <v>9648</v>
      </c>
      <c r="T6415" s="319">
        <v>23</v>
      </c>
      <c r="U6415" s="319">
        <v>-11.411</v>
      </c>
      <c r="V6415" s="319">
        <v>-69.489000000000004</v>
      </c>
      <c r="W6415" s="319"/>
      <c r="X6415" s="319"/>
      <c r="Y6415" s="319"/>
      <c r="Z6415" s="319"/>
      <c r="AA6415" s="319"/>
      <c r="AB6415" s="319"/>
      <c r="AC6415" s="319"/>
      <c r="AD6415" s="319"/>
      <c r="AE6415" s="319"/>
      <c r="AF6415" s="319"/>
    </row>
    <row r="6416" spans="2:32" s="313" customFormat="1" hidden="1" x14ac:dyDescent="0.25">
      <c r="B6416" s="313" t="s">
        <v>3849</v>
      </c>
      <c r="C6416" s="672"/>
      <c r="D6416" s="313" t="s">
        <v>11773</v>
      </c>
      <c r="E6416" s="313" t="s">
        <v>412</v>
      </c>
      <c r="I6416" s="313" t="s">
        <v>3849</v>
      </c>
      <c r="J6416" s="313" t="s">
        <v>745</v>
      </c>
      <c r="K6416" s="313">
        <v>61</v>
      </c>
      <c r="L6416" s="319"/>
      <c r="M6416" s="319">
        <v>52</v>
      </c>
      <c r="N6416" s="319">
        <v>7</v>
      </c>
      <c r="O6416" s="319" t="s">
        <v>9644</v>
      </c>
      <c r="P6416" s="319">
        <v>12</v>
      </c>
      <c r="Q6416" s="319">
        <v>41</v>
      </c>
      <c r="R6416" s="319">
        <v>26</v>
      </c>
      <c r="S6416" s="319" t="s">
        <v>9645</v>
      </c>
      <c r="T6416" s="319">
        <v>452</v>
      </c>
      <c r="U6416" s="319">
        <v>61.869</v>
      </c>
      <c r="V6416" s="319">
        <v>12.691000000000001</v>
      </c>
      <c r="W6416" s="319"/>
      <c r="X6416" s="319"/>
      <c r="Y6416" s="319"/>
      <c r="Z6416" s="319"/>
      <c r="AA6416" s="319"/>
      <c r="AB6416" s="319"/>
      <c r="AC6416" s="319"/>
      <c r="AD6416" s="319"/>
      <c r="AE6416" s="319"/>
      <c r="AF6416" s="319"/>
    </row>
    <row r="6417" spans="2:32" s="313" customFormat="1" hidden="1" x14ac:dyDescent="0.25">
      <c r="B6417" s="313" t="s">
        <v>3850</v>
      </c>
      <c r="C6417" s="672"/>
      <c r="D6417" s="313" t="s">
        <v>11774</v>
      </c>
      <c r="E6417" s="313" t="s">
        <v>412</v>
      </c>
      <c r="I6417" s="313" t="s">
        <v>3851</v>
      </c>
      <c r="J6417" s="313" t="s">
        <v>565</v>
      </c>
      <c r="K6417" s="313">
        <v>26</v>
      </c>
      <c r="L6417" s="319"/>
      <c r="M6417" s="319">
        <v>43</v>
      </c>
      <c r="N6417" s="319">
        <v>43</v>
      </c>
      <c r="O6417" s="319" t="s">
        <v>9644</v>
      </c>
      <c r="P6417" s="319">
        <v>127</v>
      </c>
      <c r="Q6417" s="319">
        <v>45</v>
      </c>
      <c r="R6417" s="319">
        <v>42</v>
      </c>
      <c r="S6417" s="319" t="s">
        <v>9645</v>
      </c>
      <c r="T6417" s="319">
        <v>57</v>
      </c>
      <c r="U6417" s="319">
        <v>26.728999999999999</v>
      </c>
      <c r="V6417" s="319">
        <v>127.762</v>
      </c>
      <c r="W6417" s="319"/>
      <c r="X6417" s="319"/>
      <c r="Y6417" s="319"/>
      <c r="Z6417" s="319"/>
      <c r="AA6417" s="319"/>
      <c r="AB6417" s="319"/>
      <c r="AC6417" s="319"/>
      <c r="AD6417" s="319"/>
      <c r="AE6417" s="319"/>
      <c r="AF6417" s="319"/>
    </row>
    <row r="6418" spans="2:32" s="313" customFormat="1" hidden="1" x14ac:dyDescent="0.25">
      <c r="B6418" s="313" t="s">
        <v>3852</v>
      </c>
      <c r="C6418" s="672"/>
      <c r="D6418" s="313" t="s">
        <v>11775</v>
      </c>
      <c r="E6418" s="313" t="s">
        <v>412</v>
      </c>
      <c r="I6418" s="313" t="s">
        <v>3852</v>
      </c>
      <c r="J6418" s="313" t="s">
        <v>508</v>
      </c>
      <c r="K6418" s="313">
        <v>33</v>
      </c>
      <c r="L6418" s="319"/>
      <c r="M6418" s="319">
        <v>30</v>
      </c>
      <c r="N6418" s="319">
        <v>19</v>
      </c>
      <c r="O6418" s="319" t="s">
        <v>9644</v>
      </c>
      <c r="P6418" s="319">
        <v>5</v>
      </c>
      <c r="Q6418" s="319">
        <v>9</v>
      </c>
      <c r="R6418" s="319">
        <v>10</v>
      </c>
      <c r="S6418" s="319" t="s">
        <v>9648</v>
      </c>
      <c r="T6418" s="319">
        <v>1664</v>
      </c>
      <c r="U6418" s="319">
        <v>33.505000000000003</v>
      </c>
      <c r="V6418" s="319">
        <v>-5.1529999999999996</v>
      </c>
      <c r="W6418" s="319"/>
      <c r="X6418" s="319"/>
      <c r="Y6418" s="319"/>
      <c r="Z6418" s="319"/>
      <c r="AA6418" s="319"/>
      <c r="AB6418" s="319"/>
      <c r="AC6418" s="319"/>
      <c r="AD6418" s="319"/>
      <c r="AE6418" s="319"/>
      <c r="AF6418" s="319"/>
    </row>
    <row r="6419" spans="2:32" s="313" customFormat="1" hidden="1" x14ac:dyDescent="0.25">
      <c r="B6419" s="313" t="s">
        <v>3857</v>
      </c>
      <c r="C6419" s="672"/>
      <c r="D6419" s="313" t="s">
        <v>11776</v>
      </c>
      <c r="E6419" s="313" t="s">
        <v>412</v>
      </c>
      <c r="I6419" s="313" t="s">
        <v>3857</v>
      </c>
      <c r="J6419" s="313" t="s">
        <v>418</v>
      </c>
      <c r="K6419" s="313">
        <v>33</v>
      </c>
      <c r="L6419" s="319"/>
      <c r="M6419" s="319">
        <v>35</v>
      </c>
      <c r="N6419" s="319">
        <v>8</v>
      </c>
      <c r="O6419" s="319" t="s">
        <v>9644</v>
      </c>
      <c r="P6419" s="319">
        <v>46</v>
      </c>
      <c r="Q6419" s="319">
        <v>24</v>
      </c>
      <c r="R6419" s="319">
        <v>19</v>
      </c>
      <c r="S6419" s="319" t="s">
        <v>9645</v>
      </c>
      <c r="T6419" s="319">
        <v>1335</v>
      </c>
      <c r="U6419" s="319">
        <v>33.585999999999999</v>
      </c>
      <c r="V6419" s="319">
        <v>46.405000000000001</v>
      </c>
      <c r="W6419" s="319"/>
      <c r="X6419" s="319"/>
      <c r="Y6419" s="319"/>
      <c r="Z6419" s="319"/>
      <c r="AA6419" s="319"/>
      <c r="AB6419" s="319"/>
      <c r="AC6419" s="319"/>
      <c r="AD6419" s="319"/>
      <c r="AE6419" s="319"/>
      <c r="AF6419" s="319"/>
    </row>
    <row r="6420" spans="2:32" s="313" customFormat="1" hidden="1" x14ac:dyDescent="0.25">
      <c r="B6420" s="313" t="s">
        <v>3858</v>
      </c>
      <c r="C6420" s="672"/>
      <c r="D6420" s="313" t="s">
        <v>11777</v>
      </c>
      <c r="E6420" s="313" t="s">
        <v>412</v>
      </c>
      <c r="I6420" s="313" t="s">
        <v>3859</v>
      </c>
      <c r="J6420" s="313" t="s">
        <v>423</v>
      </c>
      <c r="K6420" s="313">
        <v>46</v>
      </c>
      <c r="L6420" s="319"/>
      <c r="M6420" s="319">
        <v>43</v>
      </c>
      <c r="N6420" s="319">
        <v>7</v>
      </c>
      <c r="O6420" s="319" t="s">
        <v>9644</v>
      </c>
      <c r="P6420" s="319">
        <v>2</v>
      </c>
      <c r="Q6420" s="319">
        <v>23</v>
      </c>
      <c r="R6420" s="319">
        <v>28</v>
      </c>
      <c r="S6420" s="319" t="s">
        <v>9648</v>
      </c>
      <c r="T6420" s="319">
        <v>25</v>
      </c>
      <c r="U6420" s="319">
        <v>46.719000000000001</v>
      </c>
      <c r="V6420" s="319">
        <v>-2.391</v>
      </c>
      <c r="W6420" s="319"/>
      <c r="X6420" s="319"/>
      <c r="Y6420" s="319"/>
      <c r="Z6420" s="319"/>
      <c r="AA6420" s="319"/>
      <c r="AB6420" s="319"/>
      <c r="AC6420" s="319"/>
      <c r="AD6420" s="319"/>
      <c r="AE6420" s="319"/>
      <c r="AF6420" s="319"/>
    </row>
    <row r="6421" spans="2:32" s="313" customFormat="1" hidden="1" x14ac:dyDescent="0.25">
      <c r="B6421" s="313" t="s">
        <v>3868</v>
      </c>
      <c r="C6421" s="672"/>
      <c r="D6421" s="313" t="s">
        <v>11778</v>
      </c>
      <c r="E6421" s="313" t="s">
        <v>412</v>
      </c>
      <c r="I6421" s="313" t="s">
        <v>3868</v>
      </c>
      <c r="J6421" s="313" t="s">
        <v>772</v>
      </c>
      <c r="K6421" s="313">
        <v>17</v>
      </c>
      <c r="L6421" s="319"/>
      <c r="M6421" s="319">
        <v>41</v>
      </c>
      <c r="N6421" s="319">
        <v>42</v>
      </c>
      <c r="O6421" s="319" t="s">
        <v>9647</v>
      </c>
      <c r="P6421" s="319">
        <v>71</v>
      </c>
      <c r="Q6421" s="319">
        <v>20</v>
      </c>
      <c r="R6421" s="319">
        <v>38</v>
      </c>
      <c r="S6421" s="319" t="s">
        <v>9648</v>
      </c>
      <c r="T6421" s="319">
        <v>10</v>
      </c>
      <c r="U6421" s="319">
        <v>-17.695</v>
      </c>
      <c r="V6421" s="319">
        <v>-71.343999999999994</v>
      </c>
      <c r="W6421" s="319"/>
      <c r="X6421" s="319"/>
      <c r="Y6421" s="319"/>
      <c r="Z6421" s="319"/>
      <c r="AA6421" s="319"/>
      <c r="AB6421" s="319"/>
      <c r="AC6421" s="319"/>
      <c r="AD6421" s="319"/>
      <c r="AE6421" s="319"/>
      <c r="AF6421" s="319"/>
    </row>
    <row r="6422" spans="2:32" s="313" customFormat="1" hidden="1" x14ac:dyDescent="0.25">
      <c r="B6422" s="313" t="s">
        <v>2218</v>
      </c>
      <c r="C6422" s="672"/>
      <c r="D6422" s="313" t="s">
        <v>11779</v>
      </c>
      <c r="E6422" s="313" t="s">
        <v>412</v>
      </c>
      <c r="I6422" s="313" t="s">
        <v>7728</v>
      </c>
      <c r="J6422" s="313" t="s">
        <v>7727</v>
      </c>
      <c r="K6422" s="313">
        <v>13</v>
      </c>
      <c r="L6422" s="319"/>
      <c r="M6422" s="319">
        <v>42</v>
      </c>
      <c r="N6422" s="319">
        <v>0</v>
      </c>
      <c r="O6422" s="319" t="s">
        <v>9644</v>
      </c>
      <c r="P6422" s="319">
        <v>89</v>
      </c>
      <c r="Q6422" s="319">
        <v>7</v>
      </c>
      <c r="R6422" s="319">
        <v>12</v>
      </c>
      <c r="S6422" s="319" t="s">
        <v>9648</v>
      </c>
      <c r="T6422" s="319">
        <v>617</v>
      </c>
      <c r="U6422" s="319">
        <v>13.7</v>
      </c>
      <c r="V6422" s="319">
        <v>-89.12</v>
      </c>
      <c r="W6422" s="319"/>
      <c r="X6422" s="319"/>
      <c r="Y6422" s="319"/>
      <c r="Z6422" s="319"/>
      <c r="AA6422" s="319"/>
      <c r="AB6422" s="319"/>
      <c r="AC6422" s="319"/>
      <c r="AD6422" s="319"/>
      <c r="AE6422" s="319"/>
      <c r="AF6422" s="319"/>
    </row>
    <row r="6423" spans="2:32" s="313" customFormat="1" hidden="1" x14ac:dyDescent="0.25">
      <c r="B6423" s="313" t="s">
        <v>3872</v>
      </c>
      <c r="C6423" s="672"/>
      <c r="D6423" s="313" t="s">
        <v>11780</v>
      </c>
      <c r="E6423" s="313" t="s">
        <v>412</v>
      </c>
      <c r="I6423" s="313" t="s">
        <v>3872</v>
      </c>
      <c r="J6423" s="313" t="s">
        <v>2849</v>
      </c>
      <c r="K6423" s="313">
        <v>61</v>
      </c>
      <c r="L6423" s="319"/>
      <c r="M6423" s="319">
        <v>14</v>
      </c>
      <c r="N6423" s="319">
        <v>57</v>
      </c>
      <c r="O6423" s="319" t="s">
        <v>9644</v>
      </c>
      <c r="P6423" s="319">
        <v>28</v>
      </c>
      <c r="Q6423" s="319">
        <v>54</v>
      </c>
      <c r="R6423" s="319">
        <v>13</v>
      </c>
      <c r="S6423" s="319" t="s">
        <v>9645</v>
      </c>
      <c r="T6423" s="319">
        <v>104</v>
      </c>
      <c r="U6423" s="319">
        <v>61.249000000000002</v>
      </c>
      <c r="V6423" s="319">
        <v>28.904</v>
      </c>
      <c r="W6423" s="319"/>
      <c r="X6423" s="319"/>
      <c r="Y6423" s="319"/>
      <c r="Z6423" s="319"/>
      <c r="AA6423" s="319"/>
      <c r="AB6423" s="319"/>
      <c r="AC6423" s="319"/>
      <c r="AD6423" s="319"/>
      <c r="AE6423" s="319"/>
      <c r="AF6423" s="319"/>
    </row>
    <row r="6424" spans="2:32" s="313" customFormat="1" hidden="1" x14ac:dyDescent="0.25">
      <c r="B6424" s="313" t="s">
        <v>3896</v>
      </c>
      <c r="C6424" s="672"/>
      <c r="D6424" s="313" t="s">
        <v>11781</v>
      </c>
      <c r="E6424" s="313" t="s">
        <v>412</v>
      </c>
      <c r="I6424" s="313" t="s">
        <v>3897</v>
      </c>
      <c r="J6424" s="313" t="s">
        <v>406</v>
      </c>
      <c r="K6424" s="313">
        <v>48</v>
      </c>
      <c r="L6424" s="319"/>
      <c r="M6424" s="319">
        <v>42</v>
      </c>
      <c r="N6424" s="319">
        <v>56</v>
      </c>
      <c r="O6424" s="319" t="s">
        <v>9644</v>
      </c>
      <c r="P6424" s="319">
        <v>11</v>
      </c>
      <c r="Q6424" s="319">
        <v>32</v>
      </c>
      <c r="R6424" s="319">
        <v>2</v>
      </c>
      <c r="S6424" s="319" t="s">
        <v>9645</v>
      </c>
      <c r="T6424" s="319">
        <v>367</v>
      </c>
      <c r="U6424" s="319">
        <v>48.716000000000001</v>
      </c>
      <c r="V6424" s="319">
        <v>11.534000000000001</v>
      </c>
      <c r="W6424" s="319"/>
      <c r="X6424" s="319"/>
      <c r="Y6424" s="319"/>
      <c r="Z6424" s="319"/>
      <c r="AA6424" s="319"/>
      <c r="AB6424" s="319"/>
      <c r="AC6424" s="319"/>
      <c r="AD6424" s="319"/>
      <c r="AE6424" s="319"/>
      <c r="AF6424" s="319"/>
    </row>
    <row r="6425" spans="2:32" s="313" customFormat="1" hidden="1" x14ac:dyDescent="0.25">
      <c r="B6425" s="313" t="s">
        <v>3902</v>
      </c>
      <c r="C6425" s="672"/>
      <c r="D6425" s="313" t="s">
        <v>11782</v>
      </c>
      <c r="E6425" s="313" t="s">
        <v>412</v>
      </c>
      <c r="I6425" s="313" t="s">
        <v>3902</v>
      </c>
      <c r="J6425" s="313" t="s">
        <v>682</v>
      </c>
      <c r="K6425" s="313">
        <v>46</v>
      </c>
      <c r="L6425" s="319"/>
      <c r="M6425" s="319">
        <v>40</v>
      </c>
      <c r="N6425" s="319">
        <v>35</v>
      </c>
      <c r="O6425" s="319" t="s">
        <v>9644</v>
      </c>
      <c r="P6425" s="319">
        <v>7</v>
      </c>
      <c r="Q6425" s="319">
        <v>52</v>
      </c>
      <c r="R6425" s="319">
        <v>45</v>
      </c>
      <c r="S6425" s="319" t="s">
        <v>9645</v>
      </c>
      <c r="T6425" s="319">
        <v>577</v>
      </c>
      <c r="U6425" s="319">
        <v>46.676000000000002</v>
      </c>
      <c r="V6425" s="319">
        <v>7.8789999999999996</v>
      </c>
      <c r="W6425" s="319"/>
      <c r="X6425" s="319"/>
      <c r="Y6425" s="319"/>
      <c r="Z6425" s="319"/>
      <c r="AA6425" s="319"/>
      <c r="AB6425" s="319"/>
      <c r="AC6425" s="319"/>
      <c r="AD6425" s="319"/>
      <c r="AE6425" s="319"/>
      <c r="AF6425" s="319"/>
    </row>
    <row r="6426" spans="2:32" s="313" customFormat="1" hidden="1" x14ac:dyDescent="0.25">
      <c r="B6426" s="313" t="s">
        <v>3932</v>
      </c>
      <c r="C6426" s="672"/>
      <c r="D6426" s="313" t="s">
        <v>11783</v>
      </c>
      <c r="E6426" s="313" t="s">
        <v>412</v>
      </c>
      <c r="I6426" s="313" t="s">
        <v>3932</v>
      </c>
      <c r="J6426" s="313" t="s">
        <v>418</v>
      </c>
      <c r="K6426" s="313">
        <v>27</v>
      </c>
      <c r="L6426" s="319"/>
      <c r="M6426" s="319">
        <v>14</v>
      </c>
      <c r="N6426" s="319">
        <v>11</v>
      </c>
      <c r="O6426" s="319" t="s">
        <v>9644</v>
      </c>
      <c r="P6426" s="319">
        <v>60</v>
      </c>
      <c r="Q6426" s="319">
        <v>43</v>
      </c>
      <c r="R6426" s="319">
        <v>12</v>
      </c>
      <c r="S6426" s="319" t="s">
        <v>9645</v>
      </c>
      <c r="T6426" s="319">
        <v>621</v>
      </c>
      <c r="U6426" s="319">
        <v>27.236000000000001</v>
      </c>
      <c r="V6426" s="319">
        <v>60.72</v>
      </c>
      <c r="W6426" s="319"/>
      <c r="X6426" s="319"/>
      <c r="Y6426" s="319"/>
      <c r="Z6426" s="319"/>
      <c r="AA6426" s="319"/>
      <c r="AB6426" s="319"/>
      <c r="AC6426" s="319"/>
      <c r="AD6426" s="319"/>
      <c r="AE6426" s="319"/>
      <c r="AF6426" s="319"/>
    </row>
    <row r="6427" spans="2:32" s="313" customFormat="1" hidden="1" x14ac:dyDescent="0.25">
      <c r="B6427" s="313" t="s">
        <v>3937</v>
      </c>
      <c r="C6427" s="672"/>
      <c r="D6427" s="313" t="s">
        <v>11784</v>
      </c>
      <c r="E6427" s="313" t="s">
        <v>412</v>
      </c>
      <c r="I6427" s="313" t="s">
        <v>3937</v>
      </c>
      <c r="J6427" s="313" t="s">
        <v>565</v>
      </c>
      <c r="K6427" s="313">
        <v>35</v>
      </c>
      <c r="L6427" s="319"/>
      <c r="M6427" s="319">
        <v>50</v>
      </c>
      <c r="N6427" s="319">
        <v>29</v>
      </c>
      <c r="O6427" s="319" t="s">
        <v>9644</v>
      </c>
      <c r="P6427" s="319">
        <v>139</v>
      </c>
      <c r="Q6427" s="319">
        <v>24</v>
      </c>
      <c r="R6427" s="319">
        <v>35</v>
      </c>
      <c r="S6427" s="319" t="s">
        <v>9645</v>
      </c>
      <c r="T6427" s="319">
        <v>90</v>
      </c>
      <c r="U6427" s="319">
        <v>35.841000000000001</v>
      </c>
      <c r="V6427" s="319">
        <v>139.41</v>
      </c>
      <c r="W6427" s="319"/>
      <c r="X6427" s="319"/>
      <c r="Y6427" s="319"/>
      <c r="Z6427" s="319"/>
      <c r="AA6427" s="319"/>
      <c r="AB6427" s="319"/>
      <c r="AC6427" s="319"/>
      <c r="AD6427" s="319"/>
      <c r="AE6427" s="319"/>
      <c r="AF6427" s="319"/>
    </row>
    <row r="6428" spans="2:32" s="313" customFormat="1" hidden="1" x14ac:dyDescent="0.25">
      <c r="B6428" s="313" t="s">
        <v>3944</v>
      </c>
      <c r="C6428" s="672"/>
      <c r="D6428" s="313" t="s">
        <v>11785</v>
      </c>
      <c r="E6428" s="313" t="s">
        <v>412</v>
      </c>
      <c r="I6428" s="313" t="s">
        <v>3944</v>
      </c>
      <c r="J6428" s="313" t="s">
        <v>2808</v>
      </c>
      <c r="K6428" s="313">
        <v>0</v>
      </c>
      <c r="L6428" s="319"/>
      <c r="M6428" s="319">
        <v>20</v>
      </c>
      <c r="N6428" s="319">
        <v>21</v>
      </c>
      <c r="O6428" s="319" t="s">
        <v>9644</v>
      </c>
      <c r="P6428" s="319">
        <v>37</v>
      </c>
      <c r="Q6428" s="319">
        <v>35</v>
      </c>
      <c r="R6428" s="319">
        <v>27</v>
      </c>
      <c r="S6428" s="319" t="s">
        <v>9645</v>
      </c>
      <c r="T6428" s="319">
        <v>1066</v>
      </c>
      <c r="U6428" s="319">
        <v>0.33900000000000002</v>
      </c>
      <c r="V6428" s="319">
        <v>37.591000000000001</v>
      </c>
      <c r="W6428" s="319"/>
      <c r="X6428" s="319"/>
      <c r="Y6428" s="319"/>
      <c r="Z6428" s="319"/>
      <c r="AA6428" s="319"/>
      <c r="AB6428" s="319"/>
      <c r="AC6428" s="319"/>
      <c r="AD6428" s="319"/>
      <c r="AE6428" s="319"/>
      <c r="AF6428" s="319"/>
    </row>
    <row r="6429" spans="2:32" s="313" customFormat="1" hidden="1" x14ac:dyDescent="0.25">
      <c r="B6429" s="313" t="s">
        <v>3948</v>
      </c>
      <c r="C6429" s="672"/>
      <c r="D6429" s="313" t="s">
        <v>11786</v>
      </c>
      <c r="E6429" s="313" t="s">
        <v>412</v>
      </c>
      <c r="I6429" s="313" t="s">
        <v>3948</v>
      </c>
      <c r="J6429" s="313" t="s">
        <v>484</v>
      </c>
      <c r="K6429" s="313">
        <v>36</v>
      </c>
      <c r="L6429" s="319"/>
      <c r="M6429" s="319">
        <v>34</v>
      </c>
      <c r="N6429" s="319">
        <v>24</v>
      </c>
      <c r="O6429" s="319" t="s">
        <v>9644</v>
      </c>
      <c r="P6429" s="319">
        <v>36</v>
      </c>
      <c r="Q6429" s="319">
        <v>9</v>
      </c>
      <c r="R6429" s="319">
        <v>14</v>
      </c>
      <c r="S6429" s="319" t="s">
        <v>9645</v>
      </c>
      <c r="T6429" s="319">
        <v>8</v>
      </c>
      <c r="U6429" s="319">
        <v>36.573</v>
      </c>
      <c r="V6429" s="319">
        <v>36.154000000000003</v>
      </c>
      <c r="W6429" s="319"/>
      <c r="X6429" s="319"/>
      <c r="Y6429" s="319"/>
      <c r="Z6429" s="319"/>
      <c r="AA6429" s="319"/>
      <c r="AB6429" s="319"/>
      <c r="AC6429" s="319"/>
      <c r="AD6429" s="319"/>
      <c r="AE6429" s="319"/>
      <c r="AF6429" s="319"/>
    </row>
    <row r="6430" spans="2:32" s="313" customFormat="1" hidden="1" x14ac:dyDescent="0.25">
      <c r="B6430" s="313" t="s">
        <v>3959</v>
      </c>
      <c r="C6430" s="672"/>
      <c r="D6430" s="313" t="s">
        <v>11787</v>
      </c>
      <c r="E6430" s="313" t="s">
        <v>412</v>
      </c>
      <c r="I6430" s="313" t="s">
        <v>3959</v>
      </c>
      <c r="J6430" s="313" t="s">
        <v>3468</v>
      </c>
      <c r="K6430" s="313">
        <v>17</v>
      </c>
      <c r="L6430" s="319"/>
      <c r="M6430" s="319">
        <v>24</v>
      </c>
      <c r="N6430" s="319">
        <v>26</v>
      </c>
      <c r="O6430" s="319" t="s">
        <v>9644</v>
      </c>
      <c r="P6430" s="319">
        <v>83</v>
      </c>
      <c r="Q6430" s="319">
        <v>55</v>
      </c>
      <c r="R6430" s="319">
        <v>57</v>
      </c>
      <c r="S6430" s="319" t="s">
        <v>9648</v>
      </c>
      <c r="T6430" s="319">
        <v>3</v>
      </c>
      <c r="U6430" s="319">
        <v>17.407</v>
      </c>
      <c r="V6430" s="319">
        <v>-83.933000000000007</v>
      </c>
      <c r="W6430" s="319"/>
      <c r="X6430" s="319"/>
      <c r="Y6430" s="319"/>
      <c r="Z6430" s="319"/>
      <c r="AA6430" s="319"/>
      <c r="AB6430" s="319"/>
      <c r="AC6430" s="319"/>
      <c r="AD6430" s="319"/>
      <c r="AE6430" s="319"/>
      <c r="AF6430" s="319"/>
    </row>
    <row r="6431" spans="2:32" s="313" customFormat="1" hidden="1" x14ac:dyDescent="0.25">
      <c r="B6431" s="313" t="s">
        <v>3967</v>
      </c>
      <c r="C6431" s="672"/>
      <c r="D6431" s="313" t="s">
        <v>11788</v>
      </c>
      <c r="E6431" s="313" t="s">
        <v>412</v>
      </c>
      <c r="I6431" s="313" t="s">
        <v>3967</v>
      </c>
      <c r="J6431" s="313" t="s">
        <v>484</v>
      </c>
      <c r="K6431" s="313">
        <v>37</v>
      </c>
      <c r="L6431" s="319"/>
      <c r="M6431" s="319">
        <v>47</v>
      </c>
      <c r="N6431" s="319">
        <v>7</v>
      </c>
      <c r="O6431" s="319" t="s">
        <v>9644</v>
      </c>
      <c r="P6431" s="319">
        <v>30</v>
      </c>
      <c r="Q6431" s="319">
        <v>34</v>
      </c>
      <c r="R6431" s="319">
        <v>54</v>
      </c>
      <c r="S6431" s="319" t="s">
        <v>9645</v>
      </c>
      <c r="T6431" s="319">
        <v>991</v>
      </c>
      <c r="U6431" s="319">
        <v>37.784999999999997</v>
      </c>
      <c r="V6431" s="319">
        <v>30.582000000000001</v>
      </c>
      <c r="W6431" s="319"/>
      <c r="X6431" s="319"/>
      <c r="Y6431" s="319"/>
      <c r="Z6431" s="319"/>
      <c r="AA6431" s="319"/>
      <c r="AB6431" s="319"/>
      <c r="AC6431" s="319"/>
      <c r="AD6431" s="319"/>
      <c r="AE6431" s="319"/>
      <c r="AF6431" s="319"/>
    </row>
    <row r="6432" spans="2:32" s="313" customFormat="1" hidden="1" x14ac:dyDescent="0.25">
      <c r="B6432" s="313" t="s">
        <v>8852</v>
      </c>
      <c r="C6432" s="672"/>
      <c r="D6432" s="313" t="s">
        <v>11789</v>
      </c>
      <c r="E6432" s="313" t="s">
        <v>412</v>
      </c>
      <c r="I6432" s="313" t="s">
        <v>8853</v>
      </c>
      <c r="J6432" s="313" t="s">
        <v>600</v>
      </c>
      <c r="K6432" s="313">
        <v>45</v>
      </c>
      <c r="L6432" s="319"/>
      <c r="M6432" s="319">
        <v>41</v>
      </c>
      <c r="N6432" s="319">
        <v>4</v>
      </c>
      <c r="O6432" s="319" t="s">
        <v>9644</v>
      </c>
      <c r="P6432" s="319">
        <v>12</v>
      </c>
      <c r="Q6432" s="319">
        <v>5</v>
      </c>
      <c r="R6432" s="319">
        <v>10</v>
      </c>
      <c r="S6432" s="319" t="s">
        <v>9645</v>
      </c>
      <c r="T6432" s="319">
        <v>43</v>
      </c>
      <c r="U6432" s="319">
        <v>45.683999999999997</v>
      </c>
      <c r="V6432" s="319">
        <v>12.086</v>
      </c>
      <c r="W6432" s="319"/>
      <c r="X6432" s="319"/>
      <c r="Y6432" s="319"/>
      <c r="Z6432" s="319"/>
      <c r="AA6432" s="319"/>
      <c r="AB6432" s="319"/>
      <c r="AC6432" s="319"/>
      <c r="AD6432" s="319"/>
      <c r="AE6432" s="319"/>
      <c r="AF6432" s="319"/>
    </row>
    <row r="6433" spans="2:32" s="313" customFormat="1" hidden="1" x14ac:dyDescent="0.25">
      <c r="B6433" s="313" t="s">
        <v>5197</v>
      </c>
      <c r="C6433" s="672"/>
      <c r="D6433" s="313" t="s">
        <v>11790</v>
      </c>
      <c r="E6433" s="313" t="s">
        <v>412</v>
      </c>
      <c r="I6433" s="313" t="s">
        <v>5198</v>
      </c>
      <c r="J6433" s="313" t="s">
        <v>726</v>
      </c>
      <c r="K6433" s="313">
        <v>7</v>
      </c>
      <c r="L6433" s="319"/>
      <c r="M6433" s="319">
        <v>36</v>
      </c>
      <c r="N6433" s="319">
        <v>57</v>
      </c>
      <c r="O6433" s="319" t="s">
        <v>9647</v>
      </c>
      <c r="P6433" s="319">
        <v>111</v>
      </c>
      <c r="Q6433" s="319">
        <v>26</v>
      </c>
      <c r="R6433" s="319">
        <v>2</v>
      </c>
      <c r="S6433" s="319" t="s">
        <v>9645</v>
      </c>
      <c r="T6433" s="319">
        <v>111</v>
      </c>
      <c r="U6433" s="319">
        <v>-7.6159999999999997</v>
      </c>
      <c r="V6433" s="319">
        <v>111.434</v>
      </c>
      <c r="W6433" s="319"/>
      <c r="X6433" s="319"/>
      <c r="Y6433" s="319"/>
      <c r="Z6433" s="319"/>
      <c r="AA6433" s="319"/>
      <c r="AB6433" s="319"/>
      <c r="AC6433" s="319"/>
      <c r="AD6433" s="319"/>
      <c r="AE6433" s="319"/>
      <c r="AF6433" s="319"/>
    </row>
    <row r="6434" spans="2:32" s="313" customFormat="1" hidden="1" x14ac:dyDescent="0.25">
      <c r="B6434" s="313" t="s">
        <v>3975</v>
      </c>
      <c r="C6434" s="672"/>
      <c r="D6434" s="313" t="s">
        <v>11791</v>
      </c>
      <c r="E6434" s="313" t="s">
        <v>412</v>
      </c>
      <c r="I6434" s="313" t="s">
        <v>3977</v>
      </c>
      <c r="J6434" s="313" t="s">
        <v>665</v>
      </c>
      <c r="K6434" s="313">
        <v>3</v>
      </c>
      <c r="L6434" s="319"/>
      <c r="M6434" s="319">
        <v>7</v>
      </c>
      <c r="N6434" s="319">
        <v>38</v>
      </c>
      <c r="O6434" s="319" t="s">
        <v>9647</v>
      </c>
      <c r="P6434" s="319">
        <v>58</v>
      </c>
      <c r="Q6434" s="319">
        <v>28</v>
      </c>
      <c r="R6434" s="319">
        <v>52</v>
      </c>
      <c r="S6434" s="319" t="s">
        <v>9648</v>
      </c>
      <c r="T6434" s="319">
        <v>44</v>
      </c>
      <c r="U6434" s="319">
        <v>-3.1269999999999998</v>
      </c>
      <c r="V6434" s="319">
        <v>-58.481000000000002</v>
      </c>
      <c r="W6434" s="319"/>
      <c r="X6434" s="319"/>
      <c r="Y6434" s="319"/>
      <c r="Z6434" s="319"/>
      <c r="AA6434" s="319"/>
      <c r="AB6434" s="319"/>
      <c r="AC6434" s="319"/>
      <c r="AD6434" s="319"/>
      <c r="AE6434" s="319"/>
      <c r="AF6434" s="319"/>
    </row>
    <row r="6435" spans="2:32" s="313" customFormat="1" hidden="1" x14ac:dyDescent="0.25">
      <c r="B6435" s="313" t="s">
        <v>3974</v>
      </c>
      <c r="C6435" s="672"/>
      <c r="D6435" s="313" t="s">
        <v>11792</v>
      </c>
      <c r="E6435" s="313" t="s">
        <v>412</v>
      </c>
      <c r="I6435" s="313" t="s">
        <v>3974</v>
      </c>
      <c r="J6435" s="313" t="s">
        <v>937</v>
      </c>
      <c r="K6435" s="313">
        <v>25</v>
      </c>
      <c r="L6435" s="319"/>
      <c r="M6435" s="319">
        <v>24</v>
      </c>
      <c r="N6435" s="319">
        <v>27</v>
      </c>
      <c r="O6435" s="319" t="s">
        <v>9647</v>
      </c>
      <c r="P6435" s="319">
        <v>54</v>
      </c>
      <c r="Q6435" s="319">
        <v>37</v>
      </c>
      <c r="R6435" s="319">
        <v>10</v>
      </c>
      <c r="S6435" s="319" t="s">
        <v>9648</v>
      </c>
      <c r="T6435" s="319">
        <v>233</v>
      </c>
      <c r="U6435" s="319">
        <v>-25.407</v>
      </c>
      <c r="V6435" s="319">
        <v>-54.619</v>
      </c>
      <c r="W6435" s="319"/>
      <c r="X6435" s="319"/>
      <c r="Y6435" s="319"/>
      <c r="Z6435" s="319"/>
      <c r="AA6435" s="319"/>
      <c r="AB6435" s="319"/>
      <c r="AC6435" s="319"/>
      <c r="AD6435" s="319"/>
      <c r="AE6435" s="319"/>
      <c r="AF6435" s="319"/>
    </row>
    <row r="6436" spans="2:32" s="313" customFormat="1" hidden="1" x14ac:dyDescent="0.25">
      <c r="B6436" s="313" t="s">
        <v>3975</v>
      </c>
      <c r="C6436" s="672"/>
      <c r="D6436" s="313" t="s">
        <v>11793</v>
      </c>
      <c r="E6436" s="313" t="s">
        <v>412</v>
      </c>
      <c r="I6436" s="313" t="s">
        <v>3975</v>
      </c>
      <c r="J6436" s="313" t="s">
        <v>665</v>
      </c>
      <c r="K6436" s="313">
        <v>4</v>
      </c>
      <c r="L6436" s="319"/>
      <c r="M6436" s="319">
        <v>14</v>
      </c>
      <c r="N6436" s="319">
        <v>32</v>
      </c>
      <c r="O6436" s="319" t="s">
        <v>9647</v>
      </c>
      <c r="P6436" s="319">
        <v>56</v>
      </c>
      <c r="Q6436" s="319">
        <v>0</v>
      </c>
      <c r="R6436" s="319">
        <v>2</v>
      </c>
      <c r="S6436" s="319" t="s">
        <v>9648</v>
      </c>
      <c r="T6436" s="319">
        <v>34</v>
      </c>
      <c r="U6436" s="319">
        <v>-4.242</v>
      </c>
      <c r="V6436" s="319">
        <v>-56.000999999999998</v>
      </c>
      <c r="W6436" s="319"/>
      <c r="X6436" s="319"/>
      <c r="Y6436" s="319"/>
      <c r="Z6436" s="319"/>
      <c r="AA6436" s="319"/>
      <c r="AB6436" s="319"/>
      <c r="AC6436" s="319"/>
      <c r="AD6436" s="319"/>
      <c r="AE6436" s="319"/>
      <c r="AF6436" s="319"/>
    </row>
    <row r="6437" spans="2:32" s="313" customFormat="1" hidden="1" x14ac:dyDescent="0.25">
      <c r="B6437" s="313" t="s">
        <v>7463</v>
      </c>
      <c r="C6437" s="672"/>
      <c r="D6437" s="313" t="s">
        <v>11794</v>
      </c>
      <c r="E6437" s="313" t="s">
        <v>412</v>
      </c>
      <c r="I6437" s="313" t="s">
        <v>7468</v>
      </c>
      <c r="J6437" s="313" t="s">
        <v>600</v>
      </c>
      <c r="K6437" s="313">
        <v>40</v>
      </c>
      <c r="L6437" s="319"/>
      <c r="M6437" s="319">
        <v>25</v>
      </c>
      <c r="N6437" s="319">
        <v>0</v>
      </c>
      <c r="O6437" s="319" t="s">
        <v>9644</v>
      </c>
      <c r="P6437" s="319">
        <v>12</v>
      </c>
      <c r="Q6437" s="319">
        <v>20</v>
      </c>
      <c r="R6437" s="319">
        <v>0</v>
      </c>
      <c r="S6437" s="319" t="s">
        <v>9645</v>
      </c>
      <c r="T6437" s="319">
        <v>0</v>
      </c>
      <c r="U6437" s="319">
        <v>40.417000000000002</v>
      </c>
      <c r="V6437" s="319">
        <v>12.333</v>
      </c>
      <c r="W6437" s="319"/>
      <c r="X6437" s="319"/>
      <c r="Y6437" s="319"/>
      <c r="Z6437" s="319"/>
      <c r="AA6437" s="319"/>
      <c r="AB6437" s="319"/>
      <c r="AC6437" s="319"/>
      <c r="AD6437" s="319"/>
      <c r="AE6437" s="319"/>
      <c r="AF6437" s="319"/>
    </row>
    <row r="6438" spans="2:32" s="313" customFormat="1" hidden="1" x14ac:dyDescent="0.25">
      <c r="B6438" s="313" t="s">
        <v>3980</v>
      </c>
      <c r="C6438" s="672"/>
      <c r="D6438" s="313" t="s">
        <v>11795</v>
      </c>
      <c r="E6438" s="313" t="s">
        <v>412</v>
      </c>
      <c r="I6438" s="313" t="s">
        <v>3981</v>
      </c>
      <c r="J6438" s="313" t="s">
        <v>406</v>
      </c>
      <c r="K6438" s="313">
        <v>53</v>
      </c>
      <c r="L6438" s="319"/>
      <c r="M6438" s="319">
        <v>59</v>
      </c>
      <c r="N6438" s="319">
        <v>40</v>
      </c>
      <c r="O6438" s="319" t="s">
        <v>9644</v>
      </c>
      <c r="P6438" s="319">
        <v>9</v>
      </c>
      <c r="Q6438" s="319">
        <v>34</v>
      </c>
      <c r="R6438" s="319">
        <v>42</v>
      </c>
      <c r="S6438" s="319" t="s">
        <v>9645</v>
      </c>
      <c r="T6438" s="319">
        <v>25</v>
      </c>
      <c r="U6438" s="319">
        <v>53.994</v>
      </c>
      <c r="V6438" s="319">
        <v>9.5779999999999994</v>
      </c>
      <c r="W6438" s="319"/>
      <c r="X6438" s="319"/>
      <c r="Y6438" s="319"/>
      <c r="Z6438" s="319"/>
      <c r="AA6438" s="319"/>
      <c r="AB6438" s="319"/>
      <c r="AC6438" s="319"/>
      <c r="AD6438" s="319"/>
      <c r="AE6438" s="319"/>
      <c r="AF6438" s="319"/>
    </row>
    <row r="6439" spans="2:32" s="313" customFormat="1" hidden="1" x14ac:dyDescent="0.25">
      <c r="B6439" s="313" t="s">
        <v>3984</v>
      </c>
      <c r="C6439" s="672"/>
      <c r="D6439" s="313" t="s">
        <v>11796</v>
      </c>
      <c r="E6439" s="313" t="s">
        <v>412</v>
      </c>
      <c r="I6439" s="313" t="s">
        <v>3985</v>
      </c>
      <c r="J6439" s="313" t="s">
        <v>565</v>
      </c>
      <c r="K6439" s="313">
        <v>34</v>
      </c>
      <c r="L6439" s="319"/>
      <c r="M6439" s="319">
        <v>8</v>
      </c>
      <c r="N6439" s="319">
        <v>37</v>
      </c>
      <c r="O6439" s="319" t="s">
        <v>9644</v>
      </c>
      <c r="P6439" s="319">
        <v>132</v>
      </c>
      <c r="Q6439" s="319">
        <v>14</v>
      </c>
      <c r="R6439" s="319">
        <v>8</v>
      </c>
      <c r="S6439" s="319" t="s">
        <v>9645</v>
      </c>
      <c r="T6439" s="319">
        <v>3</v>
      </c>
      <c r="U6439" s="319">
        <v>34.143999999999998</v>
      </c>
      <c r="V6439" s="319">
        <v>132.23599999999999</v>
      </c>
      <c r="W6439" s="319"/>
      <c r="X6439" s="319"/>
      <c r="Y6439" s="319"/>
      <c r="Z6439" s="319"/>
      <c r="AA6439" s="319"/>
      <c r="AB6439" s="319"/>
      <c r="AC6439" s="319"/>
      <c r="AD6439" s="319"/>
      <c r="AE6439" s="319"/>
      <c r="AF6439" s="319"/>
    </row>
    <row r="6440" spans="2:32" s="313" customFormat="1" hidden="1" x14ac:dyDescent="0.25">
      <c r="B6440" s="313" t="s">
        <v>3997</v>
      </c>
      <c r="C6440" s="672"/>
      <c r="D6440" s="313" t="s">
        <v>11797</v>
      </c>
      <c r="E6440" s="313" t="s">
        <v>412</v>
      </c>
      <c r="I6440" s="313" t="s">
        <v>3998</v>
      </c>
      <c r="J6440" s="313" t="s">
        <v>469</v>
      </c>
      <c r="K6440" s="313">
        <v>16</v>
      </c>
      <c r="L6440" s="319"/>
      <c r="M6440" s="319">
        <v>26</v>
      </c>
      <c r="N6440" s="319">
        <v>57</v>
      </c>
      <c r="O6440" s="319" t="s">
        <v>9644</v>
      </c>
      <c r="P6440" s="319">
        <v>95</v>
      </c>
      <c r="Q6440" s="319">
        <v>5</v>
      </c>
      <c r="R6440" s="319">
        <v>37</v>
      </c>
      <c r="S6440" s="319" t="s">
        <v>9648</v>
      </c>
      <c r="T6440" s="319">
        <v>25</v>
      </c>
      <c r="U6440" s="319">
        <v>16.449000000000002</v>
      </c>
      <c r="V6440" s="319">
        <v>-95.093999999999994</v>
      </c>
      <c r="W6440" s="319"/>
      <c r="X6440" s="319"/>
      <c r="Y6440" s="319"/>
      <c r="Z6440" s="319"/>
      <c r="AA6440" s="319"/>
      <c r="AB6440" s="319"/>
      <c r="AC6440" s="319"/>
      <c r="AD6440" s="319"/>
      <c r="AE6440" s="319"/>
      <c r="AF6440" s="319"/>
    </row>
    <row r="6441" spans="2:32" s="313" customFormat="1" hidden="1" x14ac:dyDescent="0.25">
      <c r="B6441" s="313" t="s">
        <v>1350</v>
      </c>
      <c r="C6441" s="672"/>
      <c r="D6441" s="313" t="s">
        <v>11798</v>
      </c>
      <c r="E6441" s="313" t="s">
        <v>412</v>
      </c>
      <c r="I6441" s="313" t="s">
        <v>1352</v>
      </c>
      <c r="J6441" s="313" t="s">
        <v>1351</v>
      </c>
      <c r="K6441" s="313">
        <v>12</v>
      </c>
      <c r="L6441" s="319"/>
      <c r="M6441" s="319">
        <v>59</v>
      </c>
      <c r="N6441" s="319">
        <v>18</v>
      </c>
      <c r="O6441" s="319" t="s">
        <v>9644</v>
      </c>
      <c r="P6441" s="319">
        <v>61</v>
      </c>
      <c r="Q6441" s="319">
        <v>15</v>
      </c>
      <c r="R6441" s="319">
        <v>43</v>
      </c>
      <c r="S6441" s="319" t="s">
        <v>9648</v>
      </c>
      <c r="T6441" s="319">
        <v>5</v>
      </c>
      <c r="U6441" s="319">
        <v>12.988</v>
      </c>
      <c r="V6441" s="319">
        <v>-61.262</v>
      </c>
      <c r="W6441" s="319"/>
      <c r="X6441" s="319"/>
      <c r="Y6441" s="319"/>
      <c r="Z6441" s="319"/>
      <c r="AA6441" s="319"/>
      <c r="AB6441" s="319"/>
      <c r="AC6441" s="319"/>
      <c r="AD6441" s="319"/>
      <c r="AE6441" s="319"/>
      <c r="AF6441" s="319"/>
    </row>
    <row r="6442" spans="2:32" s="313" customFormat="1" hidden="1" x14ac:dyDescent="0.25">
      <c r="B6442" s="313" t="s">
        <v>5160</v>
      </c>
      <c r="C6442" s="672"/>
      <c r="D6442" s="313" t="s">
        <v>11799</v>
      </c>
      <c r="E6442" s="313" t="s">
        <v>412</v>
      </c>
      <c r="I6442" s="313" t="s">
        <v>5161</v>
      </c>
      <c r="J6442" s="313" t="s">
        <v>714</v>
      </c>
      <c r="K6442" s="313">
        <v>4</v>
      </c>
      <c r="L6442" s="319"/>
      <c r="M6442" s="319">
        <v>22</v>
      </c>
      <c r="N6442" s="319">
        <v>49</v>
      </c>
      <c r="O6442" s="319" t="s">
        <v>9647</v>
      </c>
      <c r="P6442" s="319">
        <v>79</v>
      </c>
      <c r="Q6442" s="319">
        <v>56</v>
      </c>
      <c r="R6442" s="319">
        <v>26</v>
      </c>
      <c r="S6442" s="319" t="s">
        <v>9648</v>
      </c>
      <c r="T6442" s="319">
        <v>46</v>
      </c>
      <c r="U6442" s="319">
        <v>-4.38</v>
      </c>
      <c r="V6442" s="319">
        <v>-79.941000000000003</v>
      </c>
      <c r="W6442" s="319"/>
      <c r="X6442" s="319"/>
      <c r="Y6442" s="319"/>
      <c r="Z6442" s="319"/>
      <c r="AA6442" s="319"/>
      <c r="AB6442" s="319"/>
      <c r="AC6442" s="319"/>
      <c r="AD6442" s="319"/>
      <c r="AE6442" s="319"/>
      <c r="AF6442" s="319"/>
    </row>
    <row r="6443" spans="2:32" s="313" customFormat="1" hidden="1" x14ac:dyDescent="0.25">
      <c r="B6443" s="313" t="s">
        <v>4003</v>
      </c>
      <c r="C6443" s="672"/>
      <c r="D6443" s="313" t="s">
        <v>11800</v>
      </c>
      <c r="E6443" s="313" t="s">
        <v>412</v>
      </c>
      <c r="I6443" s="313" t="s">
        <v>4004</v>
      </c>
      <c r="J6443" s="313" t="s">
        <v>665</v>
      </c>
      <c r="K6443" s="313">
        <v>6</v>
      </c>
      <c r="L6443" s="319"/>
      <c r="M6443" s="319">
        <v>13</v>
      </c>
      <c r="N6443" s="319">
        <v>59</v>
      </c>
      <c r="O6443" s="319" t="s">
        <v>9647</v>
      </c>
      <c r="P6443" s="319">
        <v>57</v>
      </c>
      <c r="Q6443" s="319">
        <v>46</v>
      </c>
      <c r="R6443" s="319">
        <v>36</v>
      </c>
      <c r="S6443" s="319" t="s">
        <v>9648</v>
      </c>
      <c r="T6443" s="319">
        <v>99</v>
      </c>
      <c r="U6443" s="319">
        <v>-6.2329999999999997</v>
      </c>
      <c r="V6443" s="319">
        <v>-57.777000000000001</v>
      </c>
      <c r="W6443" s="319"/>
      <c r="X6443" s="319"/>
      <c r="Y6443" s="319"/>
      <c r="Z6443" s="319"/>
      <c r="AA6443" s="319"/>
      <c r="AB6443" s="319"/>
      <c r="AC6443" s="319"/>
      <c r="AD6443" s="319"/>
      <c r="AE6443" s="319"/>
      <c r="AF6443" s="319"/>
    </row>
    <row r="6444" spans="2:32" s="313" customFormat="1" hidden="1" x14ac:dyDescent="0.25">
      <c r="B6444" s="313" t="s">
        <v>4026</v>
      </c>
      <c r="C6444" s="672"/>
      <c r="D6444" s="313" t="s">
        <v>11801</v>
      </c>
      <c r="E6444" s="313" t="s">
        <v>412</v>
      </c>
      <c r="I6444" s="313" t="s">
        <v>4026</v>
      </c>
      <c r="J6444" s="313" t="s">
        <v>418</v>
      </c>
      <c r="K6444" s="313">
        <v>28</v>
      </c>
      <c r="L6444" s="319"/>
      <c r="M6444" s="319">
        <v>35</v>
      </c>
      <c r="N6444" s="319">
        <v>11</v>
      </c>
      <c r="O6444" s="319" t="s">
        <v>9644</v>
      </c>
      <c r="P6444" s="319">
        <v>53</v>
      </c>
      <c r="Q6444" s="319">
        <v>34</v>
      </c>
      <c r="R6444" s="319">
        <v>44</v>
      </c>
      <c r="S6444" s="319" t="s">
        <v>9645</v>
      </c>
      <c r="T6444" s="319">
        <v>1022</v>
      </c>
      <c r="U6444" s="319">
        <v>28.585999999999999</v>
      </c>
      <c r="V6444" s="319">
        <v>53.579000000000001</v>
      </c>
      <c r="W6444" s="319"/>
      <c r="X6444" s="319"/>
      <c r="Y6444" s="319"/>
      <c r="Z6444" s="319"/>
      <c r="AA6444" s="319"/>
      <c r="AB6444" s="319"/>
      <c r="AC6444" s="319"/>
      <c r="AD6444" s="319"/>
      <c r="AE6444" s="319"/>
      <c r="AF6444" s="319"/>
    </row>
    <row r="6445" spans="2:32" s="313" customFormat="1" hidden="1" x14ac:dyDescent="0.25">
      <c r="B6445" s="313" t="s">
        <v>4054</v>
      </c>
      <c r="C6445" s="672"/>
      <c r="D6445" s="313" t="s">
        <v>11802</v>
      </c>
      <c r="E6445" s="313" t="s">
        <v>412</v>
      </c>
      <c r="I6445" s="313" t="s">
        <v>4054</v>
      </c>
      <c r="J6445" s="313" t="s">
        <v>1394</v>
      </c>
      <c r="K6445" s="313">
        <v>26</v>
      </c>
      <c r="L6445" s="319"/>
      <c r="M6445" s="319">
        <v>42</v>
      </c>
      <c r="N6445" s="319">
        <v>31</v>
      </c>
      <c r="O6445" s="319" t="s">
        <v>9644</v>
      </c>
      <c r="P6445" s="319">
        <v>85</v>
      </c>
      <c r="Q6445" s="319">
        <v>55</v>
      </c>
      <c r="R6445" s="319">
        <v>20</v>
      </c>
      <c r="S6445" s="319" t="s">
        <v>9645</v>
      </c>
      <c r="T6445" s="319">
        <v>79</v>
      </c>
      <c r="U6445" s="319">
        <v>26.709</v>
      </c>
      <c r="V6445" s="319">
        <v>85.921999999999997</v>
      </c>
      <c r="W6445" s="319"/>
      <c r="X6445" s="319"/>
      <c r="Y6445" s="319"/>
      <c r="Z6445" s="319"/>
      <c r="AA6445" s="319"/>
      <c r="AB6445" s="319"/>
      <c r="AC6445" s="319"/>
      <c r="AD6445" s="319"/>
      <c r="AE6445" s="319"/>
      <c r="AF6445" s="319"/>
    </row>
    <row r="6446" spans="2:32" s="313" customFormat="1" hidden="1" x14ac:dyDescent="0.25">
      <c r="B6446" s="313" t="s">
        <v>4055</v>
      </c>
      <c r="C6446" s="672"/>
      <c r="D6446" s="313" t="s">
        <v>11803</v>
      </c>
      <c r="E6446" s="313" t="s">
        <v>412</v>
      </c>
      <c r="I6446" s="313" t="s">
        <v>4055</v>
      </c>
      <c r="J6446" s="313" t="s">
        <v>1501</v>
      </c>
      <c r="K6446" s="313">
        <v>7</v>
      </c>
      <c r="L6446" s="319"/>
      <c r="M6446" s="319">
        <v>31</v>
      </c>
      <c r="N6446" s="319">
        <v>2</v>
      </c>
      <c r="O6446" s="319" t="s">
        <v>9644</v>
      </c>
      <c r="P6446" s="319">
        <v>78</v>
      </c>
      <c r="Q6446" s="319">
        <v>9</v>
      </c>
      <c r="R6446" s="319">
        <v>24</v>
      </c>
      <c r="S6446" s="319" t="s">
        <v>9648</v>
      </c>
      <c r="T6446" s="319">
        <v>10</v>
      </c>
      <c r="U6446" s="319">
        <v>7.5170000000000003</v>
      </c>
      <c r="V6446" s="319">
        <v>-78.156999999999996</v>
      </c>
      <c r="W6446" s="319"/>
      <c r="X6446" s="319"/>
      <c r="Y6446" s="319"/>
      <c r="Z6446" s="319"/>
      <c r="AA6446" s="319"/>
      <c r="AB6446" s="319"/>
      <c r="AC6446" s="319"/>
      <c r="AD6446" s="319"/>
      <c r="AE6446" s="319"/>
      <c r="AF6446" s="319"/>
    </row>
    <row r="6447" spans="2:32" s="313" customFormat="1" hidden="1" x14ac:dyDescent="0.25">
      <c r="B6447" s="313" t="s">
        <v>2434</v>
      </c>
      <c r="C6447" s="672"/>
      <c r="D6447" s="313" t="s">
        <v>11804</v>
      </c>
      <c r="E6447" s="313" t="s">
        <v>412</v>
      </c>
      <c r="I6447" s="313" t="s">
        <v>2435</v>
      </c>
      <c r="J6447" s="313" t="s">
        <v>1169</v>
      </c>
      <c r="K6447" s="313">
        <v>22</v>
      </c>
      <c r="L6447" s="319"/>
      <c r="M6447" s="319">
        <v>27</v>
      </c>
      <c r="N6447" s="319">
        <v>40</v>
      </c>
      <c r="O6447" s="319" t="s">
        <v>9644</v>
      </c>
      <c r="P6447" s="319">
        <v>78</v>
      </c>
      <c r="Q6447" s="319">
        <v>19</v>
      </c>
      <c r="R6447" s="319">
        <v>43</v>
      </c>
      <c r="S6447" s="319" t="s">
        <v>9648</v>
      </c>
      <c r="T6447" s="319">
        <v>4</v>
      </c>
      <c r="U6447" s="319">
        <v>22.460999999999999</v>
      </c>
      <c r="V6447" s="319">
        <v>-78.328999999999994</v>
      </c>
      <c r="W6447" s="319"/>
      <c r="X6447" s="319"/>
      <c r="Y6447" s="319"/>
      <c r="Z6447" s="319"/>
      <c r="AA6447" s="319"/>
      <c r="AB6447" s="319"/>
      <c r="AC6447" s="319"/>
      <c r="AD6447" s="319"/>
      <c r="AE6447" s="319"/>
      <c r="AF6447" s="319"/>
    </row>
    <row r="6448" spans="2:32" s="313" customFormat="1" hidden="1" x14ac:dyDescent="0.25">
      <c r="B6448" s="313" t="s">
        <v>4056</v>
      </c>
      <c r="C6448" s="672"/>
      <c r="D6448" s="313" t="s">
        <v>11805</v>
      </c>
      <c r="E6448" s="313" t="s">
        <v>412</v>
      </c>
      <c r="I6448" s="313" t="s">
        <v>4056</v>
      </c>
      <c r="J6448" s="313" t="s">
        <v>418</v>
      </c>
      <c r="K6448" s="313">
        <v>25</v>
      </c>
      <c r="L6448" s="319"/>
      <c r="M6448" s="319">
        <v>39</v>
      </c>
      <c r="N6448" s="319">
        <v>12</v>
      </c>
      <c r="O6448" s="319" t="s">
        <v>9644</v>
      </c>
      <c r="P6448" s="319">
        <v>57</v>
      </c>
      <c r="Q6448" s="319">
        <v>47</v>
      </c>
      <c r="R6448" s="319">
        <v>57</v>
      </c>
      <c r="S6448" s="319" t="s">
        <v>9645</v>
      </c>
      <c r="T6448" s="319">
        <v>6</v>
      </c>
      <c r="U6448" s="319">
        <v>25.652999999999999</v>
      </c>
      <c r="V6448" s="319">
        <v>57.798999999999999</v>
      </c>
      <c r="W6448" s="319"/>
      <c r="X6448" s="319"/>
      <c r="Y6448" s="319"/>
      <c r="Z6448" s="319"/>
      <c r="AA6448" s="319"/>
      <c r="AB6448" s="319"/>
      <c r="AC6448" s="319"/>
      <c r="AD6448" s="319"/>
      <c r="AE6448" s="319"/>
      <c r="AF6448" s="319"/>
    </row>
    <row r="6449" spans="2:32" s="313" customFormat="1" hidden="1" x14ac:dyDescent="0.25">
      <c r="B6449" s="313" t="s">
        <v>4057</v>
      </c>
      <c r="C6449" s="672"/>
      <c r="D6449" s="313" t="s">
        <v>11806</v>
      </c>
      <c r="E6449" s="313" t="s">
        <v>412</v>
      </c>
      <c r="I6449" s="313" t="s">
        <v>4057</v>
      </c>
      <c r="J6449" s="313" t="s">
        <v>772</v>
      </c>
      <c r="K6449" s="313">
        <v>11</v>
      </c>
      <c r="L6449" s="319"/>
      <c r="M6449" s="319">
        <v>46</v>
      </c>
      <c r="N6449" s="319">
        <v>59</v>
      </c>
      <c r="O6449" s="319" t="s">
        <v>9647</v>
      </c>
      <c r="P6449" s="319">
        <v>75</v>
      </c>
      <c r="Q6449" s="319">
        <v>28</v>
      </c>
      <c r="R6449" s="319">
        <v>24</v>
      </c>
      <c r="S6449" s="319" t="s">
        <v>9648</v>
      </c>
      <c r="T6449" s="319">
        <v>3323</v>
      </c>
      <c r="U6449" s="319">
        <v>-11.782999999999999</v>
      </c>
      <c r="V6449" s="319">
        <v>-75.472999999999999</v>
      </c>
      <c r="W6449" s="319"/>
      <c r="X6449" s="319"/>
      <c r="Y6449" s="319"/>
      <c r="Z6449" s="319"/>
      <c r="AA6449" s="319"/>
      <c r="AB6449" s="319"/>
      <c r="AC6449" s="319"/>
      <c r="AD6449" s="319"/>
      <c r="AE6449" s="319"/>
      <c r="AF6449" s="319"/>
    </row>
    <row r="6450" spans="2:32" s="313" customFormat="1" hidden="1" x14ac:dyDescent="0.25">
      <c r="B6450" s="313" t="s">
        <v>4061</v>
      </c>
      <c r="C6450" s="672"/>
      <c r="D6450" s="313" t="s">
        <v>11807</v>
      </c>
      <c r="E6450" s="313" t="s">
        <v>412</v>
      </c>
      <c r="I6450" s="313" t="s">
        <v>4061</v>
      </c>
      <c r="J6450" s="313" t="s">
        <v>453</v>
      </c>
      <c r="K6450" s="313">
        <v>24</v>
      </c>
      <c r="L6450" s="319"/>
      <c r="M6450" s="319">
        <v>11</v>
      </c>
      <c r="N6450" s="319">
        <v>14</v>
      </c>
      <c r="O6450" s="319" t="s">
        <v>9644</v>
      </c>
      <c r="P6450" s="319">
        <v>52</v>
      </c>
      <c r="Q6450" s="319">
        <v>36</v>
      </c>
      <c r="R6450" s="319">
        <v>50</v>
      </c>
      <c r="S6450" s="319" t="s">
        <v>9645</v>
      </c>
      <c r="T6450" s="319">
        <v>14</v>
      </c>
      <c r="U6450" s="319">
        <v>24.187000000000001</v>
      </c>
      <c r="V6450" s="319">
        <v>52.613999999999997</v>
      </c>
      <c r="W6450" s="319"/>
      <c r="X6450" s="319"/>
      <c r="Y6450" s="319"/>
      <c r="Z6450" s="319"/>
      <c r="AA6450" s="319"/>
      <c r="AB6450" s="319"/>
      <c r="AC6450" s="319"/>
      <c r="AD6450" s="319"/>
      <c r="AE6450" s="319"/>
      <c r="AF6450" s="319"/>
    </row>
    <row r="6451" spans="2:32" s="313" customFormat="1" hidden="1" x14ac:dyDescent="0.25">
      <c r="B6451" s="313" t="s">
        <v>4066</v>
      </c>
      <c r="C6451" s="672"/>
      <c r="D6451" s="313" t="s">
        <v>11808</v>
      </c>
      <c r="E6451" s="313" t="s">
        <v>412</v>
      </c>
      <c r="I6451" s="313" t="s">
        <v>4067</v>
      </c>
      <c r="J6451" s="313" t="s">
        <v>406</v>
      </c>
      <c r="K6451" s="313">
        <v>50</v>
      </c>
      <c r="L6451" s="319"/>
      <c r="M6451" s="319">
        <v>55</v>
      </c>
      <c r="N6451" s="319">
        <v>2</v>
      </c>
      <c r="O6451" s="319" t="s">
        <v>9644</v>
      </c>
      <c r="P6451" s="319">
        <v>11</v>
      </c>
      <c r="Q6451" s="319">
        <v>42</v>
      </c>
      <c r="R6451" s="319">
        <v>49</v>
      </c>
      <c r="S6451" s="319" t="s">
        <v>9645</v>
      </c>
      <c r="T6451" s="319">
        <v>38</v>
      </c>
      <c r="U6451" s="319">
        <v>50.917000000000002</v>
      </c>
      <c r="V6451" s="319">
        <v>11.714</v>
      </c>
      <c r="W6451" s="319"/>
      <c r="X6451" s="319"/>
      <c r="Y6451" s="319"/>
      <c r="Z6451" s="319"/>
      <c r="AA6451" s="319"/>
      <c r="AB6451" s="319"/>
      <c r="AC6451" s="319"/>
      <c r="AD6451" s="319"/>
      <c r="AE6451" s="319"/>
      <c r="AF6451" s="319"/>
    </row>
    <row r="6452" spans="2:32" s="313" customFormat="1" hidden="1" x14ac:dyDescent="0.25">
      <c r="B6452" s="313" t="s">
        <v>4081</v>
      </c>
      <c r="C6452" s="672"/>
      <c r="D6452" s="313" t="s">
        <v>11809</v>
      </c>
      <c r="E6452" s="313" t="s">
        <v>412</v>
      </c>
      <c r="I6452" s="313" t="s">
        <v>4082</v>
      </c>
      <c r="J6452" s="313" t="s">
        <v>1711</v>
      </c>
      <c r="K6452" s="313">
        <v>35</v>
      </c>
      <c r="L6452" s="319"/>
      <c r="M6452" s="319">
        <v>52</v>
      </c>
      <c r="N6452" s="319">
        <v>42</v>
      </c>
      <c r="O6452" s="319" t="s">
        <v>9644</v>
      </c>
      <c r="P6452" s="319">
        <v>127</v>
      </c>
      <c r="Q6452" s="319">
        <v>7</v>
      </c>
      <c r="R6452" s="319">
        <v>10</v>
      </c>
      <c r="S6452" s="319" t="s">
        <v>9645</v>
      </c>
      <c r="T6452" s="319">
        <v>30</v>
      </c>
      <c r="U6452" s="319">
        <v>35.878</v>
      </c>
      <c r="V6452" s="319">
        <v>127.119</v>
      </c>
      <c r="W6452" s="319"/>
      <c r="X6452" s="319"/>
      <c r="Y6452" s="319"/>
      <c r="Z6452" s="319"/>
      <c r="AA6452" s="319"/>
      <c r="AB6452" s="319"/>
      <c r="AC6452" s="319"/>
      <c r="AD6452" s="319"/>
      <c r="AE6452" s="319"/>
      <c r="AF6452" s="319"/>
    </row>
    <row r="6453" spans="2:32" s="313" customFormat="1" hidden="1" x14ac:dyDescent="0.25">
      <c r="B6453" s="313" t="s">
        <v>4072</v>
      </c>
      <c r="C6453" s="672"/>
      <c r="D6453" s="313" t="s">
        <v>11810</v>
      </c>
      <c r="E6453" s="313" t="s">
        <v>412</v>
      </c>
      <c r="I6453" s="313" t="s">
        <v>4072</v>
      </c>
      <c r="J6453" s="313" t="s">
        <v>737</v>
      </c>
      <c r="K6453" s="313">
        <v>31</v>
      </c>
      <c r="L6453" s="319"/>
      <c r="M6453" s="319">
        <v>51</v>
      </c>
      <c r="N6453" s="319">
        <v>53</v>
      </c>
      <c r="O6453" s="319" t="s">
        <v>9644</v>
      </c>
      <c r="P6453" s="319">
        <v>35</v>
      </c>
      <c r="Q6453" s="319">
        <v>13</v>
      </c>
      <c r="R6453" s="319">
        <v>9</v>
      </c>
      <c r="S6453" s="319" t="s">
        <v>9645</v>
      </c>
      <c r="T6453" s="319">
        <v>758</v>
      </c>
      <c r="U6453" s="319">
        <v>31.864999999999998</v>
      </c>
      <c r="V6453" s="319">
        <v>35.219000000000001</v>
      </c>
      <c r="W6453" s="319"/>
      <c r="X6453" s="319"/>
      <c r="Y6453" s="319"/>
      <c r="Z6453" s="319"/>
      <c r="AA6453" s="319"/>
      <c r="AB6453" s="319"/>
      <c r="AC6453" s="319"/>
      <c r="AD6453" s="319"/>
      <c r="AE6453" s="319"/>
      <c r="AF6453" s="319"/>
    </row>
    <row r="6454" spans="2:32" s="313" customFormat="1" hidden="1" x14ac:dyDescent="0.25">
      <c r="B6454" s="313" t="s">
        <v>4077</v>
      </c>
      <c r="C6454" s="672"/>
      <c r="D6454" s="313" t="s">
        <v>11811</v>
      </c>
      <c r="E6454" s="313" t="s">
        <v>412</v>
      </c>
      <c r="I6454" s="313" t="s">
        <v>4077</v>
      </c>
      <c r="J6454" s="313" t="s">
        <v>406</v>
      </c>
      <c r="K6454" s="313">
        <v>53</v>
      </c>
      <c r="L6454" s="319"/>
      <c r="M6454" s="319">
        <v>32</v>
      </c>
      <c r="N6454" s="319">
        <v>0</v>
      </c>
      <c r="O6454" s="319" t="s">
        <v>9644</v>
      </c>
      <c r="P6454" s="319">
        <v>7</v>
      </c>
      <c r="Q6454" s="319">
        <v>53</v>
      </c>
      <c r="R6454" s="319">
        <v>19</v>
      </c>
      <c r="S6454" s="319" t="s">
        <v>9645</v>
      </c>
      <c r="T6454" s="319">
        <v>8</v>
      </c>
      <c r="U6454" s="319">
        <v>53.533000000000001</v>
      </c>
      <c r="V6454" s="319">
        <v>7.8890000000000002</v>
      </c>
      <c r="W6454" s="319"/>
      <c r="X6454" s="319"/>
      <c r="Y6454" s="319"/>
      <c r="Z6454" s="319"/>
      <c r="AA6454" s="319"/>
      <c r="AB6454" s="319"/>
      <c r="AC6454" s="319"/>
      <c r="AD6454" s="319"/>
      <c r="AE6454" s="319"/>
      <c r="AF6454" s="319"/>
    </row>
    <row r="6455" spans="2:32" s="313" customFormat="1" hidden="1" x14ac:dyDescent="0.25">
      <c r="B6455" s="313" t="s">
        <v>4078</v>
      </c>
      <c r="C6455" s="672"/>
      <c r="D6455" s="313" t="s">
        <v>11812</v>
      </c>
      <c r="E6455" s="313" t="s">
        <v>412</v>
      </c>
      <c r="I6455" s="313" t="s">
        <v>4078</v>
      </c>
      <c r="J6455" s="313" t="s">
        <v>516</v>
      </c>
      <c r="K6455" s="313">
        <v>18</v>
      </c>
      <c r="L6455" s="319"/>
      <c r="M6455" s="319">
        <v>52</v>
      </c>
      <c r="N6455" s="319">
        <v>47</v>
      </c>
      <c r="O6455" s="319" t="s">
        <v>9644</v>
      </c>
      <c r="P6455" s="319">
        <v>82</v>
      </c>
      <c r="Q6455" s="319">
        <v>33</v>
      </c>
      <c r="R6455" s="319">
        <v>7</v>
      </c>
      <c r="S6455" s="319" t="s">
        <v>9645</v>
      </c>
      <c r="T6455" s="319">
        <v>182</v>
      </c>
      <c r="U6455" s="319">
        <v>18.88</v>
      </c>
      <c r="V6455" s="319">
        <v>82.552000000000007</v>
      </c>
      <c r="W6455" s="319"/>
      <c r="X6455" s="319"/>
      <c r="Y6455" s="319"/>
      <c r="Z6455" s="319"/>
      <c r="AA6455" s="319"/>
      <c r="AB6455" s="319"/>
      <c r="AC6455" s="319"/>
      <c r="AD6455" s="319"/>
      <c r="AE6455" s="319"/>
      <c r="AF6455" s="319"/>
    </row>
    <row r="6456" spans="2:32" s="313" customFormat="1" hidden="1" x14ac:dyDescent="0.25">
      <c r="B6456" s="313" t="s">
        <v>4079</v>
      </c>
      <c r="C6456" s="672"/>
      <c r="D6456" s="313" t="s">
        <v>11813</v>
      </c>
      <c r="E6456" s="313" t="s">
        <v>412</v>
      </c>
      <c r="I6456" s="313" t="s">
        <v>4079</v>
      </c>
      <c r="J6456" s="313" t="s">
        <v>516</v>
      </c>
      <c r="K6456" s="313">
        <v>25</v>
      </c>
      <c r="L6456" s="319"/>
      <c r="M6456" s="319">
        <v>29</v>
      </c>
      <c r="N6456" s="319">
        <v>23</v>
      </c>
      <c r="O6456" s="319" t="s">
        <v>9644</v>
      </c>
      <c r="P6456" s="319">
        <v>78</v>
      </c>
      <c r="Q6456" s="319">
        <v>33</v>
      </c>
      <c r="R6456" s="319">
        <v>34</v>
      </c>
      <c r="S6456" s="319" t="s">
        <v>9645</v>
      </c>
      <c r="T6456" s="319">
        <v>245</v>
      </c>
      <c r="U6456" s="319">
        <v>25.49</v>
      </c>
      <c r="V6456" s="319">
        <v>78.558999999999997</v>
      </c>
      <c r="W6456" s="319"/>
      <c r="X6456" s="319"/>
      <c r="Y6456" s="319"/>
      <c r="Z6456" s="319"/>
      <c r="AA6456" s="319"/>
      <c r="AB6456" s="319"/>
      <c r="AC6456" s="319"/>
      <c r="AD6456" s="319"/>
      <c r="AE6456" s="319"/>
      <c r="AF6456" s="319"/>
    </row>
    <row r="6457" spans="2:32" s="313" customFormat="1" hidden="1" x14ac:dyDescent="0.25">
      <c r="B6457" s="313" t="s">
        <v>4080</v>
      </c>
      <c r="C6457" s="672"/>
      <c r="D6457" s="313" t="s">
        <v>11814</v>
      </c>
      <c r="E6457" s="313" t="s">
        <v>412</v>
      </c>
      <c r="I6457" s="313" t="s">
        <v>4080</v>
      </c>
      <c r="J6457" s="313" t="s">
        <v>516</v>
      </c>
      <c r="K6457" s="313">
        <v>21</v>
      </c>
      <c r="L6457" s="319"/>
      <c r="M6457" s="319">
        <v>54</v>
      </c>
      <c r="N6457" s="319">
        <v>48</v>
      </c>
      <c r="O6457" s="319" t="s">
        <v>9644</v>
      </c>
      <c r="P6457" s="319">
        <v>84</v>
      </c>
      <c r="Q6457" s="319">
        <v>3</v>
      </c>
      <c r="R6457" s="319">
        <v>1</v>
      </c>
      <c r="S6457" s="319" t="s">
        <v>9645</v>
      </c>
      <c r="T6457" s="319">
        <v>229</v>
      </c>
      <c r="U6457" s="319">
        <v>21.913</v>
      </c>
      <c r="V6457" s="319">
        <v>84.05</v>
      </c>
      <c r="W6457" s="319"/>
      <c r="X6457" s="319"/>
      <c r="Y6457" s="319"/>
      <c r="Z6457" s="319"/>
      <c r="AA6457" s="319"/>
      <c r="AB6457" s="319"/>
      <c r="AC6457" s="319"/>
      <c r="AD6457" s="319"/>
      <c r="AE6457" s="319"/>
      <c r="AF6457" s="319"/>
    </row>
    <row r="6458" spans="2:32" s="313" customFormat="1" hidden="1" x14ac:dyDescent="0.25">
      <c r="B6458" s="313" t="s">
        <v>4083</v>
      </c>
      <c r="C6458" s="672"/>
      <c r="D6458" s="313" t="s">
        <v>11815</v>
      </c>
      <c r="E6458" s="313" t="s">
        <v>412</v>
      </c>
      <c r="I6458" s="313" t="s">
        <v>4083</v>
      </c>
      <c r="J6458" s="313" t="s">
        <v>1291</v>
      </c>
      <c r="K6458" s="313">
        <v>46</v>
      </c>
      <c r="L6458" s="319"/>
      <c r="M6458" s="319">
        <v>50</v>
      </c>
      <c r="N6458" s="319">
        <v>36</v>
      </c>
      <c r="O6458" s="319" t="s">
        <v>9644</v>
      </c>
      <c r="P6458" s="319">
        <v>130</v>
      </c>
      <c r="Q6458" s="319">
        <v>27</v>
      </c>
      <c r="R6458" s="319">
        <v>55</v>
      </c>
      <c r="S6458" s="319" t="s">
        <v>9645</v>
      </c>
      <c r="T6458" s="319">
        <v>80</v>
      </c>
      <c r="U6458" s="319">
        <v>46.843000000000004</v>
      </c>
      <c r="V6458" s="319">
        <v>130.465</v>
      </c>
      <c r="W6458" s="319"/>
      <c r="X6458" s="319"/>
      <c r="Y6458" s="319"/>
      <c r="Z6458" s="319"/>
      <c r="AA6458" s="319"/>
      <c r="AB6458" s="319"/>
      <c r="AC6458" s="319"/>
      <c r="AD6458" s="319"/>
      <c r="AE6458" s="319"/>
      <c r="AF6458" s="319"/>
    </row>
    <row r="6459" spans="2:32" s="313" customFormat="1" hidden="1" x14ac:dyDescent="0.25">
      <c r="B6459" s="313" t="s">
        <v>2094</v>
      </c>
      <c r="C6459" s="672"/>
      <c r="D6459" s="313" t="s">
        <v>11816</v>
      </c>
      <c r="E6459" s="313" t="s">
        <v>412</v>
      </c>
      <c r="I6459" s="313" t="s">
        <v>2095</v>
      </c>
      <c r="J6459" s="313" t="s">
        <v>1711</v>
      </c>
      <c r="K6459" s="313">
        <v>35</v>
      </c>
      <c r="L6459" s="319"/>
      <c r="M6459" s="319">
        <v>8</v>
      </c>
      <c r="N6459" s="319">
        <v>28</v>
      </c>
      <c r="O6459" s="319" t="s">
        <v>9644</v>
      </c>
      <c r="P6459" s="319">
        <v>128</v>
      </c>
      <c r="Q6459" s="319">
        <v>41</v>
      </c>
      <c r="R6459" s="319">
        <v>44</v>
      </c>
      <c r="S6459" s="319" t="s">
        <v>9645</v>
      </c>
      <c r="T6459" s="319">
        <v>3</v>
      </c>
      <c r="U6459" s="319">
        <v>35.140999999999998</v>
      </c>
      <c r="V6459" s="319">
        <v>128.696</v>
      </c>
      <c r="W6459" s="319"/>
      <c r="X6459" s="319"/>
      <c r="Y6459" s="319"/>
      <c r="Z6459" s="319"/>
      <c r="AA6459" s="319"/>
      <c r="AB6459" s="319"/>
      <c r="AC6459" s="319"/>
      <c r="AD6459" s="319"/>
      <c r="AE6459" s="319"/>
      <c r="AF6459" s="319"/>
    </row>
    <row r="6460" spans="2:32" s="313" customFormat="1" hidden="1" x14ac:dyDescent="0.25">
      <c r="B6460" s="313" t="s">
        <v>4094</v>
      </c>
      <c r="C6460" s="672"/>
      <c r="D6460" s="313" t="s">
        <v>11817</v>
      </c>
      <c r="E6460" s="313" t="s">
        <v>412</v>
      </c>
      <c r="I6460" s="313" t="s">
        <v>4094</v>
      </c>
      <c r="J6460" s="313" t="s">
        <v>418</v>
      </c>
      <c r="K6460" s="313">
        <v>28</v>
      </c>
      <c r="L6460" s="319"/>
      <c r="M6460" s="319">
        <v>43</v>
      </c>
      <c r="N6460" s="319">
        <v>36</v>
      </c>
      <c r="O6460" s="319" t="s">
        <v>9644</v>
      </c>
      <c r="P6460" s="319">
        <v>57</v>
      </c>
      <c r="Q6460" s="319">
        <v>40</v>
      </c>
      <c r="R6460" s="319">
        <v>12</v>
      </c>
      <c r="S6460" s="319" t="s">
        <v>9645</v>
      </c>
      <c r="T6460" s="319">
        <v>787</v>
      </c>
      <c r="U6460" s="319">
        <v>28.727</v>
      </c>
      <c r="V6460" s="319">
        <v>57.67</v>
      </c>
      <c r="W6460" s="319"/>
      <c r="X6460" s="319"/>
      <c r="Y6460" s="319"/>
      <c r="Z6460" s="319"/>
      <c r="AA6460" s="319"/>
      <c r="AB6460" s="319"/>
      <c r="AC6460" s="319"/>
      <c r="AD6460" s="319"/>
      <c r="AE6460" s="319"/>
      <c r="AF6460" s="319"/>
    </row>
    <row r="6461" spans="2:32" s="313" customFormat="1" hidden="1" x14ac:dyDescent="0.25">
      <c r="B6461" s="313" t="s">
        <v>4095</v>
      </c>
      <c r="C6461" s="672"/>
      <c r="D6461" s="313" t="s">
        <v>11818</v>
      </c>
      <c r="E6461" s="313" t="s">
        <v>412</v>
      </c>
      <c r="I6461" s="313" t="s">
        <v>4095</v>
      </c>
      <c r="J6461" s="313" t="s">
        <v>1051</v>
      </c>
      <c r="K6461" s="313">
        <v>25</v>
      </c>
      <c r="L6461" s="319"/>
      <c r="M6461" s="319">
        <v>4</v>
      </c>
      <c r="N6461" s="319">
        <v>4</v>
      </c>
      <c r="O6461" s="319" t="s">
        <v>9644</v>
      </c>
      <c r="P6461" s="319">
        <v>61</v>
      </c>
      <c r="Q6461" s="319">
        <v>48</v>
      </c>
      <c r="R6461" s="319">
        <v>19</v>
      </c>
      <c r="S6461" s="319" t="s">
        <v>9645</v>
      </c>
      <c r="T6461" s="319">
        <v>57</v>
      </c>
      <c r="U6461" s="319">
        <v>25.068000000000001</v>
      </c>
      <c r="V6461" s="319">
        <v>61.805</v>
      </c>
      <c r="W6461" s="319"/>
      <c r="X6461" s="319"/>
      <c r="Y6461" s="319"/>
      <c r="Z6461" s="319"/>
      <c r="AA6461" s="319"/>
      <c r="AB6461" s="319"/>
      <c r="AC6461" s="319"/>
      <c r="AD6461" s="319"/>
      <c r="AE6461" s="319"/>
      <c r="AF6461" s="319"/>
    </row>
    <row r="6462" spans="2:32" s="313" customFormat="1" hidden="1" x14ac:dyDescent="0.25">
      <c r="B6462" s="313" t="s">
        <v>4655</v>
      </c>
      <c r="C6462" s="672"/>
      <c r="D6462" s="313" t="s">
        <v>11819</v>
      </c>
      <c r="E6462" s="313" t="s">
        <v>412</v>
      </c>
      <c r="I6462" s="313" t="s">
        <v>4656</v>
      </c>
      <c r="J6462" s="313" t="s">
        <v>525</v>
      </c>
      <c r="K6462" s="313">
        <v>27</v>
      </c>
      <c r="L6462" s="319"/>
      <c r="M6462" s="319">
        <v>27</v>
      </c>
      <c r="N6462" s="319">
        <v>24</v>
      </c>
      <c r="O6462" s="319" t="s">
        <v>9647</v>
      </c>
      <c r="P6462" s="319">
        <v>23</v>
      </c>
      <c r="Q6462" s="319">
        <v>24</v>
      </c>
      <c r="R6462" s="319">
        <v>41</v>
      </c>
      <c r="S6462" s="319" t="s">
        <v>9645</v>
      </c>
      <c r="T6462" s="319">
        <v>1336</v>
      </c>
      <c r="U6462" s="319">
        <v>-27.457000000000001</v>
      </c>
      <c r="V6462" s="319">
        <v>23.411000000000001</v>
      </c>
      <c r="W6462" s="319"/>
      <c r="X6462" s="319"/>
      <c r="Y6462" s="319"/>
      <c r="Z6462" s="319"/>
      <c r="AA6462" s="319"/>
      <c r="AB6462" s="319"/>
      <c r="AC6462" s="319"/>
      <c r="AD6462" s="319"/>
      <c r="AE6462" s="319"/>
      <c r="AF6462" s="319"/>
    </row>
    <row r="6463" spans="2:32" s="313" customFormat="1" hidden="1" x14ac:dyDescent="0.25">
      <c r="B6463" s="313" t="s">
        <v>4121</v>
      </c>
      <c r="C6463" s="672"/>
      <c r="D6463" s="313" t="s">
        <v>11820</v>
      </c>
      <c r="E6463" s="313" t="s">
        <v>412</v>
      </c>
      <c r="I6463" s="313" t="s">
        <v>4121</v>
      </c>
      <c r="J6463" s="313" t="s">
        <v>423</v>
      </c>
      <c r="K6463" s="313">
        <v>47</v>
      </c>
      <c r="L6463" s="319"/>
      <c r="M6463" s="319">
        <v>59</v>
      </c>
      <c r="N6463" s="319">
        <v>32</v>
      </c>
      <c r="O6463" s="319" t="s">
        <v>9644</v>
      </c>
      <c r="P6463" s="319">
        <v>3</v>
      </c>
      <c r="Q6463" s="319">
        <v>23</v>
      </c>
      <c r="R6463" s="319">
        <v>32</v>
      </c>
      <c r="S6463" s="319" t="s">
        <v>9645</v>
      </c>
      <c r="T6463" s="319">
        <v>222</v>
      </c>
      <c r="U6463" s="319">
        <v>47.991999999999997</v>
      </c>
      <c r="V6463" s="319">
        <v>3.3919999999999999</v>
      </c>
      <c r="W6463" s="319"/>
      <c r="X6463" s="319"/>
      <c r="Y6463" s="319"/>
      <c r="Z6463" s="319"/>
      <c r="AA6463" s="319"/>
      <c r="AB6463" s="319"/>
      <c r="AC6463" s="319"/>
      <c r="AD6463" s="319"/>
      <c r="AE6463" s="319"/>
      <c r="AF6463" s="319"/>
    </row>
    <row r="6464" spans="2:32" s="313" customFormat="1" hidden="1" x14ac:dyDescent="0.25">
      <c r="B6464" s="313" t="s">
        <v>4124</v>
      </c>
      <c r="C6464" s="672"/>
      <c r="D6464" s="313" t="s">
        <v>11821</v>
      </c>
      <c r="E6464" s="313" t="s">
        <v>412</v>
      </c>
      <c r="I6464" s="313" t="s">
        <v>4124</v>
      </c>
      <c r="J6464" s="313" t="s">
        <v>745</v>
      </c>
      <c r="K6464" s="313">
        <v>66</v>
      </c>
      <c r="L6464" s="319"/>
      <c r="M6464" s="319">
        <v>29</v>
      </c>
      <c r="N6464" s="319">
        <v>46</v>
      </c>
      <c r="O6464" s="319" t="s">
        <v>9644</v>
      </c>
      <c r="P6464" s="319">
        <v>20</v>
      </c>
      <c r="Q6464" s="319">
        <v>8</v>
      </c>
      <c r="R6464" s="319">
        <v>49</v>
      </c>
      <c r="S6464" s="319" t="s">
        <v>9645</v>
      </c>
      <c r="T6464" s="319">
        <v>276</v>
      </c>
      <c r="U6464" s="319">
        <v>66.495999999999995</v>
      </c>
      <c r="V6464" s="319">
        <v>20.146999999999998</v>
      </c>
      <c r="W6464" s="319"/>
      <c r="X6464" s="319"/>
      <c r="Y6464" s="319"/>
      <c r="Z6464" s="319"/>
      <c r="AA6464" s="319"/>
      <c r="AB6464" s="319"/>
      <c r="AC6464" s="319"/>
      <c r="AD6464" s="319"/>
      <c r="AE6464" s="319"/>
      <c r="AF6464" s="319"/>
    </row>
    <row r="6465" spans="2:32" s="313" customFormat="1" hidden="1" x14ac:dyDescent="0.25">
      <c r="B6465" s="313" t="s">
        <v>1006</v>
      </c>
      <c r="C6465" s="672"/>
      <c r="D6465" s="313" t="s">
        <v>11822</v>
      </c>
      <c r="E6465" s="313" t="s">
        <v>412</v>
      </c>
      <c r="I6465" s="313" t="s">
        <v>1007</v>
      </c>
      <c r="J6465" s="313" t="s">
        <v>937</v>
      </c>
      <c r="K6465" s="313">
        <v>27</v>
      </c>
      <c r="L6465" s="319"/>
      <c r="M6465" s="319">
        <v>22</v>
      </c>
      <c r="N6465" s="319">
        <v>14</v>
      </c>
      <c r="O6465" s="319" t="s">
        <v>9647</v>
      </c>
      <c r="P6465" s="319">
        <v>56</v>
      </c>
      <c r="Q6465" s="319">
        <v>51</v>
      </c>
      <c r="R6465" s="319">
        <v>14</v>
      </c>
      <c r="S6465" s="319" t="s">
        <v>9648</v>
      </c>
      <c r="T6465" s="319">
        <v>68</v>
      </c>
      <c r="U6465" s="319">
        <v>-27.370999999999999</v>
      </c>
      <c r="V6465" s="319">
        <v>-56.853999999999999</v>
      </c>
      <c r="W6465" s="319"/>
      <c r="X6465" s="319"/>
      <c r="Y6465" s="319"/>
      <c r="Z6465" s="319"/>
      <c r="AA6465" s="319"/>
      <c r="AB6465" s="319"/>
      <c r="AC6465" s="319"/>
      <c r="AD6465" s="319"/>
      <c r="AE6465" s="319"/>
      <c r="AF6465" s="319"/>
    </row>
    <row r="6466" spans="2:32" s="313" customFormat="1" hidden="1" x14ac:dyDescent="0.25">
      <c r="B6466" s="313" t="s">
        <v>6456</v>
      </c>
      <c r="C6466" s="672"/>
      <c r="D6466" s="313" t="s">
        <v>11823</v>
      </c>
      <c r="E6466" s="313" t="s">
        <v>412</v>
      </c>
      <c r="I6466" s="313" t="s">
        <v>6457</v>
      </c>
      <c r="J6466" s="313" t="s">
        <v>856</v>
      </c>
      <c r="K6466" s="313">
        <v>17</v>
      </c>
      <c r="L6466" s="319"/>
      <c r="M6466" s="319">
        <v>57</v>
      </c>
      <c r="N6466" s="319">
        <v>48</v>
      </c>
      <c r="O6466" s="319" t="s">
        <v>9647</v>
      </c>
      <c r="P6466" s="319">
        <v>67</v>
      </c>
      <c r="Q6466" s="319">
        <v>4</v>
      </c>
      <c r="R6466" s="319">
        <v>34</v>
      </c>
      <c r="S6466" s="319" t="s">
        <v>9648</v>
      </c>
      <c r="T6466" s="319">
        <v>3703</v>
      </c>
      <c r="U6466" s="319">
        <v>-17.963000000000001</v>
      </c>
      <c r="V6466" s="319">
        <v>-67.075999999999993</v>
      </c>
      <c r="W6466" s="319"/>
      <c r="X6466" s="319"/>
      <c r="Y6466" s="319"/>
      <c r="Z6466" s="319"/>
      <c r="AA6466" s="319"/>
      <c r="AB6466" s="319"/>
      <c r="AC6466" s="319"/>
      <c r="AD6466" s="319"/>
      <c r="AE6466" s="319"/>
      <c r="AF6466" s="319"/>
    </row>
    <row r="6467" spans="2:32" s="313" customFormat="1" hidden="1" x14ac:dyDescent="0.25">
      <c r="B6467" s="313" t="s">
        <v>5605</v>
      </c>
      <c r="C6467" s="672"/>
      <c r="D6467" s="313" t="s">
        <v>11824</v>
      </c>
      <c r="E6467" s="313" t="s">
        <v>412</v>
      </c>
      <c r="I6467" s="313" t="s">
        <v>5610</v>
      </c>
      <c r="J6467" s="313" t="s">
        <v>473</v>
      </c>
      <c r="K6467" s="313">
        <v>8</v>
      </c>
      <c r="L6467" s="319"/>
      <c r="M6467" s="319">
        <v>37</v>
      </c>
      <c r="N6467" s="319">
        <v>27</v>
      </c>
      <c r="O6467" s="319" t="s">
        <v>9644</v>
      </c>
      <c r="P6467" s="319">
        <v>71</v>
      </c>
      <c r="Q6467" s="319">
        <v>40</v>
      </c>
      <c r="R6467" s="319">
        <v>22</v>
      </c>
      <c r="S6467" s="319" t="s">
        <v>9648</v>
      </c>
      <c r="T6467" s="319">
        <v>77</v>
      </c>
      <c r="U6467" s="319">
        <v>8.6240000000000006</v>
      </c>
      <c r="V6467" s="319">
        <v>-71.673000000000002</v>
      </c>
      <c r="W6467" s="319"/>
      <c r="X6467" s="319"/>
      <c r="Y6467" s="319"/>
      <c r="Z6467" s="319"/>
      <c r="AA6467" s="319"/>
      <c r="AB6467" s="319"/>
      <c r="AC6467" s="319"/>
      <c r="AD6467" s="319"/>
      <c r="AE6467" s="319"/>
      <c r="AF6467" s="319"/>
    </row>
    <row r="6468" spans="2:32" s="313" customFormat="1" hidden="1" x14ac:dyDescent="0.25">
      <c r="B6468" s="313" t="s">
        <v>4141</v>
      </c>
      <c r="C6468" s="672"/>
      <c r="D6468" s="313" t="s">
        <v>11825</v>
      </c>
      <c r="E6468" s="313" t="s">
        <v>412</v>
      </c>
      <c r="I6468" s="313" t="s">
        <v>4141</v>
      </c>
      <c r="J6468" s="313" t="s">
        <v>440</v>
      </c>
      <c r="K6468" s="313">
        <v>27</v>
      </c>
      <c r="L6468" s="319"/>
      <c r="M6468" s="319">
        <v>2</v>
      </c>
      <c r="N6468" s="319">
        <v>20</v>
      </c>
      <c r="O6468" s="319" t="s">
        <v>9644</v>
      </c>
      <c r="P6468" s="319">
        <v>49</v>
      </c>
      <c r="Q6468" s="319">
        <v>24</v>
      </c>
      <c r="R6468" s="319">
        <v>18</v>
      </c>
      <c r="S6468" s="319" t="s">
        <v>9645</v>
      </c>
      <c r="T6468" s="319">
        <v>8</v>
      </c>
      <c r="U6468" s="319">
        <v>27.039000000000001</v>
      </c>
      <c r="V6468" s="319">
        <v>49.405000000000001</v>
      </c>
      <c r="W6468" s="319"/>
      <c r="X6468" s="319"/>
      <c r="Y6468" s="319"/>
      <c r="Z6468" s="319"/>
      <c r="AA6468" s="319"/>
      <c r="AB6468" s="319"/>
      <c r="AC6468" s="319"/>
      <c r="AD6468" s="319"/>
      <c r="AE6468" s="319"/>
      <c r="AF6468" s="319"/>
    </row>
    <row r="6469" spans="2:32" s="313" customFormat="1" hidden="1" x14ac:dyDescent="0.25">
      <c r="B6469" s="313" t="s">
        <v>1305</v>
      </c>
      <c r="C6469" s="672"/>
      <c r="D6469" s="313" t="s">
        <v>11826</v>
      </c>
      <c r="E6469" s="313" t="s">
        <v>412</v>
      </c>
      <c r="I6469" s="313" t="s">
        <v>1308</v>
      </c>
      <c r="J6469" s="313" t="s">
        <v>665</v>
      </c>
      <c r="K6469" s="313">
        <v>1</v>
      </c>
      <c r="L6469" s="319"/>
      <c r="M6469" s="319">
        <v>24</v>
      </c>
      <c r="N6469" s="319">
        <v>50</v>
      </c>
      <c r="O6469" s="319" t="s">
        <v>9647</v>
      </c>
      <c r="P6469" s="319">
        <v>48</v>
      </c>
      <c r="Q6469" s="319">
        <v>27</v>
      </c>
      <c r="R6469" s="319">
        <v>38</v>
      </c>
      <c r="S6469" s="319" t="s">
        <v>9648</v>
      </c>
      <c r="T6469" s="319">
        <v>16</v>
      </c>
      <c r="U6469" s="319">
        <v>-1.4139999999999999</v>
      </c>
      <c r="V6469" s="319">
        <v>-48.460999999999999</v>
      </c>
      <c r="W6469" s="319"/>
      <c r="X6469" s="319"/>
      <c r="Y6469" s="319"/>
      <c r="Z6469" s="319"/>
      <c r="AA6469" s="319"/>
      <c r="AB6469" s="319"/>
      <c r="AC6469" s="319"/>
      <c r="AD6469" s="319"/>
      <c r="AE6469" s="319"/>
      <c r="AF6469" s="319"/>
    </row>
    <row r="6470" spans="2:32" s="313" customFormat="1" hidden="1" x14ac:dyDescent="0.25">
      <c r="B6470" s="313" t="s">
        <v>4152</v>
      </c>
      <c r="C6470" s="672"/>
      <c r="D6470" s="313" t="s">
        <v>11827</v>
      </c>
      <c r="E6470" s="313" t="s">
        <v>412</v>
      </c>
      <c r="I6470" s="313" t="s">
        <v>4152</v>
      </c>
      <c r="J6470" s="313" t="s">
        <v>1055</v>
      </c>
      <c r="K6470" s="313">
        <v>34</v>
      </c>
      <c r="L6470" s="319"/>
      <c r="M6470" s="319">
        <v>32</v>
      </c>
      <c r="N6470" s="319">
        <v>45</v>
      </c>
      <c r="O6470" s="319" t="s">
        <v>9647</v>
      </c>
      <c r="P6470" s="319">
        <v>60</v>
      </c>
      <c r="Q6470" s="319">
        <v>55</v>
      </c>
      <c r="R6470" s="319">
        <v>50</v>
      </c>
      <c r="S6470" s="319" t="s">
        <v>9648</v>
      </c>
      <c r="T6470" s="319">
        <v>80</v>
      </c>
      <c r="U6470" s="319">
        <v>-34.545999999999999</v>
      </c>
      <c r="V6470" s="319">
        <v>-60.930999999999997</v>
      </c>
      <c r="W6470" s="319"/>
      <c r="X6470" s="319"/>
      <c r="Y6470" s="319"/>
      <c r="Z6470" s="319"/>
      <c r="AA6470" s="319"/>
      <c r="AB6470" s="319"/>
      <c r="AC6470" s="319"/>
      <c r="AD6470" s="319"/>
      <c r="AE6470" s="319"/>
      <c r="AF6470" s="319"/>
    </row>
    <row r="6471" spans="2:32" s="313" customFormat="1" hidden="1" x14ac:dyDescent="0.25">
      <c r="B6471" s="313" t="s">
        <v>4179</v>
      </c>
      <c r="C6471" s="672"/>
      <c r="D6471" s="313" t="s">
        <v>11828</v>
      </c>
      <c r="E6471" s="313" t="s">
        <v>412</v>
      </c>
      <c r="I6471" s="313" t="s">
        <v>4179</v>
      </c>
      <c r="J6471" s="313" t="s">
        <v>2808</v>
      </c>
      <c r="K6471" s="313">
        <v>0</v>
      </c>
      <c r="L6471" s="319"/>
      <c r="M6471" s="319">
        <v>16</v>
      </c>
      <c r="N6471" s="319">
        <v>16</v>
      </c>
      <c r="O6471" s="319" t="s">
        <v>9644</v>
      </c>
      <c r="P6471" s="319">
        <v>34</v>
      </c>
      <c r="Q6471" s="319">
        <v>47</v>
      </c>
      <c r="R6471" s="319">
        <v>14</v>
      </c>
      <c r="S6471" s="319" t="s">
        <v>9645</v>
      </c>
      <c r="T6471" s="319">
        <v>1531</v>
      </c>
      <c r="U6471" s="319">
        <v>0.27100000000000002</v>
      </c>
      <c r="V6471" s="319">
        <v>34.786999999999999</v>
      </c>
      <c r="W6471" s="319"/>
      <c r="X6471" s="319"/>
      <c r="Y6471" s="319"/>
      <c r="Z6471" s="319"/>
      <c r="AA6471" s="319"/>
      <c r="AB6471" s="319"/>
      <c r="AC6471" s="319"/>
      <c r="AD6471" s="319"/>
      <c r="AE6471" s="319"/>
      <c r="AF6471" s="319"/>
    </row>
    <row r="6472" spans="2:32" s="313" customFormat="1" hidden="1" x14ac:dyDescent="0.25">
      <c r="B6472" s="313" t="s">
        <v>3989</v>
      </c>
      <c r="C6472" s="672"/>
      <c r="D6472" s="313" t="s">
        <v>11829</v>
      </c>
      <c r="E6472" s="313" t="s">
        <v>412</v>
      </c>
      <c r="I6472" s="313" t="s">
        <v>3996</v>
      </c>
      <c r="J6472" s="313" t="s">
        <v>484</v>
      </c>
      <c r="K6472" s="313">
        <v>38</v>
      </c>
      <c r="L6472" s="319"/>
      <c r="M6472" s="319">
        <v>31</v>
      </c>
      <c r="N6472" s="319">
        <v>3</v>
      </c>
      <c r="O6472" s="319" t="s">
        <v>9644</v>
      </c>
      <c r="P6472" s="319">
        <v>26</v>
      </c>
      <c r="Q6472" s="319">
        <v>58</v>
      </c>
      <c r="R6472" s="319">
        <v>38</v>
      </c>
      <c r="S6472" s="319" t="s">
        <v>9645</v>
      </c>
      <c r="T6472" s="319">
        <v>5</v>
      </c>
      <c r="U6472" s="319">
        <v>38.517000000000003</v>
      </c>
      <c r="V6472" s="319">
        <v>26.977</v>
      </c>
      <c r="W6472" s="319"/>
      <c r="X6472" s="319"/>
      <c r="Y6472" s="319"/>
      <c r="Z6472" s="319"/>
      <c r="AA6472" s="319"/>
      <c r="AB6472" s="319"/>
      <c r="AC6472" s="319"/>
      <c r="AD6472" s="319"/>
      <c r="AE6472" s="319"/>
      <c r="AF6472" s="319"/>
    </row>
    <row r="6473" spans="2:32" s="313" customFormat="1" hidden="1" x14ac:dyDescent="0.25">
      <c r="B6473" s="313" t="s">
        <v>4180</v>
      </c>
      <c r="C6473" s="672"/>
      <c r="D6473" s="313" t="s">
        <v>11830</v>
      </c>
      <c r="E6473" s="313" t="s">
        <v>412</v>
      </c>
      <c r="I6473" s="313" t="s">
        <v>4180</v>
      </c>
      <c r="J6473" s="313" t="s">
        <v>4181</v>
      </c>
      <c r="K6473" s="313">
        <v>14</v>
      </c>
      <c r="L6473" s="319"/>
      <c r="M6473" s="319">
        <v>59</v>
      </c>
      <c r="N6473" s="319">
        <v>51</v>
      </c>
      <c r="O6473" s="319" t="s">
        <v>9647</v>
      </c>
      <c r="P6473" s="319">
        <v>22</v>
      </c>
      <c r="Q6473" s="319">
        <v>38</v>
      </c>
      <c r="R6473" s="319">
        <v>51</v>
      </c>
      <c r="S6473" s="319" t="s">
        <v>9645</v>
      </c>
      <c r="T6473" s="319">
        <v>1052</v>
      </c>
      <c r="U6473" s="319">
        <v>-14.997</v>
      </c>
      <c r="V6473" s="319">
        <v>22.648</v>
      </c>
      <c r="W6473" s="319"/>
      <c r="X6473" s="319"/>
      <c r="Y6473" s="319"/>
      <c r="Z6473" s="319"/>
      <c r="AA6473" s="319"/>
      <c r="AB6473" s="319"/>
      <c r="AC6473" s="319"/>
      <c r="AD6473" s="319"/>
      <c r="AE6473" s="319"/>
      <c r="AF6473" s="319"/>
    </row>
    <row r="6474" spans="2:32" s="313" customFormat="1" hidden="1" x14ac:dyDescent="0.25">
      <c r="B6474" s="313" t="s">
        <v>4182</v>
      </c>
      <c r="C6474" s="672"/>
      <c r="D6474" s="313" t="s">
        <v>11831</v>
      </c>
      <c r="E6474" s="313" t="s">
        <v>412</v>
      </c>
      <c r="I6474" s="313" t="s">
        <v>4182</v>
      </c>
      <c r="J6474" s="313" t="s">
        <v>418</v>
      </c>
      <c r="K6474" s="313">
        <v>37</v>
      </c>
      <c r="L6474" s="319"/>
      <c r="M6474" s="319">
        <v>22</v>
      </c>
      <c r="N6474" s="319">
        <v>59</v>
      </c>
      <c r="O6474" s="319" t="s">
        <v>9644</v>
      </c>
      <c r="P6474" s="319">
        <v>55</v>
      </c>
      <c r="Q6474" s="319">
        <v>27</v>
      </c>
      <c r="R6474" s="319">
        <v>7</v>
      </c>
      <c r="S6474" s="319" t="s">
        <v>9645</v>
      </c>
      <c r="T6474" s="319">
        <v>153</v>
      </c>
      <c r="U6474" s="319">
        <v>37.383000000000003</v>
      </c>
      <c r="V6474" s="319">
        <v>55.451999999999998</v>
      </c>
      <c r="W6474" s="319"/>
      <c r="X6474" s="319"/>
      <c r="Y6474" s="319"/>
      <c r="Z6474" s="319"/>
      <c r="AA6474" s="319"/>
      <c r="AB6474" s="319"/>
      <c r="AC6474" s="319"/>
      <c r="AD6474" s="319"/>
      <c r="AE6474" s="319"/>
      <c r="AF6474" s="319"/>
    </row>
    <row r="6475" spans="2:32" s="313" customFormat="1" hidden="1" x14ac:dyDescent="0.25">
      <c r="B6475" s="313" t="s">
        <v>4185</v>
      </c>
      <c r="C6475" s="672"/>
      <c r="D6475" s="313" t="s">
        <v>11832</v>
      </c>
      <c r="E6475" s="313" t="s">
        <v>412</v>
      </c>
      <c r="I6475" s="313" t="s">
        <v>4185</v>
      </c>
      <c r="J6475" s="313" t="s">
        <v>1030</v>
      </c>
      <c r="K6475" s="313">
        <v>23</v>
      </c>
      <c r="L6475" s="319"/>
      <c r="M6475" s="319">
        <v>11</v>
      </c>
      <c r="N6475" s="319">
        <v>19</v>
      </c>
      <c r="O6475" s="319" t="s">
        <v>9644</v>
      </c>
      <c r="P6475" s="319">
        <v>94</v>
      </c>
      <c r="Q6475" s="319">
        <v>3</v>
      </c>
      <c r="R6475" s="319">
        <v>3</v>
      </c>
      <c r="S6475" s="319" t="s">
        <v>9645</v>
      </c>
      <c r="T6475" s="319">
        <v>153</v>
      </c>
      <c r="U6475" s="319">
        <v>23.189</v>
      </c>
      <c r="V6475" s="319">
        <v>94.051000000000002</v>
      </c>
      <c r="W6475" s="319"/>
      <c r="X6475" s="319"/>
      <c r="Y6475" s="319"/>
      <c r="Z6475" s="319"/>
      <c r="AA6475" s="319"/>
      <c r="AB6475" s="319"/>
      <c r="AC6475" s="319"/>
      <c r="AD6475" s="319"/>
      <c r="AE6475" s="319"/>
      <c r="AF6475" s="319"/>
    </row>
    <row r="6476" spans="2:32" s="313" customFormat="1" hidden="1" x14ac:dyDescent="0.25">
      <c r="B6476" s="313" t="s">
        <v>8526</v>
      </c>
      <c r="C6476" s="672"/>
      <c r="D6476" s="313" t="s">
        <v>11833</v>
      </c>
      <c r="E6476" s="313" t="s">
        <v>412</v>
      </c>
      <c r="I6476" s="313" t="s">
        <v>8527</v>
      </c>
      <c r="J6476" s="313" t="s">
        <v>726</v>
      </c>
      <c r="K6476" s="313">
        <v>2</v>
      </c>
      <c r="L6476" s="319"/>
      <c r="M6476" s="319">
        <v>9</v>
      </c>
      <c r="N6476" s="319">
        <v>16</v>
      </c>
      <c r="O6476" s="319" t="s">
        <v>9644</v>
      </c>
      <c r="P6476" s="319">
        <v>117</v>
      </c>
      <c r="Q6476" s="319">
        <v>25</v>
      </c>
      <c r="R6476" s="319">
        <v>56</v>
      </c>
      <c r="S6476" s="319" t="s">
        <v>9645</v>
      </c>
      <c r="T6476" s="319">
        <v>18</v>
      </c>
      <c r="U6476" s="319">
        <v>2.1539999999999999</v>
      </c>
      <c r="V6476" s="319">
        <v>117.432</v>
      </c>
      <c r="W6476" s="319"/>
      <c r="X6476" s="319"/>
      <c r="Y6476" s="319"/>
      <c r="Z6476" s="319"/>
      <c r="AA6476" s="319"/>
      <c r="AB6476" s="319"/>
      <c r="AC6476" s="319"/>
      <c r="AD6476" s="319"/>
      <c r="AE6476" s="319"/>
      <c r="AF6476" s="319"/>
    </row>
    <row r="6477" spans="2:32" s="313" customFormat="1" hidden="1" x14ac:dyDescent="0.25">
      <c r="B6477" s="313" t="s">
        <v>4196</v>
      </c>
      <c r="C6477" s="672"/>
      <c r="D6477" s="313" t="s">
        <v>11834</v>
      </c>
      <c r="E6477" s="313" t="s">
        <v>412</v>
      </c>
      <c r="I6477" s="313" t="s">
        <v>4196</v>
      </c>
      <c r="J6477" s="313" t="s">
        <v>745</v>
      </c>
      <c r="K6477" s="313">
        <v>67</v>
      </c>
      <c r="L6477" s="319"/>
      <c r="M6477" s="319">
        <v>45</v>
      </c>
      <c r="N6477" s="319">
        <v>53</v>
      </c>
      <c r="O6477" s="319" t="s">
        <v>9644</v>
      </c>
      <c r="P6477" s="319">
        <v>20</v>
      </c>
      <c r="Q6477" s="319">
        <v>15</v>
      </c>
      <c r="R6477" s="319">
        <v>26</v>
      </c>
      <c r="S6477" s="319" t="s">
        <v>9645</v>
      </c>
      <c r="T6477" s="319">
        <v>473</v>
      </c>
      <c r="U6477" s="319">
        <v>67.765000000000001</v>
      </c>
      <c r="V6477" s="319">
        <v>20.257000000000001</v>
      </c>
      <c r="W6477" s="319"/>
      <c r="X6477" s="319"/>
      <c r="Y6477" s="319"/>
      <c r="Z6477" s="319"/>
      <c r="AA6477" s="319"/>
      <c r="AB6477" s="319"/>
      <c r="AC6477" s="319"/>
      <c r="AD6477" s="319"/>
      <c r="AE6477" s="319"/>
      <c r="AF6477" s="319"/>
    </row>
    <row r="6478" spans="2:32" s="313" customFormat="1" hidden="1" x14ac:dyDescent="0.25">
      <c r="B6478" s="313" t="s">
        <v>4200</v>
      </c>
      <c r="C6478" s="672"/>
      <c r="D6478" s="313" t="s">
        <v>11835</v>
      </c>
      <c r="E6478" s="313" t="s">
        <v>412</v>
      </c>
      <c r="I6478" s="313" t="s">
        <v>4200</v>
      </c>
      <c r="J6478" s="313" t="s">
        <v>516</v>
      </c>
      <c r="K6478" s="313">
        <v>24</v>
      </c>
      <c r="L6478" s="319"/>
      <c r="M6478" s="319">
        <v>8</v>
      </c>
      <c r="N6478" s="319">
        <v>6</v>
      </c>
      <c r="O6478" s="319" t="s">
        <v>9644</v>
      </c>
      <c r="P6478" s="319">
        <v>91</v>
      </c>
      <c r="Q6478" s="319">
        <v>48</v>
      </c>
      <c r="R6478" s="319">
        <v>38</v>
      </c>
      <c r="S6478" s="319" t="s">
        <v>9645</v>
      </c>
      <c r="T6478" s="319">
        <v>46</v>
      </c>
      <c r="U6478" s="319">
        <v>24.135000000000002</v>
      </c>
      <c r="V6478" s="319">
        <v>91.811000000000007</v>
      </c>
      <c r="W6478" s="319"/>
      <c r="X6478" s="319"/>
      <c r="Y6478" s="319"/>
      <c r="Z6478" s="319"/>
      <c r="AA6478" s="319"/>
      <c r="AB6478" s="319"/>
      <c r="AC6478" s="319"/>
      <c r="AD6478" s="319"/>
      <c r="AE6478" s="319"/>
      <c r="AF6478" s="319"/>
    </row>
    <row r="6479" spans="2:32" s="313" customFormat="1" hidden="1" x14ac:dyDescent="0.25">
      <c r="B6479" s="313" t="s">
        <v>4206</v>
      </c>
      <c r="C6479" s="672"/>
      <c r="D6479" s="313" t="s">
        <v>11836</v>
      </c>
      <c r="E6479" s="313" t="s">
        <v>412</v>
      </c>
      <c r="I6479" s="313" t="s">
        <v>4206</v>
      </c>
      <c r="J6479" s="313" t="s">
        <v>406</v>
      </c>
      <c r="K6479" s="313">
        <v>51</v>
      </c>
      <c r="L6479" s="319"/>
      <c r="M6479" s="319">
        <v>17</v>
      </c>
      <c r="N6479" s="319">
        <v>46</v>
      </c>
      <c r="O6479" s="319" t="s">
        <v>9644</v>
      </c>
      <c r="P6479" s="319">
        <v>14</v>
      </c>
      <c r="Q6479" s="319">
        <v>7</v>
      </c>
      <c r="R6479" s="319">
        <v>44</v>
      </c>
      <c r="S6479" s="319" t="s">
        <v>9645</v>
      </c>
      <c r="T6479" s="319">
        <v>151</v>
      </c>
      <c r="U6479" s="319">
        <v>51.295999999999999</v>
      </c>
      <c r="V6479" s="319">
        <v>14.129</v>
      </c>
      <c r="W6479" s="319"/>
      <c r="X6479" s="319"/>
      <c r="Y6479" s="319"/>
      <c r="Z6479" s="319"/>
      <c r="AA6479" s="319"/>
      <c r="AB6479" s="319"/>
      <c r="AC6479" s="319"/>
      <c r="AD6479" s="319"/>
      <c r="AE6479" s="319"/>
      <c r="AF6479" s="319"/>
    </row>
    <row r="6480" spans="2:32" s="313" customFormat="1" hidden="1" x14ac:dyDescent="0.25">
      <c r="B6480" s="313" t="s">
        <v>4209</v>
      </c>
      <c r="C6480" s="672"/>
      <c r="D6480" s="313" t="s">
        <v>11837</v>
      </c>
      <c r="E6480" s="313" t="s">
        <v>412</v>
      </c>
      <c r="I6480" s="313" t="s">
        <v>4210</v>
      </c>
      <c r="J6480" s="313" t="s">
        <v>613</v>
      </c>
      <c r="K6480" s="313">
        <v>37</v>
      </c>
      <c r="L6480" s="319"/>
      <c r="M6480" s="319">
        <v>1</v>
      </c>
      <c r="N6480" s="319">
        <v>25</v>
      </c>
      <c r="O6480" s="319" t="s">
        <v>9644</v>
      </c>
      <c r="P6480" s="319">
        <v>41</v>
      </c>
      <c r="Q6480" s="319">
        <v>11</v>
      </c>
      <c r="R6480" s="319">
        <v>40</v>
      </c>
      <c r="S6480" s="319" t="s">
        <v>9645</v>
      </c>
      <c r="T6480" s="319">
        <v>452</v>
      </c>
      <c r="U6480" s="319">
        <v>37.024000000000001</v>
      </c>
      <c r="V6480" s="319">
        <v>41.194000000000003</v>
      </c>
      <c r="W6480" s="319"/>
      <c r="X6480" s="319"/>
      <c r="Y6480" s="319"/>
      <c r="Z6480" s="319"/>
      <c r="AA6480" s="319"/>
      <c r="AB6480" s="319"/>
      <c r="AC6480" s="319"/>
      <c r="AD6480" s="319"/>
      <c r="AE6480" s="319"/>
      <c r="AF6480" s="319"/>
    </row>
    <row r="6481" spans="2:32" s="313" customFormat="1" hidden="1" x14ac:dyDescent="0.25">
      <c r="B6481" s="313" t="s">
        <v>4213</v>
      </c>
      <c r="C6481" s="672"/>
      <c r="D6481" s="313" t="s">
        <v>11838</v>
      </c>
      <c r="E6481" s="313" t="s">
        <v>412</v>
      </c>
      <c r="I6481" s="313" t="s">
        <v>4214</v>
      </c>
      <c r="J6481" s="313" t="s">
        <v>406</v>
      </c>
      <c r="K6481" s="313">
        <v>51</v>
      </c>
      <c r="L6481" s="319"/>
      <c r="M6481" s="319">
        <v>31</v>
      </c>
      <c r="N6481" s="319">
        <v>49</v>
      </c>
      <c r="O6481" s="319" t="s">
        <v>9644</v>
      </c>
      <c r="P6481" s="319">
        <v>6</v>
      </c>
      <c r="Q6481" s="319">
        <v>32</v>
      </c>
      <c r="R6481" s="319">
        <v>13</v>
      </c>
      <c r="S6481" s="319" t="s">
        <v>9645</v>
      </c>
      <c r="T6481" s="319">
        <v>3</v>
      </c>
      <c r="U6481" s="319">
        <v>51.53</v>
      </c>
      <c r="V6481" s="319">
        <v>6.5369999999999999</v>
      </c>
      <c r="W6481" s="319"/>
      <c r="X6481" s="319"/>
      <c r="Y6481" s="319"/>
      <c r="Z6481" s="319"/>
      <c r="AA6481" s="319"/>
      <c r="AB6481" s="319"/>
      <c r="AC6481" s="319"/>
      <c r="AD6481" s="319"/>
      <c r="AE6481" s="319"/>
      <c r="AF6481" s="319"/>
    </row>
    <row r="6482" spans="2:32" s="313" customFormat="1" hidden="1" x14ac:dyDescent="0.25">
      <c r="B6482" s="313" t="s">
        <v>6032</v>
      </c>
      <c r="C6482" s="672"/>
      <c r="D6482" s="313" t="s">
        <v>11839</v>
      </c>
      <c r="E6482" s="313" t="s">
        <v>412</v>
      </c>
      <c r="I6482" s="313" t="s">
        <v>6033</v>
      </c>
      <c r="J6482" s="313" t="s">
        <v>1148</v>
      </c>
      <c r="K6482" s="313">
        <v>14</v>
      </c>
      <c r="L6482" s="319"/>
      <c r="M6482" s="319">
        <v>6</v>
      </c>
      <c r="N6482" s="319">
        <v>7</v>
      </c>
      <c r="O6482" s="319" t="s">
        <v>9644</v>
      </c>
      <c r="P6482" s="319">
        <v>99</v>
      </c>
      <c r="Q6482" s="319">
        <v>55</v>
      </c>
      <c r="R6482" s="319">
        <v>1</v>
      </c>
      <c r="S6482" s="319" t="s">
        <v>9645</v>
      </c>
      <c r="T6482" s="319">
        <v>11</v>
      </c>
      <c r="U6482" s="319">
        <v>14.102</v>
      </c>
      <c r="V6482" s="319">
        <v>99.917000000000002</v>
      </c>
      <c r="W6482" s="319"/>
      <c r="X6482" s="319"/>
      <c r="Y6482" s="319"/>
      <c r="Z6482" s="319"/>
      <c r="AA6482" s="319"/>
      <c r="AB6482" s="319"/>
      <c r="AC6482" s="319"/>
      <c r="AD6482" s="319"/>
      <c r="AE6482" s="319"/>
      <c r="AF6482" s="319"/>
    </row>
    <row r="6483" spans="2:32" s="313" customFormat="1" hidden="1" x14ac:dyDescent="0.25">
      <c r="B6483" s="313" t="s">
        <v>4536</v>
      </c>
      <c r="C6483" s="672"/>
      <c r="D6483" s="313" t="s">
        <v>11840</v>
      </c>
      <c r="E6483" s="313" t="s">
        <v>412</v>
      </c>
      <c r="I6483" s="313" t="s">
        <v>4537</v>
      </c>
      <c r="J6483" s="313" t="s">
        <v>1250</v>
      </c>
      <c r="K6483" s="313">
        <v>12</v>
      </c>
      <c r="L6483" s="319"/>
      <c r="M6483" s="319">
        <v>15</v>
      </c>
      <c r="N6483" s="319">
        <v>18</v>
      </c>
      <c r="O6483" s="319" t="s">
        <v>9644</v>
      </c>
      <c r="P6483" s="319">
        <v>104</v>
      </c>
      <c r="Q6483" s="319">
        <v>33</v>
      </c>
      <c r="R6483" s="319">
        <v>49</v>
      </c>
      <c r="S6483" s="319" t="s">
        <v>9645</v>
      </c>
      <c r="T6483" s="319">
        <v>18</v>
      </c>
      <c r="U6483" s="319">
        <v>12.255000000000001</v>
      </c>
      <c r="V6483" s="319">
        <v>104.56399999999999</v>
      </c>
      <c r="W6483" s="319"/>
      <c r="X6483" s="319"/>
      <c r="Y6483" s="319"/>
      <c r="Z6483" s="319"/>
      <c r="AA6483" s="319"/>
      <c r="AB6483" s="319"/>
      <c r="AC6483" s="319"/>
      <c r="AD6483" s="319"/>
      <c r="AE6483" s="319"/>
      <c r="AF6483" s="319"/>
    </row>
    <row r="6484" spans="2:32" s="313" customFormat="1" hidden="1" x14ac:dyDescent="0.25">
      <c r="B6484" s="313" t="s">
        <v>4239</v>
      </c>
      <c r="C6484" s="672"/>
      <c r="D6484" s="313" t="s">
        <v>11841</v>
      </c>
      <c r="E6484" s="313" t="s">
        <v>412</v>
      </c>
      <c r="I6484" s="313" t="s">
        <v>4239</v>
      </c>
      <c r="J6484" s="313" t="s">
        <v>565</v>
      </c>
      <c r="K6484" s="313">
        <v>31</v>
      </c>
      <c r="L6484" s="319"/>
      <c r="M6484" s="319">
        <v>22</v>
      </c>
      <c r="N6484" s="319">
        <v>3</v>
      </c>
      <c r="O6484" s="319" t="s">
        <v>9644</v>
      </c>
      <c r="P6484" s="319">
        <v>130</v>
      </c>
      <c r="Q6484" s="319">
        <v>50</v>
      </c>
      <c r="R6484" s="319">
        <v>43</v>
      </c>
      <c r="S6484" s="319" t="s">
        <v>9645</v>
      </c>
      <c r="T6484" s="319">
        <v>66</v>
      </c>
      <c r="U6484" s="319">
        <v>31.367000000000001</v>
      </c>
      <c r="V6484" s="319">
        <v>130.845</v>
      </c>
      <c r="W6484" s="319"/>
      <c r="X6484" s="319"/>
      <c r="Y6484" s="319"/>
      <c r="Z6484" s="319"/>
      <c r="AA6484" s="319"/>
      <c r="AB6484" s="319"/>
      <c r="AC6484" s="319"/>
      <c r="AD6484" s="319"/>
      <c r="AE6484" s="319"/>
      <c r="AF6484" s="319"/>
    </row>
    <row r="6485" spans="2:32" s="313" customFormat="1" hidden="1" x14ac:dyDescent="0.25">
      <c r="B6485" s="313" t="s">
        <v>4240</v>
      </c>
      <c r="C6485" s="672"/>
      <c r="D6485" s="313" t="s">
        <v>11842</v>
      </c>
      <c r="E6485" s="313" t="s">
        <v>412</v>
      </c>
      <c r="I6485" s="313" t="s">
        <v>4242</v>
      </c>
      <c r="J6485" s="313" t="s">
        <v>516</v>
      </c>
      <c r="K6485" s="313">
        <v>26</v>
      </c>
      <c r="L6485" s="319"/>
      <c r="M6485" s="319">
        <v>24</v>
      </c>
      <c r="N6485" s="319">
        <v>15</v>
      </c>
      <c r="O6485" s="319" t="s">
        <v>9644</v>
      </c>
      <c r="P6485" s="319">
        <v>80</v>
      </c>
      <c r="Q6485" s="319">
        <v>24</v>
      </c>
      <c r="R6485" s="319">
        <v>36</v>
      </c>
      <c r="S6485" s="319" t="s">
        <v>9645</v>
      </c>
      <c r="T6485" s="319">
        <v>124</v>
      </c>
      <c r="U6485" s="319">
        <v>26.404</v>
      </c>
      <c r="V6485" s="319">
        <v>80.41</v>
      </c>
      <c r="W6485" s="319"/>
      <c r="X6485" s="319"/>
      <c r="Y6485" s="319"/>
      <c r="Z6485" s="319"/>
      <c r="AA6485" s="319"/>
      <c r="AB6485" s="319"/>
      <c r="AC6485" s="319"/>
      <c r="AD6485" s="319"/>
      <c r="AE6485" s="319"/>
      <c r="AF6485" s="319"/>
    </row>
    <row r="6486" spans="2:32" s="313" customFormat="1" hidden="1" x14ac:dyDescent="0.25">
      <c r="B6486" s="313" t="s">
        <v>6163</v>
      </c>
      <c r="C6486" s="672"/>
      <c r="D6486" s="313" t="s">
        <v>11843</v>
      </c>
      <c r="E6486" s="313" t="s">
        <v>412</v>
      </c>
      <c r="I6486" s="313" t="s">
        <v>6164</v>
      </c>
      <c r="J6486" s="313" t="s">
        <v>484</v>
      </c>
      <c r="K6486" s="313">
        <v>38</v>
      </c>
      <c r="L6486" s="319"/>
      <c r="M6486" s="319">
        <v>46</v>
      </c>
      <c r="N6486" s="319">
        <v>18</v>
      </c>
      <c r="O6486" s="319" t="s">
        <v>9644</v>
      </c>
      <c r="P6486" s="319">
        <v>34</v>
      </c>
      <c r="Q6486" s="319">
        <v>32</v>
      </c>
      <c r="R6486" s="319">
        <v>3</v>
      </c>
      <c r="S6486" s="319" t="s">
        <v>9645</v>
      </c>
      <c r="T6486" s="319">
        <v>945</v>
      </c>
      <c r="U6486" s="319">
        <v>38.771999999999998</v>
      </c>
      <c r="V6486" s="319">
        <v>34.533999999999999</v>
      </c>
      <c r="W6486" s="319"/>
      <c r="X6486" s="319"/>
      <c r="Y6486" s="319"/>
      <c r="Z6486" s="319"/>
      <c r="AA6486" s="319"/>
      <c r="AB6486" s="319"/>
      <c r="AC6486" s="319"/>
      <c r="AD6486" s="319"/>
      <c r="AE6486" s="319"/>
      <c r="AF6486" s="319"/>
    </row>
    <row r="6487" spans="2:32" s="313" customFormat="1" hidden="1" x14ac:dyDescent="0.25">
      <c r="B6487" s="313" t="s">
        <v>4251</v>
      </c>
      <c r="C6487" s="672"/>
      <c r="D6487" s="313" t="s">
        <v>11844</v>
      </c>
      <c r="E6487" s="313" t="s">
        <v>412</v>
      </c>
      <c r="I6487" s="313" t="s">
        <v>4251</v>
      </c>
      <c r="J6487" s="313" t="s">
        <v>1009</v>
      </c>
      <c r="K6487" s="313">
        <v>46</v>
      </c>
      <c r="L6487" s="319"/>
      <c r="M6487" s="319">
        <v>23</v>
      </c>
      <c r="N6487" s="319">
        <v>21</v>
      </c>
      <c r="O6487" s="319" t="s">
        <v>9644</v>
      </c>
      <c r="P6487" s="319">
        <v>17</v>
      </c>
      <c r="Q6487" s="319">
        <v>43</v>
      </c>
      <c r="R6487" s="319">
        <v>53</v>
      </c>
      <c r="S6487" s="319" t="s">
        <v>9645</v>
      </c>
      <c r="T6487" s="319">
        <v>157</v>
      </c>
      <c r="U6487" s="319">
        <v>46.389000000000003</v>
      </c>
      <c r="V6487" s="319">
        <v>17.731000000000002</v>
      </c>
      <c r="W6487" s="319"/>
      <c r="X6487" s="319"/>
      <c r="Y6487" s="319"/>
      <c r="Z6487" s="319"/>
      <c r="AA6487" s="319"/>
      <c r="AB6487" s="319"/>
      <c r="AC6487" s="319"/>
      <c r="AD6487" s="319"/>
      <c r="AE6487" s="319"/>
      <c r="AF6487" s="319"/>
    </row>
    <row r="6488" spans="2:32" s="313" customFormat="1" hidden="1" x14ac:dyDescent="0.25">
      <c r="B6488" s="313" t="s">
        <v>4258</v>
      </c>
      <c r="C6488" s="672"/>
      <c r="D6488" s="313" t="s">
        <v>11845</v>
      </c>
      <c r="E6488" s="313" t="s">
        <v>412</v>
      </c>
      <c r="I6488" s="313" t="s">
        <v>4258</v>
      </c>
      <c r="J6488" s="313" t="s">
        <v>897</v>
      </c>
      <c r="K6488" s="313">
        <v>58</v>
      </c>
      <c r="L6488" s="319"/>
      <c r="M6488" s="319">
        <v>59</v>
      </c>
      <c r="N6488" s="319">
        <v>26</v>
      </c>
      <c r="O6488" s="319" t="s">
        <v>9644</v>
      </c>
      <c r="P6488" s="319">
        <v>22</v>
      </c>
      <c r="Q6488" s="319">
        <v>49</v>
      </c>
      <c r="R6488" s="319">
        <v>50</v>
      </c>
      <c r="S6488" s="319" t="s">
        <v>9645</v>
      </c>
      <c r="T6488" s="319">
        <v>5</v>
      </c>
      <c r="U6488" s="319">
        <v>58.991</v>
      </c>
      <c r="V6488" s="319">
        <v>22.831</v>
      </c>
      <c r="W6488" s="319"/>
      <c r="X6488" s="319"/>
      <c r="Y6488" s="319"/>
      <c r="Z6488" s="319"/>
      <c r="AA6488" s="319"/>
      <c r="AB6488" s="319"/>
      <c r="AC6488" s="319"/>
      <c r="AD6488" s="319"/>
      <c r="AE6488" s="319"/>
      <c r="AF6488" s="319"/>
    </row>
    <row r="6489" spans="2:32" s="313" customFormat="1" hidden="1" x14ac:dyDescent="0.25">
      <c r="B6489" s="313" t="s">
        <v>4264</v>
      </c>
      <c r="C6489" s="672"/>
      <c r="D6489" s="313" t="s">
        <v>11846</v>
      </c>
      <c r="E6489" s="313" t="s">
        <v>412</v>
      </c>
      <c r="I6489" s="313" t="s">
        <v>4264</v>
      </c>
      <c r="J6489" s="313" t="s">
        <v>745</v>
      </c>
      <c r="K6489" s="313">
        <v>58</v>
      </c>
      <c r="L6489" s="319"/>
      <c r="M6489" s="319">
        <v>30</v>
      </c>
      <c r="N6489" s="319">
        <v>49</v>
      </c>
      <c r="O6489" s="319" t="s">
        <v>9644</v>
      </c>
      <c r="P6489" s="319">
        <v>14</v>
      </c>
      <c r="Q6489" s="319">
        <v>30</v>
      </c>
      <c r="R6489" s="319">
        <v>25</v>
      </c>
      <c r="S6489" s="319" t="s">
        <v>9645</v>
      </c>
      <c r="T6489" s="319">
        <v>94</v>
      </c>
      <c r="U6489" s="319">
        <v>58.514000000000003</v>
      </c>
      <c r="V6489" s="319">
        <v>14.507</v>
      </c>
      <c r="W6489" s="319"/>
      <c r="X6489" s="319"/>
      <c r="Y6489" s="319"/>
      <c r="Z6489" s="319"/>
      <c r="AA6489" s="319"/>
      <c r="AB6489" s="319"/>
      <c r="AC6489" s="319"/>
      <c r="AD6489" s="319"/>
      <c r="AE6489" s="319"/>
      <c r="AF6489" s="319"/>
    </row>
    <row r="6490" spans="2:32" s="313" customFormat="1" hidden="1" x14ac:dyDescent="0.25">
      <c r="B6490" s="313" t="s">
        <v>4267</v>
      </c>
      <c r="C6490" s="672"/>
      <c r="D6490" s="313" t="s">
        <v>11847</v>
      </c>
      <c r="E6490" s="313" t="s">
        <v>412</v>
      </c>
      <c r="I6490" s="313" t="s">
        <v>4268</v>
      </c>
      <c r="J6490" s="313" t="s">
        <v>406</v>
      </c>
      <c r="K6490" s="313">
        <v>48</v>
      </c>
      <c r="L6490" s="319"/>
      <c r="M6490" s="319">
        <v>58</v>
      </c>
      <c r="N6490" s="319">
        <v>56</v>
      </c>
      <c r="O6490" s="319" t="s">
        <v>9644</v>
      </c>
      <c r="P6490" s="319">
        <v>8</v>
      </c>
      <c r="Q6490" s="319">
        <v>20</v>
      </c>
      <c r="R6490" s="319">
        <v>0</v>
      </c>
      <c r="S6490" s="319" t="s">
        <v>9645</v>
      </c>
      <c r="T6490" s="319">
        <v>116</v>
      </c>
      <c r="U6490" s="319">
        <v>48.981999999999999</v>
      </c>
      <c r="V6490" s="319">
        <v>8.3330000000000002</v>
      </c>
      <c r="W6490" s="319"/>
      <c r="X6490" s="319"/>
      <c r="Y6490" s="319"/>
      <c r="Z6490" s="319"/>
      <c r="AA6490" s="319"/>
      <c r="AB6490" s="319"/>
      <c r="AC6490" s="319"/>
      <c r="AD6490" s="319"/>
      <c r="AE6490" s="319"/>
      <c r="AF6490" s="319"/>
    </row>
    <row r="6491" spans="2:32" s="313" customFormat="1" hidden="1" x14ac:dyDescent="0.25">
      <c r="B6491" s="313" t="s">
        <v>4275</v>
      </c>
      <c r="C6491" s="672"/>
      <c r="D6491" s="313" t="s">
        <v>11848</v>
      </c>
      <c r="E6491" s="313" t="s">
        <v>412</v>
      </c>
      <c r="I6491" s="313" t="s">
        <v>4275</v>
      </c>
      <c r="J6491" s="313" t="s">
        <v>484</v>
      </c>
      <c r="K6491" s="313">
        <v>40</v>
      </c>
      <c r="L6491" s="319"/>
      <c r="M6491" s="319">
        <v>33</v>
      </c>
      <c r="N6491" s="319">
        <v>44</v>
      </c>
      <c r="O6491" s="319" t="s">
        <v>9644</v>
      </c>
      <c r="P6491" s="319">
        <v>43</v>
      </c>
      <c r="Q6491" s="319">
        <v>6</v>
      </c>
      <c r="R6491" s="319">
        <v>54</v>
      </c>
      <c r="S6491" s="319" t="s">
        <v>9645</v>
      </c>
      <c r="T6491" s="319">
        <v>1795</v>
      </c>
      <c r="U6491" s="319">
        <v>40.561999999999998</v>
      </c>
      <c r="V6491" s="319">
        <v>43.115000000000002</v>
      </c>
      <c r="W6491" s="319"/>
      <c r="X6491" s="319"/>
      <c r="Y6491" s="319"/>
      <c r="Z6491" s="319"/>
      <c r="AA6491" s="319"/>
      <c r="AB6491" s="319"/>
      <c r="AC6491" s="319"/>
      <c r="AD6491" s="319"/>
      <c r="AE6491" s="319"/>
      <c r="AF6491" s="319"/>
    </row>
    <row r="6492" spans="2:32" s="313" customFormat="1" hidden="1" x14ac:dyDescent="0.25">
      <c r="B6492" s="313" t="s">
        <v>4282</v>
      </c>
      <c r="C6492" s="672"/>
      <c r="D6492" s="313" t="s">
        <v>11849</v>
      </c>
      <c r="E6492" s="313" t="s">
        <v>412</v>
      </c>
      <c r="I6492" s="313" t="s">
        <v>4282</v>
      </c>
      <c r="J6492" s="313" t="s">
        <v>4181</v>
      </c>
      <c r="K6492" s="313">
        <v>12</v>
      </c>
      <c r="L6492" s="319"/>
      <c r="M6492" s="319">
        <v>34</v>
      </c>
      <c r="N6492" s="319">
        <v>22</v>
      </c>
      <c r="O6492" s="319" t="s">
        <v>9647</v>
      </c>
      <c r="P6492" s="319">
        <v>27</v>
      </c>
      <c r="Q6492" s="319">
        <v>53</v>
      </c>
      <c r="R6492" s="319">
        <v>38</v>
      </c>
      <c r="S6492" s="319" t="s">
        <v>9645</v>
      </c>
      <c r="T6492" s="319">
        <v>1414</v>
      </c>
      <c r="U6492" s="319">
        <v>-12.573</v>
      </c>
      <c r="V6492" s="319">
        <v>27.893999999999998</v>
      </c>
      <c r="W6492" s="319"/>
      <c r="X6492" s="319"/>
      <c r="Y6492" s="319"/>
      <c r="Z6492" s="319"/>
      <c r="AA6492" s="319"/>
      <c r="AB6492" s="319"/>
      <c r="AC6492" s="319"/>
      <c r="AD6492" s="319"/>
      <c r="AE6492" s="319"/>
      <c r="AF6492" s="319"/>
    </row>
    <row r="6493" spans="2:32" s="313" customFormat="1" hidden="1" x14ac:dyDescent="0.25">
      <c r="B6493" s="313" t="s">
        <v>4290</v>
      </c>
      <c r="C6493" s="672"/>
      <c r="D6493" s="313" t="s">
        <v>11850</v>
      </c>
      <c r="E6493" s="313" t="s">
        <v>412</v>
      </c>
      <c r="I6493" s="313" t="s">
        <v>4290</v>
      </c>
      <c r="J6493" s="313" t="s">
        <v>484</v>
      </c>
      <c r="K6493" s="313">
        <v>41</v>
      </c>
      <c r="L6493" s="319"/>
      <c r="M6493" s="319">
        <v>18</v>
      </c>
      <c r="N6493" s="319">
        <v>50</v>
      </c>
      <c r="O6493" s="319" t="s">
        <v>9644</v>
      </c>
      <c r="P6493" s="319">
        <v>33</v>
      </c>
      <c r="Q6493" s="319">
        <v>47</v>
      </c>
      <c r="R6493" s="319">
        <v>45</v>
      </c>
      <c r="S6493" s="319" t="s">
        <v>9645</v>
      </c>
      <c r="T6493" s="319">
        <v>1073</v>
      </c>
      <c r="U6493" s="319">
        <v>41.314</v>
      </c>
      <c r="V6493" s="319">
        <v>33.795999999999999</v>
      </c>
      <c r="W6493" s="319"/>
      <c r="X6493" s="319"/>
      <c r="Y6493" s="319"/>
      <c r="Z6493" s="319"/>
      <c r="AA6493" s="319"/>
      <c r="AB6493" s="319"/>
      <c r="AC6493" s="319"/>
      <c r="AD6493" s="319"/>
      <c r="AE6493" s="319"/>
      <c r="AF6493" s="319"/>
    </row>
    <row r="6494" spans="2:32" s="313" customFormat="1" hidden="1" x14ac:dyDescent="0.25">
      <c r="B6494" s="313" t="s">
        <v>4291</v>
      </c>
      <c r="C6494" s="672"/>
      <c r="D6494" s="313" t="s">
        <v>11851</v>
      </c>
      <c r="E6494" s="313" t="s">
        <v>412</v>
      </c>
      <c r="I6494" s="313" t="s">
        <v>4291</v>
      </c>
      <c r="J6494" s="313" t="s">
        <v>531</v>
      </c>
      <c r="K6494" s="313">
        <v>35</v>
      </c>
      <c r="L6494" s="319"/>
      <c r="M6494" s="319">
        <v>11</v>
      </c>
      <c r="N6494" s="319">
        <v>13</v>
      </c>
      <c r="O6494" s="319" t="s">
        <v>9644</v>
      </c>
      <c r="P6494" s="319">
        <v>25</v>
      </c>
      <c r="Q6494" s="319">
        <v>19</v>
      </c>
      <c r="R6494" s="319">
        <v>36</v>
      </c>
      <c r="S6494" s="319" t="s">
        <v>9645</v>
      </c>
      <c r="T6494" s="319">
        <v>360</v>
      </c>
      <c r="U6494" s="319">
        <v>35.186999999999998</v>
      </c>
      <c r="V6494" s="319">
        <v>25.327000000000002</v>
      </c>
      <c r="W6494" s="319"/>
      <c r="X6494" s="319"/>
      <c r="Y6494" s="319"/>
      <c r="Z6494" s="319"/>
      <c r="AA6494" s="319"/>
      <c r="AB6494" s="319"/>
      <c r="AC6494" s="319"/>
      <c r="AD6494" s="319"/>
      <c r="AE6494" s="319"/>
      <c r="AF6494" s="319"/>
    </row>
    <row r="6495" spans="2:32" s="313" customFormat="1" hidden="1" x14ac:dyDescent="0.25">
      <c r="B6495" s="313" t="s">
        <v>9560</v>
      </c>
      <c r="C6495" s="672"/>
      <c r="D6495" s="313" t="s">
        <v>11852</v>
      </c>
      <c r="E6495" s="313" t="s">
        <v>412</v>
      </c>
      <c r="I6495" s="313" t="s">
        <v>9561</v>
      </c>
      <c r="J6495" s="313" t="s">
        <v>565</v>
      </c>
      <c r="K6495" s="313">
        <v>35</v>
      </c>
      <c r="L6495" s="319"/>
      <c r="M6495" s="319">
        <v>30</v>
      </c>
      <c r="N6495" s="319">
        <v>49</v>
      </c>
      <c r="O6495" s="319" t="s">
        <v>9644</v>
      </c>
      <c r="P6495" s="319">
        <v>139</v>
      </c>
      <c r="Q6495" s="319">
        <v>23</v>
      </c>
      <c r="R6495" s="319">
        <v>37</v>
      </c>
      <c r="S6495" s="319" t="s">
        <v>9645</v>
      </c>
      <c r="T6495" s="319">
        <v>110</v>
      </c>
      <c r="U6495" s="319">
        <v>35.514000000000003</v>
      </c>
      <c r="V6495" s="319">
        <v>139.39400000000001</v>
      </c>
      <c r="W6495" s="319"/>
      <c r="X6495" s="319"/>
      <c r="Y6495" s="319"/>
      <c r="Z6495" s="319"/>
      <c r="AA6495" s="319"/>
      <c r="AB6495" s="319"/>
      <c r="AC6495" s="319"/>
      <c r="AD6495" s="319"/>
      <c r="AE6495" s="319"/>
      <c r="AF6495" s="319"/>
    </row>
    <row r="6496" spans="2:32" s="313" customFormat="1" hidden="1" x14ac:dyDescent="0.25">
      <c r="B6496" s="313" t="s">
        <v>4295</v>
      </c>
      <c r="C6496" s="672"/>
      <c r="D6496" s="313" t="s">
        <v>11853</v>
      </c>
      <c r="E6496" s="313" t="s">
        <v>412</v>
      </c>
      <c r="I6496" s="313" t="s">
        <v>4295</v>
      </c>
      <c r="J6496" s="313" t="s">
        <v>1477</v>
      </c>
      <c r="K6496" s="313">
        <v>13</v>
      </c>
      <c r="L6496" s="319"/>
      <c r="M6496" s="319">
        <v>0</v>
      </c>
      <c r="N6496" s="319">
        <v>52</v>
      </c>
      <c r="O6496" s="319" t="s">
        <v>9647</v>
      </c>
      <c r="P6496" s="319">
        <v>33</v>
      </c>
      <c r="Q6496" s="319">
        <v>28</v>
      </c>
      <c r="R6496" s="319">
        <v>6</v>
      </c>
      <c r="S6496" s="319" t="s">
        <v>9645</v>
      </c>
      <c r="T6496" s="319">
        <v>1058</v>
      </c>
      <c r="U6496" s="319">
        <v>-13.013999999999999</v>
      </c>
      <c r="V6496" s="319">
        <v>33.468000000000004</v>
      </c>
      <c r="W6496" s="319"/>
      <c r="X6496" s="319"/>
      <c r="Y6496" s="319"/>
      <c r="Z6496" s="319"/>
      <c r="AA6496" s="319"/>
      <c r="AB6496" s="319"/>
      <c r="AC6496" s="319"/>
      <c r="AD6496" s="319"/>
      <c r="AE6496" s="319"/>
      <c r="AF6496" s="319"/>
    </row>
    <row r="6497" spans="2:32" s="313" customFormat="1" hidden="1" x14ac:dyDescent="0.25">
      <c r="B6497" s="313" t="s">
        <v>4303</v>
      </c>
      <c r="C6497" s="672"/>
      <c r="D6497" s="313" t="s">
        <v>11854</v>
      </c>
      <c r="E6497" s="313" t="s">
        <v>412</v>
      </c>
      <c r="I6497" s="313" t="s">
        <v>4303</v>
      </c>
      <c r="J6497" s="313" t="s">
        <v>2849</v>
      </c>
      <c r="K6497" s="313">
        <v>62</v>
      </c>
      <c r="L6497" s="319"/>
      <c r="M6497" s="319">
        <v>27</v>
      </c>
      <c r="N6497" s="319">
        <v>45</v>
      </c>
      <c r="O6497" s="319" t="s">
        <v>9644</v>
      </c>
      <c r="P6497" s="319">
        <v>22</v>
      </c>
      <c r="Q6497" s="319">
        <v>23</v>
      </c>
      <c r="R6497" s="319">
        <v>35</v>
      </c>
      <c r="S6497" s="319" t="s">
        <v>9645</v>
      </c>
      <c r="T6497" s="319">
        <v>125</v>
      </c>
      <c r="U6497" s="319">
        <v>62.463000000000001</v>
      </c>
      <c r="V6497" s="319">
        <v>22.393000000000001</v>
      </c>
      <c r="W6497" s="319"/>
      <c r="X6497" s="319"/>
      <c r="Y6497" s="319"/>
      <c r="Z6497" s="319"/>
      <c r="AA6497" s="319"/>
      <c r="AB6497" s="319"/>
      <c r="AC6497" s="319"/>
      <c r="AD6497" s="319"/>
      <c r="AE6497" s="319"/>
      <c r="AF6497" s="319"/>
    </row>
    <row r="6498" spans="2:32" s="313" customFormat="1" hidden="1" x14ac:dyDescent="0.25">
      <c r="B6498" s="313" t="s">
        <v>4313</v>
      </c>
      <c r="C6498" s="672"/>
      <c r="D6498" s="313" t="s">
        <v>11855</v>
      </c>
      <c r="E6498" s="313" t="s">
        <v>412</v>
      </c>
      <c r="I6498" s="313" t="s">
        <v>4313</v>
      </c>
      <c r="J6498" s="313" t="s">
        <v>1030</v>
      </c>
      <c r="K6498" s="313">
        <v>10</v>
      </c>
      <c r="L6498" s="319"/>
      <c r="M6498" s="319">
        <v>2</v>
      </c>
      <c r="N6498" s="319">
        <v>57</v>
      </c>
      <c r="O6498" s="319" t="s">
        <v>9644</v>
      </c>
      <c r="P6498" s="319">
        <v>98</v>
      </c>
      <c r="Q6498" s="319">
        <v>32</v>
      </c>
      <c r="R6498" s="319">
        <v>16</v>
      </c>
      <c r="S6498" s="319" t="s">
        <v>9645</v>
      </c>
      <c r="T6498" s="319">
        <v>55</v>
      </c>
      <c r="U6498" s="319">
        <v>10.048999999999999</v>
      </c>
      <c r="V6498" s="319">
        <v>98.537999999999997</v>
      </c>
      <c r="W6498" s="319"/>
      <c r="X6498" s="319"/>
      <c r="Y6498" s="319"/>
      <c r="Z6498" s="319"/>
      <c r="AA6498" s="319"/>
      <c r="AB6498" s="319"/>
      <c r="AC6498" s="319"/>
      <c r="AD6498" s="319"/>
      <c r="AE6498" s="319"/>
      <c r="AF6498" s="319"/>
    </row>
    <row r="6499" spans="2:32" s="313" customFormat="1" hidden="1" x14ac:dyDescent="0.25">
      <c r="B6499" s="313" t="s">
        <v>7038</v>
      </c>
      <c r="C6499" s="672"/>
      <c r="D6499" s="313" t="s">
        <v>11856</v>
      </c>
      <c r="E6499" s="313" t="s">
        <v>412</v>
      </c>
      <c r="I6499" s="313" t="s">
        <v>7039</v>
      </c>
      <c r="J6499" s="313" t="s">
        <v>1895</v>
      </c>
      <c r="K6499" s="313">
        <v>50</v>
      </c>
      <c r="L6499" s="319"/>
      <c r="M6499" s="319">
        <v>7</v>
      </c>
      <c r="N6499" s="319">
        <v>16</v>
      </c>
      <c r="O6499" s="319" t="s">
        <v>9644</v>
      </c>
      <c r="P6499" s="319">
        <v>14</v>
      </c>
      <c r="Q6499" s="319">
        <v>32</v>
      </c>
      <c r="R6499" s="319">
        <v>37</v>
      </c>
      <c r="S6499" s="319" t="s">
        <v>9645</v>
      </c>
      <c r="T6499" s="319">
        <v>287</v>
      </c>
      <c r="U6499" s="319">
        <v>50.121000000000002</v>
      </c>
      <c r="V6499" s="319">
        <v>14.544</v>
      </c>
      <c r="W6499" s="319"/>
      <c r="X6499" s="319"/>
      <c r="Y6499" s="319"/>
      <c r="Z6499" s="319"/>
      <c r="AA6499" s="319"/>
      <c r="AB6499" s="319"/>
      <c r="AC6499" s="319"/>
      <c r="AD6499" s="319"/>
      <c r="AE6499" s="319"/>
      <c r="AF6499" s="319"/>
    </row>
    <row r="6500" spans="2:32" s="313" customFormat="1" hidden="1" x14ac:dyDescent="0.25">
      <c r="B6500" s="313" t="s">
        <v>4321</v>
      </c>
      <c r="C6500" s="672"/>
      <c r="D6500" s="313" t="s">
        <v>11857</v>
      </c>
      <c r="E6500" s="313" t="s">
        <v>412</v>
      </c>
      <c r="I6500" s="313" t="s">
        <v>4321</v>
      </c>
      <c r="J6500" s="313" t="s">
        <v>1009</v>
      </c>
      <c r="K6500" s="313">
        <v>46</v>
      </c>
      <c r="L6500" s="319"/>
      <c r="M6500" s="319">
        <v>55</v>
      </c>
      <c r="N6500" s="319">
        <v>3</v>
      </c>
      <c r="O6500" s="319" t="s">
        <v>9644</v>
      </c>
      <c r="P6500" s="319">
        <v>19</v>
      </c>
      <c r="Q6500" s="319">
        <v>44</v>
      </c>
      <c r="R6500" s="319">
        <v>57</v>
      </c>
      <c r="S6500" s="319" t="s">
        <v>9645</v>
      </c>
      <c r="T6500" s="319">
        <v>115</v>
      </c>
      <c r="U6500" s="319">
        <v>46.917000000000002</v>
      </c>
      <c r="V6500" s="319">
        <v>19.748999999999999</v>
      </c>
      <c r="W6500" s="319"/>
      <c r="X6500" s="319"/>
      <c r="Y6500" s="319"/>
      <c r="Z6500" s="319"/>
      <c r="AA6500" s="319"/>
      <c r="AB6500" s="319"/>
      <c r="AC6500" s="319"/>
      <c r="AD6500" s="319"/>
      <c r="AE6500" s="319"/>
      <c r="AF6500" s="319"/>
    </row>
    <row r="6501" spans="2:32" s="313" customFormat="1" hidden="1" x14ac:dyDescent="0.25">
      <c r="B6501" s="313" t="s">
        <v>6543</v>
      </c>
      <c r="C6501" s="672"/>
      <c r="D6501" s="313" t="s">
        <v>11858</v>
      </c>
      <c r="E6501" s="313" t="s">
        <v>412</v>
      </c>
      <c r="I6501" s="313" t="s">
        <v>6544</v>
      </c>
      <c r="J6501" s="313" t="s">
        <v>433</v>
      </c>
      <c r="K6501" s="313">
        <v>51</v>
      </c>
      <c r="L6501" s="319"/>
      <c r="M6501" s="319">
        <v>40</v>
      </c>
      <c r="N6501" s="319">
        <v>5</v>
      </c>
      <c r="O6501" s="319" t="s">
        <v>9644</v>
      </c>
      <c r="P6501" s="319">
        <v>2</v>
      </c>
      <c r="Q6501" s="319">
        <v>3</v>
      </c>
      <c r="R6501" s="319">
        <v>25</v>
      </c>
      <c r="S6501" s="319" t="s">
        <v>9648</v>
      </c>
      <c r="T6501" s="319">
        <v>132</v>
      </c>
      <c r="U6501" s="319">
        <v>51.667999999999999</v>
      </c>
      <c r="V6501" s="319">
        <v>-2.0569999999999999</v>
      </c>
      <c r="W6501" s="319"/>
      <c r="X6501" s="319"/>
      <c r="Y6501" s="319"/>
      <c r="Z6501" s="319"/>
      <c r="AA6501" s="319"/>
      <c r="AB6501" s="319"/>
      <c r="AC6501" s="319"/>
      <c r="AD6501" s="319"/>
      <c r="AE6501" s="319"/>
      <c r="AF6501" s="319"/>
    </row>
    <row r="6502" spans="2:32" s="313" customFormat="1" hidden="1" x14ac:dyDescent="0.25">
      <c r="B6502" s="313" t="s">
        <v>4335</v>
      </c>
      <c r="C6502" s="672"/>
      <c r="D6502" s="313" t="s">
        <v>11859</v>
      </c>
      <c r="E6502" s="313" t="s">
        <v>412</v>
      </c>
      <c r="I6502" s="313" t="s">
        <v>4335</v>
      </c>
      <c r="J6502" s="313" t="s">
        <v>2849</v>
      </c>
      <c r="K6502" s="313">
        <v>66</v>
      </c>
      <c r="L6502" s="319"/>
      <c r="M6502" s="319">
        <v>42</v>
      </c>
      <c r="N6502" s="319">
        <v>46</v>
      </c>
      <c r="O6502" s="319" t="s">
        <v>9644</v>
      </c>
      <c r="P6502" s="319">
        <v>27</v>
      </c>
      <c r="Q6502" s="319">
        <v>9</v>
      </c>
      <c r="R6502" s="319">
        <v>24</v>
      </c>
      <c r="S6502" s="319" t="s">
        <v>9645</v>
      </c>
      <c r="T6502" s="319">
        <v>211</v>
      </c>
      <c r="U6502" s="319">
        <v>66.712999999999994</v>
      </c>
      <c r="V6502" s="319">
        <v>27.157</v>
      </c>
      <c r="W6502" s="319"/>
      <c r="X6502" s="319"/>
      <c r="Y6502" s="319"/>
      <c r="Z6502" s="319"/>
      <c r="AA6502" s="319"/>
      <c r="AB6502" s="319"/>
      <c r="AC6502" s="319"/>
      <c r="AD6502" s="319"/>
      <c r="AE6502" s="319"/>
      <c r="AF6502" s="319"/>
    </row>
    <row r="6503" spans="2:32" s="313" customFormat="1" hidden="1" x14ac:dyDescent="0.25">
      <c r="B6503" s="313" t="s">
        <v>4384</v>
      </c>
      <c r="C6503" s="672"/>
      <c r="D6503" s="313" t="s">
        <v>11860</v>
      </c>
      <c r="E6503" s="313" t="s">
        <v>412</v>
      </c>
      <c r="I6503" s="313" t="s">
        <v>4384</v>
      </c>
      <c r="J6503" s="313" t="s">
        <v>1051</v>
      </c>
      <c r="K6503" s="313">
        <v>28</v>
      </c>
      <c r="L6503" s="319"/>
      <c r="M6503" s="319">
        <v>35</v>
      </c>
      <c r="N6503" s="319">
        <v>40</v>
      </c>
      <c r="O6503" s="319" t="s">
        <v>9644</v>
      </c>
      <c r="P6503" s="319">
        <v>65</v>
      </c>
      <c r="Q6503" s="319">
        <v>25</v>
      </c>
      <c r="R6503" s="319">
        <v>29</v>
      </c>
      <c r="S6503" s="319" t="s">
        <v>9645</v>
      </c>
      <c r="T6503" s="319">
        <v>16</v>
      </c>
      <c r="U6503" s="319">
        <v>28.594000000000001</v>
      </c>
      <c r="V6503" s="319">
        <v>65.424999999999997</v>
      </c>
      <c r="W6503" s="319"/>
      <c r="X6503" s="319"/>
      <c r="Y6503" s="319"/>
      <c r="Z6503" s="319"/>
      <c r="AA6503" s="319"/>
      <c r="AB6503" s="319"/>
      <c r="AC6503" s="319"/>
      <c r="AD6503" s="319"/>
      <c r="AE6503" s="319"/>
      <c r="AF6503" s="319"/>
    </row>
    <row r="6504" spans="2:32" s="313" customFormat="1" hidden="1" x14ac:dyDescent="0.25">
      <c r="B6504" s="313" t="s">
        <v>4385</v>
      </c>
      <c r="C6504" s="672"/>
      <c r="D6504" s="313" t="s">
        <v>11861</v>
      </c>
      <c r="E6504" s="313" t="s">
        <v>412</v>
      </c>
      <c r="I6504" s="313" t="s">
        <v>4385</v>
      </c>
      <c r="J6504" s="313" t="s">
        <v>418</v>
      </c>
      <c r="K6504" s="313">
        <v>29</v>
      </c>
      <c r="L6504" s="319"/>
      <c r="M6504" s="319">
        <v>15</v>
      </c>
      <c r="N6504" s="319">
        <v>33</v>
      </c>
      <c r="O6504" s="319" t="s">
        <v>9644</v>
      </c>
      <c r="P6504" s="319">
        <v>50</v>
      </c>
      <c r="Q6504" s="319">
        <v>19</v>
      </c>
      <c r="R6504" s="319">
        <v>26</v>
      </c>
      <c r="S6504" s="319" t="s">
        <v>9645</v>
      </c>
      <c r="T6504" s="319">
        <v>6</v>
      </c>
      <c r="U6504" s="319">
        <v>29.259</v>
      </c>
      <c r="V6504" s="319">
        <v>50.323999999999998</v>
      </c>
      <c r="W6504" s="319"/>
      <c r="X6504" s="319"/>
      <c r="Y6504" s="319"/>
      <c r="Z6504" s="319"/>
      <c r="AA6504" s="319"/>
      <c r="AB6504" s="319"/>
      <c r="AC6504" s="319"/>
      <c r="AD6504" s="319"/>
      <c r="AE6504" s="319"/>
      <c r="AF6504" s="319"/>
    </row>
    <row r="6505" spans="2:32" s="313" customFormat="1" hidden="1" x14ac:dyDescent="0.25">
      <c r="B6505" s="313" t="s">
        <v>4386</v>
      </c>
      <c r="C6505" s="672"/>
      <c r="D6505" s="313" t="s">
        <v>11862</v>
      </c>
      <c r="E6505" s="313" t="s">
        <v>412</v>
      </c>
      <c r="I6505" s="313" t="s">
        <v>4387</v>
      </c>
      <c r="J6505" s="313" t="s">
        <v>421</v>
      </c>
      <c r="K6505" s="313">
        <v>49</v>
      </c>
      <c r="L6505" s="319"/>
      <c r="M6505" s="319">
        <v>21</v>
      </c>
      <c r="N6505" s="319">
        <v>32</v>
      </c>
      <c r="O6505" s="319" t="s">
        <v>9644</v>
      </c>
      <c r="P6505" s="319">
        <v>26</v>
      </c>
      <c r="Q6505" s="319">
        <v>56</v>
      </c>
      <c r="R6505" s="319">
        <v>2</v>
      </c>
      <c r="S6505" s="319" t="s">
        <v>9645</v>
      </c>
      <c r="T6505" s="319">
        <v>351</v>
      </c>
      <c r="U6505" s="319">
        <v>49.359000000000002</v>
      </c>
      <c r="V6505" s="319">
        <v>26.934000000000001</v>
      </c>
      <c r="W6505" s="319"/>
      <c r="X6505" s="319"/>
      <c r="Y6505" s="319"/>
      <c r="Z6505" s="319"/>
      <c r="AA6505" s="319"/>
      <c r="AB6505" s="319"/>
      <c r="AC6505" s="319"/>
      <c r="AD6505" s="319"/>
      <c r="AE6505" s="319"/>
      <c r="AF6505" s="319"/>
    </row>
    <row r="6506" spans="2:32" s="313" customFormat="1" hidden="1" x14ac:dyDescent="0.25">
      <c r="B6506" s="313" t="s">
        <v>5057</v>
      </c>
      <c r="C6506" s="672"/>
      <c r="D6506" s="313" t="s">
        <v>11863</v>
      </c>
      <c r="E6506" s="313" t="s">
        <v>412</v>
      </c>
      <c r="I6506" s="313" t="s">
        <v>5058</v>
      </c>
      <c r="J6506" s="313" t="s">
        <v>1148</v>
      </c>
      <c r="K6506" s="313">
        <v>14</v>
      </c>
      <c r="L6506" s="319"/>
      <c r="M6506" s="319">
        <v>52</v>
      </c>
      <c r="N6506" s="319">
        <v>28</v>
      </c>
      <c r="O6506" s="319" t="s">
        <v>9644</v>
      </c>
      <c r="P6506" s="319">
        <v>100</v>
      </c>
      <c r="Q6506" s="319">
        <v>39</v>
      </c>
      <c r="R6506" s="319">
        <v>48</v>
      </c>
      <c r="S6506" s="319" t="s">
        <v>9645</v>
      </c>
      <c r="T6506" s="319">
        <v>30</v>
      </c>
      <c r="U6506" s="319">
        <v>14.874000000000001</v>
      </c>
      <c r="V6506" s="319">
        <v>100.663</v>
      </c>
      <c r="W6506" s="319"/>
      <c r="X6506" s="319"/>
      <c r="Y6506" s="319"/>
      <c r="Z6506" s="319"/>
      <c r="AA6506" s="319"/>
      <c r="AB6506" s="319"/>
      <c r="AC6506" s="319"/>
      <c r="AD6506" s="319"/>
      <c r="AE6506" s="319"/>
      <c r="AF6506" s="319"/>
    </row>
    <row r="6507" spans="2:32" s="313" customFormat="1" hidden="1" x14ac:dyDescent="0.25">
      <c r="B6507" s="313" t="s">
        <v>4393</v>
      </c>
      <c r="C6507" s="672"/>
      <c r="D6507" s="313" t="s">
        <v>11864</v>
      </c>
      <c r="E6507" s="313" t="s">
        <v>412</v>
      </c>
      <c r="I6507" s="313" t="s">
        <v>4394</v>
      </c>
      <c r="J6507" s="313" t="s">
        <v>418</v>
      </c>
      <c r="K6507" s="313">
        <v>33</v>
      </c>
      <c r="L6507" s="319"/>
      <c r="M6507" s="319">
        <v>26</v>
      </c>
      <c r="N6507" s="319">
        <v>11</v>
      </c>
      <c r="O6507" s="319" t="s">
        <v>9644</v>
      </c>
      <c r="P6507" s="319">
        <v>48</v>
      </c>
      <c r="Q6507" s="319">
        <v>17</v>
      </c>
      <c r="R6507" s="319">
        <v>9</v>
      </c>
      <c r="S6507" s="319" t="s">
        <v>9645</v>
      </c>
      <c r="T6507" s="319">
        <v>1156</v>
      </c>
      <c r="U6507" s="319">
        <v>33.436</v>
      </c>
      <c r="V6507" s="319">
        <v>48.286000000000001</v>
      </c>
      <c r="W6507" s="319"/>
      <c r="X6507" s="319"/>
      <c r="Y6507" s="319"/>
      <c r="Z6507" s="319"/>
      <c r="AA6507" s="319"/>
      <c r="AB6507" s="319"/>
      <c r="AC6507" s="319"/>
      <c r="AD6507" s="319"/>
      <c r="AE6507" s="319"/>
      <c r="AF6507" s="319"/>
    </row>
    <row r="6508" spans="2:32" s="313" customFormat="1" hidden="1" x14ac:dyDescent="0.25">
      <c r="B6508" s="313" t="s">
        <v>8448</v>
      </c>
      <c r="C6508" s="672"/>
      <c r="D6508" s="313" t="s">
        <v>11865</v>
      </c>
      <c r="E6508" s="313" t="s">
        <v>412</v>
      </c>
      <c r="I6508" s="313" t="s">
        <v>8449</v>
      </c>
      <c r="J6508" s="313" t="s">
        <v>1148</v>
      </c>
      <c r="K6508" s="313">
        <v>17</v>
      </c>
      <c r="L6508" s="319"/>
      <c r="M6508" s="319">
        <v>14</v>
      </c>
      <c r="N6508" s="319">
        <v>3</v>
      </c>
      <c r="O6508" s="319" t="s">
        <v>9644</v>
      </c>
      <c r="P6508" s="319">
        <v>99</v>
      </c>
      <c r="Q6508" s="319">
        <v>3</v>
      </c>
      <c r="R6508" s="319">
        <v>28</v>
      </c>
      <c r="S6508" s="319" t="s">
        <v>9645</v>
      </c>
      <c r="T6508" s="319">
        <v>161</v>
      </c>
      <c r="U6508" s="319">
        <v>17.234000000000002</v>
      </c>
      <c r="V6508" s="319">
        <v>99.058000000000007</v>
      </c>
      <c r="W6508" s="319"/>
      <c r="X6508" s="319"/>
      <c r="Y6508" s="319"/>
      <c r="Z6508" s="319"/>
      <c r="AA6508" s="319"/>
      <c r="AB6508" s="319"/>
      <c r="AC6508" s="319"/>
      <c r="AD6508" s="319"/>
      <c r="AE6508" s="319"/>
      <c r="AF6508" s="319"/>
    </row>
    <row r="6509" spans="2:32" s="313" customFormat="1" hidden="1" x14ac:dyDescent="0.25">
      <c r="B6509" s="313" t="s">
        <v>4395</v>
      </c>
      <c r="C6509" s="672"/>
      <c r="D6509" s="313" t="s">
        <v>11866</v>
      </c>
      <c r="E6509" s="313" t="s">
        <v>412</v>
      </c>
      <c r="I6509" s="313" t="s">
        <v>4396</v>
      </c>
      <c r="J6509" s="313" t="s">
        <v>1051</v>
      </c>
      <c r="K6509" s="313">
        <v>27</v>
      </c>
      <c r="L6509" s="319"/>
      <c r="M6509" s="319">
        <v>47</v>
      </c>
      <c r="N6509" s="319">
        <v>33</v>
      </c>
      <c r="O6509" s="319" t="s">
        <v>9644</v>
      </c>
      <c r="P6509" s="319">
        <v>66</v>
      </c>
      <c r="Q6509" s="319">
        <v>38</v>
      </c>
      <c r="R6509" s="319">
        <v>34</v>
      </c>
      <c r="S6509" s="319" t="s">
        <v>9645</v>
      </c>
      <c r="T6509" s="319">
        <v>1210</v>
      </c>
      <c r="U6509" s="319">
        <v>27.792999999999999</v>
      </c>
      <c r="V6509" s="319">
        <v>66.643000000000001</v>
      </c>
      <c r="W6509" s="319"/>
      <c r="X6509" s="319"/>
      <c r="Y6509" s="319"/>
      <c r="Z6509" s="319"/>
      <c r="AA6509" s="319"/>
      <c r="AB6509" s="319"/>
      <c r="AC6509" s="319"/>
      <c r="AD6509" s="319"/>
      <c r="AE6509" s="319"/>
      <c r="AF6509" s="319"/>
    </row>
    <row r="6510" spans="2:32" s="313" customFormat="1" hidden="1" x14ac:dyDescent="0.25">
      <c r="B6510" s="313" t="s">
        <v>4414</v>
      </c>
      <c r="C6510" s="672"/>
      <c r="D6510" s="313" t="s">
        <v>11867</v>
      </c>
      <c r="E6510" s="313" t="s">
        <v>412</v>
      </c>
      <c r="I6510" s="313" t="s">
        <v>4415</v>
      </c>
      <c r="J6510" s="313" t="s">
        <v>2849</v>
      </c>
      <c r="K6510" s="313">
        <v>60</v>
      </c>
      <c r="L6510" s="319"/>
      <c r="M6510" s="319">
        <v>27</v>
      </c>
      <c r="N6510" s="319">
        <v>45</v>
      </c>
      <c r="O6510" s="319" t="s">
        <v>9644</v>
      </c>
      <c r="P6510" s="319">
        <v>23</v>
      </c>
      <c r="Q6510" s="319">
        <v>39</v>
      </c>
      <c r="R6510" s="319">
        <v>9</v>
      </c>
      <c r="S6510" s="319" t="s">
        <v>9645</v>
      </c>
      <c r="T6510" s="319">
        <v>117</v>
      </c>
      <c r="U6510" s="319">
        <v>60.463000000000001</v>
      </c>
      <c r="V6510" s="319">
        <v>23.652000000000001</v>
      </c>
      <c r="W6510" s="319"/>
      <c r="X6510" s="319"/>
      <c r="Y6510" s="319"/>
      <c r="Z6510" s="319"/>
      <c r="AA6510" s="319"/>
      <c r="AB6510" s="319"/>
      <c r="AC6510" s="319"/>
      <c r="AD6510" s="319"/>
      <c r="AE6510" s="319"/>
      <c r="AF6510" s="319"/>
    </row>
    <row r="6511" spans="2:32" s="313" customFormat="1" hidden="1" x14ac:dyDescent="0.25">
      <c r="B6511" s="313" t="s">
        <v>8056</v>
      </c>
      <c r="C6511" s="672"/>
      <c r="D6511" s="313" t="s">
        <v>11868</v>
      </c>
      <c r="E6511" s="313" t="s">
        <v>412</v>
      </c>
      <c r="I6511" s="313" t="s">
        <v>8057</v>
      </c>
      <c r="J6511" s="313" t="s">
        <v>1009</v>
      </c>
      <c r="K6511" s="313">
        <v>46</v>
      </c>
      <c r="L6511" s="319"/>
      <c r="M6511" s="319">
        <v>51</v>
      </c>
      <c r="N6511" s="319">
        <v>29</v>
      </c>
      <c r="O6511" s="319" t="s">
        <v>9644</v>
      </c>
      <c r="P6511" s="319">
        <v>18</v>
      </c>
      <c r="Q6511" s="319">
        <v>5</v>
      </c>
      <c r="R6511" s="319">
        <v>44</v>
      </c>
      <c r="S6511" s="319" t="s">
        <v>9645</v>
      </c>
      <c r="T6511" s="319">
        <v>128</v>
      </c>
      <c r="U6511" s="319">
        <v>46.857999999999997</v>
      </c>
      <c r="V6511" s="319">
        <v>18.096</v>
      </c>
      <c r="W6511" s="319"/>
      <c r="X6511" s="319"/>
      <c r="Y6511" s="319"/>
      <c r="Z6511" s="319"/>
      <c r="AA6511" s="319"/>
      <c r="AB6511" s="319"/>
      <c r="AC6511" s="319"/>
      <c r="AD6511" s="319"/>
      <c r="AE6511" s="319"/>
      <c r="AF6511" s="319"/>
    </row>
    <row r="6512" spans="2:32" s="313" customFormat="1" hidden="1" x14ac:dyDescent="0.25">
      <c r="B6512" s="313" t="s">
        <v>4062</v>
      </c>
      <c r="C6512" s="672"/>
      <c r="D6512" s="313" t="s">
        <v>11869</v>
      </c>
      <c r="E6512" s="313" t="s">
        <v>412</v>
      </c>
      <c r="I6512" s="313" t="s">
        <v>4065</v>
      </c>
      <c r="J6512" s="313" t="s">
        <v>440</v>
      </c>
      <c r="K6512" s="313">
        <v>21</v>
      </c>
      <c r="L6512" s="319"/>
      <c r="M6512" s="319">
        <v>20</v>
      </c>
      <c r="N6512" s="319">
        <v>53</v>
      </c>
      <c r="O6512" s="319" t="s">
        <v>9644</v>
      </c>
      <c r="P6512" s="319">
        <v>39</v>
      </c>
      <c r="Q6512" s="319">
        <v>10</v>
      </c>
      <c r="R6512" s="319">
        <v>22</v>
      </c>
      <c r="S6512" s="319" t="s">
        <v>9645</v>
      </c>
      <c r="T6512" s="319">
        <v>3</v>
      </c>
      <c r="U6512" s="319">
        <v>21.347999999999999</v>
      </c>
      <c r="V6512" s="319">
        <v>39.173000000000002</v>
      </c>
      <c r="W6512" s="319"/>
      <c r="X6512" s="319"/>
      <c r="Y6512" s="319"/>
      <c r="Z6512" s="319"/>
      <c r="AA6512" s="319"/>
      <c r="AB6512" s="319"/>
      <c r="AC6512" s="319"/>
      <c r="AD6512" s="319"/>
      <c r="AE6512" s="319"/>
      <c r="AF6512" s="319"/>
    </row>
    <row r="6513" spans="2:32" s="313" customFormat="1" hidden="1" x14ac:dyDescent="0.25">
      <c r="B6513" s="313" t="s">
        <v>4475</v>
      </c>
      <c r="C6513" s="672"/>
      <c r="D6513" s="313" t="s">
        <v>11870</v>
      </c>
      <c r="E6513" s="313" t="s">
        <v>412</v>
      </c>
      <c r="I6513" s="313" t="s">
        <v>4475</v>
      </c>
      <c r="J6513" s="313" t="s">
        <v>565</v>
      </c>
      <c r="K6513" s="313">
        <v>35</v>
      </c>
      <c r="L6513" s="319"/>
      <c r="M6513" s="319">
        <v>23</v>
      </c>
      <c r="N6513" s="319">
        <v>53</v>
      </c>
      <c r="O6513" s="319" t="s">
        <v>9644</v>
      </c>
      <c r="P6513" s="319">
        <v>139</v>
      </c>
      <c r="Q6513" s="319">
        <v>54</v>
      </c>
      <c r="R6513" s="319">
        <v>35</v>
      </c>
      <c r="S6513" s="319" t="s">
        <v>9645</v>
      </c>
      <c r="T6513" s="319">
        <v>4</v>
      </c>
      <c r="U6513" s="319">
        <v>35.398000000000003</v>
      </c>
      <c r="V6513" s="319">
        <v>139.91</v>
      </c>
      <c r="W6513" s="319"/>
      <c r="X6513" s="319"/>
      <c r="Y6513" s="319"/>
      <c r="Z6513" s="319"/>
      <c r="AA6513" s="319"/>
      <c r="AB6513" s="319"/>
      <c r="AC6513" s="319"/>
      <c r="AD6513" s="319"/>
      <c r="AE6513" s="319"/>
      <c r="AF6513" s="319"/>
    </row>
    <row r="6514" spans="2:32" s="313" customFormat="1" hidden="1" x14ac:dyDescent="0.25">
      <c r="B6514" s="313" t="s">
        <v>4489</v>
      </c>
      <c r="C6514" s="672"/>
      <c r="D6514" s="313" t="s">
        <v>11871</v>
      </c>
      <c r="E6514" s="313" t="s">
        <v>412</v>
      </c>
      <c r="I6514" s="313" t="s">
        <v>4489</v>
      </c>
      <c r="J6514" s="313" t="s">
        <v>2849</v>
      </c>
      <c r="K6514" s="313">
        <v>62</v>
      </c>
      <c r="L6514" s="319"/>
      <c r="M6514" s="319">
        <v>9</v>
      </c>
      <c r="N6514" s="319">
        <v>58</v>
      </c>
      <c r="O6514" s="319" t="s">
        <v>9644</v>
      </c>
      <c r="P6514" s="319">
        <v>30</v>
      </c>
      <c r="Q6514" s="319">
        <v>4</v>
      </c>
      <c r="R6514" s="319">
        <v>25</v>
      </c>
      <c r="S6514" s="319" t="s">
        <v>9645</v>
      </c>
      <c r="T6514" s="319">
        <v>111</v>
      </c>
      <c r="U6514" s="319">
        <v>62.165999999999997</v>
      </c>
      <c r="V6514" s="319">
        <v>30.074000000000002</v>
      </c>
      <c r="W6514" s="319"/>
      <c r="X6514" s="319"/>
      <c r="Y6514" s="319"/>
      <c r="Z6514" s="319"/>
      <c r="AA6514" s="319"/>
      <c r="AB6514" s="319"/>
      <c r="AC6514" s="319"/>
      <c r="AD6514" s="319"/>
      <c r="AE6514" s="319"/>
      <c r="AF6514" s="319"/>
    </row>
    <row r="6515" spans="2:32" s="313" customFormat="1" hidden="1" x14ac:dyDescent="0.25">
      <c r="B6515" s="313" t="s">
        <v>4492</v>
      </c>
      <c r="C6515" s="672"/>
      <c r="D6515" s="313" t="s">
        <v>11872</v>
      </c>
      <c r="E6515" s="313" t="s">
        <v>412</v>
      </c>
      <c r="I6515" s="313" t="s">
        <v>4492</v>
      </c>
      <c r="J6515" s="313" t="s">
        <v>1134</v>
      </c>
      <c r="K6515" s="313">
        <v>5</v>
      </c>
      <c r="L6515" s="319"/>
      <c r="M6515" s="319">
        <v>55</v>
      </c>
      <c r="N6515" s="319">
        <v>5</v>
      </c>
      <c r="O6515" s="319" t="s">
        <v>9647</v>
      </c>
      <c r="P6515" s="319">
        <v>12</v>
      </c>
      <c r="Q6515" s="319">
        <v>26</v>
      </c>
      <c r="R6515" s="319">
        <v>51</v>
      </c>
      <c r="S6515" s="319" t="s">
        <v>9645</v>
      </c>
      <c r="T6515" s="319">
        <v>121</v>
      </c>
      <c r="U6515" s="319">
        <v>-5.9180000000000001</v>
      </c>
      <c r="V6515" s="319">
        <v>12.446999999999999</v>
      </c>
      <c r="W6515" s="319"/>
      <c r="X6515" s="319"/>
      <c r="Y6515" s="319"/>
      <c r="Z6515" s="319"/>
      <c r="AA6515" s="319"/>
      <c r="AB6515" s="319"/>
      <c r="AC6515" s="319"/>
      <c r="AD6515" s="319"/>
      <c r="AE6515" s="319"/>
      <c r="AF6515" s="319"/>
    </row>
    <row r="6516" spans="2:32" s="313" customFormat="1" hidden="1" x14ac:dyDescent="0.25">
      <c r="B6516" s="313" t="s">
        <v>4495</v>
      </c>
      <c r="C6516" s="672"/>
      <c r="D6516" s="313" t="s">
        <v>11873</v>
      </c>
      <c r="E6516" s="313" t="s">
        <v>412</v>
      </c>
      <c r="I6516" s="313" t="s">
        <v>4496</v>
      </c>
      <c r="J6516" s="313" t="s">
        <v>406</v>
      </c>
      <c r="K6516" s="313">
        <v>49</v>
      </c>
      <c r="L6516" s="319"/>
      <c r="M6516" s="319">
        <v>44</v>
      </c>
      <c r="N6516" s="319">
        <v>35</v>
      </c>
      <c r="O6516" s="319" t="s">
        <v>9644</v>
      </c>
      <c r="P6516" s="319">
        <v>10</v>
      </c>
      <c r="Q6516" s="319">
        <v>12</v>
      </c>
      <c r="R6516" s="319">
        <v>2</v>
      </c>
      <c r="S6516" s="319" t="s">
        <v>9645</v>
      </c>
      <c r="T6516" s="319">
        <v>211</v>
      </c>
      <c r="U6516" s="319">
        <v>49.743000000000002</v>
      </c>
      <c r="V6516" s="319">
        <v>10.201000000000001</v>
      </c>
      <c r="W6516" s="319"/>
      <c r="X6516" s="319"/>
      <c r="Y6516" s="319"/>
      <c r="Z6516" s="319"/>
      <c r="AA6516" s="319"/>
      <c r="AB6516" s="319"/>
      <c r="AC6516" s="319"/>
      <c r="AD6516" s="319"/>
      <c r="AE6516" s="319"/>
      <c r="AF6516" s="319"/>
    </row>
    <row r="6517" spans="2:32" s="313" customFormat="1" hidden="1" x14ac:dyDescent="0.25">
      <c r="B6517" s="313" t="s">
        <v>4497</v>
      </c>
      <c r="C6517" s="672"/>
      <c r="D6517" s="313" t="s">
        <v>11874</v>
      </c>
      <c r="E6517" s="313" t="s">
        <v>412</v>
      </c>
      <c r="I6517" s="313" t="s">
        <v>4497</v>
      </c>
      <c r="J6517" s="313" t="s">
        <v>621</v>
      </c>
      <c r="K6517" s="313">
        <v>59</v>
      </c>
      <c r="L6517" s="319"/>
      <c r="M6517" s="319">
        <v>58</v>
      </c>
      <c r="N6517" s="319">
        <v>9</v>
      </c>
      <c r="O6517" s="319" t="s">
        <v>9644</v>
      </c>
      <c r="P6517" s="319">
        <v>11</v>
      </c>
      <c r="Q6517" s="319">
        <v>2</v>
      </c>
      <c r="R6517" s="319">
        <v>9</v>
      </c>
      <c r="S6517" s="319" t="s">
        <v>9645</v>
      </c>
      <c r="T6517" s="319">
        <v>108</v>
      </c>
      <c r="U6517" s="319">
        <v>59.969000000000001</v>
      </c>
      <c r="V6517" s="319">
        <v>11.036</v>
      </c>
      <c r="W6517" s="319"/>
      <c r="X6517" s="319"/>
      <c r="Y6517" s="319"/>
      <c r="Z6517" s="319"/>
      <c r="AA6517" s="319"/>
      <c r="AB6517" s="319"/>
      <c r="AC6517" s="319"/>
      <c r="AD6517" s="319"/>
      <c r="AE6517" s="319"/>
      <c r="AF6517" s="319"/>
    </row>
    <row r="6518" spans="2:32" s="313" customFormat="1" hidden="1" x14ac:dyDescent="0.25">
      <c r="B6518" s="313" t="s">
        <v>4498</v>
      </c>
      <c r="C6518" s="672"/>
      <c r="D6518" s="313" t="s">
        <v>11875</v>
      </c>
      <c r="E6518" s="313" t="s">
        <v>412</v>
      </c>
      <c r="I6518" s="313" t="s">
        <v>4498</v>
      </c>
      <c r="J6518" s="313" t="s">
        <v>3421</v>
      </c>
      <c r="K6518" s="313">
        <v>46</v>
      </c>
      <c r="L6518" s="319"/>
      <c r="M6518" s="319">
        <v>38</v>
      </c>
      <c r="N6518" s="319">
        <v>33</v>
      </c>
      <c r="O6518" s="319" t="s">
        <v>9644</v>
      </c>
      <c r="P6518" s="319">
        <v>14</v>
      </c>
      <c r="Q6518" s="319">
        <v>20</v>
      </c>
      <c r="R6518" s="319">
        <v>15</v>
      </c>
      <c r="S6518" s="319" t="s">
        <v>9645</v>
      </c>
      <c r="T6518" s="319">
        <v>449</v>
      </c>
      <c r="U6518" s="319">
        <v>46.642000000000003</v>
      </c>
      <c r="V6518" s="319">
        <v>14.337999999999999</v>
      </c>
      <c r="W6518" s="319"/>
      <c r="X6518" s="319"/>
      <c r="Y6518" s="319"/>
      <c r="Z6518" s="319"/>
      <c r="AA6518" s="319"/>
      <c r="AB6518" s="319"/>
      <c r="AC6518" s="319"/>
      <c r="AD6518" s="319"/>
      <c r="AE6518" s="319"/>
      <c r="AF6518" s="319"/>
    </row>
    <row r="6519" spans="2:32" s="313" customFormat="1" hidden="1" x14ac:dyDescent="0.25">
      <c r="B6519" s="313" t="s">
        <v>4503</v>
      </c>
      <c r="C6519" s="672"/>
      <c r="D6519" s="313" t="s">
        <v>11876</v>
      </c>
      <c r="E6519" s="313" t="s">
        <v>412</v>
      </c>
      <c r="I6519" s="313" t="s">
        <v>4503</v>
      </c>
      <c r="J6519" s="313" t="s">
        <v>847</v>
      </c>
      <c r="K6519" s="313">
        <v>51</v>
      </c>
      <c r="L6519" s="319"/>
      <c r="M6519" s="319">
        <v>10</v>
      </c>
      <c r="N6519" s="319">
        <v>4</v>
      </c>
      <c r="O6519" s="319" t="s">
        <v>9644</v>
      </c>
      <c r="P6519" s="319">
        <v>5</v>
      </c>
      <c r="Q6519" s="319">
        <v>28</v>
      </c>
      <c r="R6519" s="319">
        <v>15</v>
      </c>
      <c r="S6519" s="319" t="s">
        <v>9645</v>
      </c>
      <c r="T6519" s="319">
        <v>61</v>
      </c>
      <c r="U6519" s="319">
        <v>51.167999999999999</v>
      </c>
      <c r="V6519" s="319">
        <v>5.4710000000000001</v>
      </c>
      <c r="W6519" s="319"/>
      <c r="X6519" s="319"/>
      <c r="Y6519" s="319"/>
      <c r="Z6519" s="319"/>
      <c r="AA6519" s="319"/>
      <c r="AB6519" s="319"/>
      <c r="AC6519" s="319"/>
      <c r="AD6519" s="319"/>
      <c r="AE6519" s="319"/>
      <c r="AF6519" s="319"/>
    </row>
    <row r="6520" spans="2:32" s="313" customFormat="1" hidden="1" x14ac:dyDescent="0.25">
      <c r="B6520" s="313" t="s">
        <v>4506</v>
      </c>
      <c r="C6520" s="672"/>
      <c r="D6520" s="313" t="s">
        <v>11877</v>
      </c>
      <c r="E6520" s="313" t="s">
        <v>412</v>
      </c>
      <c r="I6520" s="313" t="s">
        <v>4506</v>
      </c>
      <c r="J6520" s="313" t="s">
        <v>525</v>
      </c>
      <c r="K6520" s="313">
        <v>26</v>
      </c>
      <c r="L6520" s="319"/>
      <c r="M6520" s="319">
        <v>52</v>
      </c>
      <c r="N6520" s="319">
        <v>15</v>
      </c>
      <c r="O6520" s="319" t="s">
        <v>9647</v>
      </c>
      <c r="P6520" s="319">
        <v>26</v>
      </c>
      <c r="Q6520" s="319">
        <v>43</v>
      </c>
      <c r="R6520" s="319">
        <v>4</v>
      </c>
      <c r="S6520" s="319" t="s">
        <v>9645</v>
      </c>
      <c r="T6520" s="319">
        <v>1355</v>
      </c>
      <c r="U6520" s="319">
        <v>-26.870999999999999</v>
      </c>
      <c r="V6520" s="319">
        <v>26.718</v>
      </c>
      <c r="W6520" s="319"/>
      <c r="X6520" s="319"/>
      <c r="Y6520" s="319"/>
      <c r="Z6520" s="319"/>
      <c r="AA6520" s="319"/>
      <c r="AB6520" s="319"/>
      <c r="AC6520" s="319"/>
      <c r="AD6520" s="319"/>
      <c r="AE6520" s="319"/>
      <c r="AF6520" s="319"/>
    </row>
    <row r="6521" spans="2:32" s="313" customFormat="1" hidden="1" x14ac:dyDescent="0.25">
      <c r="B6521" s="313" t="s">
        <v>4507</v>
      </c>
      <c r="C6521" s="672"/>
      <c r="D6521" s="313" t="s">
        <v>11878</v>
      </c>
      <c r="E6521" s="313" t="s">
        <v>412</v>
      </c>
      <c r="I6521" s="313" t="s">
        <v>4507</v>
      </c>
      <c r="J6521" s="313" t="s">
        <v>675</v>
      </c>
      <c r="K6521" s="313">
        <v>2</v>
      </c>
      <c r="L6521" s="319"/>
      <c r="M6521" s="319">
        <v>2</v>
      </c>
      <c r="N6521" s="319">
        <v>29</v>
      </c>
      <c r="O6521" s="319" t="s">
        <v>9644</v>
      </c>
      <c r="P6521" s="319">
        <v>103</v>
      </c>
      <c r="Q6521" s="319">
        <v>18</v>
      </c>
      <c r="R6521" s="319">
        <v>26</v>
      </c>
      <c r="S6521" s="319" t="s">
        <v>9645</v>
      </c>
      <c r="T6521" s="319">
        <v>46</v>
      </c>
      <c r="U6521" s="319">
        <v>2.0409999999999999</v>
      </c>
      <c r="V6521" s="319">
        <v>103.307</v>
      </c>
      <c r="W6521" s="319"/>
      <c r="X6521" s="319"/>
      <c r="Y6521" s="319"/>
      <c r="Z6521" s="319"/>
      <c r="AA6521" s="319"/>
      <c r="AB6521" s="319"/>
      <c r="AC6521" s="319"/>
      <c r="AD6521" s="319"/>
      <c r="AE6521" s="319"/>
      <c r="AF6521" s="319"/>
    </row>
    <row r="6522" spans="2:32" s="313" customFormat="1" hidden="1" x14ac:dyDescent="0.25">
      <c r="B6522" s="313" t="s">
        <v>4508</v>
      </c>
      <c r="C6522" s="672"/>
      <c r="D6522" s="313" t="s">
        <v>11879</v>
      </c>
      <c r="E6522" s="313" t="s">
        <v>412</v>
      </c>
      <c r="I6522" s="313" t="s">
        <v>4508</v>
      </c>
      <c r="J6522" s="313" t="s">
        <v>745</v>
      </c>
      <c r="K6522" s="313">
        <v>56</v>
      </c>
      <c r="L6522" s="319"/>
      <c r="M6522" s="319">
        <v>11</v>
      </c>
      <c r="N6522" s="319">
        <v>1</v>
      </c>
      <c r="O6522" s="319" t="s">
        <v>9644</v>
      </c>
      <c r="P6522" s="319">
        <v>14</v>
      </c>
      <c r="Q6522" s="319">
        <v>7</v>
      </c>
      <c r="R6522" s="319">
        <v>56</v>
      </c>
      <c r="S6522" s="319" t="s">
        <v>9645</v>
      </c>
      <c r="T6522" s="319">
        <v>33</v>
      </c>
      <c r="U6522" s="319">
        <v>56.183999999999997</v>
      </c>
      <c r="V6522" s="319">
        <v>14.132</v>
      </c>
      <c r="W6522" s="319"/>
      <c r="X6522" s="319"/>
      <c r="Y6522" s="319"/>
      <c r="Z6522" s="319"/>
      <c r="AA6522" s="319"/>
      <c r="AB6522" s="319"/>
      <c r="AC6522" s="319"/>
      <c r="AD6522" s="319"/>
      <c r="AE6522" s="319"/>
      <c r="AF6522" s="319"/>
    </row>
    <row r="6523" spans="2:32" s="313" customFormat="1" hidden="1" x14ac:dyDescent="0.25">
      <c r="B6523" s="313" t="s">
        <v>4524</v>
      </c>
      <c r="C6523" s="672"/>
      <c r="D6523" s="313" t="s">
        <v>11880</v>
      </c>
      <c r="E6523" s="313" t="s">
        <v>412</v>
      </c>
      <c r="I6523" s="313" t="s">
        <v>4524</v>
      </c>
      <c r="J6523" s="313" t="s">
        <v>565</v>
      </c>
      <c r="K6523" s="313">
        <v>34</v>
      </c>
      <c r="L6523" s="319"/>
      <c r="M6523" s="319">
        <v>35</v>
      </c>
      <c r="N6523" s="319">
        <v>27</v>
      </c>
      <c r="O6523" s="319" t="s">
        <v>9644</v>
      </c>
      <c r="P6523" s="319">
        <v>133</v>
      </c>
      <c r="Q6523" s="319">
        <v>55</v>
      </c>
      <c r="R6523" s="319">
        <v>59</v>
      </c>
      <c r="S6523" s="319" t="s">
        <v>9645</v>
      </c>
      <c r="T6523" s="319">
        <v>1</v>
      </c>
      <c r="U6523" s="319">
        <v>34.591000000000001</v>
      </c>
      <c r="V6523" s="319">
        <v>133.93299999999999</v>
      </c>
      <c r="W6523" s="319"/>
      <c r="X6523" s="319"/>
      <c r="Y6523" s="319"/>
      <c r="Z6523" s="319"/>
      <c r="AA6523" s="319"/>
      <c r="AB6523" s="319"/>
      <c r="AC6523" s="319"/>
      <c r="AD6523" s="319"/>
      <c r="AE6523" s="319"/>
      <c r="AF6523" s="319"/>
    </row>
    <row r="6524" spans="2:32" s="313" customFormat="1" hidden="1" x14ac:dyDescent="0.25">
      <c r="B6524" s="313" t="s">
        <v>4525</v>
      </c>
      <c r="C6524" s="672"/>
      <c r="D6524" s="313" t="s">
        <v>11881</v>
      </c>
      <c r="E6524" s="313" t="s">
        <v>412</v>
      </c>
      <c r="I6524" s="313" t="s">
        <v>4525</v>
      </c>
      <c r="J6524" s="313" t="s">
        <v>847</v>
      </c>
      <c r="K6524" s="313">
        <v>51</v>
      </c>
      <c r="L6524" s="319"/>
      <c r="M6524" s="319">
        <v>5</v>
      </c>
      <c r="N6524" s="319">
        <v>24</v>
      </c>
      <c r="O6524" s="319" t="s">
        <v>9644</v>
      </c>
      <c r="P6524" s="319">
        <v>2</v>
      </c>
      <c r="Q6524" s="319">
        <v>39</v>
      </c>
      <c r="R6524" s="319">
        <v>10</v>
      </c>
      <c r="S6524" s="319" t="s">
        <v>9645</v>
      </c>
      <c r="T6524" s="319">
        <v>7</v>
      </c>
      <c r="U6524" s="319">
        <v>51.09</v>
      </c>
      <c r="V6524" s="319">
        <v>2.653</v>
      </c>
      <c r="W6524" s="319"/>
      <c r="X6524" s="319"/>
      <c r="Y6524" s="319"/>
      <c r="Z6524" s="319"/>
      <c r="AA6524" s="319"/>
      <c r="AB6524" s="319"/>
      <c r="AC6524" s="319"/>
      <c r="AD6524" s="319"/>
      <c r="AE6524" s="319"/>
      <c r="AF6524" s="319"/>
    </row>
    <row r="6525" spans="2:32" s="313" customFormat="1" hidden="1" x14ac:dyDescent="0.25">
      <c r="B6525" s="313" t="s">
        <v>4528</v>
      </c>
      <c r="C6525" s="672"/>
      <c r="D6525" s="313" t="s">
        <v>11882</v>
      </c>
      <c r="E6525" s="313" t="s">
        <v>412</v>
      </c>
      <c r="I6525" s="313" t="s">
        <v>4529</v>
      </c>
      <c r="J6525" s="313" t="s">
        <v>410</v>
      </c>
      <c r="K6525" s="313">
        <v>55</v>
      </c>
      <c r="L6525" s="319"/>
      <c r="M6525" s="319">
        <v>26</v>
      </c>
      <c r="N6525" s="319">
        <v>10</v>
      </c>
      <c r="O6525" s="319" t="s">
        <v>9644</v>
      </c>
      <c r="P6525" s="319">
        <v>9</v>
      </c>
      <c r="Q6525" s="319">
        <v>19</v>
      </c>
      <c r="R6525" s="319">
        <v>51</v>
      </c>
      <c r="S6525" s="319" t="s">
        <v>9645</v>
      </c>
      <c r="T6525" s="319">
        <v>44</v>
      </c>
      <c r="U6525" s="319">
        <v>55.436</v>
      </c>
      <c r="V6525" s="319">
        <v>9.3309999999999995</v>
      </c>
      <c r="W6525" s="319"/>
      <c r="X6525" s="319"/>
      <c r="Y6525" s="319"/>
      <c r="Z6525" s="319"/>
      <c r="AA6525" s="319"/>
      <c r="AB6525" s="319"/>
      <c r="AC6525" s="319"/>
      <c r="AD6525" s="319"/>
      <c r="AE6525" s="319"/>
      <c r="AF6525" s="319"/>
    </row>
    <row r="6526" spans="2:32" s="313" customFormat="1" hidden="1" x14ac:dyDescent="0.25">
      <c r="B6526" s="313" t="s">
        <v>4534</v>
      </c>
      <c r="C6526" s="672"/>
      <c r="D6526" s="313" t="s">
        <v>11883</v>
      </c>
      <c r="E6526" s="313" t="s">
        <v>412</v>
      </c>
      <c r="I6526" s="313" t="s">
        <v>4534</v>
      </c>
      <c r="J6526" s="313" t="s">
        <v>525</v>
      </c>
      <c r="K6526" s="313">
        <v>26</v>
      </c>
      <c r="L6526" s="319"/>
      <c r="M6526" s="319">
        <v>5</v>
      </c>
      <c r="N6526" s="319">
        <v>36</v>
      </c>
      <c r="O6526" s="319" t="s">
        <v>9647</v>
      </c>
      <c r="P6526" s="319">
        <v>29</v>
      </c>
      <c r="Q6526" s="319">
        <v>27</v>
      </c>
      <c r="R6526" s="319">
        <v>17</v>
      </c>
      <c r="S6526" s="319" t="s">
        <v>9645</v>
      </c>
      <c r="T6526" s="319">
        <v>1610</v>
      </c>
      <c r="U6526" s="319">
        <v>-26.093</v>
      </c>
      <c r="V6526" s="319">
        <v>29.454999999999998</v>
      </c>
      <c r="W6526" s="319"/>
      <c r="X6526" s="319"/>
      <c r="Y6526" s="319"/>
      <c r="Z6526" s="319"/>
      <c r="AA6526" s="319"/>
      <c r="AB6526" s="319"/>
      <c r="AC6526" s="319"/>
      <c r="AD6526" s="319"/>
      <c r="AE6526" s="319"/>
      <c r="AF6526" s="319"/>
    </row>
    <row r="6527" spans="2:32" s="313" customFormat="1" hidden="1" x14ac:dyDescent="0.25">
      <c r="B6527" s="313" t="s">
        <v>4535</v>
      </c>
      <c r="C6527" s="672"/>
      <c r="D6527" s="313" t="s">
        <v>11884</v>
      </c>
      <c r="E6527" s="313" t="s">
        <v>412</v>
      </c>
      <c r="I6527" s="313" t="s">
        <v>4535</v>
      </c>
      <c r="J6527" s="313" t="s">
        <v>525</v>
      </c>
      <c r="K6527" s="313">
        <v>25</v>
      </c>
      <c r="L6527" s="319"/>
      <c r="M6527" s="319">
        <v>26</v>
      </c>
      <c r="N6527" s="319">
        <v>26</v>
      </c>
      <c r="O6527" s="319" t="s">
        <v>9647</v>
      </c>
      <c r="P6527" s="319">
        <v>31</v>
      </c>
      <c r="Q6527" s="319">
        <v>55</v>
      </c>
      <c r="R6527" s="319">
        <v>47</v>
      </c>
      <c r="S6527" s="319" t="s">
        <v>9645</v>
      </c>
      <c r="T6527" s="319">
        <v>153</v>
      </c>
      <c r="U6527" s="319">
        <v>-25.440999999999999</v>
      </c>
      <c r="V6527" s="319">
        <v>31.93</v>
      </c>
      <c r="W6527" s="319"/>
      <c r="X6527" s="319"/>
      <c r="Y6527" s="319"/>
      <c r="Z6527" s="319"/>
      <c r="AA6527" s="319"/>
      <c r="AB6527" s="319"/>
      <c r="AC6527" s="319"/>
      <c r="AD6527" s="319"/>
      <c r="AE6527" s="319"/>
      <c r="AF6527" s="319"/>
    </row>
    <row r="6528" spans="2:32" s="313" customFormat="1" hidden="1" x14ac:dyDescent="0.25">
      <c r="B6528" s="313" t="s">
        <v>4559</v>
      </c>
      <c r="C6528" s="672"/>
      <c r="D6528" s="313" t="s">
        <v>11885</v>
      </c>
      <c r="E6528" s="313" t="s">
        <v>412</v>
      </c>
      <c r="I6528" s="313" t="s">
        <v>4559</v>
      </c>
      <c r="J6528" s="313" t="s">
        <v>745</v>
      </c>
      <c r="K6528" s="313">
        <v>56</v>
      </c>
      <c r="L6528" s="319"/>
      <c r="M6528" s="319">
        <v>50</v>
      </c>
      <c r="N6528" s="319">
        <v>39</v>
      </c>
      <c r="O6528" s="319" t="s">
        <v>9644</v>
      </c>
      <c r="P6528" s="319">
        <v>15</v>
      </c>
      <c r="Q6528" s="319">
        <v>27</v>
      </c>
      <c r="R6528" s="319">
        <v>9</v>
      </c>
      <c r="S6528" s="319" t="s">
        <v>9645</v>
      </c>
      <c r="T6528" s="319">
        <v>231</v>
      </c>
      <c r="U6528" s="319">
        <v>56.844000000000001</v>
      </c>
      <c r="V6528" s="319">
        <v>15.452</v>
      </c>
      <c r="W6528" s="319"/>
      <c r="X6528" s="319"/>
      <c r="Y6528" s="319"/>
      <c r="Z6528" s="319"/>
      <c r="AA6528" s="319"/>
      <c r="AB6528" s="319"/>
      <c r="AC6528" s="319"/>
      <c r="AD6528" s="319"/>
      <c r="AE6528" s="319"/>
      <c r="AF6528" s="319"/>
    </row>
    <row r="6529" spans="2:32" s="313" customFormat="1" hidden="1" x14ac:dyDescent="0.25">
      <c r="B6529" s="313" t="s">
        <v>4570</v>
      </c>
      <c r="C6529" s="672"/>
      <c r="D6529" s="313" t="s">
        <v>11886</v>
      </c>
      <c r="E6529" s="313" t="s">
        <v>412</v>
      </c>
      <c r="I6529" s="313" t="s">
        <v>4570</v>
      </c>
      <c r="J6529" s="313" t="s">
        <v>1134</v>
      </c>
      <c r="K6529" s="313">
        <v>4</v>
      </c>
      <c r="L6529" s="319"/>
      <c r="M6529" s="319">
        <v>9</v>
      </c>
      <c r="N6529" s="319">
        <v>27</v>
      </c>
      <c r="O6529" s="319" t="s">
        <v>9644</v>
      </c>
      <c r="P6529" s="319">
        <v>21</v>
      </c>
      <c r="Q6529" s="319">
        <v>39</v>
      </c>
      <c r="R6529" s="319">
        <v>3</v>
      </c>
      <c r="S6529" s="319" t="s">
        <v>9645</v>
      </c>
      <c r="T6529" s="319">
        <v>549</v>
      </c>
      <c r="U6529" s="319">
        <v>4.1580000000000004</v>
      </c>
      <c r="V6529" s="319">
        <v>21.651</v>
      </c>
      <c r="W6529" s="319"/>
      <c r="X6529" s="319"/>
      <c r="Y6529" s="319"/>
      <c r="Z6529" s="319"/>
      <c r="AA6529" s="319"/>
      <c r="AB6529" s="319"/>
      <c r="AC6529" s="319"/>
      <c r="AD6529" s="319"/>
      <c r="AE6529" s="319"/>
      <c r="AF6529" s="319"/>
    </row>
    <row r="6530" spans="2:32" s="313" customFormat="1" hidden="1" x14ac:dyDescent="0.25">
      <c r="B6530" s="313" t="s">
        <v>4522</v>
      </c>
      <c r="C6530" s="672"/>
      <c r="D6530" s="313" t="s">
        <v>11887</v>
      </c>
      <c r="E6530" s="313" t="s">
        <v>412</v>
      </c>
      <c r="I6530" s="313" t="s">
        <v>4523</v>
      </c>
      <c r="J6530" s="313" t="s">
        <v>406</v>
      </c>
      <c r="K6530" s="313">
        <v>51</v>
      </c>
      <c r="L6530" s="319"/>
      <c r="M6530" s="319">
        <v>43</v>
      </c>
      <c r="N6530" s="319">
        <v>16</v>
      </c>
      <c r="O6530" s="319" t="s">
        <v>9644</v>
      </c>
      <c r="P6530" s="319">
        <v>11</v>
      </c>
      <c r="Q6530" s="319">
        <v>57</v>
      </c>
      <c r="R6530" s="319">
        <v>42</v>
      </c>
      <c r="S6530" s="319" t="s">
        <v>9645</v>
      </c>
      <c r="T6530" s="319">
        <v>93</v>
      </c>
      <c r="U6530" s="319">
        <v>51.720999999999997</v>
      </c>
      <c r="V6530" s="319">
        <v>11.962</v>
      </c>
      <c r="W6530" s="319"/>
      <c r="X6530" s="319"/>
      <c r="Y6530" s="319"/>
      <c r="Z6530" s="319"/>
      <c r="AA6530" s="319"/>
      <c r="AB6530" s="319"/>
      <c r="AC6530" s="319"/>
      <c r="AD6530" s="319"/>
      <c r="AE6530" s="319"/>
      <c r="AF6530" s="319"/>
    </row>
    <row r="6531" spans="2:32" s="313" customFormat="1" hidden="1" x14ac:dyDescent="0.25">
      <c r="B6531" s="313" t="s">
        <v>4594</v>
      </c>
      <c r="C6531" s="672"/>
      <c r="D6531" s="313" t="s">
        <v>11888</v>
      </c>
      <c r="E6531" s="313" t="s">
        <v>412</v>
      </c>
      <c r="I6531" s="313" t="s">
        <v>4595</v>
      </c>
      <c r="J6531" s="313" t="s">
        <v>1148</v>
      </c>
      <c r="K6531" s="313">
        <v>8</v>
      </c>
      <c r="L6531" s="319"/>
      <c r="M6531" s="319">
        <v>5</v>
      </c>
      <c r="N6531" s="319">
        <v>56</v>
      </c>
      <c r="O6531" s="319" t="s">
        <v>9644</v>
      </c>
      <c r="P6531" s="319">
        <v>98</v>
      </c>
      <c r="Q6531" s="319">
        <v>59</v>
      </c>
      <c r="R6531" s="319">
        <v>10</v>
      </c>
      <c r="S6531" s="319" t="s">
        <v>9645</v>
      </c>
      <c r="T6531" s="319">
        <v>25</v>
      </c>
      <c r="U6531" s="319">
        <v>8.0990000000000002</v>
      </c>
      <c r="V6531" s="319">
        <v>98.986000000000004</v>
      </c>
      <c r="W6531" s="319"/>
      <c r="X6531" s="319"/>
      <c r="Y6531" s="319"/>
      <c r="Z6531" s="319"/>
      <c r="AA6531" s="319"/>
      <c r="AB6531" s="319"/>
      <c r="AC6531" s="319"/>
      <c r="AD6531" s="319"/>
      <c r="AE6531" s="319"/>
      <c r="AF6531" s="319"/>
    </row>
    <row r="6532" spans="2:32" s="313" customFormat="1" hidden="1" x14ac:dyDescent="0.25">
      <c r="B6532" s="313" t="s">
        <v>4596</v>
      </c>
      <c r="C6532" s="672"/>
      <c r="D6532" s="313" t="s">
        <v>11889</v>
      </c>
      <c r="E6532" s="313" t="s">
        <v>412</v>
      </c>
      <c r="I6532" s="313" t="s">
        <v>4596</v>
      </c>
      <c r="J6532" s="313" t="s">
        <v>525</v>
      </c>
      <c r="K6532" s="313">
        <v>26</v>
      </c>
      <c r="L6532" s="319"/>
      <c r="M6532" s="319">
        <v>15</v>
      </c>
      <c r="N6532" s="319">
        <v>6</v>
      </c>
      <c r="O6532" s="319" t="s">
        <v>9647</v>
      </c>
      <c r="P6532" s="319">
        <v>29</v>
      </c>
      <c r="Q6532" s="319">
        <v>11</v>
      </c>
      <c r="R6532" s="319">
        <v>40</v>
      </c>
      <c r="S6532" s="319" t="s">
        <v>9645</v>
      </c>
      <c r="T6532" s="319">
        <v>1603</v>
      </c>
      <c r="U6532" s="319">
        <v>-26.251999999999999</v>
      </c>
      <c r="V6532" s="319">
        <v>29.193999999999999</v>
      </c>
      <c r="W6532" s="319"/>
      <c r="X6532" s="319"/>
      <c r="Y6532" s="319"/>
      <c r="Z6532" s="319"/>
      <c r="AA6532" s="319"/>
      <c r="AB6532" s="319"/>
      <c r="AC6532" s="319"/>
      <c r="AD6532" s="319"/>
      <c r="AE6532" s="319"/>
      <c r="AF6532" s="319"/>
    </row>
    <row r="6533" spans="2:32" s="313" customFormat="1" hidden="1" x14ac:dyDescent="0.25">
      <c r="B6533" s="313" t="s">
        <v>4605</v>
      </c>
      <c r="C6533" s="672"/>
      <c r="D6533" s="313" t="s">
        <v>11890</v>
      </c>
      <c r="E6533" s="313" t="s">
        <v>412</v>
      </c>
      <c r="I6533" s="313" t="s">
        <v>4605</v>
      </c>
      <c r="J6533" s="313" t="s">
        <v>525</v>
      </c>
      <c r="K6533" s="313">
        <v>27</v>
      </c>
      <c r="L6533" s="319"/>
      <c r="M6533" s="319">
        <v>39</v>
      </c>
      <c r="N6533" s="319">
        <v>38</v>
      </c>
      <c r="O6533" s="319" t="s">
        <v>9647</v>
      </c>
      <c r="P6533" s="319">
        <v>27</v>
      </c>
      <c r="Q6533" s="319">
        <v>18</v>
      </c>
      <c r="R6533" s="319">
        <v>56</v>
      </c>
      <c r="S6533" s="319" t="s">
        <v>9645</v>
      </c>
      <c r="T6533" s="319">
        <v>1433</v>
      </c>
      <c r="U6533" s="319">
        <v>-27.661000000000001</v>
      </c>
      <c r="V6533" s="319">
        <v>27.315999999999999</v>
      </c>
      <c r="W6533" s="319"/>
      <c r="X6533" s="319"/>
      <c r="Y6533" s="319"/>
      <c r="Z6533" s="319"/>
      <c r="AA6533" s="319"/>
      <c r="AB6533" s="319"/>
      <c r="AC6533" s="319"/>
      <c r="AD6533" s="319"/>
      <c r="AE6533" s="319"/>
      <c r="AF6533" s="319"/>
    </row>
    <row r="6534" spans="2:32" s="313" customFormat="1" hidden="1" x14ac:dyDescent="0.25">
      <c r="B6534" s="313" t="s">
        <v>4606</v>
      </c>
      <c r="C6534" s="672"/>
      <c r="D6534" s="313" t="s">
        <v>11891</v>
      </c>
      <c r="E6534" s="313" t="s">
        <v>412</v>
      </c>
      <c r="I6534" s="313" t="s">
        <v>4606</v>
      </c>
      <c r="J6534" s="313" t="s">
        <v>525</v>
      </c>
      <c r="K6534" s="313">
        <v>26</v>
      </c>
      <c r="L6534" s="319"/>
      <c r="M6534" s="319">
        <v>4</v>
      </c>
      <c r="N6534" s="319">
        <v>51</v>
      </c>
      <c r="O6534" s="319" t="s">
        <v>9647</v>
      </c>
      <c r="P6534" s="319">
        <v>27</v>
      </c>
      <c r="Q6534" s="319">
        <v>43</v>
      </c>
      <c r="R6534" s="319">
        <v>32</v>
      </c>
      <c r="S6534" s="319" t="s">
        <v>9645</v>
      </c>
      <c r="T6534" s="319">
        <v>1677</v>
      </c>
      <c r="U6534" s="319">
        <v>-26.081</v>
      </c>
      <c r="V6534" s="319">
        <v>27.725999999999999</v>
      </c>
      <c r="W6534" s="319"/>
      <c r="X6534" s="319"/>
      <c r="Y6534" s="319"/>
      <c r="Z6534" s="319"/>
      <c r="AA6534" s="319"/>
      <c r="AB6534" s="319"/>
      <c r="AC6534" s="319"/>
      <c r="AD6534" s="319"/>
      <c r="AE6534" s="319"/>
      <c r="AF6534" s="319"/>
    </row>
    <row r="6535" spans="2:32" s="313" customFormat="1" hidden="1" x14ac:dyDescent="0.25">
      <c r="B6535" s="313" t="s">
        <v>4607</v>
      </c>
      <c r="C6535" s="672"/>
      <c r="D6535" s="313" t="s">
        <v>11892</v>
      </c>
      <c r="E6535" s="313" t="s">
        <v>412</v>
      </c>
      <c r="I6535" s="313" t="s">
        <v>4608</v>
      </c>
      <c r="J6535" s="313" t="s">
        <v>410</v>
      </c>
      <c r="K6535" s="313">
        <v>54</v>
      </c>
      <c r="L6535" s="319"/>
      <c r="M6535" s="319">
        <v>52</v>
      </c>
      <c r="N6535" s="319">
        <v>13</v>
      </c>
      <c r="O6535" s="319" t="s">
        <v>9644</v>
      </c>
      <c r="P6535" s="319">
        <v>9</v>
      </c>
      <c r="Q6535" s="319">
        <v>16</v>
      </c>
      <c r="R6535" s="319">
        <v>45</v>
      </c>
      <c r="S6535" s="319" t="s">
        <v>9645</v>
      </c>
      <c r="T6535" s="319">
        <v>27</v>
      </c>
      <c r="U6535" s="319">
        <v>54.87</v>
      </c>
      <c r="V6535" s="319">
        <v>9.2789999999999999</v>
      </c>
      <c r="W6535" s="319"/>
      <c r="X6535" s="319"/>
      <c r="Y6535" s="319"/>
      <c r="Z6535" s="319"/>
      <c r="AA6535" s="319"/>
      <c r="AB6535" s="319"/>
      <c r="AC6535" s="319"/>
      <c r="AD6535" s="319"/>
      <c r="AE6535" s="319"/>
      <c r="AF6535" s="319"/>
    </row>
    <row r="6536" spans="2:32" s="313" customFormat="1" hidden="1" x14ac:dyDescent="0.25">
      <c r="B6536" s="313" t="s">
        <v>8041</v>
      </c>
      <c r="C6536" s="672"/>
      <c r="D6536" s="313" t="s">
        <v>11893</v>
      </c>
      <c r="E6536" s="313" t="s">
        <v>412</v>
      </c>
      <c r="I6536" s="313" t="s">
        <v>4611</v>
      </c>
      <c r="J6536" s="313" t="s">
        <v>675</v>
      </c>
      <c r="K6536" s="313">
        <v>3</v>
      </c>
      <c r="L6536" s="319"/>
      <c r="M6536" s="319">
        <v>6</v>
      </c>
      <c r="N6536" s="319">
        <v>44</v>
      </c>
      <c r="O6536" s="319" t="s">
        <v>9644</v>
      </c>
      <c r="P6536" s="319">
        <v>101</v>
      </c>
      <c r="Q6536" s="319">
        <v>42</v>
      </c>
      <c r="R6536" s="319">
        <v>9</v>
      </c>
      <c r="S6536" s="319" t="s">
        <v>9645</v>
      </c>
      <c r="T6536" s="319">
        <v>34</v>
      </c>
      <c r="U6536" s="319">
        <v>3.1120000000000001</v>
      </c>
      <c r="V6536" s="319">
        <v>101.703</v>
      </c>
      <c r="W6536" s="319"/>
      <c r="X6536" s="319"/>
      <c r="Y6536" s="319"/>
      <c r="Z6536" s="319"/>
      <c r="AA6536" s="319"/>
      <c r="AB6536" s="319"/>
      <c r="AC6536" s="319"/>
      <c r="AD6536" s="319"/>
      <c r="AE6536" s="319"/>
      <c r="AF6536" s="319"/>
    </row>
    <row r="6537" spans="2:32" s="313" customFormat="1" hidden="1" x14ac:dyDescent="0.25">
      <c r="B6537" s="313" t="s">
        <v>4619</v>
      </c>
      <c r="C6537" s="672"/>
      <c r="D6537" s="313" t="s">
        <v>11894</v>
      </c>
      <c r="E6537" s="313" t="s">
        <v>412</v>
      </c>
      <c r="I6537" s="313" t="s">
        <v>4619</v>
      </c>
      <c r="J6537" s="313" t="s">
        <v>745</v>
      </c>
      <c r="K6537" s="313">
        <v>63</v>
      </c>
      <c r="L6537" s="319"/>
      <c r="M6537" s="319">
        <v>38</v>
      </c>
      <c r="N6537" s="319">
        <v>1</v>
      </c>
      <c r="O6537" s="319" t="s">
        <v>9644</v>
      </c>
      <c r="P6537" s="319">
        <v>17</v>
      </c>
      <c r="Q6537" s="319">
        <v>56</v>
      </c>
      <c r="R6537" s="319">
        <v>23</v>
      </c>
      <c r="S6537" s="319" t="s">
        <v>9645</v>
      </c>
      <c r="T6537" s="319">
        <v>250</v>
      </c>
      <c r="U6537" s="319">
        <v>63.634</v>
      </c>
      <c r="V6537" s="319">
        <v>17.940000000000001</v>
      </c>
      <c r="W6537" s="319"/>
      <c r="X6537" s="319"/>
      <c r="Y6537" s="319"/>
      <c r="Z6537" s="319"/>
      <c r="AA6537" s="319"/>
      <c r="AB6537" s="319"/>
      <c r="AC6537" s="319"/>
      <c r="AD6537" s="319"/>
      <c r="AE6537" s="319"/>
      <c r="AF6537" s="319"/>
    </row>
    <row r="6538" spans="2:32" s="313" customFormat="1" hidden="1" x14ac:dyDescent="0.25">
      <c r="B6538" s="313" t="s">
        <v>4641</v>
      </c>
      <c r="C6538" s="672"/>
      <c r="D6538" s="313" t="s">
        <v>11895</v>
      </c>
      <c r="E6538" s="313" t="s">
        <v>412</v>
      </c>
      <c r="I6538" s="313" t="s">
        <v>4641</v>
      </c>
      <c r="J6538" s="313" t="s">
        <v>1895</v>
      </c>
      <c r="K6538" s="313">
        <v>49</v>
      </c>
      <c r="L6538" s="319"/>
      <c r="M6538" s="319">
        <v>1</v>
      </c>
      <c r="N6538" s="319">
        <v>46</v>
      </c>
      <c r="O6538" s="319" t="s">
        <v>9644</v>
      </c>
      <c r="P6538" s="319">
        <v>17</v>
      </c>
      <c r="Q6538" s="319">
        <v>26</v>
      </c>
      <c r="R6538" s="319">
        <v>23</v>
      </c>
      <c r="S6538" s="319" t="s">
        <v>9645</v>
      </c>
      <c r="T6538" s="319">
        <v>178</v>
      </c>
      <c r="U6538" s="319">
        <v>49.029000000000003</v>
      </c>
      <c r="V6538" s="319">
        <v>17.440000000000001</v>
      </c>
      <c r="W6538" s="319"/>
      <c r="X6538" s="319"/>
      <c r="Y6538" s="319"/>
      <c r="Z6538" s="319"/>
      <c r="AA6538" s="319"/>
      <c r="AB6538" s="319"/>
      <c r="AC6538" s="319"/>
      <c r="AD6538" s="319"/>
      <c r="AE6538" s="319"/>
      <c r="AF6538" s="319"/>
    </row>
    <row r="6539" spans="2:32" s="313" customFormat="1" hidden="1" x14ac:dyDescent="0.25">
      <c r="B6539" s="313" t="s">
        <v>4652</v>
      </c>
      <c r="C6539" s="672"/>
      <c r="D6539" s="313" t="s">
        <v>11896</v>
      </c>
      <c r="E6539" s="313" t="s">
        <v>412</v>
      </c>
      <c r="I6539" s="313" t="s">
        <v>4652</v>
      </c>
      <c r="J6539" s="313" t="s">
        <v>897</v>
      </c>
      <c r="K6539" s="313">
        <v>58</v>
      </c>
      <c r="L6539" s="319"/>
      <c r="M6539" s="319">
        <v>13</v>
      </c>
      <c r="N6539" s="319">
        <v>47</v>
      </c>
      <c r="O6539" s="319" t="s">
        <v>9644</v>
      </c>
      <c r="P6539" s="319">
        <v>22</v>
      </c>
      <c r="Q6539" s="319">
        <v>30</v>
      </c>
      <c r="R6539" s="319">
        <v>34</v>
      </c>
      <c r="S6539" s="319" t="s">
        <v>9645</v>
      </c>
      <c r="T6539" s="319">
        <v>5</v>
      </c>
      <c r="U6539" s="319">
        <v>58.23</v>
      </c>
      <c r="V6539" s="319">
        <v>22.509</v>
      </c>
      <c r="W6539" s="319"/>
      <c r="X6539" s="319"/>
      <c r="Y6539" s="319"/>
      <c r="Z6539" s="319"/>
      <c r="AA6539" s="319"/>
      <c r="AB6539" s="319"/>
      <c r="AC6539" s="319"/>
      <c r="AD6539" s="319"/>
      <c r="AE6539" s="319"/>
      <c r="AF6539" s="319"/>
    </row>
    <row r="6540" spans="2:32" s="313" customFormat="1" hidden="1" x14ac:dyDescent="0.25">
      <c r="B6540" s="313" t="s">
        <v>4660</v>
      </c>
      <c r="C6540" s="672"/>
      <c r="D6540" s="313" t="s">
        <v>11897</v>
      </c>
      <c r="E6540" s="313" t="s">
        <v>412</v>
      </c>
      <c r="I6540" s="313" t="s">
        <v>4660</v>
      </c>
      <c r="J6540" s="313" t="s">
        <v>484</v>
      </c>
      <c r="K6540" s="313">
        <v>39</v>
      </c>
      <c r="L6540" s="319"/>
      <c r="M6540" s="319">
        <v>25</v>
      </c>
      <c r="N6540" s="319">
        <v>36</v>
      </c>
      <c r="O6540" s="319" t="s">
        <v>9644</v>
      </c>
      <c r="P6540" s="319">
        <v>30</v>
      </c>
      <c r="Q6540" s="319">
        <v>0</v>
      </c>
      <c r="R6540" s="319">
        <v>59</v>
      </c>
      <c r="S6540" s="319" t="s">
        <v>9645</v>
      </c>
      <c r="T6540" s="319">
        <v>921</v>
      </c>
      <c r="U6540" s="319">
        <v>39.427</v>
      </c>
      <c r="V6540" s="319">
        <v>30.015999999999998</v>
      </c>
      <c r="W6540" s="319"/>
      <c r="X6540" s="319"/>
      <c r="Y6540" s="319"/>
      <c r="Z6540" s="319"/>
      <c r="AA6540" s="319"/>
      <c r="AB6540" s="319"/>
      <c r="AC6540" s="319"/>
      <c r="AD6540" s="319"/>
      <c r="AE6540" s="319"/>
      <c r="AF6540" s="319"/>
    </row>
    <row r="6541" spans="2:32" s="313" customFormat="1" hidden="1" x14ac:dyDescent="0.25">
      <c r="B6541" s="313" t="s">
        <v>4678</v>
      </c>
      <c r="C6541" s="672"/>
      <c r="D6541" s="313" t="s">
        <v>11898</v>
      </c>
      <c r="E6541" s="313" t="s">
        <v>412</v>
      </c>
      <c r="I6541" s="313" t="s">
        <v>4678</v>
      </c>
      <c r="J6541" s="313" t="s">
        <v>406</v>
      </c>
      <c r="K6541" s="313">
        <v>52</v>
      </c>
      <c r="L6541" s="319"/>
      <c r="M6541" s="319">
        <v>55</v>
      </c>
      <c r="N6541" s="319">
        <v>7</v>
      </c>
      <c r="O6541" s="319" t="s">
        <v>9644</v>
      </c>
      <c r="P6541" s="319">
        <v>12</v>
      </c>
      <c r="Q6541" s="319">
        <v>25</v>
      </c>
      <c r="R6541" s="319">
        <v>31</v>
      </c>
      <c r="S6541" s="319" t="s">
        <v>9645</v>
      </c>
      <c r="T6541" s="319">
        <v>40</v>
      </c>
      <c r="U6541" s="319">
        <v>52.918999999999997</v>
      </c>
      <c r="V6541" s="319">
        <v>12.425000000000001</v>
      </c>
      <c r="W6541" s="319"/>
      <c r="X6541" s="319"/>
      <c r="Y6541" s="319"/>
      <c r="Z6541" s="319"/>
      <c r="AA6541" s="319"/>
      <c r="AB6541" s="319"/>
      <c r="AC6541" s="319"/>
      <c r="AD6541" s="319"/>
      <c r="AE6541" s="319"/>
      <c r="AF6541" s="319"/>
    </row>
    <row r="6542" spans="2:32" s="313" customFormat="1" hidden="1" x14ac:dyDescent="0.25">
      <c r="B6542" s="313" t="s">
        <v>4691</v>
      </c>
      <c r="C6542" s="672"/>
      <c r="D6542" s="313" t="s">
        <v>11899</v>
      </c>
      <c r="E6542" s="313" t="s">
        <v>412</v>
      </c>
      <c r="I6542" s="313" t="s">
        <v>4691</v>
      </c>
      <c r="J6542" s="313" t="s">
        <v>1055</v>
      </c>
      <c r="K6542" s="313">
        <v>31</v>
      </c>
      <c r="L6542" s="319"/>
      <c r="M6542" s="319">
        <v>0</v>
      </c>
      <c r="N6542" s="319">
        <v>24</v>
      </c>
      <c r="O6542" s="319" t="s">
        <v>9647</v>
      </c>
      <c r="P6542" s="319">
        <v>64</v>
      </c>
      <c r="Q6542" s="319">
        <v>31</v>
      </c>
      <c r="R6542" s="319">
        <v>57</v>
      </c>
      <c r="S6542" s="319" t="s">
        <v>9648</v>
      </c>
      <c r="T6542" s="319">
        <v>1139</v>
      </c>
      <c r="U6542" s="319">
        <v>-31.007000000000001</v>
      </c>
      <c r="V6542" s="319">
        <v>-64.531999999999996</v>
      </c>
      <c r="W6542" s="319"/>
      <c r="X6542" s="319"/>
      <c r="Y6542" s="319"/>
      <c r="Z6542" s="319"/>
      <c r="AA6542" s="319"/>
      <c r="AB6542" s="319"/>
      <c r="AC6542" s="319"/>
      <c r="AD6542" s="319"/>
      <c r="AE6542" s="319"/>
      <c r="AF6542" s="319"/>
    </row>
    <row r="6543" spans="2:32" s="313" customFormat="1" hidden="1" x14ac:dyDescent="0.25">
      <c r="B6543" s="313" t="s">
        <v>4698</v>
      </c>
      <c r="C6543" s="672"/>
      <c r="D6543" s="313" t="s">
        <v>11900</v>
      </c>
      <c r="E6543" s="313" t="s">
        <v>412</v>
      </c>
      <c r="I6543" s="313" t="s">
        <v>4698</v>
      </c>
      <c r="J6543" s="313" t="s">
        <v>878</v>
      </c>
      <c r="K6543" s="313">
        <v>11</v>
      </c>
      <c r="L6543" s="319"/>
      <c r="M6543" s="319">
        <v>13</v>
      </c>
      <c r="N6543" s="319">
        <v>57</v>
      </c>
      <c r="O6543" s="319" t="s">
        <v>9644</v>
      </c>
      <c r="P6543" s="319">
        <v>72</v>
      </c>
      <c r="Q6543" s="319">
        <v>29</v>
      </c>
      <c r="R6543" s="319">
        <v>24</v>
      </c>
      <c r="S6543" s="319" t="s">
        <v>9648</v>
      </c>
      <c r="T6543" s="319">
        <v>102</v>
      </c>
      <c r="U6543" s="319">
        <v>11.231999999999999</v>
      </c>
      <c r="V6543" s="319">
        <v>-72.489999999999995</v>
      </c>
      <c r="W6543" s="319"/>
      <c r="X6543" s="319"/>
      <c r="Y6543" s="319"/>
      <c r="Z6543" s="319"/>
      <c r="AA6543" s="319"/>
      <c r="AB6543" s="319"/>
      <c r="AC6543" s="319"/>
      <c r="AD6543" s="319"/>
      <c r="AE6543" s="319"/>
      <c r="AF6543" s="319"/>
    </row>
    <row r="6544" spans="2:32" s="313" customFormat="1" hidden="1" x14ac:dyDescent="0.25">
      <c r="B6544" s="313" t="s">
        <v>4699</v>
      </c>
      <c r="C6544" s="672"/>
      <c r="D6544" s="313" t="s">
        <v>11901</v>
      </c>
      <c r="E6544" s="313" t="s">
        <v>412</v>
      </c>
      <c r="I6544" s="313" t="s">
        <v>4699</v>
      </c>
      <c r="J6544" s="313" t="s">
        <v>473</v>
      </c>
      <c r="K6544" s="313">
        <v>11</v>
      </c>
      <c r="L6544" s="319"/>
      <c r="M6544" s="319">
        <v>48</v>
      </c>
      <c r="N6544" s="319">
        <v>31</v>
      </c>
      <c r="O6544" s="319" t="s">
        <v>9644</v>
      </c>
      <c r="P6544" s="319">
        <v>66</v>
      </c>
      <c r="Q6544" s="319">
        <v>10</v>
      </c>
      <c r="R6544" s="319">
        <v>45</v>
      </c>
      <c r="S6544" s="319" t="s">
        <v>9648</v>
      </c>
      <c r="T6544" s="319">
        <v>2</v>
      </c>
      <c r="U6544" s="319">
        <v>11.808999999999999</v>
      </c>
      <c r="V6544" s="319">
        <v>-66.179000000000002</v>
      </c>
      <c r="W6544" s="319"/>
      <c r="X6544" s="319"/>
      <c r="Y6544" s="319"/>
      <c r="Z6544" s="319"/>
      <c r="AA6544" s="319"/>
      <c r="AB6544" s="319"/>
      <c r="AC6544" s="319"/>
      <c r="AD6544" s="319"/>
      <c r="AE6544" s="319"/>
      <c r="AF6544" s="319"/>
    </row>
    <row r="6545" spans="2:32" s="313" customFormat="1" hidden="1" x14ac:dyDescent="0.25">
      <c r="B6545" s="313" t="s">
        <v>4708</v>
      </c>
      <c r="C6545" s="672"/>
      <c r="D6545" s="313" t="s">
        <v>11902</v>
      </c>
      <c r="E6545" s="313" t="s">
        <v>412</v>
      </c>
      <c r="I6545" s="313" t="s">
        <v>4708</v>
      </c>
      <c r="J6545" s="313" t="s">
        <v>1055</v>
      </c>
      <c r="K6545" s="313">
        <v>22</v>
      </c>
      <c r="L6545" s="319"/>
      <c r="M6545" s="319">
        <v>9</v>
      </c>
      <c r="N6545" s="319">
        <v>44</v>
      </c>
      <c r="O6545" s="319" t="s">
        <v>9647</v>
      </c>
      <c r="P6545" s="319">
        <v>65</v>
      </c>
      <c r="Q6545" s="319">
        <v>34</v>
      </c>
      <c r="R6545" s="319">
        <v>11</v>
      </c>
      <c r="S6545" s="319" t="s">
        <v>9648</v>
      </c>
      <c r="T6545" s="319">
        <v>3481</v>
      </c>
      <c r="U6545" s="319">
        <v>-22.161999999999999</v>
      </c>
      <c r="V6545" s="319">
        <v>-65.569999999999993</v>
      </c>
      <c r="W6545" s="319"/>
      <c r="X6545" s="319"/>
      <c r="Y6545" s="319"/>
      <c r="Z6545" s="319"/>
      <c r="AA6545" s="319"/>
      <c r="AB6545" s="319"/>
      <c r="AC6545" s="319"/>
      <c r="AD6545" s="319"/>
      <c r="AE6545" s="319"/>
      <c r="AF6545" s="319"/>
    </row>
    <row r="6546" spans="2:32" s="313" customFormat="1" hidden="1" x14ac:dyDescent="0.25">
      <c r="B6546" s="313" t="s">
        <v>1382</v>
      </c>
      <c r="C6546" s="672"/>
      <c r="D6546" s="313" t="s">
        <v>11903</v>
      </c>
      <c r="E6546" s="313" t="s">
        <v>412</v>
      </c>
      <c r="I6546" s="313" t="s">
        <v>1383</v>
      </c>
      <c r="J6546" s="313" t="s">
        <v>423</v>
      </c>
      <c r="K6546" s="313">
        <v>47</v>
      </c>
      <c r="L6546" s="319"/>
      <c r="M6546" s="319">
        <v>12</v>
      </c>
      <c r="N6546" s="319">
        <v>30</v>
      </c>
      <c r="O6546" s="319" t="s">
        <v>9644</v>
      </c>
      <c r="P6546" s="319">
        <v>6</v>
      </c>
      <c r="Q6546" s="319">
        <v>4</v>
      </c>
      <c r="R6546" s="319">
        <v>59</v>
      </c>
      <c r="S6546" s="319" t="s">
        <v>9645</v>
      </c>
      <c r="T6546" s="319">
        <v>388</v>
      </c>
      <c r="U6546" s="319">
        <v>47.207999999999998</v>
      </c>
      <c r="V6546" s="319">
        <v>6.0830000000000002</v>
      </c>
      <c r="W6546" s="319"/>
      <c r="X6546" s="319"/>
      <c r="Y6546" s="319"/>
      <c r="Z6546" s="319"/>
      <c r="AA6546" s="319"/>
      <c r="AB6546" s="319"/>
      <c r="AC6546" s="319"/>
      <c r="AD6546" s="319"/>
      <c r="AE6546" s="319"/>
      <c r="AF6546" s="319"/>
    </row>
    <row r="6547" spans="2:32" s="313" customFormat="1" hidden="1" x14ac:dyDescent="0.25">
      <c r="B6547" s="313" t="s">
        <v>4731</v>
      </c>
      <c r="C6547" s="672"/>
      <c r="D6547" s="313" t="s">
        <v>11904</v>
      </c>
      <c r="E6547" s="313" t="s">
        <v>412</v>
      </c>
      <c r="I6547" s="313" t="s">
        <v>4731</v>
      </c>
      <c r="J6547" s="313" t="s">
        <v>1055</v>
      </c>
      <c r="K6547" s="313">
        <v>34</v>
      </c>
      <c r="L6547" s="319"/>
      <c r="M6547" s="319">
        <v>8</v>
      </c>
      <c r="N6547" s="319">
        <v>7</v>
      </c>
      <c r="O6547" s="319" t="s">
        <v>9647</v>
      </c>
      <c r="P6547" s="319">
        <v>63</v>
      </c>
      <c r="Q6547" s="319">
        <v>21</v>
      </c>
      <c r="R6547" s="319">
        <v>44</v>
      </c>
      <c r="S6547" s="319" t="s">
        <v>9648</v>
      </c>
      <c r="T6547" s="319">
        <v>137</v>
      </c>
      <c r="U6547" s="319">
        <v>-34.134999999999998</v>
      </c>
      <c r="V6547" s="319">
        <v>-63.362000000000002</v>
      </c>
      <c r="W6547" s="319"/>
      <c r="X6547" s="319"/>
      <c r="Y6547" s="319"/>
      <c r="Z6547" s="319"/>
      <c r="AA6547" s="319"/>
      <c r="AB6547" s="319"/>
      <c r="AC6547" s="319"/>
      <c r="AD6547" s="319"/>
      <c r="AE6547" s="319"/>
      <c r="AF6547" s="319"/>
    </row>
    <row r="6548" spans="2:32" s="313" customFormat="1" hidden="1" x14ac:dyDescent="0.25">
      <c r="B6548" s="313" t="s">
        <v>4740</v>
      </c>
      <c r="C6548" s="672"/>
      <c r="D6548" s="313" t="s">
        <v>11905</v>
      </c>
      <c r="E6548" s="313" t="s">
        <v>412</v>
      </c>
      <c r="I6548" s="313" t="s">
        <v>4740</v>
      </c>
      <c r="J6548" s="313" t="s">
        <v>525</v>
      </c>
      <c r="K6548" s="313">
        <v>29</v>
      </c>
      <c r="L6548" s="319"/>
      <c r="M6548" s="319">
        <v>10</v>
      </c>
      <c r="N6548" s="319">
        <v>52</v>
      </c>
      <c r="O6548" s="319" t="s">
        <v>9647</v>
      </c>
      <c r="P6548" s="319">
        <v>27</v>
      </c>
      <c r="Q6548" s="319">
        <v>27</v>
      </c>
      <c r="R6548" s="319">
        <v>11</v>
      </c>
      <c r="S6548" s="319" t="s">
        <v>9645</v>
      </c>
      <c r="T6548" s="319">
        <v>1585</v>
      </c>
      <c r="U6548" s="319">
        <v>-29.181000000000001</v>
      </c>
      <c r="V6548" s="319">
        <v>27.452999999999999</v>
      </c>
      <c r="W6548" s="319"/>
      <c r="X6548" s="319"/>
      <c r="Y6548" s="319"/>
      <c r="Z6548" s="319"/>
      <c r="AA6548" s="319"/>
      <c r="AB6548" s="319"/>
      <c r="AC6548" s="319"/>
      <c r="AD6548" s="319"/>
      <c r="AE6548" s="319"/>
      <c r="AF6548" s="319"/>
    </row>
    <row r="6549" spans="2:32" s="313" customFormat="1" hidden="1" x14ac:dyDescent="0.25">
      <c r="B6549" s="313" t="s">
        <v>4743</v>
      </c>
      <c r="C6549" s="672"/>
      <c r="D6549" s="313" t="s">
        <v>11906</v>
      </c>
      <c r="E6549" s="313" t="s">
        <v>412</v>
      </c>
      <c r="I6549" s="313" t="s">
        <v>4743</v>
      </c>
      <c r="J6549" s="313" t="s">
        <v>410</v>
      </c>
      <c r="K6549" s="313">
        <v>57</v>
      </c>
      <c r="L6549" s="319"/>
      <c r="M6549" s="319">
        <v>16</v>
      </c>
      <c r="N6549" s="319">
        <v>40</v>
      </c>
      <c r="O6549" s="319" t="s">
        <v>9644</v>
      </c>
      <c r="P6549" s="319">
        <v>11</v>
      </c>
      <c r="Q6549" s="319">
        <v>0</v>
      </c>
      <c r="R6549" s="319">
        <v>5</v>
      </c>
      <c r="S6549" s="319" t="s">
        <v>9645</v>
      </c>
      <c r="T6549" s="319">
        <v>8</v>
      </c>
      <c r="U6549" s="319">
        <v>57.277999999999999</v>
      </c>
      <c r="V6549" s="319">
        <v>11.000999999999999</v>
      </c>
      <c r="W6549" s="319"/>
      <c r="X6549" s="319"/>
      <c r="Y6549" s="319"/>
      <c r="Z6549" s="319"/>
      <c r="AA6549" s="319"/>
      <c r="AB6549" s="319"/>
      <c r="AC6549" s="319"/>
      <c r="AD6549" s="319"/>
      <c r="AE6549" s="319"/>
      <c r="AF6549" s="319"/>
    </row>
    <row r="6550" spans="2:32" s="313" customFormat="1" hidden="1" x14ac:dyDescent="0.25">
      <c r="B6550" s="313" t="s">
        <v>4766</v>
      </c>
      <c r="C6550" s="672"/>
      <c r="D6550" s="313" t="s">
        <v>11907</v>
      </c>
      <c r="E6550" s="313" t="s">
        <v>412</v>
      </c>
      <c r="I6550" s="313" t="s">
        <v>4767</v>
      </c>
      <c r="J6550" s="313" t="s">
        <v>665</v>
      </c>
      <c r="K6550" s="313">
        <v>27</v>
      </c>
      <c r="L6550" s="319"/>
      <c r="M6550" s="319">
        <v>46</v>
      </c>
      <c r="N6550" s="319">
        <v>55</v>
      </c>
      <c r="O6550" s="319" t="s">
        <v>9647</v>
      </c>
      <c r="P6550" s="319">
        <v>50</v>
      </c>
      <c r="Q6550" s="319">
        <v>16</v>
      </c>
      <c r="R6550" s="319">
        <v>53</v>
      </c>
      <c r="S6550" s="319" t="s">
        <v>9648</v>
      </c>
      <c r="T6550" s="319">
        <v>935</v>
      </c>
      <c r="U6550" s="319">
        <v>-27.782</v>
      </c>
      <c r="V6550" s="319">
        <v>-50.280999999999999</v>
      </c>
      <c r="W6550" s="319"/>
      <c r="X6550" s="319"/>
      <c r="Y6550" s="319"/>
      <c r="Z6550" s="319"/>
      <c r="AA6550" s="319"/>
      <c r="AB6550" s="319"/>
      <c r="AC6550" s="319"/>
      <c r="AD6550" s="319"/>
      <c r="AE6550" s="319"/>
      <c r="AF6550" s="319"/>
    </row>
    <row r="6551" spans="2:32" s="313" customFormat="1" hidden="1" x14ac:dyDescent="0.25">
      <c r="B6551" s="313" t="s">
        <v>4753</v>
      </c>
      <c r="C6551" s="672"/>
      <c r="D6551" s="313" t="s">
        <v>11908</v>
      </c>
      <c r="E6551" s="313" t="s">
        <v>412</v>
      </c>
      <c r="I6551" s="313" t="s">
        <v>4753</v>
      </c>
      <c r="J6551" s="313" t="s">
        <v>665</v>
      </c>
      <c r="K6551" s="313">
        <v>19</v>
      </c>
      <c r="L6551" s="319"/>
      <c r="M6551" s="319">
        <v>39</v>
      </c>
      <c r="N6551" s="319">
        <v>41</v>
      </c>
      <c r="O6551" s="319" t="s">
        <v>9647</v>
      </c>
      <c r="P6551" s="319">
        <v>43</v>
      </c>
      <c r="Q6551" s="319">
        <v>53</v>
      </c>
      <c r="R6551" s="319">
        <v>47</v>
      </c>
      <c r="S6551" s="319" t="s">
        <v>9648</v>
      </c>
      <c r="T6551" s="319">
        <v>852</v>
      </c>
      <c r="U6551" s="319">
        <v>-19.661000000000001</v>
      </c>
      <c r="V6551" s="319">
        <v>-43.896000000000001</v>
      </c>
      <c r="W6551" s="319"/>
      <c r="X6551" s="319"/>
      <c r="Y6551" s="319"/>
      <c r="Z6551" s="319"/>
      <c r="AA6551" s="319"/>
      <c r="AB6551" s="319"/>
      <c r="AC6551" s="319"/>
      <c r="AD6551" s="319"/>
      <c r="AE6551" s="319"/>
      <c r="AF6551" s="319"/>
    </row>
    <row r="6552" spans="2:32" s="313" customFormat="1" hidden="1" x14ac:dyDescent="0.25">
      <c r="B6552" s="313" t="s">
        <v>9129</v>
      </c>
      <c r="C6552" s="672"/>
      <c r="D6552" s="313" t="s">
        <v>11909</v>
      </c>
      <c r="E6552" s="313" t="s">
        <v>412</v>
      </c>
      <c r="I6552" s="313" t="s">
        <v>9130</v>
      </c>
      <c r="J6552" s="313" t="s">
        <v>2849</v>
      </c>
      <c r="K6552" s="313">
        <v>61</v>
      </c>
      <c r="L6552" s="319"/>
      <c r="M6552" s="319">
        <v>8</v>
      </c>
      <c r="N6552" s="319">
        <v>38</v>
      </c>
      <c r="O6552" s="319" t="s">
        <v>9644</v>
      </c>
      <c r="P6552" s="319">
        <v>25</v>
      </c>
      <c r="Q6552" s="319">
        <v>41</v>
      </c>
      <c r="R6552" s="319">
        <v>36</v>
      </c>
      <c r="S6552" s="319" t="s">
        <v>9645</v>
      </c>
      <c r="T6552" s="319">
        <v>154</v>
      </c>
      <c r="U6552" s="319">
        <v>61.143999999999998</v>
      </c>
      <c r="V6552" s="319">
        <v>25.693000000000001</v>
      </c>
      <c r="W6552" s="319"/>
      <c r="X6552" s="319"/>
      <c r="Y6552" s="319"/>
      <c r="Z6552" s="319"/>
      <c r="AA6552" s="319"/>
      <c r="AB6552" s="319"/>
      <c r="AC6552" s="319"/>
      <c r="AD6552" s="319"/>
      <c r="AE6552" s="319"/>
      <c r="AF6552" s="319"/>
    </row>
    <row r="6553" spans="2:32" s="313" customFormat="1" hidden="1" x14ac:dyDescent="0.25">
      <c r="B6553" s="313" t="s">
        <v>4773</v>
      </c>
      <c r="C6553" s="672"/>
      <c r="D6553" s="313" t="s">
        <v>11910</v>
      </c>
      <c r="E6553" s="313" t="s">
        <v>412</v>
      </c>
      <c r="I6553" s="313" t="s">
        <v>4773</v>
      </c>
      <c r="J6553" s="313" t="s">
        <v>916</v>
      </c>
      <c r="K6553" s="313">
        <v>3</v>
      </c>
      <c r="L6553" s="319"/>
      <c r="M6553" s="319">
        <v>22</v>
      </c>
      <c r="N6553" s="319">
        <v>34</v>
      </c>
      <c r="O6553" s="319" t="s">
        <v>9647</v>
      </c>
      <c r="P6553" s="319">
        <v>35</v>
      </c>
      <c r="Q6553" s="319">
        <v>49</v>
      </c>
      <c r="R6553" s="319">
        <v>5</v>
      </c>
      <c r="S6553" s="319" t="s">
        <v>9645</v>
      </c>
      <c r="T6553" s="319">
        <v>1265</v>
      </c>
      <c r="U6553" s="319">
        <v>-3.3759999999999999</v>
      </c>
      <c r="V6553" s="319">
        <v>35.817999999999998</v>
      </c>
      <c r="W6553" s="319"/>
      <c r="X6553" s="319"/>
      <c r="Y6553" s="319"/>
      <c r="Z6553" s="319"/>
      <c r="AA6553" s="319"/>
      <c r="AB6553" s="319"/>
      <c r="AC6553" s="319"/>
      <c r="AD6553" s="319"/>
      <c r="AE6553" s="319"/>
      <c r="AF6553" s="319"/>
    </row>
    <row r="6554" spans="2:32" s="313" customFormat="1" hidden="1" x14ac:dyDescent="0.25">
      <c r="B6554" s="313" t="s">
        <v>4777</v>
      </c>
      <c r="C6554" s="672"/>
      <c r="D6554" s="313" t="s">
        <v>11911</v>
      </c>
      <c r="E6554" s="313" t="s">
        <v>412</v>
      </c>
      <c r="I6554" s="313" t="s">
        <v>4777</v>
      </c>
      <c r="J6554" s="313" t="s">
        <v>1194</v>
      </c>
      <c r="K6554" s="313">
        <v>52</v>
      </c>
      <c r="L6554" s="319"/>
      <c r="M6554" s="319">
        <v>24</v>
      </c>
      <c r="N6554" s="319">
        <v>33</v>
      </c>
      <c r="O6554" s="319" t="s">
        <v>9644</v>
      </c>
      <c r="P6554" s="319">
        <v>0</v>
      </c>
      <c r="Q6554" s="319">
        <v>33</v>
      </c>
      <c r="R6554" s="319">
        <v>39</v>
      </c>
      <c r="S6554" s="319" t="s">
        <v>9645</v>
      </c>
      <c r="T6554" s="319">
        <v>10</v>
      </c>
      <c r="U6554" s="319">
        <v>52.408999999999999</v>
      </c>
      <c r="V6554" s="319">
        <v>0.56100000000000005</v>
      </c>
      <c r="W6554" s="319"/>
      <c r="X6554" s="319"/>
      <c r="Y6554" s="319"/>
      <c r="Z6554" s="319"/>
      <c r="AA6554" s="319"/>
      <c r="AB6554" s="319"/>
      <c r="AC6554" s="319"/>
      <c r="AD6554" s="319"/>
      <c r="AE6554" s="319"/>
      <c r="AF6554" s="319"/>
    </row>
    <row r="6555" spans="2:32" s="313" customFormat="1" hidden="1" x14ac:dyDescent="0.25">
      <c r="B6555" s="313" t="s">
        <v>1732</v>
      </c>
      <c r="C6555" s="672"/>
      <c r="D6555" s="313" t="s">
        <v>11912</v>
      </c>
      <c r="E6555" s="313" t="s">
        <v>412</v>
      </c>
      <c r="I6555" s="313" t="s">
        <v>1733</v>
      </c>
      <c r="J6555" s="313" t="s">
        <v>423</v>
      </c>
      <c r="K6555" s="313">
        <v>44</v>
      </c>
      <c r="L6555" s="319"/>
      <c r="M6555" s="319">
        <v>21</v>
      </c>
      <c r="N6555" s="319">
        <v>4</v>
      </c>
      <c r="O6555" s="319" t="s">
        <v>9644</v>
      </c>
      <c r="P6555" s="319">
        <v>1</v>
      </c>
      <c r="Q6555" s="319">
        <v>28</v>
      </c>
      <c r="R6555" s="319">
        <v>31</v>
      </c>
      <c r="S6555" s="319" t="s">
        <v>9645</v>
      </c>
      <c r="T6555" s="319">
        <v>278</v>
      </c>
      <c r="U6555" s="319">
        <v>44.350999999999999</v>
      </c>
      <c r="V6555" s="319">
        <v>1.4750000000000001</v>
      </c>
      <c r="W6555" s="319"/>
      <c r="X6555" s="319"/>
      <c r="Y6555" s="319"/>
      <c r="Z6555" s="319"/>
      <c r="AA6555" s="319"/>
      <c r="AB6555" s="319"/>
      <c r="AC6555" s="319"/>
      <c r="AD6555" s="319"/>
      <c r="AE6555" s="319"/>
      <c r="AF6555" s="319"/>
    </row>
    <row r="6556" spans="2:32" s="313" customFormat="1" hidden="1" x14ac:dyDescent="0.25">
      <c r="B6556" s="313" t="s">
        <v>4786</v>
      </c>
      <c r="C6556" s="672"/>
      <c r="D6556" s="313" t="s">
        <v>11913</v>
      </c>
      <c r="E6556" s="313" t="s">
        <v>412</v>
      </c>
      <c r="I6556" s="313" t="s">
        <v>4786</v>
      </c>
      <c r="J6556" s="313" t="s">
        <v>418</v>
      </c>
      <c r="K6556" s="313">
        <v>27</v>
      </c>
      <c r="L6556" s="319"/>
      <c r="M6556" s="319">
        <v>22</v>
      </c>
      <c r="N6556" s="319">
        <v>15</v>
      </c>
      <c r="O6556" s="319" t="s">
        <v>9644</v>
      </c>
      <c r="P6556" s="319">
        <v>53</v>
      </c>
      <c r="Q6556" s="319">
        <v>11</v>
      </c>
      <c r="R6556" s="319">
        <v>21</v>
      </c>
      <c r="S6556" s="319" t="s">
        <v>9645</v>
      </c>
      <c r="T6556" s="319">
        <v>410</v>
      </c>
      <c r="U6556" s="319">
        <v>27.370999999999999</v>
      </c>
      <c r="V6556" s="319">
        <v>53.189</v>
      </c>
      <c r="W6556" s="319"/>
      <c r="X6556" s="319"/>
      <c r="Y6556" s="319"/>
      <c r="Z6556" s="319"/>
      <c r="AA6556" s="319"/>
      <c r="AB6556" s="319"/>
      <c r="AC6556" s="319"/>
      <c r="AD6556" s="319"/>
      <c r="AE6556" s="319"/>
      <c r="AF6556" s="319"/>
    </row>
    <row r="6557" spans="2:32" s="313" customFormat="1" hidden="1" x14ac:dyDescent="0.25">
      <c r="B6557" s="313" t="s">
        <v>964</v>
      </c>
      <c r="C6557" s="672"/>
      <c r="D6557" s="313" t="s">
        <v>11914</v>
      </c>
      <c r="E6557" s="313" t="s">
        <v>412</v>
      </c>
      <c r="I6557" s="313" t="s">
        <v>965</v>
      </c>
      <c r="J6557" s="313" t="s">
        <v>423</v>
      </c>
      <c r="K6557" s="313">
        <v>43</v>
      </c>
      <c r="L6557" s="319"/>
      <c r="M6557" s="319">
        <v>41</v>
      </c>
      <c r="N6557" s="319">
        <v>16</v>
      </c>
      <c r="O6557" s="319" t="s">
        <v>9644</v>
      </c>
      <c r="P6557" s="319">
        <v>0</v>
      </c>
      <c r="Q6557" s="319">
        <v>36</v>
      </c>
      <c r="R6557" s="319">
        <v>6</v>
      </c>
      <c r="S6557" s="319" t="s">
        <v>9645</v>
      </c>
      <c r="T6557" s="319">
        <v>126</v>
      </c>
      <c r="U6557" s="319">
        <v>43.688000000000002</v>
      </c>
      <c r="V6557" s="319">
        <v>0.60199999999999998</v>
      </c>
      <c r="W6557" s="319"/>
      <c r="X6557" s="319"/>
      <c r="Y6557" s="319"/>
      <c r="Z6557" s="319"/>
      <c r="AA6557" s="319"/>
      <c r="AB6557" s="319"/>
      <c r="AC6557" s="319"/>
      <c r="AD6557" s="319"/>
      <c r="AE6557" s="319"/>
      <c r="AF6557" s="319"/>
    </row>
    <row r="6558" spans="2:32" s="313" customFormat="1" hidden="1" x14ac:dyDescent="0.25">
      <c r="B6558" s="313" t="s">
        <v>4799</v>
      </c>
      <c r="C6558" s="672"/>
      <c r="D6558" s="313" t="s">
        <v>11915</v>
      </c>
      <c r="E6558" s="313" t="s">
        <v>412</v>
      </c>
      <c r="I6558" s="313" t="s">
        <v>4799</v>
      </c>
      <c r="J6558" s="313" t="s">
        <v>423</v>
      </c>
      <c r="K6558" s="313">
        <v>48</v>
      </c>
      <c r="L6558" s="319"/>
      <c r="M6558" s="319">
        <v>31</v>
      </c>
      <c r="N6558" s="319">
        <v>48</v>
      </c>
      <c r="O6558" s="319" t="s">
        <v>9644</v>
      </c>
      <c r="P6558" s="319">
        <v>4</v>
      </c>
      <c r="Q6558" s="319">
        <v>9</v>
      </c>
      <c r="R6558" s="319">
        <v>5</v>
      </c>
      <c r="S6558" s="319" t="s">
        <v>9648</v>
      </c>
      <c r="T6558" s="319">
        <v>107</v>
      </c>
      <c r="U6558" s="319">
        <v>48.53</v>
      </c>
      <c r="V6558" s="319">
        <v>-4.1509999999999998</v>
      </c>
      <c r="W6558" s="319"/>
      <c r="X6558" s="319"/>
      <c r="Y6558" s="319"/>
      <c r="Z6558" s="319"/>
      <c r="AA6558" s="319"/>
      <c r="AB6558" s="319"/>
      <c r="AC6558" s="319"/>
      <c r="AD6558" s="319"/>
      <c r="AE6558" s="319"/>
      <c r="AF6558" s="319"/>
    </row>
    <row r="6559" spans="2:32" s="313" customFormat="1" hidden="1" x14ac:dyDescent="0.25">
      <c r="B6559" s="313" t="s">
        <v>4800</v>
      </c>
      <c r="C6559" s="672"/>
      <c r="D6559" s="313" t="s">
        <v>11916</v>
      </c>
      <c r="E6559" s="313" t="s">
        <v>412</v>
      </c>
      <c r="I6559" s="313" t="s">
        <v>4801</v>
      </c>
      <c r="J6559" s="313" t="s">
        <v>406</v>
      </c>
      <c r="K6559" s="313">
        <v>48</v>
      </c>
      <c r="L6559" s="319"/>
      <c r="M6559" s="319">
        <v>4</v>
      </c>
      <c r="N6559" s="319">
        <v>14</v>
      </c>
      <c r="O6559" s="319" t="s">
        <v>9644</v>
      </c>
      <c r="P6559" s="319">
        <v>10</v>
      </c>
      <c r="Q6559" s="319">
        <v>54</v>
      </c>
      <c r="R6559" s="319">
        <v>21</v>
      </c>
      <c r="S6559" s="319" t="s">
        <v>9645</v>
      </c>
      <c r="T6559" s="319">
        <v>624</v>
      </c>
      <c r="U6559" s="319">
        <v>48.070999999999998</v>
      </c>
      <c r="V6559" s="319">
        <v>10.906000000000001</v>
      </c>
      <c r="W6559" s="319"/>
      <c r="X6559" s="319"/>
      <c r="Y6559" s="319"/>
      <c r="Z6559" s="319"/>
      <c r="AA6559" s="319"/>
      <c r="AB6559" s="319"/>
      <c r="AC6559" s="319"/>
      <c r="AD6559" s="319"/>
      <c r="AE6559" s="319"/>
      <c r="AF6559" s="319"/>
    </row>
    <row r="6560" spans="2:32" s="313" customFormat="1" hidden="1" x14ac:dyDescent="0.25">
      <c r="B6560" s="313" t="s">
        <v>4804</v>
      </c>
      <c r="C6560" s="672"/>
      <c r="D6560" s="313" t="s">
        <v>11917</v>
      </c>
      <c r="E6560" s="313" t="s">
        <v>412</v>
      </c>
      <c r="I6560" s="313" t="s">
        <v>4804</v>
      </c>
      <c r="J6560" s="313" t="s">
        <v>525</v>
      </c>
      <c r="K6560" s="313">
        <v>32</v>
      </c>
      <c r="L6560" s="319"/>
      <c r="M6560" s="319">
        <v>58</v>
      </c>
      <c r="N6560" s="319">
        <v>8</v>
      </c>
      <c r="O6560" s="319" t="s">
        <v>9647</v>
      </c>
      <c r="P6560" s="319">
        <v>18</v>
      </c>
      <c r="Q6560" s="319">
        <v>9</v>
      </c>
      <c r="R6560" s="319">
        <v>37</v>
      </c>
      <c r="S6560" s="319" t="s">
        <v>9645</v>
      </c>
      <c r="T6560" s="319">
        <v>33</v>
      </c>
      <c r="U6560" s="319">
        <v>-32.969000000000001</v>
      </c>
      <c r="V6560" s="319">
        <v>18.16</v>
      </c>
      <c r="W6560" s="319"/>
      <c r="X6560" s="319"/>
      <c r="Y6560" s="319"/>
      <c r="Z6560" s="319"/>
      <c r="AA6560" s="319"/>
      <c r="AB6560" s="319"/>
      <c r="AC6560" s="319"/>
      <c r="AD6560" s="319"/>
      <c r="AE6560" s="319"/>
      <c r="AF6560" s="319"/>
    </row>
    <row r="6561" spans="2:32" s="313" customFormat="1" hidden="1" x14ac:dyDescent="0.25">
      <c r="B6561" s="313" t="s">
        <v>4818</v>
      </c>
      <c r="C6561" s="672"/>
      <c r="D6561" s="313" t="s">
        <v>11918</v>
      </c>
      <c r="E6561" s="313" t="s">
        <v>412</v>
      </c>
      <c r="I6561" s="313" t="s">
        <v>4818</v>
      </c>
      <c r="J6561" s="313" t="s">
        <v>1030</v>
      </c>
      <c r="K6561" s="313">
        <v>20</v>
      </c>
      <c r="L6561" s="319"/>
      <c r="M6561" s="319">
        <v>56</v>
      </c>
      <c r="N6561" s="319">
        <v>25</v>
      </c>
      <c r="O6561" s="319" t="s">
        <v>9644</v>
      </c>
      <c r="P6561" s="319">
        <v>94</v>
      </c>
      <c r="Q6561" s="319">
        <v>49</v>
      </c>
      <c r="R6561" s="319">
        <v>21</v>
      </c>
      <c r="S6561" s="319" t="s">
        <v>9645</v>
      </c>
      <c r="T6561" s="319">
        <v>54</v>
      </c>
      <c r="U6561" s="319">
        <v>20.94</v>
      </c>
      <c r="V6561" s="319">
        <v>94.822000000000003</v>
      </c>
      <c r="W6561" s="319"/>
      <c r="X6561" s="319"/>
      <c r="Y6561" s="319"/>
      <c r="Z6561" s="319"/>
      <c r="AA6561" s="319"/>
      <c r="AB6561" s="319"/>
      <c r="AC6561" s="319"/>
      <c r="AD6561" s="319"/>
      <c r="AE6561" s="319"/>
      <c r="AF6561" s="319"/>
    </row>
    <row r="6562" spans="2:32" s="313" customFormat="1" hidden="1" x14ac:dyDescent="0.25">
      <c r="B6562" s="313" t="s">
        <v>4827</v>
      </c>
      <c r="C6562" s="672"/>
      <c r="D6562" s="313" t="s">
        <v>11919</v>
      </c>
      <c r="E6562" s="313" t="s">
        <v>412</v>
      </c>
      <c r="I6562" s="313" t="s">
        <v>4827</v>
      </c>
      <c r="J6562" s="313" t="s">
        <v>418</v>
      </c>
      <c r="K6562" s="313">
        <v>27</v>
      </c>
      <c r="L6562" s="319"/>
      <c r="M6562" s="319">
        <v>40</v>
      </c>
      <c r="N6562" s="319">
        <v>25</v>
      </c>
      <c r="O6562" s="319" t="s">
        <v>9644</v>
      </c>
      <c r="P6562" s="319">
        <v>54</v>
      </c>
      <c r="Q6562" s="319">
        <v>22</v>
      </c>
      <c r="R6562" s="319">
        <v>53</v>
      </c>
      <c r="S6562" s="319" t="s">
        <v>9645</v>
      </c>
      <c r="T6562" s="319">
        <v>793</v>
      </c>
      <c r="U6562" s="319">
        <v>27.673999999999999</v>
      </c>
      <c r="V6562" s="319">
        <v>54.381</v>
      </c>
      <c r="W6562" s="319"/>
      <c r="X6562" s="319"/>
      <c r="Y6562" s="319"/>
      <c r="Z6562" s="319"/>
      <c r="AA6562" s="319"/>
      <c r="AB6562" s="319"/>
      <c r="AC6562" s="319"/>
      <c r="AD6562" s="319"/>
      <c r="AE6562" s="319"/>
      <c r="AF6562" s="319"/>
    </row>
    <row r="6563" spans="2:32" s="313" customFormat="1" hidden="1" x14ac:dyDescent="0.25">
      <c r="B6563" s="313" t="s">
        <v>4135</v>
      </c>
      <c r="C6563" s="672"/>
      <c r="D6563" s="313" t="s">
        <v>11920</v>
      </c>
      <c r="E6563" s="313" t="s">
        <v>412</v>
      </c>
      <c r="I6563" s="313" t="s">
        <v>4136</v>
      </c>
      <c r="J6563" s="313" t="s">
        <v>1018</v>
      </c>
      <c r="K6563" s="313">
        <v>14</v>
      </c>
      <c r="L6563" s="319"/>
      <c r="M6563" s="319">
        <v>17</v>
      </c>
      <c r="N6563" s="319">
        <v>34</v>
      </c>
      <c r="O6563" s="319" t="s">
        <v>9644</v>
      </c>
      <c r="P6563" s="319">
        <v>122</v>
      </c>
      <c r="Q6563" s="319">
        <v>38</v>
      </c>
      <c r="R6563" s="319">
        <v>44</v>
      </c>
      <c r="S6563" s="319" t="s">
        <v>9645</v>
      </c>
      <c r="T6563" s="319">
        <v>6</v>
      </c>
      <c r="U6563" s="319">
        <v>14.292999999999999</v>
      </c>
      <c r="V6563" s="319">
        <v>122.646</v>
      </c>
      <c r="W6563" s="319"/>
      <c r="X6563" s="319"/>
      <c r="Y6563" s="319"/>
      <c r="Z6563" s="319"/>
      <c r="AA6563" s="319"/>
      <c r="AB6563" s="319"/>
      <c r="AC6563" s="319"/>
      <c r="AD6563" s="319"/>
      <c r="AE6563" s="319"/>
      <c r="AF6563" s="319"/>
    </row>
    <row r="6564" spans="2:32" s="313" customFormat="1" hidden="1" x14ac:dyDescent="0.25">
      <c r="B6564" s="313" t="s">
        <v>5674</v>
      </c>
      <c r="C6564" s="672"/>
      <c r="D6564" s="313" t="s">
        <v>11921</v>
      </c>
      <c r="E6564" s="313" t="s">
        <v>412</v>
      </c>
      <c r="I6564" s="313" t="s">
        <v>5675</v>
      </c>
      <c r="J6564" s="313" t="s">
        <v>423</v>
      </c>
      <c r="K6564" s="313">
        <v>43</v>
      </c>
      <c r="L6564" s="319"/>
      <c r="M6564" s="319">
        <v>59</v>
      </c>
      <c r="N6564" s="319">
        <v>24</v>
      </c>
      <c r="O6564" s="319" t="s">
        <v>9644</v>
      </c>
      <c r="P6564" s="319">
        <v>3</v>
      </c>
      <c r="Q6564" s="319">
        <v>10</v>
      </c>
      <c r="R6564" s="319">
        <v>59</v>
      </c>
      <c r="S6564" s="319" t="s">
        <v>9645</v>
      </c>
      <c r="T6564" s="319">
        <v>795</v>
      </c>
      <c r="U6564" s="319">
        <v>43.99</v>
      </c>
      <c r="V6564" s="319">
        <v>3.1829999999999998</v>
      </c>
      <c r="W6564" s="319"/>
      <c r="X6564" s="319"/>
      <c r="Y6564" s="319"/>
      <c r="Z6564" s="319"/>
      <c r="AA6564" s="319"/>
      <c r="AB6564" s="319"/>
      <c r="AC6564" s="319"/>
      <c r="AD6564" s="319"/>
      <c r="AE6564" s="319"/>
      <c r="AF6564" s="319"/>
    </row>
    <row r="6565" spans="2:32" s="313" customFormat="1" hidden="1" x14ac:dyDescent="0.25">
      <c r="B6565" s="313" t="s">
        <v>2770</v>
      </c>
      <c r="C6565" s="672"/>
      <c r="D6565" s="313" t="s">
        <v>11922</v>
      </c>
      <c r="E6565" s="313" t="s">
        <v>412</v>
      </c>
      <c r="I6565" s="313" t="s">
        <v>2771</v>
      </c>
      <c r="J6565" s="313" t="s">
        <v>878</v>
      </c>
      <c r="K6565" s="313">
        <v>9</v>
      </c>
      <c r="L6565" s="319"/>
      <c r="M6565" s="319">
        <v>2</v>
      </c>
      <c r="N6565" s="319">
        <v>43</v>
      </c>
      <c r="O6565" s="319" t="s">
        <v>9644</v>
      </c>
      <c r="P6565" s="319">
        <v>73</v>
      </c>
      <c r="Q6565" s="319">
        <v>58</v>
      </c>
      <c r="R6565" s="319">
        <v>29</v>
      </c>
      <c r="S6565" s="319" t="s">
        <v>9648</v>
      </c>
      <c r="T6565" s="319">
        <v>34</v>
      </c>
      <c r="U6565" s="319">
        <v>9.0449999999999999</v>
      </c>
      <c r="V6565" s="319">
        <v>-73.974999999999994</v>
      </c>
      <c r="W6565" s="319"/>
      <c r="X6565" s="319"/>
      <c r="Y6565" s="319"/>
      <c r="Z6565" s="319"/>
      <c r="AA6565" s="319"/>
      <c r="AB6565" s="319"/>
      <c r="AC6565" s="319"/>
      <c r="AD6565" s="319"/>
      <c r="AE6565" s="319"/>
      <c r="AF6565" s="319"/>
    </row>
    <row r="6566" spans="2:32" s="313" customFormat="1" hidden="1" x14ac:dyDescent="0.25">
      <c r="B6566" s="313" t="s">
        <v>4836</v>
      </c>
      <c r="C6566" s="672"/>
      <c r="D6566" s="313" t="s">
        <v>11923</v>
      </c>
      <c r="E6566" s="313" t="s">
        <v>412</v>
      </c>
      <c r="I6566" s="313" t="s">
        <v>4836</v>
      </c>
      <c r="J6566" s="313" t="s">
        <v>1055</v>
      </c>
      <c r="K6566" s="313">
        <v>46</v>
      </c>
      <c r="L6566" s="319"/>
      <c r="M6566" s="319">
        <v>32</v>
      </c>
      <c r="N6566" s="319">
        <v>18</v>
      </c>
      <c r="O6566" s="319" t="s">
        <v>9647</v>
      </c>
      <c r="P6566" s="319">
        <v>68</v>
      </c>
      <c r="Q6566" s="319">
        <v>57</v>
      </c>
      <c r="R6566" s="319">
        <v>57</v>
      </c>
      <c r="S6566" s="319" t="s">
        <v>9648</v>
      </c>
      <c r="T6566" s="319">
        <v>331</v>
      </c>
      <c r="U6566" s="319">
        <v>-46.537999999999997</v>
      </c>
      <c r="V6566" s="319">
        <v>-68.965999999999994</v>
      </c>
      <c r="W6566" s="319"/>
      <c r="X6566" s="319"/>
      <c r="Y6566" s="319"/>
      <c r="Z6566" s="319"/>
      <c r="AA6566" s="319"/>
      <c r="AB6566" s="319"/>
      <c r="AC6566" s="319"/>
      <c r="AD6566" s="319"/>
      <c r="AE6566" s="319"/>
      <c r="AF6566" s="319"/>
    </row>
    <row r="6567" spans="2:32" s="313" customFormat="1" hidden="1" x14ac:dyDescent="0.25">
      <c r="B6567" s="313" t="s">
        <v>4839</v>
      </c>
      <c r="C6567" s="672"/>
      <c r="D6567" s="313" t="s">
        <v>11924</v>
      </c>
      <c r="E6567" s="313" t="s">
        <v>412</v>
      </c>
      <c r="I6567" s="313" t="s">
        <v>4839</v>
      </c>
      <c r="J6567" s="313" t="s">
        <v>772</v>
      </c>
      <c r="K6567" s="313">
        <v>12</v>
      </c>
      <c r="L6567" s="319"/>
      <c r="M6567" s="319">
        <v>9</v>
      </c>
      <c r="N6567" s="319">
        <v>38</v>
      </c>
      <c r="O6567" s="319" t="s">
        <v>9647</v>
      </c>
      <c r="P6567" s="319">
        <v>76</v>
      </c>
      <c r="Q6567" s="319">
        <v>59</v>
      </c>
      <c r="R6567" s="319">
        <v>56</v>
      </c>
      <c r="S6567" s="319" t="s">
        <v>9648</v>
      </c>
      <c r="T6567" s="319">
        <v>77</v>
      </c>
      <c r="U6567" s="319">
        <v>-12.161</v>
      </c>
      <c r="V6567" s="319">
        <v>-76.998999999999995</v>
      </c>
      <c r="W6567" s="319"/>
      <c r="X6567" s="319"/>
      <c r="Y6567" s="319"/>
      <c r="Z6567" s="319"/>
      <c r="AA6567" s="319"/>
      <c r="AB6567" s="319"/>
      <c r="AC6567" s="319"/>
      <c r="AD6567" s="319"/>
      <c r="AE6567" s="319"/>
      <c r="AF6567" s="319"/>
    </row>
    <row r="6568" spans="2:32" s="313" customFormat="1" hidden="1" x14ac:dyDescent="0.25">
      <c r="B6568" s="313" t="s">
        <v>8815</v>
      </c>
      <c r="C6568" s="672"/>
      <c r="D6568" s="313" t="s">
        <v>11925</v>
      </c>
      <c r="E6568" s="313" t="s">
        <v>412</v>
      </c>
      <c r="I6568" s="313" t="s">
        <v>8817</v>
      </c>
      <c r="J6568" s="313" t="s">
        <v>423</v>
      </c>
      <c r="K6568" s="313">
        <v>43</v>
      </c>
      <c r="L6568" s="319"/>
      <c r="M6568" s="319">
        <v>35</v>
      </c>
      <c r="N6568" s="319">
        <v>10</v>
      </c>
      <c r="O6568" s="319" t="s">
        <v>9644</v>
      </c>
      <c r="P6568" s="319">
        <v>1</v>
      </c>
      <c r="Q6568" s="319">
        <v>29</v>
      </c>
      <c r="R6568" s="319">
        <v>57</v>
      </c>
      <c r="S6568" s="319" t="s">
        <v>9645</v>
      </c>
      <c r="T6568" s="319">
        <v>140</v>
      </c>
      <c r="U6568" s="319">
        <v>43.585999999999999</v>
      </c>
      <c r="V6568" s="319">
        <v>1.4990000000000001</v>
      </c>
      <c r="W6568" s="319"/>
      <c r="X6568" s="319"/>
      <c r="Y6568" s="319"/>
      <c r="Z6568" s="319"/>
      <c r="AA6568" s="319"/>
      <c r="AB6568" s="319"/>
      <c r="AC6568" s="319"/>
      <c r="AD6568" s="319"/>
      <c r="AE6568" s="319"/>
      <c r="AF6568" s="319"/>
    </row>
    <row r="6569" spans="2:32" s="313" customFormat="1" hidden="1" x14ac:dyDescent="0.25">
      <c r="B6569" s="313" t="s">
        <v>4863</v>
      </c>
      <c r="C6569" s="672"/>
      <c r="D6569" s="313" t="s">
        <v>11926</v>
      </c>
      <c r="E6569" s="313" t="s">
        <v>412</v>
      </c>
      <c r="I6569" s="313" t="s">
        <v>4863</v>
      </c>
      <c r="J6569" s="313" t="s">
        <v>406</v>
      </c>
      <c r="K6569" s="313">
        <v>48</v>
      </c>
      <c r="L6569" s="319"/>
      <c r="M6569" s="319">
        <v>13</v>
      </c>
      <c r="N6569" s="319">
        <v>13</v>
      </c>
      <c r="O6569" s="319" t="s">
        <v>9644</v>
      </c>
      <c r="P6569" s="319">
        <v>9</v>
      </c>
      <c r="Q6569" s="319">
        <v>54</v>
      </c>
      <c r="R6569" s="319">
        <v>36</v>
      </c>
      <c r="S6569" s="319" t="s">
        <v>9645</v>
      </c>
      <c r="T6569" s="319">
        <v>539</v>
      </c>
      <c r="U6569" s="319">
        <v>48.22</v>
      </c>
      <c r="V6569" s="319">
        <v>9.91</v>
      </c>
      <c r="W6569" s="319"/>
      <c r="X6569" s="319"/>
      <c r="Y6569" s="319"/>
      <c r="Z6569" s="319"/>
      <c r="AA6569" s="319"/>
      <c r="AB6569" s="319"/>
      <c r="AC6569" s="319"/>
      <c r="AD6569" s="319"/>
      <c r="AE6569" s="319"/>
      <c r="AF6569" s="319"/>
    </row>
    <row r="6570" spans="2:32" s="313" customFormat="1" hidden="1" x14ac:dyDescent="0.25">
      <c r="B6570" s="313" t="s">
        <v>4867</v>
      </c>
      <c r="C6570" s="672"/>
      <c r="D6570" s="313" t="s">
        <v>11927</v>
      </c>
      <c r="E6570" s="313" t="s">
        <v>412</v>
      </c>
      <c r="I6570" s="313" t="s">
        <v>4867</v>
      </c>
      <c r="J6570" s="313" t="s">
        <v>418</v>
      </c>
      <c r="K6570" s="313">
        <v>26</v>
      </c>
      <c r="L6570" s="319"/>
      <c r="M6570" s="319">
        <v>48</v>
      </c>
      <c r="N6570" s="319">
        <v>36</v>
      </c>
      <c r="O6570" s="319" t="s">
        <v>9644</v>
      </c>
      <c r="P6570" s="319">
        <v>53</v>
      </c>
      <c r="Q6570" s="319">
        <v>21</v>
      </c>
      <c r="R6570" s="319">
        <v>23</v>
      </c>
      <c r="S6570" s="319" t="s">
        <v>9645</v>
      </c>
      <c r="T6570" s="319">
        <v>23</v>
      </c>
      <c r="U6570" s="319">
        <v>26.81</v>
      </c>
      <c r="V6570" s="319">
        <v>53.356000000000002</v>
      </c>
      <c r="W6570" s="319"/>
      <c r="X6570" s="319"/>
      <c r="Y6570" s="319"/>
      <c r="Z6570" s="319"/>
      <c r="AA6570" s="319"/>
      <c r="AB6570" s="319"/>
      <c r="AC6570" s="319"/>
      <c r="AD6570" s="319"/>
      <c r="AE6570" s="319"/>
      <c r="AF6570" s="319"/>
    </row>
    <row r="6571" spans="2:32" s="313" customFormat="1" hidden="1" x14ac:dyDescent="0.25">
      <c r="B6571" s="313" t="s">
        <v>4876</v>
      </c>
      <c r="C6571" s="672"/>
      <c r="D6571" s="313" t="s">
        <v>11928</v>
      </c>
      <c r="E6571" s="313" t="s">
        <v>412</v>
      </c>
      <c r="I6571" s="313" t="s">
        <v>4877</v>
      </c>
      <c r="J6571" s="313" t="s">
        <v>423</v>
      </c>
      <c r="K6571" s="313">
        <v>43</v>
      </c>
      <c r="L6571" s="319"/>
      <c r="M6571" s="319">
        <v>23</v>
      </c>
      <c r="N6571" s="319">
        <v>4</v>
      </c>
      <c r="O6571" s="319" t="s">
        <v>9644</v>
      </c>
      <c r="P6571" s="319">
        <v>6</v>
      </c>
      <c r="Q6571" s="319">
        <v>23</v>
      </c>
      <c r="R6571" s="319">
        <v>13</v>
      </c>
      <c r="S6571" s="319" t="s">
        <v>9645</v>
      </c>
      <c r="T6571" s="319">
        <v>81</v>
      </c>
      <c r="U6571" s="319">
        <v>43.384</v>
      </c>
      <c r="V6571" s="319">
        <v>6.3869999999999996</v>
      </c>
      <c r="W6571" s="319"/>
      <c r="X6571" s="319"/>
      <c r="Y6571" s="319"/>
      <c r="Z6571" s="319"/>
      <c r="AA6571" s="319"/>
      <c r="AB6571" s="319"/>
      <c r="AC6571" s="319"/>
      <c r="AD6571" s="319"/>
      <c r="AE6571" s="319"/>
      <c r="AF6571" s="319"/>
    </row>
    <row r="6572" spans="2:32" s="313" customFormat="1" hidden="1" x14ac:dyDescent="0.25">
      <c r="B6572" s="313" t="s">
        <v>9118</v>
      </c>
      <c r="C6572" s="672"/>
      <c r="D6572" s="313" t="s">
        <v>11929</v>
      </c>
      <c r="E6572" s="313" t="s">
        <v>412</v>
      </c>
      <c r="I6572" s="313" t="s">
        <v>9119</v>
      </c>
      <c r="J6572" s="313" t="s">
        <v>423</v>
      </c>
      <c r="K6572" s="313">
        <v>49</v>
      </c>
      <c r="L6572" s="319"/>
      <c r="M6572" s="319">
        <v>7</v>
      </c>
      <c r="N6572" s="319">
        <v>20</v>
      </c>
      <c r="O6572" s="319" t="s">
        <v>9644</v>
      </c>
      <c r="P6572" s="319">
        <v>5</v>
      </c>
      <c r="Q6572" s="319">
        <v>28</v>
      </c>
      <c r="R6572" s="319">
        <v>8</v>
      </c>
      <c r="S6572" s="319" t="s">
        <v>9645</v>
      </c>
      <c r="T6572" s="319">
        <v>375</v>
      </c>
      <c r="U6572" s="319">
        <v>49.122</v>
      </c>
      <c r="V6572" s="319">
        <v>5.4690000000000003</v>
      </c>
      <c r="W6572" s="319"/>
      <c r="X6572" s="319"/>
      <c r="Y6572" s="319"/>
      <c r="Z6572" s="319"/>
      <c r="AA6572" s="319"/>
      <c r="AB6572" s="319"/>
      <c r="AC6572" s="319"/>
      <c r="AD6572" s="319"/>
      <c r="AE6572" s="319"/>
      <c r="AF6572" s="319"/>
    </row>
    <row r="6573" spans="2:32" s="313" customFormat="1" hidden="1" x14ac:dyDescent="0.25">
      <c r="B6573" s="313" t="s">
        <v>3972</v>
      </c>
      <c r="C6573" s="672"/>
      <c r="D6573" s="313" t="s">
        <v>11930</v>
      </c>
      <c r="E6573" s="313" t="s">
        <v>412</v>
      </c>
      <c r="I6573" s="313" t="s">
        <v>3973</v>
      </c>
      <c r="J6573" s="313" t="s">
        <v>423</v>
      </c>
      <c r="K6573" s="313">
        <v>43</v>
      </c>
      <c r="L6573" s="319"/>
      <c r="M6573" s="319">
        <v>31</v>
      </c>
      <c r="N6573" s="319">
        <v>21</v>
      </c>
      <c r="O6573" s="319" t="s">
        <v>9644</v>
      </c>
      <c r="P6573" s="319">
        <v>4</v>
      </c>
      <c r="Q6573" s="319">
        <v>55</v>
      </c>
      <c r="R6573" s="319">
        <v>25</v>
      </c>
      <c r="S6573" s="319" t="s">
        <v>9645</v>
      </c>
      <c r="T6573" s="319">
        <v>25</v>
      </c>
      <c r="U6573" s="319">
        <v>43.523000000000003</v>
      </c>
      <c r="V6573" s="319">
        <v>4.9240000000000004</v>
      </c>
      <c r="W6573" s="319"/>
      <c r="X6573" s="319"/>
      <c r="Y6573" s="319"/>
      <c r="Z6573" s="319"/>
      <c r="AA6573" s="319"/>
      <c r="AB6573" s="319"/>
      <c r="AC6573" s="319"/>
      <c r="AD6573" s="319"/>
      <c r="AE6573" s="319"/>
      <c r="AF6573" s="319"/>
    </row>
    <row r="6574" spans="2:32" s="313" customFormat="1" hidden="1" x14ac:dyDescent="0.25">
      <c r="B6574" s="313" t="s">
        <v>4890</v>
      </c>
      <c r="C6574" s="672"/>
      <c r="D6574" s="313" t="s">
        <v>11931</v>
      </c>
      <c r="E6574" s="313" t="s">
        <v>412</v>
      </c>
      <c r="I6574" s="313" t="s">
        <v>4890</v>
      </c>
      <c r="J6574" s="313" t="s">
        <v>406</v>
      </c>
      <c r="K6574" s="313">
        <v>48</v>
      </c>
      <c r="L6574" s="319"/>
      <c r="M6574" s="319">
        <v>11</v>
      </c>
      <c r="N6574" s="319">
        <v>10</v>
      </c>
      <c r="O6574" s="319" t="s">
        <v>9644</v>
      </c>
      <c r="P6574" s="319">
        <v>10</v>
      </c>
      <c r="Q6574" s="319">
        <v>51</v>
      </c>
      <c r="R6574" s="319">
        <v>44</v>
      </c>
      <c r="S6574" s="319" t="s">
        <v>9645</v>
      </c>
      <c r="T6574" s="319">
        <v>556</v>
      </c>
      <c r="U6574" s="319">
        <v>48.186</v>
      </c>
      <c r="V6574" s="319">
        <v>10.862</v>
      </c>
      <c r="W6574" s="319"/>
      <c r="X6574" s="319"/>
      <c r="Y6574" s="319"/>
      <c r="Z6574" s="319"/>
      <c r="AA6574" s="319"/>
      <c r="AB6574" s="319"/>
      <c r="AC6574" s="319"/>
      <c r="AD6574" s="319"/>
      <c r="AE6574" s="319"/>
      <c r="AF6574" s="319"/>
    </row>
    <row r="6575" spans="2:32" s="313" customFormat="1" hidden="1" x14ac:dyDescent="0.25">
      <c r="B6575" s="313" t="s">
        <v>4894</v>
      </c>
      <c r="C6575" s="672"/>
      <c r="D6575" s="313" t="s">
        <v>11932</v>
      </c>
      <c r="E6575" s="313" t="s">
        <v>412</v>
      </c>
      <c r="I6575" s="313" t="s">
        <v>4894</v>
      </c>
      <c r="J6575" s="313" t="s">
        <v>1194</v>
      </c>
      <c r="K6575" s="313">
        <v>54</v>
      </c>
      <c r="L6575" s="319"/>
      <c r="M6575" s="319">
        <v>17</v>
      </c>
      <c r="N6575" s="319">
        <v>32</v>
      </c>
      <c r="O6575" s="319" t="s">
        <v>9644</v>
      </c>
      <c r="P6575" s="319">
        <v>1</v>
      </c>
      <c r="Q6575" s="319">
        <v>32</v>
      </c>
      <c r="R6575" s="319">
        <v>6</v>
      </c>
      <c r="S6575" s="319" t="s">
        <v>9648</v>
      </c>
      <c r="T6575" s="319">
        <v>41</v>
      </c>
      <c r="U6575" s="319">
        <v>54.292000000000002</v>
      </c>
      <c r="V6575" s="319">
        <v>-1.5349999999999999</v>
      </c>
      <c r="W6575" s="319"/>
      <c r="X6575" s="319"/>
      <c r="Y6575" s="319"/>
      <c r="Z6575" s="319"/>
      <c r="AA6575" s="319"/>
      <c r="AB6575" s="319"/>
      <c r="AC6575" s="319"/>
      <c r="AD6575" s="319"/>
      <c r="AE6575" s="319"/>
      <c r="AF6575" s="319"/>
    </row>
    <row r="6576" spans="2:32" s="313" customFormat="1" hidden="1" x14ac:dyDescent="0.25">
      <c r="B6576" s="313" t="s">
        <v>4895</v>
      </c>
      <c r="C6576" s="672"/>
      <c r="D6576" s="313" t="s">
        <v>11933</v>
      </c>
      <c r="E6576" s="313" t="s">
        <v>412</v>
      </c>
      <c r="I6576" s="313" t="s">
        <v>4896</v>
      </c>
      <c r="J6576" s="313" t="s">
        <v>406</v>
      </c>
      <c r="K6576" s="313">
        <v>53</v>
      </c>
      <c r="L6576" s="319"/>
      <c r="M6576" s="319">
        <v>16</v>
      </c>
      <c r="N6576" s="319">
        <v>19</v>
      </c>
      <c r="O6576" s="319" t="s">
        <v>9644</v>
      </c>
      <c r="P6576" s="319">
        <v>7</v>
      </c>
      <c r="Q6576" s="319">
        <v>26</v>
      </c>
      <c r="R6576" s="319">
        <v>34</v>
      </c>
      <c r="S6576" s="319" t="s">
        <v>9645</v>
      </c>
      <c r="T6576" s="319">
        <v>1</v>
      </c>
      <c r="U6576" s="319">
        <v>53.271999999999998</v>
      </c>
      <c r="V6576" s="319">
        <v>7.4429999999999996</v>
      </c>
      <c r="W6576" s="319"/>
      <c r="X6576" s="319"/>
      <c r="Y6576" s="319"/>
      <c r="Z6576" s="319"/>
      <c r="AA6576" s="319"/>
      <c r="AB6576" s="319"/>
      <c r="AC6576" s="319"/>
      <c r="AD6576" s="319"/>
      <c r="AE6576" s="319"/>
      <c r="AF6576" s="319"/>
    </row>
    <row r="6577" spans="2:32" s="313" customFormat="1" hidden="1" x14ac:dyDescent="0.25">
      <c r="B6577" s="313" t="s">
        <v>4903</v>
      </c>
      <c r="C6577" s="672"/>
      <c r="D6577" s="313" t="s">
        <v>11934</v>
      </c>
      <c r="E6577" s="313" t="s">
        <v>412</v>
      </c>
      <c r="I6577" s="313" t="s">
        <v>4903</v>
      </c>
      <c r="J6577" s="313" t="s">
        <v>1194</v>
      </c>
      <c r="K6577" s="313">
        <v>52</v>
      </c>
      <c r="L6577" s="319"/>
      <c r="M6577" s="319">
        <v>36</v>
      </c>
      <c r="N6577" s="319">
        <v>28</v>
      </c>
      <c r="O6577" s="319" t="s">
        <v>9644</v>
      </c>
      <c r="P6577" s="319">
        <v>1</v>
      </c>
      <c r="Q6577" s="319">
        <v>1</v>
      </c>
      <c r="R6577" s="319">
        <v>55</v>
      </c>
      <c r="S6577" s="319" t="s">
        <v>9648</v>
      </c>
      <c r="T6577" s="319">
        <v>143</v>
      </c>
      <c r="U6577" s="319">
        <v>52.607999999999997</v>
      </c>
      <c r="V6577" s="319">
        <v>-1.032</v>
      </c>
      <c r="W6577" s="319"/>
      <c r="X6577" s="319"/>
      <c r="Y6577" s="319"/>
      <c r="Z6577" s="319"/>
      <c r="AA6577" s="319"/>
      <c r="AB6577" s="319"/>
      <c r="AC6577" s="319"/>
      <c r="AD6577" s="319"/>
      <c r="AE6577" s="319"/>
      <c r="AF6577" s="319"/>
    </row>
    <row r="6578" spans="2:32" s="313" customFormat="1" hidden="1" x14ac:dyDescent="0.25">
      <c r="B6578" s="313" t="s">
        <v>4907</v>
      </c>
      <c r="C6578" s="672"/>
      <c r="D6578" s="313" t="s">
        <v>11935</v>
      </c>
      <c r="E6578" s="313" t="s">
        <v>412</v>
      </c>
      <c r="I6578" s="313" t="s">
        <v>4907</v>
      </c>
      <c r="J6578" s="313" t="s">
        <v>748</v>
      </c>
      <c r="K6578" s="313">
        <v>52</v>
      </c>
      <c r="L6578" s="319"/>
      <c r="M6578" s="319">
        <v>27</v>
      </c>
      <c r="N6578" s="319">
        <v>37</v>
      </c>
      <c r="O6578" s="319" t="s">
        <v>9644</v>
      </c>
      <c r="P6578" s="319">
        <v>5</v>
      </c>
      <c r="Q6578" s="319">
        <v>31</v>
      </c>
      <c r="R6578" s="319">
        <v>38</v>
      </c>
      <c r="S6578" s="319" t="s">
        <v>9645</v>
      </c>
      <c r="T6578" s="319">
        <v>-3</v>
      </c>
      <c r="U6578" s="319">
        <v>52.46</v>
      </c>
      <c r="V6578" s="319">
        <v>5.5270000000000001</v>
      </c>
      <c r="W6578" s="319"/>
      <c r="X6578" s="319"/>
      <c r="Y6578" s="319"/>
      <c r="Z6578" s="319"/>
      <c r="AA6578" s="319"/>
      <c r="AB6578" s="319"/>
      <c r="AC6578" s="319"/>
      <c r="AD6578" s="319"/>
      <c r="AE6578" s="319"/>
      <c r="AF6578" s="319"/>
    </row>
    <row r="6579" spans="2:32" s="313" customFormat="1" hidden="1" x14ac:dyDescent="0.25">
      <c r="B6579" s="313" t="s">
        <v>4043</v>
      </c>
      <c r="C6579" s="672"/>
      <c r="D6579" s="313" t="s">
        <v>11936</v>
      </c>
      <c r="E6579" s="313" t="s">
        <v>412</v>
      </c>
      <c r="I6579" s="313" t="s">
        <v>4044</v>
      </c>
      <c r="J6579" s="313" t="s">
        <v>469</v>
      </c>
      <c r="K6579" s="313">
        <v>19</v>
      </c>
      <c r="L6579" s="319"/>
      <c r="M6579" s="319">
        <v>28</v>
      </c>
      <c r="N6579" s="319">
        <v>30</v>
      </c>
      <c r="O6579" s="319" t="s">
        <v>9644</v>
      </c>
      <c r="P6579" s="319">
        <v>96</v>
      </c>
      <c r="Q6579" s="319">
        <v>47</v>
      </c>
      <c r="R6579" s="319">
        <v>51</v>
      </c>
      <c r="S6579" s="319" t="s">
        <v>9648</v>
      </c>
      <c r="T6579" s="319">
        <v>954</v>
      </c>
      <c r="U6579" s="319">
        <v>19.475000000000001</v>
      </c>
      <c r="V6579" s="319">
        <v>-96.796999999999997</v>
      </c>
      <c r="W6579" s="319"/>
      <c r="X6579" s="319"/>
      <c r="Y6579" s="319"/>
      <c r="Z6579" s="319"/>
      <c r="AA6579" s="319"/>
      <c r="AB6579" s="319"/>
      <c r="AC6579" s="319"/>
      <c r="AD6579" s="319"/>
      <c r="AE6579" s="319"/>
      <c r="AF6579" s="319"/>
    </row>
    <row r="6580" spans="2:32" s="313" customFormat="1" hidden="1" x14ac:dyDescent="0.25">
      <c r="B6580" s="313" t="s">
        <v>4913</v>
      </c>
      <c r="C6580" s="672"/>
      <c r="D6580" s="313" t="s">
        <v>11937</v>
      </c>
      <c r="E6580" s="313" t="s">
        <v>412</v>
      </c>
      <c r="I6580" s="313" t="s">
        <v>4913</v>
      </c>
      <c r="J6580" s="313" t="s">
        <v>594</v>
      </c>
      <c r="K6580" s="313">
        <v>42</v>
      </c>
      <c r="L6580" s="319"/>
      <c r="M6580" s="319">
        <v>35</v>
      </c>
      <c r="N6580" s="319">
        <v>20</v>
      </c>
      <c r="O6580" s="319" t="s">
        <v>9644</v>
      </c>
      <c r="P6580" s="319">
        <v>5</v>
      </c>
      <c r="Q6580" s="319">
        <v>39</v>
      </c>
      <c r="R6580" s="319">
        <v>20</v>
      </c>
      <c r="S6580" s="319" t="s">
        <v>9648</v>
      </c>
      <c r="T6580" s="319">
        <v>917</v>
      </c>
      <c r="U6580" s="319">
        <v>42.588999999999999</v>
      </c>
      <c r="V6580" s="319">
        <v>-5.6559999999999997</v>
      </c>
      <c r="W6580" s="319"/>
      <c r="X6580" s="319"/>
      <c r="Y6580" s="319"/>
      <c r="Z6580" s="319"/>
      <c r="AA6580" s="319"/>
      <c r="AB6580" s="319"/>
      <c r="AC6580" s="319"/>
      <c r="AD6580" s="319"/>
      <c r="AE6580" s="319"/>
      <c r="AF6580" s="319"/>
    </row>
    <row r="6581" spans="2:32" s="313" customFormat="1" hidden="1" x14ac:dyDescent="0.25">
      <c r="B6581" s="313" t="s">
        <v>4917</v>
      </c>
      <c r="C6581" s="672"/>
      <c r="D6581" s="313" t="s">
        <v>11938</v>
      </c>
      <c r="E6581" s="313" t="s">
        <v>412</v>
      </c>
      <c r="I6581" s="313" t="s">
        <v>4917</v>
      </c>
      <c r="J6581" s="313" t="s">
        <v>682</v>
      </c>
      <c r="K6581" s="313">
        <v>47</v>
      </c>
      <c r="L6581" s="319"/>
      <c r="M6581" s="319">
        <v>5</v>
      </c>
      <c r="N6581" s="319">
        <v>1</v>
      </c>
      <c r="O6581" s="319" t="s">
        <v>9644</v>
      </c>
      <c r="P6581" s="319">
        <v>6</v>
      </c>
      <c r="Q6581" s="319">
        <v>47</v>
      </c>
      <c r="R6581" s="319">
        <v>34</v>
      </c>
      <c r="S6581" s="319" t="s">
        <v>9645</v>
      </c>
      <c r="T6581" s="319">
        <v>1026</v>
      </c>
      <c r="U6581" s="319">
        <v>47.084000000000003</v>
      </c>
      <c r="V6581" s="319">
        <v>6.7930000000000001</v>
      </c>
      <c r="W6581" s="319"/>
      <c r="X6581" s="319"/>
      <c r="Y6581" s="319"/>
      <c r="Z6581" s="319"/>
      <c r="AA6581" s="319"/>
      <c r="AB6581" s="319"/>
      <c r="AC6581" s="319"/>
      <c r="AD6581" s="319"/>
      <c r="AE6581" s="319"/>
      <c r="AF6581" s="319"/>
    </row>
    <row r="6582" spans="2:32" s="313" customFormat="1" hidden="1" x14ac:dyDescent="0.25">
      <c r="B6582" s="313" t="s">
        <v>6064</v>
      </c>
      <c r="C6582" s="672"/>
      <c r="D6582" s="313" t="s">
        <v>11939</v>
      </c>
      <c r="E6582" s="313" t="s">
        <v>412</v>
      </c>
      <c r="I6582" s="313" t="s">
        <v>6065</v>
      </c>
      <c r="J6582" s="313" t="s">
        <v>423</v>
      </c>
      <c r="K6582" s="313">
        <v>48</v>
      </c>
      <c r="L6582" s="319"/>
      <c r="M6582" s="319">
        <v>35</v>
      </c>
      <c r="N6582" s="319">
        <v>37</v>
      </c>
      <c r="O6582" s="319" t="s">
        <v>9644</v>
      </c>
      <c r="P6582" s="319">
        <v>3</v>
      </c>
      <c r="Q6582" s="319">
        <v>0</v>
      </c>
      <c r="R6582" s="319">
        <v>18</v>
      </c>
      <c r="S6582" s="319" t="s">
        <v>9645</v>
      </c>
      <c r="T6582" s="319">
        <v>129</v>
      </c>
      <c r="U6582" s="319">
        <v>48.594000000000001</v>
      </c>
      <c r="V6582" s="319">
        <v>3.0049999999999999</v>
      </c>
      <c r="W6582" s="319"/>
      <c r="X6582" s="319"/>
      <c r="Y6582" s="319"/>
      <c r="Z6582" s="319"/>
      <c r="AA6582" s="319"/>
      <c r="AB6582" s="319"/>
      <c r="AC6582" s="319"/>
      <c r="AD6582" s="319"/>
      <c r="AE6582" s="319"/>
      <c r="AF6582" s="319"/>
    </row>
    <row r="6583" spans="2:32" s="313" customFormat="1" hidden="1" x14ac:dyDescent="0.25">
      <c r="B6583" s="313" t="s">
        <v>6582</v>
      </c>
      <c r="C6583" s="672"/>
      <c r="D6583" s="313" t="s">
        <v>11940</v>
      </c>
      <c r="E6583" s="313" t="s">
        <v>412</v>
      </c>
      <c r="I6583" s="313" t="s">
        <v>6583</v>
      </c>
      <c r="J6583" s="313" t="s">
        <v>423</v>
      </c>
      <c r="K6583" s="313">
        <v>43</v>
      </c>
      <c r="L6583" s="319"/>
      <c r="M6583" s="319">
        <v>5</v>
      </c>
      <c r="N6583" s="319">
        <v>26</v>
      </c>
      <c r="O6583" s="319" t="s">
        <v>9644</v>
      </c>
      <c r="P6583" s="319">
        <v>1</v>
      </c>
      <c r="Q6583" s="319">
        <v>41</v>
      </c>
      <c r="R6583" s="319">
        <v>45</v>
      </c>
      <c r="S6583" s="319" t="s">
        <v>9645</v>
      </c>
      <c r="T6583" s="319">
        <v>340</v>
      </c>
      <c r="U6583" s="319">
        <v>43.091000000000001</v>
      </c>
      <c r="V6583" s="319">
        <v>1.696</v>
      </c>
      <c r="W6583" s="319"/>
      <c r="X6583" s="319"/>
      <c r="Y6583" s="319"/>
      <c r="Z6583" s="319"/>
      <c r="AA6583" s="319"/>
      <c r="AB6583" s="319"/>
      <c r="AC6583" s="319"/>
      <c r="AD6583" s="319"/>
      <c r="AE6583" s="319"/>
      <c r="AF6583" s="319"/>
    </row>
    <row r="6584" spans="2:32" s="313" customFormat="1" hidden="1" x14ac:dyDescent="0.25">
      <c r="B6584" s="313" t="s">
        <v>4927</v>
      </c>
      <c r="C6584" s="672"/>
      <c r="D6584" s="313" t="s">
        <v>11941</v>
      </c>
      <c r="E6584" s="313" t="s">
        <v>412</v>
      </c>
      <c r="I6584" s="313" t="s">
        <v>4928</v>
      </c>
      <c r="J6584" s="313" t="s">
        <v>406</v>
      </c>
      <c r="K6584" s="313">
        <v>47</v>
      </c>
      <c r="L6584" s="319"/>
      <c r="M6584" s="319">
        <v>51</v>
      </c>
      <c r="N6584" s="319">
        <v>32</v>
      </c>
      <c r="O6584" s="319" t="s">
        <v>9644</v>
      </c>
      <c r="P6584" s="319">
        <v>10</v>
      </c>
      <c r="Q6584" s="319">
        <v>0</v>
      </c>
      <c r="R6584" s="319">
        <v>52</v>
      </c>
      <c r="S6584" s="319" t="s">
        <v>9645</v>
      </c>
      <c r="T6584" s="319">
        <v>640</v>
      </c>
      <c r="U6584" s="319">
        <v>47.859000000000002</v>
      </c>
      <c r="V6584" s="319">
        <v>10.013999999999999</v>
      </c>
      <c r="W6584" s="319"/>
      <c r="X6584" s="319"/>
      <c r="Y6584" s="319"/>
      <c r="Z6584" s="319"/>
      <c r="AA6584" s="319"/>
      <c r="AB6584" s="319"/>
      <c r="AC6584" s="319"/>
      <c r="AD6584" s="319"/>
      <c r="AE6584" s="319"/>
      <c r="AF6584" s="319"/>
    </row>
    <row r="6585" spans="2:32" s="313" customFormat="1" hidden="1" x14ac:dyDescent="0.25">
      <c r="B6585" s="313" t="s">
        <v>4931</v>
      </c>
      <c r="C6585" s="672"/>
      <c r="D6585" s="313" t="s">
        <v>11942</v>
      </c>
      <c r="E6585" s="313" t="s">
        <v>412</v>
      </c>
      <c r="I6585" s="313" t="s">
        <v>4932</v>
      </c>
      <c r="J6585" s="313" t="s">
        <v>423</v>
      </c>
      <c r="K6585" s="313">
        <v>43</v>
      </c>
      <c r="L6585" s="319"/>
      <c r="M6585" s="319">
        <v>10</v>
      </c>
      <c r="N6585" s="319">
        <v>33</v>
      </c>
      <c r="O6585" s="319" t="s">
        <v>9644</v>
      </c>
      <c r="P6585" s="319">
        <v>2</v>
      </c>
      <c r="Q6585" s="319">
        <v>44</v>
      </c>
      <c r="R6585" s="319">
        <v>3</v>
      </c>
      <c r="S6585" s="319" t="s">
        <v>9645</v>
      </c>
      <c r="T6585" s="319">
        <v>64</v>
      </c>
      <c r="U6585" s="319">
        <v>43.176000000000002</v>
      </c>
      <c r="V6585" s="319">
        <v>2.734</v>
      </c>
      <c r="W6585" s="319"/>
      <c r="X6585" s="319"/>
      <c r="Y6585" s="319"/>
      <c r="Z6585" s="319"/>
      <c r="AA6585" s="319"/>
      <c r="AB6585" s="319"/>
      <c r="AC6585" s="319"/>
      <c r="AD6585" s="319"/>
      <c r="AE6585" s="319"/>
      <c r="AF6585" s="319"/>
    </row>
    <row r="6586" spans="2:32" s="313" customFormat="1" hidden="1" x14ac:dyDescent="0.25">
      <c r="B6586" s="313" t="s">
        <v>4936</v>
      </c>
      <c r="C6586" s="672"/>
      <c r="D6586" s="313" t="s">
        <v>11943</v>
      </c>
      <c r="E6586" s="313" t="s">
        <v>412</v>
      </c>
      <c r="I6586" s="313" t="s">
        <v>4936</v>
      </c>
      <c r="J6586" s="313" t="s">
        <v>726</v>
      </c>
      <c r="K6586" s="313">
        <v>5</v>
      </c>
      <c r="L6586" s="319"/>
      <c r="M6586" s="319">
        <v>4</v>
      </c>
      <c r="N6586" s="319">
        <v>10</v>
      </c>
      <c r="O6586" s="319" t="s">
        <v>9644</v>
      </c>
      <c r="P6586" s="319">
        <v>97</v>
      </c>
      <c r="Q6586" s="319">
        <v>15</v>
      </c>
      <c r="R6586" s="319">
        <v>33</v>
      </c>
      <c r="S6586" s="319" t="s">
        <v>9645</v>
      </c>
      <c r="T6586" s="319">
        <v>9</v>
      </c>
      <c r="U6586" s="319">
        <v>5.069</v>
      </c>
      <c r="V6586" s="319">
        <v>97.259</v>
      </c>
      <c r="W6586" s="319"/>
      <c r="X6586" s="319"/>
      <c r="Y6586" s="319"/>
      <c r="Z6586" s="319"/>
      <c r="AA6586" s="319"/>
      <c r="AB6586" s="319"/>
      <c r="AC6586" s="319"/>
      <c r="AD6586" s="319"/>
      <c r="AE6586" s="319"/>
      <c r="AF6586" s="319"/>
    </row>
    <row r="6587" spans="2:32" s="313" customFormat="1" hidden="1" x14ac:dyDescent="0.25">
      <c r="B6587" s="313" t="s">
        <v>4947</v>
      </c>
      <c r="C6587" s="672"/>
      <c r="D6587" s="313" t="s">
        <v>11944</v>
      </c>
      <c r="E6587" s="313" t="s">
        <v>412</v>
      </c>
      <c r="I6587" s="313" t="s">
        <v>4947</v>
      </c>
      <c r="J6587" s="313" t="s">
        <v>525</v>
      </c>
      <c r="K6587" s="313">
        <v>26</v>
      </c>
      <c r="L6587" s="319"/>
      <c r="M6587" s="319">
        <v>10</v>
      </c>
      <c r="N6587" s="319">
        <v>32</v>
      </c>
      <c r="O6587" s="319" t="s">
        <v>9647</v>
      </c>
      <c r="P6587" s="319">
        <v>26</v>
      </c>
      <c r="Q6587" s="319">
        <v>11</v>
      </c>
      <c r="R6587" s="319">
        <v>4</v>
      </c>
      <c r="S6587" s="319" t="s">
        <v>9645</v>
      </c>
      <c r="T6587" s="319">
        <v>1486</v>
      </c>
      <c r="U6587" s="319">
        <v>-26.175999999999998</v>
      </c>
      <c r="V6587" s="319">
        <v>26.184000000000001</v>
      </c>
      <c r="W6587" s="319"/>
      <c r="X6587" s="319"/>
      <c r="Y6587" s="319"/>
      <c r="Z6587" s="319"/>
      <c r="AA6587" s="319"/>
      <c r="AB6587" s="319"/>
      <c r="AC6587" s="319"/>
      <c r="AD6587" s="319"/>
      <c r="AE6587" s="319"/>
      <c r="AF6587" s="319"/>
    </row>
    <row r="6588" spans="2:32" s="313" customFormat="1" hidden="1" x14ac:dyDescent="0.25">
      <c r="B6588" s="313" t="s">
        <v>486</v>
      </c>
      <c r="C6588" s="672"/>
      <c r="D6588" s="313" t="s">
        <v>11945</v>
      </c>
      <c r="E6588" s="313" t="s">
        <v>412</v>
      </c>
      <c r="I6588" s="313" t="s">
        <v>490</v>
      </c>
      <c r="J6588" s="313" t="s">
        <v>488</v>
      </c>
      <c r="K6588" s="313">
        <v>9</v>
      </c>
      <c r="L6588" s="319"/>
      <c r="M6588" s="319">
        <v>0</v>
      </c>
      <c r="N6588" s="319">
        <v>13</v>
      </c>
      <c r="O6588" s="319" t="s">
        <v>9644</v>
      </c>
      <c r="P6588" s="319">
        <v>38</v>
      </c>
      <c r="Q6588" s="319">
        <v>43</v>
      </c>
      <c r="R6588" s="319">
        <v>32</v>
      </c>
      <c r="S6588" s="319" t="s">
        <v>9645</v>
      </c>
      <c r="T6588" s="319">
        <v>2362</v>
      </c>
      <c r="U6588" s="319">
        <v>9.0039999999999996</v>
      </c>
      <c r="V6588" s="319">
        <v>38.725999999999999</v>
      </c>
      <c r="W6588" s="319"/>
      <c r="X6588" s="319"/>
      <c r="Y6588" s="319"/>
      <c r="Z6588" s="319"/>
      <c r="AA6588" s="319"/>
      <c r="AB6588" s="319"/>
      <c r="AC6588" s="319"/>
      <c r="AD6588" s="319"/>
      <c r="AE6588" s="319"/>
      <c r="AF6588" s="319"/>
    </row>
    <row r="6589" spans="2:32" s="313" customFormat="1" hidden="1" x14ac:dyDescent="0.25">
      <c r="B6589" s="313" t="s">
        <v>4976</v>
      </c>
      <c r="C6589" s="672"/>
      <c r="D6589" s="313" t="s">
        <v>11946</v>
      </c>
      <c r="E6589" s="313" t="s">
        <v>412</v>
      </c>
      <c r="I6589" s="313" t="s">
        <v>4976</v>
      </c>
      <c r="J6589" s="313" t="s">
        <v>4203</v>
      </c>
      <c r="K6589" s="313">
        <v>5</v>
      </c>
      <c r="L6589" s="319"/>
      <c r="M6589" s="319">
        <v>57</v>
      </c>
      <c r="N6589" s="319">
        <v>57</v>
      </c>
      <c r="O6589" s="319" t="s">
        <v>9644</v>
      </c>
      <c r="P6589" s="319">
        <v>58</v>
      </c>
      <c r="Q6589" s="319">
        <v>16</v>
      </c>
      <c r="R6589" s="319">
        <v>13</v>
      </c>
      <c r="S6589" s="319" t="s">
        <v>9648</v>
      </c>
      <c r="T6589" s="319">
        <v>55</v>
      </c>
      <c r="U6589" s="319">
        <v>5.9660000000000002</v>
      </c>
      <c r="V6589" s="319">
        <v>-58.27</v>
      </c>
      <c r="W6589" s="319"/>
      <c r="X6589" s="319"/>
      <c r="Y6589" s="319"/>
      <c r="Z6589" s="319"/>
      <c r="AA6589" s="319"/>
      <c r="AB6589" s="319"/>
      <c r="AC6589" s="319"/>
      <c r="AD6589" s="319"/>
      <c r="AE6589" s="319"/>
      <c r="AF6589" s="319"/>
    </row>
    <row r="6590" spans="2:32" s="313" customFormat="1" hidden="1" x14ac:dyDescent="0.25">
      <c r="B6590" s="313" t="s">
        <v>4977</v>
      </c>
      <c r="C6590" s="672"/>
      <c r="D6590" s="313" t="s">
        <v>11947</v>
      </c>
      <c r="E6590" s="313" t="s">
        <v>412</v>
      </c>
      <c r="I6590" s="313" t="s">
        <v>4977</v>
      </c>
      <c r="J6590" s="313" t="s">
        <v>410</v>
      </c>
      <c r="K6590" s="313">
        <v>56</v>
      </c>
      <c r="L6590" s="319"/>
      <c r="M6590" s="319">
        <v>23</v>
      </c>
      <c r="N6590" s="319">
        <v>48</v>
      </c>
      <c r="O6590" s="319" t="s">
        <v>9644</v>
      </c>
      <c r="P6590" s="319">
        <v>8</v>
      </c>
      <c r="Q6590" s="319">
        <v>26</v>
      </c>
      <c r="R6590" s="319">
        <v>36</v>
      </c>
      <c r="S6590" s="319" t="s">
        <v>9645</v>
      </c>
      <c r="T6590" s="319">
        <v>15</v>
      </c>
      <c r="U6590" s="319">
        <v>56.396999999999998</v>
      </c>
      <c r="V6590" s="319">
        <v>8.4429999999999996</v>
      </c>
      <c r="W6590" s="319"/>
      <c r="X6590" s="319"/>
      <c r="Y6590" s="319"/>
      <c r="Z6590" s="319"/>
      <c r="AA6590" s="319"/>
      <c r="AB6590" s="319"/>
      <c r="AC6590" s="319"/>
      <c r="AD6590" s="319"/>
      <c r="AE6590" s="319"/>
      <c r="AF6590" s="319"/>
    </row>
    <row r="6591" spans="2:32" s="313" customFormat="1" hidden="1" x14ac:dyDescent="0.25">
      <c r="B6591" s="313" t="s">
        <v>4978</v>
      </c>
      <c r="C6591" s="672"/>
      <c r="D6591" s="313" t="s">
        <v>11948</v>
      </c>
      <c r="E6591" s="313" t="s">
        <v>412</v>
      </c>
      <c r="I6591" s="313" t="s">
        <v>4978</v>
      </c>
      <c r="J6591" s="313" t="s">
        <v>1895</v>
      </c>
      <c r="K6591" s="313">
        <v>49</v>
      </c>
      <c r="L6591" s="319"/>
      <c r="M6591" s="319">
        <v>40</v>
      </c>
      <c r="N6591" s="319">
        <v>30</v>
      </c>
      <c r="O6591" s="319" t="s">
        <v>9644</v>
      </c>
      <c r="P6591" s="319">
        <v>13</v>
      </c>
      <c r="Q6591" s="319">
        <v>16</v>
      </c>
      <c r="R6591" s="319">
        <v>28</v>
      </c>
      <c r="S6591" s="319" t="s">
        <v>9645</v>
      </c>
      <c r="T6591" s="319">
        <v>363</v>
      </c>
      <c r="U6591" s="319">
        <v>49.674999999999997</v>
      </c>
      <c r="V6591" s="319">
        <v>13.273999999999999</v>
      </c>
      <c r="W6591" s="319"/>
      <c r="X6591" s="319"/>
      <c r="Y6591" s="319"/>
      <c r="Z6591" s="319"/>
      <c r="AA6591" s="319"/>
      <c r="AB6591" s="319"/>
      <c r="AC6591" s="319"/>
      <c r="AD6591" s="319"/>
      <c r="AE6591" s="319"/>
      <c r="AF6591" s="319"/>
    </row>
    <row r="6592" spans="2:32" s="313" customFormat="1" hidden="1" x14ac:dyDescent="0.25">
      <c r="B6592" s="313" t="s">
        <v>4979</v>
      </c>
      <c r="C6592" s="672"/>
      <c r="D6592" s="313" t="s">
        <v>11949</v>
      </c>
      <c r="E6592" s="313" t="s">
        <v>412</v>
      </c>
      <c r="I6592" s="313" t="s">
        <v>4979</v>
      </c>
      <c r="J6592" s="313" t="s">
        <v>1018</v>
      </c>
      <c r="K6592" s="313">
        <v>16</v>
      </c>
      <c r="L6592" s="319"/>
      <c r="M6592" s="319">
        <v>2</v>
      </c>
      <c r="N6592" s="319">
        <v>5</v>
      </c>
      <c r="O6592" s="319" t="s">
        <v>9644</v>
      </c>
      <c r="P6592" s="319">
        <v>120</v>
      </c>
      <c r="Q6592" s="319">
        <v>14</v>
      </c>
      <c r="R6592" s="319">
        <v>27</v>
      </c>
      <c r="S6592" s="319" t="s">
        <v>9645</v>
      </c>
      <c r="T6592" s="319">
        <v>1</v>
      </c>
      <c r="U6592" s="319">
        <v>16.035</v>
      </c>
      <c r="V6592" s="319">
        <v>120.241</v>
      </c>
      <c r="W6592" s="319"/>
      <c r="X6592" s="319"/>
      <c r="Y6592" s="319"/>
      <c r="Z6592" s="319"/>
      <c r="AA6592" s="319"/>
      <c r="AB6592" s="319"/>
      <c r="AC6592" s="319"/>
      <c r="AD6592" s="319"/>
      <c r="AE6592" s="319"/>
      <c r="AF6592" s="319"/>
    </row>
    <row r="6593" spans="2:32" s="313" customFormat="1" hidden="1" x14ac:dyDescent="0.25">
      <c r="B6593" s="313" t="s">
        <v>4986</v>
      </c>
      <c r="C6593" s="672"/>
      <c r="D6593" s="313" t="s">
        <v>11950</v>
      </c>
      <c r="E6593" s="313" t="s">
        <v>412</v>
      </c>
      <c r="I6593" s="313" t="s">
        <v>4987</v>
      </c>
      <c r="J6593" s="313" t="s">
        <v>1194</v>
      </c>
      <c r="K6593" s="313">
        <v>54</v>
      </c>
      <c r="L6593" s="319"/>
      <c r="M6593" s="319">
        <v>2</v>
      </c>
      <c r="N6593" s="319">
        <v>58</v>
      </c>
      <c r="O6593" s="319" t="s">
        <v>9644</v>
      </c>
      <c r="P6593" s="319">
        <v>1</v>
      </c>
      <c r="Q6593" s="319">
        <v>15</v>
      </c>
      <c r="R6593" s="319">
        <v>7</v>
      </c>
      <c r="S6593" s="319" t="s">
        <v>9648</v>
      </c>
      <c r="T6593" s="319">
        <v>17</v>
      </c>
      <c r="U6593" s="319">
        <v>54.048999999999999</v>
      </c>
      <c r="V6593" s="319">
        <v>-1.252</v>
      </c>
      <c r="W6593" s="319"/>
      <c r="X6593" s="319"/>
      <c r="Y6593" s="319"/>
      <c r="Z6593" s="319"/>
      <c r="AA6593" s="319"/>
      <c r="AB6593" s="319"/>
      <c r="AC6593" s="319"/>
      <c r="AD6593" s="319"/>
      <c r="AE6593" s="319"/>
      <c r="AF6593" s="319"/>
    </row>
    <row r="6594" spans="2:32" s="313" customFormat="1" hidden="1" x14ac:dyDescent="0.25">
      <c r="B6594" s="313" t="s">
        <v>4988</v>
      </c>
      <c r="C6594" s="672"/>
      <c r="D6594" s="313" t="s">
        <v>11951</v>
      </c>
      <c r="E6594" s="313" t="s">
        <v>412</v>
      </c>
      <c r="I6594" s="313" t="s">
        <v>4988</v>
      </c>
      <c r="J6594" s="313" t="s">
        <v>3421</v>
      </c>
      <c r="K6594" s="313">
        <v>48</v>
      </c>
      <c r="L6594" s="319"/>
      <c r="M6594" s="319">
        <v>13</v>
      </c>
      <c r="N6594" s="319">
        <v>59</v>
      </c>
      <c r="O6594" s="319" t="s">
        <v>9644</v>
      </c>
      <c r="P6594" s="319">
        <v>14</v>
      </c>
      <c r="Q6594" s="319">
        <v>11</v>
      </c>
      <c r="R6594" s="319">
        <v>15</v>
      </c>
      <c r="S6594" s="319" t="s">
        <v>9645</v>
      </c>
      <c r="T6594" s="319">
        <v>299</v>
      </c>
      <c r="U6594" s="319">
        <v>48.232999999999997</v>
      </c>
      <c r="V6594" s="319">
        <v>14.188000000000001</v>
      </c>
      <c r="W6594" s="319"/>
      <c r="X6594" s="319"/>
      <c r="Y6594" s="319"/>
      <c r="Z6594" s="319"/>
      <c r="AA6594" s="319"/>
      <c r="AB6594" s="319"/>
      <c r="AC6594" s="319"/>
      <c r="AD6594" s="319"/>
      <c r="AE6594" s="319"/>
      <c r="AF6594" s="319"/>
    </row>
    <row r="6595" spans="2:32" s="313" customFormat="1" hidden="1" x14ac:dyDescent="0.25">
      <c r="B6595" s="313" t="s">
        <v>4995</v>
      </c>
      <c r="C6595" s="672"/>
      <c r="D6595" s="313" t="s">
        <v>11952</v>
      </c>
      <c r="E6595" s="313" t="s">
        <v>412</v>
      </c>
      <c r="I6595" s="313" t="s">
        <v>4998</v>
      </c>
      <c r="J6595" s="313" t="s">
        <v>2892</v>
      </c>
      <c r="K6595" s="313">
        <v>38</v>
      </c>
      <c r="L6595" s="319"/>
      <c r="M6595" s="319">
        <v>43</v>
      </c>
      <c r="N6595" s="319">
        <v>0</v>
      </c>
      <c r="O6595" s="319" t="s">
        <v>9644</v>
      </c>
      <c r="P6595" s="319">
        <v>9</v>
      </c>
      <c r="Q6595" s="319">
        <v>9</v>
      </c>
      <c r="R6595" s="319">
        <v>21</v>
      </c>
      <c r="S6595" s="319" t="s">
        <v>9648</v>
      </c>
      <c r="T6595" s="319">
        <v>0</v>
      </c>
      <c r="U6595" s="319">
        <v>38.716999999999999</v>
      </c>
      <c r="V6595" s="319">
        <v>-9.1560000000000006</v>
      </c>
      <c r="W6595" s="319"/>
      <c r="X6595" s="319"/>
      <c r="Y6595" s="319"/>
      <c r="Z6595" s="319"/>
      <c r="AA6595" s="319"/>
      <c r="AB6595" s="319"/>
      <c r="AC6595" s="319"/>
      <c r="AD6595" s="319"/>
      <c r="AE6595" s="319"/>
      <c r="AF6595" s="319"/>
    </row>
    <row r="6596" spans="2:32" s="313" customFormat="1" hidden="1" x14ac:dyDescent="0.25">
      <c r="B6596" s="313" t="s">
        <v>5013</v>
      </c>
      <c r="C6596" s="672"/>
      <c r="D6596" s="313" t="s">
        <v>11953</v>
      </c>
      <c r="E6596" s="313" t="s">
        <v>412</v>
      </c>
      <c r="I6596" s="313" t="s">
        <v>5013</v>
      </c>
      <c r="J6596" s="313" t="s">
        <v>1194</v>
      </c>
      <c r="K6596" s="313">
        <v>52</v>
      </c>
      <c r="L6596" s="319"/>
      <c r="M6596" s="319">
        <v>48</v>
      </c>
      <c r="N6596" s="319">
        <v>42</v>
      </c>
      <c r="O6596" s="319" t="s">
        <v>9644</v>
      </c>
      <c r="P6596" s="319">
        <v>4</v>
      </c>
      <c r="Q6596" s="319">
        <v>7</v>
      </c>
      <c r="R6596" s="319">
        <v>24</v>
      </c>
      <c r="S6596" s="319" t="s">
        <v>9648</v>
      </c>
      <c r="T6596" s="319">
        <v>10</v>
      </c>
      <c r="U6596" s="319">
        <v>52.811999999999998</v>
      </c>
      <c r="V6596" s="319">
        <v>-4.1230000000000002</v>
      </c>
      <c r="W6596" s="319"/>
      <c r="X6596" s="319"/>
      <c r="Y6596" s="319"/>
      <c r="Z6596" s="319"/>
      <c r="AA6596" s="319"/>
      <c r="AB6596" s="319"/>
      <c r="AC6596" s="319"/>
      <c r="AD6596" s="319"/>
      <c r="AE6596" s="319"/>
      <c r="AF6596" s="319"/>
    </row>
    <row r="6597" spans="2:32" s="313" customFormat="1" hidden="1" x14ac:dyDescent="0.25">
      <c r="B6597" s="313" t="s">
        <v>5016</v>
      </c>
      <c r="C6597" s="672"/>
      <c r="D6597" s="313" t="s">
        <v>11954</v>
      </c>
      <c r="E6597" s="313" t="s">
        <v>412</v>
      </c>
      <c r="I6597" s="313" t="s">
        <v>5016</v>
      </c>
      <c r="J6597" s="313" t="s">
        <v>1343</v>
      </c>
      <c r="K6597" s="313">
        <v>12</v>
      </c>
      <c r="L6597" s="319"/>
      <c r="M6597" s="319">
        <v>22</v>
      </c>
      <c r="N6597" s="319">
        <v>16</v>
      </c>
      <c r="O6597" s="319" t="s">
        <v>9647</v>
      </c>
      <c r="P6597" s="319">
        <v>13</v>
      </c>
      <c r="Q6597" s="319">
        <v>32</v>
      </c>
      <c r="R6597" s="319">
        <v>11</v>
      </c>
      <c r="S6597" s="319" t="s">
        <v>9645</v>
      </c>
      <c r="T6597" s="319">
        <v>4</v>
      </c>
      <c r="U6597" s="319">
        <v>-12.371</v>
      </c>
      <c r="V6597" s="319">
        <v>13.536</v>
      </c>
      <c r="W6597" s="319"/>
      <c r="X6597" s="319"/>
      <c r="Y6597" s="319"/>
      <c r="Z6597" s="319"/>
      <c r="AA6597" s="319"/>
      <c r="AB6597" s="319"/>
      <c r="AC6597" s="319"/>
      <c r="AD6597" s="319"/>
      <c r="AE6597" s="319"/>
      <c r="AF6597" s="319"/>
    </row>
    <row r="6598" spans="2:32" s="313" customFormat="1" hidden="1" x14ac:dyDescent="0.25">
      <c r="B6598" s="313" t="s">
        <v>5023</v>
      </c>
      <c r="C6598" s="672"/>
      <c r="D6598" s="313" t="s">
        <v>11955</v>
      </c>
      <c r="E6598" s="313" t="s">
        <v>412</v>
      </c>
      <c r="I6598" s="313" t="s">
        <v>5023</v>
      </c>
      <c r="J6598" s="313" t="s">
        <v>1030</v>
      </c>
      <c r="K6598" s="313">
        <v>19</v>
      </c>
      <c r="L6598" s="319"/>
      <c r="M6598" s="319">
        <v>41</v>
      </c>
      <c r="N6598" s="319">
        <v>32</v>
      </c>
      <c r="O6598" s="319" t="s">
        <v>9644</v>
      </c>
      <c r="P6598" s="319">
        <v>97</v>
      </c>
      <c r="Q6598" s="319">
        <v>12</v>
      </c>
      <c r="R6598" s="319">
        <v>53</v>
      </c>
      <c r="S6598" s="319" t="s">
        <v>9645</v>
      </c>
      <c r="T6598" s="319">
        <v>897</v>
      </c>
      <c r="U6598" s="319">
        <v>19.692</v>
      </c>
      <c r="V6598" s="319">
        <v>97.215000000000003</v>
      </c>
      <c r="W6598" s="319"/>
      <c r="X6598" s="319"/>
      <c r="Y6598" s="319"/>
      <c r="Z6598" s="319"/>
      <c r="AA6598" s="319"/>
      <c r="AB6598" s="319"/>
      <c r="AC6598" s="319"/>
      <c r="AD6598" s="319"/>
      <c r="AE6598" s="319"/>
      <c r="AF6598" s="319"/>
    </row>
    <row r="6599" spans="2:32" s="313" customFormat="1" hidden="1" x14ac:dyDescent="0.25">
      <c r="B6599" s="313" t="s">
        <v>5024</v>
      </c>
      <c r="C6599" s="672"/>
      <c r="D6599" s="313" t="s">
        <v>11956</v>
      </c>
      <c r="E6599" s="313" t="s">
        <v>412</v>
      </c>
      <c r="I6599" s="313" t="s">
        <v>5024</v>
      </c>
      <c r="J6599" s="313" t="s">
        <v>2808</v>
      </c>
      <c r="K6599" s="313">
        <v>4</v>
      </c>
      <c r="L6599" s="319"/>
      <c r="M6599" s="319">
        <v>12</v>
      </c>
      <c r="N6599" s="319">
        <v>15</v>
      </c>
      <c r="O6599" s="319" t="s">
        <v>9644</v>
      </c>
      <c r="P6599" s="319">
        <v>34</v>
      </c>
      <c r="Q6599" s="319">
        <v>20</v>
      </c>
      <c r="R6599" s="319">
        <v>53</v>
      </c>
      <c r="S6599" s="319" t="s">
        <v>9645</v>
      </c>
      <c r="T6599" s="319">
        <v>461</v>
      </c>
      <c r="U6599" s="319">
        <v>4.2039999999999997</v>
      </c>
      <c r="V6599" s="319">
        <v>34.347999999999999</v>
      </c>
      <c r="W6599" s="319"/>
      <c r="X6599" s="319"/>
      <c r="Y6599" s="319"/>
      <c r="Z6599" s="319"/>
      <c r="AA6599" s="319"/>
      <c r="AB6599" s="319"/>
      <c r="AC6599" s="319"/>
      <c r="AD6599" s="319"/>
      <c r="AE6599" s="319"/>
      <c r="AF6599" s="319"/>
    </row>
    <row r="6600" spans="2:32" s="313" customFormat="1" hidden="1" x14ac:dyDescent="0.25">
      <c r="B6600" s="313" t="s">
        <v>5401</v>
      </c>
      <c r="C6600" s="672"/>
      <c r="D6600" s="313" t="s">
        <v>11957</v>
      </c>
      <c r="E6600" s="313" t="s">
        <v>412</v>
      </c>
      <c r="I6600" s="313" t="s">
        <v>5402</v>
      </c>
      <c r="J6600" s="313" t="s">
        <v>410</v>
      </c>
      <c r="K6600" s="313">
        <v>54</v>
      </c>
      <c r="L6600" s="319"/>
      <c r="M6600" s="319">
        <v>41</v>
      </c>
      <c r="N6600" s="319">
        <v>57</v>
      </c>
      <c r="O6600" s="319" t="s">
        <v>9644</v>
      </c>
      <c r="P6600" s="319">
        <v>11</v>
      </c>
      <c r="Q6600" s="319">
        <v>26</v>
      </c>
      <c r="R6600" s="319">
        <v>24</v>
      </c>
      <c r="S6600" s="319" t="s">
        <v>9645</v>
      </c>
      <c r="T6600" s="319">
        <v>5</v>
      </c>
      <c r="U6600" s="319">
        <v>54.698999999999998</v>
      </c>
      <c r="V6600" s="319">
        <v>11.44</v>
      </c>
      <c r="W6600" s="319"/>
      <c r="X6600" s="319"/>
      <c r="Y6600" s="319"/>
      <c r="Z6600" s="319"/>
      <c r="AA6600" s="319"/>
      <c r="AB6600" s="319"/>
      <c r="AC6600" s="319"/>
      <c r="AD6600" s="319"/>
      <c r="AE6600" s="319"/>
      <c r="AF6600" s="319"/>
    </row>
    <row r="6601" spans="2:32" s="313" customFormat="1" hidden="1" x14ac:dyDescent="0.25">
      <c r="B6601" s="313" t="s">
        <v>6774</v>
      </c>
      <c r="C6601" s="672"/>
      <c r="D6601" s="313" t="s">
        <v>11958</v>
      </c>
      <c r="E6601" s="313" t="s">
        <v>412</v>
      </c>
      <c r="I6601" s="313" t="s">
        <v>6775</v>
      </c>
      <c r="J6601" s="313" t="s">
        <v>1148</v>
      </c>
      <c r="K6601" s="313">
        <v>16</v>
      </c>
      <c r="L6601" s="319"/>
      <c r="M6601" s="319">
        <v>49</v>
      </c>
      <c r="N6601" s="319">
        <v>15</v>
      </c>
      <c r="O6601" s="319" t="s">
        <v>9644</v>
      </c>
      <c r="P6601" s="319">
        <v>101</v>
      </c>
      <c r="Q6601" s="319">
        <v>15</v>
      </c>
      <c r="R6601" s="319">
        <v>14</v>
      </c>
      <c r="S6601" s="319" t="s">
        <v>9645</v>
      </c>
      <c r="T6601" s="319">
        <v>153</v>
      </c>
      <c r="U6601" s="319">
        <v>16.821000000000002</v>
      </c>
      <c r="V6601" s="319">
        <v>101.254</v>
      </c>
      <c r="W6601" s="319"/>
      <c r="X6601" s="319"/>
      <c r="Y6601" s="319"/>
      <c r="Z6601" s="319"/>
      <c r="AA6601" s="319"/>
      <c r="AB6601" s="319"/>
      <c r="AC6601" s="319"/>
      <c r="AD6601" s="319"/>
      <c r="AE6601" s="319"/>
      <c r="AF6601" s="319"/>
    </row>
    <row r="6602" spans="2:32" s="313" customFormat="1" hidden="1" x14ac:dyDescent="0.25">
      <c r="B6602" s="313" t="s">
        <v>5025</v>
      </c>
      <c r="C6602" s="672"/>
      <c r="D6602" s="313" t="s">
        <v>11959</v>
      </c>
      <c r="E6602" s="313" t="s">
        <v>412</v>
      </c>
      <c r="I6602" s="313" t="s">
        <v>5025</v>
      </c>
      <c r="J6602" s="313" t="s">
        <v>714</v>
      </c>
      <c r="K6602" s="313">
        <v>1</v>
      </c>
      <c r="L6602" s="319"/>
      <c r="M6602" s="319">
        <v>30</v>
      </c>
      <c r="N6602" s="319">
        <v>5</v>
      </c>
      <c r="O6602" s="319" t="s">
        <v>9647</v>
      </c>
      <c r="P6602" s="319">
        <v>79</v>
      </c>
      <c r="Q6602" s="319">
        <v>28</v>
      </c>
      <c r="R6602" s="319">
        <v>51</v>
      </c>
      <c r="S6602" s="319" t="s">
        <v>9648</v>
      </c>
      <c r="T6602" s="319">
        <v>65</v>
      </c>
      <c r="U6602" s="319">
        <v>-1.5009999999999999</v>
      </c>
      <c r="V6602" s="319">
        <v>-79.480999999999995</v>
      </c>
      <c r="W6602" s="319"/>
      <c r="X6602" s="319"/>
      <c r="Y6602" s="319"/>
      <c r="Z6602" s="319"/>
      <c r="AA6602" s="319"/>
      <c r="AB6602" s="319"/>
      <c r="AC6602" s="319"/>
      <c r="AD6602" s="319"/>
      <c r="AE6602" s="319"/>
      <c r="AF6602" s="319"/>
    </row>
    <row r="6603" spans="2:32" s="313" customFormat="1" hidden="1" x14ac:dyDescent="0.25">
      <c r="B6603" s="313" t="s">
        <v>5070</v>
      </c>
      <c r="C6603" s="672"/>
      <c r="D6603" s="313" t="s">
        <v>11960</v>
      </c>
      <c r="E6603" s="313" t="s">
        <v>412</v>
      </c>
      <c r="I6603" s="313" t="s">
        <v>5070</v>
      </c>
      <c r="J6603" s="313" t="s">
        <v>1485</v>
      </c>
      <c r="K6603" s="313">
        <v>12</v>
      </c>
      <c r="L6603" s="319"/>
      <c r="M6603" s="319">
        <v>11</v>
      </c>
      <c r="N6603" s="319">
        <v>22</v>
      </c>
      <c r="O6603" s="319" t="s">
        <v>9644</v>
      </c>
      <c r="P6603" s="319">
        <v>86</v>
      </c>
      <c r="Q6603" s="319">
        <v>21</v>
      </c>
      <c r="R6603" s="319">
        <v>14</v>
      </c>
      <c r="S6603" s="319" t="s">
        <v>9648</v>
      </c>
      <c r="T6603" s="319">
        <v>80</v>
      </c>
      <c r="U6603" s="319">
        <v>12.189</v>
      </c>
      <c r="V6603" s="319">
        <v>-86.353999999999999</v>
      </c>
      <c r="W6603" s="319"/>
      <c r="X6603" s="319"/>
      <c r="Y6603" s="319"/>
      <c r="Z6603" s="319"/>
      <c r="AA6603" s="319"/>
      <c r="AB6603" s="319"/>
      <c r="AC6603" s="319"/>
      <c r="AD6603" s="319"/>
      <c r="AE6603" s="319"/>
      <c r="AF6603" s="319"/>
    </row>
    <row r="6604" spans="2:32" s="313" customFormat="1" hidden="1" x14ac:dyDescent="0.25">
      <c r="B6604" s="313" t="s">
        <v>5071</v>
      </c>
      <c r="C6604" s="672"/>
      <c r="D6604" s="313" t="s">
        <v>11961</v>
      </c>
      <c r="E6604" s="313" t="s">
        <v>412</v>
      </c>
      <c r="I6604" s="313" t="s">
        <v>5071</v>
      </c>
      <c r="J6604" s="313" t="s">
        <v>1204</v>
      </c>
      <c r="K6604" s="313">
        <v>11</v>
      </c>
      <c r="L6604" s="319"/>
      <c r="M6604" s="319">
        <v>2</v>
      </c>
      <c r="N6604" s="319">
        <v>7</v>
      </c>
      <c r="O6604" s="319" t="s">
        <v>9644</v>
      </c>
      <c r="P6604" s="319">
        <v>84</v>
      </c>
      <c r="Q6604" s="319">
        <v>42</v>
      </c>
      <c r="R6604" s="319">
        <v>22</v>
      </c>
      <c r="S6604" s="319" t="s">
        <v>9648</v>
      </c>
      <c r="T6604" s="319">
        <v>36</v>
      </c>
      <c r="U6604" s="319">
        <v>11.035</v>
      </c>
      <c r="V6604" s="319">
        <v>-84.706000000000003</v>
      </c>
      <c r="W6604" s="319"/>
      <c r="X6604" s="319"/>
      <c r="Y6604" s="319"/>
      <c r="Z6604" s="319"/>
      <c r="AA6604" s="319"/>
      <c r="AB6604" s="319"/>
      <c r="AC6604" s="319"/>
      <c r="AD6604" s="319"/>
      <c r="AE6604" s="319"/>
      <c r="AF6604" s="319"/>
    </row>
    <row r="6605" spans="2:32" s="313" customFormat="1" hidden="1" x14ac:dyDescent="0.25">
      <c r="B6605" s="313" t="s">
        <v>5019</v>
      </c>
      <c r="C6605" s="672"/>
      <c r="D6605" s="313" t="s">
        <v>11962</v>
      </c>
      <c r="E6605" s="313" t="s">
        <v>412</v>
      </c>
      <c r="I6605" s="313" t="s">
        <v>5020</v>
      </c>
      <c r="J6605" s="313" t="s">
        <v>3260</v>
      </c>
      <c r="K6605" s="313">
        <v>51</v>
      </c>
      <c r="L6605" s="319"/>
      <c r="M6605" s="319">
        <v>43</v>
      </c>
      <c r="N6605" s="319">
        <v>19</v>
      </c>
      <c r="O6605" s="319" t="s">
        <v>9644</v>
      </c>
      <c r="P6605" s="319">
        <v>19</v>
      </c>
      <c r="Q6605" s="319">
        <v>23</v>
      </c>
      <c r="R6605" s="319">
        <v>53</v>
      </c>
      <c r="S6605" s="319" t="s">
        <v>9645</v>
      </c>
      <c r="T6605" s="319">
        <v>185</v>
      </c>
      <c r="U6605" s="319">
        <v>51.722000000000001</v>
      </c>
      <c r="V6605" s="319">
        <v>19.398</v>
      </c>
      <c r="W6605" s="319"/>
      <c r="X6605" s="319"/>
      <c r="Y6605" s="319"/>
      <c r="Z6605" s="319"/>
      <c r="AA6605" s="319"/>
      <c r="AB6605" s="319"/>
      <c r="AC6605" s="319"/>
      <c r="AD6605" s="319"/>
      <c r="AE6605" s="319"/>
      <c r="AF6605" s="319"/>
    </row>
    <row r="6606" spans="2:32" s="313" customFormat="1" hidden="1" x14ac:dyDescent="0.25">
      <c r="B6606" s="313" t="s">
        <v>5111</v>
      </c>
      <c r="C6606" s="672"/>
      <c r="D6606" s="313" t="s">
        <v>11963</v>
      </c>
      <c r="E6606" s="313" t="s">
        <v>412</v>
      </c>
      <c r="I6606" s="313" t="s">
        <v>5111</v>
      </c>
      <c r="J6606" s="313" t="s">
        <v>1134</v>
      </c>
      <c r="K6606" s="313">
        <v>9</v>
      </c>
      <c r="L6606" s="319"/>
      <c r="M6606" s="319">
        <v>28</v>
      </c>
      <c r="N6606" s="319">
        <v>10</v>
      </c>
      <c r="O6606" s="319" t="s">
        <v>9647</v>
      </c>
      <c r="P6606" s="319">
        <v>25</v>
      </c>
      <c r="Q6606" s="319">
        <v>45</v>
      </c>
      <c r="R6606" s="319">
        <v>32</v>
      </c>
      <c r="S6606" s="319" t="s">
        <v>9645</v>
      </c>
      <c r="T6606" s="319">
        <v>716</v>
      </c>
      <c r="U6606" s="319">
        <v>-9.4689999999999994</v>
      </c>
      <c r="V6606" s="319">
        <v>25.759</v>
      </c>
      <c r="W6606" s="319"/>
      <c r="X6606" s="319"/>
      <c r="Y6606" s="319"/>
      <c r="Z6606" s="319"/>
      <c r="AA6606" s="319"/>
      <c r="AB6606" s="319"/>
      <c r="AC6606" s="319"/>
      <c r="AD6606" s="319"/>
      <c r="AE6606" s="319"/>
      <c r="AF6606" s="319"/>
    </row>
    <row r="6607" spans="2:32" s="313" customFormat="1" hidden="1" x14ac:dyDescent="0.25">
      <c r="B6607" s="313" t="s">
        <v>5121</v>
      </c>
      <c r="C6607" s="672"/>
      <c r="D6607" s="313" t="s">
        <v>11964</v>
      </c>
      <c r="E6607" s="313" t="s">
        <v>412</v>
      </c>
      <c r="I6607" s="313" t="s">
        <v>5121</v>
      </c>
      <c r="J6607" s="313" t="s">
        <v>1295</v>
      </c>
      <c r="K6607" s="313">
        <v>15</v>
      </c>
      <c r="L6607" s="319"/>
      <c r="M6607" s="319">
        <v>1</v>
      </c>
      <c r="N6607" s="319">
        <v>59</v>
      </c>
      <c r="O6607" s="319" t="s">
        <v>9647</v>
      </c>
      <c r="P6607" s="319">
        <v>40</v>
      </c>
      <c r="Q6607" s="319">
        <v>40</v>
      </c>
      <c r="R6607" s="319">
        <v>18</v>
      </c>
      <c r="S6607" s="319" t="s">
        <v>9645</v>
      </c>
      <c r="T6607" s="319">
        <v>11</v>
      </c>
      <c r="U6607" s="319">
        <v>-15.032999999999999</v>
      </c>
      <c r="V6607" s="319">
        <v>40.671999999999997</v>
      </c>
      <c r="W6607" s="319"/>
      <c r="X6607" s="319"/>
      <c r="Y6607" s="319"/>
      <c r="Z6607" s="319"/>
      <c r="AA6607" s="319"/>
      <c r="AB6607" s="319"/>
      <c r="AC6607" s="319"/>
      <c r="AD6607" s="319"/>
      <c r="AE6607" s="319"/>
      <c r="AF6607" s="319"/>
    </row>
    <row r="6608" spans="2:32" s="313" customFormat="1" hidden="1" x14ac:dyDescent="0.25">
      <c r="B6608" s="313" t="s">
        <v>5052</v>
      </c>
      <c r="C6608" s="672"/>
      <c r="D6608" s="313" t="s">
        <v>11965</v>
      </c>
      <c r="E6608" s="313" t="s">
        <v>412</v>
      </c>
      <c r="I6608" s="313" t="s">
        <v>5053</v>
      </c>
      <c r="J6608" s="313" t="s">
        <v>2050</v>
      </c>
      <c r="K6608" s="313">
        <v>24</v>
      </c>
      <c r="L6608" s="319"/>
      <c r="M6608" s="319">
        <v>51</v>
      </c>
      <c r="N6608" s="319">
        <v>18</v>
      </c>
      <c r="O6608" s="319" t="s">
        <v>9644</v>
      </c>
      <c r="P6608" s="319">
        <v>121</v>
      </c>
      <c r="Q6608" s="319">
        <v>14</v>
      </c>
      <c r="R6608" s="319">
        <v>15</v>
      </c>
      <c r="S6608" s="319" t="s">
        <v>9645</v>
      </c>
      <c r="T6608" s="319">
        <v>242</v>
      </c>
      <c r="U6608" s="319">
        <v>24.855</v>
      </c>
      <c r="V6608" s="319">
        <v>121.23699999999999</v>
      </c>
      <c r="W6608" s="319"/>
      <c r="X6608" s="319"/>
      <c r="Y6608" s="319"/>
      <c r="Z6608" s="319"/>
      <c r="AA6608" s="319"/>
      <c r="AB6608" s="319"/>
      <c r="AC6608" s="319"/>
      <c r="AD6608" s="319"/>
      <c r="AE6608" s="319"/>
      <c r="AF6608" s="319"/>
    </row>
    <row r="6609" spans="2:32" s="313" customFormat="1" hidden="1" x14ac:dyDescent="0.25">
      <c r="B6609" s="313" t="s">
        <v>5202</v>
      </c>
      <c r="C6609" s="672"/>
      <c r="D6609" s="313" t="s">
        <v>11966</v>
      </c>
      <c r="E6609" s="313" t="s">
        <v>412</v>
      </c>
      <c r="I6609" s="313" t="s">
        <v>5207</v>
      </c>
      <c r="J6609" s="313" t="s">
        <v>594</v>
      </c>
      <c r="K6609" s="313">
        <v>40</v>
      </c>
      <c r="L6609" s="319"/>
      <c r="M6609" s="319">
        <v>25</v>
      </c>
      <c r="N6609" s="319">
        <v>0</v>
      </c>
      <c r="O6609" s="319" t="s">
        <v>9644</v>
      </c>
      <c r="P6609" s="319">
        <v>3</v>
      </c>
      <c r="Q6609" s="319">
        <v>30</v>
      </c>
      <c r="R6609" s="319">
        <v>0</v>
      </c>
      <c r="S6609" s="319" t="s">
        <v>9648</v>
      </c>
      <c r="T6609" s="319">
        <v>0</v>
      </c>
      <c r="U6609" s="319">
        <v>40.417000000000002</v>
      </c>
      <c r="V6609" s="319">
        <v>-3.5</v>
      </c>
      <c r="W6609" s="319"/>
      <c r="X6609" s="319"/>
      <c r="Y6609" s="319"/>
      <c r="Z6609" s="319"/>
      <c r="AA6609" s="319"/>
      <c r="AB6609" s="319"/>
      <c r="AC6609" s="319"/>
      <c r="AD6609" s="319"/>
      <c r="AE6609" s="319"/>
      <c r="AF6609" s="319"/>
    </row>
    <row r="6610" spans="2:32" s="313" customFormat="1" hidden="1" x14ac:dyDescent="0.25">
      <c r="B6610" s="313" t="s">
        <v>8448</v>
      </c>
      <c r="C6610" s="672"/>
      <c r="D6610" s="313" t="s">
        <v>11967</v>
      </c>
      <c r="E6610" s="313" t="s">
        <v>412</v>
      </c>
      <c r="I6610" s="313" t="s">
        <v>8450</v>
      </c>
      <c r="J6610" s="313" t="s">
        <v>1148</v>
      </c>
      <c r="K6610" s="313">
        <v>16</v>
      </c>
      <c r="L6610" s="319"/>
      <c r="M6610" s="319">
        <v>41</v>
      </c>
      <c r="N6610" s="319">
        <v>59</v>
      </c>
      <c r="O6610" s="319" t="s">
        <v>9644</v>
      </c>
      <c r="P6610" s="319">
        <v>98</v>
      </c>
      <c r="Q6610" s="319">
        <v>32</v>
      </c>
      <c r="R6610" s="319">
        <v>42</v>
      </c>
      <c r="S6610" s="319" t="s">
        <v>9645</v>
      </c>
      <c r="T6610" s="319">
        <v>211</v>
      </c>
      <c r="U6610" s="319">
        <v>16.7</v>
      </c>
      <c r="V6610" s="319">
        <v>98.545000000000002</v>
      </c>
      <c r="W6610" s="319"/>
      <c r="X6610" s="319"/>
      <c r="Y6610" s="319"/>
      <c r="Z6610" s="319"/>
      <c r="AA6610" s="319"/>
      <c r="AB6610" s="319"/>
      <c r="AC6610" s="319"/>
      <c r="AD6610" s="319"/>
      <c r="AE6610" s="319"/>
      <c r="AF6610" s="319"/>
    </row>
    <row r="6611" spans="2:32" s="313" customFormat="1" hidden="1" x14ac:dyDescent="0.25">
      <c r="B6611" s="313" t="s">
        <v>5226</v>
      </c>
      <c r="C6611" s="672"/>
      <c r="D6611" s="313" t="s">
        <v>11968</v>
      </c>
      <c r="E6611" s="313" t="s">
        <v>412</v>
      </c>
      <c r="I6611" s="313" t="s">
        <v>5226</v>
      </c>
      <c r="J6611" s="313" t="s">
        <v>406</v>
      </c>
      <c r="K6611" s="313">
        <v>52</v>
      </c>
      <c r="L6611" s="319"/>
      <c r="M6611" s="319">
        <v>4</v>
      </c>
      <c r="N6611" s="319">
        <v>25</v>
      </c>
      <c r="O6611" s="319" t="s">
        <v>9644</v>
      </c>
      <c r="P6611" s="319">
        <v>11</v>
      </c>
      <c r="Q6611" s="319">
        <v>37</v>
      </c>
      <c r="R6611" s="319">
        <v>35</v>
      </c>
      <c r="S6611" s="319" t="s">
        <v>9645</v>
      </c>
      <c r="T6611" s="319">
        <v>82</v>
      </c>
      <c r="U6611" s="319">
        <v>52.073999999999998</v>
      </c>
      <c r="V6611" s="319">
        <v>11.625999999999999</v>
      </c>
      <c r="W6611" s="319"/>
      <c r="X6611" s="319"/>
      <c r="Y6611" s="319"/>
      <c r="Z6611" s="319"/>
      <c r="AA6611" s="319"/>
      <c r="AB6611" s="319"/>
      <c r="AC6611" s="319"/>
      <c r="AD6611" s="319"/>
      <c r="AE6611" s="319"/>
      <c r="AF6611" s="319"/>
    </row>
    <row r="6612" spans="2:32" s="313" customFormat="1" hidden="1" x14ac:dyDescent="0.25">
      <c r="B6612" s="313" t="s">
        <v>5236</v>
      </c>
      <c r="C6612" s="672"/>
      <c r="D6612" s="313" t="s">
        <v>11969</v>
      </c>
      <c r="E6612" s="313" t="s">
        <v>412</v>
      </c>
      <c r="I6612" s="313" t="s">
        <v>5237</v>
      </c>
      <c r="J6612" s="313" t="s">
        <v>418</v>
      </c>
      <c r="K6612" s="313">
        <v>34</v>
      </c>
      <c r="L6612" s="319"/>
      <c r="M6612" s="319">
        <v>10</v>
      </c>
      <c r="N6612" s="319">
        <v>9</v>
      </c>
      <c r="O6612" s="319" t="s">
        <v>9644</v>
      </c>
      <c r="P6612" s="319">
        <v>51</v>
      </c>
      <c r="Q6612" s="319">
        <v>19</v>
      </c>
      <c r="R6612" s="319">
        <v>3</v>
      </c>
      <c r="S6612" s="319" t="s">
        <v>9645</v>
      </c>
      <c r="T6612" s="319">
        <v>848</v>
      </c>
      <c r="U6612" s="319">
        <v>34.168999999999997</v>
      </c>
      <c r="V6612" s="319">
        <v>51.317999999999998</v>
      </c>
      <c r="W6612" s="319"/>
      <c r="X6612" s="319"/>
      <c r="Y6612" s="319"/>
      <c r="Z6612" s="319"/>
      <c r="AA6612" s="319"/>
      <c r="AB6612" s="319"/>
      <c r="AC6612" s="319"/>
      <c r="AD6612" s="319"/>
      <c r="AE6612" s="319"/>
      <c r="AF6612" s="319"/>
    </row>
    <row r="6613" spans="2:32" s="313" customFormat="1" hidden="1" x14ac:dyDescent="0.25">
      <c r="B6613" s="313" t="s">
        <v>5243</v>
      </c>
      <c r="C6613" s="672"/>
      <c r="D6613" s="313" t="s">
        <v>11970</v>
      </c>
      <c r="E6613" s="313" t="s">
        <v>412</v>
      </c>
      <c r="I6613" s="313" t="s">
        <v>5244</v>
      </c>
      <c r="J6613" s="313" t="s">
        <v>406</v>
      </c>
      <c r="K6613" s="313">
        <v>49</v>
      </c>
      <c r="L6613" s="319"/>
      <c r="M6613" s="319">
        <v>58</v>
      </c>
      <c r="N6613" s="319">
        <v>8</v>
      </c>
      <c r="O6613" s="319" t="s">
        <v>9644</v>
      </c>
      <c r="P6613" s="319">
        <v>8</v>
      </c>
      <c r="Q6613" s="319">
        <v>8</v>
      </c>
      <c r="R6613" s="319">
        <v>51</v>
      </c>
      <c r="S6613" s="319" t="s">
        <v>9645</v>
      </c>
      <c r="T6613" s="319">
        <v>232</v>
      </c>
      <c r="U6613" s="319">
        <v>49.969000000000001</v>
      </c>
      <c r="V6613" s="319">
        <v>8.1470000000000002</v>
      </c>
      <c r="W6613" s="319"/>
      <c r="X6613" s="319"/>
      <c r="Y6613" s="319"/>
      <c r="Z6613" s="319"/>
      <c r="AA6613" s="319"/>
      <c r="AB6613" s="319"/>
      <c r="AC6613" s="319"/>
      <c r="AD6613" s="319"/>
      <c r="AE6613" s="319"/>
      <c r="AF6613" s="319"/>
    </row>
    <row r="6614" spans="2:32" s="313" customFormat="1" hidden="1" x14ac:dyDescent="0.25">
      <c r="B6614" s="313" t="s">
        <v>1743</v>
      </c>
      <c r="C6614" s="672"/>
      <c r="D6614" s="313" t="s">
        <v>11971</v>
      </c>
      <c r="E6614" s="313" t="s">
        <v>412</v>
      </c>
      <c r="I6614" s="313" t="s">
        <v>1744</v>
      </c>
      <c r="J6614" s="313" t="s">
        <v>772</v>
      </c>
      <c r="K6614" s="313">
        <v>7</v>
      </c>
      <c r="L6614" s="319"/>
      <c r="M6614" s="319">
        <v>8</v>
      </c>
      <c r="N6614" s="319">
        <v>11</v>
      </c>
      <c r="O6614" s="319" t="s">
        <v>9647</v>
      </c>
      <c r="P6614" s="319">
        <v>78</v>
      </c>
      <c r="Q6614" s="319">
        <v>29</v>
      </c>
      <c r="R6614" s="319">
        <v>24</v>
      </c>
      <c r="S6614" s="319" t="s">
        <v>9648</v>
      </c>
      <c r="T6614" s="319">
        <v>2619</v>
      </c>
      <c r="U6614" s="319">
        <v>-7.1360000000000001</v>
      </c>
      <c r="V6614" s="319">
        <v>-78.489999999999995</v>
      </c>
      <c r="W6614" s="319"/>
      <c r="X6614" s="319"/>
      <c r="Y6614" s="319"/>
      <c r="Z6614" s="319"/>
      <c r="AA6614" s="319"/>
      <c r="AB6614" s="319"/>
      <c r="AC6614" s="319"/>
      <c r="AD6614" s="319"/>
      <c r="AE6614" s="319"/>
      <c r="AF6614" s="319"/>
    </row>
    <row r="6615" spans="2:32" s="313" customFormat="1" hidden="1" x14ac:dyDescent="0.25">
      <c r="B6615" s="313" t="s">
        <v>1176</v>
      </c>
      <c r="C6615" s="672"/>
      <c r="D6615" s="313" t="s">
        <v>11972</v>
      </c>
      <c r="E6615" s="313" t="s">
        <v>412</v>
      </c>
      <c r="I6615" s="313" t="s">
        <v>1177</v>
      </c>
      <c r="J6615" s="313" t="s">
        <v>665</v>
      </c>
      <c r="K6615" s="313">
        <v>21</v>
      </c>
      <c r="L6615" s="319"/>
      <c r="M6615" s="319">
        <v>16</v>
      </c>
      <c r="N6615" s="319">
        <v>1</v>
      </c>
      <c r="O6615" s="319" t="s">
        <v>9647</v>
      </c>
      <c r="P6615" s="319">
        <v>43</v>
      </c>
      <c r="Q6615" s="319">
        <v>45</v>
      </c>
      <c r="R6615" s="319">
        <v>39</v>
      </c>
      <c r="S6615" s="319" t="s">
        <v>9648</v>
      </c>
      <c r="T6615" s="319">
        <v>1115</v>
      </c>
      <c r="U6615" s="319">
        <v>-21.266999999999999</v>
      </c>
      <c r="V6615" s="319">
        <v>-43.761000000000003</v>
      </c>
      <c r="W6615" s="319"/>
      <c r="X6615" s="319"/>
      <c r="Y6615" s="319"/>
      <c r="Z6615" s="319"/>
      <c r="AA6615" s="319"/>
      <c r="AB6615" s="319"/>
      <c r="AC6615" s="319"/>
      <c r="AD6615" s="319"/>
      <c r="AE6615" s="319"/>
      <c r="AF6615" s="319"/>
    </row>
    <row r="6616" spans="2:32" s="313" customFormat="1" hidden="1" x14ac:dyDescent="0.25">
      <c r="B6616" s="313" t="s">
        <v>5247</v>
      </c>
      <c r="C6616" s="672"/>
      <c r="D6616" s="313" t="s">
        <v>11973</v>
      </c>
      <c r="E6616" s="313" t="s">
        <v>412</v>
      </c>
      <c r="I6616" s="313" t="s">
        <v>5247</v>
      </c>
      <c r="J6616" s="313" t="s">
        <v>525</v>
      </c>
      <c r="K6616" s="313">
        <v>27</v>
      </c>
      <c r="L6616" s="319"/>
      <c r="M6616" s="319">
        <v>4</v>
      </c>
      <c r="N6616" s="319">
        <v>45</v>
      </c>
      <c r="O6616" s="319" t="s">
        <v>9647</v>
      </c>
      <c r="P6616" s="319">
        <v>29</v>
      </c>
      <c r="Q6616" s="319">
        <v>46</v>
      </c>
      <c r="R6616" s="319">
        <v>42</v>
      </c>
      <c r="S6616" s="319" t="s">
        <v>9645</v>
      </c>
      <c r="T6616" s="319">
        <v>1707</v>
      </c>
      <c r="U6616" s="319">
        <v>-27.079000000000001</v>
      </c>
      <c r="V6616" s="319">
        <v>29.777999999999999</v>
      </c>
      <c r="W6616" s="319"/>
      <c r="X6616" s="319"/>
      <c r="Y6616" s="319"/>
      <c r="Z6616" s="319"/>
      <c r="AA6616" s="319"/>
      <c r="AB6616" s="319"/>
      <c r="AC6616" s="319"/>
      <c r="AD6616" s="319"/>
      <c r="AE6616" s="319"/>
      <c r="AF6616" s="319"/>
    </row>
    <row r="6617" spans="2:32" s="313" customFormat="1" hidden="1" x14ac:dyDescent="0.25">
      <c r="B6617" s="313" t="s">
        <v>5274</v>
      </c>
      <c r="C6617" s="672"/>
      <c r="D6617" s="313" t="s">
        <v>11974</v>
      </c>
      <c r="E6617" s="313" t="s">
        <v>412</v>
      </c>
      <c r="I6617" s="313" t="s">
        <v>5274</v>
      </c>
      <c r="J6617" s="313" t="s">
        <v>1578</v>
      </c>
      <c r="K6617" s="313">
        <v>48</v>
      </c>
      <c r="L6617" s="319"/>
      <c r="M6617" s="319">
        <v>24</v>
      </c>
      <c r="N6617" s="319">
        <v>7</v>
      </c>
      <c r="O6617" s="319" t="s">
        <v>9644</v>
      </c>
      <c r="P6617" s="319">
        <v>17</v>
      </c>
      <c r="Q6617" s="319">
        <v>7</v>
      </c>
      <c r="R6617" s="319">
        <v>6</v>
      </c>
      <c r="S6617" s="319" t="s">
        <v>9645</v>
      </c>
      <c r="T6617" s="319">
        <v>207</v>
      </c>
      <c r="U6617" s="319">
        <v>48.402000000000001</v>
      </c>
      <c r="V6617" s="319">
        <v>17.117999999999999</v>
      </c>
      <c r="W6617" s="319"/>
      <c r="X6617" s="319"/>
      <c r="Y6617" s="319"/>
      <c r="Z6617" s="319"/>
      <c r="AA6617" s="319"/>
      <c r="AB6617" s="319"/>
      <c r="AC6617" s="319"/>
      <c r="AD6617" s="319"/>
      <c r="AE6617" s="319"/>
      <c r="AF6617" s="319"/>
    </row>
    <row r="6618" spans="2:32" s="313" customFormat="1" hidden="1" x14ac:dyDescent="0.25">
      <c r="B6618" s="313" t="s">
        <v>5124</v>
      </c>
      <c r="C6618" s="672"/>
      <c r="D6618" s="313" t="s">
        <v>11975</v>
      </c>
      <c r="E6618" s="313" t="s">
        <v>412</v>
      </c>
      <c r="I6618" s="313" t="s">
        <v>5125</v>
      </c>
      <c r="J6618" s="313" t="s">
        <v>423</v>
      </c>
      <c r="K6618" s="313">
        <v>47</v>
      </c>
      <c r="L6618" s="319"/>
      <c r="M6618" s="319">
        <v>42</v>
      </c>
      <c r="N6618" s="319">
        <v>16</v>
      </c>
      <c r="O6618" s="319" t="s">
        <v>9644</v>
      </c>
      <c r="P6618" s="319">
        <v>6</v>
      </c>
      <c r="Q6618" s="319">
        <v>32</v>
      </c>
      <c r="R6618" s="319">
        <v>45</v>
      </c>
      <c r="S6618" s="319" t="s">
        <v>9645</v>
      </c>
      <c r="T6618" s="319">
        <v>317</v>
      </c>
      <c r="U6618" s="319">
        <v>47.704000000000001</v>
      </c>
      <c r="V6618" s="319">
        <v>6.5460000000000003</v>
      </c>
      <c r="W6618" s="319"/>
      <c r="X6618" s="319"/>
      <c r="Y6618" s="319"/>
      <c r="Z6618" s="319"/>
      <c r="AA6618" s="319"/>
      <c r="AB6618" s="319"/>
      <c r="AC6618" s="319"/>
      <c r="AD6618" s="319"/>
      <c r="AE6618" s="319"/>
      <c r="AF6618" s="319"/>
    </row>
    <row r="6619" spans="2:32" s="313" customFormat="1" hidden="1" x14ac:dyDescent="0.25">
      <c r="B6619" s="313" t="s">
        <v>5279</v>
      </c>
      <c r="C6619" s="672"/>
      <c r="D6619" s="313" t="s">
        <v>11976</v>
      </c>
      <c r="E6619" s="313" t="s">
        <v>412</v>
      </c>
      <c r="I6619" s="313" t="s">
        <v>5280</v>
      </c>
      <c r="J6619" s="313" t="s">
        <v>525</v>
      </c>
      <c r="K6619" s="313">
        <v>25</v>
      </c>
      <c r="L6619" s="319"/>
      <c r="M6619" s="319">
        <v>28</v>
      </c>
      <c r="N6619" s="319">
        <v>24</v>
      </c>
      <c r="O6619" s="319" t="s">
        <v>9647</v>
      </c>
      <c r="P6619" s="319">
        <v>31</v>
      </c>
      <c r="Q6619" s="319">
        <v>33</v>
      </c>
      <c r="R6619" s="319">
        <v>56</v>
      </c>
      <c r="S6619" s="319" t="s">
        <v>9645</v>
      </c>
      <c r="T6619" s="319">
        <v>352</v>
      </c>
      <c r="U6619" s="319">
        <v>-25.472999999999999</v>
      </c>
      <c r="V6619" s="319">
        <v>31.565999999999999</v>
      </c>
      <c r="W6619" s="319"/>
      <c r="X6619" s="319"/>
      <c r="Y6619" s="319"/>
      <c r="Z6619" s="319"/>
      <c r="AA6619" s="319"/>
      <c r="AB6619" s="319"/>
      <c r="AC6619" s="319"/>
      <c r="AD6619" s="319"/>
      <c r="AE6619" s="319"/>
      <c r="AF6619" s="319"/>
    </row>
    <row r="6620" spans="2:32" s="313" customFormat="1" hidden="1" x14ac:dyDescent="0.25">
      <c r="B6620" s="313" t="s">
        <v>9361</v>
      </c>
      <c r="C6620" s="672"/>
      <c r="D6620" s="313" t="s">
        <v>11977</v>
      </c>
      <c r="E6620" s="313" t="s">
        <v>412</v>
      </c>
      <c r="I6620" s="313" t="s">
        <v>9362</v>
      </c>
      <c r="J6620" s="313" t="s">
        <v>726</v>
      </c>
      <c r="K6620" s="313">
        <v>5</v>
      </c>
      <c r="L6620" s="319"/>
      <c r="M6620" s="319">
        <v>13</v>
      </c>
      <c r="N6620" s="319">
        <v>36</v>
      </c>
      <c r="O6620" s="319" t="s">
        <v>9644</v>
      </c>
      <c r="P6620" s="319">
        <v>96</v>
      </c>
      <c r="Q6620" s="319">
        <v>57</v>
      </c>
      <c r="R6620" s="319">
        <v>1</v>
      </c>
      <c r="S6620" s="319" t="s">
        <v>9645</v>
      </c>
      <c r="T6620" s="319">
        <v>28</v>
      </c>
      <c r="U6620" s="319">
        <v>5.2270000000000003</v>
      </c>
      <c r="V6620" s="319">
        <v>96.95</v>
      </c>
      <c r="W6620" s="319"/>
      <c r="X6620" s="319"/>
      <c r="Y6620" s="319"/>
      <c r="Z6620" s="319"/>
      <c r="AA6620" s="319"/>
      <c r="AB6620" s="319"/>
      <c r="AC6620" s="319"/>
      <c r="AD6620" s="319"/>
      <c r="AE6620" s="319"/>
      <c r="AF6620" s="319"/>
    </row>
    <row r="6621" spans="2:32" s="313" customFormat="1" hidden="1" x14ac:dyDescent="0.25">
      <c r="B6621" s="313" t="s">
        <v>4980</v>
      </c>
      <c r="C6621" s="672"/>
      <c r="D6621" s="313" t="s">
        <v>11978</v>
      </c>
      <c r="E6621" s="313" t="s">
        <v>412</v>
      </c>
      <c r="I6621" s="313" t="s">
        <v>4983</v>
      </c>
      <c r="J6621" s="313" t="s">
        <v>745</v>
      </c>
      <c r="K6621" s="313">
        <v>58</v>
      </c>
      <c r="L6621" s="319"/>
      <c r="M6621" s="319">
        <v>24</v>
      </c>
      <c r="N6621" s="319">
        <v>8</v>
      </c>
      <c r="O6621" s="319" t="s">
        <v>9644</v>
      </c>
      <c r="P6621" s="319">
        <v>15</v>
      </c>
      <c r="Q6621" s="319">
        <v>31</v>
      </c>
      <c r="R6621" s="319">
        <v>32</v>
      </c>
      <c r="S6621" s="319" t="s">
        <v>9645</v>
      </c>
      <c r="T6621" s="319">
        <v>94</v>
      </c>
      <c r="U6621" s="319">
        <v>58.402000000000001</v>
      </c>
      <c r="V6621" s="319">
        <v>15.526</v>
      </c>
      <c r="W6621" s="319"/>
      <c r="X6621" s="319"/>
      <c r="Y6621" s="319"/>
      <c r="Z6621" s="319"/>
      <c r="AA6621" s="319"/>
      <c r="AB6621" s="319"/>
      <c r="AC6621" s="319"/>
      <c r="AD6621" s="319"/>
      <c r="AE6621" s="319"/>
      <c r="AF6621" s="319"/>
    </row>
    <row r="6622" spans="2:32" s="313" customFormat="1" hidden="1" x14ac:dyDescent="0.25">
      <c r="B6622" s="313" t="s">
        <v>5305</v>
      </c>
      <c r="C6622" s="672"/>
      <c r="D6622" s="313" t="s">
        <v>11979</v>
      </c>
      <c r="E6622" s="313" t="s">
        <v>412</v>
      </c>
      <c r="I6622" s="313" t="s">
        <v>5305</v>
      </c>
      <c r="J6622" s="313" t="s">
        <v>5302</v>
      </c>
      <c r="K6622" s="313">
        <v>35</v>
      </c>
      <c r="L6622" s="319"/>
      <c r="M6622" s="319">
        <v>55</v>
      </c>
      <c r="N6622" s="319">
        <v>0</v>
      </c>
      <c r="O6622" s="319" t="s">
        <v>9644</v>
      </c>
      <c r="P6622" s="319">
        <v>14</v>
      </c>
      <c r="Q6622" s="319">
        <v>25</v>
      </c>
      <c r="R6622" s="319">
        <v>0</v>
      </c>
      <c r="S6622" s="319" t="s">
        <v>9645</v>
      </c>
      <c r="T6622" s="319">
        <v>0</v>
      </c>
      <c r="U6622" s="319">
        <v>35.917000000000002</v>
      </c>
      <c r="V6622" s="319">
        <v>14.417</v>
      </c>
      <c r="W6622" s="319"/>
      <c r="X6622" s="319"/>
      <c r="Y6622" s="319"/>
      <c r="Z6622" s="319"/>
      <c r="AA6622" s="319"/>
      <c r="AB6622" s="319"/>
      <c r="AC6622" s="319"/>
      <c r="AD6622" s="319"/>
      <c r="AE6622" s="319"/>
      <c r="AF6622" s="319"/>
    </row>
    <row r="6623" spans="2:32" s="313" customFormat="1" hidden="1" x14ac:dyDescent="0.25">
      <c r="B6623" s="313" t="s">
        <v>5306</v>
      </c>
      <c r="C6623" s="672"/>
      <c r="D6623" s="313" t="s">
        <v>11980</v>
      </c>
      <c r="E6623" s="313" t="s">
        <v>412</v>
      </c>
      <c r="I6623" s="313" t="s">
        <v>5306</v>
      </c>
      <c r="J6623" s="313" t="s">
        <v>1018</v>
      </c>
      <c r="K6623" s="313">
        <v>13</v>
      </c>
      <c r="L6623" s="319"/>
      <c r="M6623" s="319">
        <v>12</v>
      </c>
      <c r="N6623" s="319">
        <v>29</v>
      </c>
      <c r="O6623" s="319" t="s">
        <v>9644</v>
      </c>
      <c r="P6623" s="319">
        <v>120</v>
      </c>
      <c r="Q6623" s="319">
        <v>36</v>
      </c>
      <c r="R6623" s="319">
        <v>19</v>
      </c>
      <c r="S6623" s="319" t="s">
        <v>9645</v>
      </c>
      <c r="T6623" s="319">
        <v>4</v>
      </c>
      <c r="U6623" s="319">
        <v>13.208</v>
      </c>
      <c r="V6623" s="319">
        <v>120.605</v>
      </c>
      <c r="W6623" s="319"/>
      <c r="X6623" s="319"/>
      <c r="Y6623" s="319"/>
      <c r="Z6623" s="319"/>
      <c r="AA6623" s="319"/>
      <c r="AB6623" s="319"/>
      <c r="AC6623" s="319"/>
      <c r="AD6623" s="319"/>
      <c r="AE6623" s="319"/>
      <c r="AF6623" s="319"/>
    </row>
    <row r="6624" spans="2:32" s="313" customFormat="1" hidden="1" x14ac:dyDescent="0.25">
      <c r="B6624" s="313" t="s">
        <v>5312</v>
      </c>
      <c r="C6624" s="672"/>
      <c r="D6624" s="313" t="s">
        <v>11981</v>
      </c>
      <c r="E6624" s="313" t="s">
        <v>412</v>
      </c>
      <c r="I6624" s="313" t="s">
        <v>5312</v>
      </c>
      <c r="J6624" s="313" t="s">
        <v>1169</v>
      </c>
      <c r="K6624" s="313">
        <v>22</v>
      </c>
      <c r="L6624" s="319"/>
      <c r="M6624" s="319">
        <v>58</v>
      </c>
      <c r="N6624" s="319">
        <v>11</v>
      </c>
      <c r="O6624" s="319" t="s">
        <v>9644</v>
      </c>
      <c r="P6624" s="319">
        <v>82</v>
      </c>
      <c r="Q6624" s="319">
        <v>16</v>
      </c>
      <c r="R6624" s="319">
        <v>29</v>
      </c>
      <c r="S6624" s="319" t="s">
        <v>9648</v>
      </c>
      <c r="T6624" s="319">
        <v>115</v>
      </c>
      <c r="U6624" s="319">
        <v>22.97</v>
      </c>
      <c r="V6624" s="319">
        <v>-82.275000000000006</v>
      </c>
      <c r="W6624" s="319"/>
      <c r="X6624" s="319"/>
      <c r="Y6624" s="319"/>
      <c r="Z6624" s="319"/>
      <c r="AA6624" s="319"/>
      <c r="AB6624" s="319"/>
      <c r="AC6624" s="319"/>
      <c r="AD6624" s="319"/>
      <c r="AE6624" s="319"/>
      <c r="AF6624" s="319"/>
    </row>
    <row r="6625" spans="2:32" s="313" customFormat="1" hidden="1" x14ac:dyDescent="0.25">
      <c r="B6625" s="313" t="s">
        <v>9432</v>
      </c>
      <c r="C6625" s="672"/>
      <c r="D6625" s="313" t="s">
        <v>11982</v>
      </c>
      <c r="E6625" s="313" t="s">
        <v>412</v>
      </c>
      <c r="I6625" s="313" t="s">
        <v>9433</v>
      </c>
      <c r="J6625" s="313" t="s">
        <v>1194</v>
      </c>
      <c r="K6625" s="313">
        <v>53</v>
      </c>
      <c r="L6625" s="319"/>
      <c r="M6625" s="319">
        <v>20</v>
      </c>
      <c r="N6625" s="319">
        <v>17</v>
      </c>
      <c r="O6625" s="319" t="s">
        <v>9644</v>
      </c>
      <c r="P6625" s="319">
        <v>2</v>
      </c>
      <c r="Q6625" s="319">
        <v>8</v>
      </c>
      <c r="R6625" s="319">
        <v>56</v>
      </c>
      <c r="S6625" s="319" t="s">
        <v>9648</v>
      </c>
      <c r="T6625" s="319">
        <v>90</v>
      </c>
      <c r="U6625" s="319">
        <v>53.338000000000001</v>
      </c>
      <c r="V6625" s="319">
        <v>-2.149</v>
      </c>
      <c r="W6625" s="319"/>
      <c r="X6625" s="319"/>
      <c r="Y6625" s="319"/>
      <c r="Z6625" s="319"/>
      <c r="AA6625" s="319"/>
      <c r="AB6625" s="319"/>
      <c r="AC6625" s="319"/>
      <c r="AD6625" s="319"/>
      <c r="AE6625" s="319"/>
      <c r="AF6625" s="319"/>
    </row>
    <row r="6626" spans="2:32" s="313" customFormat="1" hidden="1" x14ac:dyDescent="0.25">
      <c r="B6626" s="313" t="s">
        <v>5337</v>
      </c>
      <c r="C6626" s="672"/>
      <c r="D6626" s="313" t="s">
        <v>11983</v>
      </c>
      <c r="E6626" s="313" t="s">
        <v>412</v>
      </c>
      <c r="I6626" s="313" t="s">
        <v>5337</v>
      </c>
      <c r="J6626" s="313" t="s">
        <v>1051</v>
      </c>
      <c r="K6626" s="313">
        <v>33</v>
      </c>
      <c r="L6626" s="319"/>
      <c r="M6626" s="319">
        <v>3</v>
      </c>
      <c r="N6626" s="319">
        <v>0</v>
      </c>
      <c r="O6626" s="319" t="s">
        <v>9644</v>
      </c>
      <c r="P6626" s="319">
        <v>73</v>
      </c>
      <c r="Q6626" s="319">
        <v>38</v>
      </c>
      <c r="R6626" s="319">
        <v>18</v>
      </c>
      <c r="S6626" s="319" t="s">
        <v>9645</v>
      </c>
      <c r="T6626" s="319">
        <v>275</v>
      </c>
      <c r="U6626" s="319">
        <v>33.049999999999997</v>
      </c>
      <c r="V6626" s="319">
        <v>73.638000000000005</v>
      </c>
      <c r="W6626" s="319"/>
      <c r="X6626" s="319"/>
      <c r="Y6626" s="319"/>
      <c r="Z6626" s="319"/>
      <c r="AA6626" s="319"/>
      <c r="AB6626" s="319"/>
      <c r="AC6626" s="319"/>
      <c r="AD6626" s="319"/>
      <c r="AE6626" s="319"/>
      <c r="AF6626" s="319"/>
    </row>
    <row r="6627" spans="2:32" s="313" customFormat="1" hidden="1" x14ac:dyDescent="0.25">
      <c r="B6627" s="313" t="s">
        <v>5340</v>
      </c>
      <c r="C6627" s="672"/>
      <c r="D6627" s="313" t="s">
        <v>11984</v>
      </c>
      <c r="E6627" s="313" t="s">
        <v>412</v>
      </c>
      <c r="I6627" s="313" t="s">
        <v>5340</v>
      </c>
      <c r="J6627" s="313" t="s">
        <v>665</v>
      </c>
      <c r="K6627" s="313">
        <v>5</v>
      </c>
      <c r="L6627" s="319"/>
      <c r="M6627" s="319">
        <v>48</v>
      </c>
      <c r="N6627" s="319">
        <v>41</v>
      </c>
      <c r="O6627" s="319" t="s">
        <v>9647</v>
      </c>
      <c r="P6627" s="319">
        <v>61</v>
      </c>
      <c r="Q6627" s="319">
        <v>16</v>
      </c>
      <c r="R6627" s="319">
        <v>43</v>
      </c>
      <c r="S6627" s="319" t="s">
        <v>9648</v>
      </c>
      <c r="T6627" s="319">
        <v>54</v>
      </c>
      <c r="U6627" s="319">
        <v>-5.8109999999999999</v>
      </c>
      <c r="V6627" s="319">
        <v>-61.279000000000003</v>
      </c>
      <c r="W6627" s="319"/>
      <c r="X6627" s="319"/>
      <c r="Y6627" s="319"/>
      <c r="Z6627" s="319"/>
      <c r="AA6627" s="319"/>
      <c r="AB6627" s="319"/>
      <c r="AC6627" s="319"/>
      <c r="AD6627" s="319"/>
      <c r="AE6627" s="319"/>
      <c r="AF6627" s="319"/>
    </row>
    <row r="6628" spans="2:32" s="313" customFormat="1" hidden="1" x14ac:dyDescent="0.25">
      <c r="B6628" s="313" t="s">
        <v>5358</v>
      </c>
      <c r="C6628" s="672"/>
      <c r="D6628" s="313" t="s">
        <v>11985</v>
      </c>
      <c r="E6628" s="313" t="s">
        <v>412</v>
      </c>
      <c r="I6628" s="313" t="s">
        <v>5358</v>
      </c>
      <c r="J6628" s="313" t="s">
        <v>4181</v>
      </c>
      <c r="K6628" s="313">
        <v>11</v>
      </c>
      <c r="L6628" s="319"/>
      <c r="M6628" s="319">
        <v>8</v>
      </c>
      <c r="N6628" s="319">
        <v>17</v>
      </c>
      <c r="O6628" s="319" t="s">
        <v>9647</v>
      </c>
      <c r="P6628" s="319">
        <v>28</v>
      </c>
      <c r="Q6628" s="319">
        <v>52</v>
      </c>
      <c r="R6628" s="319">
        <v>30</v>
      </c>
      <c r="S6628" s="319" t="s">
        <v>9645</v>
      </c>
      <c r="T6628" s="319">
        <v>125</v>
      </c>
      <c r="U6628" s="319">
        <v>-11.138</v>
      </c>
      <c r="V6628" s="319">
        <v>28.875</v>
      </c>
      <c r="W6628" s="319"/>
      <c r="X6628" s="319"/>
      <c r="Y6628" s="319"/>
      <c r="Z6628" s="319"/>
      <c r="AA6628" s="319"/>
      <c r="AB6628" s="319"/>
      <c r="AC6628" s="319"/>
      <c r="AD6628" s="319"/>
      <c r="AE6628" s="319"/>
      <c r="AF6628" s="319"/>
    </row>
    <row r="6629" spans="2:32" s="313" customFormat="1" hidden="1" x14ac:dyDescent="0.25">
      <c r="B6629" s="313" t="s">
        <v>5389</v>
      </c>
      <c r="C6629" s="672"/>
      <c r="D6629" s="313" t="s">
        <v>11986</v>
      </c>
      <c r="E6629" s="313" t="s">
        <v>412</v>
      </c>
      <c r="I6629" s="313" t="s">
        <v>5389</v>
      </c>
      <c r="J6629" s="313" t="s">
        <v>714</v>
      </c>
      <c r="K6629" s="313">
        <v>2</v>
      </c>
      <c r="L6629" s="319"/>
      <c r="M6629" s="319">
        <v>51</v>
      </c>
      <c r="N6629" s="319">
        <v>3</v>
      </c>
      <c r="O6629" s="319" t="s">
        <v>9647</v>
      </c>
      <c r="P6629" s="319">
        <v>79</v>
      </c>
      <c r="Q6629" s="319">
        <v>48</v>
      </c>
      <c r="R6629" s="319">
        <v>13</v>
      </c>
      <c r="S6629" s="319" t="s">
        <v>9648</v>
      </c>
      <c r="T6629" s="319">
        <v>6</v>
      </c>
      <c r="U6629" s="319">
        <v>-2.851</v>
      </c>
      <c r="V6629" s="319">
        <v>-79.804000000000002</v>
      </c>
      <c r="W6629" s="319"/>
      <c r="X6629" s="319"/>
      <c r="Y6629" s="319"/>
      <c r="Z6629" s="319"/>
      <c r="AA6629" s="319"/>
      <c r="AB6629" s="319"/>
      <c r="AC6629" s="319"/>
      <c r="AD6629" s="319"/>
      <c r="AE6629" s="319"/>
      <c r="AF6629" s="319"/>
    </row>
    <row r="6630" spans="2:32" s="313" customFormat="1" hidden="1" x14ac:dyDescent="0.25">
      <c r="B6630" s="313" t="s">
        <v>5392</v>
      </c>
      <c r="C6630" s="672"/>
      <c r="D6630" s="313" t="s">
        <v>11987</v>
      </c>
      <c r="E6630" s="313" t="s">
        <v>412</v>
      </c>
      <c r="I6630" s="313" t="s">
        <v>5392</v>
      </c>
      <c r="J6630" s="313" t="s">
        <v>531</v>
      </c>
      <c r="K6630" s="313">
        <v>38</v>
      </c>
      <c r="L6630" s="319"/>
      <c r="M6630" s="319">
        <v>8</v>
      </c>
      <c r="N6630" s="319">
        <v>42</v>
      </c>
      <c r="O6630" s="319" t="s">
        <v>9644</v>
      </c>
      <c r="P6630" s="319">
        <v>24</v>
      </c>
      <c r="Q6630" s="319">
        <v>0</v>
      </c>
      <c r="R6630" s="319">
        <v>51</v>
      </c>
      <c r="S6630" s="319" t="s">
        <v>9645</v>
      </c>
      <c r="T6630" s="319">
        <v>5</v>
      </c>
      <c r="U6630" s="319">
        <v>38.145000000000003</v>
      </c>
      <c r="V6630" s="319">
        <v>24.013999999999999</v>
      </c>
      <c r="W6630" s="319"/>
      <c r="X6630" s="319"/>
      <c r="Y6630" s="319"/>
      <c r="Z6630" s="319"/>
      <c r="AA6630" s="319"/>
      <c r="AB6630" s="319"/>
      <c r="AC6630" s="319"/>
      <c r="AD6630" s="319"/>
      <c r="AE6630" s="319"/>
      <c r="AF6630" s="319"/>
    </row>
    <row r="6631" spans="2:32" s="313" customFormat="1" hidden="1" x14ac:dyDescent="0.25">
      <c r="B6631" s="313" t="s">
        <v>5393</v>
      </c>
      <c r="C6631" s="672"/>
      <c r="D6631" s="313" t="s">
        <v>11988</v>
      </c>
      <c r="E6631" s="313" t="s">
        <v>412</v>
      </c>
      <c r="I6631" s="313" t="s">
        <v>5393</v>
      </c>
      <c r="J6631" s="313" t="s">
        <v>525</v>
      </c>
      <c r="K6631" s="313">
        <v>24</v>
      </c>
      <c r="L6631" s="319"/>
      <c r="M6631" s="319">
        <v>59</v>
      </c>
      <c r="N6631" s="319">
        <v>20</v>
      </c>
      <c r="O6631" s="319" t="s">
        <v>9647</v>
      </c>
      <c r="P6631" s="319">
        <v>29</v>
      </c>
      <c r="Q6631" s="319">
        <v>16</v>
      </c>
      <c r="R6631" s="319">
        <v>59</v>
      </c>
      <c r="S6631" s="319" t="s">
        <v>9645</v>
      </c>
      <c r="T6631" s="319">
        <v>909</v>
      </c>
      <c r="U6631" s="319">
        <v>-24.989000000000001</v>
      </c>
      <c r="V6631" s="319">
        <v>29.283000000000001</v>
      </c>
      <c r="W6631" s="319"/>
      <c r="X6631" s="319"/>
      <c r="Y6631" s="319"/>
      <c r="Z6631" s="319"/>
      <c r="AA6631" s="319"/>
      <c r="AB6631" s="319"/>
      <c r="AC6631" s="319"/>
      <c r="AD6631" s="319"/>
      <c r="AE6631" s="319"/>
      <c r="AF6631" s="319"/>
    </row>
    <row r="6632" spans="2:32" s="313" customFormat="1" hidden="1" x14ac:dyDescent="0.25">
      <c r="B6632" s="313" t="s">
        <v>5394</v>
      </c>
      <c r="C6632" s="672"/>
      <c r="D6632" s="313" t="s">
        <v>11989</v>
      </c>
      <c r="E6632" s="313" t="s">
        <v>412</v>
      </c>
      <c r="I6632" s="313" t="s">
        <v>5394</v>
      </c>
      <c r="J6632" s="313" t="s">
        <v>1055</v>
      </c>
      <c r="K6632" s="313">
        <v>32</v>
      </c>
      <c r="L6632" s="319"/>
      <c r="M6632" s="319">
        <v>41</v>
      </c>
      <c r="N6632" s="319">
        <v>1</v>
      </c>
      <c r="O6632" s="319" t="s">
        <v>9647</v>
      </c>
      <c r="P6632" s="319">
        <v>62</v>
      </c>
      <c r="Q6632" s="319">
        <v>9</v>
      </c>
      <c r="R6632" s="319">
        <v>28</v>
      </c>
      <c r="S6632" s="319" t="s">
        <v>9648</v>
      </c>
      <c r="T6632" s="319">
        <v>111</v>
      </c>
      <c r="U6632" s="319">
        <v>-32.683999999999997</v>
      </c>
      <c r="V6632" s="319">
        <v>-62.158000000000001</v>
      </c>
      <c r="W6632" s="319"/>
      <c r="X6632" s="319"/>
      <c r="Y6632" s="319"/>
      <c r="Z6632" s="319"/>
      <c r="AA6632" s="319"/>
      <c r="AB6632" s="319"/>
      <c r="AC6632" s="319"/>
      <c r="AD6632" s="319"/>
      <c r="AE6632" s="319"/>
      <c r="AF6632" s="319"/>
    </row>
    <row r="6633" spans="2:32" s="313" customFormat="1" hidden="1" x14ac:dyDescent="0.25">
      <c r="B6633" s="313" t="s">
        <v>5338</v>
      </c>
      <c r="C6633" s="672"/>
      <c r="D6633" s="313" t="s">
        <v>11990</v>
      </c>
      <c r="E6633" s="313" t="s">
        <v>412</v>
      </c>
      <c r="I6633" s="313" t="s">
        <v>5339</v>
      </c>
      <c r="J6633" s="313" t="s">
        <v>1477</v>
      </c>
      <c r="K6633" s="313">
        <v>30</v>
      </c>
      <c r="L6633" s="319"/>
      <c r="M6633" s="319">
        <v>50</v>
      </c>
      <c r="N6633" s="319">
        <v>16</v>
      </c>
      <c r="O6633" s="319" t="s">
        <v>9644</v>
      </c>
      <c r="P6633" s="319">
        <v>85</v>
      </c>
      <c r="Q6633" s="319">
        <v>10</v>
      </c>
      <c r="R6633" s="319">
        <v>54</v>
      </c>
      <c r="S6633" s="319" t="s">
        <v>9648</v>
      </c>
      <c r="T6633" s="319">
        <v>34</v>
      </c>
      <c r="U6633" s="319">
        <v>30.838000000000001</v>
      </c>
      <c r="V6633" s="319">
        <v>-85.182000000000002</v>
      </c>
      <c r="W6633" s="319"/>
      <c r="X6633" s="319"/>
      <c r="Y6633" s="319"/>
      <c r="Z6633" s="319"/>
      <c r="AA6633" s="319"/>
      <c r="AB6633" s="319"/>
      <c r="AC6633" s="319"/>
      <c r="AD6633" s="319"/>
      <c r="AE6633" s="319"/>
      <c r="AF6633" s="319"/>
    </row>
    <row r="6634" spans="2:32" s="313" customFormat="1" hidden="1" x14ac:dyDescent="0.25">
      <c r="B6634" s="313" t="s">
        <v>4131</v>
      </c>
      <c r="C6634" s="672"/>
      <c r="D6634" s="313" t="s">
        <v>11991</v>
      </c>
      <c r="E6634" s="313" t="s">
        <v>412</v>
      </c>
      <c r="I6634" s="313" t="s">
        <v>4132</v>
      </c>
      <c r="J6634" s="313" t="s">
        <v>1055</v>
      </c>
      <c r="K6634" s="313">
        <v>34</v>
      </c>
      <c r="L6634" s="319"/>
      <c r="M6634" s="319">
        <v>33</v>
      </c>
      <c r="N6634" s="319">
        <v>38</v>
      </c>
      <c r="O6634" s="319" t="s">
        <v>9647</v>
      </c>
      <c r="P6634" s="319">
        <v>58</v>
      </c>
      <c r="Q6634" s="319">
        <v>47</v>
      </c>
      <c r="R6634" s="319">
        <v>22</v>
      </c>
      <c r="S6634" s="319" t="s">
        <v>9648</v>
      </c>
      <c r="T6634" s="319">
        <v>33</v>
      </c>
      <c r="U6634" s="319">
        <v>-34.561</v>
      </c>
      <c r="V6634" s="319">
        <v>-58.789000000000001</v>
      </c>
      <c r="W6634" s="319"/>
      <c r="X6634" s="319"/>
      <c r="Y6634" s="319"/>
      <c r="Z6634" s="319"/>
      <c r="AA6634" s="319"/>
      <c r="AB6634" s="319"/>
      <c r="AC6634" s="319"/>
      <c r="AD6634" s="319"/>
      <c r="AE6634" s="319"/>
      <c r="AF6634" s="319"/>
    </row>
    <row r="6635" spans="2:32" s="313" customFormat="1" hidden="1" x14ac:dyDescent="0.25">
      <c r="B6635" s="313" t="s">
        <v>3405</v>
      </c>
      <c r="C6635" s="672"/>
      <c r="D6635" s="313" t="s">
        <v>11992</v>
      </c>
      <c r="E6635" s="313" t="s">
        <v>412</v>
      </c>
      <c r="I6635" s="313" t="s">
        <v>3406</v>
      </c>
      <c r="J6635" s="313" t="s">
        <v>3130</v>
      </c>
      <c r="K6635" s="313">
        <v>15</v>
      </c>
      <c r="L6635" s="319"/>
      <c r="M6635" s="319">
        <v>52</v>
      </c>
      <c r="N6635" s="319">
        <v>7</v>
      </c>
      <c r="O6635" s="319" t="s">
        <v>9644</v>
      </c>
      <c r="P6635" s="319">
        <v>61</v>
      </c>
      <c r="Q6635" s="319">
        <v>16</v>
      </c>
      <c r="R6635" s="319">
        <v>12</v>
      </c>
      <c r="S6635" s="319" t="s">
        <v>9648</v>
      </c>
      <c r="T6635" s="319">
        <v>5</v>
      </c>
      <c r="U6635" s="319">
        <v>15.869</v>
      </c>
      <c r="V6635" s="319">
        <v>-61.27</v>
      </c>
      <c r="W6635" s="319"/>
      <c r="X6635" s="319"/>
      <c r="Y6635" s="319"/>
      <c r="Z6635" s="319"/>
      <c r="AA6635" s="319"/>
      <c r="AB6635" s="319"/>
      <c r="AC6635" s="319"/>
      <c r="AD6635" s="319"/>
      <c r="AE6635" s="319"/>
      <c r="AF6635" s="319"/>
    </row>
    <row r="6636" spans="2:32" s="313" customFormat="1" hidden="1" x14ac:dyDescent="0.25">
      <c r="B6636" s="313" t="s">
        <v>5407</v>
      </c>
      <c r="C6636" s="672"/>
      <c r="D6636" s="313" t="s">
        <v>11993</v>
      </c>
      <c r="E6636" s="313" t="s">
        <v>412</v>
      </c>
      <c r="I6636" s="313" t="s">
        <v>5407</v>
      </c>
      <c r="J6636" s="313" t="s">
        <v>1169</v>
      </c>
      <c r="K6636" s="313">
        <v>23</v>
      </c>
      <c r="L6636" s="319"/>
      <c r="M6636" s="319">
        <v>0</v>
      </c>
      <c r="N6636" s="319">
        <v>26</v>
      </c>
      <c r="O6636" s="319" t="s">
        <v>9644</v>
      </c>
      <c r="P6636" s="319">
        <v>82</v>
      </c>
      <c r="Q6636" s="319">
        <v>46</v>
      </c>
      <c r="R6636" s="319">
        <v>3</v>
      </c>
      <c r="S6636" s="319" t="s">
        <v>9648</v>
      </c>
      <c r="T6636" s="319">
        <v>10</v>
      </c>
      <c r="U6636" s="319">
        <v>23.007000000000001</v>
      </c>
      <c r="V6636" s="319">
        <v>-82.766999999999996</v>
      </c>
      <c r="W6636" s="319"/>
      <c r="X6636" s="319"/>
      <c r="Y6636" s="319"/>
      <c r="Z6636" s="319"/>
      <c r="AA6636" s="319"/>
      <c r="AB6636" s="319"/>
      <c r="AC6636" s="319"/>
      <c r="AD6636" s="319"/>
      <c r="AE6636" s="319"/>
      <c r="AF6636" s="319"/>
    </row>
    <row r="6637" spans="2:32" s="313" customFormat="1" hidden="1" x14ac:dyDescent="0.25">
      <c r="B6637" s="313" t="s">
        <v>5411</v>
      </c>
      <c r="C6637" s="672"/>
      <c r="D6637" s="313" t="s">
        <v>11994</v>
      </c>
      <c r="E6637" s="313" t="s">
        <v>412</v>
      </c>
      <c r="I6637" s="313" t="s">
        <v>5411</v>
      </c>
      <c r="J6637" s="313" t="s">
        <v>665</v>
      </c>
      <c r="K6637" s="313">
        <v>22</v>
      </c>
      <c r="L6637" s="319"/>
      <c r="M6637" s="319">
        <v>11</v>
      </c>
      <c r="N6637" s="319">
        <v>48</v>
      </c>
      <c r="O6637" s="319" t="s">
        <v>9647</v>
      </c>
      <c r="P6637" s="319">
        <v>49</v>
      </c>
      <c r="Q6637" s="319">
        <v>55</v>
      </c>
      <c r="R6637" s="319">
        <v>35</v>
      </c>
      <c r="S6637" s="319" t="s">
        <v>9648</v>
      </c>
      <c r="T6637" s="319">
        <v>647</v>
      </c>
      <c r="U6637" s="319">
        <v>-22.196999999999999</v>
      </c>
      <c r="V6637" s="319">
        <v>-49.926000000000002</v>
      </c>
      <c r="W6637" s="319"/>
      <c r="X6637" s="319"/>
      <c r="Y6637" s="319"/>
      <c r="Z6637" s="319"/>
      <c r="AA6637" s="319"/>
      <c r="AB6637" s="319"/>
      <c r="AC6637" s="319"/>
      <c r="AD6637" s="319"/>
      <c r="AE6637" s="319"/>
      <c r="AF6637" s="319"/>
    </row>
    <row r="6638" spans="2:32" s="313" customFormat="1" hidden="1" x14ac:dyDescent="0.25">
      <c r="B6638" s="313" t="s">
        <v>5414</v>
      </c>
      <c r="C6638" s="672"/>
      <c r="D6638" s="313" t="s">
        <v>11995</v>
      </c>
      <c r="E6638" s="313" t="s">
        <v>412</v>
      </c>
      <c r="I6638" s="313" t="s">
        <v>5414</v>
      </c>
      <c r="J6638" s="313" t="s">
        <v>1018</v>
      </c>
      <c r="K6638" s="313">
        <v>13</v>
      </c>
      <c r="L6638" s="319"/>
      <c r="M6638" s="319">
        <v>21</v>
      </c>
      <c r="N6638" s="319">
        <v>40</v>
      </c>
      <c r="O6638" s="319" t="s">
        <v>9644</v>
      </c>
      <c r="P6638" s="319">
        <v>121</v>
      </c>
      <c r="Q6638" s="319">
        <v>49</v>
      </c>
      <c r="R6638" s="319">
        <v>31</v>
      </c>
      <c r="S6638" s="319" t="s">
        <v>9645</v>
      </c>
      <c r="T6638" s="319">
        <v>5</v>
      </c>
      <c r="U6638" s="319">
        <v>13.361000000000001</v>
      </c>
      <c r="V6638" s="319">
        <v>121.825</v>
      </c>
      <c r="W6638" s="319"/>
      <c r="X6638" s="319"/>
      <c r="Y6638" s="319"/>
      <c r="Z6638" s="319"/>
      <c r="AA6638" s="319"/>
      <c r="AB6638" s="319"/>
      <c r="AC6638" s="319"/>
      <c r="AD6638" s="319"/>
      <c r="AE6638" s="319"/>
      <c r="AF6638" s="319"/>
    </row>
    <row r="6639" spans="2:32" s="313" customFormat="1" hidden="1" x14ac:dyDescent="0.25">
      <c r="B6639" s="313" t="s">
        <v>5417</v>
      </c>
      <c r="C6639" s="672"/>
      <c r="D6639" s="313" t="s">
        <v>11996</v>
      </c>
      <c r="E6639" s="313" t="s">
        <v>412</v>
      </c>
      <c r="I6639" s="313" t="s">
        <v>5417</v>
      </c>
      <c r="J6639" s="313" t="s">
        <v>878</v>
      </c>
      <c r="K6639" s="313">
        <v>5</v>
      </c>
      <c r="L6639" s="319"/>
      <c r="M6639" s="319">
        <v>12</v>
      </c>
      <c r="N6639" s="319">
        <v>45</v>
      </c>
      <c r="O6639" s="319" t="s">
        <v>9644</v>
      </c>
      <c r="P6639" s="319">
        <v>74</v>
      </c>
      <c r="Q6639" s="319">
        <v>53</v>
      </c>
      <c r="R6639" s="319">
        <v>1</v>
      </c>
      <c r="S6639" s="319" t="s">
        <v>9648</v>
      </c>
      <c r="T6639" s="319">
        <v>467</v>
      </c>
      <c r="U6639" s="319">
        <v>5.2130000000000001</v>
      </c>
      <c r="V6639" s="319">
        <v>-74.884</v>
      </c>
      <c r="W6639" s="319"/>
      <c r="X6639" s="319"/>
      <c r="Y6639" s="319"/>
      <c r="Z6639" s="319"/>
      <c r="AA6639" s="319"/>
      <c r="AB6639" s="319"/>
      <c r="AC6639" s="319"/>
      <c r="AD6639" s="319"/>
      <c r="AE6639" s="319"/>
      <c r="AF6639" s="319"/>
    </row>
    <row r="6640" spans="2:32" s="313" customFormat="1" hidden="1" x14ac:dyDescent="0.25">
      <c r="B6640" s="313" t="s">
        <v>5383</v>
      </c>
      <c r="C6640" s="672"/>
      <c r="D6640" s="313" t="s">
        <v>11997</v>
      </c>
      <c r="E6640" s="313" t="s">
        <v>412</v>
      </c>
      <c r="I6640" s="313" t="s">
        <v>5384</v>
      </c>
      <c r="J6640" s="313" t="s">
        <v>473</v>
      </c>
      <c r="K6640" s="313">
        <v>10</v>
      </c>
      <c r="L6640" s="319"/>
      <c r="M6640" s="319">
        <v>14</v>
      </c>
      <c r="N6640" s="319">
        <v>59</v>
      </c>
      <c r="O6640" s="319" t="s">
        <v>9644</v>
      </c>
      <c r="P6640" s="319">
        <v>67</v>
      </c>
      <c r="Q6640" s="319">
        <v>38</v>
      </c>
      <c r="R6640" s="319">
        <v>57</v>
      </c>
      <c r="S6640" s="319" t="s">
        <v>9648</v>
      </c>
      <c r="T6640" s="319">
        <v>408</v>
      </c>
      <c r="U6640" s="319">
        <v>10.25</v>
      </c>
      <c r="V6640" s="319">
        <v>-67.649000000000001</v>
      </c>
      <c r="W6640" s="319"/>
      <c r="X6640" s="319"/>
      <c r="Y6640" s="319"/>
      <c r="Z6640" s="319"/>
      <c r="AA6640" s="319"/>
      <c r="AB6640" s="319"/>
      <c r="AC6640" s="319"/>
      <c r="AD6640" s="319"/>
      <c r="AE6640" s="319"/>
      <c r="AF6640" s="319"/>
    </row>
    <row r="6641" spans="2:32" s="313" customFormat="1" hidden="1" x14ac:dyDescent="0.25">
      <c r="B6641" s="313" t="s">
        <v>7356</v>
      </c>
      <c r="C6641" s="672"/>
      <c r="D6641" s="313" t="s">
        <v>11998</v>
      </c>
      <c r="E6641" s="313" t="s">
        <v>412</v>
      </c>
      <c r="I6641" s="313" t="s">
        <v>7357</v>
      </c>
      <c r="J6641" s="313" t="s">
        <v>531</v>
      </c>
      <c r="K6641" s="313">
        <v>36</v>
      </c>
      <c r="L6641" s="319"/>
      <c r="M6641" s="319">
        <v>22</v>
      </c>
      <c r="N6641" s="319">
        <v>59</v>
      </c>
      <c r="O6641" s="319" t="s">
        <v>9644</v>
      </c>
      <c r="P6641" s="319">
        <v>28</v>
      </c>
      <c r="Q6641" s="319">
        <v>6</v>
      </c>
      <c r="R6641" s="319">
        <v>32</v>
      </c>
      <c r="S6641" s="319" t="s">
        <v>9645</v>
      </c>
      <c r="T6641" s="319">
        <v>63</v>
      </c>
      <c r="U6641" s="319">
        <v>36.383000000000003</v>
      </c>
      <c r="V6641" s="319">
        <v>28.109000000000002</v>
      </c>
      <c r="W6641" s="319"/>
      <c r="X6641" s="319"/>
      <c r="Y6641" s="319"/>
      <c r="Z6641" s="319"/>
      <c r="AA6641" s="319"/>
      <c r="AB6641" s="319"/>
      <c r="AC6641" s="319"/>
      <c r="AD6641" s="319"/>
      <c r="AE6641" s="319"/>
      <c r="AF6641" s="319"/>
    </row>
    <row r="6642" spans="2:32" s="313" customFormat="1" hidden="1" x14ac:dyDescent="0.25">
      <c r="B6642" s="313" t="s">
        <v>5435</v>
      </c>
      <c r="C6642" s="672"/>
      <c r="D6642" s="313" t="s">
        <v>11999</v>
      </c>
      <c r="E6642" s="313" t="s">
        <v>412</v>
      </c>
      <c r="I6642" s="313" t="s">
        <v>5435</v>
      </c>
      <c r="J6642" s="313" t="s">
        <v>1295</v>
      </c>
      <c r="K6642" s="313">
        <v>13</v>
      </c>
      <c r="L6642" s="319"/>
      <c r="M6642" s="319">
        <v>13</v>
      </c>
      <c r="N6642" s="319">
        <v>30</v>
      </c>
      <c r="O6642" s="319" t="s">
        <v>9647</v>
      </c>
      <c r="P6642" s="319">
        <v>37</v>
      </c>
      <c r="Q6642" s="319">
        <v>33</v>
      </c>
      <c r="R6642" s="319">
        <v>7</v>
      </c>
      <c r="S6642" s="319" t="s">
        <v>9645</v>
      </c>
      <c r="T6642" s="319">
        <v>756</v>
      </c>
      <c r="U6642" s="319">
        <v>-13.225</v>
      </c>
      <c r="V6642" s="319">
        <v>37.552</v>
      </c>
      <c r="W6642" s="319"/>
      <c r="X6642" s="319"/>
      <c r="Y6642" s="319"/>
      <c r="Z6642" s="319"/>
      <c r="AA6642" s="319"/>
      <c r="AB6642" s="319"/>
      <c r="AC6642" s="319"/>
      <c r="AD6642" s="319"/>
      <c r="AE6642" s="319"/>
      <c r="AF6642" s="319"/>
    </row>
    <row r="6643" spans="2:32" s="313" customFormat="1" hidden="1" x14ac:dyDescent="0.25">
      <c r="B6643" s="313" t="s">
        <v>5436</v>
      </c>
      <c r="C6643" s="672"/>
      <c r="D6643" s="313" t="s">
        <v>12000</v>
      </c>
      <c r="E6643" s="313" t="s">
        <v>412</v>
      </c>
      <c r="I6643" s="313" t="s">
        <v>5436</v>
      </c>
      <c r="J6643" s="313" t="s">
        <v>1336</v>
      </c>
      <c r="K6643" s="313">
        <v>30</v>
      </c>
      <c r="L6643" s="319"/>
      <c r="M6643" s="319">
        <v>22</v>
      </c>
      <c r="N6643" s="319">
        <v>41</v>
      </c>
      <c r="O6643" s="319" t="s">
        <v>9644</v>
      </c>
      <c r="P6643" s="319">
        <v>19</v>
      </c>
      <c r="Q6643" s="319">
        <v>34</v>
      </c>
      <c r="R6643" s="319">
        <v>35</v>
      </c>
      <c r="S6643" s="319" t="s">
        <v>9645</v>
      </c>
      <c r="T6643" s="319">
        <v>16</v>
      </c>
      <c r="U6643" s="319">
        <v>30.378</v>
      </c>
      <c r="V6643" s="319">
        <v>19.576000000000001</v>
      </c>
      <c r="W6643" s="319"/>
      <c r="X6643" s="319"/>
      <c r="Y6643" s="319"/>
      <c r="Z6643" s="319"/>
      <c r="AA6643" s="319"/>
      <c r="AB6643" s="319"/>
      <c r="AC6643" s="319"/>
      <c r="AD6643" s="319"/>
      <c r="AE6643" s="319"/>
      <c r="AF6643" s="319"/>
    </row>
    <row r="6644" spans="2:32" s="313" customFormat="1" hidden="1" x14ac:dyDescent="0.25">
      <c r="B6644" s="313" t="s">
        <v>7842</v>
      </c>
      <c r="C6644" s="672"/>
      <c r="D6644" s="313" t="s">
        <v>12001</v>
      </c>
      <c r="E6644" s="313" t="s">
        <v>412</v>
      </c>
      <c r="I6644" s="313" t="s">
        <v>7847</v>
      </c>
      <c r="J6644" s="313" t="s">
        <v>665</v>
      </c>
      <c r="K6644" s="313">
        <v>23</v>
      </c>
      <c r="L6644" s="319"/>
      <c r="M6644" s="319">
        <v>30</v>
      </c>
      <c r="N6644" s="319">
        <v>32</v>
      </c>
      <c r="O6644" s="319" t="s">
        <v>9647</v>
      </c>
      <c r="P6644" s="319">
        <v>46</v>
      </c>
      <c r="Q6644" s="319">
        <v>38</v>
      </c>
      <c r="R6644" s="319">
        <v>15</v>
      </c>
      <c r="S6644" s="319" t="s">
        <v>9648</v>
      </c>
      <c r="T6644" s="319">
        <v>722</v>
      </c>
      <c r="U6644" s="319">
        <v>-23.509</v>
      </c>
      <c r="V6644" s="319">
        <v>-46.637999999999998</v>
      </c>
      <c r="W6644" s="319"/>
      <c r="X6644" s="319"/>
      <c r="Y6644" s="319"/>
      <c r="Z6644" s="319"/>
      <c r="AA6644" s="319"/>
      <c r="AB6644" s="319"/>
      <c r="AC6644" s="319"/>
      <c r="AD6644" s="319"/>
      <c r="AE6644" s="319"/>
      <c r="AF6644" s="319"/>
    </row>
    <row r="6645" spans="2:32" s="313" customFormat="1" hidden="1" x14ac:dyDescent="0.25">
      <c r="B6645" s="313" t="s">
        <v>5445</v>
      </c>
      <c r="C6645" s="672"/>
      <c r="D6645" s="313" t="s">
        <v>12002</v>
      </c>
      <c r="E6645" s="313" t="s">
        <v>412</v>
      </c>
      <c r="I6645" s="313" t="s">
        <v>5445</v>
      </c>
      <c r="J6645" s="313" t="s">
        <v>714</v>
      </c>
      <c r="K6645" s="313">
        <v>1</v>
      </c>
      <c r="L6645" s="319"/>
      <c r="M6645" s="319">
        <v>44</v>
      </c>
      <c r="N6645" s="319">
        <v>23</v>
      </c>
      <c r="O6645" s="319" t="s">
        <v>9647</v>
      </c>
      <c r="P6645" s="319">
        <v>79</v>
      </c>
      <c r="Q6645" s="319">
        <v>37</v>
      </c>
      <c r="R6645" s="319">
        <v>18</v>
      </c>
      <c r="S6645" s="319" t="s">
        <v>9648</v>
      </c>
      <c r="T6645" s="319">
        <v>28</v>
      </c>
      <c r="U6645" s="319">
        <v>-1.74</v>
      </c>
      <c r="V6645" s="319">
        <v>-79.622</v>
      </c>
      <c r="W6645" s="319"/>
      <c r="X6645" s="319"/>
      <c r="Y6645" s="319"/>
      <c r="Z6645" s="319"/>
      <c r="AA6645" s="319"/>
      <c r="AB6645" s="319"/>
      <c r="AC6645" s="319"/>
      <c r="AD6645" s="319"/>
      <c r="AE6645" s="319"/>
      <c r="AF6645" s="319"/>
    </row>
    <row r="6646" spans="2:32" s="313" customFormat="1" hidden="1" x14ac:dyDescent="0.25">
      <c r="B6646" s="313" t="s">
        <v>4254</v>
      </c>
      <c r="C6646" s="672"/>
      <c r="D6646" s="313" t="s">
        <v>12003</v>
      </c>
      <c r="E6646" s="313" t="s">
        <v>412</v>
      </c>
      <c r="I6646" s="313" t="s">
        <v>4257</v>
      </c>
      <c r="J6646" s="313" t="s">
        <v>1051</v>
      </c>
      <c r="K6646" s="313">
        <v>24</v>
      </c>
      <c r="L6646" s="319"/>
      <c r="M6646" s="319">
        <v>53</v>
      </c>
      <c r="N6646" s="319">
        <v>36</v>
      </c>
      <c r="O6646" s="319" t="s">
        <v>9644</v>
      </c>
      <c r="P6646" s="319">
        <v>66</v>
      </c>
      <c r="Q6646" s="319">
        <v>56</v>
      </c>
      <c r="R6646" s="319">
        <v>19</v>
      </c>
      <c r="S6646" s="319" t="s">
        <v>9645</v>
      </c>
      <c r="T6646" s="319">
        <v>11</v>
      </c>
      <c r="U6646" s="319">
        <v>24.893000000000001</v>
      </c>
      <c r="V6646" s="319">
        <v>66.938999999999993</v>
      </c>
      <c r="W6646" s="319"/>
      <c r="X6646" s="319"/>
      <c r="Y6646" s="319"/>
      <c r="Z6646" s="319"/>
      <c r="AA6646" s="319"/>
      <c r="AB6646" s="319"/>
      <c r="AC6646" s="319"/>
      <c r="AD6646" s="319"/>
      <c r="AE6646" s="319"/>
      <c r="AF6646" s="319"/>
    </row>
    <row r="6647" spans="2:32" s="313" customFormat="1" hidden="1" x14ac:dyDescent="0.25">
      <c r="B6647" s="313" t="s">
        <v>5493</v>
      </c>
      <c r="C6647" s="672"/>
      <c r="D6647" s="313" t="s">
        <v>12004</v>
      </c>
      <c r="E6647" s="313" t="s">
        <v>412</v>
      </c>
      <c r="I6647" s="313" t="s">
        <v>5493</v>
      </c>
      <c r="J6647" s="313" t="s">
        <v>565</v>
      </c>
      <c r="K6647" s="313">
        <v>38</v>
      </c>
      <c r="L6647" s="319"/>
      <c r="M6647" s="319">
        <v>24</v>
      </c>
      <c r="N6647" s="319">
        <v>17</v>
      </c>
      <c r="O6647" s="319" t="s">
        <v>9644</v>
      </c>
      <c r="P6647" s="319">
        <v>141</v>
      </c>
      <c r="Q6647" s="319">
        <v>13</v>
      </c>
      <c r="R6647" s="319">
        <v>10</v>
      </c>
      <c r="S6647" s="319" t="s">
        <v>9645</v>
      </c>
      <c r="T6647" s="319">
        <v>3</v>
      </c>
      <c r="U6647" s="319">
        <v>38.405000000000001</v>
      </c>
      <c r="V6647" s="319">
        <v>141.21899999999999</v>
      </c>
      <c r="W6647" s="319"/>
      <c r="X6647" s="319"/>
      <c r="Y6647" s="319"/>
      <c r="Z6647" s="319"/>
      <c r="AA6647" s="319"/>
      <c r="AB6647" s="319"/>
      <c r="AC6647" s="319"/>
      <c r="AD6647" s="319"/>
      <c r="AE6647" s="319"/>
      <c r="AF6647" s="319"/>
    </row>
    <row r="6648" spans="2:32" s="313" customFormat="1" hidden="1" x14ac:dyDescent="0.25">
      <c r="B6648" s="313" t="s">
        <v>5509</v>
      </c>
      <c r="C6648" s="672"/>
      <c r="D6648" s="313" t="s">
        <v>12005</v>
      </c>
      <c r="E6648" s="313" t="s">
        <v>412</v>
      </c>
      <c r="I6648" s="313" t="s">
        <v>5509</v>
      </c>
      <c r="J6648" s="313" t="s">
        <v>1030</v>
      </c>
      <c r="K6648" s="313">
        <v>16</v>
      </c>
      <c r="L6648" s="319"/>
      <c r="M6648" s="319">
        <v>26</v>
      </c>
      <c r="N6648" s="319">
        <v>41</v>
      </c>
      <c r="O6648" s="319" t="s">
        <v>9644</v>
      </c>
      <c r="P6648" s="319">
        <v>97</v>
      </c>
      <c r="Q6648" s="319">
        <v>39</v>
      </c>
      <c r="R6648" s="319">
        <v>38</v>
      </c>
      <c r="S6648" s="319" t="s">
        <v>9645</v>
      </c>
      <c r="T6648" s="319">
        <v>46</v>
      </c>
      <c r="U6648" s="319">
        <v>16.445</v>
      </c>
      <c r="V6648" s="319">
        <v>97.661000000000001</v>
      </c>
      <c r="W6648" s="319"/>
      <c r="X6648" s="319"/>
      <c r="Y6648" s="319"/>
      <c r="Z6648" s="319"/>
      <c r="AA6648" s="319"/>
      <c r="AB6648" s="319"/>
      <c r="AC6648" s="319"/>
      <c r="AD6648" s="319"/>
      <c r="AE6648" s="319"/>
      <c r="AF6648" s="319"/>
    </row>
    <row r="6649" spans="2:32" s="313" customFormat="1" hidden="1" x14ac:dyDescent="0.25">
      <c r="B6649" s="313" t="s">
        <v>8613</v>
      </c>
      <c r="C6649" s="672"/>
      <c r="D6649" s="313" t="s">
        <v>12006</v>
      </c>
      <c r="E6649" s="313" t="s">
        <v>412</v>
      </c>
      <c r="I6649" s="313" t="s">
        <v>8614</v>
      </c>
      <c r="J6649" s="313" t="s">
        <v>714</v>
      </c>
      <c r="K6649" s="313">
        <v>0</v>
      </c>
      <c r="L6649" s="319"/>
      <c r="M6649" s="319">
        <v>59</v>
      </c>
      <c r="N6649" s="319">
        <v>12</v>
      </c>
      <c r="O6649" s="319" t="s">
        <v>9647</v>
      </c>
      <c r="P6649" s="319">
        <v>77</v>
      </c>
      <c r="Q6649" s="319">
        <v>49</v>
      </c>
      <c r="R6649" s="319">
        <v>10</v>
      </c>
      <c r="S6649" s="319" t="s">
        <v>9648</v>
      </c>
      <c r="T6649" s="319">
        <v>520</v>
      </c>
      <c r="U6649" s="319">
        <v>-0.98699999999999999</v>
      </c>
      <c r="V6649" s="319">
        <v>-77.819000000000003</v>
      </c>
      <c r="W6649" s="319"/>
      <c r="X6649" s="319"/>
      <c r="Y6649" s="319"/>
      <c r="Z6649" s="319"/>
      <c r="AA6649" s="319"/>
      <c r="AB6649" s="319"/>
      <c r="AC6649" s="319"/>
      <c r="AD6649" s="319"/>
      <c r="AE6649" s="319"/>
      <c r="AF6649" s="319"/>
    </row>
    <row r="6650" spans="2:32" s="313" customFormat="1" hidden="1" x14ac:dyDescent="0.25">
      <c r="B6650" s="313" t="s">
        <v>9338</v>
      </c>
      <c r="C6650" s="672"/>
      <c r="D6650" s="313" t="s">
        <v>12007</v>
      </c>
      <c r="E6650" s="313" t="s">
        <v>412</v>
      </c>
      <c r="I6650" s="313" t="s">
        <v>9339</v>
      </c>
      <c r="J6650" s="313" t="s">
        <v>627</v>
      </c>
      <c r="K6650" s="313">
        <v>77</v>
      </c>
      <c r="L6650" s="319"/>
      <c r="M6650" s="319">
        <v>53</v>
      </c>
      <c r="N6650" s="319">
        <v>0</v>
      </c>
      <c r="O6650" s="319" t="s">
        <v>9647</v>
      </c>
      <c r="P6650" s="319">
        <v>166</v>
      </c>
      <c r="Q6650" s="319">
        <v>39</v>
      </c>
      <c r="R6650" s="319">
        <v>0</v>
      </c>
      <c r="S6650" s="319" t="s">
        <v>9645</v>
      </c>
      <c r="T6650" s="319">
        <v>13</v>
      </c>
      <c r="U6650" s="319">
        <v>-77.882999999999996</v>
      </c>
      <c r="V6650" s="319">
        <v>166.65</v>
      </c>
      <c r="W6650" s="319"/>
      <c r="X6650" s="319"/>
      <c r="Y6650" s="319"/>
      <c r="Z6650" s="319"/>
      <c r="AA6650" s="319"/>
      <c r="AB6650" s="319"/>
      <c r="AC6650" s="319"/>
      <c r="AD6650" s="319"/>
      <c r="AE6650" s="319"/>
      <c r="AF6650" s="319"/>
    </row>
    <row r="6651" spans="2:32" s="313" customFormat="1" hidden="1" x14ac:dyDescent="0.25">
      <c r="B6651" s="313" t="s">
        <v>5544</v>
      </c>
      <c r="C6651" s="672"/>
      <c r="D6651" s="313" t="s">
        <v>12008</v>
      </c>
      <c r="E6651" s="313" t="s">
        <v>412</v>
      </c>
      <c r="I6651" s="313" t="s">
        <v>5544</v>
      </c>
      <c r="J6651" s="313" t="s">
        <v>498</v>
      </c>
      <c r="K6651" s="313">
        <v>33</v>
      </c>
      <c r="L6651" s="319"/>
      <c r="M6651" s="319">
        <v>32</v>
      </c>
      <c r="N6651" s="319">
        <v>9</v>
      </c>
      <c r="O6651" s="319" t="s">
        <v>9644</v>
      </c>
      <c r="P6651" s="319">
        <v>0</v>
      </c>
      <c r="Q6651" s="319">
        <v>14</v>
      </c>
      <c r="R6651" s="319">
        <v>32</v>
      </c>
      <c r="S6651" s="319" t="s">
        <v>9648</v>
      </c>
      <c r="T6651" s="319">
        <v>1176</v>
      </c>
      <c r="U6651" s="319">
        <v>33.536000000000001</v>
      </c>
      <c r="V6651" s="319">
        <v>-0.24199999999999999</v>
      </c>
      <c r="W6651" s="319"/>
      <c r="X6651" s="319"/>
      <c r="Y6651" s="319"/>
      <c r="Z6651" s="319"/>
      <c r="AA6651" s="319"/>
      <c r="AB6651" s="319"/>
      <c r="AC6651" s="319"/>
      <c r="AD6651" s="319"/>
      <c r="AE6651" s="319"/>
      <c r="AF6651" s="319"/>
    </row>
    <row r="6652" spans="2:32" s="313" customFormat="1" hidden="1" x14ac:dyDescent="0.25">
      <c r="B6652" s="313" t="s">
        <v>5553</v>
      </c>
      <c r="C6652" s="672"/>
      <c r="D6652" s="313" t="s">
        <v>12009</v>
      </c>
      <c r="E6652" s="313" t="s">
        <v>412</v>
      </c>
      <c r="I6652" s="313" t="s">
        <v>5553</v>
      </c>
      <c r="J6652" s="313" t="s">
        <v>531</v>
      </c>
      <c r="K6652" s="313">
        <v>37</v>
      </c>
      <c r="L6652" s="319"/>
      <c r="M6652" s="319">
        <v>58</v>
      </c>
      <c r="N6652" s="319">
        <v>52</v>
      </c>
      <c r="O6652" s="319" t="s">
        <v>9644</v>
      </c>
      <c r="P6652" s="319">
        <v>23</v>
      </c>
      <c r="Q6652" s="319">
        <v>21</v>
      </c>
      <c r="R6652" s="319">
        <v>55</v>
      </c>
      <c r="S6652" s="319" t="s">
        <v>9645</v>
      </c>
      <c r="T6652" s="319">
        <v>7</v>
      </c>
      <c r="U6652" s="319">
        <v>37.981000000000002</v>
      </c>
      <c r="V6652" s="319">
        <v>23.364999999999998</v>
      </c>
      <c r="W6652" s="319"/>
      <c r="X6652" s="319"/>
      <c r="Y6652" s="319"/>
      <c r="Z6652" s="319"/>
      <c r="AA6652" s="319"/>
      <c r="AB6652" s="319"/>
      <c r="AC6652" s="319"/>
      <c r="AD6652" s="319"/>
      <c r="AE6652" s="319"/>
      <c r="AF6652" s="319"/>
    </row>
    <row r="6653" spans="2:32" s="313" customFormat="1" hidden="1" x14ac:dyDescent="0.25">
      <c r="B6653" s="313" t="s">
        <v>5554</v>
      </c>
      <c r="C6653" s="672"/>
      <c r="D6653" s="313" t="s">
        <v>12010</v>
      </c>
      <c r="E6653" s="313" t="s">
        <v>412</v>
      </c>
      <c r="I6653" s="313" t="s">
        <v>5555</v>
      </c>
      <c r="J6653" s="313" t="s">
        <v>1287</v>
      </c>
      <c r="K6653" s="313">
        <v>32</v>
      </c>
      <c r="L6653" s="319"/>
      <c r="M6653" s="319">
        <v>35</v>
      </c>
      <c r="N6653" s="319">
        <v>55</v>
      </c>
      <c r="O6653" s="319" t="s">
        <v>9644</v>
      </c>
      <c r="P6653" s="319">
        <v>35</v>
      </c>
      <c r="Q6653" s="319">
        <v>13</v>
      </c>
      <c r="R6653" s="319">
        <v>42</v>
      </c>
      <c r="S6653" s="319" t="s">
        <v>9645</v>
      </c>
      <c r="T6653" s="319">
        <v>61</v>
      </c>
      <c r="U6653" s="319">
        <v>32.598999999999997</v>
      </c>
      <c r="V6653" s="319">
        <v>35.228000000000002</v>
      </c>
      <c r="W6653" s="319"/>
      <c r="X6653" s="319"/>
      <c r="Y6653" s="319"/>
      <c r="Z6653" s="319"/>
      <c r="AA6653" s="319"/>
      <c r="AB6653" s="319"/>
      <c r="AC6653" s="319"/>
      <c r="AD6653" s="319"/>
      <c r="AE6653" s="319"/>
      <c r="AF6653" s="319"/>
    </row>
    <row r="6654" spans="2:32" s="313" customFormat="1" hidden="1" x14ac:dyDescent="0.25">
      <c r="B6654" s="313" t="s">
        <v>5556</v>
      </c>
      <c r="C6654" s="672"/>
      <c r="D6654" s="313" t="s">
        <v>12011</v>
      </c>
      <c r="E6654" s="313" t="s">
        <v>412</v>
      </c>
      <c r="I6654" s="313" t="s">
        <v>5556</v>
      </c>
      <c r="J6654" s="313" t="s">
        <v>406</v>
      </c>
      <c r="K6654" s="313">
        <v>51</v>
      </c>
      <c r="L6654" s="319"/>
      <c r="M6654" s="319">
        <v>5</v>
      </c>
      <c r="N6654" s="319">
        <v>58</v>
      </c>
      <c r="O6654" s="319" t="s">
        <v>9644</v>
      </c>
      <c r="P6654" s="319">
        <v>7</v>
      </c>
      <c r="Q6654" s="319">
        <v>36</v>
      </c>
      <c r="R6654" s="319">
        <v>7</v>
      </c>
      <c r="S6654" s="319" t="s">
        <v>9645</v>
      </c>
      <c r="T6654" s="319">
        <v>472</v>
      </c>
      <c r="U6654" s="319">
        <v>51.098999999999997</v>
      </c>
      <c r="V6654" s="319">
        <v>7.6020000000000003</v>
      </c>
      <c r="W6654" s="319"/>
      <c r="X6654" s="319"/>
      <c r="Y6654" s="319"/>
      <c r="Z6654" s="319"/>
      <c r="AA6654" s="319"/>
      <c r="AB6654" s="319"/>
      <c r="AC6654" s="319"/>
      <c r="AD6654" s="319"/>
      <c r="AE6654" s="319"/>
      <c r="AF6654" s="319"/>
    </row>
    <row r="6655" spans="2:32" s="313" customFormat="1" hidden="1" x14ac:dyDescent="0.25">
      <c r="B6655" s="313" t="s">
        <v>5557</v>
      </c>
      <c r="C6655" s="672"/>
      <c r="D6655" s="313" t="s">
        <v>12012</v>
      </c>
      <c r="E6655" s="313" t="s">
        <v>412</v>
      </c>
      <c r="I6655" s="313" t="s">
        <v>5557</v>
      </c>
      <c r="J6655" s="313" t="s">
        <v>682</v>
      </c>
      <c r="K6655" s="313">
        <v>46</v>
      </c>
      <c r="L6655" s="319"/>
      <c r="M6655" s="319">
        <v>44</v>
      </c>
      <c r="N6655" s="319">
        <v>36</v>
      </c>
      <c r="O6655" s="319" t="s">
        <v>9644</v>
      </c>
      <c r="P6655" s="319">
        <v>8</v>
      </c>
      <c r="Q6655" s="319">
        <v>6</v>
      </c>
      <c r="R6655" s="319">
        <v>36</v>
      </c>
      <c r="S6655" s="319" t="s">
        <v>9645</v>
      </c>
      <c r="T6655" s="319">
        <v>580</v>
      </c>
      <c r="U6655" s="319">
        <v>46.743000000000002</v>
      </c>
      <c r="V6655" s="319">
        <v>8.11</v>
      </c>
      <c r="W6655" s="319"/>
      <c r="X6655" s="319"/>
      <c r="Y6655" s="319"/>
      <c r="Z6655" s="319"/>
      <c r="AA6655" s="319"/>
      <c r="AB6655" s="319"/>
      <c r="AC6655" s="319"/>
      <c r="AD6655" s="319"/>
      <c r="AE6655" s="319"/>
      <c r="AF6655" s="319"/>
    </row>
    <row r="6656" spans="2:32" s="313" customFormat="1" hidden="1" x14ac:dyDescent="0.25">
      <c r="B6656" s="313" t="s">
        <v>5459</v>
      </c>
      <c r="C6656" s="672"/>
      <c r="D6656" s="313" t="s">
        <v>12013</v>
      </c>
      <c r="E6656" s="313" t="s">
        <v>412</v>
      </c>
      <c r="I6656" s="313" t="s">
        <v>5463</v>
      </c>
      <c r="J6656" s="313" t="s">
        <v>5461</v>
      </c>
      <c r="K6656" s="313">
        <v>29</v>
      </c>
      <c r="L6656" s="319"/>
      <c r="M6656" s="319">
        <v>18</v>
      </c>
      <c r="N6656" s="319">
        <v>14</v>
      </c>
      <c r="O6656" s="319" t="s">
        <v>9647</v>
      </c>
      <c r="P6656" s="319">
        <v>27</v>
      </c>
      <c r="Q6656" s="319">
        <v>30</v>
      </c>
      <c r="R6656" s="319">
        <v>12</v>
      </c>
      <c r="S6656" s="319" t="s">
        <v>9645</v>
      </c>
      <c r="T6656" s="319">
        <v>1557</v>
      </c>
      <c r="U6656" s="319">
        <v>-29.303999999999998</v>
      </c>
      <c r="V6656" s="319">
        <v>27.503</v>
      </c>
      <c r="W6656" s="319"/>
      <c r="X6656" s="319"/>
      <c r="Y6656" s="319"/>
      <c r="Z6656" s="319"/>
      <c r="AA6656" s="319"/>
      <c r="AB6656" s="319"/>
      <c r="AC6656" s="319"/>
      <c r="AD6656" s="319"/>
      <c r="AE6656" s="319"/>
      <c r="AF6656" s="319"/>
    </row>
    <row r="6657" spans="2:32" s="313" customFormat="1" hidden="1" x14ac:dyDescent="0.25">
      <c r="B6657" s="313" t="s">
        <v>5579</v>
      </c>
      <c r="C6657" s="672"/>
      <c r="D6657" s="313" t="s">
        <v>12014</v>
      </c>
      <c r="E6657" s="313" t="s">
        <v>412</v>
      </c>
      <c r="I6657" s="313" t="s">
        <v>5579</v>
      </c>
      <c r="J6657" s="313" t="s">
        <v>406</v>
      </c>
      <c r="K6657" s="313">
        <v>47</v>
      </c>
      <c r="L6657" s="319"/>
      <c r="M6657" s="319">
        <v>59</v>
      </c>
      <c r="N6657" s="319">
        <v>19</v>
      </c>
      <c r="O6657" s="319" t="s">
        <v>9644</v>
      </c>
      <c r="P6657" s="319">
        <v>10</v>
      </c>
      <c r="Q6657" s="319">
        <v>14</v>
      </c>
      <c r="R6657" s="319">
        <v>22</v>
      </c>
      <c r="S6657" s="319" t="s">
        <v>9645</v>
      </c>
      <c r="T6657" s="319">
        <v>635</v>
      </c>
      <c r="U6657" s="319">
        <v>47.988999999999997</v>
      </c>
      <c r="V6657" s="319">
        <v>10.239000000000001</v>
      </c>
      <c r="W6657" s="319"/>
      <c r="X6657" s="319"/>
      <c r="Y6657" s="319"/>
      <c r="Z6657" s="319"/>
      <c r="AA6657" s="319"/>
      <c r="AB6657" s="319"/>
      <c r="AC6657" s="319"/>
      <c r="AD6657" s="319"/>
      <c r="AE6657" s="319"/>
      <c r="AF6657" s="319"/>
    </row>
    <row r="6658" spans="2:32" s="313" customFormat="1" hidden="1" x14ac:dyDescent="0.25">
      <c r="B6658" s="313" t="s">
        <v>5586</v>
      </c>
      <c r="C6658" s="672"/>
      <c r="D6658" s="313" t="s">
        <v>12015</v>
      </c>
      <c r="E6658" s="313" t="s">
        <v>412</v>
      </c>
      <c r="I6658" s="313" t="s">
        <v>5586</v>
      </c>
      <c r="J6658" s="313" t="s">
        <v>406</v>
      </c>
      <c r="K6658" s="313">
        <v>50</v>
      </c>
      <c r="L6658" s="319"/>
      <c r="M6658" s="319">
        <v>21</v>
      </c>
      <c r="N6658" s="319">
        <v>57</v>
      </c>
      <c r="O6658" s="319" t="s">
        <v>9644</v>
      </c>
      <c r="P6658" s="319">
        <v>7</v>
      </c>
      <c r="Q6658" s="319">
        <v>18</v>
      </c>
      <c r="R6658" s="319">
        <v>54</v>
      </c>
      <c r="S6658" s="319" t="s">
        <v>9645</v>
      </c>
      <c r="T6658" s="319">
        <v>182</v>
      </c>
      <c r="U6658" s="319">
        <v>50.366</v>
      </c>
      <c r="V6658" s="319">
        <v>7.3150000000000004</v>
      </c>
      <c r="W6658" s="319"/>
      <c r="X6658" s="319"/>
      <c r="Y6658" s="319"/>
      <c r="Z6658" s="319"/>
      <c r="AA6658" s="319"/>
      <c r="AB6658" s="319"/>
      <c r="AC6658" s="319"/>
      <c r="AD6658" s="319"/>
      <c r="AE6658" s="319"/>
      <c r="AF6658" s="319"/>
    </row>
    <row r="6659" spans="2:32" s="313" customFormat="1" hidden="1" x14ac:dyDescent="0.25">
      <c r="B6659" s="313" t="s">
        <v>5587</v>
      </c>
      <c r="C6659" s="672"/>
      <c r="D6659" s="313" t="s">
        <v>12016</v>
      </c>
      <c r="E6659" s="313" t="s">
        <v>412</v>
      </c>
      <c r="I6659" s="313" t="s">
        <v>5590</v>
      </c>
      <c r="J6659" s="313" t="s">
        <v>1055</v>
      </c>
      <c r="K6659" s="313">
        <v>32</v>
      </c>
      <c r="L6659" s="319"/>
      <c r="M6659" s="319">
        <v>51</v>
      </c>
      <c r="N6659" s="319">
        <v>57</v>
      </c>
      <c r="O6659" s="319" t="s">
        <v>9647</v>
      </c>
      <c r="P6659" s="319">
        <v>68</v>
      </c>
      <c r="Q6659" s="319">
        <v>52</v>
      </c>
      <c r="R6659" s="319">
        <v>20</v>
      </c>
      <c r="S6659" s="319" t="s">
        <v>9648</v>
      </c>
      <c r="T6659" s="319">
        <v>808</v>
      </c>
      <c r="U6659" s="319">
        <v>-32.866</v>
      </c>
      <c r="V6659" s="319">
        <v>-68.872</v>
      </c>
      <c r="W6659" s="319"/>
      <c r="X6659" s="319"/>
      <c r="Y6659" s="319"/>
      <c r="Z6659" s="319"/>
      <c r="AA6659" s="319"/>
      <c r="AB6659" s="319"/>
      <c r="AC6659" s="319"/>
      <c r="AD6659" s="319"/>
      <c r="AE6659" s="319"/>
      <c r="AF6659" s="319"/>
    </row>
    <row r="6660" spans="2:32" s="313" customFormat="1" hidden="1" x14ac:dyDescent="0.25">
      <c r="B6660" s="313" t="s">
        <v>5591</v>
      </c>
      <c r="C6660" s="672"/>
      <c r="D6660" s="313" t="s">
        <v>12017</v>
      </c>
      <c r="E6660" s="313" t="s">
        <v>412</v>
      </c>
      <c r="I6660" s="313" t="s">
        <v>5592</v>
      </c>
      <c r="J6660" s="313" t="s">
        <v>406</v>
      </c>
      <c r="K6660" s="313">
        <v>48</v>
      </c>
      <c r="L6660" s="319"/>
      <c r="M6660" s="319">
        <v>3</v>
      </c>
      <c r="N6660" s="319">
        <v>13</v>
      </c>
      <c r="O6660" s="319" t="s">
        <v>9644</v>
      </c>
      <c r="P6660" s="319">
        <v>9</v>
      </c>
      <c r="Q6660" s="319">
        <v>22</v>
      </c>
      <c r="R6660" s="319">
        <v>22</v>
      </c>
      <c r="S6660" s="319" t="s">
        <v>9645</v>
      </c>
      <c r="T6660" s="319">
        <v>555</v>
      </c>
      <c r="U6660" s="319">
        <v>48.054000000000002</v>
      </c>
      <c r="V6660" s="319">
        <v>9.3729999999999993</v>
      </c>
      <c r="W6660" s="319"/>
      <c r="X6660" s="319"/>
      <c r="Y6660" s="319"/>
      <c r="Z6660" s="319"/>
      <c r="AA6660" s="319"/>
      <c r="AB6660" s="319"/>
      <c r="AC6660" s="319"/>
      <c r="AD6660" s="319"/>
      <c r="AE6660" s="319"/>
      <c r="AF6660" s="319"/>
    </row>
    <row r="6661" spans="2:32" s="313" customFormat="1" hidden="1" x14ac:dyDescent="0.25">
      <c r="B6661" s="313" t="s">
        <v>5593</v>
      </c>
      <c r="C6661" s="672"/>
      <c r="D6661" s="313" t="s">
        <v>12018</v>
      </c>
      <c r="E6661" s="313" t="s">
        <v>412</v>
      </c>
      <c r="I6661" s="313" t="s">
        <v>5593</v>
      </c>
      <c r="J6661" s="313" t="s">
        <v>2849</v>
      </c>
      <c r="K6661" s="313">
        <v>62</v>
      </c>
      <c r="L6661" s="319"/>
      <c r="M6661" s="319">
        <v>56</v>
      </c>
      <c r="N6661" s="319">
        <v>48</v>
      </c>
      <c r="O6661" s="319" t="s">
        <v>9644</v>
      </c>
      <c r="P6661" s="319">
        <v>23</v>
      </c>
      <c r="Q6661" s="319">
        <v>31</v>
      </c>
      <c r="R6661" s="319">
        <v>8</v>
      </c>
      <c r="S6661" s="319" t="s">
        <v>9645</v>
      </c>
      <c r="T6661" s="319">
        <v>101</v>
      </c>
      <c r="U6661" s="319">
        <v>62.947000000000003</v>
      </c>
      <c r="V6661" s="319">
        <v>23.518999999999998</v>
      </c>
      <c r="W6661" s="319"/>
      <c r="X6661" s="319"/>
      <c r="Y6661" s="319"/>
      <c r="Z6661" s="319"/>
      <c r="AA6661" s="319"/>
      <c r="AB6661" s="319"/>
      <c r="AC6661" s="319"/>
      <c r="AD6661" s="319"/>
      <c r="AE6661" s="319"/>
      <c r="AF6661" s="319"/>
    </row>
    <row r="6662" spans="2:32" s="313" customFormat="1" hidden="1" x14ac:dyDescent="0.25">
      <c r="B6662" s="313" t="s">
        <v>5604</v>
      </c>
      <c r="C6662" s="672"/>
      <c r="D6662" s="313" t="s">
        <v>12019</v>
      </c>
      <c r="E6662" s="313" t="s">
        <v>412</v>
      </c>
      <c r="I6662" s="313" t="s">
        <v>5604</v>
      </c>
      <c r="J6662" s="313" t="s">
        <v>1055</v>
      </c>
      <c r="K6662" s="313">
        <v>29</v>
      </c>
      <c r="L6662" s="319"/>
      <c r="M6662" s="319">
        <v>13</v>
      </c>
      <c r="N6662" s="319">
        <v>23</v>
      </c>
      <c r="O6662" s="319" t="s">
        <v>9647</v>
      </c>
      <c r="P6662" s="319">
        <v>58</v>
      </c>
      <c r="Q6662" s="319">
        <v>5</v>
      </c>
      <c r="R6662" s="319">
        <v>17</v>
      </c>
      <c r="S6662" s="319" t="s">
        <v>9648</v>
      </c>
      <c r="T6662" s="319">
        <v>105</v>
      </c>
      <c r="U6662" s="319">
        <v>-29.222999999999999</v>
      </c>
      <c r="V6662" s="319">
        <v>-58.088000000000001</v>
      </c>
      <c r="W6662" s="319"/>
      <c r="X6662" s="319"/>
      <c r="Y6662" s="319"/>
      <c r="Z6662" s="319"/>
      <c r="AA6662" s="319"/>
      <c r="AB6662" s="319"/>
      <c r="AC6662" s="319"/>
      <c r="AD6662" s="319"/>
      <c r="AE6662" s="319"/>
      <c r="AF6662" s="319"/>
    </row>
    <row r="6663" spans="2:32" s="313" customFormat="1" hidden="1" x14ac:dyDescent="0.25">
      <c r="B6663" s="313" t="s">
        <v>5943</v>
      </c>
      <c r="C6663" s="672"/>
      <c r="D6663" s="313" t="s">
        <v>12020</v>
      </c>
      <c r="E6663" s="313" t="s">
        <v>412</v>
      </c>
      <c r="I6663" s="313" t="s">
        <v>5944</v>
      </c>
      <c r="J6663" s="313" t="s">
        <v>406</v>
      </c>
      <c r="K6663" s="313">
        <v>51</v>
      </c>
      <c r="L6663" s="319"/>
      <c r="M6663" s="319">
        <v>21</v>
      </c>
      <c r="N6663" s="319">
        <v>46</v>
      </c>
      <c r="O6663" s="319" t="s">
        <v>9644</v>
      </c>
      <c r="P6663" s="319">
        <v>11</v>
      </c>
      <c r="Q6663" s="319">
        <v>56</v>
      </c>
      <c r="R6663" s="319">
        <v>27</v>
      </c>
      <c r="S6663" s="319" t="s">
        <v>9645</v>
      </c>
      <c r="T6663" s="319">
        <v>104</v>
      </c>
      <c r="U6663" s="319">
        <v>51.363</v>
      </c>
      <c r="V6663" s="319">
        <v>11.941000000000001</v>
      </c>
      <c r="W6663" s="319"/>
      <c r="X6663" s="319"/>
      <c r="Y6663" s="319"/>
      <c r="Z6663" s="319"/>
      <c r="AA6663" s="319"/>
      <c r="AB6663" s="319"/>
      <c r="AC6663" s="319"/>
      <c r="AD6663" s="319"/>
      <c r="AE6663" s="319"/>
      <c r="AF6663" s="319"/>
    </row>
    <row r="6664" spans="2:32" s="313" customFormat="1" hidden="1" x14ac:dyDescent="0.25">
      <c r="B6664" s="313" t="s">
        <v>2246</v>
      </c>
      <c r="C6664" s="672"/>
      <c r="D6664" s="313" t="s">
        <v>12021</v>
      </c>
      <c r="E6664" s="313" t="s">
        <v>412</v>
      </c>
      <c r="I6664" s="313" t="s">
        <v>2249</v>
      </c>
      <c r="J6664" s="313" t="s">
        <v>423</v>
      </c>
      <c r="K6664" s="313">
        <v>47</v>
      </c>
      <c r="L6664" s="319"/>
      <c r="M6664" s="319">
        <v>55</v>
      </c>
      <c r="N6664" s="319">
        <v>19</v>
      </c>
      <c r="O6664" s="319" t="s">
        <v>9644</v>
      </c>
      <c r="P6664" s="319">
        <v>7</v>
      </c>
      <c r="Q6664" s="319">
        <v>23</v>
      </c>
      <c r="R6664" s="319">
        <v>58</v>
      </c>
      <c r="S6664" s="319" t="s">
        <v>9645</v>
      </c>
      <c r="T6664" s="319">
        <v>212</v>
      </c>
      <c r="U6664" s="319">
        <v>47.921999999999997</v>
      </c>
      <c r="V6664" s="319">
        <v>7.399</v>
      </c>
      <c r="W6664" s="319"/>
      <c r="X6664" s="319"/>
      <c r="Y6664" s="319"/>
      <c r="Z6664" s="319"/>
      <c r="AA6664" s="319"/>
      <c r="AB6664" s="319"/>
      <c r="AC6664" s="319"/>
      <c r="AD6664" s="319"/>
      <c r="AE6664" s="319"/>
      <c r="AF6664" s="319"/>
    </row>
    <row r="6665" spans="2:32" s="313" customFormat="1" hidden="1" x14ac:dyDescent="0.25">
      <c r="B6665" s="313" t="s">
        <v>5650</v>
      </c>
      <c r="C6665" s="672"/>
      <c r="D6665" s="313" t="s">
        <v>12022</v>
      </c>
      <c r="E6665" s="313" t="s">
        <v>412</v>
      </c>
      <c r="I6665" s="313" t="s">
        <v>5650</v>
      </c>
      <c r="J6665" s="313" t="s">
        <v>1051</v>
      </c>
      <c r="K6665" s="313">
        <v>32</v>
      </c>
      <c r="L6665" s="319"/>
      <c r="M6665" s="319">
        <v>33</v>
      </c>
      <c r="N6665" s="319">
        <v>47</v>
      </c>
      <c r="O6665" s="319" t="s">
        <v>9644</v>
      </c>
      <c r="P6665" s="319">
        <v>71</v>
      </c>
      <c r="Q6665" s="319">
        <v>34</v>
      </c>
      <c r="R6665" s="319">
        <v>14</v>
      </c>
      <c r="S6665" s="319" t="s">
        <v>9645</v>
      </c>
      <c r="T6665" s="319">
        <v>211</v>
      </c>
      <c r="U6665" s="319">
        <v>32.563000000000002</v>
      </c>
      <c r="V6665" s="319">
        <v>71.570999999999998</v>
      </c>
      <c r="W6665" s="319"/>
      <c r="X6665" s="319"/>
      <c r="Y6665" s="319"/>
      <c r="Z6665" s="319"/>
      <c r="AA6665" s="319"/>
      <c r="AB6665" s="319"/>
      <c r="AC6665" s="319"/>
      <c r="AD6665" s="319"/>
      <c r="AE6665" s="319"/>
      <c r="AF6665" s="319"/>
    </row>
    <row r="6666" spans="2:32" s="313" customFormat="1" hidden="1" x14ac:dyDescent="0.25">
      <c r="B6666" s="313" t="s">
        <v>5651</v>
      </c>
      <c r="C6666" s="672"/>
      <c r="D6666" s="313" t="s">
        <v>12023</v>
      </c>
      <c r="E6666" s="313" t="s">
        <v>412</v>
      </c>
      <c r="I6666" s="313" t="s">
        <v>5651</v>
      </c>
      <c r="J6666" s="313" t="s">
        <v>525</v>
      </c>
      <c r="K6666" s="313">
        <v>25</v>
      </c>
      <c r="L6666" s="319"/>
      <c r="M6666" s="319">
        <v>41</v>
      </c>
      <c r="N6666" s="319">
        <v>5</v>
      </c>
      <c r="O6666" s="319" t="s">
        <v>9647</v>
      </c>
      <c r="P6666" s="319">
        <v>29</v>
      </c>
      <c r="Q6666" s="319">
        <v>26</v>
      </c>
      <c r="R6666" s="319">
        <v>24</v>
      </c>
      <c r="S6666" s="319" t="s">
        <v>9645</v>
      </c>
      <c r="T6666" s="319">
        <v>1490</v>
      </c>
      <c r="U6666" s="319">
        <v>-25.684999999999999</v>
      </c>
      <c r="V6666" s="319">
        <v>29.44</v>
      </c>
      <c r="W6666" s="319"/>
      <c r="X6666" s="319"/>
      <c r="Y6666" s="319"/>
      <c r="Z6666" s="319"/>
      <c r="AA6666" s="319"/>
      <c r="AB6666" s="319"/>
      <c r="AC6666" s="319"/>
      <c r="AD6666" s="319"/>
      <c r="AE6666" s="319"/>
      <c r="AF6666" s="319"/>
    </row>
    <row r="6667" spans="2:32" s="313" customFormat="1" hidden="1" x14ac:dyDescent="0.25">
      <c r="B6667" s="313" t="s">
        <v>5652</v>
      </c>
      <c r="C6667" s="672"/>
      <c r="D6667" s="313" t="s">
        <v>12024</v>
      </c>
      <c r="E6667" s="313" t="s">
        <v>412</v>
      </c>
      <c r="I6667" s="313" t="s">
        <v>5652</v>
      </c>
      <c r="J6667" s="313" t="s">
        <v>436</v>
      </c>
      <c r="K6667" s="313">
        <v>59</v>
      </c>
      <c r="L6667" s="319"/>
      <c r="M6667" s="319">
        <v>26</v>
      </c>
      <c r="N6667" s="319">
        <v>59</v>
      </c>
      <c r="O6667" s="319" t="s">
        <v>9644</v>
      </c>
      <c r="P6667" s="319">
        <v>146</v>
      </c>
      <c r="Q6667" s="319">
        <v>18</v>
      </c>
      <c r="R6667" s="319">
        <v>31</v>
      </c>
      <c r="S6667" s="319" t="s">
        <v>9648</v>
      </c>
      <c r="T6667" s="319">
        <v>27</v>
      </c>
      <c r="U6667" s="319">
        <v>59.45</v>
      </c>
      <c r="V6667" s="319">
        <v>-146.309</v>
      </c>
      <c r="W6667" s="319"/>
      <c r="X6667" s="319"/>
      <c r="Y6667" s="319"/>
      <c r="Z6667" s="319"/>
      <c r="AA6667" s="319"/>
      <c r="AB6667" s="319"/>
      <c r="AC6667" s="319"/>
      <c r="AD6667" s="319"/>
      <c r="AE6667" s="319"/>
      <c r="AF6667" s="319"/>
    </row>
    <row r="6668" spans="2:32" s="313" customFormat="1" hidden="1" x14ac:dyDescent="0.25">
      <c r="B6668" s="313" t="s">
        <v>5660</v>
      </c>
      <c r="C6668" s="672"/>
      <c r="D6668" s="313" t="s">
        <v>12025</v>
      </c>
      <c r="E6668" s="313" t="s">
        <v>412</v>
      </c>
      <c r="I6668" s="313" t="s">
        <v>5660</v>
      </c>
      <c r="J6668" s="313" t="s">
        <v>3260</v>
      </c>
      <c r="K6668" s="313">
        <v>50</v>
      </c>
      <c r="L6668" s="319"/>
      <c r="M6668" s="319">
        <v>19</v>
      </c>
      <c r="N6668" s="319">
        <v>20</v>
      </c>
      <c r="O6668" s="319" t="s">
        <v>9644</v>
      </c>
      <c r="P6668" s="319">
        <v>21</v>
      </c>
      <c r="Q6668" s="319">
        <v>27</v>
      </c>
      <c r="R6668" s="319">
        <v>43</v>
      </c>
      <c r="S6668" s="319" t="s">
        <v>9645</v>
      </c>
      <c r="T6668" s="319">
        <v>168</v>
      </c>
      <c r="U6668" s="319">
        <v>50.322000000000003</v>
      </c>
      <c r="V6668" s="319">
        <v>21.462</v>
      </c>
      <c r="W6668" s="319"/>
      <c r="X6668" s="319"/>
      <c r="Y6668" s="319"/>
      <c r="Z6668" s="319"/>
      <c r="AA6668" s="319"/>
      <c r="AB6668" s="319"/>
      <c r="AC6668" s="319"/>
      <c r="AD6668" s="319"/>
      <c r="AE6668" s="319"/>
      <c r="AF6668" s="319"/>
    </row>
    <row r="6669" spans="2:32" s="313" customFormat="1" hidden="1" x14ac:dyDescent="0.25">
      <c r="B6669" s="313" t="s">
        <v>5691</v>
      </c>
      <c r="C6669" s="672"/>
      <c r="D6669" s="313" t="s">
        <v>12026</v>
      </c>
      <c r="E6669" s="313" t="s">
        <v>412</v>
      </c>
      <c r="I6669" s="313" t="s">
        <v>5691</v>
      </c>
      <c r="J6669" s="313" t="s">
        <v>423</v>
      </c>
      <c r="K6669" s="313">
        <v>44</v>
      </c>
      <c r="L6669" s="319"/>
      <c r="M6669" s="319">
        <v>8</v>
      </c>
      <c r="N6669" s="319">
        <v>46</v>
      </c>
      <c r="O6669" s="319" t="s">
        <v>9644</v>
      </c>
      <c r="P6669" s="319">
        <v>1</v>
      </c>
      <c r="Q6669" s="319">
        <v>10</v>
      </c>
      <c r="R6669" s="319">
        <v>28</v>
      </c>
      <c r="S6669" s="319" t="s">
        <v>9648</v>
      </c>
      <c r="T6669" s="319">
        <v>50</v>
      </c>
      <c r="U6669" s="319">
        <v>44.146000000000001</v>
      </c>
      <c r="V6669" s="319">
        <v>-1.1739999999999999</v>
      </c>
      <c r="W6669" s="319"/>
      <c r="X6669" s="319"/>
      <c r="Y6669" s="319"/>
      <c r="Z6669" s="319"/>
      <c r="AA6669" s="319"/>
      <c r="AB6669" s="319"/>
      <c r="AC6669" s="319"/>
      <c r="AD6669" s="319"/>
      <c r="AE6669" s="319"/>
      <c r="AF6669" s="319"/>
    </row>
    <row r="6670" spans="2:32" s="313" customFormat="1" hidden="1" x14ac:dyDescent="0.25">
      <c r="B6670" s="313" t="s">
        <v>5694</v>
      </c>
      <c r="C6670" s="672"/>
      <c r="D6670" s="313" t="s">
        <v>12027</v>
      </c>
      <c r="E6670" s="313" t="s">
        <v>412</v>
      </c>
      <c r="I6670" s="313" t="s">
        <v>5695</v>
      </c>
      <c r="J6670" s="313" t="s">
        <v>565</v>
      </c>
      <c r="K6670" s="313">
        <v>24</v>
      </c>
      <c r="L6670" s="319"/>
      <c r="M6670" s="319">
        <v>17</v>
      </c>
      <c r="N6670" s="319">
        <v>22</v>
      </c>
      <c r="O6670" s="319" t="s">
        <v>9644</v>
      </c>
      <c r="P6670" s="319">
        <v>153</v>
      </c>
      <c r="Q6670" s="319">
        <v>58</v>
      </c>
      <c r="R6670" s="319">
        <v>44</v>
      </c>
      <c r="S6670" s="319" t="s">
        <v>9645</v>
      </c>
      <c r="T6670" s="319">
        <v>7</v>
      </c>
      <c r="U6670" s="319">
        <v>24.289000000000001</v>
      </c>
      <c r="V6670" s="319">
        <v>153.97900000000001</v>
      </c>
      <c r="W6670" s="319"/>
      <c r="X6670" s="319"/>
      <c r="Y6670" s="319"/>
      <c r="Z6670" s="319"/>
      <c r="AA6670" s="319"/>
      <c r="AB6670" s="319"/>
      <c r="AC6670" s="319"/>
      <c r="AD6670" s="319"/>
      <c r="AE6670" s="319"/>
      <c r="AF6670" s="319"/>
    </row>
    <row r="6671" spans="2:32" s="313" customFormat="1" hidden="1" x14ac:dyDescent="0.25">
      <c r="B6671" s="313" t="s">
        <v>5719</v>
      </c>
      <c r="C6671" s="672"/>
      <c r="D6671" s="313" t="s">
        <v>12028</v>
      </c>
      <c r="E6671" s="313" t="s">
        <v>412</v>
      </c>
      <c r="I6671" s="313" t="s">
        <v>5719</v>
      </c>
      <c r="J6671" s="313" t="s">
        <v>423</v>
      </c>
      <c r="K6671" s="313">
        <v>47</v>
      </c>
      <c r="L6671" s="319"/>
      <c r="M6671" s="319">
        <v>5</v>
      </c>
      <c r="N6671" s="319">
        <v>43</v>
      </c>
      <c r="O6671" s="319" t="s">
        <v>9644</v>
      </c>
      <c r="P6671" s="319">
        <v>56</v>
      </c>
      <c r="Q6671" s="319">
        <v>22</v>
      </c>
      <c r="R6671" s="319">
        <v>49</v>
      </c>
      <c r="S6671" s="319" t="s">
        <v>9648</v>
      </c>
      <c r="T6671" s="319">
        <v>4</v>
      </c>
      <c r="U6671" s="319">
        <v>47.094999999999999</v>
      </c>
      <c r="V6671" s="319">
        <v>-56.38</v>
      </c>
      <c r="W6671" s="319"/>
      <c r="X6671" s="319"/>
      <c r="Y6671" s="319"/>
      <c r="Z6671" s="319"/>
      <c r="AA6671" s="319"/>
      <c r="AB6671" s="319"/>
      <c r="AC6671" s="319"/>
      <c r="AD6671" s="319"/>
      <c r="AE6671" s="319"/>
      <c r="AF6671" s="319"/>
    </row>
    <row r="6672" spans="2:32" s="313" customFormat="1" hidden="1" x14ac:dyDescent="0.25">
      <c r="B6672" s="313" t="s">
        <v>5725</v>
      </c>
      <c r="C6672" s="672"/>
      <c r="D6672" s="313" t="s">
        <v>12029</v>
      </c>
      <c r="E6672" s="313" t="s">
        <v>412</v>
      </c>
      <c r="I6672" s="313" t="s">
        <v>5726</v>
      </c>
      <c r="J6672" s="313" t="s">
        <v>1051</v>
      </c>
      <c r="K6672" s="313">
        <v>33</v>
      </c>
      <c r="L6672" s="319"/>
      <c r="M6672" s="319">
        <v>0</v>
      </c>
      <c r="N6672" s="319">
        <v>45</v>
      </c>
      <c r="O6672" s="319" t="s">
        <v>9644</v>
      </c>
      <c r="P6672" s="319">
        <v>70</v>
      </c>
      <c r="Q6672" s="319">
        <v>3</v>
      </c>
      <c r="R6672" s="319">
        <v>51</v>
      </c>
      <c r="S6672" s="319" t="s">
        <v>9645</v>
      </c>
      <c r="T6672" s="319">
        <v>936</v>
      </c>
      <c r="U6672" s="319">
        <v>33.012999999999998</v>
      </c>
      <c r="V6672" s="319">
        <v>70.063999999999993</v>
      </c>
      <c r="W6672" s="319"/>
      <c r="X6672" s="319"/>
      <c r="Y6672" s="319"/>
      <c r="Z6672" s="319"/>
      <c r="AA6672" s="319"/>
      <c r="AB6672" s="319"/>
      <c r="AC6672" s="319"/>
      <c r="AD6672" s="319"/>
      <c r="AE6672" s="319"/>
      <c r="AF6672" s="319"/>
    </row>
    <row r="6673" spans="2:32" s="313" customFormat="1" hidden="1" x14ac:dyDescent="0.25">
      <c r="B6673" s="313" t="s">
        <v>5720</v>
      </c>
      <c r="C6673" s="672"/>
      <c r="D6673" s="313" t="s">
        <v>12030</v>
      </c>
      <c r="E6673" s="313" t="s">
        <v>412</v>
      </c>
      <c r="I6673" s="313" t="s">
        <v>5721</v>
      </c>
      <c r="J6673" s="313" t="s">
        <v>1051</v>
      </c>
      <c r="K6673" s="313">
        <v>25</v>
      </c>
      <c r="L6673" s="319"/>
      <c r="M6673" s="319">
        <v>40</v>
      </c>
      <c r="N6673" s="319">
        <v>57</v>
      </c>
      <c r="O6673" s="319" t="s">
        <v>9644</v>
      </c>
      <c r="P6673" s="319">
        <v>69</v>
      </c>
      <c r="Q6673" s="319">
        <v>4</v>
      </c>
      <c r="R6673" s="319">
        <v>22</v>
      </c>
      <c r="S6673" s="319" t="s">
        <v>9645</v>
      </c>
      <c r="T6673" s="319">
        <v>16</v>
      </c>
      <c r="U6673" s="319">
        <v>25.683</v>
      </c>
      <c r="V6673" s="319">
        <v>69.072999999999993</v>
      </c>
      <c r="W6673" s="319"/>
      <c r="X6673" s="319"/>
      <c r="Y6673" s="319"/>
      <c r="Z6673" s="319"/>
      <c r="AA6673" s="319"/>
      <c r="AB6673" s="319"/>
      <c r="AC6673" s="319"/>
      <c r="AD6673" s="319"/>
      <c r="AE6673" s="319"/>
      <c r="AF6673" s="319"/>
    </row>
    <row r="6674" spans="2:32" s="313" customFormat="1" hidden="1" x14ac:dyDescent="0.25">
      <c r="B6674" s="313" t="s">
        <v>5743</v>
      </c>
      <c r="C6674" s="672"/>
      <c r="D6674" s="313" t="s">
        <v>12031</v>
      </c>
      <c r="E6674" s="313" t="s">
        <v>412</v>
      </c>
      <c r="I6674" s="313" t="s">
        <v>5744</v>
      </c>
      <c r="J6674" s="313" t="s">
        <v>525</v>
      </c>
      <c r="K6674" s="313">
        <v>27</v>
      </c>
      <c r="L6674" s="319"/>
      <c r="M6674" s="319">
        <v>37</v>
      </c>
      <c r="N6674" s="319">
        <v>33</v>
      </c>
      <c r="O6674" s="319" t="s">
        <v>9647</v>
      </c>
      <c r="P6674" s="319">
        <v>32</v>
      </c>
      <c r="Q6674" s="319">
        <v>2</v>
      </c>
      <c r="R6674" s="319">
        <v>39</v>
      </c>
      <c r="S6674" s="319" t="s">
        <v>9645</v>
      </c>
      <c r="T6674" s="319">
        <v>122</v>
      </c>
      <c r="U6674" s="319">
        <v>-27.626000000000001</v>
      </c>
      <c r="V6674" s="319">
        <v>32.043999999999997</v>
      </c>
      <c r="W6674" s="319"/>
      <c r="X6674" s="319"/>
      <c r="Y6674" s="319"/>
      <c r="Z6674" s="319"/>
      <c r="AA6674" s="319"/>
      <c r="AB6674" s="319"/>
      <c r="AC6674" s="319"/>
      <c r="AD6674" s="319"/>
      <c r="AE6674" s="319"/>
      <c r="AF6674" s="319"/>
    </row>
    <row r="6675" spans="2:32" s="313" customFormat="1" hidden="1" x14ac:dyDescent="0.25">
      <c r="B6675" s="313" t="s">
        <v>5747</v>
      </c>
      <c r="C6675" s="672"/>
      <c r="D6675" s="313" t="s">
        <v>12032</v>
      </c>
      <c r="E6675" s="313" t="s">
        <v>412</v>
      </c>
      <c r="I6675" s="313" t="s">
        <v>5747</v>
      </c>
      <c r="J6675" s="313" t="s">
        <v>1895</v>
      </c>
      <c r="K6675" s="313">
        <v>50</v>
      </c>
      <c r="L6675" s="319"/>
      <c r="M6675" s="319">
        <v>32</v>
      </c>
      <c r="N6675" s="319">
        <v>24</v>
      </c>
      <c r="O6675" s="319" t="s">
        <v>9644</v>
      </c>
      <c r="P6675" s="319">
        <v>15</v>
      </c>
      <c r="Q6675" s="319">
        <v>0</v>
      </c>
      <c r="R6675" s="319">
        <v>23</v>
      </c>
      <c r="S6675" s="319" t="s">
        <v>9645</v>
      </c>
      <c r="T6675" s="319">
        <v>244</v>
      </c>
      <c r="U6675" s="319">
        <v>50.54</v>
      </c>
      <c r="V6675" s="319">
        <v>15.006</v>
      </c>
      <c r="W6675" s="319"/>
      <c r="X6675" s="319"/>
      <c r="Y6675" s="319"/>
      <c r="Z6675" s="319"/>
      <c r="AA6675" s="319"/>
      <c r="AB6675" s="319"/>
      <c r="AC6675" s="319"/>
      <c r="AD6675" s="319"/>
      <c r="AE6675" s="319"/>
      <c r="AF6675" s="319"/>
    </row>
    <row r="6676" spans="2:32" s="313" customFormat="1" hidden="1" x14ac:dyDescent="0.25">
      <c r="B6676" s="313" t="s">
        <v>5781</v>
      </c>
      <c r="C6676" s="672"/>
      <c r="D6676" s="313" t="s">
        <v>12033</v>
      </c>
      <c r="E6676" s="313" t="s">
        <v>412</v>
      </c>
      <c r="I6676" s="313" t="s">
        <v>5781</v>
      </c>
      <c r="J6676" s="313" t="s">
        <v>745</v>
      </c>
      <c r="K6676" s="313">
        <v>58</v>
      </c>
      <c r="L6676" s="319"/>
      <c r="M6676" s="319">
        <v>35</v>
      </c>
      <c r="N6676" s="319">
        <v>53</v>
      </c>
      <c r="O6676" s="319" t="s">
        <v>9644</v>
      </c>
      <c r="P6676" s="319">
        <v>14</v>
      </c>
      <c r="Q6676" s="319">
        <v>6</v>
      </c>
      <c r="R6676" s="319">
        <v>49</v>
      </c>
      <c r="S6676" s="319" t="s">
        <v>9645</v>
      </c>
      <c r="T6676" s="319">
        <v>92</v>
      </c>
      <c r="U6676" s="319">
        <v>58.597999999999999</v>
      </c>
      <c r="V6676" s="319">
        <v>14.114000000000001</v>
      </c>
      <c r="W6676" s="319"/>
      <c r="X6676" s="319"/>
      <c r="Y6676" s="319"/>
      <c r="Z6676" s="319"/>
      <c r="AA6676" s="319"/>
      <c r="AB6676" s="319"/>
      <c r="AC6676" s="319"/>
      <c r="AD6676" s="319"/>
      <c r="AE6676" s="319"/>
      <c r="AF6676" s="319"/>
    </row>
    <row r="6677" spans="2:32" s="313" customFormat="1" hidden="1" x14ac:dyDescent="0.25">
      <c r="B6677" s="313" t="s">
        <v>5782</v>
      </c>
      <c r="C6677" s="672"/>
      <c r="D6677" s="313" t="s">
        <v>12034</v>
      </c>
      <c r="E6677" s="313" t="s">
        <v>412</v>
      </c>
      <c r="I6677" s="313" t="s">
        <v>5782</v>
      </c>
      <c r="J6677" s="313" t="s">
        <v>1711</v>
      </c>
      <c r="K6677" s="313">
        <v>34</v>
      </c>
      <c r="L6677" s="319"/>
      <c r="M6677" s="319">
        <v>45</v>
      </c>
      <c r="N6677" s="319">
        <v>32</v>
      </c>
      <c r="O6677" s="319" t="s">
        <v>9644</v>
      </c>
      <c r="P6677" s="319">
        <v>126</v>
      </c>
      <c r="Q6677" s="319">
        <v>22</v>
      </c>
      <c r="R6677" s="319">
        <v>47</v>
      </c>
      <c r="S6677" s="319" t="s">
        <v>9645</v>
      </c>
      <c r="T6677" s="319">
        <v>8</v>
      </c>
      <c r="U6677" s="319">
        <v>34.759</v>
      </c>
      <c r="V6677" s="319">
        <v>126.38</v>
      </c>
      <c r="W6677" s="319"/>
      <c r="X6677" s="319"/>
      <c r="Y6677" s="319"/>
      <c r="Z6677" s="319"/>
      <c r="AA6677" s="319"/>
      <c r="AB6677" s="319"/>
      <c r="AC6677" s="319"/>
      <c r="AD6677" s="319"/>
      <c r="AE6677" s="319"/>
      <c r="AF6677" s="319"/>
    </row>
    <row r="6678" spans="2:32" s="313" customFormat="1" hidden="1" x14ac:dyDescent="0.25">
      <c r="B6678" s="313" t="s">
        <v>5786</v>
      </c>
      <c r="C6678" s="672"/>
      <c r="D6678" s="313" t="s">
        <v>12035</v>
      </c>
      <c r="E6678" s="313" t="s">
        <v>412</v>
      </c>
      <c r="I6678" s="313" t="s">
        <v>5786</v>
      </c>
      <c r="J6678" s="313" t="s">
        <v>682</v>
      </c>
      <c r="K6678" s="313">
        <v>47</v>
      </c>
      <c r="L6678" s="319"/>
      <c r="M6678" s="319">
        <v>4</v>
      </c>
      <c r="N6678" s="319">
        <v>43</v>
      </c>
      <c r="O6678" s="319" t="s">
        <v>9644</v>
      </c>
      <c r="P6678" s="319">
        <v>9</v>
      </c>
      <c r="Q6678" s="319">
        <v>3</v>
      </c>
      <c r="R6678" s="319">
        <v>53</v>
      </c>
      <c r="S6678" s="319" t="s">
        <v>9645</v>
      </c>
      <c r="T6678" s="319">
        <v>453</v>
      </c>
      <c r="U6678" s="319">
        <v>47.079000000000001</v>
      </c>
      <c r="V6678" s="319">
        <v>9.0649999999999995</v>
      </c>
      <c r="W6678" s="319"/>
      <c r="X6678" s="319"/>
      <c r="Y6678" s="319"/>
      <c r="Z6678" s="319"/>
      <c r="AA6678" s="319"/>
      <c r="AB6678" s="319"/>
      <c r="AC6678" s="319"/>
      <c r="AD6678" s="319"/>
      <c r="AE6678" s="319"/>
      <c r="AF6678" s="319"/>
    </row>
    <row r="6679" spans="2:32" s="313" customFormat="1" hidden="1" x14ac:dyDescent="0.25">
      <c r="B6679" s="313" t="s">
        <v>5792</v>
      </c>
      <c r="C6679" s="672"/>
      <c r="D6679" s="313" t="s">
        <v>12036</v>
      </c>
      <c r="E6679" s="313" t="s">
        <v>412</v>
      </c>
      <c r="I6679" s="313" t="s">
        <v>5792</v>
      </c>
      <c r="J6679" s="313" t="s">
        <v>1030</v>
      </c>
      <c r="K6679" s="313">
        <v>23</v>
      </c>
      <c r="L6679" s="319"/>
      <c r="M6679" s="319">
        <v>5</v>
      </c>
      <c r="N6679" s="319">
        <v>33</v>
      </c>
      <c r="O6679" s="319" t="s">
        <v>9644</v>
      </c>
      <c r="P6679" s="319">
        <v>96</v>
      </c>
      <c r="Q6679" s="319">
        <v>38</v>
      </c>
      <c r="R6679" s="319">
        <v>42</v>
      </c>
      <c r="S6679" s="319" t="s">
        <v>9645</v>
      </c>
      <c r="T6679" s="319">
        <v>183</v>
      </c>
      <c r="U6679" s="319">
        <v>23.091999999999999</v>
      </c>
      <c r="V6679" s="319">
        <v>96.644999999999996</v>
      </c>
      <c r="W6679" s="319"/>
      <c r="X6679" s="319"/>
      <c r="Y6679" s="319"/>
      <c r="Z6679" s="319"/>
      <c r="AA6679" s="319"/>
      <c r="AB6679" s="319"/>
      <c r="AC6679" s="319"/>
      <c r="AD6679" s="319"/>
      <c r="AE6679" s="319"/>
      <c r="AF6679" s="319"/>
    </row>
    <row r="6680" spans="2:32" s="313" customFormat="1" hidden="1" x14ac:dyDescent="0.25">
      <c r="B6680" s="313" t="s">
        <v>5793</v>
      </c>
      <c r="C6680" s="672"/>
      <c r="D6680" s="313" t="s">
        <v>12037</v>
      </c>
      <c r="E6680" s="313" t="s">
        <v>412</v>
      </c>
      <c r="I6680" s="313" t="s">
        <v>5793</v>
      </c>
      <c r="J6680" s="313" t="s">
        <v>433</v>
      </c>
      <c r="K6680" s="313">
        <v>53</v>
      </c>
      <c r="L6680" s="319"/>
      <c r="M6680" s="319">
        <v>15</v>
      </c>
      <c r="N6680" s="319">
        <v>30</v>
      </c>
      <c r="O6680" s="319" t="s">
        <v>9644</v>
      </c>
      <c r="P6680" s="319">
        <v>4</v>
      </c>
      <c r="Q6680" s="319">
        <v>22</v>
      </c>
      <c r="R6680" s="319">
        <v>24</v>
      </c>
      <c r="S6680" s="319" t="s">
        <v>9648</v>
      </c>
      <c r="T6680" s="319">
        <v>62</v>
      </c>
      <c r="U6680" s="319">
        <v>53.258000000000003</v>
      </c>
      <c r="V6680" s="319">
        <v>-4.3730000000000002</v>
      </c>
      <c r="W6680" s="319"/>
      <c r="X6680" s="319"/>
      <c r="Y6680" s="319"/>
      <c r="Z6680" s="319"/>
      <c r="AA6680" s="319"/>
      <c r="AB6680" s="319"/>
      <c r="AC6680" s="319"/>
      <c r="AD6680" s="319"/>
      <c r="AE6680" s="319"/>
      <c r="AF6680" s="319"/>
    </row>
    <row r="6681" spans="2:32" s="313" customFormat="1" hidden="1" x14ac:dyDescent="0.25">
      <c r="B6681" s="313" t="s">
        <v>5808</v>
      </c>
      <c r="C6681" s="672"/>
      <c r="D6681" s="313" t="s">
        <v>12038</v>
      </c>
      <c r="E6681" s="313" t="s">
        <v>412</v>
      </c>
      <c r="I6681" s="313" t="s">
        <v>5808</v>
      </c>
      <c r="J6681" s="313" t="s">
        <v>4181</v>
      </c>
      <c r="K6681" s="313">
        <v>15</v>
      </c>
      <c r="L6681" s="319"/>
      <c r="M6681" s="319">
        <v>15</v>
      </c>
      <c r="N6681" s="319">
        <v>16</v>
      </c>
      <c r="O6681" s="319" t="s">
        <v>9647</v>
      </c>
      <c r="P6681" s="319">
        <v>23</v>
      </c>
      <c r="Q6681" s="319">
        <v>9</v>
      </c>
      <c r="R6681" s="319">
        <v>44</v>
      </c>
      <c r="S6681" s="319" t="s">
        <v>9645</v>
      </c>
      <c r="T6681" s="319">
        <v>1057</v>
      </c>
      <c r="U6681" s="319">
        <v>-15.254</v>
      </c>
      <c r="V6681" s="319">
        <v>23.161999999999999</v>
      </c>
      <c r="W6681" s="319"/>
      <c r="X6681" s="319"/>
      <c r="Y6681" s="319"/>
      <c r="Z6681" s="319"/>
      <c r="AA6681" s="319"/>
      <c r="AB6681" s="319"/>
      <c r="AC6681" s="319"/>
      <c r="AD6681" s="319"/>
      <c r="AE6681" s="319"/>
      <c r="AF6681" s="319"/>
    </row>
    <row r="6682" spans="2:32" s="313" customFormat="1" hidden="1" x14ac:dyDescent="0.25">
      <c r="B6682" s="313" t="s">
        <v>5823</v>
      </c>
      <c r="C6682" s="672"/>
      <c r="D6682" s="313" t="s">
        <v>12039</v>
      </c>
      <c r="E6682" s="313" t="s">
        <v>412</v>
      </c>
      <c r="I6682" s="313" t="s">
        <v>5824</v>
      </c>
      <c r="J6682" s="313" t="s">
        <v>423</v>
      </c>
      <c r="K6682" s="313">
        <v>43</v>
      </c>
      <c r="L6682" s="319"/>
      <c r="M6682" s="319">
        <v>54</v>
      </c>
      <c r="N6682" s="319">
        <v>42</v>
      </c>
      <c r="O6682" s="319" t="s">
        <v>9644</v>
      </c>
      <c r="P6682" s="319">
        <v>0</v>
      </c>
      <c r="Q6682" s="319">
        <v>30</v>
      </c>
      <c r="R6682" s="319">
        <v>27</v>
      </c>
      <c r="S6682" s="319" t="s">
        <v>9648</v>
      </c>
      <c r="T6682" s="319">
        <v>62</v>
      </c>
      <c r="U6682" s="319">
        <v>43.911999999999999</v>
      </c>
      <c r="V6682" s="319">
        <v>-0.50700000000000001</v>
      </c>
      <c r="W6682" s="319"/>
      <c r="X6682" s="319"/>
      <c r="Y6682" s="319"/>
      <c r="Z6682" s="319"/>
      <c r="AA6682" s="319"/>
      <c r="AB6682" s="319"/>
      <c r="AC6682" s="319"/>
      <c r="AD6682" s="319"/>
      <c r="AE6682" s="319"/>
      <c r="AF6682" s="319"/>
    </row>
    <row r="6683" spans="2:32" s="313" customFormat="1" hidden="1" x14ac:dyDescent="0.25">
      <c r="B6683" s="313" t="s">
        <v>5820</v>
      </c>
      <c r="C6683" s="672"/>
      <c r="D6683" s="313" t="s">
        <v>12040</v>
      </c>
      <c r="E6683" s="313" t="s">
        <v>412</v>
      </c>
      <c r="I6683" s="313" t="s">
        <v>5820</v>
      </c>
      <c r="J6683" s="313" t="s">
        <v>423</v>
      </c>
      <c r="K6683" s="313">
        <v>44</v>
      </c>
      <c r="L6683" s="319"/>
      <c r="M6683" s="319">
        <v>1</v>
      </c>
      <c r="N6683" s="319">
        <v>32</v>
      </c>
      <c r="O6683" s="319" t="s">
        <v>9644</v>
      </c>
      <c r="P6683" s="319">
        <v>1</v>
      </c>
      <c r="Q6683" s="319">
        <v>22</v>
      </c>
      <c r="R6683" s="319">
        <v>40</v>
      </c>
      <c r="S6683" s="319" t="s">
        <v>9645</v>
      </c>
      <c r="T6683" s="319">
        <v>107</v>
      </c>
      <c r="U6683" s="319">
        <v>44.026000000000003</v>
      </c>
      <c r="V6683" s="319">
        <v>1.3779999999999999</v>
      </c>
      <c r="W6683" s="319"/>
      <c r="X6683" s="319"/>
      <c r="Y6683" s="319"/>
      <c r="Z6683" s="319"/>
      <c r="AA6683" s="319"/>
      <c r="AB6683" s="319"/>
      <c r="AC6683" s="319"/>
      <c r="AD6683" s="319"/>
      <c r="AE6683" s="319"/>
      <c r="AF6683" s="319"/>
    </row>
    <row r="6684" spans="2:32" s="313" customFormat="1" hidden="1" x14ac:dyDescent="0.25">
      <c r="B6684" s="313" t="s">
        <v>8815</v>
      </c>
      <c r="C6684" s="672"/>
      <c r="D6684" s="313" t="s">
        <v>12041</v>
      </c>
      <c r="E6684" s="313" t="s">
        <v>412</v>
      </c>
      <c r="I6684" s="313" t="s">
        <v>8818</v>
      </c>
      <c r="J6684" s="313" t="s">
        <v>423</v>
      </c>
      <c r="K6684" s="313">
        <v>43</v>
      </c>
      <c r="L6684" s="319"/>
      <c r="M6684" s="319">
        <v>34</v>
      </c>
      <c r="N6684" s="319">
        <v>8</v>
      </c>
      <c r="O6684" s="319" t="s">
        <v>9644</v>
      </c>
      <c r="P6684" s="319">
        <v>1</v>
      </c>
      <c r="Q6684" s="319">
        <v>28</v>
      </c>
      <c r="R6684" s="319">
        <v>51</v>
      </c>
      <c r="S6684" s="319" t="s">
        <v>9645</v>
      </c>
      <c r="T6684" s="319">
        <v>147</v>
      </c>
      <c r="U6684" s="319">
        <v>43.569000000000003</v>
      </c>
      <c r="V6684" s="319">
        <v>1.4810000000000001</v>
      </c>
      <c r="W6684" s="319"/>
      <c r="X6684" s="319"/>
      <c r="Y6684" s="319"/>
      <c r="Z6684" s="319"/>
      <c r="AA6684" s="319"/>
      <c r="AB6684" s="319"/>
      <c r="AC6684" s="319"/>
      <c r="AD6684" s="319"/>
      <c r="AE6684" s="319"/>
      <c r="AF6684" s="319"/>
    </row>
    <row r="6685" spans="2:32" s="313" customFormat="1" hidden="1" x14ac:dyDescent="0.25">
      <c r="B6685" s="313" t="s">
        <v>5825</v>
      </c>
      <c r="C6685" s="672"/>
      <c r="D6685" s="313" t="s">
        <v>12042</v>
      </c>
      <c r="E6685" s="313" t="s">
        <v>412</v>
      </c>
      <c r="I6685" s="313" t="s">
        <v>5825</v>
      </c>
      <c r="J6685" s="313" t="s">
        <v>1055</v>
      </c>
      <c r="K6685" s="313">
        <v>30</v>
      </c>
      <c r="L6685" s="319"/>
      <c r="M6685" s="319">
        <v>16</v>
      </c>
      <c r="N6685" s="319">
        <v>18</v>
      </c>
      <c r="O6685" s="319" t="s">
        <v>9647</v>
      </c>
      <c r="P6685" s="319">
        <v>57</v>
      </c>
      <c r="Q6685" s="319">
        <v>38</v>
      </c>
      <c r="R6685" s="319">
        <v>24</v>
      </c>
      <c r="S6685" s="319" t="s">
        <v>9648</v>
      </c>
      <c r="T6685" s="319">
        <v>54</v>
      </c>
      <c r="U6685" s="319">
        <v>-30.271999999999998</v>
      </c>
      <c r="V6685" s="319">
        <v>-57.64</v>
      </c>
      <c r="W6685" s="319"/>
      <c r="X6685" s="319"/>
      <c r="Y6685" s="319"/>
      <c r="Z6685" s="319"/>
      <c r="AA6685" s="319"/>
      <c r="AB6685" s="319"/>
      <c r="AC6685" s="319"/>
      <c r="AD6685" s="319"/>
      <c r="AE6685" s="319"/>
      <c r="AF6685" s="319"/>
    </row>
    <row r="6686" spans="2:32" s="313" customFormat="1" hidden="1" x14ac:dyDescent="0.25">
      <c r="B6686" s="313" t="s">
        <v>664</v>
      </c>
      <c r="C6686" s="672"/>
      <c r="D6686" s="313" t="s">
        <v>12043</v>
      </c>
      <c r="E6686" s="313" t="s">
        <v>412</v>
      </c>
      <c r="I6686" s="313" t="s">
        <v>666</v>
      </c>
      <c r="J6686" s="313" t="s">
        <v>665</v>
      </c>
      <c r="K6686" s="313">
        <v>0</v>
      </c>
      <c r="L6686" s="319"/>
      <c r="M6686" s="319">
        <v>53</v>
      </c>
      <c r="N6686" s="319">
        <v>23</v>
      </c>
      <c r="O6686" s="319" t="s">
        <v>9647</v>
      </c>
      <c r="P6686" s="319">
        <v>52</v>
      </c>
      <c r="Q6686" s="319">
        <v>36</v>
      </c>
      <c r="R6686" s="319">
        <v>8</v>
      </c>
      <c r="S6686" s="319" t="s">
        <v>9648</v>
      </c>
      <c r="T6686" s="319">
        <v>207</v>
      </c>
      <c r="U6686" s="319">
        <v>-0.89</v>
      </c>
      <c r="V6686" s="319">
        <v>-52.601999999999997</v>
      </c>
      <c r="W6686" s="319"/>
      <c r="X6686" s="319"/>
      <c r="Y6686" s="319"/>
      <c r="Z6686" s="319"/>
      <c r="AA6686" s="319"/>
      <c r="AB6686" s="319"/>
      <c r="AC6686" s="319"/>
      <c r="AD6686" s="319"/>
      <c r="AE6686" s="319"/>
      <c r="AF6686" s="319"/>
    </row>
    <row r="6687" spans="2:32" s="313" customFormat="1" hidden="1" x14ac:dyDescent="0.25">
      <c r="B6687" s="313" t="s">
        <v>5826</v>
      </c>
      <c r="C6687" s="672"/>
      <c r="D6687" s="313" t="s">
        <v>12044</v>
      </c>
      <c r="E6687" s="313" t="s">
        <v>412</v>
      </c>
      <c r="I6687" s="313" t="s">
        <v>5826</v>
      </c>
      <c r="J6687" s="313" t="s">
        <v>705</v>
      </c>
      <c r="K6687" s="313">
        <v>39</v>
      </c>
      <c r="L6687" s="319"/>
      <c r="M6687" s="319">
        <v>49</v>
      </c>
      <c r="N6687" s="319">
        <v>52</v>
      </c>
      <c r="O6687" s="319" t="s">
        <v>9644</v>
      </c>
      <c r="P6687" s="319">
        <v>8</v>
      </c>
      <c r="Q6687" s="319">
        <v>53</v>
      </c>
      <c r="R6687" s="319">
        <v>14</v>
      </c>
      <c r="S6687" s="319" t="s">
        <v>9648</v>
      </c>
      <c r="T6687" s="319">
        <v>57</v>
      </c>
      <c r="U6687" s="319">
        <v>39.831000000000003</v>
      </c>
      <c r="V6687" s="319">
        <v>-8.8870000000000005</v>
      </c>
      <c r="W6687" s="319"/>
      <c r="X6687" s="319"/>
      <c r="Y6687" s="319"/>
      <c r="Z6687" s="319"/>
      <c r="AA6687" s="319"/>
      <c r="AB6687" s="319"/>
      <c r="AC6687" s="319"/>
      <c r="AD6687" s="319"/>
      <c r="AE6687" s="319"/>
      <c r="AF6687" s="319"/>
    </row>
    <row r="6688" spans="2:32" s="313" customFormat="1" hidden="1" x14ac:dyDescent="0.25">
      <c r="B6688" s="313" t="s">
        <v>5849</v>
      </c>
      <c r="C6688" s="672"/>
      <c r="D6688" s="313" t="s">
        <v>12045</v>
      </c>
      <c r="E6688" s="313" t="s">
        <v>412</v>
      </c>
      <c r="I6688" s="313" t="s">
        <v>5849</v>
      </c>
      <c r="J6688" s="313" t="s">
        <v>705</v>
      </c>
      <c r="K6688" s="313">
        <v>38</v>
      </c>
      <c r="L6688" s="319"/>
      <c r="M6688" s="319">
        <v>42</v>
      </c>
      <c r="N6688" s="319">
        <v>13</v>
      </c>
      <c r="O6688" s="319" t="s">
        <v>9644</v>
      </c>
      <c r="P6688" s="319">
        <v>9</v>
      </c>
      <c r="Q6688" s="319">
        <v>2</v>
      </c>
      <c r="R6688" s="319">
        <v>9</v>
      </c>
      <c r="S6688" s="319" t="s">
        <v>9648</v>
      </c>
      <c r="T6688" s="319">
        <v>15</v>
      </c>
      <c r="U6688" s="319">
        <v>38.704000000000001</v>
      </c>
      <c r="V6688" s="319">
        <v>-9.0359999999999996</v>
      </c>
      <c r="W6688" s="319"/>
      <c r="X6688" s="319"/>
      <c r="Y6688" s="319"/>
      <c r="Z6688" s="319"/>
      <c r="AA6688" s="319"/>
      <c r="AB6688" s="319"/>
      <c r="AC6688" s="319"/>
      <c r="AD6688" s="319"/>
      <c r="AE6688" s="319"/>
      <c r="AF6688" s="319"/>
    </row>
    <row r="6689" spans="2:32" s="313" customFormat="1" hidden="1" x14ac:dyDescent="0.25">
      <c r="B6689" s="313" t="s">
        <v>5890</v>
      </c>
      <c r="C6689" s="672"/>
      <c r="D6689" s="313" t="s">
        <v>12046</v>
      </c>
      <c r="E6689" s="313" t="s">
        <v>412</v>
      </c>
      <c r="I6689" s="313" t="s">
        <v>5890</v>
      </c>
      <c r="J6689" s="313" t="s">
        <v>1055</v>
      </c>
      <c r="K6689" s="313">
        <v>34</v>
      </c>
      <c r="L6689" s="319"/>
      <c r="M6689" s="319">
        <v>40</v>
      </c>
      <c r="N6689" s="319">
        <v>34</v>
      </c>
      <c r="O6689" s="319" t="s">
        <v>9647</v>
      </c>
      <c r="P6689" s="319">
        <v>58</v>
      </c>
      <c r="Q6689" s="319">
        <v>38</v>
      </c>
      <c r="R6689" s="319">
        <v>33</v>
      </c>
      <c r="S6689" s="319" t="s">
        <v>9648</v>
      </c>
      <c r="T6689" s="319">
        <v>29</v>
      </c>
      <c r="U6689" s="319">
        <v>-34.676000000000002</v>
      </c>
      <c r="V6689" s="319">
        <v>-58.642000000000003</v>
      </c>
      <c r="W6689" s="319"/>
      <c r="X6689" s="319"/>
      <c r="Y6689" s="319"/>
      <c r="Z6689" s="319"/>
      <c r="AA6689" s="319"/>
      <c r="AB6689" s="319"/>
      <c r="AC6689" s="319"/>
      <c r="AD6689" s="319"/>
      <c r="AE6689" s="319"/>
      <c r="AF6689" s="319"/>
    </row>
    <row r="6690" spans="2:32" s="313" customFormat="1" hidden="1" x14ac:dyDescent="0.25">
      <c r="B6690" s="313" t="s">
        <v>5935</v>
      </c>
      <c r="C6690" s="672"/>
      <c r="D6690" s="313" t="s">
        <v>12047</v>
      </c>
      <c r="E6690" s="313" t="s">
        <v>412</v>
      </c>
      <c r="I6690" s="313" t="s">
        <v>5935</v>
      </c>
      <c r="J6690" s="313" t="s">
        <v>772</v>
      </c>
      <c r="K6690" s="313">
        <v>6</v>
      </c>
      <c r="L6690" s="319"/>
      <c r="M6690" s="319">
        <v>1</v>
      </c>
      <c r="N6690" s="319">
        <v>8</v>
      </c>
      <c r="O6690" s="319" t="s">
        <v>9647</v>
      </c>
      <c r="P6690" s="319">
        <v>76</v>
      </c>
      <c r="Q6690" s="319">
        <v>59</v>
      </c>
      <c r="R6690" s="319">
        <v>18</v>
      </c>
      <c r="S6690" s="319" t="s">
        <v>9648</v>
      </c>
      <c r="T6690" s="319">
        <v>84</v>
      </c>
      <c r="U6690" s="319">
        <v>-6.0190000000000001</v>
      </c>
      <c r="V6690" s="319">
        <v>-76.988</v>
      </c>
      <c r="W6690" s="319"/>
      <c r="X6690" s="319"/>
      <c r="Y6690" s="319"/>
      <c r="Z6690" s="319"/>
      <c r="AA6690" s="319"/>
      <c r="AB6690" s="319"/>
      <c r="AC6690" s="319"/>
      <c r="AD6690" s="319"/>
      <c r="AE6690" s="319"/>
      <c r="AF6690" s="319"/>
    </row>
    <row r="6691" spans="2:32" s="313" customFormat="1" hidden="1" x14ac:dyDescent="0.25">
      <c r="B6691" s="313" t="s">
        <v>4299</v>
      </c>
      <c r="C6691" s="672"/>
      <c r="D6691" s="313" t="s">
        <v>12048</v>
      </c>
      <c r="E6691" s="313" t="s">
        <v>412</v>
      </c>
      <c r="I6691" s="313" t="s">
        <v>4302</v>
      </c>
      <c r="J6691" s="313" t="s">
        <v>3260</v>
      </c>
      <c r="K6691" s="313">
        <v>50</v>
      </c>
      <c r="L6691" s="319"/>
      <c r="M6691" s="319">
        <v>14</v>
      </c>
      <c r="N6691" s="319">
        <v>18</v>
      </c>
      <c r="O6691" s="319" t="s">
        <v>9644</v>
      </c>
      <c r="P6691" s="319">
        <v>19</v>
      </c>
      <c r="Q6691" s="319">
        <v>2</v>
      </c>
      <c r="R6691" s="319">
        <v>6</v>
      </c>
      <c r="S6691" s="319" t="s">
        <v>9645</v>
      </c>
      <c r="T6691" s="319">
        <v>278</v>
      </c>
      <c r="U6691" s="319">
        <v>50.238</v>
      </c>
      <c r="V6691" s="319">
        <v>19.035</v>
      </c>
      <c r="W6691" s="319"/>
      <c r="X6691" s="319"/>
      <c r="Y6691" s="319"/>
      <c r="Z6691" s="319"/>
      <c r="AA6691" s="319"/>
      <c r="AB6691" s="319"/>
      <c r="AC6691" s="319"/>
      <c r="AD6691" s="319"/>
      <c r="AE6691" s="319"/>
      <c r="AF6691" s="319"/>
    </row>
    <row r="6692" spans="2:32" s="313" customFormat="1" hidden="1" x14ac:dyDescent="0.25">
      <c r="B6692" s="313" t="s">
        <v>5942</v>
      </c>
      <c r="C6692" s="672"/>
      <c r="D6692" s="313" t="s">
        <v>12049</v>
      </c>
      <c r="E6692" s="313" t="s">
        <v>412</v>
      </c>
      <c r="I6692" s="313" t="s">
        <v>5942</v>
      </c>
      <c r="J6692" s="313" t="s">
        <v>1295</v>
      </c>
      <c r="K6692" s="313">
        <v>11</v>
      </c>
      <c r="L6692" s="319"/>
      <c r="M6692" s="319">
        <v>40</v>
      </c>
      <c r="N6692" s="319">
        <v>22</v>
      </c>
      <c r="O6692" s="319" t="s">
        <v>9647</v>
      </c>
      <c r="P6692" s="319">
        <v>39</v>
      </c>
      <c r="Q6692" s="319">
        <v>33</v>
      </c>
      <c r="R6692" s="319">
        <v>47</v>
      </c>
      <c r="S6692" s="319" t="s">
        <v>9645</v>
      </c>
      <c r="T6692" s="319">
        <v>851</v>
      </c>
      <c r="U6692" s="319">
        <v>-11.673</v>
      </c>
      <c r="V6692" s="319">
        <v>39.563000000000002</v>
      </c>
      <c r="W6692" s="319"/>
      <c r="X6692" s="319"/>
      <c r="Y6692" s="319"/>
      <c r="Z6692" s="319"/>
      <c r="AA6692" s="319"/>
      <c r="AB6692" s="319"/>
      <c r="AC6692" s="319"/>
      <c r="AD6692" s="319"/>
      <c r="AE6692" s="319"/>
      <c r="AF6692" s="319"/>
    </row>
    <row r="6693" spans="2:32" s="313" customFormat="1" hidden="1" x14ac:dyDescent="0.25">
      <c r="B6693" s="313" t="s">
        <v>5948</v>
      </c>
      <c r="C6693" s="672"/>
      <c r="D6693" s="313" t="s">
        <v>12050</v>
      </c>
      <c r="E6693" s="313" t="s">
        <v>412</v>
      </c>
      <c r="I6693" s="313" t="s">
        <v>5948</v>
      </c>
      <c r="J6693" s="313" t="s">
        <v>4181</v>
      </c>
      <c r="K6693" s="313">
        <v>12</v>
      </c>
      <c r="L6693" s="319"/>
      <c r="M6693" s="319">
        <v>33</v>
      </c>
      <c r="N6693" s="319">
        <v>53</v>
      </c>
      <c r="O6693" s="319" t="s">
        <v>9647</v>
      </c>
      <c r="P6693" s="319">
        <v>28</v>
      </c>
      <c r="Q6693" s="319">
        <v>17</v>
      </c>
      <c r="R6693" s="319">
        <v>55</v>
      </c>
      <c r="S6693" s="319" t="s">
        <v>9645</v>
      </c>
      <c r="T6693" s="319">
        <v>1326</v>
      </c>
      <c r="U6693" s="319">
        <v>-12.565</v>
      </c>
      <c r="V6693" s="319">
        <v>28.298999999999999</v>
      </c>
      <c r="W6693" s="319"/>
      <c r="X6693" s="319"/>
      <c r="Y6693" s="319"/>
      <c r="Z6693" s="319"/>
      <c r="AA6693" s="319"/>
      <c r="AB6693" s="319"/>
      <c r="AC6693" s="319"/>
      <c r="AD6693" s="319"/>
      <c r="AE6693" s="319"/>
      <c r="AF6693" s="319"/>
    </row>
    <row r="6694" spans="2:32" s="313" customFormat="1" hidden="1" x14ac:dyDescent="0.25">
      <c r="B6694" s="313" t="s">
        <v>5952</v>
      </c>
      <c r="C6694" s="672"/>
      <c r="D6694" s="313" t="s">
        <v>12051</v>
      </c>
      <c r="E6694" s="313" t="s">
        <v>412</v>
      </c>
      <c r="I6694" s="313" t="s">
        <v>5952</v>
      </c>
      <c r="J6694" s="313" t="s">
        <v>726</v>
      </c>
      <c r="K6694" s="313">
        <v>2</v>
      </c>
      <c r="L6694" s="319"/>
      <c r="M6694" s="319">
        <v>32</v>
      </c>
      <c r="N6694" s="319">
        <v>32</v>
      </c>
      <c r="O6694" s="319" t="s">
        <v>9647</v>
      </c>
      <c r="P6694" s="319">
        <v>101</v>
      </c>
      <c r="Q6694" s="319">
        <v>5</v>
      </c>
      <c r="R6694" s="319">
        <v>18</v>
      </c>
      <c r="S6694" s="319" t="s">
        <v>9645</v>
      </c>
      <c r="T6694" s="319">
        <v>5</v>
      </c>
      <c r="U6694" s="319">
        <v>-2.5419999999999998</v>
      </c>
      <c r="V6694" s="319">
        <v>101.08799999999999</v>
      </c>
      <c r="W6694" s="319"/>
      <c r="X6694" s="319"/>
      <c r="Y6694" s="319"/>
      <c r="Z6694" s="319"/>
      <c r="AA6694" s="319"/>
      <c r="AB6694" s="319"/>
      <c r="AC6694" s="319"/>
      <c r="AD6694" s="319"/>
      <c r="AE6694" s="319"/>
      <c r="AF6694" s="319"/>
    </row>
    <row r="6695" spans="2:32" s="313" customFormat="1" hidden="1" x14ac:dyDescent="0.25">
      <c r="B6695" s="313" t="s">
        <v>5617</v>
      </c>
      <c r="C6695" s="672"/>
      <c r="D6695" s="313" t="s">
        <v>12052</v>
      </c>
      <c r="E6695" s="313" t="s">
        <v>412</v>
      </c>
      <c r="I6695" s="313" t="s">
        <v>5618</v>
      </c>
      <c r="J6695" s="313" t="s">
        <v>2808</v>
      </c>
      <c r="K6695" s="313">
        <v>0</v>
      </c>
      <c r="L6695" s="319"/>
      <c r="M6695" s="319">
        <v>13</v>
      </c>
      <c r="N6695" s="319">
        <v>49</v>
      </c>
      <c r="O6695" s="319" t="s">
        <v>9644</v>
      </c>
      <c r="P6695" s="319">
        <v>38</v>
      </c>
      <c r="Q6695" s="319">
        <v>10</v>
      </c>
      <c r="R6695" s="319">
        <v>13</v>
      </c>
      <c r="S6695" s="319" t="s">
        <v>9645</v>
      </c>
      <c r="T6695" s="319">
        <v>680</v>
      </c>
      <c r="U6695" s="319">
        <v>0.23</v>
      </c>
      <c r="V6695" s="319">
        <v>38.17</v>
      </c>
      <c r="W6695" s="319"/>
      <c r="X6695" s="319"/>
      <c r="Y6695" s="319"/>
      <c r="Z6695" s="319"/>
      <c r="AA6695" s="319"/>
      <c r="AB6695" s="319"/>
      <c r="AC6695" s="319"/>
      <c r="AD6695" s="319"/>
      <c r="AE6695" s="319"/>
      <c r="AF6695" s="319"/>
    </row>
    <row r="6696" spans="2:32" s="313" customFormat="1" hidden="1" x14ac:dyDescent="0.25">
      <c r="B6696" s="313" t="s">
        <v>1520</v>
      </c>
      <c r="C6696" s="672"/>
      <c r="D6696" s="313" t="s">
        <v>12053</v>
      </c>
      <c r="E6696" s="313" t="s">
        <v>412</v>
      </c>
      <c r="I6696" s="313" t="s">
        <v>1523</v>
      </c>
      <c r="J6696" s="313" t="s">
        <v>516</v>
      </c>
      <c r="K6696" s="313">
        <v>19</v>
      </c>
      <c r="L6696" s="319"/>
      <c r="M6696" s="319">
        <v>5</v>
      </c>
      <c r="N6696" s="319">
        <v>53</v>
      </c>
      <c r="O6696" s="319" t="s">
        <v>9644</v>
      </c>
      <c r="P6696" s="319">
        <v>72</v>
      </c>
      <c r="Q6696" s="319">
        <v>50</v>
      </c>
      <c r="R6696" s="319">
        <v>2</v>
      </c>
      <c r="S6696" s="319" t="s">
        <v>9645</v>
      </c>
      <c r="T6696" s="319">
        <v>5</v>
      </c>
      <c r="U6696" s="319">
        <v>19.097999999999999</v>
      </c>
      <c r="V6696" s="319">
        <v>72.834000000000003</v>
      </c>
      <c r="W6696" s="319"/>
      <c r="X6696" s="319"/>
      <c r="Y6696" s="319"/>
      <c r="Z6696" s="319"/>
      <c r="AA6696" s="319"/>
      <c r="AB6696" s="319"/>
      <c r="AC6696" s="319"/>
      <c r="AD6696" s="319"/>
      <c r="AE6696" s="319"/>
      <c r="AF6696" s="319"/>
    </row>
    <row r="6697" spans="2:32" s="313" customFormat="1" hidden="1" x14ac:dyDescent="0.25">
      <c r="B6697" s="313" t="s">
        <v>5967</v>
      </c>
      <c r="C6697" s="672"/>
      <c r="D6697" s="313" t="s">
        <v>12054</v>
      </c>
      <c r="E6697" s="313" t="s">
        <v>412</v>
      </c>
      <c r="I6697" s="313" t="s">
        <v>5968</v>
      </c>
      <c r="J6697" s="313" t="s">
        <v>752</v>
      </c>
      <c r="K6697" s="313">
        <v>21</v>
      </c>
      <c r="L6697" s="319"/>
      <c r="M6697" s="319">
        <v>48</v>
      </c>
      <c r="N6697" s="319">
        <v>30</v>
      </c>
      <c r="O6697" s="319" t="s">
        <v>9647</v>
      </c>
      <c r="P6697" s="319">
        <v>138</v>
      </c>
      <c r="Q6697" s="319">
        <v>47</v>
      </c>
      <c r="R6697" s="319">
        <v>39</v>
      </c>
      <c r="S6697" s="319" t="s">
        <v>9648</v>
      </c>
      <c r="T6697" s="319">
        <v>3</v>
      </c>
      <c r="U6697" s="319">
        <v>-21.808</v>
      </c>
      <c r="V6697" s="319">
        <v>-138.79400000000001</v>
      </c>
      <c r="W6697" s="319"/>
      <c r="X6697" s="319"/>
      <c r="Y6697" s="319"/>
      <c r="Z6697" s="319"/>
      <c r="AA6697" s="319"/>
      <c r="AB6697" s="319"/>
      <c r="AC6697" s="319"/>
      <c r="AD6697" s="319"/>
      <c r="AE6697" s="319"/>
      <c r="AF6697" s="319"/>
    </row>
    <row r="6698" spans="2:32" s="313" customFormat="1" hidden="1" x14ac:dyDescent="0.25">
      <c r="B6698" s="313" t="s">
        <v>5969</v>
      </c>
      <c r="C6698" s="672"/>
      <c r="D6698" s="313" t="s">
        <v>12055</v>
      </c>
      <c r="E6698" s="313" t="s">
        <v>412</v>
      </c>
      <c r="I6698" s="313" t="s">
        <v>5969</v>
      </c>
      <c r="J6698" s="313" t="s">
        <v>484</v>
      </c>
      <c r="K6698" s="313">
        <v>38</v>
      </c>
      <c r="L6698" s="319"/>
      <c r="M6698" s="319">
        <v>45</v>
      </c>
      <c r="N6698" s="319">
        <v>16</v>
      </c>
      <c r="O6698" s="319" t="s">
        <v>9644</v>
      </c>
      <c r="P6698" s="319">
        <v>41</v>
      </c>
      <c r="Q6698" s="319">
        <v>39</v>
      </c>
      <c r="R6698" s="319">
        <v>40</v>
      </c>
      <c r="S6698" s="319" t="s">
        <v>9645</v>
      </c>
      <c r="T6698" s="319">
        <v>1268</v>
      </c>
      <c r="U6698" s="319">
        <v>38.753999999999998</v>
      </c>
      <c r="V6698" s="319">
        <v>41.661000000000001</v>
      </c>
      <c r="W6698" s="319"/>
      <c r="X6698" s="319"/>
      <c r="Y6698" s="319"/>
      <c r="Z6698" s="319"/>
      <c r="AA6698" s="319"/>
      <c r="AB6698" s="319"/>
      <c r="AC6698" s="319"/>
      <c r="AD6698" s="319"/>
      <c r="AE6698" s="319"/>
      <c r="AF6698" s="319"/>
    </row>
    <row r="6699" spans="2:32" s="313" customFormat="1" hidden="1" x14ac:dyDescent="0.25">
      <c r="B6699" s="313" t="s">
        <v>5980</v>
      </c>
      <c r="C6699" s="672"/>
      <c r="D6699" s="313" t="s">
        <v>12056</v>
      </c>
      <c r="E6699" s="313" t="s">
        <v>412</v>
      </c>
      <c r="I6699" s="313" t="s">
        <v>5980</v>
      </c>
      <c r="J6699" s="313" t="s">
        <v>1690</v>
      </c>
      <c r="K6699" s="313">
        <v>18</v>
      </c>
      <c r="L6699" s="319"/>
      <c r="M6699" s="319">
        <v>59</v>
      </c>
      <c r="N6699" s="319">
        <v>51</v>
      </c>
      <c r="O6699" s="319" t="s">
        <v>9647</v>
      </c>
      <c r="P6699" s="319">
        <v>32</v>
      </c>
      <c r="Q6699" s="319">
        <v>37</v>
      </c>
      <c r="R6699" s="319">
        <v>38</v>
      </c>
      <c r="S6699" s="319" t="s">
        <v>9645</v>
      </c>
      <c r="T6699" s="319">
        <v>1040</v>
      </c>
      <c r="U6699" s="319">
        <v>-18.998000000000001</v>
      </c>
      <c r="V6699" s="319">
        <v>32.627000000000002</v>
      </c>
      <c r="W6699" s="319"/>
      <c r="X6699" s="319"/>
      <c r="Y6699" s="319"/>
      <c r="Z6699" s="319"/>
      <c r="AA6699" s="319"/>
      <c r="AB6699" s="319"/>
      <c r="AC6699" s="319"/>
      <c r="AD6699" s="319"/>
      <c r="AE6699" s="319"/>
      <c r="AF6699" s="319"/>
    </row>
    <row r="6700" spans="2:32" s="313" customFormat="1" hidden="1" x14ac:dyDescent="0.25">
      <c r="B6700" s="313" t="s">
        <v>5983</v>
      </c>
      <c r="C6700" s="672"/>
      <c r="D6700" s="313" t="s">
        <v>12057</v>
      </c>
      <c r="E6700" s="313" t="s">
        <v>412</v>
      </c>
      <c r="I6700" s="313" t="s">
        <v>5983</v>
      </c>
      <c r="J6700" s="313" t="s">
        <v>1690</v>
      </c>
      <c r="K6700" s="313">
        <v>17</v>
      </c>
      <c r="L6700" s="319"/>
      <c r="M6700" s="319">
        <v>25</v>
      </c>
      <c r="N6700" s="319">
        <v>54</v>
      </c>
      <c r="O6700" s="319" t="s">
        <v>9647</v>
      </c>
      <c r="P6700" s="319">
        <v>32</v>
      </c>
      <c r="Q6700" s="319">
        <v>11</v>
      </c>
      <c r="R6700" s="319">
        <v>4</v>
      </c>
      <c r="S6700" s="319" t="s">
        <v>9645</v>
      </c>
      <c r="T6700" s="319">
        <v>1204</v>
      </c>
      <c r="U6700" s="319">
        <v>-17.431999999999999</v>
      </c>
      <c r="V6700" s="319">
        <v>32.183999999999997</v>
      </c>
      <c r="W6700" s="319"/>
      <c r="X6700" s="319"/>
      <c r="Y6700" s="319"/>
      <c r="Z6700" s="319"/>
      <c r="AA6700" s="319"/>
      <c r="AB6700" s="319"/>
      <c r="AC6700" s="319"/>
      <c r="AD6700" s="319"/>
      <c r="AE6700" s="319"/>
      <c r="AF6700" s="319"/>
    </row>
    <row r="6701" spans="2:32" s="313" customFormat="1" hidden="1" x14ac:dyDescent="0.25">
      <c r="B6701" s="313" t="s">
        <v>5523</v>
      </c>
      <c r="C6701" s="672"/>
      <c r="D6701" s="313" t="s">
        <v>12058</v>
      </c>
      <c r="E6701" s="313" t="s">
        <v>412</v>
      </c>
      <c r="I6701" s="313" t="s">
        <v>5524</v>
      </c>
      <c r="J6701" s="313" t="s">
        <v>516</v>
      </c>
      <c r="K6701" s="313">
        <v>26</v>
      </c>
      <c r="L6701" s="319"/>
      <c r="M6701" s="319">
        <v>7</v>
      </c>
      <c r="N6701" s="319">
        <v>12</v>
      </c>
      <c r="O6701" s="319" t="s">
        <v>9644</v>
      </c>
      <c r="P6701" s="319">
        <v>85</v>
      </c>
      <c r="Q6701" s="319">
        <v>18</v>
      </c>
      <c r="R6701" s="319">
        <v>47</v>
      </c>
      <c r="S6701" s="319" t="s">
        <v>9645</v>
      </c>
      <c r="T6701" s="319">
        <v>52</v>
      </c>
      <c r="U6701" s="319">
        <v>26.12</v>
      </c>
      <c r="V6701" s="319">
        <v>85.313000000000002</v>
      </c>
      <c r="W6701" s="319"/>
      <c r="X6701" s="319"/>
      <c r="Y6701" s="319"/>
      <c r="Z6701" s="319"/>
      <c r="AA6701" s="319"/>
      <c r="AB6701" s="319"/>
      <c r="AC6701" s="319"/>
      <c r="AD6701" s="319"/>
      <c r="AE6701" s="319"/>
      <c r="AF6701" s="319"/>
    </row>
    <row r="6702" spans="2:32" s="313" customFormat="1" hidden="1" x14ac:dyDescent="0.25">
      <c r="B6702" s="313" t="s">
        <v>5985</v>
      </c>
      <c r="C6702" s="672"/>
      <c r="D6702" s="313" t="s">
        <v>12059</v>
      </c>
      <c r="E6702" s="313" t="s">
        <v>412</v>
      </c>
      <c r="I6702" s="313" t="s">
        <v>5985</v>
      </c>
      <c r="J6702" s="313" t="s">
        <v>916</v>
      </c>
      <c r="K6702" s="313">
        <v>3</v>
      </c>
      <c r="L6702" s="319"/>
      <c r="M6702" s="319">
        <v>30</v>
      </c>
      <c r="N6702" s="319">
        <v>51</v>
      </c>
      <c r="O6702" s="319" t="s">
        <v>9647</v>
      </c>
      <c r="P6702" s="319">
        <v>33</v>
      </c>
      <c r="Q6702" s="319">
        <v>37</v>
      </c>
      <c r="R6702" s="319">
        <v>8</v>
      </c>
      <c r="S6702" s="319" t="s">
        <v>9645</v>
      </c>
      <c r="T6702" s="319">
        <v>1211</v>
      </c>
      <c r="U6702" s="319">
        <v>-3.5139999999999998</v>
      </c>
      <c r="V6702" s="319">
        <v>33.619</v>
      </c>
      <c r="W6702" s="319"/>
      <c r="X6702" s="319"/>
      <c r="Y6702" s="319"/>
      <c r="Z6702" s="319"/>
      <c r="AA6702" s="319"/>
      <c r="AB6702" s="319"/>
      <c r="AC6702" s="319"/>
      <c r="AD6702" s="319"/>
      <c r="AE6702" s="319"/>
      <c r="AF6702" s="319"/>
    </row>
    <row r="6703" spans="2:32" s="313" customFormat="1" hidden="1" x14ac:dyDescent="0.25">
      <c r="B6703" s="313" t="s">
        <v>6011</v>
      </c>
      <c r="C6703" s="672"/>
      <c r="D6703" s="313" t="s">
        <v>12060</v>
      </c>
      <c r="E6703" s="313" t="s">
        <v>412</v>
      </c>
      <c r="I6703" s="313" t="s">
        <v>6011</v>
      </c>
      <c r="J6703" s="313" t="s">
        <v>1018</v>
      </c>
      <c r="K6703" s="313">
        <v>13</v>
      </c>
      <c r="L6703" s="319"/>
      <c r="M6703" s="319">
        <v>35</v>
      </c>
      <c r="N6703" s="319">
        <v>7</v>
      </c>
      <c r="O6703" s="319" t="s">
        <v>9644</v>
      </c>
      <c r="P6703" s="319">
        <v>123</v>
      </c>
      <c r="Q6703" s="319">
        <v>16</v>
      </c>
      <c r="R6703" s="319">
        <v>15</v>
      </c>
      <c r="S6703" s="319" t="s">
        <v>9645</v>
      </c>
      <c r="T6703" s="319">
        <v>44</v>
      </c>
      <c r="U6703" s="319">
        <v>13.585000000000001</v>
      </c>
      <c r="V6703" s="319">
        <v>123.271</v>
      </c>
      <c r="W6703" s="319"/>
      <c r="X6703" s="319"/>
      <c r="Y6703" s="319"/>
      <c r="Z6703" s="319"/>
      <c r="AA6703" s="319"/>
      <c r="AB6703" s="319"/>
      <c r="AC6703" s="319"/>
      <c r="AD6703" s="319"/>
      <c r="AE6703" s="319"/>
      <c r="AF6703" s="319"/>
    </row>
    <row r="6704" spans="2:32" s="313" customFormat="1" hidden="1" x14ac:dyDescent="0.25">
      <c r="B6704" s="313" t="s">
        <v>6012</v>
      </c>
      <c r="C6704" s="672"/>
      <c r="D6704" s="313" t="s">
        <v>12061</v>
      </c>
      <c r="E6704" s="313" t="s">
        <v>412</v>
      </c>
      <c r="I6704" s="313" t="s">
        <v>6013</v>
      </c>
      <c r="J6704" s="313" t="s">
        <v>516</v>
      </c>
      <c r="K6704" s="313">
        <v>16</v>
      </c>
      <c r="L6704" s="319"/>
      <c r="M6704" s="319">
        <v>32</v>
      </c>
      <c r="N6704" s="319">
        <v>27</v>
      </c>
      <c r="O6704" s="319" t="s">
        <v>9644</v>
      </c>
      <c r="P6704" s="319">
        <v>79</v>
      </c>
      <c r="Q6704" s="319">
        <v>19</v>
      </c>
      <c r="R6704" s="319">
        <v>4</v>
      </c>
      <c r="S6704" s="319" t="s">
        <v>9645</v>
      </c>
      <c r="T6704" s="319">
        <v>201</v>
      </c>
      <c r="U6704" s="319">
        <v>16.541</v>
      </c>
      <c r="V6704" s="319">
        <v>79.317999999999998</v>
      </c>
      <c r="W6704" s="319"/>
      <c r="X6704" s="319"/>
      <c r="Y6704" s="319"/>
      <c r="Z6704" s="319"/>
      <c r="AA6704" s="319"/>
      <c r="AB6704" s="319"/>
      <c r="AC6704" s="319"/>
      <c r="AD6704" s="319"/>
      <c r="AE6704" s="319"/>
      <c r="AF6704" s="319"/>
    </row>
    <row r="6705" spans="2:32" s="313" customFormat="1" hidden="1" x14ac:dyDescent="0.25">
      <c r="B6705" s="313" t="s">
        <v>8433</v>
      </c>
      <c r="C6705" s="672"/>
      <c r="D6705" s="313" t="s">
        <v>12062</v>
      </c>
      <c r="E6705" s="313" t="s">
        <v>412</v>
      </c>
      <c r="I6705" s="313" t="s">
        <v>6020</v>
      </c>
      <c r="J6705" s="313" t="s">
        <v>726</v>
      </c>
      <c r="K6705" s="313">
        <v>3</v>
      </c>
      <c r="L6705" s="319"/>
      <c r="M6705" s="319">
        <v>40</v>
      </c>
      <c r="N6705" s="319">
        <v>59</v>
      </c>
      <c r="O6705" s="319" t="s">
        <v>9644</v>
      </c>
      <c r="P6705" s="319">
        <v>125</v>
      </c>
      <c r="Q6705" s="319">
        <v>31</v>
      </c>
      <c r="R6705" s="319">
        <v>40</v>
      </c>
      <c r="S6705" s="319" t="s">
        <v>9645</v>
      </c>
      <c r="T6705" s="319">
        <v>5</v>
      </c>
      <c r="U6705" s="319">
        <v>3.6829999999999998</v>
      </c>
      <c r="V6705" s="319">
        <v>125.52800000000001</v>
      </c>
      <c r="W6705" s="319"/>
      <c r="X6705" s="319"/>
      <c r="Y6705" s="319"/>
      <c r="Z6705" s="319"/>
      <c r="AA6705" s="319"/>
      <c r="AB6705" s="319"/>
      <c r="AC6705" s="319"/>
      <c r="AD6705" s="319"/>
      <c r="AE6705" s="319"/>
      <c r="AF6705" s="319"/>
    </row>
    <row r="6706" spans="2:32" s="313" customFormat="1" hidden="1" x14ac:dyDescent="0.25">
      <c r="B6706" s="313" t="s">
        <v>6025</v>
      </c>
      <c r="C6706" s="672"/>
      <c r="D6706" s="313" t="s">
        <v>12063</v>
      </c>
      <c r="E6706" s="313" t="s">
        <v>412</v>
      </c>
      <c r="I6706" s="313" t="s">
        <v>6026</v>
      </c>
      <c r="J6706" s="313" t="s">
        <v>2808</v>
      </c>
      <c r="K6706" s="313">
        <v>1</v>
      </c>
      <c r="L6706" s="319"/>
      <c r="M6706" s="319">
        <v>16</v>
      </c>
      <c r="N6706" s="319">
        <v>38</v>
      </c>
      <c r="O6706" s="319" t="s">
        <v>9647</v>
      </c>
      <c r="P6706" s="319">
        <v>36</v>
      </c>
      <c r="Q6706" s="319">
        <v>51</v>
      </c>
      <c r="R6706" s="319">
        <v>44</v>
      </c>
      <c r="S6706" s="319" t="s">
        <v>9645</v>
      </c>
      <c r="T6706" s="319">
        <v>1640</v>
      </c>
      <c r="U6706" s="319">
        <v>-1.2769999999999999</v>
      </c>
      <c r="V6706" s="319">
        <v>36.862000000000002</v>
      </c>
      <c r="W6706" s="319"/>
      <c r="X6706" s="319"/>
      <c r="Y6706" s="319"/>
      <c r="Z6706" s="319"/>
      <c r="AA6706" s="319"/>
      <c r="AB6706" s="319"/>
      <c r="AC6706" s="319"/>
      <c r="AD6706" s="319"/>
      <c r="AE6706" s="319"/>
      <c r="AF6706" s="319"/>
    </row>
    <row r="6707" spans="2:32" s="313" customFormat="1" hidden="1" x14ac:dyDescent="0.25">
      <c r="B6707" s="313" t="s">
        <v>6029</v>
      </c>
      <c r="C6707" s="672"/>
      <c r="D6707" s="313" t="s">
        <v>12064</v>
      </c>
      <c r="E6707" s="313" t="s">
        <v>412</v>
      </c>
      <c r="I6707" s="313" t="s">
        <v>6029</v>
      </c>
      <c r="J6707" s="313" t="s">
        <v>2808</v>
      </c>
      <c r="K6707" s="313">
        <v>0</v>
      </c>
      <c r="L6707" s="319"/>
      <c r="M6707" s="319">
        <v>47</v>
      </c>
      <c r="N6707" s="319">
        <v>16</v>
      </c>
      <c r="O6707" s="319" t="s">
        <v>9647</v>
      </c>
      <c r="P6707" s="319">
        <v>36</v>
      </c>
      <c r="Q6707" s="319">
        <v>26</v>
      </c>
      <c r="R6707" s="319">
        <v>0</v>
      </c>
      <c r="S6707" s="319" t="s">
        <v>9645</v>
      </c>
      <c r="T6707" s="319">
        <v>1945</v>
      </c>
      <c r="U6707" s="319">
        <v>-0.78800000000000003</v>
      </c>
      <c r="V6707" s="319">
        <v>36.433</v>
      </c>
      <c r="W6707" s="319"/>
      <c r="X6707" s="319"/>
      <c r="Y6707" s="319"/>
      <c r="Z6707" s="319"/>
      <c r="AA6707" s="319"/>
      <c r="AB6707" s="319"/>
      <c r="AC6707" s="319"/>
      <c r="AD6707" s="319"/>
      <c r="AE6707" s="319"/>
      <c r="AF6707" s="319"/>
    </row>
    <row r="6708" spans="2:32" s="313" customFormat="1" hidden="1" x14ac:dyDescent="0.25">
      <c r="B6708" s="313" t="s">
        <v>6034</v>
      </c>
      <c r="C6708" s="672"/>
      <c r="D6708" s="313" t="s">
        <v>12065</v>
      </c>
      <c r="E6708" s="313" t="s">
        <v>412</v>
      </c>
      <c r="I6708" s="313" t="s">
        <v>6034</v>
      </c>
      <c r="J6708" s="313" t="s">
        <v>1148</v>
      </c>
      <c r="K6708" s="313">
        <v>17</v>
      </c>
      <c r="L6708" s="319"/>
      <c r="M6708" s="319">
        <v>23</v>
      </c>
      <c r="N6708" s="319">
        <v>1</v>
      </c>
      <c r="O6708" s="319" t="s">
        <v>9644</v>
      </c>
      <c r="P6708" s="319">
        <v>104</v>
      </c>
      <c r="Q6708" s="319">
        <v>38</v>
      </c>
      <c r="R6708" s="319">
        <v>34</v>
      </c>
      <c r="S6708" s="319" t="s">
        <v>9645</v>
      </c>
      <c r="T6708" s="319">
        <v>179</v>
      </c>
      <c r="U6708" s="319">
        <v>17.384</v>
      </c>
      <c r="V6708" s="319">
        <v>104.643</v>
      </c>
      <c r="W6708" s="319"/>
      <c r="X6708" s="319"/>
      <c r="Y6708" s="319"/>
      <c r="Z6708" s="319"/>
      <c r="AA6708" s="319"/>
      <c r="AB6708" s="319"/>
      <c r="AC6708" s="319"/>
      <c r="AD6708" s="319"/>
      <c r="AE6708" s="319"/>
      <c r="AF6708" s="319"/>
    </row>
    <row r="6709" spans="2:32" s="313" customFormat="1" hidden="1" x14ac:dyDescent="0.25">
      <c r="B6709" s="313" t="s">
        <v>6039</v>
      </c>
      <c r="C6709" s="672"/>
      <c r="D6709" s="313" t="s">
        <v>12066</v>
      </c>
      <c r="E6709" s="313" t="s">
        <v>412</v>
      </c>
      <c r="I6709" s="313" t="s">
        <v>6039</v>
      </c>
      <c r="J6709" s="313" t="s">
        <v>1148</v>
      </c>
      <c r="K6709" s="313">
        <v>15</v>
      </c>
      <c r="L6709" s="319"/>
      <c r="M6709" s="319">
        <v>40</v>
      </c>
      <c r="N6709" s="319">
        <v>22</v>
      </c>
      <c r="O6709" s="319" t="s">
        <v>9644</v>
      </c>
      <c r="P6709" s="319">
        <v>100</v>
      </c>
      <c r="Q6709" s="319">
        <v>8</v>
      </c>
      <c r="R6709" s="319">
        <v>12</v>
      </c>
      <c r="S6709" s="319" t="s">
        <v>9645</v>
      </c>
      <c r="T6709" s="319">
        <v>35</v>
      </c>
      <c r="U6709" s="319">
        <v>15.673</v>
      </c>
      <c r="V6709" s="319">
        <v>100.137</v>
      </c>
      <c r="W6709" s="319"/>
      <c r="X6709" s="319"/>
      <c r="Y6709" s="319"/>
      <c r="Z6709" s="319"/>
      <c r="AA6709" s="319"/>
      <c r="AB6709" s="319"/>
      <c r="AC6709" s="319"/>
      <c r="AD6709" s="319"/>
      <c r="AE6709" s="319"/>
      <c r="AF6709" s="319"/>
    </row>
    <row r="6710" spans="2:32" s="313" customFormat="1" hidden="1" x14ac:dyDescent="0.25">
      <c r="B6710" s="313" t="s">
        <v>6044</v>
      </c>
      <c r="C6710" s="672"/>
      <c r="D6710" s="313" t="s">
        <v>12067</v>
      </c>
      <c r="E6710" s="313" t="s">
        <v>412</v>
      </c>
      <c r="I6710" s="313" t="s">
        <v>6044</v>
      </c>
      <c r="J6710" s="313" t="s">
        <v>426</v>
      </c>
      <c r="K6710" s="313">
        <v>50</v>
      </c>
      <c r="L6710" s="319"/>
      <c r="M6710" s="319">
        <v>10</v>
      </c>
      <c r="N6710" s="319">
        <v>58</v>
      </c>
      <c r="O6710" s="319" t="s">
        <v>9644</v>
      </c>
      <c r="P6710" s="319">
        <v>86</v>
      </c>
      <c r="Q6710" s="319">
        <v>41</v>
      </c>
      <c r="R6710" s="319">
        <v>47</v>
      </c>
      <c r="S6710" s="319" t="s">
        <v>9648</v>
      </c>
      <c r="T6710" s="319">
        <v>323</v>
      </c>
      <c r="U6710" s="319">
        <v>50.183</v>
      </c>
      <c r="V6710" s="319">
        <v>-86.695999999999998</v>
      </c>
      <c r="W6710" s="319"/>
      <c r="X6710" s="319"/>
      <c r="Y6710" s="319"/>
      <c r="Z6710" s="319"/>
      <c r="AA6710" s="319"/>
      <c r="AB6710" s="319"/>
      <c r="AC6710" s="319"/>
      <c r="AD6710" s="319"/>
      <c r="AE6710" s="319"/>
      <c r="AF6710" s="319"/>
    </row>
    <row r="6711" spans="2:32" s="313" customFormat="1" hidden="1" x14ac:dyDescent="0.25">
      <c r="B6711" s="313" t="s">
        <v>1421</v>
      </c>
      <c r="C6711" s="672"/>
      <c r="D6711" s="313" t="s">
        <v>12068</v>
      </c>
      <c r="E6711" s="313" t="s">
        <v>412</v>
      </c>
      <c r="I6711" s="313" t="s">
        <v>1422</v>
      </c>
      <c r="J6711" s="313" t="s">
        <v>516</v>
      </c>
      <c r="K6711" s="313">
        <v>28</v>
      </c>
      <c r="L6711" s="319"/>
      <c r="M6711" s="319">
        <v>4</v>
      </c>
      <c r="N6711" s="319">
        <v>21</v>
      </c>
      <c r="O6711" s="319" t="s">
        <v>9644</v>
      </c>
      <c r="P6711" s="319">
        <v>73</v>
      </c>
      <c r="Q6711" s="319">
        <v>12</v>
      </c>
      <c r="R6711" s="319">
        <v>24</v>
      </c>
      <c r="S6711" s="319" t="s">
        <v>9645</v>
      </c>
      <c r="T6711" s="319">
        <v>229</v>
      </c>
      <c r="U6711" s="319">
        <v>28.071999999999999</v>
      </c>
      <c r="V6711" s="319">
        <v>73.206999999999994</v>
      </c>
      <c r="W6711" s="319"/>
      <c r="X6711" s="319"/>
      <c r="Y6711" s="319"/>
      <c r="Z6711" s="319"/>
      <c r="AA6711" s="319"/>
      <c r="AB6711" s="319"/>
      <c r="AC6711" s="319"/>
      <c r="AD6711" s="319"/>
      <c r="AE6711" s="319"/>
      <c r="AF6711" s="319"/>
    </row>
    <row r="6712" spans="2:32" s="313" customFormat="1" hidden="1" x14ac:dyDescent="0.25">
      <c r="B6712" s="313" t="s">
        <v>6045</v>
      </c>
      <c r="C6712" s="672"/>
      <c r="D6712" s="313" t="s">
        <v>12069</v>
      </c>
      <c r="E6712" s="313" t="s">
        <v>412</v>
      </c>
      <c r="I6712" s="313" t="s">
        <v>6045</v>
      </c>
      <c r="J6712" s="313" t="s">
        <v>1895</v>
      </c>
      <c r="K6712" s="313">
        <v>49</v>
      </c>
      <c r="L6712" s="319"/>
      <c r="M6712" s="319">
        <v>9</v>
      </c>
      <c r="N6712" s="319">
        <v>57</v>
      </c>
      <c r="O6712" s="319" t="s">
        <v>9644</v>
      </c>
      <c r="P6712" s="319">
        <v>16</v>
      </c>
      <c r="Q6712" s="319">
        <v>7</v>
      </c>
      <c r="R6712" s="319">
        <v>29</v>
      </c>
      <c r="S6712" s="319" t="s">
        <v>9645</v>
      </c>
      <c r="T6712" s="319">
        <v>473</v>
      </c>
      <c r="U6712" s="319">
        <v>49.165999999999997</v>
      </c>
      <c r="V6712" s="319">
        <v>16.125</v>
      </c>
      <c r="W6712" s="319"/>
      <c r="X6712" s="319"/>
      <c r="Y6712" s="319"/>
      <c r="Z6712" s="319"/>
      <c r="AA6712" s="319"/>
      <c r="AB6712" s="319"/>
      <c r="AC6712" s="319"/>
      <c r="AD6712" s="319"/>
      <c r="AE6712" s="319"/>
      <c r="AF6712" s="319"/>
    </row>
    <row r="6713" spans="2:32" s="313" customFormat="1" hidden="1" x14ac:dyDescent="0.25">
      <c r="B6713" s="313" t="s">
        <v>5757</v>
      </c>
      <c r="C6713" s="672"/>
      <c r="D6713" s="313" t="s">
        <v>12070</v>
      </c>
      <c r="E6713" s="313" t="s">
        <v>412</v>
      </c>
      <c r="I6713" s="313" t="s">
        <v>5758</v>
      </c>
      <c r="J6713" s="313" t="s">
        <v>1343</v>
      </c>
      <c r="K6713" s="313">
        <v>15</v>
      </c>
      <c r="L6713" s="319"/>
      <c r="M6713" s="319">
        <v>15</v>
      </c>
      <c r="N6713" s="319">
        <v>40</v>
      </c>
      <c r="O6713" s="319" t="s">
        <v>9647</v>
      </c>
      <c r="P6713" s="319">
        <v>12</v>
      </c>
      <c r="Q6713" s="319">
        <v>8</v>
      </c>
      <c r="R6713" s="319">
        <v>48</v>
      </c>
      <c r="S6713" s="319" t="s">
        <v>9645</v>
      </c>
      <c r="T6713" s="319">
        <v>65</v>
      </c>
      <c r="U6713" s="319">
        <v>-15.260999999999999</v>
      </c>
      <c r="V6713" s="319">
        <v>12.147</v>
      </c>
      <c r="W6713" s="319"/>
      <c r="X6713" s="319"/>
      <c r="Y6713" s="319"/>
      <c r="Z6713" s="319"/>
      <c r="AA6713" s="319"/>
      <c r="AB6713" s="319"/>
      <c r="AC6713" s="319"/>
      <c r="AD6713" s="319"/>
      <c r="AE6713" s="319"/>
      <c r="AF6713" s="319"/>
    </row>
    <row r="6714" spans="2:32" s="313" customFormat="1" hidden="1" x14ac:dyDescent="0.25">
      <c r="B6714" s="313" t="s">
        <v>6046</v>
      </c>
      <c r="C6714" s="672"/>
      <c r="D6714" s="313" t="s">
        <v>12071</v>
      </c>
      <c r="E6714" s="313" t="s">
        <v>412</v>
      </c>
      <c r="I6714" s="313" t="s">
        <v>6046</v>
      </c>
      <c r="J6714" s="313" t="s">
        <v>1030</v>
      </c>
      <c r="K6714" s="313">
        <v>25</v>
      </c>
      <c r="L6714" s="319"/>
      <c r="M6714" s="319">
        <v>21</v>
      </c>
      <c r="N6714" s="319">
        <v>15</v>
      </c>
      <c r="O6714" s="319" t="s">
        <v>9644</v>
      </c>
      <c r="P6714" s="319">
        <v>97</v>
      </c>
      <c r="Q6714" s="319">
        <v>17</v>
      </c>
      <c r="R6714" s="319">
        <v>42</v>
      </c>
      <c r="S6714" s="319" t="s">
        <v>9645</v>
      </c>
      <c r="T6714" s="319">
        <v>144</v>
      </c>
      <c r="U6714" s="319">
        <v>25.353999999999999</v>
      </c>
      <c r="V6714" s="319">
        <v>97.295000000000002</v>
      </c>
      <c r="W6714" s="319"/>
      <c r="X6714" s="319"/>
      <c r="Y6714" s="319"/>
      <c r="Z6714" s="319"/>
      <c r="AA6714" s="319"/>
      <c r="AB6714" s="319"/>
      <c r="AC6714" s="319"/>
      <c r="AD6714" s="319"/>
      <c r="AE6714" s="319"/>
      <c r="AF6714" s="319"/>
    </row>
    <row r="6715" spans="2:32" s="313" customFormat="1" hidden="1" x14ac:dyDescent="0.25">
      <c r="B6715" s="313" t="s">
        <v>6049</v>
      </c>
      <c r="C6715" s="672"/>
      <c r="D6715" s="313" t="s">
        <v>12072</v>
      </c>
      <c r="E6715" s="313" t="s">
        <v>412</v>
      </c>
      <c r="I6715" s="313" t="s">
        <v>6049</v>
      </c>
      <c r="J6715" s="313" t="s">
        <v>1030</v>
      </c>
      <c r="K6715" s="313">
        <v>20</v>
      </c>
      <c r="L6715" s="319"/>
      <c r="M6715" s="319">
        <v>53</v>
      </c>
      <c r="N6715" s="319">
        <v>24</v>
      </c>
      <c r="O6715" s="319" t="s">
        <v>9644</v>
      </c>
      <c r="P6715" s="319">
        <v>97</v>
      </c>
      <c r="Q6715" s="319">
        <v>44</v>
      </c>
      <c r="R6715" s="319">
        <v>10</v>
      </c>
      <c r="S6715" s="319" t="s">
        <v>9645</v>
      </c>
      <c r="T6715" s="319">
        <v>945</v>
      </c>
      <c r="U6715" s="319">
        <v>20.89</v>
      </c>
      <c r="V6715" s="319">
        <v>97.736000000000004</v>
      </c>
      <c r="W6715" s="319"/>
      <c r="X6715" s="319"/>
      <c r="Y6715" s="319"/>
      <c r="Z6715" s="319"/>
      <c r="AA6715" s="319"/>
      <c r="AB6715" s="319"/>
      <c r="AC6715" s="319"/>
      <c r="AD6715" s="319"/>
      <c r="AE6715" s="319"/>
      <c r="AF6715" s="319"/>
    </row>
    <row r="6716" spans="2:32" s="313" customFormat="1" hidden="1" x14ac:dyDescent="0.25">
      <c r="B6716" s="313" t="s">
        <v>6062</v>
      </c>
      <c r="C6716" s="672"/>
      <c r="D6716" s="313" t="s">
        <v>12073</v>
      </c>
      <c r="E6716" s="313" t="s">
        <v>412</v>
      </c>
      <c r="I6716" s="313" t="s">
        <v>6063</v>
      </c>
      <c r="J6716" s="313" t="s">
        <v>726</v>
      </c>
      <c r="K6716" s="313">
        <v>0</v>
      </c>
      <c r="L6716" s="319"/>
      <c r="M6716" s="319">
        <v>20</v>
      </c>
      <c r="N6716" s="319">
        <v>55</v>
      </c>
      <c r="O6716" s="319" t="s">
        <v>9647</v>
      </c>
      <c r="P6716" s="319">
        <v>111</v>
      </c>
      <c r="Q6716" s="319">
        <v>44</v>
      </c>
      <c r="R6716" s="319">
        <v>51</v>
      </c>
      <c r="S6716" s="319" t="s">
        <v>9645</v>
      </c>
      <c r="T6716" s="319">
        <v>37</v>
      </c>
      <c r="U6716" s="319">
        <v>-0.34899999999999998</v>
      </c>
      <c r="V6716" s="319">
        <v>111.748</v>
      </c>
      <c r="W6716" s="319"/>
      <c r="X6716" s="319"/>
      <c r="Y6716" s="319"/>
      <c r="Z6716" s="319"/>
      <c r="AA6716" s="319"/>
      <c r="AB6716" s="319"/>
      <c r="AC6716" s="319"/>
      <c r="AD6716" s="319"/>
      <c r="AE6716" s="319"/>
      <c r="AF6716" s="319"/>
    </row>
    <row r="6717" spans="2:32" s="313" customFormat="1" hidden="1" x14ac:dyDescent="0.25">
      <c r="B6717" s="313" t="s">
        <v>6122</v>
      </c>
      <c r="C6717" s="672"/>
      <c r="D6717" s="313" t="s">
        <v>12074</v>
      </c>
      <c r="E6717" s="313" t="s">
        <v>412</v>
      </c>
      <c r="I6717" s="313" t="s">
        <v>6123</v>
      </c>
      <c r="J6717" s="313" t="s">
        <v>772</v>
      </c>
      <c r="K6717" s="313">
        <v>14</v>
      </c>
      <c r="L6717" s="319"/>
      <c r="M6717" s="319">
        <v>51</v>
      </c>
      <c r="N6717" s="319">
        <v>14</v>
      </c>
      <c r="O6717" s="319" t="s">
        <v>9647</v>
      </c>
      <c r="P6717" s="319">
        <v>74</v>
      </c>
      <c r="Q6717" s="319">
        <v>57</v>
      </c>
      <c r="R6717" s="319">
        <v>41</v>
      </c>
      <c r="S6717" s="319" t="s">
        <v>9648</v>
      </c>
      <c r="T6717" s="319">
        <v>567</v>
      </c>
      <c r="U6717" s="319">
        <v>-14.853999999999999</v>
      </c>
      <c r="V6717" s="319">
        <v>-74.960999999999999</v>
      </c>
      <c r="W6717" s="319"/>
      <c r="X6717" s="319"/>
      <c r="Y6717" s="319"/>
      <c r="Z6717" s="319"/>
      <c r="AA6717" s="319"/>
      <c r="AB6717" s="319"/>
      <c r="AC6717" s="319"/>
      <c r="AD6717" s="319"/>
      <c r="AE6717" s="319"/>
      <c r="AF6717" s="319"/>
    </row>
    <row r="6718" spans="2:32" s="313" customFormat="1" hidden="1" x14ac:dyDescent="0.25">
      <c r="B6718" s="313" t="s">
        <v>6121</v>
      </c>
      <c r="C6718" s="672"/>
      <c r="D6718" s="313" t="s">
        <v>12075</v>
      </c>
      <c r="E6718" s="313" t="s">
        <v>412</v>
      </c>
      <c r="I6718" s="313" t="s">
        <v>6121</v>
      </c>
      <c r="J6718" s="313" t="s">
        <v>516</v>
      </c>
      <c r="K6718" s="313">
        <v>20</v>
      </c>
      <c r="L6718" s="319"/>
      <c r="M6718" s="319">
        <v>52</v>
      </c>
      <c r="N6718" s="319">
        <v>12</v>
      </c>
      <c r="O6718" s="319" t="s">
        <v>9644</v>
      </c>
      <c r="P6718" s="319">
        <v>82</v>
      </c>
      <c r="Q6718" s="319">
        <v>31</v>
      </c>
      <c r="R6718" s="319">
        <v>10</v>
      </c>
      <c r="S6718" s="319" t="s">
        <v>9645</v>
      </c>
      <c r="T6718" s="319">
        <v>323</v>
      </c>
      <c r="U6718" s="319">
        <v>20.87</v>
      </c>
      <c r="V6718" s="319">
        <v>82.519000000000005</v>
      </c>
      <c r="W6718" s="319"/>
      <c r="X6718" s="319"/>
      <c r="Y6718" s="319"/>
      <c r="Z6718" s="319"/>
      <c r="AA6718" s="319"/>
      <c r="AB6718" s="319"/>
      <c r="AC6718" s="319"/>
      <c r="AD6718" s="319"/>
      <c r="AE6718" s="319"/>
      <c r="AF6718" s="319"/>
    </row>
    <row r="6719" spans="2:32" s="313" customFormat="1" hidden="1" x14ac:dyDescent="0.25">
      <c r="B6719" s="313" t="s">
        <v>6135</v>
      </c>
      <c r="C6719" s="672"/>
      <c r="D6719" s="313" t="s">
        <v>12076</v>
      </c>
      <c r="E6719" s="313" t="s">
        <v>412</v>
      </c>
      <c r="I6719" s="313" t="s">
        <v>6135</v>
      </c>
      <c r="J6719" s="313" t="s">
        <v>1055</v>
      </c>
      <c r="K6719" s="313">
        <v>38</v>
      </c>
      <c r="L6719" s="319"/>
      <c r="M6719" s="319">
        <v>29</v>
      </c>
      <c r="N6719" s="319">
        <v>22</v>
      </c>
      <c r="O6719" s="319" t="s">
        <v>9647</v>
      </c>
      <c r="P6719" s="319">
        <v>58</v>
      </c>
      <c r="Q6719" s="319">
        <v>48</v>
      </c>
      <c r="R6719" s="319">
        <v>57</v>
      </c>
      <c r="S6719" s="319" t="s">
        <v>9648</v>
      </c>
      <c r="T6719" s="319">
        <v>22</v>
      </c>
      <c r="U6719" s="319">
        <v>-38.488999999999997</v>
      </c>
      <c r="V6719" s="319">
        <v>-58.816000000000003</v>
      </c>
      <c r="W6719" s="319"/>
      <c r="X6719" s="319"/>
      <c r="Y6719" s="319"/>
      <c r="Z6719" s="319"/>
      <c r="AA6719" s="319"/>
      <c r="AB6719" s="319"/>
      <c r="AC6719" s="319"/>
      <c r="AD6719" s="319"/>
      <c r="AE6719" s="319"/>
      <c r="AF6719" s="319"/>
    </row>
    <row r="6720" spans="2:32" s="313" customFormat="1" hidden="1" x14ac:dyDescent="0.25">
      <c r="B6720" s="313" t="s">
        <v>6149</v>
      </c>
      <c r="C6720" s="672"/>
      <c r="D6720" s="313" t="s">
        <v>12077</v>
      </c>
      <c r="E6720" s="313" t="s">
        <v>412</v>
      </c>
      <c r="I6720" s="313" t="s">
        <v>6149</v>
      </c>
      <c r="J6720" s="313" t="s">
        <v>1394</v>
      </c>
      <c r="K6720" s="313">
        <v>28</v>
      </c>
      <c r="L6720" s="319"/>
      <c r="M6720" s="319">
        <v>6</v>
      </c>
      <c r="N6720" s="319">
        <v>13</v>
      </c>
      <c r="O6720" s="319" t="s">
        <v>9644</v>
      </c>
      <c r="P6720" s="319">
        <v>81</v>
      </c>
      <c r="Q6720" s="319">
        <v>40</v>
      </c>
      <c r="R6720" s="319">
        <v>1</v>
      </c>
      <c r="S6720" s="319" t="s">
        <v>9645</v>
      </c>
      <c r="T6720" s="319">
        <v>165</v>
      </c>
      <c r="U6720" s="319">
        <v>28.103999999999999</v>
      </c>
      <c r="V6720" s="319">
        <v>81.667000000000002</v>
      </c>
      <c r="W6720" s="319"/>
      <c r="X6720" s="319"/>
      <c r="Y6720" s="319"/>
      <c r="Z6720" s="319"/>
      <c r="AA6720" s="319"/>
      <c r="AB6720" s="319"/>
      <c r="AC6720" s="319"/>
      <c r="AD6720" s="319"/>
      <c r="AE6720" s="319"/>
      <c r="AF6720" s="319"/>
    </row>
    <row r="6721" spans="2:32" s="313" customFormat="1" hidden="1" x14ac:dyDescent="0.25">
      <c r="B6721" s="313" t="s">
        <v>6150</v>
      </c>
      <c r="C6721" s="672"/>
      <c r="D6721" s="313" t="s">
        <v>12078</v>
      </c>
      <c r="E6721" s="313" t="s">
        <v>412</v>
      </c>
      <c r="I6721" s="313" t="s">
        <v>6151</v>
      </c>
      <c r="J6721" s="313" t="s">
        <v>3337</v>
      </c>
      <c r="K6721" s="313">
        <v>70</v>
      </c>
      <c r="L6721" s="319"/>
      <c r="M6721" s="319">
        <v>44</v>
      </c>
      <c r="N6721" s="319">
        <v>22</v>
      </c>
      <c r="O6721" s="319" t="s">
        <v>9644</v>
      </c>
      <c r="P6721" s="319">
        <v>22</v>
      </c>
      <c r="Q6721" s="319">
        <v>38</v>
      </c>
      <c r="R6721" s="319">
        <v>45</v>
      </c>
      <c r="S6721" s="319" t="s">
        <v>9648</v>
      </c>
      <c r="T6721" s="319">
        <v>14</v>
      </c>
      <c r="U6721" s="319">
        <v>70.739000000000004</v>
      </c>
      <c r="V6721" s="319">
        <v>-22.646000000000001</v>
      </c>
      <c r="W6721" s="319"/>
      <c r="X6721" s="319"/>
      <c r="Y6721" s="319"/>
      <c r="Z6721" s="319"/>
      <c r="AA6721" s="319"/>
      <c r="AB6721" s="319"/>
      <c r="AC6721" s="319"/>
      <c r="AD6721" s="319"/>
      <c r="AE6721" s="319"/>
      <c r="AF6721" s="319"/>
    </row>
    <row r="6722" spans="2:32" s="313" customFormat="1" hidden="1" x14ac:dyDescent="0.25">
      <c r="B6722" s="313" t="s">
        <v>6152</v>
      </c>
      <c r="C6722" s="672"/>
      <c r="D6722" s="313" t="s">
        <v>12079</v>
      </c>
      <c r="E6722" s="313" t="s">
        <v>412</v>
      </c>
      <c r="I6722" s="313" t="s">
        <v>6152</v>
      </c>
      <c r="J6722" s="313" t="s">
        <v>406</v>
      </c>
      <c r="K6722" s="313">
        <v>53</v>
      </c>
      <c r="L6722" s="319"/>
      <c r="M6722" s="319">
        <v>36</v>
      </c>
      <c r="N6722" s="319">
        <v>7</v>
      </c>
      <c r="O6722" s="319" t="s">
        <v>9644</v>
      </c>
      <c r="P6722" s="319">
        <v>13</v>
      </c>
      <c r="Q6722" s="319">
        <v>18</v>
      </c>
      <c r="R6722" s="319">
        <v>21</v>
      </c>
      <c r="S6722" s="319" t="s">
        <v>9645</v>
      </c>
      <c r="T6722" s="319">
        <v>70</v>
      </c>
      <c r="U6722" s="319">
        <v>53.601999999999997</v>
      </c>
      <c r="V6722" s="319">
        <v>13.305999999999999</v>
      </c>
      <c r="W6722" s="319"/>
      <c r="X6722" s="319"/>
      <c r="Y6722" s="319"/>
      <c r="Z6722" s="319"/>
      <c r="AA6722" s="319"/>
      <c r="AB6722" s="319"/>
      <c r="AC6722" s="319"/>
      <c r="AD6722" s="319"/>
      <c r="AE6722" s="319"/>
      <c r="AF6722" s="319"/>
    </row>
    <row r="6723" spans="2:32" s="313" customFormat="1" hidden="1" x14ac:dyDescent="0.25">
      <c r="B6723" s="313" t="s">
        <v>6154</v>
      </c>
      <c r="C6723" s="672"/>
      <c r="D6723" s="313" t="s">
        <v>12080</v>
      </c>
      <c r="E6723" s="313" t="s">
        <v>412</v>
      </c>
      <c r="I6723" s="313" t="s">
        <v>6154</v>
      </c>
      <c r="J6723" s="313" t="s">
        <v>406</v>
      </c>
      <c r="K6723" s="313">
        <v>48</v>
      </c>
      <c r="L6723" s="319"/>
      <c r="M6723" s="319">
        <v>42</v>
      </c>
      <c r="N6723" s="319">
        <v>39</v>
      </c>
      <c r="O6723" s="319" t="s">
        <v>9644</v>
      </c>
      <c r="P6723" s="319">
        <v>11</v>
      </c>
      <c r="Q6723" s="319">
        <v>12</v>
      </c>
      <c r="R6723" s="319">
        <v>40</v>
      </c>
      <c r="S6723" s="319" t="s">
        <v>9645</v>
      </c>
      <c r="T6723" s="319">
        <v>381</v>
      </c>
      <c r="U6723" s="319">
        <v>48.710999999999999</v>
      </c>
      <c r="V6723" s="319">
        <v>11.211</v>
      </c>
      <c r="W6723" s="319"/>
      <c r="X6723" s="319"/>
      <c r="Y6723" s="319"/>
      <c r="Z6723" s="319"/>
      <c r="AA6723" s="319"/>
      <c r="AB6723" s="319"/>
      <c r="AC6723" s="319"/>
      <c r="AD6723" s="319"/>
      <c r="AE6723" s="319"/>
      <c r="AF6723" s="319"/>
    </row>
    <row r="6724" spans="2:32" s="313" customFormat="1" hidden="1" x14ac:dyDescent="0.25">
      <c r="B6724" s="313" t="s">
        <v>6158</v>
      </c>
      <c r="C6724" s="672"/>
      <c r="D6724" s="313" t="s">
        <v>12081</v>
      </c>
      <c r="E6724" s="313" t="s">
        <v>412</v>
      </c>
      <c r="I6724" s="313" t="s">
        <v>6159</v>
      </c>
      <c r="J6724" s="313" t="s">
        <v>1287</v>
      </c>
      <c r="K6724" s="313">
        <v>31</v>
      </c>
      <c r="L6724" s="319"/>
      <c r="M6724" s="319">
        <v>12</v>
      </c>
      <c r="N6724" s="319">
        <v>30</v>
      </c>
      <c r="O6724" s="319" t="s">
        <v>9644</v>
      </c>
      <c r="P6724" s="319">
        <v>35</v>
      </c>
      <c r="Q6724" s="319">
        <v>0</v>
      </c>
      <c r="R6724" s="319">
        <v>44</v>
      </c>
      <c r="S6724" s="319" t="s">
        <v>9645</v>
      </c>
      <c r="T6724" s="319">
        <v>406</v>
      </c>
      <c r="U6724" s="319">
        <v>31.207999999999998</v>
      </c>
      <c r="V6724" s="319">
        <v>35.012</v>
      </c>
      <c r="W6724" s="319"/>
      <c r="X6724" s="319"/>
      <c r="Y6724" s="319"/>
      <c r="Z6724" s="319"/>
      <c r="AA6724" s="319"/>
      <c r="AB6724" s="319"/>
      <c r="AC6724" s="319"/>
      <c r="AD6724" s="319"/>
      <c r="AE6724" s="319"/>
      <c r="AF6724" s="319"/>
    </row>
    <row r="6725" spans="2:32" s="313" customFormat="1" hidden="1" x14ac:dyDescent="0.25">
      <c r="B6725" s="313" t="s">
        <v>6168</v>
      </c>
      <c r="C6725" s="672"/>
      <c r="D6725" s="313" t="s">
        <v>12082</v>
      </c>
      <c r="E6725" s="313" t="s">
        <v>412</v>
      </c>
      <c r="I6725" s="313" t="s">
        <v>6168</v>
      </c>
      <c r="J6725" s="313" t="s">
        <v>651</v>
      </c>
      <c r="K6725" s="313">
        <v>24</v>
      </c>
      <c r="L6725" s="319"/>
      <c r="M6725" s="319">
        <v>18</v>
      </c>
      <c r="N6725" s="319">
        <v>54</v>
      </c>
      <c r="O6725" s="319" t="s">
        <v>9644</v>
      </c>
      <c r="P6725" s="319">
        <v>75</v>
      </c>
      <c r="Q6725" s="319">
        <v>27</v>
      </c>
      <c r="R6725" s="319">
        <v>14</v>
      </c>
      <c r="S6725" s="319" t="s">
        <v>9648</v>
      </c>
      <c r="T6725" s="319">
        <v>2</v>
      </c>
      <c r="U6725" s="319">
        <v>24.315000000000001</v>
      </c>
      <c r="V6725" s="319">
        <v>-75.453999999999994</v>
      </c>
      <c r="W6725" s="319"/>
      <c r="X6725" s="319"/>
      <c r="Y6725" s="319"/>
      <c r="Z6725" s="319"/>
      <c r="AA6725" s="319"/>
      <c r="AB6725" s="319"/>
      <c r="AC6725" s="319"/>
      <c r="AD6725" s="319"/>
      <c r="AE6725" s="319"/>
      <c r="AF6725" s="319"/>
    </row>
    <row r="6726" spans="2:32" s="313" customFormat="1" hidden="1" x14ac:dyDescent="0.25">
      <c r="B6726" s="313" t="s">
        <v>1480</v>
      </c>
      <c r="C6726" s="672"/>
      <c r="D6726" s="313" t="s">
        <v>12083</v>
      </c>
      <c r="E6726" s="313" t="s">
        <v>412</v>
      </c>
      <c r="I6726" s="313" t="s">
        <v>1482</v>
      </c>
      <c r="J6726" s="313" t="s">
        <v>525</v>
      </c>
      <c r="K6726" s="313">
        <v>29</v>
      </c>
      <c r="L6726" s="319"/>
      <c r="M6726" s="319">
        <v>1</v>
      </c>
      <c r="N6726" s="319">
        <v>58</v>
      </c>
      <c r="O6726" s="319" t="s">
        <v>9647</v>
      </c>
      <c r="P6726" s="319">
        <v>26</v>
      </c>
      <c r="Q6726" s="319">
        <v>9</v>
      </c>
      <c r="R6726" s="319">
        <v>27</v>
      </c>
      <c r="S6726" s="319" t="s">
        <v>9645</v>
      </c>
      <c r="T6726" s="319">
        <v>1386</v>
      </c>
      <c r="U6726" s="319">
        <v>-29.033000000000001</v>
      </c>
      <c r="V6726" s="319">
        <v>26.157</v>
      </c>
      <c r="W6726" s="319"/>
      <c r="X6726" s="319"/>
      <c r="Y6726" s="319"/>
      <c r="Z6726" s="319"/>
      <c r="AA6726" s="319"/>
      <c r="AB6726" s="319"/>
      <c r="AC6726" s="319"/>
      <c r="AD6726" s="319"/>
      <c r="AE6726" s="319"/>
      <c r="AF6726" s="319"/>
    </row>
    <row r="6727" spans="2:32" s="313" customFormat="1" hidden="1" x14ac:dyDescent="0.25">
      <c r="B6727" s="313" t="s">
        <v>6199</v>
      </c>
      <c r="C6727" s="672"/>
      <c r="D6727" s="313" t="s">
        <v>12084</v>
      </c>
      <c r="E6727" s="313" t="s">
        <v>412</v>
      </c>
      <c r="I6727" s="313" t="s">
        <v>6199</v>
      </c>
      <c r="J6727" s="313" t="s">
        <v>916</v>
      </c>
      <c r="K6727" s="313">
        <v>6</v>
      </c>
      <c r="L6727" s="319"/>
      <c r="M6727" s="319">
        <v>43</v>
      </c>
      <c r="N6727" s="319">
        <v>2</v>
      </c>
      <c r="O6727" s="319" t="s">
        <v>9647</v>
      </c>
      <c r="P6727" s="319">
        <v>38</v>
      </c>
      <c r="Q6727" s="319">
        <v>9</v>
      </c>
      <c r="R6727" s="319">
        <v>13</v>
      </c>
      <c r="S6727" s="319" t="s">
        <v>9645</v>
      </c>
      <c r="T6727" s="319">
        <v>226</v>
      </c>
      <c r="U6727" s="319">
        <v>-6.7169999999999996</v>
      </c>
      <c r="V6727" s="319">
        <v>38.154000000000003</v>
      </c>
      <c r="W6727" s="319"/>
      <c r="X6727" s="319"/>
      <c r="Y6727" s="319"/>
      <c r="Z6727" s="319"/>
      <c r="AA6727" s="319"/>
      <c r="AB6727" s="319"/>
      <c r="AC6727" s="319"/>
      <c r="AD6727" s="319"/>
      <c r="AE6727" s="319"/>
      <c r="AF6727" s="319"/>
    </row>
    <row r="6728" spans="2:32" s="313" customFormat="1" hidden="1" x14ac:dyDescent="0.25">
      <c r="B6728" s="313" t="s">
        <v>6215</v>
      </c>
      <c r="C6728" s="672"/>
      <c r="D6728" s="313" t="s">
        <v>12085</v>
      </c>
      <c r="E6728" s="313" t="s">
        <v>412</v>
      </c>
      <c r="I6728" s="313" t="s">
        <v>6215</v>
      </c>
      <c r="J6728" s="313" t="s">
        <v>1169</v>
      </c>
      <c r="K6728" s="313">
        <v>20</v>
      </c>
      <c r="L6728" s="319"/>
      <c r="M6728" s="319">
        <v>41</v>
      </c>
      <c r="N6728" s="319">
        <v>19</v>
      </c>
      <c r="O6728" s="319" t="s">
        <v>9644</v>
      </c>
      <c r="P6728" s="319">
        <v>75</v>
      </c>
      <c r="Q6728" s="319">
        <v>31</v>
      </c>
      <c r="R6728" s="319">
        <v>53</v>
      </c>
      <c r="S6728" s="319" t="s">
        <v>9648</v>
      </c>
      <c r="T6728" s="319">
        <v>8</v>
      </c>
      <c r="U6728" s="319">
        <v>20.689</v>
      </c>
      <c r="V6728" s="319">
        <v>-75.531000000000006</v>
      </c>
      <c r="W6728" s="319"/>
      <c r="X6728" s="319"/>
      <c r="Y6728" s="319"/>
      <c r="Z6728" s="319"/>
      <c r="AA6728" s="319"/>
      <c r="AB6728" s="319"/>
      <c r="AC6728" s="319"/>
      <c r="AD6728" s="319"/>
      <c r="AE6728" s="319"/>
      <c r="AF6728" s="319"/>
    </row>
    <row r="6729" spans="2:32" s="313" customFormat="1" hidden="1" x14ac:dyDescent="0.25">
      <c r="B6729" s="313" t="s">
        <v>6219</v>
      </c>
      <c r="C6729" s="672"/>
      <c r="D6729" s="313" t="s">
        <v>12086</v>
      </c>
      <c r="E6729" s="313" t="s">
        <v>412</v>
      </c>
      <c r="I6729" s="313" t="s">
        <v>6219</v>
      </c>
      <c r="J6729" s="313" t="s">
        <v>406</v>
      </c>
      <c r="K6729" s="313">
        <v>49</v>
      </c>
      <c r="L6729" s="319"/>
      <c r="M6729" s="319">
        <v>23</v>
      </c>
      <c r="N6729" s="319">
        <v>30</v>
      </c>
      <c r="O6729" s="319" t="s">
        <v>9644</v>
      </c>
      <c r="P6729" s="319">
        <v>9</v>
      </c>
      <c r="Q6729" s="319">
        <v>57</v>
      </c>
      <c r="R6729" s="319">
        <v>29</v>
      </c>
      <c r="S6729" s="319" t="s">
        <v>9645</v>
      </c>
      <c r="T6729" s="319">
        <v>469</v>
      </c>
      <c r="U6729" s="319">
        <v>49.392000000000003</v>
      </c>
      <c r="V6729" s="319">
        <v>9.9580000000000002</v>
      </c>
      <c r="W6729" s="319"/>
      <c r="X6729" s="319"/>
      <c r="Y6729" s="319"/>
      <c r="Z6729" s="319"/>
      <c r="AA6729" s="319"/>
      <c r="AB6729" s="319"/>
      <c r="AC6729" s="319"/>
      <c r="AD6729" s="319"/>
      <c r="AE6729" s="319"/>
      <c r="AF6729" s="319"/>
    </row>
    <row r="6730" spans="2:32" s="313" customFormat="1" hidden="1" x14ac:dyDescent="0.25">
      <c r="B6730" s="313" t="s">
        <v>1777</v>
      </c>
      <c r="C6730" s="672"/>
      <c r="D6730" s="313" t="s">
        <v>12087</v>
      </c>
      <c r="E6730" s="313" t="s">
        <v>412</v>
      </c>
      <c r="I6730" s="313" t="s">
        <v>1779</v>
      </c>
      <c r="J6730" s="313" t="s">
        <v>423</v>
      </c>
      <c r="K6730" s="313">
        <v>50</v>
      </c>
      <c r="L6730" s="319"/>
      <c r="M6730" s="319">
        <v>8</v>
      </c>
      <c r="N6730" s="319">
        <v>29</v>
      </c>
      <c r="O6730" s="319" t="s">
        <v>9644</v>
      </c>
      <c r="P6730" s="319">
        <v>3</v>
      </c>
      <c r="Q6730" s="319">
        <v>15</v>
      </c>
      <c r="R6730" s="319">
        <v>47</v>
      </c>
      <c r="S6730" s="319" t="s">
        <v>9645</v>
      </c>
      <c r="T6730" s="319">
        <v>96</v>
      </c>
      <c r="U6730" s="319">
        <v>50.140999999999998</v>
      </c>
      <c r="V6730" s="319">
        <v>3.2629999999999999</v>
      </c>
      <c r="W6730" s="319"/>
      <c r="X6730" s="319"/>
      <c r="Y6730" s="319"/>
      <c r="Z6730" s="319"/>
      <c r="AA6730" s="319"/>
      <c r="AB6730" s="319"/>
      <c r="AC6730" s="319"/>
      <c r="AD6730" s="319"/>
      <c r="AE6730" s="319"/>
      <c r="AF6730" s="319"/>
    </row>
    <row r="6731" spans="2:32" s="313" customFormat="1" hidden="1" x14ac:dyDescent="0.25">
      <c r="B6731" s="313" t="s">
        <v>6220</v>
      </c>
      <c r="C6731" s="672"/>
      <c r="D6731" s="313" t="s">
        <v>12088</v>
      </c>
      <c r="E6731" s="313" t="s">
        <v>412</v>
      </c>
      <c r="I6731" s="313" t="s">
        <v>6221</v>
      </c>
      <c r="J6731" s="313" t="s">
        <v>421</v>
      </c>
      <c r="K6731" s="313">
        <v>0</v>
      </c>
      <c r="L6731" s="319"/>
      <c r="M6731" s="319">
        <v>0</v>
      </c>
      <c r="N6731" s="319">
        <v>0</v>
      </c>
      <c r="O6731" s="319" t="s">
        <v>10226</v>
      </c>
      <c r="P6731" s="319">
        <v>0</v>
      </c>
      <c r="Q6731" s="319">
        <v>0</v>
      </c>
      <c r="R6731" s="319">
        <v>0</v>
      </c>
      <c r="S6731" s="319" t="s">
        <v>10226</v>
      </c>
      <c r="T6731" s="319">
        <v>0</v>
      </c>
      <c r="U6731" s="319">
        <v>0</v>
      </c>
      <c r="V6731" s="319">
        <v>0</v>
      </c>
      <c r="W6731" s="319"/>
      <c r="X6731" s="319"/>
      <c r="Y6731" s="319"/>
      <c r="Z6731" s="319"/>
      <c r="AA6731" s="319"/>
      <c r="AB6731" s="319"/>
      <c r="AC6731" s="319"/>
      <c r="AD6731" s="319"/>
      <c r="AE6731" s="319"/>
      <c r="AF6731" s="319"/>
    </row>
    <row r="6732" spans="2:32" s="313" customFormat="1" hidden="1" x14ac:dyDescent="0.25">
      <c r="B6732" s="313" t="s">
        <v>6247</v>
      </c>
      <c r="C6732" s="672"/>
      <c r="D6732" s="313" t="s">
        <v>12089</v>
      </c>
      <c r="E6732" s="313" t="s">
        <v>412</v>
      </c>
      <c r="I6732" s="313" t="s">
        <v>6247</v>
      </c>
      <c r="J6732" s="313" t="s">
        <v>406</v>
      </c>
      <c r="K6732" s="313">
        <v>53</v>
      </c>
      <c r="L6732" s="319"/>
      <c r="M6732" s="319">
        <v>46</v>
      </c>
      <c r="N6732" s="319">
        <v>3</v>
      </c>
      <c r="O6732" s="319" t="s">
        <v>9644</v>
      </c>
      <c r="P6732" s="319">
        <v>8</v>
      </c>
      <c r="Q6732" s="319">
        <v>39</v>
      </c>
      <c r="R6732" s="319">
        <v>30</v>
      </c>
      <c r="S6732" s="319" t="s">
        <v>9645</v>
      </c>
      <c r="T6732" s="319">
        <v>23</v>
      </c>
      <c r="U6732" s="319">
        <v>53.767000000000003</v>
      </c>
      <c r="V6732" s="319">
        <v>8.6579999999999995</v>
      </c>
      <c r="W6732" s="319"/>
      <c r="X6732" s="319"/>
      <c r="Y6732" s="319"/>
      <c r="Z6732" s="319"/>
      <c r="AA6732" s="319"/>
      <c r="AB6732" s="319"/>
      <c r="AC6732" s="319"/>
      <c r="AD6732" s="319"/>
      <c r="AE6732" s="319"/>
      <c r="AF6732" s="319"/>
    </row>
    <row r="6733" spans="2:32" s="313" customFormat="1" hidden="1" x14ac:dyDescent="0.25">
      <c r="B6733" s="313" t="s">
        <v>6258</v>
      </c>
      <c r="C6733" s="672"/>
      <c r="D6733" s="313" t="s">
        <v>12090</v>
      </c>
      <c r="E6733" s="313" t="s">
        <v>412</v>
      </c>
      <c r="I6733" s="313" t="s">
        <v>6259</v>
      </c>
      <c r="J6733" s="313" t="s">
        <v>651</v>
      </c>
      <c r="K6733" s="313">
        <v>24</v>
      </c>
      <c r="L6733" s="319"/>
      <c r="M6733" s="319">
        <v>35</v>
      </c>
      <c r="N6733" s="319">
        <v>40</v>
      </c>
      <c r="O6733" s="319" t="s">
        <v>9644</v>
      </c>
      <c r="P6733" s="319">
        <v>76</v>
      </c>
      <c r="Q6733" s="319">
        <v>49</v>
      </c>
      <c r="R6733" s="319">
        <v>55</v>
      </c>
      <c r="S6733" s="319" t="s">
        <v>9648</v>
      </c>
      <c r="T6733" s="319">
        <v>3</v>
      </c>
      <c r="U6733" s="319">
        <v>24.594000000000001</v>
      </c>
      <c r="V6733" s="319">
        <v>-76.831999999999994</v>
      </c>
      <c r="W6733" s="319"/>
      <c r="X6733" s="319"/>
      <c r="Y6733" s="319"/>
      <c r="Z6733" s="319"/>
      <c r="AA6733" s="319"/>
      <c r="AB6733" s="319"/>
      <c r="AC6733" s="319"/>
      <c r="AD6733" s="319"/>
      <c r="AE6733" s="319"/>
      <c r="AF6733" s="319"/>
    </row>
    <row r="6734" spans="2:32" s="313" customFormat="1" hidden="1" x14ac:dyDescent="0.25">
      <c r="B6734" s="313" t="s">
        <v>6272</v>
      </c>
      <c r="C6734" s="672"/>
      <c r="D6734" s="313" t="s">
        <v>12091</v>
      </c>
      <c r="E6734" s="313" t="s">
        <v>412</v>
      </c>
      <c r="I6734" s="313" t="s">
        <v>6272</v>
      </c>
      <c r="J6734" s="313" t="s">
        <v>433</v>
      </c>
      <c r="K6734" s="313">
        <v>51</v>
      </c>
      <c r="L6734" s="319"/>
      <c r="M6734" s="319">
        <v>43</v>
      </c>
      <c r="N6734" s="319">
        <v>18</v>
      </c>
      <c r="O6734" s="319" t="s">
        <v>9644</v>
      </c>
      <c r="P6734" s="319">
        <v>0</v>
      </c>
      <c r="Q6734" s="319">
        <v>9</v>
      </c>
      <c r="R6734" s="319">
        <v>15</v>
      </c>
      <c r="S6734" s="319" t="s">
        <v>9645</v>
      </c>
      <c r="T6734" s="319">
        <v>98</v>
      </c>
      <c r="U6734" s="319">
        <v>51.722000000000001</v>
      </c>
      <c r="V6734" s="319">
        <v>0.154</v>
      </c>
      <c r="W6734" s="319"/>
      <c r="X6734" s="319"/>
      <c r="Y6734" s="319"/>
      <c r="Z6734" s="319"/>
      <c r="AA6734" s="319"/>
      <c r="AB6734" s="319"/>
      <c r="AC6734" s="319"/>
      <c r="AD6734" s="319"/>
      <c r="AE6734" s="319"/>
      <c r="AF6734" s="319"/>
    </row>
    <row r="6735" spans="2:32" s="313" customFormat="1" hidden="1" x14ac:dyDescent="0.25">
      <c r="B6735" s="313" t="s">
        <v>6237</v>
      </c>
      <c r="C6735" s="672"/>
      <c r="D6735" s="313" t="s">
        <v>12092</v>
      </c>
      <c r="E6735" s="313" t="s">
        <v>412</v>
      </c>
      <c r="I6735" s="313" t="s">
        <v>6238</v>
      </c>
      <c r="J6735" s="313" t="s">
        <v>406</v>
      </c>
      <c r="K6735" s="313">
        <v>50</v>
      </c>
      <c r="L6735" s="319"/>
      <c r="M6735" s="319">
        <v>49</v>
      </c>
      <c r="N6735" s="319">
        <v>52</v>
      </c>
      <c r="O6735" s="319" t="s">
        <v>9644</v>
      </c>
      <c r="P6735" s="319">
        <v>6</v>
      </c>
      <c r="Q6735" s="319">
        <v>39</v>
      </c>
      <c r="R6735" s="319">
        <v>29</v>
      </c>
      <c r="S6735" s="319" t="s">
        <v>9645</v>
      </c>
      <c r="T6735" s="319">
        <v>118</v>
      </c>
      <c r="U6735" s="319">
        <v>50.831000000000003</v>
      </c>
      <c r="V6735" s="319">
        <v>6.6580000000000004</v>
      </c>
      <c r="W6735" s="319"/>
      <c r="X6735" s="319"/>
      <c r="Y6735" s="319"/>
      <c r="Z6735" s="319"/>
      <c r="AA6735" s="319"/>
      <c r="AB6735" s="319"/>
      <c r="AC6735" s="319"/>
      <c r="AD6735" s="319"/>
      <c r="AE6735" s="319"/>
      <c r="AF6735" s="319"/>
    </row>
    <row r="6736" spans="2:32" s="313" customFormat="1" hidden="1" x14ac:dyDescent="0.25">
      <c r="B6736" s="313" t="s">
        <v>6283</v>
      </c>
      <c r="C6736" s="672"/>
      <c r="D6736" s="313" t="s">
        <v>12093</v>
      </c>
      <c r="E6736" s="313" t="s">
        <v>412</v>
      </c>
      <c r="I6736" s="313" t="s">
        <v>6283</v>
      </c>
      <c r="J6736" s="313" t="s">
        <v>418</v>
      </c>
      <c r="K6736" s="313">
        <v>36</v>
      </c>
      <c r="L6736" s="319"/>
      <c r="M6736" s="319">
        <v>39</v>
      </c>
      <c r="N6736" s="319">
        <v>48</v>
      </c>
      <c r="O6736" s="319" t="s">
        <v>9644</v>
      </c>
      <c r="P6736" s="319">
        <v>51</v>
      </c>
      <c r="Q6736" s="319">
        <v>27</v>
      </c>
      <c r="R6736" s="319">
        <v>53</v>
      </c>
      <c r="S6736" s="319" t="s">
        <v>9645</v>
      </c>
      <c r="T6736" s="319">
        <v>-18</v>
      </c>
      <c r="U6736" s="319">
        <v>36.662999999999997</v>
      </c>
      <c r="V6736" s="319">
        <v>51.465000000000003</v>
      </c>
      <c r="W6736" s="319"/>
      <c r="X6736" s="319"/>
      <c r="Y6736" s="319"/>
      <c r="Z6736" s="319"/>
      <c r="AA6736" s="319"/>
      <c r="AB6736" s="319"/>
      <c r="AC6736" s="319"/>
      <c r="AD6736" s="319"/>
      <c r="AE6736" s="319"/>
      <c r="AF6736" s="319"/>
    </row>
    <row r="6737" spans="2:32" s="313" customFormat="1" hidden="1" x14ac:dyDescent="0.25">
      <c r="B6737" s="313" t="s">
        <v>6287</v>
      </c>
      <c r="C6737" s="672"/>
      <c r="D6737" s="313" t="s">
        <v>12094</v>
      </c>
      <c r="E6737" s="313" t="s">
        <v>412</v>
      </c>
      <c r="I6737" s="313" t="s">
        <v>6287</v>
      </c>
      <c r="J6737" s="313" t="s">
        <v>621</v>
      </c>
      <c r="K6737" s="313">
        <v>59</v>
      </c>
      <c r="L6737" s="319"/>
      <c r="M6737" s="319">
        <v>33</v>
      </c>
      <c r="N6737" s="319">
        <v>56</v>
      </c>
      <c r="O6737" s="319" t="s">
        <v>9644</v>
      </c>
      <c r="P6737" s="319">
        <v>9</v>
      </c>
      <c r="Q6737" s="319">
        <v>12</v>
      </c>
      <c r="R6737" s="319">
        <v>42</v>
      </c>
      <c r="S6737" s="319" t="s">
        <v>9645</v>
      </c>
      <c r="T6737" s="319">
        <v>20</v>
      </c>
      <c r="U6737" s="319">
        <v>59.566000000000003</v>
      </c>
      <c r="V6737" s="319">
        <v>9.2119999999999997</v>
      </c>
      <c r="W6737" s="319"/>
      <c r="X6737" s="319"/>
      <c r="Y6737" s="319"/>
      <c r="Z6737" s="319"/>
      <c r="AA6737" s="319"/>
      <c r="AB6737" s="319"/>
      <c r="AC6737" s="319"/>
      <c r="AD6737" s="319"/>
      <c r="AE6737" s="319"/>
      <c r="AF6737" s="319"/>
    </row>
    <row r="6738" spans="2:32" s="313" customFormat="1" hidden="1" x14ac:dyDescent="0.25">
      <c r="B6738" s="313" t="s">
        <v>6288</v>
      </c>
      <c r="C6738" s="672"/>
      <c r="D6738" s="313" t="s">
        <v>12095</v>
      </c>
      <c r="E6738" s="313" t="s">
        <v>412</v>
      </c>
      <c r="I6738" s="313" t="s">
        <v>6288</v>
      </c>
      <c r="J6738" s="313" t="s">
        <v>1194</v>
      </c>
      <c r="K6738" s="313">
        <v>52</v>
      </c>
      <c r="L6738" s="319"/>
      <c r="M6738" s="319">
        <v>55</v>
      </c>
      <c r="N6738" s="319">
        <v>12</v>
      </c>
      <c r="O6738" s="319" t="s">
        <v>9644</v>
      </c>
      <c r="P6738" s="319">
        <v>1</v>
      </c>
      <c r="Q6738" s="319">
        <v>4</v>
      </c>
      <c r="R6738" s="319">
        <v>45</v>
      </c>
      <c r="S6738" s="319" t="s">
        <v>9648</v>
      </c>
      <c r="T6738" s="319">
        <v>43</v>
      </c>
      <c r="U6738" s="319">
        <v>52.92</v>
      </c>
      <c r="V6738" s="319">
        <v>-1.079</v>
      </c>
      <c r="W6738" s="319"/>
      <c r="X6738" s="319"/>
      <c r="Y6738" s="319"/>
      <c r="Z6738" s="319"/>
      <c r="AA6738" s="319"/>
      <c r="AB6738" s="319"/>
      <c r="AC6738" s="319"/>
      <c r="AD6738" s="319"/>
      <c r="AE6738" s="319"/>
      <c r="AF6738" s="319"/>
    </row>
    <row r="6739" spans="2:32" s="313" customFormat="1" hidden="1" x14ac:dyDescent="0.25">
      <c r="B6739" s="313" t="s">
        <v>6305</v>
      </c>
      <c r="C6739" s="672"/>
      <c r="D6739" s="313" t="s">
        <v>12096</v>
      </c>
      <c r="E6739" s="313" t="s">
        <v>412</v>
      </c>
      <c r="I6739" s="313" t="s">
        <v>6305</v>
      </c>
      <c r="J6739" s="313" t="s">
        <v>469</v>
      </c>
      <c r="K6739" s="313">
        <v>30</v>
      </c>
      <c r="L6739" s="319"/>
      <c r="M6739" s="319">
        <v>23</v>
      </c>
      <c r="N6739" s="319">
        <v>50</v>
      </c>
      <c r="O6739" s="319" t="s">
        <v>9644</v>
      </c>
      <c r="P6739" s="319">
        <v>107</v>
      </c>
      <c r="Q6739" s="319">
        <v>52</v>
      </c>
      <c r="R6739" s="319">
        <v>29</v>
      </c>
      <c r="S6739" s="319" t="s">
        <v>9648</v>
      </c>
      <c r="T6739" s="319">
        <v>1479</v>
      </c>
      <c r="U6739" s="319">
        <v>30.396999999999998</v>
      </c>
      <c r="V6739" s="319">
        <v>-107.875</v>
      </c>
      <c r="W6739" s="319"/>
      <c r="X6739" s="319"/>
      <c r="Y6739" s="319"/>
      <c r="Z6739" s="319"/>
      <c r="AA6739" s="319"/>
      <c r="AB6739" s="319"/>
      <c r="AC6739" s="319"/>
      <c r="AD6739" s="319"/>
      <c r="AE6739" s="319"/>
      <c r="AF6739" s="319"/>
    </row>
    <row r="6740" spans="2:32" s="313" customFormat="1" hidden="1" x14ac:dyDescent="0.25">
      <c r="B6740" s="313" t="s">
        <v>2996</v>
      </c>
      <c r="C6740" s="672"/>
      <c r="D6740" s="313" t="s">
        <v>12097</v>
      </c>
      <c r="E6740" s="313" t="s">
        <v>412</v>
      </c>
      <c r="I6740" s="313" t="s">
        <v>2997</v>
      </c>
      <c r="J6740" s="313" t="s">
        <v>1204</v>
      </c>
      <c r="K6740" s="313">
        <v>8</v>
      </c>
      <c r="L6740" s="319"/>
      <c r="M6740" s="319">
        <v>54</v>
      </c>
      <c r="N6740" s="319">
        <v>58</v>
      </c>
      <c r="O6740" s="319" t="s">
        <v>9644</v>
      </c>
      <c r="P6740" s="319">
        <v>83</v>
      </c>
      <c r="Q6740" s="319">
        <v>30</v>
      </c>
      <c r="R6740" s="319">
        <v>26</v>
      </c>
      <c r="S6740" s="319" t="s">
        <v>9648</v>
      </c>
      <c r="T6740" s="319">
        <v>5</v>
      </c>
      <c r="U6740" s="319">
        <v>8.9160000000000004</v>
      </c>
      <c r="V6740" s="319">
        <v>-83.507000000000005</v>
      </c>
      <c r="W6740" s="319"/>
      <c r="X6740" s="319"/>
      <c r="Y6740" s="319"/>
      <c r="Z6740" s="319"/>
      <c r="AA6740" s="319"/>
      <c r="AB6740" s="319"/>
      <c r="AC6740" s="319"/>
      <c r="AD6740" s="319"/>
      <c r="AE6740" s="319"/>
      <c r="AF6740" s="319"/>
    </row>
    <row r="6741" spans="2:32" s="313" customFormat="1" hidden="1" x14ac:dyDescent="0.25">
      <c r="B6741" s="313" t="s">
        <v>6313</v>
      </c>
      <c r="C6741" s="672"/>
      <c r="D6741" s="313" t="s">
        <v>12098</v>
      </c>
      <c r="E6741" s="313" t="s">
        <v>412</v>
      </c>
      <c r="I6741" s="313" t="s">
        <v>6313</v>
      </c>
      <c r="J6741" s="313" t="s">
        <v>2849</v>
      </c>
      <c r="K6741" s="313">
        <v>60</v>
      </c>
      <c r="L6741" s="319"/>
      <c r="M6741" s="319">
        <v>20</v>
      </c>
      <c r="N6741" s="319">
        <v>2</v>
      </c>
      <c r="O6741" s="319" t="s">
        <v>9644</v>
      </c>
      <c r="P6741" s="319">
        <v>24</v>
      </c>
      <c r="Q6741" s="319">
        <v>17</v>
      </c>
      <c r="R6741" s="319">
        <v>47</v>
      </c>
      <c r="S6741" s="319" t="s">
        <v>9645</v>
      </c>
      <c r="T6741" s="319">
        <v>113</v>
      </c>
      <c r="U6741" s="319">
        <v>60.334000000000003</v>
      </c>
      <c r="V6741" s="319">
        <v>24.295999999999999</v>
      </c>
      <c r="W6741" s="319"/>
      <c r="X6741" s="319"/>
      <c r="Y6741" s="319"/>
      <c r="Z6741" s="319"/>
      <c r="AA6741" s="319"/>
      <c r="AB6741" s="319"/>
      <c r="AC6741" s="319"/>
      <c r="AD6741" s="319"/>
      <c r="AE6741" s="319"/>
      <c r="AF6741" s="319"/>
    </row>
    <row r="6742" spans="2:32" s="313" customFormat="1" hidden="1" x14ac:dyDescent="0.25">
      <c r="B6742" s="313" t="s">
        <v>6111</v>
      </c>
      <c r="C6742" s="672"/>
      <c r="D6742" s="313" t="s">
        <v>12099</v>
      </c>
      <c r="E6742" s="313" t="s">
        <v>412</v>
      </c>
      <c r="I6742" s="313" t="s">
        <v>6112</v>
      </c>
      <c r="J6742" s="313" t="s">
        <v>1051</v>
      </c>
      <c r="K6742" s="313">
        <v>29</v>
      </c>
      <c r="L6742" s="319"/>
      <c r="M6742" s="319">
        <v>32</v>
      </c>
      <c r="N6742" s="319">
        <v>16</v>
      </c>
      <c r="O6742" s="319" t="s">
        <v>9644</v>
      </c>
      <c r="P6742" s="319">
        <v>66</v>
      </c>
      <c r="Q6742" s="319">
        <v>1</v>
      </c>
      <c r="R6742" s="319">
        <v>20</v>
      </c>
      <c r="S6742" s="319" t="s">
        <v>9645</v>
      </c>
      <c r="T6742" s="319">
        <v>976</v>
      </c>
      <c r="U6742" s="319">
        <v>29.538</v>
      </c>
      <c r="V6742" s="319">
        <v>66.022000000000006</v>
      </c>
      <c r="W6742" s="319"/>
      <c r="X6742" s="319"/>
      <c r="Y6742" s="319"/>
      <c r="Z6742" s="319"/>
      <c r="AA6742" s="319"/>
      <c r="AB6742" s="319"/>
      <c r="AC6742" s="319"/>
      <c r="AD6742" s="319"/>
      <c r="AE6742" s="319"/>
      <c r="AF6742" s="319"/>
    </row>
    <row r="6743" spans="2:32" s="313" customFormat="1" hidden="1" x14ac:dyDescent="0.25">
      <c r="B6743" s="313" t="s">
        <v>6318</v>
      </c>
      <c r="C6743" s="672"/>
      <c r="D6743" s="313" t="s">
        <v>12100</v>
      </c>
      <c r="E6743" s="313" t="s">
        <v>412</v>
      </c>
      <c r="I6743" s="313" t="s">
        <v>6319</v>
      </c>
      <c r="J6743" s="313" t="s">
        <v>1009</v>
      </c>
      <c r="K6743" s="313">
        <v>47</v>
      </c>
      <c r="L6743" s="319"/>
      <c r="M6743" s="319">
        <v>59</v>
      </c>
      <c r="N6743" s="319">
        <v>2</v>
      </c>
      <c r="O6743" s="319" t="s">
        <v>9644</v>
      </c>
      <c r="P6743" s="319">
        <v>21</v>
      </c>
      <c r="Q6743" s="319">
        <v>41</v>
      </c>
      <c r="R6743" s="319">
        <v>32</v>
      </c>
      <c r="S6743" s="319" t="s">
        <v>9645</v>
      </c>
      <c r="T6743" s="319">
        <v>104</v>
      </c>
      <c r="U6743" s="319">
        <v>47.984000000000002</v>
      </c>
      <c r="V6743" s="319">
        <v>21.692</v>
      </c>
      <c r="W6743" s="319"/>
      <c r="X6743" s="319"/>
      <c r="Y6743" s="319"/>
      <c r="Z6743" s="319"/>
      <c r="AA6743" s="319"/>
      <c r="AB6743" s="319"/>
      <c r="AC6743" s="319"/>
      <c r="AD6743" s="319"/>
      <c r="AE6743" s="319"/>
      <c r="AF6743" s="319"/>
    </row>
    <row r="6744" spans="2:32" s="313" customFormat="1" hidden="1" x14ac:dyDescent="0.25">
      <c r="B6744" s="313" t="s">
        <v>6320</v>
      </c>
      <c r="C6744" s="672"/>
      <c r="D6744" s="313" t="s">
        <v>12101</v>
      </c>
      <c r="E6744" s="313" t="s">
        <v>412</v>
      </c>
      <c r="I6744" s="313" t="s">
        <v>6320</v>
      </c>
      <c r="J6744" s="313" t="s">
        <v>525</v>
      </c>
      <c r="K6744" s="313">
        <v>24</v>
      </c>
      <c r="L6744" s="319"/>
      <c r="M6744" s="319">
        <v>41</v>
      </c>
      <c r="N6744" s="319">
        <v>9</v>
      </c>
      <c r="O6744" s="319" t="s">
        <v>9647</v>
      </c>
      <c r="P6744" s="319">
        <v>28</v>
      </c>
      <c r="Q6744" s="319">
        <v>26</v>
      </c>
      <c r="R6744" s="319">
        <v>5</v>
      </c>
      <c r="S6744" s="319" t="s">
        <v>9645</v>
      </c>
      <c r="T6744" s="319">
        <v>1189</v>
      </c>
      <c r="U6744" s="319">
        <v>-24.686</v>
      </c>
      <c r="V6744" s="319">
        <v>28.434999999999999</v>
      </c>
      <c r="W6744" s="319"/>
      <c r="X6744" s="319"/>
      <c r="Y6744" s="319"/>
      <c r="Z6744" s="319"/>
      <c r="AA6744" s="319"/>
      <c r="AB6744" s="319"/>
      <c r="AC6744" s="319"/>
      <c r="AD6744" s="319"/>
      <c r="AE6744" s="319"/>
      <c r="AF6744" s="319"/>
    </row>
    <row r="6745" spans="2:32" s="313" customFormat="1" hidden="1" x14ac:dyDescent="0.25">
      <c r="B6745" s="313" t="s">
        <v>6321</v>
      </c>
      <c r="C6745" s="672"/>
      <c r="D6745" s="313" t="s">
        <v>12102</v>
      </c>
      <c r="E6745" s="313" t="s">
        <v>412</v>
      </c>
      <c r="I6745" s="313" t="s">
        <v>6321</v>
      </c>
      <c r="J6745" s="313" t="s">
        <v>565</v>
      </c>
      <c r="K6745" s="313">
        <v>32</v>
      </c>
      <c r="L6745" s="319"/>
      <c r="M6745" s="319">
        <v>5</v>
      </c>
      <c r="N6745" s="319">
        <v>1</v>
      </c>
      <c r="O6745" s="319" t="s">
        <v>9644</v>
      </c>
      <c r="P6745" s="319">
        <v>131</v>
      </c>
      <c r="Q6745" s="319">
        <v>27</v>
      </c>
      <c r="R6745" s="319">
        <v>6</v>
      </c>
      <c r="S6745" s="319" t="s">
        <v>9645</v>
      </c>
      <c r="T6745" s="319">
        <v>79</v>
      </c>
      <c r="U6745" s="319">
        <v>32.084000000000003</v>
      </c>
      <c r="V6745" s="319">
        <v>131.452</v>
      </c>
      <c r="W6745" s="319"/>
      <c r="X6745" s="319"/>
      <c r="Y6745" s="319"/>
      <c r="Z6745" s="319"/>
      <c r="AA6745" s="319"/>
      <c r="AB6745" s="319"/>
      <c r="AC6745" s="319"/>
      <c r="AD6745" s="319"/>
      <c r="AE6745" s="319"/>
      <c r="AF6745" s="319"/>
    </row>
    <row r="6746" spans="2:32" s="313" customFormat="1" hidden="1" x14ac:dyDescent="0.25">
      <c r="B6746" s="313" t="s">
        <v>6325</v>
      </c>
      <c r="C6746" s="672"/>
      <c r="D6746" s="313" t="s">
        <v>12103</v>
      </c>
      <c r="E6746" s="313" t="s">
        <v>412</v>
      </c>
      <c r="I6746" s="313" t="s">
        <v>6325</v>
      </c>
      <c r="J6746" s="313" t="s">
        <v>493</v>
      </c>
      <c r="K6746" s="313">
        <v>27</v>
      </c>
      <c r="L6746" s="319"/>
      <c r="M6746" s="319">
        <v>24</v>
      </c>
      <c r="N6746" s="319">
        <v>41</v>
      </c>
      <c r="O6746" s="319" t="s">
        <v>9647</v>
      </c>
      <c r="P6746" s="319">
        <v>151</v>
      </c>
      <c r="Q6746" s="319">
        <v>44</v>
      </c>
      <c r="R6746" s="319">
        <v>7</v>
      </c>
      <c r="S6746" s="319" t="s">
        <v>9645</v>
      </c>
      <c r="T6746" s="319">
        <v>407</v>
      </c>
      <c r="U6746" s="319">
        <v>-27.411000000000001</v>
      </c>
      <c r="V6746" s="319">
        <v>151.73500000000001</v>
      </c>
      <c r="W6746" s="319"/>
      <c r="X6746" s="319"/>
      <c r="Y6746" s="319"/>
      <c r="Z6746" s="319"/>
      <c r="AA6746" s="319"/>
      <c r="AB6746" s="319"/>
      <c r="AC6746" s="319"/>
      <c r="AD6746" s="319"/>
      <c r="AE6746" s="319"/>
      <c r="AF6746" s="319"/>
    </row>
    <row r="6747" spans="2:32" s="313" customFormat="1" hidden="1" x14ac:dyDescent="0.25">
      <c r="B6747" s="313" t="s">
        <v>6334</v>
      </c>
      <c r="C6747" s="672"/>
      <c r="D6747" s="313" t="s">
        <v>12104</v>
      </c>
      <c r="E6747" s="313" t="s">
        <v>412</v>
      </c>
      <c r="I6747" s="313" t="s">
        <v>6334</v>
      </c>
      <c r="J6747" s="313" t="s">
        <v>1055</v>
      </c>
      <c r="K6747" s="313">
        <v>27</v>
      </c>
      <c r="L6747" s="319"/>
      <c r="M6747" s="319">
        <v>31</v>
      </c>
      <c r="N6747" s="319">
        <v>5</v>
      </c>
      <c r="O6747" s="319" t="s">
        <v>9647</v>
      </c>
      <c r="P6747" s="319">
        <v>55</v>
      </c>
      <c r="Q6747" s="319">
        <v>7</v>
      </c>
      <c r="R6747" s="319">
        <v>26</v>
      </c>
      <c r="S6747" s="319" t="s">
        <v>9648</v>
      </c>
      <c r="T6747" s="319">
        <v>35</v>
      </c>
      <c r="U6747" s="319">
        <v>-27.518000000000001</v>
      </c>
      <c r="V6747" s="319">
        <v>-55.124000000000002</v>
      </c>
      <c r="W6747" s="319"/>
      <c r="X6747" s="319"/>
      <c r="Y6747" s="319"/>
      <c r="Z6747" s="319"/>
      <c r="AA6747" s="319"/>
      <c r="AB6747" s="319"/>
      <c r="AC6747" s="319"/>
      <c r="AD6747" s="319"/>
      <c r="AE6747" s="319"/>
      <c r="AF6747" s="319"/>
    </row>
    <row r="6748" spans="2:32" s="313" customFormat="1" hidden="1" x14ac:dyDescent="0.25">
      <c r="B6748" s="313" t="s">
        <v>6341</v>
      </c>
      <c r="C6748" s="672"/>
      <c r="D6748" s="313" t="s">
        <v>12105</v>
      </c>
      <c r="E6748" s="313" t="s">
        <v>412</v>
      </c>
      <c r="I6748" s="313" t="s">
        <v>6341</v>
      </c>
      <c r="J6748" s="313" t="s">
        <v>594</v>
      </c>
      <c r="K6748" s="313">
        <v>39</v>
      </c>
      <c r="L6748" s="319"/>
      <c r="M6748" s="319">
        <v>56</v>
      </c>
      <c r="N6748" s="319">
        <v>15</v>
      </c>
      <c r="O6748" s="319" t="s">
        <v>9644</v>
      </c>
      <c r="P6748" s="319">
        <v>3</v>
      </c>
      <c r="Q6748" s="319">
        <v>30</v>
      </c>
      <c r="R6748" s="319">
        <v>12</v>
      </c>
      <c r="S6748" s="319" t="s">
        <v>9648</v>
      </c>
      <c r="T6748" s="319">
        <v>74</v>
      </c>
      <c r="U6748" s="319">
        <v>39.938000000000002</v>
      </c>
      <c r="V6748" s="319">
        <v>-3.5030000000000001</v>
      </c>
      <c r="W6748" s="319"/>
      <c r="X6748" s="319"/>
      <c r="Y6748" s="319"/>
      <c r="Z6748" s="319"/>
      <c r="AA6748" s="319"/>
      <c r="AB6748" s="319"/>
      <c r="AC6748" s="319"/>
      <c r="AD6748" s="319"/>
      <c r="AE6748" s="319"/>
      <c r="AF6748" s="319"/>
    </row>
    <row r="6749" spans="2:32" s="313" customFormat="1" hidden="1" x14ac:dyDescent="0.25">
      <c r="B6749" s="313" t="s">
        <v>6055</v>
      </c>
      <c r="C6749" s="672"/>
      <c r="D6749" s="313" t="s">
        <v>12106</v>
      </c>
      <c r="E6749" s="313" t="s">
        <v>412</v>
      </c>
      <c r="I6749" s="313" t="s">
        <v>6058</v>
      </c>
      <c r="J6749" s="313" t="s">
        <v>423</v>
      </c>
      <c r="K6749" s="313">
        <v>48</v>
      </c>
      <c r="L6749" s="319"/>
      <c r="M6749" s="319">
        <v>34</v>
      </c>
      <c r="N6749" s="319">
        <v>59</v>
      </c>
      <c r="O6749" s="319" t="s">
        <v>9644</v>
      </c>
      <c r="P6749" s="319">
        <v>5</v>
      </c>
      <c r="Q6749" s="319">
        <v>57</v>
      </c>
      <c r="R6749" s="319">
        <v>18</v>
      </c>
      <c r="S6749" s="319" t="s">
        <v>9645</v>
      </c>
      <c r="T6749" s="319">
        <v>338</v>
      </c>
      <c r="U6749" s="319">
        <v>48.582999999999998</v>
      </c>
      <c r="V6749" s="319">
        <v>5.9550000000000001</v>
      </c>
      <c r="W6749" s="319"/>
      <c r="X6749" s="319"/>
      <c r="Y6749" s="319"/>
      <c r="Z6749" s="319"/>
      <c r="AA6749" s="319"/>
      <c r="AB6749" s="319"/>
      <c r="AC6749" s="319"/>
      <c r="AD6749" s="319"/>
      <c r="AE6749" s="319"/>
      <c r="AF6749" s="319"/>
    </row>
    <row r="6750" spans="2:32" s="313" customFormat="1" hidden="1" x14ac:dyDescent="0.25">
      <c r="B6750" s="313" t="s">
        <v>6350</v>
      </c>
      <c r="C6750" s="672"/>
      <c r="D6750" s="313" t="s">
        <v>12107</v>
      </c>
      <c r="E6750" s="313" t="s">
        <v>412</v>
      </c>
      <c r="I6750" s="313" t="s">
        <v>6350</v>
      </c>
      <c r="J6750" s="313" t="s">
        <v>1009</v>
      </c>
      <c r="K6750" s="313">
        <v>46</v>
      </c>
      <c r="L6750" s="319"/>
      <c r="M6750" s="319">
        <v>18</v>
      </c>
      <c r="N6750" s="319">
        <v>14</v>
      </c>
      <c r="O6750" s="319" t="s">
        <v>9644</v>
      </c>
      <c r="P6750" s="319">
        <v>18</v>
      </c>
      <c r="Q6750" s="319">
        <v>46</v>
      </c>
      <c r="R6750" s="319">
        <v>9</v>
      </c>
      <c r="S6750" s="319" t="s">
        <v>9645</v>
      </c>
      <c r="T6750" s="319">
        <v>90</v>
      </c>
      <c r="U6750" s="319">
        <v>46.304000000000002</v>
      </c>
      <c r="V6750" s="319">
        <v>18.768999999999998</v>
      </c>
      <c r="W6750" s="319"/>
      <c r="X6750" s="319"/>
      <c r="Y6750" s="319"/>
      <c r="Z6750" s="319"/>
      <c r="AA6750" s="319"/>
      <c r="AB6750" s="319"/>
      <c r="AC6750" s="319"/>
      <c r="AD6750" s="319"/>
      <c r="AE6750" s="319"/>
      <c r="AF6750" s="319"/>
    </row>
    <row r="6751" spans="2:32" s="313" customFormat="1" hidden="1" x14ac:dyDescent="0.25">
      <c r="B6751" s="313" t="s">
        <v>6364</v>
      </c>
      <c r="C6751" s="672"/>
      <c r="D6751" s="313" t="s">
        <v>12108</v>
      </c>
      <c r="E6751" s="313" t="s">
        <v>412</v>
      </c>
      <c r="I6751" s="313" t="s">
        <v>6364</v>
      </c>
      <c r="J6751" s="313" t="s">
        <v>627</v>
      </c>
      <c r="K6751" s="313">
        <v>40</v>
      </c>
      <c r="L6751" s="319"/>
      <c r="M6751" s="319">
        <v>12</v>
      </c>
      <c r="N6751" s="319">
        <v>21</v>
      </c>
      <c r="O6751" s="319" t="s">
        <v>9647</v>
      </c>
      <c r="P6751" s="319">
        <v>175</v>
      </c>
      <c r="Q6751" s="319">
        <v>23</v>
      </c>
      <c r="R6751" s="319">
        <v>16</v>
      </c>
      <c r="S6751" s="319" t="s">
        <v>9645</v>
      </c>
      <c r="T6751" s="319">
        <v>50</v>
      </c>
      <c r="U6751" s="319">
        <v>-40.206000000000003</v>
      </c>
      <c r="V6751" s="319">
        <v>175.38800000000001</v>
      </c>
      <c r="W6751" s="319"/>
      <c r="X6751" s="319"/>
      <c r="Y6751" s="319"/>
      <c r="Z6751" s="319"/>
      <c r="AA6751" s="319"/>
      <c r="AB6751" s="319"/>
      <c r="AC6751" s="319"/>
      <c r="AD6751" s="319"/>
      <c r="AE6751" s="319"/>
      <c r="AF6751" s="319"/>
    </row>
    <row r="6752" spans="2:32" s="313" customFormat="1" hidden="1" x14ac:dyDescent="0.25">
      <c r="B6752" s="313" t="s">
        <v>6368</v>
      </c>
      <c r="C6752" s="672"/>
      <c r="D6752" s="313" t="s">
        <v>12109</v>
      </c>
      <c r="E6752" s="313" t="s">
        <v>412</v>
      </c>
      <c r="I6752" s="313" t="s">
        <v>6369</v>
      </c>
      <c r="J6752" s="313" t="s">
        <v>665</v>
      </c>
      <c r="K6752" s="313">
        <v>3</v>
      </c>
      <c r="L6752" s="319"/>
      <c r="M6752" s="319">
        <v>51</v>
      </c>
      <c r="N6752" s="319">
        <v>19</v>
      </c>
      <c r="O6752" s="319" t="s">
        <v>9644</v>
      </c>
      <c r="P6752" s="319">
        <v>51</v>
      </c>
      <c r="Q6752" s="319">
        <v>47</v>
      </c>
      <c r="R6752" s="319">
        <v>48</v>
      </c>
      <c r="S6752" s="319" t="s">
        <v>9648</v>
      </c>
      <c r="T6752" s="319">
        <v>20</v>
      </c>
      <c r="U6752" s="319">
        <v>3.855</v>
      </c>
      <c r="V6752" s="319">
        <v>-51.796999999999997</v>
      </c>
      <c r="W6752" s="319"/>
      <c r="X6752" s="319"/>
      <c r="Y6752" s="319"/>
      <c r="Z6752" s="319"/>
      <c r="AA6752" s="319"/>
      <c r="AB6752" s="319"/>
      <c r="AC6752" s="319"/>
      <c r="AD6752" s="319"/>
      <c r="AE6752" s="319"/>
      <c r="AF6752" s="319"/>
    </row>
    <row r="6753" spans="2:32" s="313" customFormat="1" hidden="1" x14ac:dyDescent="0.25">
      <c r="B6753" s="313" t="s">
        <v>6372</v>
      </c>
      <c r="C6753" s="672"/>
      <c r="D6753" s="313" t="s">
        <v>12110</v>
      </c>
      <c r="E6753" s="313" t="s">
        <v>412</v>
      </c>
      <c r="I6753" s="313" t="s">
        <v>6372</v>
      </c>
      <c r="J6753" s="313" t="s">
        <v>1051</v>
      </c>
      <c r="K6753" s="313">
        <v>30</v>
      </c>
      <c r="L6753" s="319"/>
      <c r="M6753" s="319">
        <v>44</v>
      </c>
      <c r="N6753" s="319">
        <v>27</v>
      </c>
      <c r="O6753" s="319" t="s">
        <v>9644</v>
      </c>
      <c r="P6753" s="319">
        <v>73</v>
      </c>
      <c r="Q6753" s="319">
        <v>21</v>
      </c>
      <c r="R6753" s="319">
        <v>27</v>
      </c>
      <c r="S6753" s="319" t="s">
        <v>9645</v>
      </c>
      <c r="T6753" s="319">
        <v>153</v>
      </c>
      <c r="U6753" s="319">
        <v>30.741</v>
      </c>
      <c r="V6753" s="319">
        <v>73.356999999999999</v>
      </c>
      <c r="W6753" s="319"/>
      <c r="X6753" s="319"/>
      <c r="Y6753" s="319"/>
      <c r="Z6753" s="319"/>
      <c r="AA6753" s="319"/>
      <c r="AB6753" s="319"/>
      <c r="AC6753" s="319"/>
      <c r="AD6753" s="319"/>
      <c r="AE6753" s="319"/>
      <c r="AF6753" s="319"/>
    </row>
    <row r="6754" spans="2:32" s="313" customFormat="1" hidden="1" x14ac:dyDescent="0.25">
      <c r="B6754" s="313" t="s">
        <v>6375</v>
      </c>
      <c r="C6754" s="672"/>
      <c r="D6754" s="313" t="s">
        <v>12111</v>
      </c>
      <c r="E6754" s="313" t="s">
        <v>412</v>
      </c>
      <c r="I6754" s="313" t="s">
        <v>6375</v>
      </c>
      <c r="J6754" s="313" t="s">
        <v>421</v>
      </c>
      <c r="K6754" s="313">
        <v>53</v>
      </c>
      <c r="L6754" s="319"/>
      <c r="M6754" s="319">
        <v>30</v>
      </c>
      <c r="N6754" s="319">
        <v>54</v>
      </c>
      <c r="O6754" s="319" t="s">
        <v>9644</v>
      </c>
      <c r="P6754" s="319">
        <v>142</v>
      </c>
      <c r="Q6754" s="319">
        <v>53</v>
      </c>
      <c r="R6754" s="319">
        <v>18</v>
      </c>
      <c r="S6754" s="319" t="s">
        <v>9645</v>
      </c>
      <c r="T6754" s="319">
        <v>0</v>
      </c>
      <c r="U6754" s="319">
        <v>53.515000000000001</v>
      </c>
      <c r="V6754" s="319">
        <v>142.88800000000001</v>
      </c>
      <c r="W6754" s="319"/>
      <c r="X6754" s="319"/>
      <c r="Y6754" s="319"/>
      <c r="Z6754" s="319"/>
      <c r="AA6754" s="319"/>
      <c r="AB6754" s="319"/>
      <c r="AC6754" s="319"/>
      <c r="AD6754" s="319"/>
      <c r="AE6754" s="319"/>
      <c r="AF6754" s="319"/>
    </row>
    <row r="6755" spans="2:32" s="313" customFormat="1" hidden="1" x14ac:dyDescent="0.25">
      <c r="B6755" s="313" t="s">
        <v>6378</v>
      </c>
      <c r="C6755" s="672"/>
      <c r="D6755" s="313" t="s">
        <v>12112</v>
      </c>
      <c r="E6755" s="313" t="s">
        <v>412</v>
      </c>
      <c r="I6755" s="313" t="s">
        <v>6378</v>
      </c>
      <c r="J6755" s="313" t="s">
        <v>565</v>
      </c>
      <c r="K6755" s="313">
        <v>27</v>
      </c>
      <c r="L6755" s="319"/>
      <c r="M6755" s="319">
        <v>25</v>
      </c>
      <c r="N6755" s="319">
        <v>31</v>
      </c>
      <c r="O6755" s="319" t="s">
        <v>9644</v>
      </c>
      <c r="P6755" s="319">
        <v>128</v>
      </c>
      <c r="Q6755" s="319">
        <v>42</v>
      </c>
      <c r="R6755" s="319">
        <v>3</v>
      </c>
      <c r="S6755" s="319" t="s">
        <v>9645</v>
      </c>
      <c r="T6755" s="319">
        <v>31</v>
      </c>
      <c r="U6755" s="319">
        <v>27.425000000000001</v>
      </c>
      <c r="V6755" s="319">
        <v>128.70099999999999</v>
      </c>
      <c r="W6755" s="319"/>
      <c r="X6755" s="319"/>
      <c r="Y6755" s="319"/>
      <c r="Z6755" s="319"/>
      <c r="AA6755" s="319"/>
      <c r="AB6755" s="319"/>
      <c r="AC6755" s="319"/>
      <c r="AD6755" s="319"/>
      <c r="AE6755" s="319"/>
      <c r="AF6755" s="319"/>
    </row>
    <row r="6756" spans="2:32" s="313" customFormat="1" hidden="1" x14ac:dyDescent="0.25">
      <c r="B6756" s="313" t="s">
        <v>6386</v>
      </c>
      <c r="C6756" s="672"/>
      <c r="D6756" s="313" t="s">
        <v>12113</v>
      </c>
      <c r="E6756" s="313" t="s">
        <v>412</v>
      </c>
      <c r="I6756" s="313" t="s">
        <v>6386</v>
      </c>
      <c r="J6756" s="313" t="s">
        <v>1055</v>
      </c>
      <c r="K6756" s="313">
        <v>36</v>
      </c>
      <c r="L6756" s="319"/>
      <c r="M6756" s="319">
        <v>53</v>
      </c>
      <c r="N6756" s="319">
        <v>27</v>
      </c>
      <c r="O6756" s="319" t="s">
        <v>9647</v>
      </c>
      <c r="P6756" s="319">
        <v>60</v>
      </c>
      <c r="Q6756" s="319">
        <v>12</v>
      </c>
      <c r="R6756" s="319">
        <v>58</v>
      </c>
      <c r="S6756" s="319" t="s">
        <v>9648</v>
      </c>
      <c r="T6756" s="319">
        <v>168</v>
      </c>
      <c r="U6756" s="319">
        <v>-36.890999999999998</v>
      </c>
      <c r="V6756" s="319">
        <v>-60.216000000000001</v>
      </c>
      <c r="W6756" s="319"/>
      <c r="X6756" s="319"/>
      <c r="Y6756" s="319"/>
      <c r="Z6756" s="319"/>
      <c r="AA6756" s="319"/>
      <c r="AB6756" s="319"/>
      <c r="AC6756" s="319"/>
      <c r="AD6756" s="319"/>
      <c r="AE6756" s="319"/>
      <c r="AF6756" s="319"/>
    </row>
    <row r="6757" spans="2:32" s="313" customFormat="1" hidden="1" x14ac:dyDescent="0.25">
      <c r="B6757" s="313" t="s">
        <v>7569</v>
      </c>
      <c r="C6757" s="672"/>
      <c r="D6757" s="313" t="s">
        <v>12114</v>
      </c>
      <c r="E6757" s="313" t="s">
        <v>412</v>
      </c>
      <c r="I6757" s="313" t="s">
        <v>7570</v>
      </c>
      <c r="J6757" s="313" t="s">
        <v>4392</v>
      </c>
      <c r="K6757" s="313">
        <v>23</v>
      </c>
      <c r="L6757" s="319"/>
      <c r="M6757" s="319">
        <v>4</v>
      </c>
      <c r="N6757" s="319">
        <v>0</v>
      </c>
      <c r="O6757" s="319" t="s">
        <v>9644</v>
      </c>
      <c r="P6757" s="319">
        <v>57</v>
      </c>
      <c r="Q6757" s="319">
        <v>39</v>
      </c>
      <c r="R6757" s="319">
        <v>0</v>
      </c>
      <c r="S6757" s="319" t="s">
        <v>9645</v>
      </c>
      <c r="T6757" s="319">
        <v>0</v>
      </c>
      <c r="U6757" s="319">
        <v>23.067</v>
      </c>
      <c r="V6757" s="319">
        <v>57.65</v>
      </c>
      <c r="W6757" s="319"/>
      <c r="X6757" s="319"/>
      <c r="Y6757" s="319"/>
      <c r="Z6757" s="319"/>
      <c r="AA6757" s="319"/>
      <c r="AB6757" s="319"/>
      <c r="AC6757" s="319"/>
      <c r="AD6757" s="319"/>
      <c r="AE6757" s="319"/>
      <c r="AF6757" s="319"/>
    </row>
    <row r="6758" spans="2:32" s="313" customFormat="1" hidden="1" x14ac:dyDescent="0.25">
      <c r="B6758" s="313" t="s">
        <v>6403</v>
      </c>
      <c r="C6758" s="672"/>
      <c r="D6758" s="313" t="s">
        <v>12115</v>
      </c>
      <c r="E6758" s="313" t="s">
        <v>412</v>
      </c>
      <c r="I6758" s="313" t="s">
        <v>6404</v>
      </c>
      <c r="J6758" s="313" t="s">
        <v>418</v>
      </c>
      <c r="K6758" s="313">
        <v>30</v>
      </c>
      <c r="L6758" s="319"/>
      <c r="M6758" s="319">
        <v>50</v>
      </c>
      <c r="N6758" s="319">
        <v>6</v>
      </c>
      <c r="O6758" s="319" t="s">
        <v>9644</v>
      </c>
      <c r="P6758" s="319">
        <v>49</v>
      </c>
      <c r="Q6758" s="319">
        <v>32</v>
      </c>
      <c r="R6758" s="319">
        <v>5</v>
      </c>
      <c r="S6758" s="319" t="s">
        <v>9645</v>
      </c>
      <c r="T6758" s="319">
        <v>26</v>
      </c>
      <c r="U6758" s="319">
        <v>30.835000000000001</v>
      </c>
      <c r="V6758" s="319">
        <v>49.534999999999997</v>
      </c>
      <c r="W6758" s="319"/>
      <c r="X6758" s="319"/>
      <c r="Y6758" s="319"/>
      <c r="Z6758" s="319"/>
      <c r="AA6758" s="319"/>
      <c r="AB6758" s="319"/>
      <c r="AC6758" s="319"/>
      <c r="AD6758" s="319"/>
      <c r="AE6758" s="319"/>
      <c r="AF6758" s="319"/>
    </row>
    <row r="6759" spans="2:32" s="313" customFormat="1" hidden="1" x14ac:dyDescent="0.25">
      <c r="B6759" s="313" t="s">
        <v>6414</v>
      </c>
      <c r="C6759" s="672"/>
      <c r="D6759" s="313" t="s">
        <v>12116</v>
      </c>
      <c r="E6759" s="313" t="s">
        <v>412</v>
      </c>
      <c r="I6759" s="313" t="s">
        <v>6414</v>
      </c>
      <c r="J6759" s="313" t="s">
        <v>745</v>
      </c>
      <c r="K6759" s="313">
        <v>63</v>
      </c>
      <c r="L6759" s="319"/>
      <c r="M6759" s="319">
        <v>7</v>
      </c>
      <c r="N6759" s="319">
        <v>43</v>
      </c>
      <c r="O6759" s="319" t="s">
        <v>9644</v>
      </c>
      <c r="P6759" s="319">
        <v>14</v>
      </c>
      <c r="Q6759" s="319">
        <v>48</v>
      </c>
      <c r="R6759" s="319">
        <v>10</v>
      </c>
      <c r="S6759" s="319" t="s">
        <v>9645</v>
      </c>
      <c r="T6759" s="319">
        <v>377</v>
      </c>
      <c r="U6759" s="319">
        <v>63.128999999999998</v>
      </c>
      <c r="V6759" s="319">
        <v>14.803000000000001</v>
      </c>
      <c r="W6759" s="319"/>
      <c r="X6759" s="319"/>
      <c r="Y6759" s="319"/>
      <c r="Z6759" s="319"/>
      <c r="AA6759" s="319"/>
      <c r="AB6759" s="319"/>
      <c r="AC6759" s="319"/>
      <c r="AD6759" s="319"/>
      <c r="AE6759" s="319"/>
      <c r="AF6759" s="319"/>
    </row>
    <row r="6760" spans="2:32" s="313" customFormat="1" hidden="1" x14ac:dyDescent="0.25">
      <c r="B6760" s="313" t="s">
        <v>6452</v>
      </c>
      <c r="C6760" s="672"/>
      <c r="D6760" s="313" t="s">
        <v>12117</v>
      </c>
      <c r="E6760" s="313" t="s">
        <v>412</v>
      </c>
      <c r="I6760" s="313" t="s">
        <v>6452</v>
      </c>
      <c r="J6760" s="313" t="s">
        <v>1018</v>
      </c>
      <c r="K6760" s="313">
        <v>11</v>
      </c>
      <c r="L6760" s="319"/>
      <c r="M6760" s="319">
        <v>3</v>
      </c>
      <c r="N6760" s="319">
        <v>21</v>
      </c>
      <c r="O6760" s="319" t="s">
        <v>9644</v>
      </c>
      <c r="P6760" s="319">
        <v>124</v>
      </c>
      <c r="Q6760" s="319">
        <v>33</v>
      </c>
      <c r="R6760" s="319">
        <v>56</v>
      </c>
      <c r="S6760" s="319" t="s">
        <v>9645</v>
      </c>
      <c r="T6760" s="319">
        <v>26</v>
      </c>
      <c r="U6760" s="319">
        <v>11.055999999999999</v>
      </c>
      <c r="V6760" s="319">
        <v>124.566</v>
      </c>
      <c r="W6760" s="319"/>
      <c r="X6760" s="319"/>
      <c r="Y6760" s="319"/>
      <c r="Z6760" s="319"/>
      <c r="AA6760" s="319"/>
      <c r="AB6760" s="319"/>
      <c r="AC6760" s="319"/>
      <c r="AD6760" s="319"/>
      <c r="AE6760" s="319"/>
      <c r="AF6760" s="319"/>
    </row>
    <row r="6761" spans="2:32" s="313" customFormat="1" hidden="1" x14ac:dyDescent="0.25">
      <c r="B6761" s="313" t="s">
        <v>6455</v>
      </c>
      <c r="C6761" s="672"/>
      <c r="D6761" s="313" t="s">
        <v>12118</v>
      </c>
      <c r="E6761" s="313" t="s">
        <v>412</v>
      </c>
      <c r="I6761" s="313" t="s">
        <v>6455</v>
      </c>
      <c r="J6761" s="313" t="s">
        <v>745</v>
      </c>
      <c r="K6761" s="313">
        <v>61</v>
      </c>
      <c r="L6761" s="319"/>
      <c r="M6761" s="319">
        <v>11</v>
      </c>
      <c r="N6761" s="319">
        <v>24</v>
      </c>
      <c r="O6761" s="319" t="s">
        <v>9644</v>
      </c>
      <c r="P6761" s="319">
        <v>14</v>
      </c>
      <c r="Q6761" s="319">
        <v>42</v>
      </c>
      <c r="R6761" s="319">
        <v>45</v>
      </c>
      <c r="S6761" s="319" t="s">
        <v>9645</v>
      </c>
      <c r="T6761" s="319">
        <v>209</v>
      </c>
      <c r="U6761" s="319">
        <v>61.19</v>
      </c>
      <c r="V6761" s="319">
        <v>14.712</v>
      </c>
      <c r="W6761" s="319"/>
      <c r="X6761" s="319"/>
      <c r="Y6761" s="319"/>
      <c r="Z6761" s="319"/>
      <c r="AA6761" s="319"/>
      <c r="AB6761" s="319"/>
      <c r="AC6761" s="319"/>
      <c r="AD6761" s="319"/>
      <c r="AE6761" s="319"/>
      <c r="AF6761" s="319"/>
    </row>
    <row r="6762" spans="2:32" s="313" customFormat="1" hidden="1" x14ac:dyDescent="0.25">
      <c r="B6762" s="313" t="s">
        <v>1844</v>
      </c>
      <c r="C6762" s="672"/>
      <c r="D6762" s="313" t="s">
        <v>12119</v>
      </c>
      <c r="E6762" s="313" t="s">
        <v>412</v>
      </c>
      <c r="I6762" s="313" t="s">
        <v>1847</v>
      </c>
      <c r="J6762" s="313" t="s">
        <v>473</v>
      </c>
      <c r="K6762" s="313">
        <v>10</v>
      </c>
      <c r="L6762" s="319"/>
      <c r="M6762" s="319">
        <v>17</v>
      </c>
      <c r="N6762" s="319">
        <v>10</v>
      </c>
      <c r="O6762" s="319" t="s">
        <v>9644</v>
      </c>
      <c r="P6762" s="319">
        <v>66</v>
      </c>
      <c r="Q6762" s="319">
        <v>48</v>
      </c>
      <c r="R6762" s="319">
        <v>57</v>
      </c>
      <c r="S6762" s="319" t="s">
        <v>9648</v>
      </c>
      <c r="T6762" s="319">
        <v>654</v>
      </c>
      <c r="U6762" s="319">
        <v>10.286</v>
      </c>
      <c r="V6762" s="319">
        <v>-66.816000000000003</v>
      </c>
      <c r="W6762" s="319"/>
      <c r="X6762" s="319"/>
      <c r="Y6762" s="319"/>
      <c r="Z6762" s="319"/>
      <c r="AA6762" s="319"/>
      <c r="AB6762" s="319"/>
      <c r="AC6762" s="319"/>
      <c r="AD6762" s="319"/>
      <c r="AE6762" s="319"/>
      <c r="AF6762" s="319"/>
    </row>
    <row r="6763" spans="2:32" s="313" customFormat="1" hidden="1" x14ac:dyDescent="0.25">
      <c r="B6763" s="313" t="s">
        <v>6465</v>
      </c>
      <c r="C6763" s="672"/>
      <c r="D6763" s="313" t="s">
        <v>12120</v>
      </c>
      <c r="E6763" s="313" t="s">
        <v>412</v>
      </c>
      <c r="I6763" s="313" t="s">
        <v>6466</v>
      </c>
      <c r="J6763" s="313" t="s">
        <v>436</v>
      </c>
      <c r="K6763" s="313">
        <v>44</v>
      </c>
      <c r="L6763" s="319"/>
      <c r="M6763" s="319">
        <v>27</v>
      </c>
      <c r="N6763" s="319">
        <v>5</v>
      </c>
      <c r="O6763" s="319" t="s">
        <v>9644</v>
      </c>
      <c r="P6763" s="319">
        <v>83</v>
      </c>
      <c r="Q6763" s="319">
        <v>23</v>
      </c>
      <c r="R6763" s="319">
        <v>38</v>
      </c>
      <c r="S6763" s="319" t="s">
        <v>9648</v>
      </c>
      <c r="T6763" s="319">
        <v>194</v>
      </c>
      <c r="U6763" s="319">
        <v>44.451000000000001</v>
      </c>
      <c r="V6763" s="319">
        <v>-83.394000000000005</v>
      </c>
      <c r="W6763" s="319"/>
      <c r="X6763" s="319"/>
      <c r="Y6763" s="319"/>
      <c r="Z6763" s="319"/>
      <c r="AA6763" s="319"/>
      <c r="AB6763" s="319"/>
      <c r="AC6763" s="319"/>
      <c r="AD6763" s="319"/>
      <c r="AE6763" s="319"/>
      <c r="AF6763" s="319"/>
    </row>
    <row r="6764" spans="2:32" s="313" customFormat="1" hidden="1" x14ac:dyDescent="0.25">
      <c r="B6764" s="313" t="s">
        <v>6504</v>
      </c>
      <c r="C6764" s="672"/>
      <c r="D6764" s="313" t="s">
        <v>12121</v>
      </c>
      <c r="E6764" s="313" t="s">
        <v>412</v>
      </c>
      <c r="I6764" s="313" t="s">
        <v>6504</v>
      </c>
      <c r="J6764" s="313" t="s">
        <v>423</v>
      </c>
      <c r="K6764" s="313">
        <v>48</v>
      </c>
      <c r="L6764" s="319"/>
      <c r="M6764" s="319">
        <v>27</v>
      </c>
      <c r="N6764" s="319">
        <v>46</v>
      </c>
      <c r="O6764" s="319" t="s">
        <v>9644</v>
      </c>
      <c r="P6764" s="319">
        <v>5</v>
      </c>
      <c r="Q6764" s="319">
        <v>3</v>
      </c>
      <c r="R6764" s="319">
        <v>50</v>
      </c>
      <c r="S6764" s="319" t="s">
        <v>9648</v>
      </c>
      <c r="T6764" s="319">
        <v>44</v>
      </c>
      <c r="U6764" s="319">
        <v>48.463000000000001</v>
      </c>
      <c r="V6764" s="319">
        <v>-5.0640000000000001</v>
      </c>
      <c r="W6764" s="319"/>
      <c r="X6764" s="319"/>
      <c r="Y6764" s="319"/>
      <c r="Z6764" s="319"/>
      <c r="AA6764" s="319"/>
      <c r="AB6764" s="319"/>
      <c r="AC6764" s="319"/>
      <c r="AD6764" s="319"/>
      <c r="AE6764" s="319"/>
      <c r="AF6764" s="319"/>
    </row>
    <row r="6765" spans="2:32" s="313" customFormat="1" hidden="1" x14ac:dyDescent="0.25">
      <c r="B6765" s="313" t="s">
        <v>6515</v>
      </c>
      <c r="C6765" s="672"/>
      <c r="D6765" s="313" t="s">
        <v>12122</v>
      </c>
      <c r="E6765" s="313" t="s">
        <v>412</v>
      </c>
      <c r="I6765" s="313" t="s">
        <v>6515</v>
      </c>
      <c r="J6765" s="313" t="s">
        <v>2892</v>
      </c>
      <c r="K6765" s="313">
        <v>40</v>
      </c>
      <c r="L6765" s="319"/>
      <c r="M6765" s="319">
        <v>54</v>
      </c>
      <c r="N6765" s="319">
        <v>57</v>
      </c>
      <c r="O6765" s="319" t="s">
        <v>9644</v>
      </c>
      <c r="P6765" s="319">
        <v>8</v>
      </c>
      <c r="Q6765" s="319">
        <v>38</v>
      </c>
      <c r="R6765" s="319">
        <v>45</v>
      </c>
      <c r="S6765" s="319" t="s">
        <v>9648</v>
      </c>
      <c r="T6765" s="319">
        <v>18</v>
      </c>
      <c r="U6765" s="319">
        <v>40.915999999999997</v>
      </c>
      <c r="V6765" s="319">
        <v>-8.6460000000000008</v>
      </c>
      <c r="W6765" s="319"/>
      <c r="X6765" s="319"/>
      <c r="Y6765" s="319"/>
      <c r="Z6765" s="319"/>
      <c r="AA6765" s="319"/>
      <c r="AB6765" s="319"/>
      <c r="AC6765" s="319"/>
      <c r="AD6765" s="319"/>
      <c r="AE6765" s="319"/>
      <c r="AF6765" s="319"/>
    </row>
    <row r="6766" spans="2:32" s="313" customFormat="1" hidden="1" x14ac:dyDescent="0.25">
      <c r="B6766" s="313" t="s">
        <v>6518</v>
      </c>
      <c r="C6766" s="672"/>
      <c r="D6766" s="313" t="s">
        <v>12123</v>
      </c>
      <c r="E6766" s="313" t="s">
        <v>412</v>
      </c>
      <c r="I6766" s="313" t="s">
        <v>6518</v>
      </c>
      <c r="J6766" s="313" t="s">
        <v>525</v>
      </c>
      <c r="K6766" s="313">
        <v>34</v>
      </c>
      <c r="L6766" s="319"/>
      <c r="M6766" s="319">
        <v>33</v>
      </c>
      <c r="N6766" s="319">
        <v>19</v>
      </c>
      <c r="O6766" s="319" t="s">
        <v>9647</v>
      </c>
      <c r="P6766" s="319">
        <v>20</v>
      </c>
      <c r="Q6766" s="319">
        <v>15</v>
      </c>
      <c r="R6766" s="319">
        <v>1</v>
      </c>
      <c r="S6766" s="319" t="s">
        <v>9645</v>
      </c>
      <c r="T6766" s="319">
        <v>16</v>
      </c>
      <c r="U6766" s="319">
        <v>-34.555</v>
      </c>
      <c r="V6766" s="319">
        <v>20.25</v>
      </c>
      <c r="W6766" s="319"/>
      <c r="X6766" s="319"/>
      <c r="Y6766" s="319"/>
      <c r="Z6766" s="319"/>
      <c r="AA6766" s="319"/>
      <c r="AB6766" s="319"/>
      <c r="AC6766" s="319"/>
      <c r="AD6766" s="319"/>
      <c r="AE6766" s="319"/>
      <c r="AF6766" s="319"/>
    </row>
    <row r="6767" spans="2:32" s="313" customFormat="1" hidden="1" x14ac:dyDescent="0.25">
      <c r="B6767" s="313" t="s">
        <v>6526</v>
      </c>
      <c r="C6767" s="672"/>
      <c r="D6767" s="313" t="s">
        <v>12124</v>
      </c>
      <c r="E6767" s="313" t="s">
        <v>412</v>
      </c>
      <c r="I6767" s="313" t="s">
        <v>6526</v>
      </c>
      <c r="J6767" s="313" t="s">
        <v>565</v>
      </c>
      <c r="K6767" s="313">
        <v>34</v>
      </c>
      <c r="L6767" s="319"/>
      <c r="M6767" s="319">
        <v>2</v>
      </c>
      <c r="N6767" s="319">
        <v>43</v>
      </c>
      <c r="O6767" s="319" t="s">
        <v>9644</v>
      </c>
      <c r="P6767" s="319">
        <v>131</v>
      </c>
      <c r="Q6767" s="319">
        <v>3</v>
      </c>
      <c r="R6767" s="319">
        <v>7</v>
      </c>
      <c r="S6767" s="319" t="s">
        <v>9645</v>
      </c>
      <c r="T6767" s="319">
        <v>4</v>
      </c>
      <c r="U6767" s="319">
        <v>34.045000000000002</v>
      </c>
      <c r="V6767" s="319">
        <v>131.05199999999999</v>
      </c>
      <c r="W6767" s="319"/>
      <c r="X6767" s="319"/>
      <c r="Y6767" s="319"/>
      <c r="Z6767" s="319"/>
      <c r="AA6767" s="319"/>
      <c r="AB6767" s="319"/>
      <c r="AC6767" s="319"/>
      <c r="AD6767" s="319"/>
      <c r="AE6767" s="319"/>
      <c r="AF6767" s="319"/>
    </row>
    <row r="6768" spans="2:32" s="313" customFormat="1" hidden="1" x14ac:dyDescent="0.25">
      <c r="B6768" s="313" t="s">
        <v>6564</v>
      </c>
      <c r="C6768" s="672"/>
      <c r="D6768" s="313" t="s">
        <v>12125</v>
      </c>
      <c r="E6768" s="313" t="s">
        <v>412</v>
      </c>
      <c r="I6768" s="313" t="s">
        <v>6564</v>
      </c>
      <c r="J6768" s="313" t="s">
        <v>594</v>
      </c>
      <c r="K6768" s="313">
        <v>39</v>
      </c>
      <c r="L6768" s="319"/>
      <c r="M6768" s="319">
        <v>33</v>
      </c>
      <c r="N6768" s="319">
        <v>6</v>
      </c>
      <c r="O6768" s="319" t="s">
        <v>9644</v>
      </c>
      <c r="P6768" s="319">
        <v>2</v>
      </c>
      <c r="Q6768" s="319">
        <v>44</v>
      </c>
      <c r="R6768" s="319">
        <v>19</v>
      </c>
      <c r="S6768" s="319" t="s">
        <v>9645</v>
      </c>
      <c r="T6768" s="319">
        <v>10</v>
      </c>
      <c r="U6768" s="319">
        <v>39.552</v>
      </c>
      <c r="V6768" s="319">
        <v>2.7389999999999999</v>
      </c>
      <c r="W6768" s="319"/>
      <c r="X6768" s="319"/>
      <c r="Y6768" s="319"/>
      <c r="Z6768" s="319"/>
      <c r="AA6768" s="319"/>
      <c r="AB6768" s="319"/>
      <c r="AC6768" s="319"/>
      <c r="AD6768" s="319"/>
      <c r="AE6768" s="319"/>
      <c r="AF6768" s="319"/>
    </row>
    <row r="6769" spans="2:32" s="313" customFormat="1" hidden="1" x14ac:dyDescent="0.25">
      <c r="B6769" s="313" t="s">
        <v>6568</v>
      </c>
      <c r="C6769" s="672"/>
      <c r="D6769" s="313" t="s">
        <v>12126</v>
      </c>
      <c r="E6769" s="313" t="s">
        <v>412</v>
      </c>
      <c r="I6769" s="313" t="s">
        <v>6568</v>
      </c>
      <c r="J6769" s="313" t="s">
        <v>473</v>
      </c>
      <c r="K6769" s="313">
        <v>7</v>
      </c>
      <c r="L6769" s="319"/>
      <c r="M6769" s="319">
        <v>34</v>
      </c>
      <c r="N6769" s="319">
        <v>32</v>
      </c>
      <c r="O6769" s="319" t="s">
        <v>9644</v>
      </c>
      <c r="P6769" s="319">
        <v>70</v>
      </c>
      <c r="Q6769" s="319">
        <v>10</v>
      </c>
      <c r="R6769" s="319">
        <v>27</v>
      </c>
      <c r="S6769" s="319" t="s">
        <v>9648</v>
      </c>
      <c r="T6769" s="319">
        <v>106</v>
      </c>
      <c r="U6769" s="319">
        <v>7.5759999999999996</v>
      </c>
      <c r="V6769" s="319">
        <v>-70.174000000000007</v>
      </c>
      <c r="W6769" s="319"/>
      <c r="X6769" s="319"/>
      <c r="Y6769" s="319"/>
      <c r="Z6769" s="319"/>
      <c r="AA6769" s="319"/>
      <c r="AB6769" s="319"/>
      <c r="AC6769" s="319"/>
      <c r="AD6769" s="319"/>
      <c r="AE6769" s="319"/>
      <c r="AF6769" s="319"/>
    </row>
    <row r="6770" spans="2:32" s="313" customFormat="1" hidden="1" x14ac:dyDescent="0.25">
      <c r="B6770" s="313" t="s">
        <v>6586</v>
      </c>
      <c r="C6770" s="672"/>
      <c r="D6770" s="313" t="s">
        <v>12127</v>
      </c>
      <c r="E6770" s="313" t="s">
        <v>412</v>
      </c>
      <c r="I6770" s="313" t="s">
        <v>6586</v>
      </c>
      <c r="J6770" s="313" t="s">
        <v>516</v>
      </c>
      <c r="K6770" s="313">
        <v>23</v>
      </c>
      <c r="L6770" s="319"/>
      <c r="M6770" s="319">
        <v>28</v>
      </c>
      <c r="N6770" s="319">
        <v>28</v>
      </c>
      <c r="O6770" s="319" t="s">
        <v>9644</v>
      </c>
      <c r="P6770" s="319">
        <v>87</v>
      </c>
      <c r="Q6770" s="319">
        <v>25</v>
      </c>
      <c r="R6770" s="319">
        <v>40</v>
      </c>
      <c r="S6770" s="319" t="s">
        <v>9645</v>
      </c>
      <c r="T6770" s="319">
        <v>74</v>
      </c>
      <c r="U6770" s="319">
        <v>23.474</v>
      </c>
      <c r="V6770" s="319">
        <v>87.427999999999997</v>
      </c>
      <c r="W6770" s="319"/>
      <c r="X6770" s="319"/>
      <c r="Y6770" s="319"/>
      <c r="Z6770" s="319"/>
      <c r="AA6770" s="319"/>
      <c r="AB6770" s="319"/>
      <c r="AC6770" s="319"/>
      <c r="AD6770" s="319"/>
      <c r="AE6770" s="319"/>
      <c r="AF6770" s="319"/>
    </row>
    <row r="6771" spans="2:32" s="313" customFormat="1" hidden="1" x14ac:dyDescent="0.25">
      <c r="B6771" s="313" t="s">
        <v>6594</v>
      </c>
      <c r="C6771" s="672"/>
      <c r="D6771" s="313" t="s">
        <v>12128</v>
      </c>
      <c r="E6771" s="313" t="s">
        <v>412</v>
      </c>
      <c r="I6771" s="313" t="s">
        <v>6594</v>
      </c>
      <c r="J6771" s="313" t="s">
        <v>1204</v>
      </c>
      <c r="K6771" s="313">
        <v>9</v>
      </c>
      <c r="L6771" s="319"/>
      <c r="M6771" s="319">
        <v>43</v>
      </c>
      <c r="N6771" s="319">
        <v>55</v>
      </c>
      <c r="O6771" s="319" t="s">
        <v>9644</v>
      </c>
      <c r="P6771" s="319">
        <v>82</v>
      </c>
      <c r="Q6771" s="319">
        <v>58</v>
      </c>
      <c r="R6771" s="319">
        <v>59</v>
      </c>
      <c r="S6771" s="319" t="s">
        <v>9648</v>
      </c>
      <c r="T6771" s="319">
        <v>16</v>
      </c>
      <c r="U6771" s="319">
        <v>9.7319999999999993</v>
      </c>
      <c r="V6771" s="319">
        <v>-82.983000000000004</v>
      </c>
      <c r="W6771" s="319"/>
      <c r="X6771" s="319"/>
      <c r="Y6771" s="319"/>
      <c r="Z6771" s="319"/>
      <c r="AA6771" s="319"/>
      <c r="AB6771" s="319"/>
      <c r="AC6771" s="319"/>
      <c r="AD6771" s="319"/>
      <c r="AE6771" s="319"/>
      <c r="AF6771" s="319"/>
    </row>
    <row r="6772" spans="2:32" s="313" customFormat="1" hidden="1" x14ac:dyDescent="0.25">
      <c r="B6772" s="313" t="s">
        <v>7180</v>
      </c>
      <c r="C6772" s="672"/>
      <c r="D6772" s="313" t="s">
        <v>12129</v>
      </c>
      <c r="E6772" s="313" t="s">
        <v>412</v>
      </c>
      <c r="I6772" s="313" t="s">
        <v>7181</v>
      </c>
      <c r="J6772" s="313" t="s">
        <v>726</v>
      </c>
      <c r="K6772" s="313">
        <v>0</v>
      </c>
      <c r="L6772" s="319"/>
      <c r="M6772" s="319">
        <v>50</v>
      </c>
      <c r="N6772" s="319">
        <v>9</v>
      </c>
      <c r="O6772" s="319" t="s">
        <v>9644</v>
      </c>
      <c r="P6772" s="319">
        <v>112</v>
      </c>
      <c r="Q6772" s="319">
        <v>56</v>
      </c>
      <c r="R6772" s="319">
        <v>8</v>
      </c>
      <c r="S6772" s="319" t="s">
        <v>9645</v>
      </c>
      <c r="T6772" s="319">
        <v>91</v>
      </c>
      <c r="U6772" s="319">
        <v>0.83599999999999997</v>
      </c>
      <c r="V6772" s="319">
        <v>112.93600000000001</v>
      </c>
      <c r="W6772" s="319"/>
      <c r="X6772" s="319"/>
      <c r="Y6772" s="319"/>
      <c r="Z6772" s="319"/>
      <c r="AA6772" s="319"/>
      <c r="AB6772" s="319"/>
      <c r="AC6772" s="319"/>
      <c r="AD6772" s="319"/>
      <c r="AE6772" s="319"/>
      <c r="AF6772" s="319"/>
    </row>
    <row r="6773" spans="2:32" s="313" customFormat="1" hidden="1" x14ac:dyDescent="0.25">
      <c r="B6773" s="313" t="s">
        <v>6607</v>
      </c>
      <c r="C6773" s="672"/>
      <c r="D6773" s="313" t="s">
        <v>12130</v>
      </c>
      <c r="E6773" s="313" t="s">
        <v>412</v>
      </c>
      <c r="I6773" s="313" t="s">
        <v>6607</v>
      </c>
      <c r="J6773" s="313" t="s">
        <v>1009</v>
      </c>
      <c r="K6773" s="313">
        <v>47</v>
      </c>
      <c r="L6773" s="319"/>
      <c r="M6773" s="319">
        <v>21</v>
      </c>
      <c r="N6773" s="319">
        <v>50</v>
      </c>
      <c r="O6773" s="319" t="s">
        <v>9644</v>
      </c>
      <c r="P6773" s="319">
        <v>17</v>
      </c>
      <c r="Q6773" s="319">
        <v>30</v>
      </c>
      <c r="R6773" s="319">
        <v>3</v>
      </c>
      <c r="S6773" s="319" t="s">
        <v>9645</v>
      </c>
      <c r="T6773" s="319">
        <v>148</v>
      </c>
      <c r="U6773" s="319">
        <v>47.363999999999997</v>
      </c>
      <c r="V6773" s="319">
        <v>17.501000000000001</v>
      </c>
      <c r="W6773" s="319"/>
      <c r="X6773" s="319"/>
      <c r="Y6773" s="319"/>
      <c r="Z6773" s="319"/>
      <c r="AA6773" s="319"/>
      <c r="AB6773" s="319"/>
      <c r="AC6773" s="319"/>
      <c r="AD6773" s="319"/>
      <c r="AE6773" s="319"/>
      <c r="AF6773" s="319"/>
    </row>
    <row r="6774" spans="2:32" s="313" customFormat="1" hidden="1" x14ac:dyDescent="0.25">
      <c r="B6774" s="313" t="s">
        <v>6611</v>
      </c>
      <c r="C6774" s="672"/>
      <c r="D6774" s="313" t="s">
        <v>12131</v>
      </c>
      <c r="E6774" s="313" t="s">
        <v>412</v>
      </c>
      <c r="I6774" s="313" t="s">
        <v>6611</v>
      </c>
      <c r="J6774" s="313" t="s">
        <v>1051</v>
      </c>
      <c r="K6774" s="313">
        <v>33</v>
      </c>
      <c r="L6774" s="319"/>
      <c r="M6774" s="319">
        <v>54</v>
      </c>
      <c r="N6774" s="319">
        <v>9</v>
      </c>
      <c r="O6774" s="319" t="s">
        <v>9644</v>
      </c>
      <c r="P6774" s="319">
        <v>70</v>
      </c>
      <c r="Q6774" s="319">
        <v>4</v>
      </c>
      <c r="R6774" s="319">
        <v>17</v>
      </c>
      <c r="S6774" s="319" t="s">
        <v>9645</v>
      </c>
      <c r="T6774" s="319">
        <v>1765</v>
      </c>
      <c r="U6774" s="319">
        <v>33.902000000000001</v>
      </c>
      <c r="V6774" s="319">
        <v>70.070999999999998</v>
      </c>
      <c r="W6774" s="319"/>
      <c r="X6774" s="319"/>
      <c r="Y6774" s="319"/>
      <c r="Z6774" s="319"/>
      <c r="AA6774" s="319"/>
      <c r="AB6774" s="319"/>
      <c r="AC6774" s="319"/>
      <c r="AD6774" s="319"/>
      <c r="AE6774" s="319"/>
      <c r="AF6774" s="319"/>
    </row>
    <row r="6775" spans="2:32" s="313" customFormat="1" hidden="1" x14ac:dyDescent="0.25">
      <c r="B6775" s="313" t="s">
        <v>7656</v>
      </c>
      <c r="C6775" s="672"/>
      <c r="D6775" s="313" t="s">
        <v>12132</v>
      </c>
      <c r="E6775" s="313" t="s">
        <v>412</v>
      </c>
      <c r="I6775" s="313" t="s">
        <v>7657</v>
      </c>
      <c r="J6775" s="313" t="s">
        <v>473</v>
      </c>
      <c r="K6775" s="313">
        <v>7</v>
      </c>
      <c r="L6775" s="319"/>
      <c r="M6775" s="319">
        <v>48</v>
      </c>
      <c r="N6775" s="319">
        <v>4</v>
      </c>
      <c r="O6775" s="319" t="s">
        <v>9644</v>
      </c>
      <c r="P6775" s="319">
        <v>72</v>
      </c>
      <c r="Q6775" s="319">
        <v>12</v>
      </c>
      <c r="R6775" s="319">
        <v>10</v>
      </c>
      <c r="S6775" s="319" t="s">
        <v>9648</v>
      </c>
      <c r="T6775" s="319">
        <v>1001</v>
      </c>
      <c r="U6775" s="319">
        <v>7.8010000000000002</v>
      </c>
      <c r="V6775" s="319">
        <v>-72.203000000000003</v>
      </c>
      <c r="W6775" s="319"/>
      <c r="X6775" s="319"/>
      <c r="Y6775" s="319"/>
      <c r="Z6775" s="319"/>
      <c r="AA6775" s="319"/>
      <c r="AB6775" s="319"/>
      <c r="AC6775" s="319"/>
      <c r="AD6775" s="319"/>
      <c r="AE6775" s="319"/>
      <c r="AF6775" s="319"/>
    </row>
    <row r="6776" spans="2:32" s="313" customFormat="1" hidden="1" x14ac:dyDescent="0.25">
      <c r="B6776" s="313" t="s">
        <v>6640</v>
      </c>
      <c r="C6776" s="672"/>
      <c r="D6776" s="313" t="s">
        <v>12133</v>
      </c>
      <c r="E6776" s="313" t="s">
        <v>412</v>
      </c>
      <c r="I6776" s="313" t="s">
        <v>6640</v>
      </c>
      <c r="J6776" s="313" t="s">
        <v>665</v>
      </c>
      <c r="K6776" s="313">
        <v>2</v>
      </c>
      <c r="L6776" s="319"/>
      <c r="M6776" s="319">
        <v>53</v>
      </c>
      <c r="N6776" s="319">
        <v>37</v>
      </c>
      <c r="O6776" s="319" t="s">
        <v>9647</v>
      </c>
      <c r="P6776" s="319">
        <v>41</v>
      </c>
      <c r="Q6776" s="319">
        <v>43</v>
      </c>
      <c r="R6776" s="319">
        <v>55</v>
      </c>
      <c r="S6776" s="319" t="s">
        <v>9648</v>
      </c>
      <c r="T6776" s="319">
        <v>5</v>
      </c>
      <c r="U6776" s="319">
        <v>-2.8940000000000001</v>
      </c>
      <c r="V6776" s="319">
        <v>-41.731999999999999</v>
      </c>
      <c r="W6776" s="319"/>
      <c r="X6776" s="319"/>
      <c r="Y6776" s="319"/>
      <c r="Z6776" s="319"/>
      <c r="AA6776" s="319"/>
      <c r="AB6776" s="319"/>
      <c r="AC6776" s="319"/>
      <c r="AD6776" s="319"/>
      <c r="AE6776" s="319"/>
      <c r="AF6776" s="319"/>
    </row>
    <row r="6777" spans="2:32" s="313" customFormat="1" hidden="1" x14ac:dyDescent="0.25">
      <c r="B6777" s="313" t="s">
        <v>6641</v>
      </c>
      <c r="C6777" s="672"/>
      <c r="D6777" s="313" t="s">
        <v>12134</v>
      </c>
      <c r="E6777" s="313" t="s">
        <v>412</v>
      </c>
      <c r="I6777" s="313" t="s">
        <v>6641</v>
      </c>
      <c r="J6777" s="313" t="s">
        <v>897</v>
      </c>
      <c r="K6777" s="313">
        <v>58</v>
      </c>
      <c r="L6777" s="319"/>
      <c r="M6777" s="319">
        <v>25</v>
      </c>
      <c r="N6777" s="319">
        <v>8</v>
      </c>
      <c r="O6777" s="319" t="s">
        <v>9644</v>
      </c>
      <c r="P6777" s="319">
        <v>24</v>
      </c>
      <c r="Q6777" s="319">
        <v>28</v>
      </c>
      <c r="R6777" s="319">
        <v>22</v>
      </c>
      <c r="S6777" s="319" t="s">
        <v>9645</v>
      </c>
      <c r="T6777" s="319">
        <v>15</v>
      </c>
      <c r="U6777" s="319">
        <v>58.418999999999997</v>
      </c>
      <c r="V6777" s="319">
        <v>24.472999999999999</v>
      </c>
      <c r="W6777" s="319"/>
      <c r="X6777" s="319"/>
      <c r="Y6777" s="319"/>
      <c r="Z6777" s="319"/>
      <c r="AA6777" s="319"/>
      <c r="AB6777" s="319"/>
      <c r="AC6777" s="319"/>
      <c r="AD6777" s="319"/>
      <c r="AE6777" s="319"/>
      <c r="AF6777" s="319"/>
    </row>
    <row r="6778" spans="2:32" s="313" customFormat="1" hidden="1" x14ac:dyDescent="0.25">
      <c r="B6778" s="313" t="s">
        <v>6645</v>
      </c>
      <c r="C6778" s="672"/>
      <c r="D6778" s="313" t="s">
        <v>12135</v>
      </c>
      <c r="E6778" s="313" t="s">
        <v>412</v>
      </c>
      <c r="I6778" s="313" t="s">
        <v>6646</v>
      </c>
      <c r="J6778" s="313" t="s">
        <v>418</v>
      </c>
      <c r="K6778" s="313">
        <v>39</v>
      </c>
      <c r="L6778" s="319"/>
      <c r="M6778" s="319">
        <v>36</v>
      </c>
      <c r="N6778" s="319">
        <v>13</v>
      </c>
      <c r="O6778" s="319" t="s">
        <v>9644</v>
      </c>
      <c r="P6778" s="319">
        <v>47</v>
      </c>
      <c r="Q6778" s="319">
        <v>52</v>
      </c>
      <c r="R6778" s="319">
        <v>52</v>
      </c>
      <c r="S6778" s="319" t="s">
        <v>9645</v>
      </c>
      <c r="T6778" s="319">
        <v>77</v>
      </c>
      <c r="U6778" s="319">
        <v>39.603999999999999</v>
      </c>
      <c r="V6778" s="319">
        <v>47.881</v>
      </c>
      <c r="W6778" s="319"/>
      <c r="X6778" s="319"/>
      <c r="Y6778" s="319"/>
      <c r="Z6778" s="319"/>
      <c r="AA6778" s="319"/>
      <c r="AB6778" s="319"/>
      <c r="AC6778" s="319"/>
      <c r="AD6778" s="319"/>
      <c r="AE6778" s="319"/>
      <c r="AF6778" s="319"/>
    </row>
    <row r="6779" spans="2:32" s="313" customFormat="1" hidden="1" x14ac:dyDescent="0.25">
      <c r="B6779" s="313" t="s">
        <v>6647</v>
      </c>
      <c r="C6779" s="672"/>
      <c r="D6779" s="313" t="s">
        <v>12136</v>
      </c>
      <c r="E6779" s="313" t="s">
        <v>412</v>
      </c>
      <c r="I6779" s="313" t="s">
        <v>6647</v>
      </c>
      <c r="J6779" s="313" t="s">
        <v>525</v>
      </c>
      <c r="K6779" s="313">
        <v>26</v>
      </c>
      <c r="L6779" s="319"/>
      <c r="M6779" s="319">
        <v>53</v>
      </c>
      <c r="N6779" s="319">
        <v>21</v>
      </c>
      <c r="O6779" s="319" t="s">
        <v>9647</v>
      </c>
      <c r="P6779" s="319">
        <v>27</v>
      </c>
      <c r="Q6779" s="319">
        <v>30</v>
      </c>
      <c r="R6779" s="319">
        <v>12</v>
      </c>
      <c r="S6779" s="319" t="s">
        <v>9645</v>
      </c>
      <c r="T6779" s="319">
        <v>1445</v>
      </c>
      <c r="U6779" s="319">
        <v>-26.888999999999999</v>
      </c>
      <c r="V6779" s="319">
        <v>27.503</v>
      </c>
      <c r="W6779" s="319"/>
      <c r="X6779" s="319"/>
      <c r="Y6779" s="319"/>
      <c r="Z6779" s="319"/>
      <c r="AA6779" s="319"/>
      <c r="AB6779" s="319"/>
      <c r="AC6779" s="319"/>
      <c r="AD6779" s="319"/>
      <c r="AE6779" s="319"/>
      <c r="AF6779" s="319"/>
    </row>
    <row r="6780" spans="2:32" s="313" customFormat="1" hidden="1" x14ac:dyDescent="0.25">
      <c r="B6780" s="313" t="s">
        <v>6662</v>
      </c>
      <c r="C6780" s="672"/>
      <c r="D6780" s="313" t="s">
        <v>12137</v>
      </c>
      <c r="E6780" s="313" t="s">
        <v>412</v>
      </c>
      <c r="I6780" s="313" t="s">
        <v>6662</v>
      </c>
      <c r="J6780" s="313" t="s">
        <v>1030</v>
      </c>
      <c r="K6780" s="313">
        <v>16</v>
      </c>
      <c r="L6780" s="319"/>
      <c r="M6780" s="319">
        <v>48</v>
      </c>
      <c r="N6780" s="319">
        <v>46</v>
      </c>
      <c r="O6780" s="319" t="s">
        <v>9644</v>
      </c>
      <c r="P6780" s="319">
        <v>94</v>
      </c>
      <c r="Q6780" s="319">
        <v>46</v>
      </c>
      <c r="R6780" s="319">
        <v>31</v>
      </c>
      <c r="S6780" s="319" t="s">
        <v>9645</v>
      </c>
      <c r="T6780" s="319">
        <v>7</v>
      </c>
      <c r="U6780" s="319">
        <v>16.812999999999999</v>
      </c>
      <c r="V6780" s="319">
        <v>94.775000000000006</v>
      </c>
      <c r="W6780" s="319"/>
      <c r="X6780" s="319"/>
      <c r="Y6780" s="319"/>
      <c r="Z6780" s="319"/>
      <c r="AA6780" s="319"/>
      <c r="AB6780" s="319"/>
      <c r="AC6780" s="319"/>
      <c r="AD6780" s="319"/>
      <c r="AE6780" s="319"/>
      <c r="AF6780" s="319"/>
    </row>
    <row r="6781" spans="2:32" s="313" customFormat="1" hidden="1" x14ac:dyDescent="0.25">
      <c r="B6781" s="313" t="s">
        <v>6663</v>
      </c>
      <c r="C6781" s="672"/>
      <c r="D6781" s="313" t="s">
        <v>12138</v>
      </c>
      <c r="E6781" s="313" t="s">
        <v>412</v>
      </c>
      <c r="I6781" s="313" t="s">
        <v>6663</v>
      </c>
      <c r="J6781" s="313" t="s">
        <v>516</v>
      </c>
      <c r="K6781" s="313">
        <v>30</v>
      </c>
      <c r="L6781" s="319"/>
      <c r="M6781" s="319">
        <v>18</v>
      </c>
      <c r="N6781" s="319">
        <v>54</v>
      </c>
      <c r="O6781" s="319" t="s">
        <v>9644</v>
      </c>
      <c r="P6781" s="319">
        <v>76</v>
      </c>
      <c r="Q6781" s="319">
        <v>21</v>
      </c>
      <c r="R6781" s="319">
        <v>48</v>
      </c>
      <c r="S6781" s="319" t="s">
        <v>9645</v>
      </c>
      <c r="T6781" s="319">
        <v>250</v>
      </c>
      <c r="U6781" s="319">
        <v>30.315000000000001</v>
      </c>
      <c r="V6781" s="319">
        <v>76.363</v>
      </c>
      <c r="W6781" s="319"/>
      <c r="X6781" s="319"/>
      <c r="Y6781" s="319"/>
      <c r="Z6781" s="319"/>
      <c r="AA6781" s="319"/>
      <c r="AB6781" s="319"/>
      <c r="AC6781" s="319"/>
      <c r="AD6781" s="319"/>
      <c r="AE6781" s="319"/>
      <c r="AF6781" s="319"/>
    </row>
    <row r="6782" spans="2:32" s="313" customFormat="1" hidden="1" x14ac:dyDescent="0.25">
      <c r="B6782" s="313" t="s">
        <v>6688</v>
      </c>
      <c r="C6782" s="672"/>
      <c r="D6782" s="313" t="s">
        <v>12139</v>
      </c>
      <c r="E6782" s="313" t="s">
        <v>412</v>
      </c>
      <c r="I6782" s="313" t="s">
        <v>6688</v>
      </c>
      <c r="J6782" s="313" t="s">
        <v>682</v>
      </c>
      <c r="K6782" s="313">
        <v>46</v>
      </c>
      <c r="L6782" s="319"/>
      <c r="M6782" s="319">
        <v>50</v>
      </c>
      <c r="N6782" s="319">
        <v>35</v>
      </c>
      <c r="O6782" s="319" t="s">
        <v>9644</v>
      </c>
      <c r="P6782" s="319">
        <v>6</v>
      </c>
      <c r="Q6782" s="319">
        <v>54</v>
      </c>
      <c r="R6782" s="319">
        <v>54</v>
      </c>
      <c r="S6782" s="319" t="s">
        <v>9645</v>
      </c>
      <c r="T6782" s="319">
        <v>447</v>
      </c>
      <c r="U6782" s="319">
        <v>46.843000000000004</v>
      </c>
      <c r="V6782" s="319">
        <v>6.915</v>
      </c>
      <c r="W6782" s="319"/>
      <c r="X6782" s="319"/>
      <c r="Y6782" s="319"/>
      <c r="Z6782" s="319"/>
      <c r="AA6782" s="319"/>
      <c r="AB6782" s="319"/>
      <c r="AC6782" s="319"/>
      <c r="AD6782" s="319"/>
      <c r="AE6782" s="319"/>
      <c r="AF6782" s="319"/>
    </row>
    <row r="6783" spans="2:32" s="313" customFormat="1" hidden="1" x14ac:dyDescent="0.25">
      <c r="B6783" s="313" t="s">
        <v>6694</v>
      </c>
      <c r="C6783" s="672"/>
      <c r="D6783" s="313" t="s">
        <v>12140</v>
      </c>
      <c r="E6783" s="313" t="s">
        <v>412</v>
      </c>
      <c r="I6783" s="313" t="s">
        <v>6694</v>
      </c>
      <c r="J6783" s="313" t="s">
        <v>714</v>
      </c>
      <c r="K6783" s="313">
        <v>0</v>
      </c>
      <c r="L6783" s="319"/>
      <c r="M6783" s="319">
        <v>4</v>
      </c>
      <c r="N6783" s="319">
        <v>23</v>
      </c>
      <c r="O6783" s="319" t="s">
        <v>9644</v>
      </c>
      <c r="P6783" s="319">
        <v>80</v>
      </c>
      <c r="Q6783" s="319">
        <v>3</v>
      </c>
      <c r="R6783" s="319">
        <v>8</v>
      </c>
      <c r="S6783" s="319" t="s">
        <v>9648</v>
      </c>
      <c r="T6783" s="319">
        <v>20</v>
      </c>
      <c r="U6783" s="319">
        <v>7.2999999999999995E-2</v>
      </c>
      <c r="V6783" s="319">
        <v>-80.052000000000007</v>
      </c>
      <c r="W6783" s="319"/>
      <c r="X6783" s="319"/>
      <c r="Y6783" s="319"/>
      <c r="Z6783" s="319"/>
      <c r="AA6783" s="319"/>
      <c r="AB6783" s="319"/>
      <c r="AC6783" s="319"/>
      <c r="AD6783" s="319"/>
      <c r="AE6783" s="319"/>
      <c r="AF6783" s="319"/>
    </row>
    <row r="6784" spans="2:32" s="313" customFormat="1" hidden="1" x14ac:dyDescent="0.25">
      <c r="B6784" s="313" t="s">
        <v>6708</v>
      </c>
      <c r="C6784" s="672"/>
      <c r="D6784" s="313" t="s">
        <v>12141</v>
      </c>
      <c r="E6784" s="313" t="s">
        <v>412</v>
      </c>
      <c r="I6784" s="313" t="s">
        <v>6709</v>
      </c>
      <c r="J6784" s="313" t="s">
        <v>436</v>
      </c>
      <c r="K6784" s="313">
        <v>48</v>
      </c>
      <c r="L6784" s="319"/>
      <c r="M6784" s="319">
        <v>56</v>
      </c>
      <c r="N6784" s="319">
        <v>33</v>
      </c>
      <c r="O6784" s="319" t="s">
        <v>9644</v>
      </c>
      <c r="P6784" s="319">
        <v>97</v>
      </c>
      <c r="Q6784" s="319">
        <v>14</v>
      </c>
      <c r="R6784" s="319">
        <v>27</v>
      </c>
      <c r="S6784" s="319" t="s">
        <v>9648</v>
      </c>
      <c r="T6784" s="319">
        <v>243</v>
      </c>
      <c r="U6784" s="319">
        <v>48.942</v>
      </c>
      <c r="V6784" s="319">
        <v>-97.241</v>
      </c>
      <c r="W6784" s="319"/>
      <c r="X6784" s="319"/>
      <c r="Y6784" s="319"/>
      <c r="Z6784" s="319"/>
      <c r="AA6784" s="319"/>
      <c r="AB6784" s="319"/>
      <c r="AC6784" s="319"/>
      <c r="AD6784" s="319"/>
      <c r="AE6784" s="319"/>
      <c r="AF6784" s="319"/>
    </row>
    <row r="6785" spans="2:32" s="313" customFormat="1" hidden="1" x14ac:dyDescent="0.25">
      <c r="B6785" s="313" t="s">
        <v>6713</v>
      </c>
      <c r="C6785" s="672"/>
      <c r="D6785" s="313" t="s">
        <v>12142</v>
      </c>
      <c r="E6785" s="313" t="s">
        <v>412</v>
      </c>
      <c r="I6785" s="313" t="s">
        <v>6714</v>
      </c>
      <c r="J6785" s="313" t="s">
        <v>726</v>
      </c>
      <c r="K6785" s="313">
        <v>3</v>
      </c>
      <c r="L6785" s="319"/>
      <c r="M6785" s="319">
        <v>17</v>
      </c>
      <c r="N6785" s="319">
        <v>9</v>
      </c>
      <c r="O6785" s="319" t="s">
        <v>9647</v>
      </c>
      <c r="P6785" s="319">
        <v>103</v>
      </c>
      <c r="Q6785" s="319">
        <v>52</v>
      </c>
      <c r="R6785" s="319">
        <v>46</v>
      </c>
      <c r="S6785" s="319" t="s">
        <v>9645</v>
      </c>
      <c r="T6785" s="319">
        <v>57</v>
      </c>
      <c r="U6785" s="319">
        <v>-3.286</v>
      </c>
      <c r="V6785" s="319">
        <v>103.879</v>
      </c>
      <c r="W6785" s="319"/>
      <c r="X6785" s="319"/>
      <c r="Y6785" s="319"/>
      <c r="Z6785" s="319"/>
      <c r="AA6785" s="319"/>
      <c r="AB6785" s="319"/>
      <c r="AC6785" s="319"/>
      <c r="AD6785" s="319"/>
      <c r="AE6785" s="319"/>
      <c r="AF6785" s="319"/>
    </row>
    <row r="6786" spans="2:32" s="313" customFormat="1" hidden="1" x14ac:dyDescent="0.25">
      <c r="B6786" s="313" t="s">
        <v>6734</v>
      </c>
      <c r="C6786" s="672"/>
      <c r="D6786" s="313" t="s">
        <v>12143</v>
      </c>
      <c r="E6786" s="313" t="s">
        <v>412</v>
      </c>
      <c r="I6786" s="313" t="s">
        <v>6735</v>
      </c>
      <c r="J6786" s="313" t="s">
        <v>423</v>
      </c>
      <c r="K6786" s="313">
        <v>49</v>
      </c>
      <c r="L6786" s="319"/>
      <c r="M6786" s="319">
        <v>52</v>
      </c>
      <c r="N6786" s="319">
        <v>8</v>
      </c>
      <c r="O6786" s="319" t="s">
        <v>9644</v>
      </c>
      <c r="P6786" s="319">
        <v>3</v>
      </c>
      <c r="Q6786" s="319">
        <v>1</v>
      </c>
      <c r="R6786" s="319">
        <v>40</v>
      </c>
      <c r="S6786" s="319" t="s">
        <v>9645</v>
      </c>
      <c r="T6786" s="319">
        <v>90</v>
      </c>
      <c r="U6786" s="319">
        <v>49.869</v>
      </c>
      <c r="V6786" s="319">
        <v>3.028</v>
      </c>
      <c r="W6786" s="319"/>
      <c r="X6786" s="319"/>
      <c r="Y6786" s="319"/>
      <c r="Z6786" s="319"/>
      <c r="AA6786" s="319"/>
      <c r="AB6786" s="319"/>
      <c r="AC6786" s="319"/>
      <c r="AD6786" s="319"/>
      <c r="AE6786" s="319"/>
      <c r="AF6786" s="319"/>
    </row>
    <row r="6787" spans="2:32" s="313" customFormat="1" hidden="1" x14ac:dyDescent="0.25">
      <c r="B6787" s="313" t="s">
        <v>6768</v>
      </c>
      <c r="C6787" s="672"/>
      <c r="D6787" s="313" t="s">
        <v>12144</v>
      </c>
      <c r="E6787" s="313" t="s">
        <v>412</v>
      </c>
      <c r="I6787" s="313" t="s">
        <v>6769</v>
      </c>
      <c r="J6787" s="313" t="s">
        <v>421</v>
      </c>
      <c r="K6787" s="313">
        <v>67</v>
      </c>
      <c r="L6787" s="319"/>
      <c r="M6787" s="319">
        <v>30</v>
      </c>
      <c r="N6787" s="319">
        <v>0</v>
      </c>
      <c r="O6787" s="319" t="s">
        <v>9644</v>
      </c>
      <c r="P6787" s="319">
        <v>171</v>
      </c>
      <c r="Q6787" s="319">
        <v>0</v>
      </c>
      <c r="R6787" s="319">
        <v>0</v>
      </c>
      <c r="S6787" s="319" t="s">
        <v>9645</v>
      </c>
      <c r="T6787" s="319">
        <v>0</v>
      </c>
      <c r="U6787" s="319">
        <v>67.5</v>
      </c>
      <c r="V6787" s="319">
        <v>171</v>
      </c>
      <c r="W6787" s="319"/>
      <c r="X6787" s="319"/>
      <c r="Y6787" s="319"/>
      <c r="Z6787" s="319"/>
      <c r="AA6787" s="319"/>
      <c r="AB6787" s="319"/>
      <c r="AC6787" s="319"/>
      <c r="AD6787" s="319"/>
      <c r="AE6787" s="319"/>
      <c r="AF6787" s="319"/>
    </row>
    <row r="6788" spans="2:32" s="313" customFormat="1" hidden="1" x14ac:dyDescent="0.25">
      <c r="B6788" s="313" t="s">
        <v>6794</v>
      </c>
      <c r="C6788" s="672"/>
      <c r="D6788" s="313" t="s">
        <v>12145</v>
      </c>
      <c r="E6788" s="313" t="s">
        <v>412</v>
      </c>
      <c r="I6788" s="313" t="s">
        <v>6795</v>
      </c>
      <c r="J6788" s="313" t="s">
        <v>1140</v>
      </c>
      <c r="K6788" s="313">
        <v>19</v>
      </c>
      <c r="L6788" s="319"/>
      <c r="M6788" s="319">
        <v>27</v>
      </c>
      <c r="N6788" s="319">
        <v>17</v>
      </c>
      <c r="O6788" s="319" t="s">
        <v>9644</v>
      </c>
      <c r="P6788" s="319">
        <v>103</v>
      </c>
      <c r="Q6788" s="319">
        <v>13</v>
      </c>
      <c r="R6788" s="319">
        <v>5</v>
      </c>
      <c r="S6788" s="319" t="s">
        <v>9645</v>
      </c>
      <c r="T6788" s="319">
        <v>1101</v>
      </c>
      <c r="U6788" s="319">
        <v>19.454999999999998</v>
      </c>
      <c r="V6788" s="319">
        <v>103.218</v>
      </c>
      <c r="W6788" s="319"/>
      <c r="X6788" s="319"/>
      <c r="Y6788" s="319"/>
      <c r="Z6788" s="319"/>
      <c r="AA6788" s="319"/>
      <c r="AB6788" s="319"/>
      <c r="AC6788" s="319"/>
      <c r="AD6788" s="319"/>
      <c r="AE6788" s="319"/>
      <c r="AF6788" s="319"/>
    </row>
    <row r="6789" spans="2:32" s="313" customFormat="1" hidden="1" x14ac:dyDescent="0.25">
      <c r="B6789" s="313" t="s">
        <v>2421</v>
      </c>
      <c r="C6789" s="672"/>
      <c r="D6789" s="313" t="s">
        <v>12146</v>
      </c>
      <c r="E6789" s="313" t="s">
        <v>412</v>
      </c>
      <c r="I6789" s="313" t="s">
        <v>2422</v>
      </c>
      <c r="J6789" s="313" t="s">
        <v>423</v>
      </c>
      <c r="K6789" s="313">
        <v>43</v>
      </c>
      <c r="L6789" s="319"/>
      <c r="M6789" s="319">
        <v>14</v>
      </c>
      <c r="N6789" s="319">
        <v>52</v>
      </c>
      <c r="O6789" s="319" t="s">
        <v>9644</v>
      </c>
      <c r="P6789" s="319">
        <v>6</v>
      </c>
      <c r="Q6789" s="319">
        <v>7</v>
      </c>
      <c r="R6789" s="319">
        <v>36</v>
      </c>
      <c r="S6789" s="319" t="s">
        <v>9645</v>
      </c>
      <c r="T6789" s="319">
        <v>82</v>
      </c>
      <c r="U6789" s="319">
        <v>43.247999999999998</v>
      </c>
      <c r="V6789" s="319">
        <v>6.1269999999999998</v>
      </c>
      <c r="W6789" s="319"/>
      <c r="X6789" s="319"/>
      <c r="Y6789" s="319"/>
      <c r="Z6789" s="319"/>
      <c r="AA6789" s="319"/>
      <c r="AB6789" s="319"/>
      <c r="AC6789" s="319"/>
      <c r="AD6789" s="319"/>
      <c r="AE6789" s="319"/>
      <c r="AF6789" s="319"/>
    </row>
    <row r="6790" spans="2:32" s="313" customFormat="1" hidden="1" x14ac:dyDescent="0.25">
      <c r="B6790" s="313" t="s">
        <v>6814</v>
      </c>
      <c r="C6790" s="672"/>
      <c r="D6790" s="313" t="s">
        <v>12147</v>
      </c>
      <c r="E6790" s="313" t="s">
        <v>412</v>
      </c>
      <c r="I6790" s="313" t="s">
        <v>6815</v>
      </c>
      <c r="J6790" s="313" t="s">
        <v>525</v>
      </c>
      <c r="K6790" s="313">
        <v>23</v>
      </c>
      <c r="L6790" s="319"/>
      <c r="M6790" s="319">
        <v>50</v>
      </c>
      <c r="N6790" s="319">
        <v>43</v>
      </c>
      <c r="O6790" s="319" t="s">
        <v>9647</v>
      </c>
      <c r="P6790" s="319">
        <v>29</v>
      </c>
      <c r="Q6790" s="319">
        <v>27</v>
      </c>
      <c r="R6790" s="319">
        <v>31</v>
      </c>
      <c r="S6790" s="319" t="s">
        <v>9645</v>
      </c>
      <c r="T6790" s="319">
        <v>1243</v>
      </c>
      <c r="U6790" s="319">
        <v>-23.844999999999999</v>
      </c>
      <c r="V6790" s="319">
        <v>29.459</v>
      </c>
      <c r="W6790" s="319"/>
      <c r="X6790" s="319"/>
      <c r="Y6790" s="319"/>
      <c r="Z6790" s="319"/>
      <c r="AA6790" s="319"/>
      <c r="AB6790" s="319"/>
      <c r="AC6790" s="319"/>
      <c r="AD6790" s="319"/>
      <c r="AE6790" s="319"/>
      <c r="AF6790" s="319"/>
    </row>
    <row r="6791" spans="2:32" s="313" customFormat="1" hidden="1" x14ac:dyDescent="0.25">
      <c r="B6791" s="313" t="s">
        <v>6818</v>
      </c>
      <c r="C6791" s="672"/>
      <c r="D6791" s="313" t="s">
        <v>12148</v>
      </c>
      <c r="E6791" s="313" t="s">
        <v>412</v>
      </c>
      <c r="I6791" s="313" t="s">
        <v>6818</v>
      </c>
      <c r="J6791" s="313" t="s">
        <v>2849</v>
      </c>
      <c r="K6791" s="313">
        <v>61</v>
      </c>
      <c r="L6791" s="319"/>
      <c r="M6791" s="319">
        <v>14</v>
      </c>
      <c r="N6791" s="319">
        <v>44</v>
      </c>
      <c r="O6791" s="319" t="s">
        <v>9644</v>
      </c>
      <c r="P6791" s="319">
        <v>22</v>
      </c>
      <c r="Q6791" s="319">
        <v>11</v>
      </c>
      <c r="R6791" s="319">
        <v>36</v>
      </c>
      <c r="S6791" s="319" t="s">
        <v>9645</v>
      </c>
      <c r="T6791" s="319">
        <v>46</v>
      </c>
      <c r="U6791" s="319">
        <v>61.246000000000002</v>
      </c>
      <c r="V6791" s="319">
        <v>22.193000000000001</v>
      </c>
      <c r="W6791" s="319"/>
      <c r="X6791" s="319"/>
      <c r="Y6791" s="319"/>
      <c r="Z6791" s="319"/>
      <c r="AA6791" s="319"/>
      <c r="AB6791" s="319"/>
      <c r="AC6791" s="319"/>
      <c r="AD6791" s="319"/>
      <c r="AE6791" s="319"/>
      <c r="AF6791" s="319"/>
    </row>
    <row r="6792" spans="2:32" s="313" customFormat="1" hidden="1" x14ac:dyDescent="0.25">
      <c r="B6792" s="313" t="s">
        <v>8013</v>
      </c>
      <c r="C6792" s="672"/>
      <c r="D6792" s="313" t="s">
        <v>12149</v>
      </c>
      <c r="E6792" s="313" t="s">
        <v>412</v>
      </c>
      <c r="I6792" s="313" t="s">
        <v>8014</v>
      </c>
      <c r="J6792" s="313" t="s">
        <v>726</v>
      </c>
      <c r="K6792" s="313">
        <v>1</v>
      </c>
      <c r="L6792" s="319"/>
      <c r="M6792" s="319">
        <v>33</v>
      </c>
      <c r="N6792" s="319">
        <v>17</v>
      </c>
      <c r="O6792" s="319" t="s">
        <v>9644</v>
      </c>
      <c r="P6792" s="319">
        <v>98</v>
      </c>
      <c r="Q6792" s="319">
        <v>53</v>
      </c>
      <c r="R6792" s="319">
        <v>25</v>
      </c>
      <c r="S6792" s="319" t="s">
        <v>9645</v>
      </c>
      <c r="T6792" s="319">
        <v>11</v>
      </c>
      <c r="U6792" s="319">
        <v>1.5549999999999999</v>
      </c>
      <c r="V6792" s="319">
        <v>98.89</v>
      </c>
      <c r="W6792" s="319"/>
      <c r="X6792" s="319"/>
      <c r="Y6792" s="319"/>
      <c r="Z6792" s="319"/>
      <c r="AA6792" s="319"/>
      <c r="AB6792" s="319"/>
      <c r="AC6792" s="319"/>
      <c r="AD6792" s="319"/>
      <c r="AE6792" s="319"/>
      <c r="AF6792" s="319"/>
    </row>
    <row r="6793" spans="2:32" s="313" customFormat="1" hidden="1" x14ac:dyDescent="0.25">
      <c r="B6793" s="313" t="s">
        <v>6823</v>
      </c>
      <c r="C6793" s="672"/>
      <c r="D6793" s="313" t="s">
        <v>12150</v>
      </c>
      <c r="E6793" s="313" t="s">
        <v>412</v>
      </c>
      <c r="I6793" s="313" t="s">
        <v>6824</v>
      </c>
      <c r="J6793" s="313" t="s">
        <v>1169</v>
      </c>
      <c r="K6793" s="313">
        <v>22</v>
      </c>
      <c r="L6793" s="319"/>
      <c r="M6793" s="319">
        <v>25</v>
      </c>
      <c r="N6793" s="319">
        <v>16</v>
      </c>
      <c r="O6793" s="319" t="s">
        <v>9644</v>
      </c>
      <c r="P6793" s="319">
        <v>83</v>
      </c>
      <c r="Q6793" s="319">
        <v>40</v>
      </c>
      <c r="R6793" s="319">
        <v>39</v>
      </c>
      <c r="S6793" s="319" t="s">
        <v>9648</v>
      </c>
      <c r="T6793" s="319">
        <v>40</v>
      </c>
      <c r="U6793" s="319">
        <v>22.420999999999999</v>
      </c>
      <c r="V6793" s="319">
        <v>-83.677999999999997</v>
      </c>
      <c r="W6793" s="319"/>
      <c r="X6793" s="319"/>
      <c r="Y6793" s="319"/>
      <c r="Z6793" s="319"/>
      <c r="AA6793" s="319"/>
      <c r="AB6793" s="319"/>
      <c r="AC6793" s="319"/>
      <c r="AD6793" s="319"/>
      <c r="AE6793" s="319"/>
      <c r="AF6793" s="319"/>
    </row>
    <row r="6794" spans="2:32" s="313" customFormat="1" hidden="1" x14ac:dyDescent="0.25">
      <c r="B6794" s="313" t="s">
        <v>6828</v>
      </c>
      <c r="C6794" s="672"/>
      <c r="D6794" s="313" t="s">
        <v>12151</v>
      </c>
      <c r="E6794" s="313" t="s">
        <v>412</v>
      </c>
      <c r="I6794" s="313" t="s">
        <v>6829</v>
      </c>
      <c r="J6794" s="313" t="s">
        <v>2050</v>
      </c>
      <c r="K6794" s="313">
        <v>22</v>
      </c>
      <c r="L6794" s="319"/>
      <c r="M6794" s="319">
        <v>42</v>
      </c>
      <c r="N6794" s="319">
        <v>0</v>
      </c>
      <c r="O6794" s="319" t="s">
        <v>9644</v>
      </c>
      <c r="P6794" s="319">
        <v>120</v>
      </c>
      <c r="Q6794" s="319">
        <v>28</v>
      </c>
      <c r="R6794" s="319">
        <v>56</v>
      </c>
      <c r="S6794" s="319" t="s">
        <v>9645</v>
      </c>
      <c r="T6794" s="319">
        <v>30</v>
      </c>
      <c r="U6794" s="319">
        <v>22.7</v>
      </c>
      <c r="V6794" s="319">
        <v>120.482</v>
      </c>
      <c r="W6794" s="319"/>
      <c r="X6794" s="319"/>
      <c r="Y6794" s="319"/>
      <c r="Z6794" s="319"/>
      <c r="AA6794" s="319"/>
      <c r="AB6794" s="319"/>
      <c r="AC6794" s="319"/>
      <c r="AD6794" s="319"/>
      <c r="AE6794" s="319"/>
      <c r="AF6794" s="319"/>
    </row>
    <row r="6795" spans="2:32" s="313" customFormat="1" hidden="1" x14ac:dyDescent="0.25">
      <c r="B6795" s="313" t="s">
        <v>6839</v>
      </c>
      <c r="C6795" s="672"/>
      <c r="D6795" s="313" t="s">
        <v>12152</v>
      </c>
      <c r="E6795" s="313" t="s">
        <v>412</v>
      </c>
      <c r="I6795" s="313" t="s">
        <v>6839</v>
      </c>
      <c r="J6795" s="313" t="s">
        <v>878</v>
      </c>
      <c r="K6795" s="313">
        <v>1</v>
      </c>
      <c r="L6795" s="319"/>
      <c r="M6795" s="319">
        <v>51</v>
      </c>
      <c r="N6795" s="319">
        <v>30</v>
      </c>
      <c r="O6795" s="319" t="s">
        <v>9644</v>
      </c>
      <c r="P6795" s="319">
        <v>76</v>
      </c>
      <c r="Q6795" s="319">
        <v>5</v>
      </c>
      <c r="R6795" s="319">
        <v>9</v>
      </c>
      <c r="S6795" s="319" t="s">
        <v>9648</v>
      </c>
      <c r="T6795" s="319">
        <v>1284</v>
      </c>
      <c r="U6795" s="319">
        <v>1.8580000000000001</v>
      </c>
      <c r="V6795" s="319">
        <v>-76.085999999999999</v>
      </c>
      <c r="W6795" s="319"/>
      <c r="X6795" s="319"/>
      <c r="Y6795" s="319"/>
      <c r="Z6795" s="319"/>
      <c r="AA6795" s="319"/>
      <c r="AB6795" s="319"/>
      <c r="AC6795" s="319"/>
      <c r="AD6795" s="319"/>
      <c r="AE6795" s="319"/>
      <c r="AF6795" s="319"/>
    </row>
    <row r="6796" spans="2:32" s="313" customFormat="1" hidden="1" x14ac:dyDescent="0.25">
      <c r="B6796" s="313" t="s">
        <v>6840</v>
      </c>
      <c r="C6796" s="672"/>
      <c r="D6796" s="313" t="s">
        <v>12153</v>
      </c>
      <c r="E6796" s="313" t="s">
        <v>412</v>
      </c>
      <c r="I6796" s="313" t="s">
        <v>6840</v>
      </c>
      <c r="J6796" s="313" t="s">
        <v>745</v>
      </c>
      <c r="K6796" s="313">
        <v>65</v>
      </c>
      <c r="L6796" s="319"/>
      <c r="M6796" s="319">
        <v>23</v>
      </c>
      <c r="N6796" s="319">
        <v>58</v>
      </c>
      <c r="O6796" s="319" t="s">
        <v>9644</v>
      </c>
      <c r="P6796" s="319">
        <v>21</v>
      </c>
      <c r="Q6796" s="319">
        <v>15</v>
      </c>
      <c r="R6796" s="319">
        <v>55</v>
      </c>
      <c r="S6796" s="319" t="s">
        <v>9645</v>
      </c>
      <c r="T6796" s="319">
        <v>14</v>
      </c>
      <c r="U6796" s="319">
        <v>65.399000000000001</v>
      </c>
      <c r="V6796" s="319">
        <v>21.265000000000001</v>
      </c>
      <c r="W6796" s="319"/>
      <c r="X6796" s="319"/>
      <c r="Y6796" s="319"/>
      <c r="Z6796" s="319"/>
      <c r="AA6796" s="319"/>
      <c r="AB6796" s="319"/>
      <c r="AC6796" s="319"/>
      <c r="AD6796" s="319"/>
      <c r="AE6796" s="319"/>
      <c r="AF6796" s="319"/>
    </row>
    <row r="6797" spans="2:32" s="313" customFormat="1" hidden="1" x14ac:dyDescent="0.25">
      <c r="B6797" s="313" t="s">
        <v>6841</v>
      </c>
      <c r="C6797" s="672"/>
      <c r="D6797" s="313" t="s">
        <v>12154</v>
      </c>
      <c r="E6797" s="313" t="s">
        <v>412</v>
      </c>
      <c r="I6797" s="313" t="s">
        <v>6841</v>
      </c>
      <c r="J6797" s="313" t="s">
        <v>426</v>
      </c>
      <c r="K6797" s="313">
        <v>49</v>
      </c>
      <c r="L6797" s="319"/>
      <c r="M6797" s="319">
        <v>12</v>
      </c>
      <c r="N6797" s="319">
        <v>58</v>
      </c>
      <c r="O6797" s="319" t="s">
        <v>9644</v>
      </c>
      <c r="P6797" s="319">
        <v>122</v>
      </c>
      <c r="Q6797" s="319">
        <v>42</v>
      </c>
      <c r="R6797" s="319">
        <v>36</v>
      </c>
      <c r="S6797" s="319" t="s">
        <v>9648</v>
      </c>
      <c r="T6797" s="319">
        <v>4</v>
      </c>
      <c r="U6797" s="319">
        <v>49.216000000000001</v>
      </c>
      <c r="V6797" s="319">
        <v>-122.71</v>
      </c>
      <c r="W6797" s="319"/>
      <c r="X6797" s="319"/>
      <c r="Y6797" s="319"/>
      <c r="Z6797" s="319"/>
      <c r="AA6797" s="319"/>
      <c r="AB6797" s="319"/>
      <c r="AC6797" s="319"/>
      <c r="AD6797" s="319"/>
      <c r="AE6797" s="319"/>
      <c r="AF6797" s="319"/>
    </row>
    <row r="6798" spans="2:32" s="313" customFormat="1" hidden="1" x14ac:dyDescent="0.25">
      <c r="B6798" s="313" t="s">
        <v>1167</v>
      </c>
      <c r="C6798" s="672"/>
      <c r="D6798" s="313" t="s">
        <v>12155</v>
      </c>
      <c r="E6798" s="313" t="s">
        <v>412</v>
      </c>
      <c r="I6798" s="313" t="s">
        <v>1171</v>
      </c>
      <c r="J6798" s="313" t="s">
        <v>1169</v>
      </c>
      <c r="K6798" s="313">
        <v>23</v>
      </c>
      <c r="L6798" s="319"/>
      <c r="M6798" s="319">
        <v>1</v>
      </c>
      <c r="N6798" s="319">
        <v>58</v>
      </c>
      <c r="O6798" s="319" t="s">
        <v>9644</v>
      </c>
      <c r="P6798" s="319">
        <v>82</v>
      </c>
      <c r="Q6798" s="319">
        <v>34</v>
      </c>
      <c r="R6798" s="319">
        <v>46</v>
      </c>
      <c r="S6798" s="319" t="s">
        <v>9648</v>
      </c>
      <c r="T6798" s="319">
        <v>32</v>
      </c>
      <c r="U6798" s="319">
        <v>23.033000000000001</v>
      </c>
      <c r="V6798" s="319">
        <v>-82.578999999999994</v>
      </c>
      <c r="W6798" s="319"/>
      <c r="X6798" s="319"/>
      <c r="Y6798" s="319"/>
      <c r="Z6798" s="319"/>
      <c r="AA6798" s="319"/>
      <c r="AB6798" s="319"/>
      <c r="AC6798" s="319"/>
      <c r="AD6798" s="319"/>
      <c r="AE6798" s="319"/>
      <c r="AF6798" s="319"/>
    </row>
    <row r="6799" spans="2:32" s="313" customFormat="1" hidden="1" x14ac:dyDescent="0.25">
      <c r="B6799" s="313" t="s">
        <v>6855</v>
      </c>
      <c r="C6799" s="672"/>
      <c r="D6799" s="313" t="s">
        <v>12156</v>
      </c>
      <c r="E6799" s="313" t="s">
        <v>412</v>
      </c>
      <c r="I6799" s="313" t="s">
        <v>6855</v>
      </c>
      <c r="J6799" s="313" t="s">
        <v>525</v>
      </c>
      <c r="K6799" s="313">
        <v>34</v>
      </c>
      <c r="L6799" s="319"/>
      <c r="M6799" s="319">
        <v>5</v>
      </c>
      <c r="N6799" s="319">
        <v>25</v>
      </c>
      <c r="O6799" s="319" t="s">
        <v>9647</v>
      </c>
      <c r="P6799" s="319">
        <v>23</v>
      </c>
      <c r="Q6799" s="319">
        <v>19</v>
      </c>
      <c r="R6799" s="319">
        <v>40</v>
      </c>
      <c r="S6799" s="319" t="s">
        <v>9645</v>
      </c>
      <c r="T6799" s="319">
        <v>142</v>
      </c>
      <c r="U6799" s="319">
        <v>-34.090000000000003</v>
      </c>
      <c r="V6799" s="319">
        <v>23.327999999999999</v>
      </c>
      <c r="W6799" s="319"/>
      <c r="X6799" s="319"/>
      <c r="Y6799" s="319"/>
      <c r="Z6799" s="319"/>
      <c r="AA6799" s="319"/>
      <c r="AB6799" s="319"/>
      <c r="AC6799" s="319"/>
      <c r="AD6799" s="319"/>
      <c r="AE6799" s="319"/>
      <c r="AF6799" s="319"/>
    </row>
    <row r="6800" spans="2:32" s="313" customFormat="1" hidden="1" x14ac:dyDescent="0.25">
      <c r="B6800" s="313" t="s">
        <v>6874</v>
      </c>
      <c r="C6800" s="672"/>
      <c r="D6800" s="313" t="s">
        <v>12157</v>
      </c>
      <c r="E6800" s="313" t="s">
        <v>412</v>
      </c>
      <c r="I6800" s="313" t="s">
        <v>6874</v>
      </c>
      <c r="J6800" s="313" t="s">
        <v>493</v>
      </c>
      <c r="K6800" s="313">
        <v>37</v>
      </c>
      <c r="L6800" s="319"/>
      <c r="M6800" s="319">
        <v>55</v>
      </c>
      <c r="N6800" s="319">
        <v>56</v>
      </c>
      <c r="O6800" s="319" t="s">
        <v>9647</v>
      </c>
      <c r="P6800" s="319">
        <v>144</v>
      </c>
      <c r="Q6800" s="319">
        <v>45</v>
      </c>
      <c r="R6800" s="319">
        <v>12</v>
      </c>
      <c r="S6800" s="319" t="s">
        <v>9645</v>
      </c>
      <c r="T6800" s="319">
        <v>5</v>
      </c>
      <c r="U6800" s="319">
        <v>-37.932000000000002</v>
      </c>
      <c r="V6800" s="319">
        <v>144.75299999999999</v>
      </c>
      <c r="W6800" s="319"/>
      <c r="X6800" s="319"/>
      <c r="Y6800" s="319"/>
      <c r="Z6800" s="319"/>
      <c r="AA6800" s="319"/>
      <c r="AB6800" s="319"/>
      <c r="AC6800" s="319"/>
      <c r="AD6800" s="319"/>
      <c r="AE6800" s="319"/>
      <c r="AF6800" s="319"/>
    </row>
    <row r="6801" spans="2:32" s="313" customFormat="1" hidden="1" x14ac:dyDescent="0.25">
      <c r="B6801" s="313" t="s">
        <v>6896</v>
      </c>
      <c r="C6801" s="672"/>
      <c r="D6801" s="313" t="s">
        <v>12158</v>
      </c>
      <c r="E6801" s="313" t="s">
        <v>412</v>
      </c>
      <c r="I6801" s="313" t="s">
        <v>6896</v>
      </c>
      <c r="J6801" s="313" t="s">
        <v>421</v>
      </c>
      <c r="K6801" s="313">
        <v>66</v>
      </c>
      <c r="L6801" s="319"/>
      <c r="M6801" s="319">
        <v>25</v>
      </c>
      <c r="N6801" s="319">
        <v>0</v>
      </c>
      <c r="O6801" s="319" t="s">
        <v>9644</v>
      </c>
      <c r="P6801" s="319">
        <v>112</v>
      </c>
      <c r="Q6801" s="319">
        <v>3</v>
      </c>
      <c r="R6801" s="319">
        <v>0</v>
      </c>
      <c r="S6801" s="319" t="s">
        <v>9645</v>
      </c>
      <c r="T6801" s="319">
        <v>510</v>
      </c>
      <c r="U6801" s="319">
        <v>66.417000000000002</v>
      </c>
      <c r="V6801" s="319">
        <v>112.05</v>
      </c>
      <c r="W6801" s="319"/>
      <c r="X6801" s="319"/>
      <c r="Y6801" s="319"/>
      <c r="Z6801" s="319"/>
      <c r="AA6801" s="319"/>
      <c r="AB6801" s="319"/>
      <c r="AC6801" s="319"/>
      <c r="AD6801" s="319"/>
      <c r="AE6801" s="319"/>
      <c r="AF6801" s="319"/>
    </row>
    <row r="6802" spans="2:32" s="313" customFormat="1" hidden="1" x14ac:dyDescent="0.25">
      <c r="B6802" s="313" t="s">
        <v>6897</v>
      </c>
      <c r="C6802" s="672"/>
      <c r="D6802" s="313" t="s">
        <v>12159</v>
      </c>
      <c r="E6802" s="313" t="s">
        <v>412</v>
      </c>
      <c r="I6802" s="313" t="s">
        <v>6897</v>
      </c>
      <c r="J6802" s="313" t="s">
        <v>525</v>
      </c>
      <c r="K6802" s="313">
        <v>25</v>
      </c>
      <c r="L6802" s="319"/>
      <c r="M6802" s="319">
        <v>50</v>
      </c>
      <c r="N6802" s="319">
        <v>49</v>
      </c>
      <c r="O6802" s="319" t="s">
        <v>9647</v>
      </c>
      <c r="P6802" s="319">
        <v>23</v>
      </c>
      <c r="Q6802" s="319">
        <v>32</v>
      </c>
      <c r="R6802" s="319">
        <v>16</v>
      </c>
      <c r="S6802" s="319" t="s">
        <v>9645</v>
      </c>
      <c r="T6802" s="319">
        <v>1165</v>
      </c>
      <c r="U6802" s="319">
        <v>-25.847000000000001</v>
      </c>
      <c r="V6802" s="319">
        <v>23.538</v>
      </c>
      <c r="W6802" s="319"/>
      <c r="X6802" s="319"/>
      <c r="Y6802" s="319"/>
      <c r="Z6802" s="319"/>
      <c r="AA6802" s="319"/>
      <c r="AB6802" s="319"/>
      <c r="AC6802" s="319"/>
      <c r="AD6802" s="319"/>
      <c r="AE6802" s="319"/>
      <c r="AF6802" s="319"/>
    </row>
    <row r="6803" spans="2:32" s="313" customFormat="1" hidden="1" x14ac:dyDescent="0.25">
      <c r="B6803" s="313" t="s">
        <v>6906</v>
      </c>
      <c r="C6803" s="672"/>
      <c r="D6803" s="313" t="s">
        <v>12160</v>
      </c>
      <c r="E6803" s="313" t="s">
        <v>412</v>
      </c>
      <c r="I6803" s="313" t="s">
        <v>6906</v>
      </c>
      <c r="J6803" s="313" t="s">
        <v>726</v>
      </c>
      <c r="K6803" s="313">
        <v>4</v>
      </c>
      <c r="L6803" s="319"/>
      <c r="M6803" s="319">
        <v>19</v>
      </c>
      <c r="N6803" s="319">
        <v>0</v>
      </c>
      <c r="O6803" s="319" t="s">
        <v>9647</v>
      </c>
      <c r="P6803" s="319">
        <v>122</v>
      </c>
      <c r="Q6803" s="319">
        <v>28</v>
      </c>
      <c r="R6803" s="319">
        <v>0</v>
      </c>
      <c r="S6803" s="319" t="s">
        <v>9645</v>
      </c>
      <c r="T6803" s="319">
        <v>153</v>
      </c>
      <c r="U6803" s="319">
        <v>-4.3170000000000002</v>
      </c>
      <c r="V6803" s="319">
        <v>122.467</v>
      </c>
      <c r="W6803" s="319"/>
      <c r="X6803" s="319"/>
      <c r="Y6803" s="319"/>
      <c r="Z6803" s="319"/>
      <c r="AA6803" s="319"/>
      <c r="AB6803" s="319"/>
      <c r="AC6803" s="319"/>
      <c r="AD6803" s="319"/>
      <c r="AE6803" s="319"/>
      <c r="AF6803" s="319"/>
    </row>
    <row r="6804" spans="2:32" s="313" customFormat="1" hidden="1" x14ac:dyDescent="0.25">
      <c r="B6804" s="313" t="s">
        <v>5253</v>
      </c>
      <c r="C6804" s="672"/>
      <c r="D6804" s="313" t="s">
        <v>12161</v>
      </c>
      <c r="E6804" s="313" t="s">
        <v>412</v>
      </c>
      <c r="I6804" s="313" t="s">
        <v>5256</v>
      </c>
      <c r="J6804" s="313" t="s">
        <v>726</v>
      </c>
      <c r="K6804" s="313">
        <v>3</v>
      </c>
      <c r="L6804" s="319"/>
      <c r="M6804" s="319">
        <v>2</v>
      </c>
      <c r="N6804" s="319">
        <v>42</v>
      </c>
      <c r="O6804" s="319" t="s">
        <v>9647</v>
      </c>
      <c r="P6804" s="319">
        <v>119</v>
      </c>
      <c r="Q6804" s="319">
        <v>49</v>
      </c>
      <c r="R6804" s="319">
        <v>18</v>
      </c>
      <c r="S6804" s="319" t="s">
        <v>9645</v>
      </c>
      <c r="T6804" s="319">
        <v>826</v>
      </c>
      <c r="U6804" s="319">
        <v>-3.0449999999999999</v>
      </c>
      <c r="V6804" s="319">
        <v>119.822</v>
      </c>
      <c r="W6804" s="319"/>
      <c r="X6804" s="319"/>
      <c r="Y6804" s="319"/>
      <c r="Z6804" s="319"/>
      <c r="AA6804" s="319"/>
      <c r="AB6804" s="319"/>
      <c r="AC6804" s="319"/>
      <c r="AD6804" s="319"/>
      <c r="AE6804" s="319"/>
      <c r="AF6804" s="319"/>
    </row>
    <row r="6805" spans="2:32" s="313" customFormat="1" hidden="1" x14ac:dyDescent="0.25">
      <c r="B6805" s="313" t="s">
        <v>6909</v>
      </c>
      <c r="C6805" s="672"/>
      <c r="D6805" s="313" t="s">
        <v>12162</v>
      </c>
      <c r="E6805" s="313" t="s">
        <v>412</v>
      </c>
      <c r="I6805" s="313" t="s">
        <v>6909</v>
      </c>
      <c r="J6805" s="313" t="s">
        <v>665</v>
      </c>
      <c r="K6805" s="313">
        <v>25</v>
      </c>
      <c r="L6805" s="319"/>
      <c r="M6805" s="319">
        <v>11</v>
      </c>
      <c r="N6805" s="319">
        <v>4</v>
      </c>
      <c r="O6805" s="319" t="s">
        <v>9647</v>
      </c>
      <c r="P6805" s="319">
        <v>50</v>
      </c>
      <c r="Q6805" s="319">
        <v>8</v>
      </c>
      <c r="R6805" s="319">
        <v>38</v>
      </c>
      <c r="S6805" s="319" t="s">
        <v>9648</v>
      </c>
      <c r="T6805" s="319">
        <v>789</v>
      </c>
      <c r="U6805" s="319">
        <v>-25.184000000000001</v>
      </c>
      <c r="V6805" s="319">
        <v>-50.143999999999998</v>
      </c>
      <c r="W6805" s="319"/>
      <c r="X6805" s="319"/>
      <c r="Y6805" s="319"/>
      <c r="Z6805" s="319"/>
      <c r="AA6805" s="319"/>
      <c r="AB6805" s="319"/>
      <c r="AC6805" s="319"/>
      <c r="AD6805" s="319"/>
      <c r="AE6805" s="319"/>
      <c r="AF6805" s="319"/>
    </row>
    <row r="6806" spans="2:32" s="313" customFormat="1" hidden="1" x14ac:dyDescent="0.25">
      <c r="B6806" s="313" t="s">
        <v>5325</v>
      </c>
      <c r="C6806" s="672"/>
      <c r="D6806" s="313" t="s">
        <v>12163</v>
      </c>
      <c r="E6806" s="313" t="s">
        <v>412</v>
      </c>
      <c r="I6806" s="313" t="s">
        <v>5328</v>
      </c>
      <c r="J6806" s="313" t="s">
        <v>665</v>
      </c>
      <c r="K6806" s="313">
        <v>3</v>
      </c>
      <c r="L6806" s="319"/>
      <c r="M6806" s="319">
        <v>8</v>
      </c>
      <c r="N6806" s="319">
        <v>44</v>
      </c>
      <c r="O6806" s="319" t="s">
        <v>9647</v>
      </c>
      <c r="P6806" s="319">
        <v>59</v>
      </c>
      <c r="Q6806" s="319">
        <v>59</v>
      </c>
      <c r="R6806" s="319">
        <v>10</v>
      </c>
      <c r="S6806" s="319" t="s">
        <v>9648</v>
      </c>
      <c r="T6806" s="319">
        <v>82</v>
      </c>
      <c r="U6806" s="319">
        <v>-3.1459999999999999</v>
      </c>
      <c r="V6806" s="319">
        <v>-59.985999999999997</v>
      </c>
      <c r="W6806" s="319"/>
      <c r="X6806" s="319"/>
      <c r="Y6806" s="319"/>
      <c r="Z6806" s="319"/>
      <c r="AA6806" s="319"/>
      <c r="AB6806" s="319"/>
      <c r="AC6806" s="319"/>
      <c r="AD6806" s="319"/>
      <c r="AE6806" s="319"/>
      <c r="AF6806" s="319"/>
    </row>
    <row r="6807" spans="2:32" s="313" customFormat="1" hidden="1" x14ac:dyDescent="0.25">
      <c r="B6807" s="313" t="s">
        <v>6912</v>
      </c>
      <c r="C6807" s="672"/>
      <c r="D6807" s="313" t="s">
        <v>12164</v>
      </c>
      <c r="E6807" s="313" t="s">
        <v>412</v>
      </c>
      <c r="I6807" s="313" t="s">
        <v>6912</v>
      </c>
      <c r="J6807" s="313" t="s">
        <v>423</v>
      </c>
      <c r="K6807" s="313">
        <v>46</v>
      </c>
      <c r="L6807" s="319"/>
      <c r="M6807" s="319">
        <v>54</v>
      </c>
      <c r="N6807" s="319">
        <v>16</v>
      </c>
      <c r="O6807" s="319" t="s">
        <v>9644</v>
      </c>
      <c r="P6807" s="319">
        <v>6</v>
      </c>
      <c r="Q6807" s="319">
        <v>19</v>
      </c>
      <c r="R6807" s="319">
        <v>37</v>
      </c>
      <c r="S6807" s="319" t="s">
        <v>9645</v>
      </c>
      <c r="T6807" s="319">
        <v>817</v>
      </c>
      <c r="U6807" s="319">
        <v>46.904000000000003</v>
      </c>
      <c r="V6807" s="319">
        <v>6.327</v>
      </c>
      <c r="W6807" s="319"/>
      <c r="X6807" s="319"/>
      <c r="Y6807" s="319"/>
      <c r="Z6807" s="319"/>
      <c r="AA6807" s="319"/>
      <c r="AB6807" s="319"/>
      <c r="AC6807" s="319"/>
      <c r="AD6807" s="319"/>
      <c r="AE6807" s="319"/>
      <c r="AF6807" s="319"/>
    </row>
    <row r="6808" spans="2:32" s="313" customFormat="1" hidden="1" x14ac:dyDescent="0.25">
      <c r="B6808" s="313" t="s">
        <v>7581</v>
      </c>
      <c r="C6808" s="672"/>
      <c r="D6808" s="313" t="s">
        <v>12165</v>
      </c>
      <c r="E6808" s="313" t="s">
        <v>412</v>
      </c>
      <c r="I6808" s="313" t="s">
        <v>7582</v>
      </c>
      <c r="J6808" s="313" t="s">
        <v>600</v>
      </c>
      <c r="K6808" s="313">
        <v>40</v>
      </c>
      <c r="L6808" s="319"/>
      <c r="M6808" s="319">
        <v>37</v>
      </c>
      <c r="N6808" s="319">
        <v>13</v>
      </c>
      <c r="O6808" s="319" t="s">
        <v>9644</v>
      </c>
      <c r="P6808" s="319">
        <v>14</v>
      </c>
      <c r="Q6808" s="319">
        <v>54</v>
      </c>
      <c r="R6808" s="319">
        <v>40</v>
      </c>
      <c r="S6808" s="319" t="s">
        <v>9645</v>
      </c>
      <c r="T6808" s="319">
        <v>37</v>
      </c>
      <c r="U6808" s="319">
        <v>40.619999999999997</v>
      </c>
      <c r="V6808" s="319">
        <v>14.911</v>
      </c>
      <c r="W6808" s="319"/>
      <c r="X6808" s="319"/>
      <c r="Y6808" s="319"/>
      <c r="Z6808" s="319"/>
      <c r="AA6808" s="319"/>
      <c r="AB6808" s="319"/>
      <c r="AC6808" s="319"/>
      <c r="AD6808" s="319"/>
      <c r="AE6808" s="319"/>
      <c r="AF6808" s="319"/>
    </row>
    <row r="6809" spans="2:32" s="313" customFormat="1" hidden="1" x14ac:dyDescent="0.25">
      <c r="B6809" s="313" t="s">
        <v>6916</v>
      </c>
      <c r="C6809" s="672"/>
      <c r="D6809" s="313" t="s">
        <v>12166</v>
      </c>
      <c r="E6809" s="313" t="s">
        <v>412</v>
      </c>
      <c r="I6809" s="313" t="s">
        <v>6916</v>
      </c>
      <c r="J6809" s="313" t="s">
        <v>423</v>
      </c>
      <c r="K6809" s="313">
        <v>48</v>
      </c>
      <c r="L6809" s="319"/>
      <c r="M6809" s="319">
        <v>3</v>
      </c>
      <c r="N6809" s="319">
        <v>30</v>
      </c>
      <c r="O6809" s="319" t="s">
        <v>9644</v>
      </c>
      <c r="P6809" s="319">
        <v>2</v>
      </c>
      <c r="Q6809" s="319">
        <v>55</v>
      </c>
      <c r="R6809" s="319">
        <v>18</v>
      </c>
      <c r="S6809" s="319" t="s">
        <v>9648</v>
      </c>
      <c r="T6809" s="319">
        <v>125</v>
      </c>
      <c r="U6809" s="319">
        <v>48.058</v>
      </c>
      <c r="V6809" s="319">
        <v>-2.9220000000000002</v>
      </c>
      <c r="W6809" s="319"/>
      <c r="X6809" s="319"/>
      <c r="Y6809" s="319"/>
      <c r="Z6809" s="319"/>
      <c r="AA6809" s="319"/>
      <c r="AB6809" s="319"/>
      <c r="AC6809" s="319"/>
      <c r="AD6809" s="319"/>
      <c r="AE6809" s="319"/>
      <c r="AF6809" s="319"/>
    </row>
    <row r="6810" spans="2:32" s="313" customFormat="1" hidden="1" x14ac:dyDescent="0.25">
      <c r="B6810" s="313" t="s">
        <v>6926</v>
      </c>
      <c r="C6810" s="672"/>
      <c r="D6810" s="313" t="s">
        <v>12167</v>
      </c>
      <c r="E6810" s="313" t="s">
        <v>412</v>
      </c>
      <c r="I6810" s="313" t="s">
        <v>6926</v>
      </c>
      <c r="J6810" s="313" t="s">
        <v>1117</v>
      </c>
      <c r="K6810" s="313">
        <v>16</v>
      </c>
      <c r="L6810" s="319"/>
      <c r="M6810" s="319">
        <v>19</v>
      </c>
      <c r="N6810" s="319">
        <v>34</v>
      </c>
      <c r="O6810" s="319" t="s">
        <v>9644</v>
      </c>
      <c r="P6810" s="319">
        <v>89</v>
      </c>
      <c r="Q6810" s="319">
        <v>25</v>
      </c>
      <c r="R6810" s="319">
        <v>1</v>
      </c>
      <c r="S6810" s="319" t="s">
        <v>9648</v>
      </c>
      <c r="T6810" s="319">
        <v>55</v>
      </c>
      <c r="U6810" s="319">
        <v>16.326000000000001</v>
      </c>
      <c r="V6810" s="319">
        <v>-89.417000000000002</v>
      </c>
      <c r="W6810" s="319"/>
      <c r="X6810" s="319"/>
      <c r="Y6810" s="319"/>
      <c r="Z6810" s="319"/>
      <c r="AA6810" s="319"/>
      <c r="AB6810" s="319"/>
      <c r="AC6810" s="319"/>
      <c r="AD6810" s="319"/>
      <c r="AE6810" s="319"/>
      <c r="AF6810" s="319"/>
    </row>
    <row r="6811" spans="2:32" s="313" customFormat="1" hidden="1" x14ac:dyDescent="0.25">
      <c r="B6811" s="313" t="s">
        <v>891</v>
      </c>
      <c r="C6811" s="672"/>
      <c r="D6811" s="313" t="s">
        <v>12168</v>
      </c>
      <c r="E6811" s="313" t="s">
        <v>412</v>
      </c>
      <c r="I6811" s="313" t="s">
        <v>892</v>
      </c>
      <c r="J6811" s="313" t="s">
        <v>493</v>
      </c>
      <c r="K6811" s="313">
        <v>32</v>
      </c>
      <c r="L6811" s="319"/>
      <c r="M6811" s="319">
        <v>30</v>
      </c>
      <c r="N6811" s="319">
        <v>25</v>
      </c>
      <c r="O6811" s="319" t="s">
        <v>9647</v>
      </c>
      <c r="P6811" s="319">
        <v>137</v>
      </c>
      <c r="Q6811" s="319">
        <v>43</v>
      </c>
      <c r="R6811" s="319">
        <v>0</v>
      </c>
      <c r="S6811" s="319" t="s">
        <v>9645</v>
      </c>
      <c r="T6811" s="319">
        <v>18</v>
      </c>
      <c r="U6811" s="319">
        <v>-32.506999999999998</v>
      </c>
      <c r="V6811" s="319">
        <v>137.71700000000001</v>
      </c>
      <c r="W6811" s="319"/>
      <c r="X6811" s="319"/>
      <c r="Y6811" s="319"/>
      <c r="Z6811" s="319"/>
      <c r="AA6811" s="319"/>
      <c r="AB6811" s="319"/>
      <c r="AC6811" s="319"/>
      <c r="AD6811" s="319"/>
      <c r="AE6811" s="319"/>
      <c r="AF6811" s="319"/>
    </row>
    <row r="6812" spans="2:32" s="313" customFormat="1" hidden="1" x14ac:dyDescent="0.25">
      <c r="B6812" s="313" t="s">
        <v>6967</v>
      </c>
      <c r="C6812" s="672"/>
      <c r="D6812" s="313" t="s">
        <v>12169</v>
      </c>
      <c r="E6812" s="313" t="s">
        <v>412</v>
      </c>
      <c r="I6812" s="313" t="s">
        <v>6968</v>
      </c>
      <c r="J6812" s="313" t="s">
        <v>525</v>
      </c>
      <c r="K6812" s="313">
        <v>31</v>
      </c>
      <c r="L6812" s="319"/>
      <c r="M6812" s="319">
        <v>36</v>
      </c>
      <c r="N6812" s="319">
        <v>21</v>
      </c>
      <c r="O6812" s="319" t="s">
        <v>9647</v>
      </c>
      <c r="P6812" s="319">
        <v>29</v>
      </c>
      <c r="Q6812" s="319">
        <v>31</v>
      </c>
      <c r="R6812" s="319">
        <v>11</v>
      </c>
      <c r="S6812" s="319" t="s">
        <v>9645</v>
      </c>
      <c r="T6812" s="319">
        <v>374</v>
      </c>
      <c r="U6812" s="319">
        <v>-31.606000000000002</v>
      </c>
      <c r="V6812" s="319">
        <v>29.52</v>
      </c>
      <c r="W6812" s="319"/>
      <c r="X6812" s="319"/>
      <c r="Y6812" s="319"/>
      <c r="Z6812" s="319"/>
      <c r="AA6812" s="319"/>
      <c r="AB6812" s="319"/>
      <c r="AC6812" s="319"/>
      <c r="AD6812" s="319"/>
      <c r="AE6812" s="319"/>
      <c r="AF6812" s="319"/>
    </row>
    <row r="6813" spans="2:32" s="313" customFormat="1" hidden="1" x14ac:dyDescent="0.25">
      <c r="B6813" s="313" t="s">
        <v>6977</v>
      </c>
      <c r="C6813" s="672"/>
      <c r="D6813" s="313" t="s">
        <v>12170</v>
      </c>
      <c r="E6813" s="313" t="s">
        <v>412</v>
      </c>
      <c r="I6813" s="313" t="s">
        <v>6977</v>
      </c>
      <c r="J6813" s="313" t="s">
        <v>705</v>
      </c>
      <c r="K6813" s="313">
        <v>37</v>
      </c>
      <c r="L6813" s="319"/>
      <c r="M6813" s="319">
        <v>8</v>
      </c>
      <c r="N6813" s="319">
        <v>57</v>
      </c>
      <c r="O6813" s="319" t="s">
        <v>9644</v>
      </c>
      <c r="P6813" s="319">
        <v>8</v>
      </c>
      <c r="Q6813" s="319">
        <v>35</v>
      </c>
      <c r="R6813" s="319">
        <v>2</v>
      </c>
      <c r="S6813" s="319" t="s">
        <v>9648</v>
      </c>
      <c r="T6813" s="319">
        <v>2</v>
      </c>
      <c r="U6813" s="319">
        <v>37.149000000000001</v>
      </c>
      <c r="V6813" s="319">
        <v>-8.5839999999999996</v>
      </c>
      <c r="W6813" s="319"/>
      <c r="X6813" s="319"/>
      <c r="Y6813" s="319"/>
      <c r="Z6813" s="319"/>
      <c r="AA6813" s="319"/>
      <c r="AB6813" s="319"/>
      <c r="AC6813" s="319"/>
      <c r="AD6813" s="319"/>
      <c r="AE6813" s="319"/>
      <c r="AF6813" s="319"/>
    </row>
    <row r="6814" spans="2:32" s="313" customFormat="1" hidden="1" x14ac:dyDescent="0.25">
      <c r="B6814" s="313" t="s">
        <v>7019</v>
      </c>
      <c r="C6814" s="672"/>
      <c r="D6814" s="313" t="s">
        <v>12171</v>
      </c>
      <c r="E6814" s="313" t="s">
        <v>412</v>
      </c>
      <c r="I6814" s="313" t="s">
        <v>7019</v>
      </c>
      <c r="J6814" s="313" t="s">
        <v>525</v>
      </c>
      <c r="K6814" s="313">
        <v>26</v>
      </c>
      <c r="L6814" s="319"/>
      <c r="M6814" s="319">
        <v>40</v>
      </c>
      <c r="N6814" s="319">
        <v>15</v>
      </c>
      <c r="O6814" s="319" t="s">
        <v>9647</v>
      </c>
      <c r="P6814" s="319">
        <v>27</v>
      </c>
      <c r="Q6814" s="319">
        <v>4</v>
      </c>
      <c r="R6814" s="319">
        <v>54</v>
      </c>
      <c r="S6814" s="319" t="s">
        <v>9645</v>
      </c>
      <c r="T6814" s="319">
        <v>1378</v>
      </c>
      <c r="U6814" s="319">
        <v>-26.670999999999999</v>
      </c>
      <c r="V6814" s="319">
        <v>27.082000000000001</v>
      </c>
      <c r="W6814" s="319"/>
      <c r="X6814" s="319"/>
      <c r="Y6814" s="319"/>
      <c r="Z6814" s="319"/>
      <c r="AA6814" s="319"/>
      <c r="AB6814" s="319"/>
      <c r="AC6814" s="319"/>
      <c r="AD6814" s="319"/>
      <c r="AE6814" s="319"/>
      <c r="AF6814" s="319"/>
    </row>
    <row r="6815" spans="2:32" s="313" customFormat="1" hidden="1" x14ac:dyDescent="0.25">
      <c r="B6815" s="313" t="s">
        <v>7020</v>
      </c>
      <c r="C6815" s="672"/>
      <c r="D6815" s="313" t="s">
        <v>12172</v>
      </c>
      <c r="E6815" s="313" t="s">
        <v>412</v>
      </c>
      <c r="I6815" s="313" t="s">
        <v>7020</v>
      </c>
      <c r="J6815" s="313" t="s">
        <v>525</v>
      </c>
      <c r="K6815" s="313">
        <v>24</v>
      </c>
      <c r="L6815" s="319"/>
      <c r="M6815" s="319">
        <v>13</v>
      </c>
      <c r="N6815" s="319">
        <v>49</v>
      </c>
      <c r="O6815" s="319" t="s">
        <v>9647</v>
      </c>
      <c r="P6815" s="319">
        <v>28</v>
      </c>
      <c r="Q6815" s="319">
        <v>59</v>
      </c>
      <c r="R6815" s="319">
        <v>1</v>
      </c>
      <c r="S6815" s="319" t="s">
        <v>9645</v>
      </c>
      <c r="T6815" s="319">
        <v>1067</v>
      </c>
      <c r="U6815" s="319">
        <v>-24.23</v>
      </c>
      <c r="V6815" s="319">
        <v>28.984000000000002</v>
      </c>
      <c r="W6815" s="319"/>
      <c r="X6815" s="319"/>
      <c r="Y6815" s="319"/>
      <c r="Z6815" s="319"/>
      <c r="AA6815" s="319"/>
      <c r="AB6815" s="319"/>
      <c r="AC6815" s="319"/>
      <c r="AD6815" s="319"/>
      <c r="AE6815" s="319"/>
      <c r="AF6815" s="319"/>
    </row>
    <row r="6816" spans="2:32" s="313" customFormat="1" hidden="1" x14ac:dyDescent="0.25">
      <c r="B6816" s="313" t="s">
        <v>4814</v>
      </c>
      <c r="C6816" s="672"/>
      <c r="D6816" s="313" t="s">
        <v>12173</v>
      </c>
      <c r="E6816" s="313" t="s">
        <v>412</v>
      </c>
      <c r="I6816" s="313" t="s">
        <v>4815</v>
      </c>
      <c r="J6816" s="313" t="s">
        <v>423</v>
      </c>
      <c r="K6816" s="313">
        <v>48</v>
      </c>
      <c r="L6816" s="319"/>
      <c r="M6816" s="319">
        <v>16</v>
      </c>
      <c r="N6816" s="319">
        <v>54</v>
      </c>
      <c r="O6816" s="319" t="s">
        <v>9644</v>
      </c>
      <c r="P6816" s="319">
        <v>4</v>
      </c>
      <c r="Q6816" s="319">
        <v>26</v>
      </c>
      <c r="R6816" s="319">
        <v>42</v>
      </c>
      <c r="S6816" s="319" t="s">
        <v>9648</v>
      </c>
      <c r="T6816" s="319">
        <v>88</v>
      </c>
      <c r="U6816" s="319">
        <v>48.281999999999996</v>
      </c>
      <c r="V6816" s="319">
        <v>-4.4450000000000003</v>
      </c>
      <c r="W6816" s="319"/>
      <c r="X6816" s="319"/>
      <c r="Y6816" s="319"/>
      <c r="Z6816" s="319"/>
      <c r="AA6816" s="319"/>
      <c r="AB6816" s="319"/>
      <c r="AC6816" s="319"/>
      <c r="AD6816" s="319"/>
      <c r="AE6816" s="319"/>
      <c r="AF6816" s="319"/>
    </row>
    <row r="6817" spans="2:32" s="313" customFormat="1" hidden="1" x14ac:dyDescent="0.25">
      <c r="B6817" s="313" t="s">
        <v>7042</v>
      </c>
      <c r="C6817" s="672"/>
      <c r="D6817" s="313" t="s">
        <v>12174</v>
      </c>
      <c r="E6817" s="313" t="s">
        <v>412</v>
      </c>
      <c r="I6817" s="313" t="s">
        <v>7042</v>
      </c>
      <c r="J6817" s="313" t="s">
        <v>600</v>
      </c>
      <c r="K6817" s="313">
        <v>41</v>
      </c>
      <c r="L6817" s="319"/>
      <c r="M6817" s="319">
        <v>39</v>
      </c>
      <c r="N6817" s="319">
        <v>13</v>
      </c>
      <c r="O6817" s="319" t="s">
        <v>9644</v>
      </c>
      <c r="P6817" s="319">
        <v>12</v>
      </c>
      <c r="Q6817" s="319">
        <v>26</v>
      </c>
      <c r="R6817" s="319">
        <v>40</v>
      </c>
      <c r="S6817" s="319" t="s">
        <v>9645</v>
      </c>
      <c r="T6817" s="319">
        <v>13</v>
      </c>
      <c r="U6817" s="319">
        <v>41.654000000000003</v>
      </c>
      <c r="V6817" s="319">
        <v>12.444000000000001</v>
      </c>
      <c r="W6817" s="319"/>
      <c r="X6817" s="319"/>
      <c r="Y6817" s="319"/>
      <c r="Z6817" s="319"/>
      <c r="AA6817" s="319"/>
      <c r="AB6817" s="319"/>
      <c r="AC6817" s="319"/>
      <c r="AD6817" s="319"/>
      <c r="AE6817" s="319"/>
      <c r="AF6817" s="319"/>
    </row>
    <row r="6818" spans="2:32" s="313" customFormat="1" hidden="1" x14ac:dyDescent="0.25">
      <c r="B6818" s="313" t="s">
        <v>7045</v>
      </c>
      <c r="C6818" s="672"/>
      <c r="D6818" s="313" t="s">
        <v>12175</v>
      </c>
      <c r="E6818" s="313" t="s">
        <v>412</v>
      </c>
      <c r="I6818" s="313" t="s">
        <v>7045</v>
      </c>
      <c r="J6818" s="313" t="s">
        <v>406</v>
      </c>
      <c r="K6818" s="313">
        <v>51</v>
      </c>
      <c r="L6818" s="319"/>
      <c r="M6818" s="319">
        <v>39</v>
      </c>
      <c r="N6818" s="319">
        <v>49</v>
      </c>
      <c r="O6818" s="319" t="s">
        <v>9644</v>
      </c>
      <c r="P6818" s="319">
        <v>14</v>
      </c>
      <c r="Q6818" s="319">
        <v>38</v>
      </c>
      <c r="R6818" s="319">
        <v>1</v>
      </c>
      <c r="S6818" s="319" t="s">
        <v>9645</v>
      </c>
      <c r="T6818" s="319">
        <v>102</v>
      </c>
      <c r="U6818" s="319">
        <v>51.664000000000001</v>
      </c>
      <c r="V6818" s="319">
        <v>14.634</v>
      </c>
      <c r="W6818" s="319"/>
      <c r="X6818" s="319"/>
      <c r="Y6818" s="319"/>
      <c r="Z6818" s="319"/>
      <c r="AA6818" s="319"/>
      <c r="AB6818" s="319"/>
      <c r="AC6818" s="319"/>
      <c r="AD6818" s="319"/>
      <c r="AE6818" s="319"/>
      <c r="AF6818" s="319"/>
    </row>
    <row r="6819" spans="2:32" s="313" customFormat="1" hidden="1" x14ac:dyDescent="0.25">
      <c r="B6819" s="313" t="s">
        <v>7065</v>
      </c>
      <c r="C6819" s="672"/>
      <c r="D6819" s="313" t="s">
        <v>12176</v>
      </c>
      <c r="E6819" s="313" t="s">
        <v>412</v>
      </c>
      <c r="I6819" s="313" t="s">
        <v>7065</v>
      </c>
      <c r="J6819" s="313" t="s">
        <v>1895</v>
      </c>
      <c r="K6819" s="313">
        <v>49</v>
      </c>
      <c r="L6819" s="319"/>
      <c r="M6819" s="319">
        <v>43</v>
      </c>
      <c r="N6819" s="319">
        <v>7</v>
      </c>
      <c r="O6819" s="319" t="s">
        <v>9644</v>
      </c>
      <c r="P6819" s="319">
        <v>14</v>
      </c>
      <c r="Q6819" s="319">
        <v>5</v>
      </c>
      <c r="R6819" s="319">
        <v>49</v>
      </c>
      <c r="S6819" s="319" t="s">
        <v>9645</v>
      </c>
      <c r="T6819" s="319">
        <v>47</v>
      </c>
      <c r="U6819" s="319">
        <v>49.719000000000001</v>
      </c>
      <c r="V6819" s="319">
        <v>14.097</v>
      </c>
      <c r="W6819" s="319"/>
      <c r="X6819" s="319"/>
      <c r="Y6819" s="319"/>
      <c r="Z6819" s="319"/>
      <c r="AA6819" s="319"/>
      <c r="AB6819" s="319"/>
      <c r="AC6819" s="319"/>
      <c r="AD6819" s="319"/>
      <c r="AE6819" s="319"/>
      <c r="AF6819" s="319"/>
    </row>
    <row r="6820" spans="2:32" s="313" customFormat="1" hidden="1" x14ac:dyDescent="0.25">
      <c r="B6820" s="313" t="s">
        <v>7083</v>
      </c>
      <c r="C6820" s="672"/>
      <c r="D6820" s="313" t="s">
        <v>12177</v>
      </c>
      <c r="E6820" s="313" t="s">
        <v>412</v>
      </c>
      <c r="I6820" s="313" t="s">
        <v>7083</v>
      </c>
      <c r="J6820" s="313" t="s">
        <v>423</v>
      </c>
      <c r="K6820" s="313">
        <v>41</v>
      </c>
      <c r="L6820" s="319"/>
      <c r="M6820" s="319">
        <v>39</v>
      </c>
      <c r="N6820" s="319">
        <v>47</v>
      </c>
      <c r="O6820" s="319" t="s">
        <v>9644</v>
      </c>
      <c r="P6820" s="319">
        <v>8</v>
      </c>
      <c r="Q6820" s="319">
        <v>53</v>
      </c>
      <c r="R6820" s="319">
        <v>25</v>
      </c>
      <c r="S6820" s="319" t="s">
        <v>9645</v>
      </c>
      <c r="T6820" s="319">
        <v>4</v>
      </c>
      <c r="U6820" s="319">
        <v>41.662999999999997</v>
      </c>
      <c r="V6820" s="319">
        <v>8.89</v>
      </c>
      <c r="W6820" s="319"/>
      <c r="X6820" s="319"/>
      <c r="Y6820" s="319"/>
      <c r="Z6820" s="319"/>
      <c r="AA6820" s="319"/>
      <c r="AB6820" s="319"/>
      <c r="AC6820" s="319"/>
      <c r="AD6820" s="319"/>
      <c r="AE6820" s="319"/>
      <c r="AF6820" s="319"/>
    </row>
    <row r="6821" spans="2:32" s="313" customFormat="1" hidden="1" x14ac:dyDescent="0.25">
      <c r="B6821" s="313" t="s">
        <v>7321</v>
      </c>
      <c r="C6821" s="672"/>
      <c r="D6821" s="313" t="s">
        <v>12178</v>
      </c>
      <c r="E6821" s="313" t="s">
        <v>412</v>
      </c>
      <c r="I6821" s="313" t="s">
        <v>7322</v>
      </c>
      <c r="J6821" s="313" t="s">
        <v>423</v>
      </c>
      <c r="K6821" s="313">
        <v>49</v>
      </c>
      <c r="L6821" s="319"/>
      <c r="M6821" s="319">
        <v>12</v>
      </c>
      <c r="N6821" s="319">
        <v>28</v>
      </c>
      <c r="O6821" s="319" t="s">
        <v>9644</v>
      </c>
      <c r="P6821" s="319">
        <v>4</v>
      </c>
      <c r="Q6821" s="319">
        <v>9</v>
      </c>
      <c r="R6821" s="319">
        <v>24</v>
      </c>
      <c r="S6821" s="319" t="s">
        <v>9645</v>
      </c>
      <c r="T6821" s="319">
        <v>96</v>
      </c>
      <c r="U6821" s="319">
        <v>49.207999999999998</v>
      </c>
      <c r="V6821" s="319">
        <v>4.157</v>
      </c>
      <c r="W6821" s="319"/>
      <c r="X6821" s="319"/>
      <c r="Y6821" s="319"/>
      <c r="Z6821" s="319"/>
      <c r="AA6821" s="319"/>
      <c r="AB6821" s="319"/>
      <c r="AC6821" s="319"/>
      <c r="AD6821" s="319"/>
      <c r="AE6821" s="319"/>
      <c r="AF6821" s="319"/>
    </row>
    <row r="6822" spans="2:32" s="313" customFormat="1" hidden="1" x14ac:dyDescent="0.25">
      <c r="B6822" s="313" t="s">
        <v>7100</v>
      </c>
      <c r="C6822" s="672"/>
      <c r="D6822" s="313" t="s">
        <v>12179</v>
      </c>
      <c r="E6822" s="313" t="s">
        <v>412</v>
      </c>
      <c r="I6822" s="313" t="s">
        <v>7100</v>
      </c>
      <c r="J6822" s="313" t="s">
        <v>2849</v>
      </c>
      <c r="K6822" s="313">
        <v>65</v>
      </c>
      <c r="L6822" s="319"/>
      <c r="M6822" s="319">
        <v>24</v>
      </c>
      <c r="N6822" s="319">
        <v>8</v>
      </c>
      <c r="O6822" s="319" t="s">
        <v>9644</v>
      </c>
      <c r="P6822" s="319">
        <v>26</v>
      </c>
      <c r="Q6822" s="319">
        <v>56</v>
      </c>
      <c r="R6822" s="319">
        <v>49</v>
      </c>
      <c r="S6822" s="319" t="s">
        <v>9645</v>
      </c>
      <c r="T6822" s="319">
        <v>122</v>
      </c>
      <c r="U6822" s="319">
        <v>65.402000000000001</v>
      </c>
      <c r="V6822" s="319">
        <v>26.946999999999999</v>
      </c>
      <c r="W6822" s="319"/>
      <c r="X6822" s="319"/>
      <c r="Y6822" s="319"/>
      <c r="Z6822" s="319"/>
      <c r="AA6822" s="319"/>
      <c r="AB6822" s="319"/>
      <c r="AC6822" s="319"/>
      <c r="AD6822" s="319"/>
      <c r="AE6822" s="319"/>
      <c r="AF6822" s="319"/>
    </row>
    <row r="6823" spans="2:32" s="313" customFormat="1" hidden="1" x14ac:dyDescent="0.25">
      <c r="B6823" s="313" t="s">
        <v>7113</v>
      </c>
      <c r="C6823" s="672"/>
      <c r="D6823" s="313" t="s">
        <v>12180</v>
      </c>
      <c r="E6823" s="313" t="s">
        <v>412</v>
      </c>
      <c r="I6823" s="313" t="s">
        <v>7113</v>
      </c>
      <c r="J6823" s="313" t="s">
        <v>1117</v>
      </c>
      <c r="K6823" s="313">
        <v>15</v>
      </c>
      <c r="L6823" s="319"/>
      <c r="M6823" s="319">
        <v>43</v>
      </c>
      <c r="N6823" s="319">
        <v>51</v>
      </c>
      <c r="O6823" s="319" t="s">
        <v>9644</v>
      </c>
      <c r="P6823" s="319">
        <v>88</v>
      </c>
      <c r="Q6823" s="319">
        <v>35</v>
      </c>
      <c r="R6823" s="319">
        <v>1</v>
      </c>
      <c r="S6823" s="319" t="s">
        <v>9648</v>
      </c>
      <c r="T6823" s="319">
        <v>11</v>
      </c>
      <c r="U6823" s="319">
        <v>15.731</v>
      </c>
      <c r="V6823" s="319">
        <v>-88.584000000000003</v>
      </c>
      <c r="W6823" s="319"/>
      <c r="X6823" s="319"/>
      <c r="Y6823" s="319"/>
      <c r="Z6823" s="319"/>
      <c r="AA6823" s="319"/>
      <c r="AB6823" s="319"/>
      <c r="AC6823" s="319"/>
      <c r="AD6823" s="319"/>
      <c r="AE6823" s="319"/>
      <c r="AF6823" s="319"/>
    </row>
    <row r="6824" spans="2:32" s="313" customFormat="1" hidden="1" x14ac:dyDescent="0.25">
      <c r="B6824" s="313" t="s">
        <v>7114</v>
      </c>
      <c r="C6824" s="672"/>
      <c r="D6824" s="313" t="s">
        <v>12181</v>
      </c>
      <c r="E6824" s="313" t="s">
        <v>412</v>
      </c>
      <c r="I6824" s="313" t="s">
        <v>7114</v>
      </c>
      <c r="J6824" s="313" t="s">
        <v>878</v>
      </c>
      <c r="K6824" s="313">
        <v>12</v>
      </c>
      <c r="L6824" s="319"/>
      <c r="M6824" s="319">
        <v>13</v>
      </c>
      <c r="N6824" s="319">
        <v>17</v>
      </c>
      <c r="O6824" s="319" t="s">
        <v>9644</v>
      </c>
      <c r="P6824" s="319">
        <v>71</v>
      </c>
      <c r="Q6824" s="319">
        <v>59</v>
      </c>
      <c r="R6824" s="319">
        <v>5</v>
      </c>
      <c r="S6824" s="319" t="s">
        <v>9648</v>
      </c>
      <c r="T6824" s="319">
        <v>29</v>
      </c>
      <c r="U6824" s="319">
        <v>12.221</v>
      </c>
      <c r="V6824" s="319">
        <v>-71.984999999999999</v>
      </c>
      <c r="W6824" s="319"/>
      <c r="X6824" s="319"/>
      <c r="Y6824" s="319"/>
      <c r="Z6824" s="319"/>
      <c r="AA6824" s="319"/>
      <c r="AB6824" s="319"/>
      <c r="AC6824" s="319"/>
      <c r="AD6824" s="319"/>
      <c r="AE6824" s="319"/>
      <c r="AF6824" s="319"/>
    </row>
    <row r="6825" spans="2:32" s="313" customFormat="1" hidden="1" x14ac:dyDescent="0.25">
      <c r="B6825" s="313" t="s">
        <v>7126</v>
      </c>
      <c r="C6825" s="672"/>
      <c r="D6825" s="313" t="s">
        <v>12182</v>
      </c>
      <c r="E6825" s="313" t="s">
        <v>412</v>
      </c>
      <c r="I6825" s="313" t="s">
        <v>7126</v>
      </c>
      <c r="J6825" s="313" t="s">
        <v>772</v>
      </c>
      <c r="K6825" s="313">
        <v>9</v>
      </c>
      <c r="L6825" s="319"/>
      <c r="M6825" s="319">
        <v>46</v>
      </c>
      <c r="N6825" s="319">
        <v>5</v>
      </c>
      <c r="O6825" s="319" t="s">
        <v>9647</v>
      </c>
      <c r="P6825" s="319">
        <v>70</v>
      </c>
      <c r="Q6825" s="319">
        <v>42</v>
      </c>
      <c r="R6825" s="319">
        <v>23</v>
      </c>
      <c r="S6825" s="319" t="s">
        <v>9648</v>
      </c>
      <c r="T6825" s="319">
        <v>221</v>
      </c>
      <c r="U6825" s="319">
        <v>-9.7680000000000007</v>
      </c>
      <c r="V6825" s="319">
        <v>-70.706000000000003</v>
      </c>
      <c r="W6825" s="319"/>
      <c r="X6825" s="319"/>
      <c r="Y6825" s="319"/>
      <c r="Z6825" s="319"/>
      <c r="AA6825" s="319"/>
      <c r="AB6825" s="319"/>
      <c r="AC6825" s="319"/>
      <c r="AD6825" s="319"/>
      <c r="AE6825" s="319"/>
      <c r="AF6825" s="319"/>
    </row>
    <row r="6826" spans="2:32" s="313" customFormat="1" hidden="1" x14ac:dyDescent="0.25">
      <c r="B6826" s="313" t="s">
        <v>7153</v>
      </c>
      <c r="C6826" s="672"/>
      <c r="D6826" s="313" t="s">
        <v>12183</v>
      </c>
      <c r="E6826" s="313" t="s">
        <v>412</v>
      </c>
      <c r="I6826" s="313" t="s">
        <v>7153</v>
      </c>
      <c r="J6826" s="313" t="s">
        <v>627</v>
      </c>
      <c r="K6826" s="313">
        <v>44</v>
      </c>
      <c r="L6826" s="319"/>
      <c r="M6826" s="319">
        <v>14</v>
      </c>
      <c r="N6826" s="319">
        <v>6</v>
      </c>
      <c r="O6826" s="319" t="s">
        <v>9647</v>
      </c>
      <c r="P6826" s="319">
        <v>170</v>
      </c>
      <c r="Q6826" s="319">
        <v>7</v>
      </c>
      <c r="R6826" s="319">
        <v>6</v>
      </c>
      <c r="S6826" s="319" t="s">
        <v>9645</v>
      </c>
      <c r="T6826" s="319">
        <v>481</v>
      </c>
      <c r="U6826" s="319">
        <v>-44.234999999999999</v>
      </c>
      <c r="V6826" s="319">
        <v>170.11799999999999</v>
      </c>
      <c r="W6826" s="319"/>
      <c r="X6826" s="319"/>
      <c r="Y6826" s="319"/>
      <c r="Z6826" s="319"/>
      <c r="AA6826" s="319"/>
      <c r="AB6826" s="319"/>
      <c r="AC6826" s="319"/>
      <c r="AD6826" s="319"/>
      <c r="AE6826" s="319"/>
      <c r="AF6826" s="319"/>
    </row>
    <row r="6827" spans="2:32" s="313" customFormat="1" hidden="1" x14ac:dyDescent="0.25">
      <c r="B6827" s="313" t="s">
        <v>7159</v>
      </c>
      <c r="C6827" s="672"/>
      <c r="D6827" s="313" t="s">
        <v>12184</v>
      </c>
      <c r="E6827" s="313" t="s">
        <v>412</v>
      </c>
      <c r="I6827" s="313" t="s">
        <v>7160</v>
      </c>
      <c r="J6827" s="313" t="s">
        <v>675</v>
      </c>
      <c r="K6827" s="313">
        <v>2</v>
      </c>
      <c r="L6827" s="319"/>
      <c r="M6827" s="319">
        <v>49</v>
      </c>
      <c r="N6827" s="319">
        <v>5</v>
      </c>
      <c r="O6827" s="319" t="s">
        <v>9644</v>
      </c>
      <c r="P6827" s="319">
        <v>104</v>
      </c>
      <c r="Q6827" s="319">
        <v>9</v>
      </c>
      <c r="R6827" s="319">
        <v>36</v>
      </c>
      <c r="S6827" s="319" t="s">
        <v>9645</v>
      </c>
      <c r="T6827" s="319">
        <v>5</v>
      </c>
      <c r="U6827" s="319">
        <v>2.8180000000000001</v>
      </c>
      <c r="V6827" s="319">
        <v>104.16</v>
      </c>
      <c r="W6827" s="319"/>
      <c r="X6827" s="319"/>
      <c r="Y6827" s="319"/>
      <c r="Z6827" s="319"/>
      <c r="AA6827" s="319"/>
      <c r="AB6827" s="319"/>
      <c r="AC6827" s="319"/>
      <c r="AD6827" s="319"/>
      <c r="AE6827" s="319"/>
      <c r="AF6827" s="319"/>
    </row>
    <row r="6828" spans="2:32" s="313" customFormat="1" hidden="1" x14ac:dyDescent="0.25">
      <c r="B6828" s="313" t="s">
        <v>6759</v>
      </c>
      <c r="C6828" s="672"/>
      <c r="D6828" s="313" t="s">
        <v>12185</v>
      </c>
      <c r="E6828" s="313" t="s">
        <v>412</v>
      </c>
      <c r="I6828" s="313" t="s">
        <v>6760</v>
      </c>
      <c r="J6828" s="313" t="s">
        <v>440</v>
      </c>
      <c r="K6828" s="313">
        <v>24</v>
      </c>
      <c r="L6828" s="319"/>
      <c r="M6828" s="319">
        <v>6</v>
      </c>
      <c r="N6828" s="319">
        <v>26</v>
      </c>
      <c r="O6828" s="319" t="s">
        <v>9644</v>
      </c>
      <c r="P6828" s="319">
        <v>41</v>
      </c>
      <c r="Q6828" s="319">
        <v>2</v>
      </c>
      <c r="R6828" s="319">
        <v>9</v>
      </c>
      <c r="S6828" s="319" t="s">
        <v>9645</v>
      </c>
      <c r="T6828" s="319">
        <v>866</v>
      </c>
      <c r="U6828" s="319">
        <v>24.106999999999999</v>
      </c>
      <c r="V6828" s="319">
        <v>41.036000000000001</v>
      </c>
      <c r="W6828" s="319"/>
      <c r="X6828" s="319"/>
      <c r="Y6828" s="319"/>
      <c r="Z6828" s="319"/>
      <c r="AA6828" s="319"/>
      <c r="AB6828" s="319"/>
      <c r="AC6828" s="319"/>
      <c r="AD6828" s="319"/>
      <c r="AE6828" s="319"/>
      <c r="AF6828" s="319"/>
    </row>
    <row r="6829" spans="2:32" s="313" customFormat="1" hidden="1" x14ac:dyDescent="0.25">
      <c r="B6829" s="313" t="s">
        <v>6761</v>
      </c>
      <c r="C6829" s="672"/>
      <c r="D6829" s="313" t="s">
        <v>12186</v>
      </c>
      <c r="E6829" s="313" t="s">
        <v>412</v>
      </c>
      <c r="I6829" s="313" t="s">
        <v>6762</v>
      </c>
      <c r="J6829" s="313" t="s">
        <v>440</v>
      </c>
      <c r="K6829" s="313">
        <v>25</v>
      </c>
      <c r="L6829" s="319"/>
      <c r="M6829" s="319">
        <v>10</v>
      </c>
      <c r="N6829" s="319">
        <v>28</v>
      </c>
      <c r="O6829" s="319" t="s">
        <v>9644</v>
      </c>
      <c r="P6829" s="319">
        <v>47</v>
      </c>
      <c r="Q6829" s="319">
        <v>29</v>
      </c>
      <c r="R6829" s="319">
        <v>18</v>
      </c>
      <c r="S6829" s="319" t="s">
        <v>9645</v>
      </c>
      <c r="T6829" s="319">
        <v>531</v>
      </c>
      <c r="U6829" s="319">
        <v>25.173999999999999</v>
      </c>
      <c r="V6829" s="319">
        <v>47.488</v>
      </c>
      <c r="W6829" s="319"/>
      <c r="X6829" s="319"/>
      <c r="Y6829" s="319"/>
      <c r="Z6829" s="319"/>
      <c r="AA6829" s="319"/>
      <c r="AB6829" s="319"/>
      <c r="AC6829" s="319"/>
      <c r="AD6829" s="319"/>
      <c r="AE6829" s="319"/>
      <c r="AF6829" s="319"/>
    </row>
    <row r="6830" spans="2:32" s="313" customFormat="1" hidden="1" x14ac:dyDescent="0.25">
      <c r="B6830" s="313" t="s">
        <v>6763</v>
      </c>
      <c r="C6830" s="672"/>
      <c r="D6830" s="313" t="s">
        <v>12187</v>
      </c>
      <c r="E6830" s="313" t="s">
        <v>412</v>
      </c>
      <c r="I6830" s="313" t="s">
        <v>6764</v>
      </c>
      <c r="J6830" s="313" t="s">
        <v>440</v>
      </c>
      <c r="K6830" s="313">
        <v>24</v>
      </c>
      <c r="L6830" s="319"/>
      <c r="M6830" s="319">
        <v>42</v>
      </c>
      <c r="N6830" s="319">
        <v>37</v>
      </c>
      <c r="O6830" s="319" t="s">
        <v>9644</v>
      </c>
      <c r="P6830" s="319">
        <v>44</v>
      </c>
      <c r="Q6830" s="319">
        <v>57</v>
      </c>
      <c r="R6830" s="319">
        <v>52</v>
      </c>
      <c r="S6830" s="319" t="s">
        <v>9645</v>
      </c>
      <c r="T6830" s="319">
        <v>772</v>
      </c>
      <c r="U6830" s="319">
        <v>24.71</v>
      </c>
      <c r="V6830" s="319">
        <v>44.963999999999999</v>
      </c>
      <c r="W6830" s="319"/>
      <c r="X6830" s="319"/>
      <c r="Y6830" s="319"/>
      <c r="Z6830" s="319"/>
      <c r="AA6830" s="319"/>
      <c r="AB6830" s="319"/>
      <c r="AC6830" s="319"/>
      <c r="AD6830" s="319"/>
      <c r="AE6830" s="319"/>
      <c r="AF6830" s="319"/>
    </row>
    <row r="6831" spans="2:32" s="313" customFormat="1" hidden="1" x14ac:dyDescent="0.25">
      <c r="B6831" s="313" t="s">
        <v>7174</v>
      </c>
      <c r="C6831" s="672"/>
      <c r="D6831" s="313" t="s">
        <v>12188</v>
      </c>
      <c r="E6831" s="313" t="s">
        <v>412</v>
      </c>
      <c r="I6831" s="313" t="s">
        <v>7174</v>
      </c>
      <c r="J6831" s="313" t="s">
        <v>1055</v>
      </c>
      <c r="K6831" s="313">
        <v>35</v>
      </c>
      <c r="L6831" s="319"/>
      <c r="M6831" s="319">
        <v>20</v>
      </c>
      <c r="N6831" s="319">
        <v>52</v>
      </c>
      <c r="O6831" s="319" t="s">
        <v>9647</v>
      </c>
      <c r="P6831" s="319">
        <v>57</v>
      </c>
      <c r="Q6831" s="319">
        <v>17</v>
      </c>
      <c r="R6831" s="319">
        <v>38</v>
      </c>
      <c r="S6831" s="319" t="s">
        <v>9648</v>
      </c>
      <c r="T6831" s="319">
        <v>16</v>
      </c>
      <c r="U6831" s="319">
        <v>-35.347999999999999</v>
      </c>
      <c r="V6831" s="319">
        <v>-57.293999999999997</v>
      </c>
      <c r="W6831" s="319"/>
      <c r="X6831" s="319"/>
      <c r="Y6831" s="319"/>
      <c r="Z6831" s="319"/>
      <c r="AA6831" s="319"/>
      <c r="AB6831" s="319"/>
      <c r="AC6831" s="319"/>
      <c r="AD6831" s="319"/>
      <c r="AE6831" s="319"/>
      <c r="AF6831" s="319"/>
    </row>
    <row r="6832" spans="2:32" s="313" customFormat="1" hidden="1" x14ac:dyDescent="0.25">
      <c r="B6832" s="313" t="s">
        <v>7177</v>
      </c>
      <c r="C6832" s="672"/>
      <c r="D6832" s="313" t="s">
        <v>12189</v>
      </c>
      <c r="E6832" s="313" t="s">
        <v>412</v>
      </c>
      <c r="I6832" s="313" t="s">
        <v>7177</v>
      </c>
      <c r="J6832" s="313" t="s">
        <v>516</v>
      </c>
      <c r="K6832" s="313">
        <v>25</v>
      </c>
      <c r="L6832" s="319"/>
      <c r="M6832" s="319">
        <v>45</v>
      </c>
      <c r="N6832" s="319">
        <v>36</v>
      </c>
      <c r="O6832" s="319" t="s">
        <v>9644</v>
      </c>
      <c r="P6832" s="319">
        <v>87</v>
      </c>
      <c r="Q6832" s="319">
        <v>24</v>
      </c>
      <c r="R6832" s="319">
        <v>33</v>
      </c>
      <c r="S6832" s="319" t="s">
        <v>9645</v>
      </c>
      <c r="T6832" s="319">
        <v>40</v>
      </c>
      <c r="U6832" s="319">
        <v>25.76</v>
      </c>
      <c r="V6832" s="319">
        <v>87.409000000000006</v>
      </c>
      <c r="W6832" s="319"/>
      <c r="X6832" s="319"/>
      <c r="Y6832" s="319"/>
      <c r="Z6832" s="319"/>
      <c r="AA6832" s="319"/>
      <c r="AB6832" s="319"/>
      <c r="AC6832" s="319"/>
      <c r="AD6832" s="319"/>
      <c r="AE6832" s="319"/>
      <c r="AF6832" s="319"/>
    </row>
    <row r="6833" spans="2:32" s="313" customFormat="1" hidden="1" x14ac:dyDescent="0.25">
      <c r="B6833" s="313" t="s">
        <v>1710</v>
      </c>
      <c r="C6833" s="672"/>
      <c r="D6833" s="313" t="s">
        <v>12190</v>
      </c>
      <c r="E6833" s="313" t="s">
        <v>412</v>
      </c>
      <c r="I6833" s="313" t="s">
        <v>1712</v>
      </c>
      <c r="J6833" s="313" t="s">
        <v>1711</v>
      </c>
      <c r="K6833" s="313">
        <v>35</v>
      </c>
      <c r="L6833" s="319"/>
      <c r="M6833" s="319">
        <v>10</v>
      </c>
      <c r="N6833" s="319">
        <v>15</v>
      </c>
      <c r="O6833" s="319" t="s">
        <v>9644</v>
      </c>
      <c r="P6833" s="319">
        <v>129</v>
      </c>
      <c r="Q6833" s="319">
        <v>7</v>
      </c>
      <c r="R6833" s="319">
        <v>43</v>
      </c>
      <c r="S6833" s="319" t="s">
        <v>9645</v>
      </c>
      <c r="T6833" s="319">
        <v>2</v>
      </c>
      <c r="U6833" s="319">
        <v>35.170999999999999</v>
      </c>
      <c r="V6833" s="319">
        <v>129.12899999999999</v>
      </c>
      <c r="W6833" s="319"/>
      <c r="X6833" s="319"/>
      <c r="Y6833" s="319"/>
      <c r="Z6833" s="319"/>
      <c r="AA6833" s="319"/>
      <c r="AB6833" s="319"/>
      <c r="AC6833" s="319"/>
      <c r="AD6833" s="319"/>
      <c r="AE6833" s="319"/>
      <c r="AF6833" s="319"/>
    </row>
    <row r="6834" spans="2:32" s="313" customFormat="1" hidden="1" x14ac:dyDescent="0.25">
      <c r="B6834" s="313" t="s">
        <v>7182</v>
      </c>
      <c r="C6834" s="672"/>
      <c r="D6834" s="313" t="s">
        <v>12191</v>
      </c>
      <c r="E6834" s="313" t="s">
        <v>412</v>
      </c>
      <c r="I6834" s="313" t="s">
        <v>7182</v>
      </c>
      <c r="J6834" s="313" t="s">
        <v>1030</v>
      </c>
      <c r="K6834" s="313">
        <v>18</v>
      </c>
      <c r="L6834" s="319"/>
      <c r="M6834" s="319">
        <v>49</v>
      </c>
      <c r="N6834" s="319">
        <v>28</v>
      </c>
      <c r="O6834" s="319" t="s">
        <v>9644</v>
      </c>
      <c r="P6834" s="319">
        <v>95</v>
      </c>
      <c r="Q6834" s="319">
        <v>15</v>
      </c>
      <c r="R6834" s="319">
        <v>57</v>
      </c>
      <c r="S6834" s="319" t="s">
        <v>9645</v>
      </c>
      <c r="T6834" s="319">
        <v>37</v>
      </c>
      <c r="U6834" s="319">
        <v>18.824000000000002</v>
      </c>
      <c r="V6834" s="319">
        <v>95.266000000000005</v>
      </c>
      <c r="W6834" s="319"/>
      <c r="X6834" s="319"/>
      <c r="Y6834" s="319"/>
      <c r="Z6834" s="319"/>
      <c r="AA6834" s="319"/>
      <c r="AB6834" s="319"/>
      <c r="AC6834" s="319"/>
      <c r="AD6834" s="319"/>
      <c r="AE6834" s="319"/>
      <c r="AF6834" s="319"/>
    </row>
    <row r="6835" spans="2:32" s="313" customFormat="1" hidden="1" x14ac:dyDescent="0.25">
      <c r="B6835" s="313" t="s">
        <v>7183</v>
      </c>
      <c r="C6835" s="672"/>
      <c r="D6835" s="313" t="s">
        <v>12192</v>
      </c>
      <c r="E6835" s="313" t="s">
        <v>412</v>
      </c>
      <c r="I6835" s="313" t="s">
        <v>7183</v>
      </c>
      <c r="J6835" s="313" t="s">
        <v>2849</v>
      </c>
      <c r="K6835" s="313">
        <v>63</v>
      </c>
      <c r="L6835" s="319"/>
      <c r="M6835" s="319">
        <v>43</v>
      </c>
      <c r="N6835" s="319">
        <v>54</v>
      </c>
      <c r="O6835" s="319" t="s">
        <v>9644</v>
      </c>
      <c r="P6835" s="319">
        <v>25</v>
      </c>
      <c r="Q6835" s="319">
        <v>55</v>
      </c>
      <c r="R6835" s="319">
        <v>34</v>
      </c>
      <c r="S6835" s="319" t="s">
        <v>9645</v>
      </c>
      <c r="T6835" s="319">
        <v>161</v>
      </c>
      <c r="U6835" s="319">
        <v>63.731999999999999</v>
      </c>
      <c r="V6835" s="319">
        <v>25.925999999999998</v>
      </c>
      <c r="W6835" s="319"/>
      <c r="X6835" s="319"/>
      <c r="Y6835" s="319"/>
      <c r="Z6835" s="319"/>
      <c r="AA6835" s="319"/>
      <c r="AB6835" s="319"/>
      <c r="AC6835" s="319"/>
      <c r="AD6835" s="319"/>
      <c r="AE6835" s="319"/>
      <c r="AF6835" s="319"/>
    </row>
    <row r="6836" spans="2:32" s="313" customFormat="1" hidden="1" x14ac:dyDescent="0.25">
      <c r="B6836" s="313" t="s">
        <v>7189</v>
      </c>
      <c r="C6836" s="672"/>
      <c r="D6836" s="313" t="s">
        <v>12193</v>
      </c>
      <c r="E6836" s="313" t="s">
        <v>412</v>
      </c>
      <c r="I6836" s="313" t="s">
        <v>7189</v>
      </c>
      <c r="J6836" s="313" t="s">
        <v>1051</v>
      </c>
      <c r="K6836" s="313">
        <v>33</v>
      </c>
      <c r="L6836" s="319"/>
      <c r="M6836" s="319">
        <v>33</v>
      </c>
      <c r="N6836" s="319">
        <v>40</v>
      </c>
      <c r="O6836" s="319" t="s">
        <v>9644</v>
      </c>
      <c r="P6836" s="319">
        <v>73</v>
      </c>
      <c r="Q6836" s="319">
        <v>1</v>
      </c>
      <c r="R6836" s="319">
        <v>55</v>
      </c>
      <c r="S6836" s="319" t="s">
        <v>9645</v>
      </c>
      <c r="T6836" s="319">
        <v>493</v>
      </c>
      <c r="U6836" s="319">
        <v>33.561</v>
      </c>
      <c r="V6836" s="319">
        <v>73.031999999999996</v>
      </c>
      <c r="W6836" s="319"/>
      <c r="X6836" s="319"/>
      <c r="Y6836" s="319"/>
      <c r="Z6836" s="319"/>
      <c r="AA6836" s="319"/>
      <c r="AB6836" s="319"/>
      <c r="AC6836" s="319"/>
      <c r="AD6836" s="319"/>
      <c r="AE6836" s="319"/>
      <c r="AF6836" s="319"/>
    </row>
    <row r="6837" spans="2:32" s="313" customFormat="1" hidden="1" x14ac:dyDescent="0.25">
      <c r="B6837" s="313" t="s">
        <v>7215</v>
      </c>
      <c r="C6837" s="672"/>
      <c r="D6837" s="313" t="s">
        <v>12194</v>
      </c>
      <c r="E6837" s="313" t="s">
        <v>412</v>
      </c>
      <c r="I6837" s="313" t="s">
        <v>7215</v>
      </c>
      <c r="J6837" s="313" t="s">
        <v>1117</v>
      </c>
      <c r="K6837" s="313">
        <v>14</v>
      </c>
      <c r="L6837" s="319"/>
      <c r="M6837" s="319">
        <v>51</v>
      </c>
      <c r="N6837" s="319">
        <v>55</v>
      </c>
      <c r="O6837" s="319" t="s">
        <v>9644</v>
      </c>
      <c r="P6837" s="319">
        <v>91</v>
      </c>
      <c r="Q6837" s="319">
        <v>30</v>
      </c>
      <c r="R6837" s="319">
        <v>7</v>
      </c>
      <c r="S6837" s="319" t="s">
        <v>9648</v>
      </c>
      <c r="T6837" s="319">
        <v>2372</v>
      </c>
      <c r="U6837" s="319">
        <v>14.865</v>
      </c>
      <c r="V6837" s="319">
        <v>-91.501999999999995</v>
      </c>
      <c r="W6837" s="319"/>
      <c r="X6837" s="319"/>
      <c r="Y6837" s="319"/>
      <c r="Z6837" s="319"/>
      <c r="AA6837" s="319"/>
      <c r="AB6837" s="319"/>
      <c r="AC6837" s="319"/>
      <c r="AD6837" s="319"/>
      <c r="AE6837" s="319"/>
      <c r="AF6837" s="319"/>
    </row>
    <row r="6838" spans="2:32" s="313" customFormat="1" hidden="1" x14ac:dyDescent="0.25">
      <c r="B6838" s="313" t="s">
        <v>4679</v>
      </c>
      <c r="C6838" s="672"/>
      <c r="D6838" s="313" t="s">
        <v>12195</v>
      </c>
      <c r="E6838" s="313" t="s">
        <v>412</v>
      </c>
      <c r="I6838" s="313" t="s">
        <v>4680</v>
      </c>
      <c r="J6838" s="313" t="s">
        <v>1711</v>
      </c>
      <c r="K6838" s="313">
        <v>35</v>
      </c>
      <c r="L6838" s="319"/>
      <c r="M6838" s="319">
        <v>51</v>
      </c>
      <c r="N6838" s="319">
        <v>23</v>
      </c>
      <c r="O6838" s="319" t="s">
        <v>9644</v>
      </c>
      <c r="P6838" s="319">
        <v>129</v>
      </c>
      <c r="Q6838" s="319">
        <v>12</v>
      </c>
      <c r="R6838" s="319">
        <v>41</v>
      </c>
      <c r="S6838" s="319" t="s">
        <v>9645</v>
      </c>
      <c r="T6838" s="319">
        <v>27</v>
      </c>
      <c r="U6838" s="319">
        <v>35.856000000000002</v>
      </c>
      <c r="V6838" s="319">
        <v>129.21100000000001</v>
      </c>
      <c r="W6838" s="319"/>
      <c r="X6838" s="319"/>
      <c r="Y6838" s="319"/>
      <c r="Z6838" s="319"/>
      <c r="AA6838" s="319"/>
      <c r="AB6838" s="319"/>
      <c r="AC6838" s="319"/>
      <c r="AD6838" s="319"/>
      <c r="AE6838" s="319"/>
      <c r="AF6838" s="319"/>
    </row>
    <row r="6839" spans="2:32" s="313" customFormat="1" hidden="1" x14ac:dyDescent="0.25">
      <c r="B6839" s="313" t="s">
        <v>6674</v>
      </c>
      <c r="C6839" s="672"/>
      <c r="D6839" s="313" t="s">
        <v>12196</v>
      </c>
      <c r="E6839" s="313" t="s">
        <v>412</v>
      </c>
      <c r="I6839" s="313" t="s">
        <v>6675</v>
      </c>
      <c r="J6839" s="313" t="s">
        <v>2849</v>
      </c>
      <c r="K6839" s="313">
        <v>64</v>
      </c>
      <c r="L6839" s="319"/>
      <c r="M6839" s="319">
        <v>41</v>
      </c>
      <c r="N6839" s="319">
        <v>17</v>
      </c>
      <c r="O6839" s="319" t="s">
        <v>9644</v>
      </c>
      <c r="P6839" s="319">
        <v>24</v>
      </c>
      <c r="Q6839" s="319">
        <v>41</v>
      </c>
      <c r="R6839" s="319">
        <v>45</v>
      </c>
      <c r="S6839" s="319" t="s">
        <v>9645</v>
      </c>
      <c r="T6839" s="319">
        <v>36</v>
      </c>
      <c r="U6839" s="319">
        <v>64.688000000000002</v>
      </c>
      <c r="V6839" s="319">
        <v>24.696000000000002</v>
      </c>
      <c r="W6839" s="319"/>
      <c r="X6839" s="319"/>
      <c r="Y6839" s="319"/>
      <c r="Z6839" s="319"/>
      <c r="AA6839" s="319"/>
      <c r="AB6839" s="319"/>
      <c r="AC6839" s="319"/>
      <c r="AD6839" s="319"/>
      <c r="AE6839" s="319"/>
      <c r="AF6839" s="319"/>
    </row>
    <row r="6840" spans="2:32" s="313" customFormat="1" hidden="1" x14ac:dyDescent="0.25">
      <c r="B6840" s="313" t="s">
        <v>7231</v>
      </c>
      <c r="C6840" s="672"/>
      <c r="D6840" s="313" t="s">
        <v>12197</v>
      </c>
      <c r="E6840" s="313" t="s">
        <v>412</v>
      </c>
      <c r="I6840" s="313" t="s">
        <v>7231</v>
      </c>
      <c r="J6840" s="313" t="s">
        <v>440</v>
      </c>
      <c r="K6840" s="313">
        <v>22</v>
      </c>
      <c r="L6840" s="319"/>
      <c r="M6840" s="319">
        <v>42</v>
      </c>
      <c r="N6840" s="319">
        <v>9</v>
      </c>
      <c r="O6840" s="319" t="s">
        <v>9644</v>
      </c>
      <c r="P6840" s="319">
        <v>39</v>
      </c>
      <c r="Q6840" s="319">
        <v>4</v>
      </c>
      <c r="R6840" s="319">
        <v>11</v>
      </c>
      <c r="S6840" s="319" t="s">
        <v>9645</v>
      </c>
      <c r="T6840" s="319">
        <v>7</v>
      </c>
      <c r="U6840" s="319">
        <v>22.702999999999999</v>
      </c>
      <c r="V6840" s="319">
        <v>39.07</v>
      </c>
      <c r="W6840" s="319"/>
      <c r="X6840" s="319"/>
      <c r="Y6840" s="319"/>
      <c r="Z6840" s="319"/>
      <c r="AA6840" s="319"/>
      <c r="AB6840" s="319"/>
      <c r="AC6840" s="319"/>
      <c r="AD6840" s="319"/>
      <c r="AE6840" s="319"/>
      <c r="AF6840" s="319"/>
    </row>
    <row r="6841" spans="2:32" s="313" customFormat="1" hidden="1" x14ac:dyDescent="0.25">
      <c r="B6841" s="313" t="s">
        <v>7232</v>
      </c>
      <c r="C6841" s="672"/>
      <c r="D6841" s="313" t="s">
        <v>12198</v>
      </c>
      <c r="E6841" s="313" t="s">
        <v>412</v>
      </c>
      <c r="I6841" s="313" t="s">
        <v>7232</v>
      </c>
      <c r="J6841" s="313" t="s">
        <v>745</v>
      </c>
      <c r="K6841" s="313">
        <v>58</v>
      </c>
      <c r="L6841" s="319"/>
      <c r="M6841" s="319">
        <v>29</v>
      </c>
      <c r="N6841" s="319">
        <v>53</v>
      </c>
      <c r="O6841" s="319" t="s">
        <v>9644</v>
      </c>
      <c r="P6841" s="319">
        <v>13</v>
      </c>
      <c r="Q6841" s="319">
        <v>3</v>
      </c>
      <c r="R6841" s="319">
        <v>11</v>
      </c>
      <c r="S6841" s="319" t="s">
        <v>9645</v>
      </c>
      <c r="T6841" s="319">
        <v>71</v>
      </c>
      <c r="U6841" s="319">
        <v>58.497999999999998</v>
      </c>
      <c r="V6841" s="319">
        <v>13.053000000000001</v>
      </c>
      <c r="W6841" s="319"/>
      <c r="X6841" s="319"/>
      <c r="Y6841" s="319"/>
      <c r="Z6841" s="319"/>
      <c r="AA6841" s="319"/>
      <c r="AB6841" s="319"/>
      <c r="AC6841" s="319"/>
      <c r="AD6841" s="319"/>
      <c r="AE6841" s="319"/>
      <c r="AF6841" s="319"/>
    </row>
    <row r="6842" spans="2:32" s="313" customFormat="1" hidden="1" x14ac:dyDescent="0.25">
      <c r="B6842" s="313" t="s">
        <v>8518</v>
      </c>
      <c r="C6842" s="672"/>
      <c r="D6842" s="313" t="s">
        <v>12199</v>
      </c>
      <c r="E6842" s="313" t="s">
        <v>412</v>
      </c>
      <c r="I6842" s="313" t="s">
        <v>8519</v>
      </c>
      <c r="J6842" s="313" t="s">
        <v>726</v>
      </c>
      <c r="K6842" s="313">
        <v>5</v>
      </c>
      <c r="L6842" s="319"/>
      <c r="M6842" s="319">
        <v>14</v>
      </c>
      <c r="N6842" s="319">
        <v>32</v>
      </c>
      <c r="O6842" s="319" t="s">
        <v>9647</v>
      </c>
      <c r="P6842" s="319">
        <v>105</v>
      </c>
      <c r="Q6842" s="319">
        <v>10</v>
      </c>
      <c r="R6842" s="319">
        <v>44</v>
      </c>
      <c r="S6842" s="319" t="s">
        <v>9645</v>
      </c>
      <c r="T6842" s="319">
        <v>86</v>
      </c>
      <c r="U6842" s="319">
        <v>-5.242</v>
      </c>
      <c r="V6842" s="319">
        <v>105.179</v>
      </c>
      <c r="W6842" s="319"/>
      <c r="X6842" s="319"/>
      <c r="Y6842" s="319"/>
      <c r="Z6842" s="319"/>
      <c r="AA6842" s="319"/>
      <c r="AB6842" s="319"/>
      <c r="AC6842" s="319"/>
      <c r="AD6842" s="319"/>
      <c r="AE6842" s="319"/>
      <c r="AF6842" s="319"/>
    </row>
    <row r="6843" spans="2:32" s="313" customFormat="1" hidden="1" x14ac:dyDescent="0.25">
      <c r="B6843" s="313" t="s">
        <v>8004</v>
      </c>
      <c r="C6843" s="672"/>
      <c r="D6843" s="313" t="s">
        <v>12200</v>
      </c>
      <c r="E6843" s="313" t="s">
        <v>412</v>
      </c>
      <c r="I6843" s="313" t="s">
        <v>8005</v>
      </c>
      <c r="J6843" s="313" t="s">
        <v>1051</v>
      </c>
      <c r="K6843" s="313">
        <v>30</v>
      </c>
      <c r="L6843" s="319"/>
      <c r="M6843" s="319">
        <v>45</v>
      </c>
      <c r="N6843" s="319">
        <v>29</v>
      </c>
      <c r="O6843" s="319" t="s">
        <v>9644</v>
      </c>
      <c r="P6843" s="319">
        <v>72</v>
      </c>
      <c r="Q6843" s="319">
        <v>16</v>
      </c>
      <c r="R6843" s="319">
        <v>57</v>
      </c>
      <c r="S6843" s="319" t="s">
        <v>9645</v>
      </c>
      <c r="T6843" s="319">
        <v>150</v>
      </c>
      <c r="U6843" s="319">
        <v>30.757999999999999</v>
      </c>
      <c r="V6843" s="319">
        <v>72.281999999999996</v>
      </c>
      <c r="W6843" s="319"/>
      <c r="X6843" s="319"/>
      <c r="Y6843" s="319"/>
      <c r="Z6843" s="319"/>
      <c r="AA6843" s="319"/>
      <c r="AB6843" s="319"/>
      <c r="AC6843" s="319"/>
      <c r="AD6843" s="319"/>
      <c r="AE6843" s="319"/>
      <c r="AF6843" s="319"/>
    </row>
    <row r="6844" spans="2:32" s="313" customFormat="1" hidden="1" x14ac:dyDescent="0.25">
      <c r="B6844" s="313" t="s">
        <v>7235</v>
      </c>
      <c r="C6844" s="672"/>
      <c r="D6844" s="313" t="s">
        <v>12201</v>
      </c>
      <c r="E6844" s="313" t="s">
        <v>412</v>
      </c>
      <c r="I6844" s="313" t="s">
        <v>7235</v>
      </c>
      <c r="J6844" s="313" t="s">
        <v>418</v>
      </c>
      <c r="K6844" s="313">
        <v>30</v>
      </c>
      <c r="L6844" s="319"/>
      <c r="M6844" s="319">
        <v>17</v>
      </c>
      <c r="N6844" s="319">
        <v>52</v>
      </c>
      <c r="O6844" s="319" t="s">
        <v>9644</v>
      </c>
      <c r="P6844" s="319">
        <v>56</v>
      </c>
      <c r="Q6844" s="319">
        <v>3</v>
      </c>
      <c r="R6844" s="319">
        <v>7</v>
      </c>
      <c r="S6844" s="319" t="s">
        <v>9645</v>
      </c>
      <c r="T6844" s="319">
        <v>1615</v>
      </c>
      <c r="U6844" s="319">
        <v>30.297999999999998</v>
      </c>
      <c r="V6844" s="319">
        <v>56.052</v>
      </c>
      <c r="W6844" s="319"/>
      <c r="X6844" s="319"/>
      <c r="Y6844" s="319"/>
      <c r="Z6844" s="319"/>
      <c r="AA6844" s="319"/>
      <c r="AB6844" s="319"/>
      <c r="AC6844" s="319"/>
      <c r="AD6844" s="319"/>
      <c r="AE6844" s="319"/>
      <c r="AF6844" s="319"/>
    </row>
    <row r="6845" spans="2:32" s="313" customFormat="1" hidden="1" x14ac:dyDescent="0.25">
      <c r="B6845" s="313" t="s">
        <v>7255</v>
      </c>
      <c r="C6845" s="672"/>
      <c r="D6845" s="313" t="s">
        <v>12202</v>
      </c>
      <c r="E6845" s="313" t="s">
        <v>412</v>
      </c>
      <c r="I6845" s="313" t="s">
        <v>7255</v>
      </c>
      <c r="J6845" s="313" t="s">
        <v>1287</v>
      </c>
      <c r="K6845" s="313">
        <v>32</v>
      </c>
      <c r="L6845" s="319"/>
      <c r="M6845" s="319">
        <v>39</v>
      </c>
      <c r="N6845" s="319">
        <v>37</v>
      </c>
      <c r="O6845" s="319" t="s">
        <v>9644</v>
      </c>
      <c r="P6845" s="319">
        <v>35</v>
      </c>
      <c r="Q6845" s="319">
        <v>10</v>
      </c>
      <c r="R6845" s="319">
        <v>56</v>
      </c>
      <c r="S6845" s="319" t="s">
        <v>9645</v>
      </c>
      <c r="T6845" s="319">
        <v>57</v>
      </c>
      <c r="U6845" s="319">
        <v>32.659999999999997</v>
      </c>
      <c r="V6845" s="319">
        <v>35.182000000000002</v>
      </c>
      <c r="W6845" s="319"/>
      <c r="X6845" s="319"/>
      <c r="Y6845" s="319"/>
      <c r="Z6845" s="319"/>
      <c r="AA6845" s="319"/>
      <c r="AB6845" s="319"/>
      <c r="AC6845" s="319"/>
      <c r="AD6845" s="319"/>
      <c r="AE6845" s="319"/>
      <c r="AF6845" s="319"/>
    </row>
    <row r="6846" spans="2:32" s="313" customFormat="1" hidden="1" x14ac:dyDescent="0.25">
      <c r="B6846" s="313" t="s">
        <v>7256</v>
      </c>
      <c r="C6846" s="672"/>
      <c r="D6846" s="313" t="s">
        <v>12203</v>
      </c>
      <c r="E6846" s="313" t="s">
        <v>412</v>
      </c>
      <c r="I6846" s="313" t="s">
        <v>7256</v>
      </c>
      <c r="J6846" s="313" t="s">
        <v>1287</v>
      </c>
      <c r="K6846" s="313">
        <v>30</v>
      </c>
      <c r="L6846" s="319"/>
      <c r="M6846" s="319">
        <v>46</v>
      </c>
      <c r="N6846" s="319">
        <v>34</v>
      </c>
      <c r="O6846" s="319" t="s">
        <v>9644</v>
      </c>
      <c r="P6846" s="319">
        <v>34</v>
      </c>
      <c r="Q6846" s="319">
        <v>40</v>
      </c>
      <c r="R6846" s="319">
        <v>0</v>
      </c>
      <c r="S6846" s="319" t="s">
        <v>9645</v>
      </c>
      <c r="T6846" s="319">
        <v>649</v>
      </c>
      <c r="U6846" s="319">
        <v>30.776</v>
      </c>
      <c r="V6846" s="319">
        <v>34.667000000000002</v>
      </c>
      <c r="W6846" s="319"/>
      <c r="X6846" s="319"/>
      <c r="Y6846" s="319"/>
      <c r="Z6846" s="319"/>
      <c r="AA6846" s="319"/>
      <c r="AB6846" s="319"/>
      <c r="AC6846" s="319"/>
      <c r="AD6846" s="319"/>
      <c r="AE6846" s="319"/>
      <c r="AF6846" s="319"/>
    </row>
    <row r="6847" spans="2:32" s="313" customFormat="1" hidden="1" x14ac:dyDescent="0.25">
      <c r="B6847" s="313" t="s">
        <v>6109</v>
      </c>
      <c r="C6847" s="672"/>
      <c r="D6847" s="313" t="s">
        <v>12204</v>
      </c>
      <c r="E6847" s="313" t="s">
        <v>412</v>
      </c>
      <c r="I6847" s="313" t="s">
        <v>6110</v>
      </c>
      <c r="J6847" s="313" t="s">
        <v>726</v>
      </c>
      <c r="K6847" s="313">
        <v>3</v>
      </c>
      <c r="L6847" s="319"/>
      <c r="M6847" s="319">
        <v>54</v>
      </c>
      <c r="N6847" s="319">
        <v>31</v>
      </c>
      <c r="O6847" s="319" t="s">
        <v>9644</v>
      </c>
      <c r="P6847" s="319">
        <v>108</v>
      </c>
      <c r="Q6847" s="319">
        <v>23</v>
      </c>
      <c r="R6847" s="319">
        <v>16</v>
      </c>
      <c r="S6847" s="319" t="s">
        <v>9645</v>
      </c>
      <c r="T6847" s="319">
        <v>3</v>
      </c>
      <c r="U6847" s="319">
        <v>3.9089999999999998</v>
      </c>
      <c r="V6847" s="319">
        <v>108.38800000000001</v>
      </c>
      <c r="W6847" s="319"/>
      <c r="X6847" s="319"/>
      <c r="Y6847" s="319"/>
      <c r="Z6847" s="319"/>
      <c r="AA6847" s="319"/>
      <c r="AB6847" s="319"/>
      <c r="AC6847" s="319"/>
      <c r="AD6847" s="319"/>
      <c r="AE6847" s="319"/>
      <c r="AF6847" s="319"/>
    </row>
    <row r="6848" spans="2:32" s="313" customFormat="1" hidden="1" x14ac:dyDescent="0.25">
      <c r="B6848" s="313" t="s">
        <v>7273</v>
      </c>
      <c r="C6848" s="672"/>
      <c r="D6848" s="313" t="s">
        <v>12205</v>
      </c>
      <c r="E6848" s="313" t="s">
        <v>412</v>
      </c>
      <c r="I6848" s="313" t="s">
        <v>7273</v>
      </c>
      <c r="J6848" s="313" t="s">
        <v>1148</v>
      </c>
      <c r="K6848" s="313">
        <v>9</v>
      </c>
      <c r="L6848" s="319"/>
      <c r="M6848" s="319">
        <v>46</v>
      </c>
      <c r="N6848" s="319">
        <v>39</v>
      </c>
      <c r="O6848" s="319" t="s">
        <v>9644</v>
      </c>
      <c r="P6848" s="319">
        <v>98</v>
      </c>
      <c r="Q6848" s="319">
        <v>35</v>
      </c>
      <c r="R6848" s="319">
        <v>7</v>
      </c>
      <c r="S6848" s="319" t="s">
        <v>9645</v>
      </c>
      <c r="T6848" s="319">
        <v>18</v>
      </c>
      <c r="U6848" s="319">
        <v>9.7780000000000005</v>
      </c>
      <c r="V6848" s="319">
        <v>98.584999999999994</v>
      </c>
      <c r="W6848" s="319"/>
      <c r="X6848" s="319"/>
      <c r="Y6848" s="319"/>
      <c r="Z6848" s="319"/>
      <c r="AA6848" s="319"/>
      <c r="AB6848" s="319"/>
      <c r="AC6848" s="319"/>
      <c r="AD6848" s="319"/>
      <c r="AE6848" s="319"/>
      <c r="AF6848" s="319"/>
    </row>
    <row r="6849" spans="2:32" s="313" customFormat="1" hidden="1" x14ac:dyDescent="0.25">
      <c r="B6849" s="313" t="s">
        <v>7274</v>
      </c>
      <c r="C6849" s="672"/>
      <c r="D6849" s="313" t="s">
        <v>12206</v>
      </c>
      <c r="E6849" s="313" t="s">
        <v>412</v>
      </c>
      <c r="I6849" s="313" t="s">
        <v>7274</v>
      </c>
      <c r="J6849" s="313" t="s">
        <v>2849</v>
      </c>
      <c r="K6849" s="313">
        <v>62</v>
      </c>
      <c r="L6849" s="319"/>
      <c r="M6849" s="319">
        <v>3</v>
      </c>
      <c r="N6849" s="319">
        <v>55</v>
      </c>
      <c r="O6849" s="319" t="s">
        <v>9644</v>
      </c>
      <c r="P6849" s="319">
        <v>28</v>
      </c>
      <c r="Q6849" s="319">
        <v>21</v>
      </c>
      <c r="R6849" s="319">
        <v>23</v>
      </c>
      <c r="S6849" s="319" t="s">
        <v>9645</v>
      </c>
      <c r="T6849" s="319">
        <v>9</v>
      </c>
      <c r="U6849" s="319">
        <v>62.064999999999998</v>
      </c>
      <c r="V6849" s="319">
        <v>28.356000000000002</v>
      </c>
      <c r="W6849" s="319"/>
      <c r="X6849" s="319"/>
      <c r="Y6849" s="319"/>
      <c r="Z6849" s="319"/>
      <c r="AA6849" s="319"/>
      <c r="AB6849" s="319"/>
      <c r="AC6849" s="319"/>
      <c r="AD6849" s="319"/>
      <c r="AE6849" s="319"/>
      <c r="AF6849" s="319"/>
    </row>
    <row r="6850" spans="2:32" s="313" customFormat="1" hidden="1" x14ac:dyDescent="0.25">
      <c r="B6850" s="313" t="s">
        <v>7278</v>
      </c>
      <c r="C6850" s="672"/>
      <c r="D6850" s="313" t="s">
        <v>12207</v>
      </c>
      <c r="E6850" s="313" t="s">
        <v>412</v>
      </c>
      <c r="I6850" s="313" t="s">
        <v>7278</v>
      </c>
      <c r="J6850" s="313" t="s">
        <v>682</v>
      </c>
      <c r="K6850" s="313">
        <v>46</v>
      </c>
      <c r="L6850" s="319"/>
      <c r="M6850" s="319">
        <v>18</v>
      </c>
      <c r="N6850" s="319">
        <v>13</v>
      </c>
      <c r="O6850" s="319" t="s">
        <v>9644</v>
      </c>
      <c r="P6850" s="319">
        <v>7</v>
      </c>
      <c r="Q6850" s="319">
        <v>49</v>
      </c>
      <c r="R6850" s="319">
        <v>24</v>
      </c>
      <c r="S6850" s="319" t="s">
        <v>9645</v>
      </c>
      <c r="T6850" s="319">
        <v>638</v>
      </c>
      <c r="U6850" s="319">
        <v>46.304000000000002</v>
      </c>
      <c r="V6850" s="319">
        <v>7.8230000000000004</v>
      </c>
      <c r="W6850" s="319"/>
      <c r="X6850" s="319"/>
      <c r="Y6850" s="319"/>
      <c r="Z6850" s="319"/>
      <c r="AA6850" s="319"/>
      <c r="AB6850" s="319"/>
      <c r="AC6850" s="319"/>
      <c r="AD6850" s="319"/>
      <c r="AE6850" s="319"/>
      <c r="AF6850" s="319"/>
    </row>
    <row r="6851" spans="2:32" s="313" customFormat="1" hidden="1" x14ac:dyDescent="0.25">
      <c r="B6851" s="313" t="s">
        <v>7282</v>
      </c>
      <c r="C6851" s="672"/>
      <c r="D6851" s="313" t="s">
        <v>12208</v>
      </c>
      <c r="E6851" s="313" t="s">
        <v>412</v>
      </c>
      <c r="I6851" s="313" t="s">
        <v>7283</v>
      </c>
      <c r="J6851" s="313" t="s">
        <v>1336</v>
      </c>
      <c r="K6851" s="313">
        <v>30</v>
      </c>
      <c r="L6851" s="319"/>
      <c r="M6851" s="319">
        <v>30</v>
      </c>
      <c r="N6851" s="319">
        <v>0</v>
      </c>
      <c r="O6851" s="319" t="s">
        <v>9644</v>
      </c>
      <c r="P6851" s="319">
        <v>18</v>
      </c>
      <c r="Q6851" s="319">
        <v>31</v>
      </c>
      <c r="R6851" s="319">
        <v>37</v>
      </c>
      <c r="S6851" s="319" t="s">
        <v>9645</v>
      </c>
      <c r="T6851" s="319">
        <v>13</v>
      </c>
      <c r="U6851" s="319">
        <v>30.5</v>
      </c>
      <c r="V6851" s="319">
        <v>18.527000000000001</v>
      </c>
      <c r="W6851" s="319"/>
      <c r="X6851" s="319"/>
      <c r="Y6851" s="319"/>
      <c r="Z6851" s="319"/>
      <c r="AA6851" s="319"/>
      <c r="AB6851" s="319"/>
      <c r="AC6851" s="319"/>
      <c r="AD6851" s="319"/>
      <c r="AE6851" s="319"/>
      <c r="AF6851" s="319"/>
    </row>
    <row r="6852" spans="2:32" s="313" customFormat="1" hidden="1" x14ac:dyDescent="0.25">
      <c r="B6852" s="313" t="s">
        <v>7286</v>
      </c>
      <c r="C6852" s="672"/>
      <c r="D6852" s="313" t="s">
        <v>12209</v>
      </c>
      <c r="E6852" s="313" t="s">
        <v>412</v>
      </c>
      <c r="I6852" s="313" t="s">
        <v>7287</v>
      </c>
      <c r="J6852" s="313" t="s">
        <v>440</v>
      </c>
      <c r="K6852" s="313">
        <v>28</v>
      </c>
      <c r="L6852" s="319"/>
      <c r="M6852" s="319">
        <v>4</v>
      </c>
      <c r="N6852" s="319">
        <v>46</v>
      </c>
      <c r="O6852" s="319" t="s">
        <v>9644</v>
      </c>
      <c r="P6852" s="319">
        <v>48</v>
      </c>
      <c r="Q6852" s="319">
        <v>36</v>
      </c>
      <c r="R6852" s="319">
        <v>39</v>
      </c>
      <c r="S6852" s="319" t="s">
        <v>9645</v>
      </c>
      <c r="T6852" s="319">
        <v>4</v>
      </c>
      <c r="U6852" s="319">
        <v>28.079000000000001</v>
      </c>
      <c r="V6852" s="319">
        <v>48.610999999999997</v>
      </c>
      <c r="W6852" s="319"/>
      <c r="X6852" s="319"/>
      <c r="Y6852" s="319"/>
      <c r="Z6852" s="319"/>
      <c r="AA6852" s="319"/>
      <c r="AB6852" s="319"/>
      <c r="AC6852" s="319"/>
      <c r="AD6852" s="319"/>
      <c r="AE6852" s="319"/>
      <c r="AF6852" s="319"/>
    </row>
    <row r="6853" spans="2:32" s="313" customFormat="1" hidden="1" x14ac:dyDescent="0.25">
      <c r="B6853" s="313" t="s">
        <v>7284</v>
      </c>
      <c r="C6853" s="672"/>
      <c r="D6853" s="313" t="s">
        <v>12210</v>
      </c>
      <c r="E6853" s="313" t="s">
        <v>412</v>
      </c>
      <c r="I6853" s="313" t="s">
        <v>7284</v>
      </c>
      <c r="J6853" s="313" t="s">
        <v>440</v>
      </c>
      <c r="K6853" s="313">
        <v>27</v>
      </c>
      <c r="L6853" s="319"/>
      <c r="M6853" s="319">
        <v>52</v>
      </c>
      <c r="N6853" s="319">
        <v>8</v>
      </c>
      <c r="O6853" s="319" t="s">
        <v>9644</v>
      </c>
      <c r="P6853" s="319">
        <v>48</v>
      </c>
      <c r="Q6853" s="319">
        <v>46</v>
      </c>
      <c r="R6853" s="319">
        <v>6</v>
      </c>
      <c r="S6853" s="319" t="s">
        <v>9645</v>
      </c>
      <c r="T6853" s="319">
        <v>10</v>
      </c>
      <c r="U6853" s="319">
        <v>27.869</v>
      </c>
      <c r="V6853" s="319">
        <v>48.768000000000001</v>
      </c>
      <c r="W6853" s="319"/>
      <c r="X6853" s="319"/>
      <c r="Y6853" s="319"/>
      <c r="Z6853" s="319"/>
      <c r="AA6853" s="319"/>
      <c r="AB6853" s="319"/>
      <c r="AC6853" s="319"/>
      <c r="AD6853" s="319"/>
      <c r="AE6853" s="319"/>
      <c r="AF6853" s="319"/>
    </row>
    <row r="6854" spans="2:32" s="313" customFormat="1" hidden="1" x14ac:dyDescent="0.25">
      <c r="B6854" s="313" t="s">
        <v>7285</v>
      </c>
      <c r="C6854" s="672"/>
      <c r="D6854" s="313" t="s">
        <v>12211</v>
      </c>
      <c r="E6854" s="313" t="s">
        <v>412</v>
      </c>
      <c r="I6854" s="313" t="s">
        <v>7285</v>
      </c>
      <c r="J6854" s="313" t="s">
        <v>440</v>
      </c>
      <c r="K6854" s="313">
        <v>26</v>
      </c>
      <c r="L6854" s="319"/>
      <c r="M6854" s="319">
        <v>43</v>
      </c>
      <c r="N6854" s="319">
        <v>23</v>
      </c>
      <c r="O6854" s="319" t="s">
        <v>9644</v>
      </c>
      <c r="P6854" s="319">
        <v>50</v>
      </c>
      <c r="Q6854" s="319">
        <v>1</v>
      </c>
      <c r="R6854" s="319">
        <v>50</v>
      </c>
      <c r="S6854" s="319" t="s">
        <v>9645</v>
      </c>
      <c r="T6854" s="319">
        <v>2</v>
      </c>
      <c r="U6854" s="319">
        <v>26.722999999999999</v>
      </c>
      <c r="V6854" s="319">
        <v>50.030999999999999</v>
      </c>
      <c r="W6854" s="319"/>
      <c r="X6854" s="319"/>
      <c r="Y6854" s="319"/>
      <c r="Z6854" s="319"/>
      <c r="AA6854" s="319"/>
      <c r="AB6854" s="319"/>
      <c r="AC6854" s="319"/>
      <c r="AD6854" s="319"/>
      <c r="AE6854" s="319"/>
      <c r="AF6854" s="319"/>
    </row>
    <row r="6855" spans="2:32" s="313" customFormat="1" hidden="1" x14ac:dyDescent="0.25">
      <c r="B6855" s="313" t="s">
        <v>7296</v>
      </c>
      <c r="C6855" s="672"/>
      <c r="D6855" s="313" t="s">
        <v>12212</v>
      </c>
      <c r="E6855" s="313" t="s">
        <v>412</v>
      </c>
      <c r="I6855" s="313" t="s">
        <v>7296</v>
      </c>
      <c r="J6855" s="313" t="s">
        <v>2849</v>
      </c>
      <c r="K6855" s="313">
        <v>60</v>
      </c>
      <c r="L6855" s="319"/>
      <c r="M6855" s="319">
        <v>44</v>
      </c>
      <c r="N6855" s="319">
        <v>41</v>
      </c>
      <c r="O6855" s="319" t="s">
        <v>9644</v>
      </c>
      <c r="P6855" s="319">
        <v>24</v>
      </c>
      <c r="Q6855" s="319">
        <v>6</v>
      </c>
      <c r="R6855" s="319">
        <v>28</v>
      </c>
      <c r="S6855" s="319" t="s">
        <v>9645</v>
      </c>
      <c r="T6855" s="319">
        <v>125</v>
      </c>
      <c r="U6855" s="319">
        <v>60.744999999999997</v>
      </c>
      <c r="V6855" s="319">
        <v>24.108000000000001</v>
      </c>
      <c r="W6855" s="319"/>
      <c r="X6855" s="319"/>
      <c r="Y6855" s="319"/>
      <c r="Z6855" s="319"/>
      <c r="AA6855" s="319"/>
      <c r="AB6855" s="319"/>
      <c r="AC6855" s="319"/>
      <c r="AD6855" s="319"/>
      <c r="AE6855" s="319"/>
      <c r="AF6855" s="319"/>
    </row>
    <row r="6856" spans="2:32" s="313" customFormat="1" hidden="1" x14ac:dyDescent="0.25">
      <c r="B6856" s="313" t="s">
        <v>7299</v>
      </c>
      <c r="C6856" s="672"/>
      <c r="D6856" s="313" t="s">
        <v>12213</v>
      </c>
      <c r="E6856" s="313" t="s">
        <v>412</v>
      </c>
      <c r="I6856" s="313" t="s">
        <v>7300</v>
      </c>
      <c r="J6856" s="313" t="s">
        <v>406</v>
      </c>
      <c r="K6856" s="313">
        <v>53</v>
      </c>
      <c r="L6856" s="319"/>
      <c r="M6856" s="319">
        <v>18</v>
      </c>
      <c r="N6856" s="319">
        <v>23</v>
      </c>
      <c r="O6856" s="319" t="s">
        <v>9644</v>
      </c>
      <c r="P6856" s="319">
        <v>12</v>
      </c>
      <c r="Q6856" s="319">
        <v>45</v>
      </c>
      <c r="R6856" s="319">
        <v>11</v>
      </c>
      <c r="S6856" s="319" t="s">
        <v>9645</v>
      </c>
      <c r="T6856" s="319">
        <v>68</v>
      </c>
      <c r="U6856" s="319">
        <v>53.305999999999997</v>
      </c>
      <c r="V6856" s="319">
        <v>12.753</v>
      </c>
      <c r="W6856" s="319"/>
      <c r="X6856" s="319"/>
      <c r="Y6856" s="319"/>
      <c r="Z6856" s="319"/>
      <c r="AA6856" s="319"/>
      <c r="AB6856" s="319"/>
      <c r="AC6856" s="319"/>
      <c r="AD6856" s="319"/>
      <c r="AE6856" s="319"/>
      <c r="AF6856" s="319"/>
    </row>
    <row r="6857" spans="2:32" s="313" customFormat="1" hidden="1" x14ac:dyDescent="0.25">
      <c r="B6857" s="313" t="s">
        <v>7304</v>
      </c>
      <c r="C6857" s="672"/>
      <c r="D6857" s="313" t="s">
        <v>12214</v>
      </c>
      <c r="E6857" s="313" t="s">
        <v>412</v>
      </c>
      <c r="I6857" s="313" t="s">
        <v>7304</v>
      </c>
      <c r="J6857" s="313" t="s">
        <v>1055</v>
      </c>
      <c r="K6857" s="313">
        <v>29</v>
      </c>
      <c r="L6857" s="319"/>
      <c r="M6857" s="319">
        <v>12</v>
      </c>
      <c r="N6857" s="319">
        <v>36</v>
      </c>
      <c r="O6857" s="319" t="s">
        <v>9647</v>
      </c>
      <c r="P6857" s="319">
        <v>59</v>
      </c>
      <c r="Q6857" s="319">
        <v>41</v>
      </c>
      <c r="R6857" s="319">
        <v>27</v>
      </c>
      <c r="S6857" s="319" t="s">
        <v>9648</v>
      </c>
      <c r="T6857" s="319">
        <v>50</v>
      </c>
      <c r="U6857" s="319">
        <v>-29.21</v>
      </c>
      <c r="V6857" s="319">
        <v>-59.691000000000003</v>
      </c>
      <c r="W6857" s="319"/>
      <c r="X6857" s="319"/>
      <c r="Y6857" s="319"/>
      <c r="Z6857" s="319"/>
      <c r="AA6857" s="319"/>
      <c r="AB6857" s="319"/>
      <c r="AC6857" s="319"/>
      <c r="AD6857" s="319"/>
      <c r="AE6857" s="319"/>
      <c r="AF6857" s="319"/>
    </row>
    <row r="6858" spans="2:32" s="313" customFormat="1" hidden="1" x14ac:dyDescent="0.25">
      <c r="B6858" s="313" t="s">
        <v>7314</v>
      </c>
      <c r="C6858" s="672"/>
      <c r="D6858" s="313" t="s">
        <v>12215</v>
      </c>
      <c r="E6858" s="313" t="s">
        <v>412</v>
      </c>
      <c r="I6858" s="313" t="s">
        <v>7315</v>
      </c>
      <c r="J6858" s="313" t="s">
        <v>498</v>
      </c>
      <c r="K6858" s="313">
        <v>26</v>
      </c>
      <c r="L6858" s="319"/>
      <c r="M6858" s="319">
        <v>42</v>
      </c>
      <c r="N6858" s="319">
        <v>36</v>
      </c>
      <c r="O6858" s="319" t="s">
        <v>9644</v>
      </c>
      <c r="P6858" s="319">
        <v>0</v>
      </c>
      <c r="Q6858" s="319">
        <v>17</v>
      </c>
      <c r="R6858" s="319">
        <v>8</v>
      </c>
      <c r="S6858" s="319" t="s">
        <v>9645</v>
      </c>
      <c r="T6858" s="319">
        <v>292</v>
      </c>
      <c r="U6858" s="319">
        <v>26.71</v>
      </c>
      <c r="V6858" s="319">
        <v>0.28599999999999998</v>
      </c>
      <c r="W6858" s="319"/>
      <c r="X6858" s="319"/>
      <c r="Y6858" s="319"/>
      <c r="Z6858" s="319"/>
      <c r="AA6858" s="319"/>
      <c r="AB6858" s="319"/>
      <c r="AC6858" s="319"/>
      <c r="AD6858" s="319"/>
      <c r="AE6858" s="319"/>
      <c r="AF6858" s="319"/>
    </row>
    <row r="6859" spans="2:32" s="313" customFormat="1" hidden="1" x14ac:dyDescent="0.25">
      <c r="B6859" s="313" t="s">
        <v>9616</v>
      </c>
      <c r="C6859" s="672"/>
      <c r="D6859" s="313" t="s">
        <v>12216</v>
      </c>
      <c r="E6859" s="313" t="s">
        <v>412</v>
      </c>
      <c r="I6859" s="313" t="s">
        <v>9617</v>
      </c>
      <c r="J6859" s="313" t="s">
        <v>682</v>
      </c>
      <c r="K6859" s="313">
        <v>46</v>
      </c>
      <c r="L6859" s="319"/>
      <c r="M6859" s="319">
        <v>36</v>
      </c>
      <c r="N6859" s="319">
        <v>49</v>
      </c>
      <c r="O6859" s="319" t="s">
        <v>9644</v>
      </c>
      <c r="P6859" s="319">
        <v>7</v>
      </c>
      <c r="Q6859" s="319">
        <v>40</v>
      </c>
      <c r="R6859" s="319">
        <v>40</v>
      </c>
      <c r="S6859" s="319" t="s">
        <v>9645</v>
      </c>
      <c r="T6859" s="319">
        <v>705</v>
      </c>
      <c r="U6859" s="319">
        <v>46.613999999999997</v>
      </c>
      <c r="V6859" s="319">
        <v>7.6779999999999999</v>
      </c>
      <c r="W6859" s="319"/>
      <c r="X6859" s="319"/>
      <c r="Y6859" s="319"/>
      <c r="Z6859" s="319"/>
      <c r="AA6859" s="319"/>
      <c r="AB6859" s="319"/>
      <c r="AC6859" s="319"/>
      <c r="AD6859" s="319"/>
      <c r="AE6859" s="319"/>
      <c r="AF6859" s="319"/>
    </row>
    <row r="6860" spans="2:32" s="313" customFormat="1" hidden="1" x14ac:dyDescent="0.25">
      <c r="B6860" s="313" t="s">
        <v>7325</v>
      </c>
      <c r="C6860" s="672"/>
      <c r="D6860" s="313" t="s">
        <v>12217</v>
      </c>
      <c r="E6860" s="313" t="s">
        <v>412</v>
      </c>
      <c r="I6860" s="313" t="s">
        <v>7325</v>
      </c>
      <c r="J6860" s="313" t="s">
        <v>498</v>
      </c>
      <c r="K6860" s="313">
        <v>35</v>
      </c>
      <c r="L6860" s="319"/>
      <c r="M6860" s="319">
        <v>45</v>
      </c>
      <c r="N6860" s="319">
        <v>8</v>
      </c>
      <c r="O6860" s="319" t="s">
        <v>9644</v>
      </c>
      <c r="P6860" s="319">
        <v>0</v>
      </c>
      <c r="Q6860" s="319">
        <v>37</v>
      </c>
      <c r="R6860" s="319">
        <v>34</v>
      </c>
      <c r="S6860" s="319" t="s">
        <v>9645</v>
      </c>
      <c r="T6860" s="319">
        <v>86</v>
      </c>
      <c r="U6860" s="319">
        <v>35.752000000000002</v>
      </c>
      <c r="V6860" s="319">
        <v>0.626</v>
      </c>
      <c r="W6860" s="319"/>
      <c r="X6860" s="319"/>
      <c r="Y6860" s="319"/>
      <c r="Z6860" s="319"/>
      <c r="AA6860" s="319"/>
      <c r="AB6860" s="319"/>
      <c r="AC6860" s="319"/>
      <c r="AD6860" s="319"/>
      <c r="AE6860" s="319"/>
      <c r="AF6860" s="319"/>
    </row>
    <row r="6861" spans="2:32" s="313" customFormat="1" hidden="1" x14ac:dyDescent="0.25">
      <c r="B6861" s="313" t="s">
        <v>7326</v>
      </c>
      <c r="C6861" s="672"/>
      <c r="D6861" s="313" t="s">
        <v>12218</v>
      </c>
      <c r="E6861" s="313" t="s">
        <v>412</v>
      </c>
      <c r="I6861" s="313" t="s">
        <v>7326</v>
      </c>
      <c r="J6861" s="313" t="s">
        <v>1465</v>
      </c>
      <c r="K6861" s="313">
        <v>32</v>
      </c>
      <c r="L6861" s="319"/>
      <c r="M6861" s="319">
        <v>18</v>
      </c>
      <c r="N6861" s="319">
        <v>22</v>
      </c>
      <c r="O6861" s="319" t="s">
        <v>9644</v>
      </c>
      <c r="P6861" s="319">
        <v>10</v>
      </c>
      <c r="Q6861" s="319">
        <v>22</v>
      </c>
      <c r="R6861" s="319">
        <v>55</v>
      </c>
      <c r="S6861" s="319" t="s">
        <v>9645</v>
      </c>
      <c r="T6861" s="319">
        <v>307</v>
      </c>
      <c r="U6861" s="319">
        <v>32.305999999999997</v>
      </c>
      <c r="V6861" s="319">
        <v>10.382</v>
      </c>
      <c r="W6861" s="319"/>
      <c r="X6861" s="319"/>
      <c r="Y6861" s="319"/>
      <c r="Z6861" s="319"/>
      <c r="AA6861" s="319"/>
      <c r="AB6861" s="319"/>
      <c r="AC6861" s="319"/>
      <c r="AD6861" s="319"/>
      <c r="AE6861" s="319"/>
      <c r="AF6861" s="319"/>
    </row>
    <row r="6862" spans="2:32" s="313" customFormat="1" hidden="1" x14ac:dyDescent="0.25">
      <c r="B6862" s="313" t="s">
        <v>7327</v>
      </c>
      <c r="C6862" s="672"/>
      <c r="D6862" s="313" t="s">
        <v>12219</v>
      </c>
      <c r="E6862" s="313" t="s">
        <v>412</v>
      </c>
      <c r="I6862" s="313" t="s">
        <v>7328</v>
      </c>
      <c r="J6862" s="313" t="s">
        <v>406</v>
      </c>
      <c r="K6862" s="313">
        <v>54</v>
      </c>
      <c r="L6862" s="319"/>
      <c r="M6862" s="319">
        <v>13</v>
      </c>
      <c r="N6862" s="319">
        <v>15</v>
      </c>
      <c r="O6862" s="319" t="s">
        <v>9644</v>
      </c>
      <c r="P6862" s="319">
        <v>9</v>
      </c>
      <c r="Q6862" s="319">
        <v>36</v>
      </c>
      <c r="R6862" s="319">
        <v>2</v>
      </c>
      <c r="S6862" s="319" t="s">
        <v>9645</v>
      </c>
      <c r="T6862" s="319">
        <v>8</v>
      </c>
      <c r="U6862" s="319">
        <v>54.220999999999997</v>
      </c>
      <c r="V6862" s="319">
        <v>9.6010000000000009</v>
      </c>
      <c r="W6862" s="319"/>
      <c r="X6862" s="319"/>
      <c r="Y6862" s="319"/>
      <c r="Z6862" s="319"/>
      <c r="AA6862" s="319"/>
      <c r="AB6862" s="319"/>
      <c r="AC6862" s="319"/>
      <c r="AD6862" s="319"/>
      <c r="AE6862" s="319"/>
      <c r="AF6862" s="319"/>
    </row>
    <row r="6863" spans="2:32" s="313" customFormat="1" hidden="1" x14ac:dyDescent="0.25">
      <c r="B6863" s="313" t="s">
        <v>4501</v>
      </c>
      <c r="C6863" s="672"/>
      <c r="D6863" s="313" t="s">
        <v>12220</v>
      </c>
      <c r="E6863" s="313" t="s">
        <v>412</v>
      </c>
      <c r="I6863" s="313" t="s">
        <v>4502</v>
      </c>
      <c r="J6863" s="313" t="s">
        <v>1298</v>
      </c>
      <c r="K6863" s="313">
        <v>34</v>
      </c>
      <c r="L6863" s="319"/>
      <c r="M6863" s="319">
        <v>35</v>
      </c>
      <c r="N6863" s="319">
        <v>21</v>
      </c>
      <c r="O6863" s="319" t="s">
        <v>9644</v>
      </c>
      <c r="P6863" s="319">
        <v>36</v>
      </c>
      <c r="Q6863" s="319">
        <v>0</v>
      </c>
      <c r="R6863" s="319">
        <v>40</v>
      </c>
      <c r="S6863" s="319" t="s">
        <v>9645</v>
      </c>
      <c r="T6863" s="319">
        <v>23</v>
      </c>
      <c r="U6863" s="319">
        <v>34.588999999999999</v>
      </c>
      <c r="V6863" s="319">
        <v>36.011000000000003</v>
      </c>
      <c r="W6863" s="319"/>
      <c r="X6863" s="319"/>
      <c r="Y6863" s="319"/>
      <c r="Z6863" s="319"/>
      <c r="AA6863" s="319"/>
      <c r="AB6863" s="319"/>
      <c r="AC6863" s="319"/>
      <c r="AD6863" s="319"/>
      <c r="AE6863" s="319"/>
      <c r="AF6863" s="319"/>
    </row>
    <row r="6864" spans="2:32" s="313" customFormat="1" hidden="1" x14ac:dyDescent="0.25">
      <c r="B6864" s="313" t="s">
        <v>7345</v>
      </c>
      <c r="C6864" s="672"/>
      <c r="D6864" s="313" t="s">
        <v>12221</v>
      </c>
      <c r="E6864" s="313" t="s">
        <v>412</v>
      </c>
      <c r="I6864" s="313" t="s">
        <v>7345</v>
      </c>
      <c r="J6864" s="313" t="s">
        <v>1055</v>
      </c>
      <c r="K6864" s="313">
        <v>14</v>
      </c>
      <c r="L6864" s="319"/>
      <c r="M6864" s="319">
        <v>31</v>
      </c>
      <c r="N6864" s="319">
        <v>15</v>
      </c>
      <c r="O6864" s="319" t="s">
        <v>9644</v>
      </c>
      <c r="P6864" s="319">
        <v>91</v>
      </c>
      <c r="Q6864" s="319">
        <v>41</v>
      </c>
      <c r="R6864" s="319">
        <v>50</v>
      </c>
      <c r="S6864" s="319" t="s">
        <v>9648</v>
      </c>
      <c r="T6864" s="319">
        <v>200</v>
      </c>
      <c r="U6864" s="319">
        <v>14.521000000000001</v>
      </c>
      <c r="V6864" s="319">
        <v>-91.697000000000003</v>
      </c>
      <c r="W6864" s="319"/>
      <c r="X6864" s="319"/>
      <c r="Y6864" s="319"/>
      <c r="Z6864" s="319"/>
      <c r="AA6864" s="319"/>
      <c r="AB6864" s="319"/>
      <c r="AC6864" s="319"/>
      <c r="AD6864" s="319"/>
      <c r="AE6864" s="319"/>
      <c r="AF6864" s="319"/>
    </row>
    <row r="6865" spans="2:32" s="313" customFormat="1" hidden="1" x14ac:dyDescent="0.25">
      <c r="B6865" s="313" t="s">
        <v>7348</v>
      </c>
      <c r="C6865" s="672"/>
      <c r="D6865" s="313" t="s">
        <v>12222</v>
      </c>
      <c r="E6865" s="313" t="s">
        <v>412</v>
      </c>
      <c r="I6865" s="313" t="s">
        <v>7348</v>
      </c>
      <c r="J6865" s="313" t="s">
        <v>856</v>
      </c>
      <c r="K6865" s="313">
        <v>14</v>
      </c>
      <c r="L6865" s="319"/>
      <c r="M6865" s="319">
        <v>18</v>
      </c>
      <c r="N6865" s="319">
        <v>22</v>
      </c>
      <c r="O6865" s="319" t="s">
        <v>9647</v>
      </c>
      <c r="P6865" s="319">
        <v>67</v>
      </c>
      <c r="Q6865" s="319">
        <v>21</v>
      </c>
      <c r="R6865" s="319">
        <v>13</v>
      </c>
      <c r="S6865" s="319" t="s">
        <v>9648</v>
      </c>
      <c r="T6865" s="319">
        <v>183</v>
      </c>
      <c r="U6865" s="319">
        <v>-14.305999999999999</v>
      </c>
      <c r="V6865" s="319">
        <v>-67.353999999999999</v>
      </c>
      <c r="W6865" s="319"/>
      <c r="X6865" s="319"/>
      <c r="Y6865" s="319"/>
      <c r="Z6865" s="319"/>
      <c r="AA6865" s="319"/>
      <c r="AB6865" s="319"/>
      <c r="AC6865" s="319"/>
      <c r="AD6865" s="319"/>
      <c r="AE6865" s="319"/>
      <c r="AF6865" s="319"/>
    </row>
    <row r="6866" spans="2:32" s="313" customFormat="1" hidden="1" x14ac:dyDescent="0.25">
      <c r="B6866" s="313" t="s">
        <v>7354</v>
      </c>
      <c r="C6866" s="672"/>
      <c r="D6866" s="313" t="s">
        <v>12223</v>
      </c>
      <c r="E6866" s="313" t="s">
        <v>412</v>
      </c>
      <c r="I6866" s="313" t="s">
        <v>7355</v>
      </c>
      <c r="J6866" s="313" t="s">
        <v>406</v>
      </c>
      <c r="K6866" s="313">
        <v>52</v>
      </c>
      <c r="L6866" s="319"/>
      <c r="M6866" s="319">
        <v>17</v>
      </c>
      <c r="N6866" s="319">
        <v>28</v>
      </c>
      <c r="O6866" s="319" t="s">
        <v>9644</v>
      </c>
      <c r="P6866" s="319">
        <v>7</v>
      </c>
      <c r="Q6866" s="319">
        <v>23</v>
      </c>
      <c r="R6866" s="319">
        <v>13</v>
      </c>
      <c r="S6866" s="319" t="s">
        <v>9645</v>
      </c>
      <c r="T6866" s="319">
        <v>40</v>
      </c>
      <c r="U6866" s="319">
        <v>52.290999999999997</v>
      </c>
      <c r="V6866" s="319">
        <v>7.3869999999999996</v>
      </c>
      <c r="W6866" s="319"/>
      <c r="X6866" s="319"/>
      <c r="Y6866" s="319"/>
      <c r="Z6866" s="319"/>
      <c r="AA6866" s="319"/>
      <c r="AB6866" s="319"/>
      <c r="AC6866" s="319"/>
      <c r="AD6866" s="319"/>
      <c r="AE6866" s="319"/>
      <c r="AF6866" s="319"/>
    </row>
    <row r="6867" spans="2:32" s="313" customFormat="1" hidden="1" x14ac:dyDescent="0.25">
      <c r="B6867" s="313" t="s">
        <v>7373</v>
      </c>
      <c r="C6867" s="672"/>
      <c r="D6867" s="313" t="s">
        <v>12224</v>
      </c>
      <c r="E6867" s="313" t="s">
        <v>412</v>
      </c>
      <c r="I6867" s="313" t="s">
        <v>7374</v>
      </c>
      <c r="J6867" s="313" t="s">
        <v>406</v>
      </c>
      <c r="K6867" s="313">
        <v>51</v>
      </c>
      <c r="L6867" s="319"/>
      <c r="M6867" s="319">
        <v>17</v>
      </c>
      <c r="N6867" s="319">
        <v>40</v>
      </c>
      <c r="O6867" s="319" t="s">
        <v>9644</v>
      </c>
      <c r="P6867" s="319">
        <v>13</v>
      </c>
      <c r="Q6867" s="319">
        <v>21</v>
      </c>
      <c r="R6867" s="319">
        <v>32</v>
      </c>
      <c r="S6867" s="319" t="s">
        <v>9645</v>
      </c>
      <c r="T6867" s="319">
        <v>99</v>
      </c>
      <c r="U6867" s="319">
        <v>51.293999999999997</v>
      </c>
      <c r="V6867" s="319">
        <v>13.359</v>
      </c>
      <c r="W6867" s="319"/>
      <c r="X6867" s="319"/>
      <c r="Y6867" s="319"/>
      <c r="Z6867" s="319"/>
      <c r="AA6867" s="319"/>
      <c r="AB6867" s="319"/>
      <c r="AC6867" s="319"/>
      <c r="AD6867" s="319"/>
      <c r="AE6867" s="319"/>
      <c r="AF6867" s="319"/>
    </row>
    <row r="6868" spans="2:32" s="313" customFormat="1" hidden="1" x14ac:dyDescent="0.25">
      <c r="B6868" s="313" t="s">
        <v>7409</v>
      </c>
      <c r="C6868" s="672"/>
      <c r="D6868" s="313" t="s">
        <v>12225</v>
      </c>
      <c r="E6868" s="313" t="s">
        <v>412</v>
      </c>
      <c r="I6868" s="313" t="s">
        <v>7409</v>
      </c>
      <c r="J6868" s="313" t="s">
        <v>1051</v>
      </c>
      <c r="K6868" s="313">
        <v>34</v>
      </c>
      <c r="L6868" s="319"/>
      <c r="M6868" s="319">
        <v>4</v>
      </c>
      <c r="N6868" s="319">
        <v>52</v>
      </c>
      <c r="O6868" s="319" t="s">
        <v>9644</v>
      </c>
      <c r="P6868" s="319">
        <v>71</v>
      </c>
      <c r="Q6868" s="319">
        <v>58</v>
      </c>
      <c r="R6868" s="319">
        <v>21</v>
      </c>
      <c r="S6868" s="319" t="s">
        <v>9645</v>
      </c>
      <c r="T6868" s="319">
        <v>321</v>
      </c>
      <c r="U6868" s="319">
        <v>34.081000000000003</v>
      </c>
      <c r="V6868" s="319">
        <v>71.971999999999994</v>
      </c>
      <c r="W6868" s="319"/>
      <c r="X6868" s="319"/>
      <c r="Y6868" s="319"/>
      <c r="Z6868" s="319"/>
      <c r="AA6868" s="319"/>
      <c r="AB6868" s="319"/>
      <c r="AC6868" s="319"/>
      <c r="AD6868" s="319"/>
      <c r="AE6868" s="319"/>
      <c r="AF6868" s="319"/>
    </row>
    <row r="6869" spans="2:32" s="313" customFormat="1" hidden="1" x14ac:dyDescent="0.25">
      <c r="B6869" s="313" t="s">
        <v>7423</v>
      </c>
      <c r="C6869" s="672"/>
      <c r="D6869" s="313" t="s">
        <v>12226</v>
      </c>
      <c r="E6869" s="313" t="s">
        <v>412</v>
      </c>
      <c r="I6869" s="313" t="s">
        <v>7423</v>
      </c>
      <c r="J6869" s="313" t="s">
        <v>600</v>
      </c>
      <c r="K6869" s="313">
        <v>45</v>
      </c>
      <c r="L6869" s="319"/>
      <c r="M6869" s="319">
        <v>58</v>
      </c>
      <c r="N6869" s="319">
        <v>50</v>
      </c>
      <c r="O6869" s="319" t="s">
        <v>9644</v>
      </c>
      <c r="P6869" s="319">
        <v>13</v>
      </c>
      <c r="Q6869" s="319">
        <v>3</v>
      </c>
      <c r="R6869" s="319">
        <v>16</v>
      </c>
      <c r="S6869" s="319" t="s">
        <v>9645</v>
      </c>
      <c r="T6869" s="319">
        <v>57</v>
      </c>
      <c r="U6869" s="319">
        <v>45.981000000000002</v>
      </c>
      <c r="V6869" s="319">
        <v>13.054</v>
      </c>
      <c r="W6869" s="319"/>
      <c r="X6869" s="319"/>
      <c r="Y6869" s="319"/>
      <c r="Z6869" s="319"/>
      <c r="AA6869" s="319"/>
      <c r="AB6869" s="319"/>
      <c r="AC6869" s="319"/>
      <c r="AD6869" s="319"/>
      <c r="AE6869" s="319"/>
      <c r="AF6869" s="319"/>
    </row>
    <row r="6870" spans="2:32" s="313" customFormat="1" hidden="1" x14ac:dyDescent="0.25">
      <c r="B6870" s="313" t="s">
        <v>7779</v>
      </c>
      <c r="C6870" s="672"/>
      <c r="D6870" s="313" t="s">
        <v>12227</v>
      </c>
      <c r="E6870" s="313" t="s">
        <v>412</v>
      </c>
      <c r="I6870" s="313" t="s">
        <v>7780</v>
      </c>
      <c r="J6870" s="313" t="s">
        <v>1169</v>
      </c>
      <c r="K6870" s="313">
        <v>21</v>
      </c>
      <c r="L6870" s="319"/>
      <c r="M6870" s="319">
        <v>30</v>
      </c>
      <c r="N6870" s="319">
        <v>34</v>
      </c>
      <c r="O6870" s="319" t="s">
        <v>9644</v>
      </c>
      <c r="P6870" s="319">
        <v>77</v>
      </c>
      <c r="Q6870" s="319">
        <v>1</v>
      </c>
      <c r="R6870" s="319">
        <v>3</v>
      </c>
      <c r="S6870" s="319" t="s">
        <v>9648</v>
      </c>
      <c r="T6870" s="319">
        <v>4</v>
      </c>
      <c r="U6870" s="319">
        <v>21.509</v>
      </c>
      <c r="V6870" s="319">
        <v>-77.016999999999996</v>
      </c>
      <c r="W6870" s="319"/>
      <c r="X6870" s="319"/>
      <c r="Y6870" s="319"/>
      <c r="Z6870" s="319"/>
      <c r="AA6870" s="319"/>
      <c r="AB6870" s="319"/>
      <c r="AC6870" s="319"/>
      <c r="AD6870" s="319"/>
      <c r="AE6870" s="319"/>
      <c r="AF6870" s="319"/>
    </row>
    <row r="6871" spans="2:32" s="313" customFormat="1" hidden="1" x14ac:dyDescent="0.25">
      <c r="B6871" s="313" t="s">
        <v>7436</v>
      </c>
      <c r="C6871" s="672"/>
      <c r="D6871" s="313" t="s">
        <v>12228</v>
      </c>
      <c r="E6871" s="313" t="s">
        <v>412</v>
      </c>
      <c r="I6871" s="313" t="s">
        <v>7436</v>
      </c>
      <c r="J6871" s="313" t="s">
        <v>525</v>
      </c>
      <c r="K6871" s="313">
        <v>33</v>
      </c>
      <c r="L6871" s="319"/>
      <c r="M6871" s="319">
        <v>48</v>
      </c>
      <c r="N6871" s="319">
        <v>43</v>
      </c>
      <c r="O6871" s="319" t="s">
        <v>9647</v>
      </c>
      <c r="P6871" s="319">
        <v>19</v>
      </c>
      <c r="Q6871" s="319">
        <v>54</v>
      </c>
      <c r="R6871" s="319">
        <v>10</v>
      </c>
      <c r="S6871" s="319" t="s">
        <v>9645</v>
      </c>
      <c r="T6871" s="319">
        <v>196</v>
      </c>
      <c r="U6871" s="319">
        <v>-33.811999999999998</v>
      </c>
      <c r="V6871" s="319">
        <v>19.902999999999999</v>
      </c>
      <c r="W6871" s="319"/>
      <c r="X6871" s="319"/>
      <c r="Y6871" s="319"/>
      <c r="Z6871" s="319"/>
      <c r="AA6871" s="319"/>
      <c r="AB6871" s="319"/>
      <c r="AC6871" s="319"/>
      <c r="AD6871" s="319"/>
      <c r="AE6871" s="319"/>
      <c r="AF6871" s="319"/>
    </row>
    <row r="6872" spans="2:32" s="313" customFormat="1" hidden="1" x14ac:dyDescent="0.25">
      <c r="B6872" s="313" t="s">
        <v>8250</v>
      </c>
      <c r="C6872" s="672"/>
      <c r="D6872" s="313" t="s">
        <v>12229</v>
      </c>
      <c r="E6872" s="313" t="s">
        <v>412</v>
      </c>
      <c r="I6872" s="313" t="s">
        <v>7439</v>
      </c>
      <c r="J6872" s="313" t="s">
        <v>423</v>
      </c>
      <c r="K6872" s="313">
        <v>48</v>
      </c>
      <c r="L6872" s="319"/>
      <c r="M6872" s="319">
        <v>38</v>
      </c>
      <c r="N6872" s="319">
        <v>9</v>
      </c>
      <c r="O6872" s="319" t="s">
        <v>9644</v>
      </c>
      <c r="P6872" s="319">
        <v>4</v>
      </c>
      <c r="Q6872" s="319">
        <v>53</v>
      </c>
      <c r="R6872" s="319">
        <v>57</v>
      </c>
      <c r="S6872" s="319" t="s">
        <v>9645</v>
      </c>
      <c r="T6872" s="319">
        <v>140</v>
      </c>
      <c r="U6872" s="319">
        <v>48.636000000000003</v>
      </c>
      <c r="V6872" s="319">
        <v>4.899</v>
      </c>
      <c r="W6872" s="319"/>
      <c r="X6872" s="319"/>
      <c r="Y6872" s="319"/>
      <c r="Z6872" s="319"/>
      <c r="AA6872" s="319"/>
      <c r="AB6872" s="319"/>
      <c r="AC6872" s="319"/>
      <c r="AD6872" s="319"/>
      <c r="AE6872" s="319"/>
      <c r="AF6872" s="319"/>
    </row>
    <row r="6873" spans="2:32" s="313" customFormat="1" hidden="1" x14ac:dyDescent="0.25">
      <c r="B6873" s="313" t="s">
        <v>7442</v>
      </c>
      <c r="C6873" s="672"/>
      <c r="D6873" s="313" t="s">
        <v>12230</v>
      </c>
      <c r="E6873" s="313" t="s">
        <v>412</v>
      </c>
      <c r="I6873" s="313" t="s">
        <v>7442</v>
      </c>
      <c r="J6873" s="313" t="s">
        <v>856</v>
      </c>
      <c r="K6873" s="313">
        <v>18</v>
      </c>
      <c r="L6873" s="319"/>
      <c r="M6873" s="319">
        <v>19</v>
      </c>
      <c r="N6873" s="319">
        <v>41</v>
      </c>
      <c r="O6873" s="319" t="s">
        <v>9647</v>
      </c>
      <c r="P6873" s="319">
        <v>59</v>
      </c>
      <c r="Q6873" s="319">
        <v>45</v>
      </c>
      <c r="R6873" s="319">
        <v>58</v>
      </c>
      <c r="S6873" s="319" t="s">
        <v>9648</v>
      </c>
      <c r="T6873" s="319">
        <v>278</v>
      </c>
      <c r="U6873" s="319">
        <v>-18.327999999999999</v>
      </c>
      <c r="V6873" s="319">
        <v>-59.765999999999998</v>
      </c>
      <c r="W6873" s="319"/>
      <c r="X6873" s="319"/>
      <c r="Y6873" s="319"/>
      <c r="Z6873" s="319"/>
      <c r="AA6873" s="319"/>
      <c r="AB6873" s="319"/>
      <c r="AC6873" s="319"/>
      <c r="AD6873" s="319"/>
      <c r="AE6873" s="319"/>
      <c r="AF6873" s="319"/>
    </row>
    <row r="6874" spans="2:32" s="313" customFormat="1" hidden="1" x14ac:dyDescent="0.25">
      <c r="B6874" s="313" t="s">
        <v>7488</v>
      </c>
      <c r="C6874" s="672"/>
      <c r="D6874" s="313" t="s">
        <v>12231</v>
      </c>
      <c r="E6874" s="313" t="s">
        <v>412</v>
      </c>
      <c r="I6874" s="313" t="s">
        <v>7489</v>
      </c>
      <c r="J6874" s="313" t="s">
        <v>406</v>
      </c>
      <c r="K6874" s="313">
        <v>49</v>
      </c>
      <c r="L6874" s="319"/>
      <c r="M6874" s="319">
        <v>51</v>
      </c>
      <c r="N6874" s="319">
        <v>46</v>
      </c>
      <c r="O6874" s="319" t="s">
        <v>9644</v>
      </c>
      <c r="P6874" s="319">
        <v>11</v>
      </c>
      <c r="Q6874" s="319">
        <v>47</v>
      </c>
      <c r="R6874" s="319">
        <v>16</v>
      </c>
      <c r="S6874" s="319" t="s">
        <v>9645</v>
      </c>
      <c r="T6874" s="319">
        <v>456</v>
      </c>
      <c r="U6874" s="319">
        <v>49.863</v>
      </c>
      <c r="V6874" s="319">
        <v>11.788</v>
      </c>
      <c r="W6874" s="319"/>
      <c r="X6874" s="319"/>
      <c r="Y6874" s="319"/>
      <c r="Z6874" s="319"/>
      <c r="AA6874" s="319"/>
      <c r="AB6874" s="319"/>
      <c r="AC6874" s="319"/>
      <c r="AD6874" s="319"/>
      <c r="AE6874" s="319"/>
      <c r="AF6874" s="319"/>
    </row>
    <row r="6875" spans="2:32" s="313" customFormat="1" hidden="1" x14ac:dyDescent="0.25">
      <c r="B6875" s="313" t="s">
        <v>8813</v>
      </c>
      <c r="C6875" s="672"/>
      <c r="D6875" s="313" t="s">
        <v>12232</v>
      </c>
      <c r="E6875" s="313" t="s">
        <v>412</v>
      </c>
      <c r="I6875" s="313" t="s">
        <v>8814</v>
      </c>
      <c r="J6875" s="313" t="s">
        <v>423</v>
      </c>
      <c r="K6875" s="313">
        <v>48</v>
      </c>
      <c r="L6875" s="319"/>
      <c r="M6875" s="319">
        <v>46</v>
      </c>
      <c r="N6875" s="319">
        <v>48</v>
      </c>
      <c r="O6875" s="319" t="s">
        <v>9644</v>
      </c>
      <c r="P6875" s="319">
        <v>5</v>
      </c>
      <c r="Q6875" s="319">
        <v>58</v>
      </c>
      <c r="R6875" s="319">
        <v>47</v>
      </c>
      <c r="S6875" s="319" t="s">
        <v>9645</v>
      </c>
      <c r="T6875" s="319">
        <v>286</v>
      </c>
      <c r="U6875" s="319">
        <v>48.78</v>
      </c>
      <c r="V6875" s="319">
        <v>5.98</v>
      </c>
      <c r="W6875" s="319"/>
      <c r="X6875" s="319"/>
      <c r="Y6875" s="319"/>
      <c r="Z6875" s="319"/>
      <c r="AA6875" s="319"/>
      <c r="AB6875" s="319"/>
      <c r="AC6875" s="319"/>
      <c r="AD6875" s="319"/>
      <c r="AE6875" s="319"/>
      <c r="AF6875" s="319"/>
    </row>
    <row r="6876" spans="2:32" s="313" customFormat="1" hidden="1" x14ac:dyDescent="0.25">
      <c r="B6876" s="313" t="s">
        <v>7499</v>
      </c>
      <c r="C6876" s="672"/>
      <c r="D6876" s="313" t="s">
        <v>12233</v>
      </c>
      <c r="E6876" s="313" t="s">
        <v>412</v>
      </c>
      <c r="I6876" s="313" t="s">
        <v>7500</v>
      </c>
      <c r="J6876" s="313" t="s">
        <v>594</v>
      </c>
      <c r="K6876" s="313">
        <v>36</v>
      </c>
      <c r="L6876" s="319"/>
      <c r="M6876" s="319">
        <v>38</v>
      </c>
      <c r="N6876" s="319">
        <v>42</v>
      </c>
      <c r="O6876" s="319" t="s">
        <v>9644</v>
      </c>
      <c r="P6876" s="319">
        <v>6</v>
      </c>
      <c r="Q6876" s="319">
        <v>20</v>
      </c>
      <c r="R6876" s="319">
        <v>58</v>
      </c>
      <c r="S6876" s="319" t="s">
        <v>9648</v>
      </c>
      <c r="T6876" s="319">
        <v>27</v>
      </c>
      <c r="U6876" s="319">
        <v>36.645000000000003</v>
      </c>
      <c r="V6876" s="319">
        <v>-6.3490000000000002</v>
      </c>
      <c r="W6876" s="319"/>
      <c r="X6876" s="319"/>
      <c r="Y6876" s="319"/>
      <c r="Z6876" s="319"/>
      <c r="AA6876" s="319"/>
      <c r="AB6876" s="319"/>
      <c r="AC6876" s="319"/>
      <c r="AD6876" s="319"/>
      <c r="AE6876" s="319"/>
      <c r="AF6876" s="319"/>
    </row>
    <row r="6877" spans="2:32" s="313" customFormat="1" hidden="1" x14ac:dyDescent="0.25">
      <c r="B6877" s="313" t="s">
        <v>7503</v>
      </c>
      <c r="C6877" s="672"/>
      <c r="D6877" s="313" t="s">
        <v>12234</v>
      </c>
      <c r="E6877" s="313" t="s">
        <v>412</v>
      </c>
      <c r="I6877" s="313" t="s">
        <v>7503</v>
      </c>
      <c r="J6877" s="313" t="s">
        <v>406</v>
      </c>
      <c r="K6877" s="313">
        <v>49</v>
      </c>
      <c r="L6877" s="319"/>
      <c r="M6877" s="319">
        <v>13</v>
      </c>
      <c r="N6877" s="319">
        <v>3</v>
      </c>
      <c r="O6877" s="319" t="s">
        <v>9644</v>
      </c>
      <c r="P6877" s="319">
        <v>11</v>
      </c>
      <c r="Q6877" s="319">
        <v>6</v>
      </c>
      <c r="R6877" s="319">
        <v>2</v>
      </c>
      <c r="S6877" s="319" t="s">
        <v>9645</v>
      </c>
      <c r="T6877" s="319">
        <v>387</v>
      </c>
      <c r="U6877" s="319">
        <v>49.218000000000004</v>
      </c>
      <c r="V6877" s="319">
        <v>11.101000000000001</v>
      </c>
      <c r="W6877" s="319"/>
      <c r="X6877" s="319"/>
      <c r="Y6877" s="319"/>
      <c r="Z6877" s="319"/>
      <c r="AA6877" s="319"/>
      <c r="AB6877" s="319"/>
      <c r="AC6877" s="319"/>
      <c r="AD6877" s="319"/>
      <c r="AE6877" s="319"/>
      <c r="AF6877" s="319"/>
    </row>
    <row r="6878" spans="2:32" s="313" customFormat="1" hidden="1" x14ac:dyDescent="0.25">
      <c r="B6878" s="313" t="s">
        <v>7504</v>
      </c>
      <c r="C6878" s="672"/>
      <c r="D6878" s="313" t="s">
        <v>12235</v>
      </c>
      <c r="E6878" s="313" t="s">
        <v>412</v>
      </c>
      <c r="I6878" s="313" t="s">
        <v>7505</v>
      </c>
      <c r="J6878" s="313" t="s">
        <v>406</v>
      </c>
      <c r="K6878" s="313">
        <v>51</v>
      </c>
      <c r="L6878" s="319"/>
      <c r="M6878" s="319">
        <v>21</v>
      </c>
      <c r="N6878" s="319">
        <v>52</v>
      </c>
      <c r="O6878" s="319" t="s">
        <v>9644</v>
      </c>
      <c r="P6878" s="319">
        <v>14</v>
      </c>
      <c r="Q6878" s="319">
        <v>57</v>
      </c>
      <c r="R6878" s="319">
        <v>7</v>
      </c>
      <c r="S6878" s="319" t="s">
        <v>9645</v>
      </c>
      <c r="T6878" s="319">
        <v>158</v>
      </c>
      <c r="U6878" s="319">
        <v>51.363999999999997</v>
      </c>
      <c r="V6878" s="319">
        <v>14.952</v>
      </c>
      <c r="W6878" s="319"/>
      <c r="X6878" s="319"/>
      <c r="Y6878" s="319"/>
      <c r="Z6878" s="319"/>
      <c r="AA6878" s="319"/>
      <c r="AB6878" s="319"/>
      <c r="AC6878" s="319"/>
      <c r="AD6878" s="319"/>
      <c r="AE6878" s="319"/>
      <c r="AF6878" s="319"/>
    </row>
    <row r="6879" spans="2:32" s="313" customFormat="1" hidden="1" x14ac:dyDescent="0.25">
      <c r="B6879" s="313" t="s">
        <v>2903</v>
      </c>
      <c r="C6879" s="672"/>
      <c r="D6879" s="313" t="s">
        <v>12236</v>
      </c>
      <c r="E6879" s="313" t="s">
        <v>412</v>
      </c>
      <c r="I6879" s="313" t="s">
        <v>2904</v>
      </c>
      <c r="J6879" s="313" t="s">
        <v>423</v>
      </c>
      <c r="K6879" s="313">
        <v>49</v>
      </c>
      <c r="L6879" s="319"/>
      <c r="M6879" s="319">
        <v>13</v>
      </c>
      <c r="N6879" s="319">
        <v>36</v>
      </c>
      <c r="O6879" s="319" t="s">
        <v>9644</v>
      </c>
      <c r="P6879" s="319">
        <v>5</v>
      </c>
      <c r="Q6879" s="319">
        <v>40</v>
      </c>
      <c r="R6879" s="319">
        <v>19</v>
      </c>
      <c r="S6879" s="319" t="s">
        <v>9645</v>
      </c>
      <c r="T6879" s="319">
        <v>235</v>
      </c>
      <c r="U6879" s="319">
        <v>49.226999999999997</v>
      </c>
      <c r="V6879" s="319">
        <v>5.6719999999999997</v>
      </c>
      <c r="W6879" s="319"/>
      <c r="X6879" s="319"/>
      <c r="Y6879" s="319"/>
      <c r="Z6879" s="319"/>
      <c r="AA6879" s="319"/>
      <c r="AB6879" s="319"/>
      <c r="AC6879" s="319"/>
      <c r="AD6879" s="319"/>
      <c r="AE6879" s="319"/>
      <c r="AF6879" s="319"/>
    </row>
    <row r="6880" spans="2:32" s="313" customFormat="1" hidden="1" x14ac:dyDescent="0.25">
      <c r="B6880" s="313" t="s">
        <v>7520</v>
      </c>
      <c r="C6880" s="672"/>
      <c r="D6880" s="313" t="s">
        <v>12237</v>
      </c>
      <c r="E6880" s="313" t="s">
        <v>412</v>
      </c>
      <c r="I6880" s="313" t="s">
        <v>7520</v>
      </c>
      <c r="J6880" s="313" t="s">
        <v>1018</v>
      </c>
      <c r="K6880" s="313">
        <v>11</v>
      </c>
      <c r="L6880" s="319"/>
      <c r="M6880" s="319">
        <v>35</v>
      </c>
      <c r="N6880" s="319">
        <v>51</v>
      </c>
      <c r="O6880" s="319" t="s">
        <v>9644</v>
      </c>
      <c r="P6880" s="319">
        <v>122</v>
      </c>
      <c r="Q6880" s="319">
        <v>45</v>
      </c>
      <c r="R6880" s="319">
        <v>10</v>
      </c>
      <c r="S6880" s="319" t="s">
        <v>9645</v>
      </c>
      <c r="T6880" s="319">
        <v>4</v>
      </c>
      <c r="U6880" s="319">
        <v>11.598000000000001</v>
      </c>
      <c r="V6880" s="319">
        <v>122.753</v>
      </c>
      <c r="W6880" s="319"/>
      <c r="X6880" s="319"/>
      <c r="Y6880" s="319"/>
      <c r="Z6880" s="319"/>
      <c r="AA6880" s="319"/>
      <c r="AB6880" s="319"/>
      <c r="AC6880" s="319"/>
      <c r="AD6880" s="319"/>
      <c r="AE6880" s="319"/>
      <c r="AF6880" s="319"/>
    </row>
    <row r="6881" spans="2:32" s="313" customFormat="1" hidden="1" x14ac:dyDescent="0.25">
      <c r="B6881" s="313" t="s">
        <v>7794</v>
      </c>
      <c r="C6881" s="672"/>
      <c r="D6881" s="313" t="s">
        <v>12238</v>
      </c>
      <c r="E6881" s="313" t="s">
        <v>412</v>
      </c>
      <c r="I6881" s="313" t="s">
        <v>7797</v>
      </c>
      <c r="J6881" s="313" t="s">
        <v>1501</v>
      </c>
      <c r="K6881" s="313">
        <v>8</v>
      </c>
      <c r="L6881" s="319"/>
      <c r="M6881" s="319">
        <v>5</v>
      </c>
      <c r="N6881" s="319">
        <v>8</v>
      </c>
      <c r="O6881" s="319" t="s">
        <v>9644</v>
      </c>
      <c r="P6881" s="319">
        <v>80</v>
      </c>
      <c r="Q6881" s="319">
        <v>56</v>
      </c>
      <c r="R6881" s="319">
        <v>42</v>
      </c>
      <c r="S6881" s="319" t="s">
        <v>9648</v>
      </c>
      <c r="T6881" s="319">
        <v>83</v>
      </c>
      <c r="U6881" s="319">
        <v>8.0860000000000003</v>
      </c>
      <c r="V6881" s="319">
        <v>-80.944999999999993</v>
      </c>
      <c r="W6881" s="319"/>
      <c r="X6881" s="319"/>
      <c r="Y6881" s="319"/>
      <c r="Z6881" s="319"/>
      <c r="AA6881" s="319"/>
      <c r="AB6881" s="319"/>
      <c r="AC6881" s="319"/>
      <c r="AD6881" s="319"/>
      <c r="AE6881" s="319"/>
      <c r="AF6881" s="319"/>
    </row>
    <row r="6882" spans="2:32" s="313" customFormat="1" hidden="1" x14ac:dyDescent="0.25">
      <c r="B6882" s="313" t="s">
        <v>7528</v>
      </c>
      <c r="C6882" s="672"/>
      <c r="D6882" s="313" t="s">
        <v>12239</v>
      </c>
      <c r="E6882" s="313" t="s">
        <v>412</v>
      </c>
      <c r="I6882" s="313" t="s">
        <v>7528</v>
      </c>
      <c r="J6882" s="313" t="s">
        <v>525</v>
      </c>
      <c r="K6882" s="313">
        <v>25</v>
      </c>
      <c r="L6882" s="319"/>
      <c r="M6882" s="319">
        <v>38</v>
      </c>
      <c r="N6882" s="319">
        <v>39</v>
      </c>
      <c r="O6882" s="319" t="s">
        <v>9647</v>
      </c>
      <c r="P6882" s="319">
        <v>27</v>
      </c>
      <c r="Q6882" s="319">
        <v>16</v>
      </c>
      <c r="R6882" s="319">
        <v>16</v>
      </c>
      <c r="S6882" s="319" t="s">
        <v>9645</v>
      </c>
      <c r="T6882" s="319">
        <v>1128</v>
      </c>
      <c r="U6882" s="319">
        <v>-25.643999999999998</v>
      </c>
      <c r="V6882" s="319">
        <v>27.271000000000001</v>
      </c>
      <c r="W6882" s="319"/>
      <c r="X6882" s="319"/>
      <c r="Y6882" s="319"/>
      <c r="Z6882" s="319"/>
      <c r="AA6882" s="319"/>
      <c r="AB6882" s="319"/>
      <c r="AC6882" s="319"/>
      <c r="AD6882" s="319"/>
      <c r="AE6882" s="319"/>
      <c r="AF6882" s="319"/>
    </row>
    <row r="6883" spans="2:32" s="313" customFormat="1" hidden="1" x14ac:dyDescent="0.25">
      <c r="B6883" s="313" t="s">
        <v>7532</v>
      </c>
      <c r="C6883" s="672"/>
      <c r="D6883" s="313" t="s">
        <v>12240</v>
      </c>
      <c r="E6883" s="313" t="s">
        <v>412</v>
      </c>
      <c r="I6883" s="313" t="s">
        <v>7532</v>
      </c>
      <c r="J6883" s="313" t="s">
        <v>621</v>
      </c>
      <c r="K6883" s="313">
        <v>59</v>
      </c>
      <c r="L6883" s="319"/>
      <c r="M6883" s="319">
        <v>22</v>
      </c>
      <c r="N6883" s="319">
        <v>44</v>
      </c>
      <c r="O6883" s="319" t="s">
        <v>9644</v>
      </c>
      <c r="P6883" s="319">
        <v>10</v>
      </c>
      <c r="Q6883" s="319">
        <v>47</v>
      </c>
      <c r="R6883" s="319">
        <v>8</v>
      </c>
      <c r="S6883" s="319" t="s">
        <v>9645</v>
      </c>
      <c r="T6883" s="319">
        <v>54</v>
      </c>
      <c r="U6883" s="319">
        <v>59.378999999999998</v>
      </c>
      <c r="V6883" s="319">
        <v>10.786</v>
      </c>
      <c r="W6883" s="319"/>
      <c r="X6883" s="319"/>
      <c r="Y6883" s="319"/>
      <c r="Z6883" s="319"/>
      <c r="AA6883" s="319"/>
      <c r="AB6883" s="319"/>
      <c r="AC6883" s="319"/>
      <c r="AD6883" s="319"/>
      <c r="AE6883" s="319"/>
      <c r="AF6883" s="319"/>
    </row>
    <row r="6884" spans="2:32" s="313" customFormat="1" hidden="1" x14ac:dyDescent="0.25">
      <c r="B6884" s="313" t="s">
        <v>7536</v>
      </c>
      <c r="C6884" s="672"/>
      <c r="D6884" s="313" t="s">
        <v>12241</v>
      </c>
      <c r="E6884" s="313" t="s">
        <v>412</v>
      </c>
      <c r="I6884" s="313" t="s">
        <v>7536</v>
      </c>
      <c r="J6884" s="313" t="s">
        <v>682</v>
      </c>
      <c r="K6884" s="313">
        <v>46</v>
      </c>
      <c r="L6884" s="319"/>
      <c r="M6884" s="319">
        <v>29</v>
      </c>
      <c r="N6884" s="319">
        <v>15</v>
      </c>
      <c r="O6884" s="319" t="s">
        <v>9644</v>
      </c>
      <c r="P6884" s="319">
        <v>7</v>
      </c>
      <c r="Q6884" s="319">
        <v>15</v>
      </c>
      <c r="R6884" s="319">
        <v>3</v>
      </c>
      <c r="S6884" s="319" t="s">
        <v>9645</v>
      </c>
      <c r="T6884" s="319">
        <v>1008</v>
      </c>
      <c r="U6884" s="319">
        <v>46.488</v>
      </c>
      <c r="V6884" s="319">
        <v>7.2510000000000003</v>
      </c>
      <c r="W6884" s="319"/>
      <c r="X6884" s="319"/>
      <c r="Y6884" s="319"/>
      <c r="Z6884" s="319"/>
      <c r="AA6884" s="319"/>
      <c r="AB6884" s="319"/>
      <c r="AC6884" s="319"/>
      <c r="AD6884" s="319"/>
      <c r="AE6884" s="319"/>
      <c r="AF6884" s="319"/>
    </row>
    <row r="6885" spans="2:32" s="313" customFormat="1" hidden="1" x14ac:dyDescent="0.25">
      <c r="B6885" s="313" t="s">
        <v>7543</v>
      </c>
      <c r="C6885" s="672"/>
      <c r="D6885" s="313" t="s">
        <v>12242</v>
      </c>
      <c r="E6885" s="313" t="s">
        <v>412</v>
      </c>
      <c r="I6885" s="313" t="s">
        <v>7543</v>
      </c>
      <c r="J6885" s="313" t="s">
        <v>525</v>
      </c>
      <c r="K6885" s="313">
        <v>25</v>
      </c>
      <c r="L6885" s="319"/>
      <c r="M6885" s="319">
        <v>57</v>
      </c>
      <c r="N6885" s="319">
        <v>41</v>
      </c>
      <c r="O6885" s="319" t="s">
        <v>9647</v>
      </c>
      <c r="P6885" s="319">
        <v>29</v>
      </c>
      <c r="Q6885" s="319">
        <v>12</v>
      </c>
      <c r="R6885" s="319">
        <v>31</v>
      </c>
      <c r="S6885" s="319" t="s">
        <v>9645</v>
      </c>
      <c r="T6885" s="319">
        <v>1570</v>
      </c>
      <c r="U6885" s="319">
        <v>-25.960999999999999</v>
      </c>
      <c r="V6885" s="319">
        <v>29.209</v>
      </c>
      <c r="W6885" s="319"/>
      <c r="X6885" s="319"/>
      <c r="Y6885" s="319"/>
      <c r="Z6885" s="319"/>
      <c r="AA6885" s="319"/>
      <c r="AB6885" s="319"/>
      <c r="AC6885" s="319"/>
      <c r="AD6885" s="319"/>
      <c r="AE6885" s="319"/>
      <c r="AF6885" s="319"/>
    </row>
    <row r="6886" spans="2:32" s="313" customFormat="1" hidden="1" x14ac:dyDescent="0.25">
      <c r="B6886" s="313" t="s">
        <v>7544</v>
      </c>
      <c r="C6886" s="672"/>
      <c r="D6886" s="313" t="s">
        <v>12243</v>
      </c>
      <c r="E6886" s="313" t="s">
        <v>412</v>
      </c>
      <c r="I6886" s="313" t="s">
        <v>7545</v>
      </c>
      <c r="J6886" s="313" t="s">
        <v>1711</v>
      </c>
      <c r="K6886" s="313">
        <v>35</v>
      </c>
      <c r="L6886" s="319"/>
      <c r="M6886" s="319">
        <v>5</v>
      </c>
      <c r="N6886" s="319">
        <v>18</v>
      </c>
      <c r="O6886" s="319" t="s">
        <v>9644</v>
      </c>
      <c r="P6886" s="319">
        <v>128</v>
      </c>
      <c r="Q6886" s="319">
        <v>4</v>
      </c>
      <c r="R6886" s="319">
        <v>13</v>
      </c>
      <c r="S6886" s="319" t="s">
        <v>9645</v>
      </c>
      <c r="T6886" s="319">
        <v>8</v>
      </c>
      <c r="U6886" s="319">
        <v>35.088000000000001</v>
      </c>
      <c r="V6886" s="319">
        <v>128.07</v>
      </c>
      <c r="W6886" s="319"/>
      <c r="X6886" s="319"/>
      <c r="Y6886" s="319"/>
      <c r="Z6886" s="319"/>
      <c r="AA6886" s="319"/>
      <c r="AB6886" s="319"/>
      <c r="AC6886" s="319"/>
      <c r="AD6886" s="319"/>
      <c r="AE6886" s="319"/>
      <c r="AF6886" s="319"/>
    </row>
    <row r="6887" spans="2:32" s="313" customFormat="1" hidden="1" x14ac:dyDescent="0.25">
      <c r="B6887" s="313" t="s">
        <v>2555</v>
      </c>
      <c r="C6887" s="672"/>
      <c r="D6887" s="313" t="s">
        <v>12244</v>
      </c>
      <c r="E6887" s="313" t="s">
        <v>412</v>
      </c>
      <c r="I6887" s="313" t="s">
        <v>2558</v>
      </c>
      <c r="J6887" s="313" t="s">
        <v>516</v>
      </c>
      <c r="K6887" s="313">
        <v>28</v>
      </c>
      <c r="L6887" s="319"/>
      <c r="M6887" s="319">
        <v>35</v>
      </c>
      <c r="N6887" s="319">
        <v>3</v>
      </c>
      <c r="O6887" s="319" t="s">
        <v>9644</v>
      </c>
      <c r="P6887" s="319">
        <v>77</v>
      </c>
      <c r="Q6887" s="319">
        <v>12</v>
      </c>
      <c r="R6887" s="319">
        <v>19</v>
      </c>
      <c r="S6887" s="319" t="s">
        <v>9645</v>
      </c>
      <c r="T6887" s="319">
        <v>215</v>
      </c>
      <c r="U6887" s="319">
        <v>28.584</v>
      </c>
      <c r="V6887" s="319">
        <v>77.204999999999998</v>
      </c>
      <c r="W6887" s="319"/>
      <c r="X6887" s="319"/>
      <c r="Y6887" s="319"/>
      <c r="Z6887" s="319"/>
      <c r="AA6887" s="319"/>
      <c r="AB6887" s="319"/>
      <c r="AC6887" s="319"/>
      <c r="AD6887" s="319"/>
      <c r="AE6887" s="319"/>
      <c r="AF6887" s="319"/>
    </row>
    <row r="6888" spans="2:32" s="313" customFormat="1" hidden="1" x14ac:dyDescent="0.25">
      <c r="B6888" s="313" t="s">
        <v>5387</v>
      </c>
      <c r="C6888" s="672"/>
      <c r="D6888" s="313" t="s">
        <v>12245</v>
      </c>
      <c r="E6888" s="313" t="s">
        <v>412</v>
      </c>
      <c r="I6888" s="313" t="s">
        <v>5388</v>
      </c>
      <c r="J6888" s="313" t="s">
        <v>418</v>
      </c>
      <c r="K6888" s="313">
        <v>37</v>
      </c>
      <c r="L6888" s="319"/>
      <c r="M6888" s="319">
        <v>20</v>
      </c>
      <c r="N6888" s="319">
        <v>55</v>
      </c>
      <c r="O6888" s="319" t="s">
        <v>9644</v>
      </c>
      <c r="P6888" s="319">
        <v>46</v>
      </c>
      <c r="Q6888" s="319">
        <v>7</v>
      </c>
      <c r="R6888" s="319">
        <v>34</v>
      </c>
      <c r="S6888" s="319" t="s">
        <v>9645</v>
      </c>
      <c r="T6888" s="319">
        <v>1340</v>
      </c>
      <c r="U6888" s="319">
        <v>37.348999999999997</v>
      </c>
      <c r="V6888" s="319">
        <v>46.125999999999998</v>
      </c>
      <c r="W6888" s="319"/>
      <c r="X6888" s="319"/>
      <c r="Y6888" s="319"/>
      <c r="Z6888" s="319"/>
      <c r="AA6888" s="319"/>
      <c r="AB6888" s="319"/>
      <c r="AC6888" s="319"/>
      <c r="AD6888" s="319"/>
      <c r="AE6888" s="319"/>
      <c r="AF6888" s="319"/>
    </row>
    <row r="6889" spans="2:32" s="313" customFormat="1" hidden="1" x14ac:dyDescent="0.25">
      <c r="B6889" s="313" t="s">
        <v>7559</v>
      </c>
      <c r="C6889" s="672"/>
      <c r="D6889" s="313" t="s">
        <v>12246</v>
      </c>
      <c r="E6889" s="313" t="s">
        <v>412</v>
      </c>
      <c r="I6889" s="313" t="s">
        <v>7559</v>
      </c>
      <c r="J6889" s="313" t="s">
        <v>1051</v>
      </c>
      <c r="K6889" s="313">
        <v>31</v>
      </c>
      <c r="L6889" s="319"/>
      <c r="M6889" s="319">
        <v>53</v>
      </c>
      <c r="N6889" s="319">
        <v>22</v>
      </c>
      <c r="O6889" s="319" t="s">
        <v>9644</v>
      </c>
      <c r="P6889" s="319">
        <v>72</v>
      </c>
      <c r="Q6889" s="319">
        <v>18</v>
      </c>
      <c r="R6889" s="319">
        <v>33</v>
      </c>
      <c r="S6889" s="319" t="s">
        <v>9645</v>
      </c>
      <c r="T6889" s="319">
        <v>174</v>
      </c>
      <c r="U6889" s="319">
        <v>31.888999999999999</v>
      </c>
      <c r="V6889" s="319">
        <v>72.308999999999997</v>
      </c>
      <c r="W6889" s="319"/>
      <c r="X6889" s="319"/>
      <c r="Y6889" s="319"/>
      <c r="Z6889" s="319"/>
      <c r="AA6889" s="319"/>
      <c r="AB6889" s="319"/>
      <c r="AC6889" s="319"/>
      <c r="AD6889" s="319"/>
      <c r="AE6889" s="319"/>
      <c r="AF6889" s="319"/>
    </row>
    <row r="6890" spans="2:32" s="313" customFormat="1" hidden="1" x14ac:dyDescent="0.25">
      <c r="B6890" s="313" t="s">
        <v>857</v>
      </c>
      <c r="C6890" s="672"/>
      <c r="D6890" s="313" t="s">
        <v>12247</v>
      </c>
      <c r="E6890" s="313" t="s">
        <v>412</v>
      </c>
      <c r="I6890" s="313" t="s">
        <v>858</v>
      </c>
      <c r="J6890" s="313" t="s">
        <v>423</v>
      </c>
      <c r="K6890" s="313">
        <v>44</v>
      </c>
      <c r="L6890" s="319"/>
      <c r="M6890" s="319">
        <v>3</v>
      </c>
      <c r="N6890" s="319">
        <v>24</v>
      </c>
      <c r="O6890" s="319" t="s">
        <v>9644</v>
      </c>
      <c r="P6890" s="319">
        <v>5</v>
      </c>
      <c r="Q6890" s="319">
        <v>29</v>
      </c>
      <c r="R6890" s="319">
        <v>43</v>
      </c>
      <c r="S6890" s="319" t="s">
        <v>9645</v>
      </c>
      <c r="T6890" s="319">
        <v>834</v>
      </c>
      <c r="U6890" s="319">
        <v>44.057000000000002</v>
      </c>
      <c r="V6890" s="319">
        <v>5.4950000000000001</v>
      </c>
      <c r="W6890" s="319"/>
      <c r="X6890" s="319"/>
      <c r="Y6890" s="319"/>
      <c r="Z6890" s="319"/>
      <c r="AA6890" s="319"/>
      <c r="AB6890" s="319"/>
      <c r="AC6890" s="319"/>
      <c r="AD6890" s="319"/>
      <c r="AE6890" s="319"/>
      <c r="AF6890" s="319"/>
    </row>
    <row r="6891" spans="2:32" s="313" customFormat="1" hidden="1" x14ac:dyDescent="0.25">
      <c r="B6891" s="313" t="s">
        <v>5135</v>
      </c>
      <c r="C6891" s="672"/>
      <c r="D6891" s="313" t="s">
        <v>12248</v>
      </c>
      <c r="E6891" s="313" t="s">
        <v>412</v>
      </c>
      <c r="I6891" s="313" t="s">
        <v>5136</v>
      </c>
      <c r="J6891" s="313" t="s">
        <v>423</v>
      </c>
      <c r="K6891" s="313">
        <v>47</v>
      </c>
      <c r="L6891" s="319"/>
      <c r="M6891" s="319">
        <v>46</v>
      </c>
      <c r="N6891" s="319">
        <v>59</v>
      </c>
      <c r="O6891" s="319" t="s">
        <v>9644</v>
      </c>
      <c r="P6891" s="319">
        <v>6</v>
      </c>
      <c r="Q6891" s="319">
        <v>21</v>
      </c>
      <c r="R6891" s="319">
        <v>50</v>
      </c>
      <c r="S6891" s="319" t="s">
        <v>9645</v>
      </c>
      <c r="T6891" s="319">
        <v>279</v>
      </c>
      <c r="U6891" s="319">
        <v>47.783000000000001</v>
      </c>
      <c r="V6891" s="319">
        <v>6.3639999999999999</v>
      </c>
      <c r="W6891" s="319"/>
      <c r="X6891" s="319"/>
      <c r="Y6891" s="319"/>
      <c r="Z6891" s="319"/>
      <c r="AA6891" s="319"/>
      <c r="AB6891" s="319"/>
      <c r="AC6891" s="319"/>
      <c r="AD6891" s="319"/>
      <c r="AE6891" s="319"/>
      <c r="AF6891" s="319"/>
    </row>
    <row r="6892" spans="2:32" s="313" customFormat="1" hidden="1" x14ac:dyDescent="0.25">
      <c r="B6892" s="313" t="s">
        <v>8271</v>
      </c>
      <c r="C6892" s="672"/>
      <c r="D6892" s="313" t="s">
        <v>12249</v>
      </c>
      <c r="E6892" s="313" t="s">
        <v>412</v>
      </c>
      <c r="I6892" s="313" t="s">
        <v>8272</v>
      </c>
      <c r="J6892" s="313" t="s">
        <v>423</v>
      </c>
      <c r="K6892" s="313">
        <v>46</v>
      </c>
      <c r="L6892" s="319"/>
      <c r="M6892" s="319">
        <v>24</v>
      </c>
      <c r="N6892" s="319">
        <v>45</v>
      </c>
      <c r="O6892" s="319" t="s">
        <v>9644</v>
      </c>
      <c r="P6892" s="319">
        <v>4</v>
      </c>
      <c r="Q6892" s="319">
        <v>0</v>
      </c>
      <c r="R6892" s="319">
        <v>47</v>
      </c>
      <c r="S6892" s="319" t="s">
        <v>9645</v>
      </c>
      <c r="T6892" s="319">
        <v>243</v>
      </c>
      <c r="U6892" s="319">
        <v>46.412999999999997</v>
      </c>
      <c r="V6892" s="319">
        <v>4.0129999999999999</v>
      </c>
      <c r="W6892" s="319"/>
      <c r="X6892" s="319"/>
      <c r="Y6892" s="319"/>
      <c r="Z6892" s="319"/>
      <c r="AA6892" s="319"/>
      <c r="AB6892" s="319"/>
      <c r="AC6892" s="319"/>
      <c r="AD6892" s="319"/>
      <c r="AE6892" s="319"/>
      <c r="AF6892" s="319"/>
    </row>
    <row r="6893" spans="2:32" s="313" customFormat="1" hidden="1" x14ac:dyDescent="0.25">
      <c r="B6893" s="313" t="s">
        <v>7577</v>
      </c>
      <c r="C6893" s="672"/>
      <c r="D6893" s="313" t="s">
        <v>12250</v>
      </c>
      <c r="E6893" s="313" t="s">
        <v>412</v>
      </c>
      <c r="I6893" s="313" t="s">
        <v>7578</v>
      </c>
      <c r="J6893" s="313" t="s">
        <v>525</v>
      </c>
      <c r="K6893" s="313">
        <v>32</v>
      </c>
      <c r="L6893" s="319"/>
      <c r="M6893" s="319">
        <v>57</v>
      </c>
      <c r="N6893" s="319">
        <v>50</v>
      </c>
      <c r="O6893" s="319" t="s">
        <v>9647</v>
      </c>
      <c r="P6893" s="319">
        <v>17</v>
      </c>
      <c r="Q6893" s="319">
        <v>58</v>
      </c>
      <c r="R6893" s="319">
        <v>9</v>
      </c>
      <c r="S6893" s="319" t="s">
        <v>9645</v>
      </c>
      <c r="T6893" s="319">
        <v>16</v>
      </c>
      <c r="U6893" s="319">
        <v>-32.963999999999999</v>
      </c>
      <c r="V6893" s="319">
        <v>17.969000000000001</v>
      </c>
      <c r="W6893" s="319"/>
      <c r="X6893" s="319"/>
      <c r="Y6893" s="319"/>
      <c r="Z6893" s="319"/>
      <c r="AA6893" s="319"/>
      <c r="AB6893" s="319"/>
      <c r="AC6893" s="319"/>
      <c r="AD6893" s="319"/>
      <c r="AE6893" s="319"/>
      <c r="AF6893" s="319"/>
    </row>
    <row r="6894" spans="2:32" s="313" customFormat="1" hidden="1" x14ac:dyDescent="0.25">
      <c r="B6894" s="313" t="s">
        <v>7579</v>
      </c>
      <c r="C6894" s="672"/>
      <c r="D6894" s="313" t="s">
        <v>12251</v>
      </c>
      <c r="E6894" s="313" t="s">
        <v>412</v>
      </c>
      <c r="I6894" s="313" t="s">
        <v>7579</v>
      </c>
      <c r="J6894" s="313" t="s">
        <v>421</v>
      </c>
      <c r="K6894" s="313">
        <v>66</v>
      </c>
      <c r="L6894" s="319"/>
      <c r="M6894" s="319">
        <v>35</v>
      </c>
      <c r="N6894" s="319">
        <v>24</v>
      </c>
      <c r="O6894" s="319" t="s">
        <v>9644</v>
      </c>
      <c r="P6894" s="319">
        <v>66</v>
      </c>
      <c r="Q6894" s="319">
        <v>36</v>
      </c>
      <c r="R6894" s="319">
        <v>37</v>
      </c>
      <c r="S6894" s="319" t="s">
        <v>9645</v>
      </c>
      <c r="T6894" s="319">
        <v>67</v>
      </c>
      <c r="U6894" s="319">
        <v>66.59</v>
      </c>
      <c r="V6894" s="319">
        <v>66.61</v>
      </c>
      <c r="W6894" s="319"/>
      <c r="X6894" s="319"/>
      <c r="Y6894" s="319"/>
      <c r="Z6894" s="319"/>
      <c r="AA6894" s="319"/>
      <c r="AB6894" s="319"/>
      <c r="AC6894" s="319"/>
      <c r="AD6894" s="319"/>
      <c r="AE6894" s="319"/>
      <c r="AF6894" s="319"/>
    </row>
    <row r="6895" spans="2:32" s="313" customFormat="1" hidden="1" x14ac:dyDescent="0.25">
      <c r="B6895" s="313" t="s">
        <v>7580</v>
      </c>
      <c r="C6895" s="672"/>
      <c r="D6895" s="313" t="s">
        <v>12252</v>
      </c>
      <c r="E6895" s="313" t="s">
        <v>412</v>
      </c>
      <c r="I6895" s="313" t="s">
        <v>7580</v>
      </c>
      <c r="J6895" s="313" t="s">
        <v>516</v>
      </c>
      <c r="K6895" s="313">
        <v>11</v>
      </c>
      <c r="L6895" s="319"/>
      <c r="M6895" s="319">
        <v>46</v>
      </c>
      <c r="N6895" s="319">
        <v>55</v>
      </c>
      <c r="O6895" s="319" t="s">
        <v>9644</v>
      </c>
      <c r="P6895" s="319">
        <v>78</v>
      </c>
      <c r="Q6895" s="319">
        <v>3</v>
      </c>
      <c r="R6895" s="319">
        <v>55</v>
      </c>
      <c r="S6895" s="319" t="s">
        <v>9645</v>
      </c>
      <c r="T6895" s="319">
        <v>300</v>
      </c>
      <c r="U6895" s="319">
        <v>11.782</v>
      </c>
      <c r="V6895" s="319">
        <v>78.064999999999998</v>
      </c>
      <c r="W6895" s="319"/>
      <c r="X6895" s="319"/>
      <c r="Y6895" s="319"/>
      <c r="Z6895" s="319"/>
      <c r="AA6895" s="319"/>
      <c r="AB6895" s="319"/>
      <c r="AC6895" s="319"/>
      <c r="AD6895" s="319"/>
      <c r="AE6895" s="319"/>
      <c r="AF6895" s="319"/>
    </row>
    <row r="6896" spans="2:32" s="313" customFormat="1" hidden="1" x14ac:dyDescent="0.25">
      <c r="B6896" s="313" t="s">
        <v>7589</v>
      </c>
      <c r="C6896" s="672"/>
      <c r="D6896" s="313" t="s">
        <v>12253</v>
      </c>
      <c r="E6896" s="313" t="s">
        <v>412</v>
      </c>
      <c r="I6896" s="313" t="s">
        <v>7589</v>
      </c>
      <c r="J6896" s="313" t="s">
        <v>423</v>
      </c>
      <c r="K6896" s="313">
        <v>43</v>
      </c>
      <c r="L6896" s="319"/>
      <c r="M6896" s="319">
        <v>36</v>
      </c>
      <c r="N6896" s="319">
        <v>23</v>
      </c>
      <c r="O6896" s="319" t="s">
        <v>9644</v>
      </c>
      <c r="P6896" s="319">
        <v>5</v>
      </c>
      <c r="Q6896" s="319">
        <v>6</v>
      </c>
      <c r="R6896" s="319">
        <v>33</v>
      </c>
      <c r="S6896" s="319" t="s">
        <v>9645</v>
      </c>
      <c r="T6896" s="319">
        <v>60</v>
      </c>
      <c r="U6896" s="319">
        <v>43.606000000000002</v>
      </c>
      <c r="V6896" s="319">
        <v>5.109</v>
      </c>
      <c r="W6896" s="319"/>
      <c r="X6896" s="319"/>
      <c r="Y6896" s="319"/>
      <c r="Z6896" s="319"/>
      <c r="AA6896" s="319"/>
      <c r="AB6896" s="319"/>
      <c r="AC6896" s="319"/>
      <c r="AD6896" s="319"/>
      <c r="AE6896" s="319"/>
      <c r="AF6896" s="319"/>
    </row>
    <row r="6897" spans="2:32" s="313" customFormat="1" hidden="1" x14ac:dyDescent="0.25">
      <c r="B6897" s="313" t="s">
        <v>3968</v>
      </c>
      <c r="C6897" s="672"/>
      <c r="D6897" s="313" t="s">
        <v>12254</v>
      </c>
      <c r="E6897" s="313" t="s">
        <v>412</v>
      </c>
      <c r="I6897" s="313" t="s">
        <v>3971</v>
      </c>
      <c r="J6897" s="313" t="s">
        <v>484</v>
      </c>
      <c r="K6897" s="313">
        <v>40</v>
      </c>
      <c r="L6897" s="319"/>
      <c r="M6897" s="319">
        <v>59</v>
      </c>
      <c r="N6897" s="319">
        <v>34</v>
      </c>
      <c r="O6897" s="319" t="s">
        <v>9644</v>
      </c>
      <c r="P6897" s="319">
        <v>29</v>
      </c>
      <c r="Q6897" s="319">
        <v>12</v>
      </c>
      <c r="R6897" s="319">
        <v>59</v>
      </c>
      <c r="S6897" s="319" t="s">
        <v>9645</v>
      </c>
      <c r="T6897" s="319">
        <v>122</v>
      </c>
      <c r="U6897" s="319">
        <v>40.993000000000002</v>
      </c>
      <c r="V6897" s="319">
        <v>29.216000000000001</v>
      </c>
      <c r="W6897" s="319"/>
      <c r="X6897" s="319"/>
      <c r="Y6897" s="319"/>
      <c r="Z6897" s="319"/>
      <c r="AA6897" s="319"/>
      <c r="AB6897" s="319"/>
      <c r="AC6897" s="319"/>
      <c r="AD6897" s="319"/>
      <c r="AE6897" s="319"/>
      <c r="AF6897" s="319"/>
    </row>
    <row r="6898" spans="2:32" s="313" customFormat="1" hidden="1" x14ac:dyDescent="0.25">
      <c r="B6898" s="313" t="s">
        <v>8365</v>
      </c>
      <c r="C6898" s="672"/>
      <c r="D6898" s="313" t="s">
        <v>12255</v>
      </c>
      <c r="E6898" s="313" t="s">
        <v>412</v>
      </c>
      <c r="I6898" s="313" t="s">
        <v>8366</v>
      </c>
      <c r="J6898" s="313" t="s">
        <v>1148</v>
      </c>
      <c r="K6898" s="313">
        <v>9</v>
      </c>
      <c r="L6898" s="319"/>
      <c r="M6898" s="319">
        <v>32</v>
      </c>
      <c r="N6898" s="319">
        <v>52</v>
      </c>
      <c r="O6898" s="319" t="s">
        <v>9644</v>
      </c>
      <c r="P6898" s="319">
        <v>100</v>
      </c>
      <c r="Q6898" s="319">
        <v>3</v>
      </c>
      <c r="R6898" s="319">
        <v>44</v>
      </c>
      <c r="S6898" s="319" t="s">
        <v>9645</v>
      </c>
      <c r="T6898" s="319">
        <v>20</v>
      </c>
      <c r="U6898" s="319">
        <v>9.548</v>
      </c>
      <c r="V6898" s="319">
        <v>100.062</v>
      </c>
      <c r="W6898" s="319"/>
      <c r="X6898" s="319"/>
      <c r="Y6898" s="319"/>
      <c r="Z6898" s="319"/>
      <c r="AA6898" s="319"/>
      <c r="AB6898" s="319"/>
      <c r="AC6898" s="319"/>
      <c r="AD6898" s="319"/>
      <c r="AE6898" s="319"/>
      <c r="AF6898" s="319"/>
    </row>
    <row r="6899" spans="2:32" s="313" customFormat="1" hidden="1" x14ac:dyDescent="0.25">
      <c r="B6899" s="313" t="s">
        <v>7647</v>
      </c>
      <c r="C6899" s="672"/>
      <c r="D6899" s="313" t="s">
        <v>12256</v>
      </c>
      <c r="E6899" s="313" t="s">
        <v>412</v>
      </c>
      <c r="I6899" s="313" t="s">
        <v>7648</v>
      </c>
      <c r="J6899" s="313" t="s">
        <v>1169</v>
      </c>
      <c r="K6899" s="313">
        <v>22</v>
      </c>
      <c r="L6899" s="319"/>
      <c r="M6899" s="319">
        <v>52</v>
      </c>
      <c r="N6899" s="319">
        <v>17</v>
      </c>
      <c r="O6899" s="319" t="s">
        <v>9644</v>
      </c>
      <c r="P6899" s="319">
        <v>82</v>
      </c>
      <c r="Q6899" s="319">
        <v>30</v>
      </c>
      <c r="R6899" s="319">
        <v>33</v>
      </c>
      <c r="S6899" s="319" t="s">
        <v>9648</v>
      </c>
      <c r="T6899" s="319">
        <v>50</v>
      </c>
      <c r="U6899" s="319">
        <v>22.870999999999999</v>
      </c>
      <c r="V6899" s="319">
        <v>-82.509</v>
      </c>
      <c r="W6899" s="319"/>
      <c r="X6899" s="319"/>
      <c r="Y6899" s="319"/>
      <c r="Z6899" s="319"/>
      <c r="AA6899" s="319"/>
      <c r="AB6899" s="319"/>
      <c r="AC6899" s="319"/>
      <c r="AD6899" s="319"/>
      <c r="AE6899" s="319"/>
      <c r="AF6899" s="319"/>
    </row>
    <row r="6900" spans="2:32" s="313" customFormat="1" hidden="1" x14ac:dyDescent="0.25">
      <c r="B6900" s="313" t="s">
        <v>7652</v>
      </c>
      <c r="C6900" s="672"/>
      <c r="D6900" s="313" t="s">
        <v>12257</v>
      </c>
      <c r="E6900" s="313" t="s">
        <v>412</v>
      </c>
      <c r="I6900" s="313" t="s">
        <v>7652</v>
      </c>
      <c r="J6900" s="313" t="s">
        <v>473</v>
      </c>
      <c r="K6900" s="313">
        <v>9</v>
      </c>
      <c r="L6900" s="319"/>
      <c r="M6900" s="319">
        <v>38</v>
      </c>
      <c r="N6900" s="319">
        <v>56</v>
      </c>
      <c r="O6900" s="319" t="s">
        <v>9644</v>
      </c>
      <c r="P6900" s="319">
        <v>68</v>
      </c>
      <c r="Q6900" s="319">
        <v>34</v>
      </c>
      <c r="R6900" s="319">
        <v>31</v>
      </c>
      <c r="S6900" s="319" t="s">
        <v>9648</v>
      </c>
      <c r="T6900" s="319">
        <v>157</v>
      </c>
      <c r="U6900" s="319">
        <v>9.6489999999999991</v>
      </c>
      <c r="V6900" s="319">
        <v>-68.575000000000003</v>
      </c>
      <c r="W6900" s="319"/>
      <c r="X6900" s="319"/>
      <c r="Y6900" s="319"/>
      <c r="Z6900" s="319"/>
      <c r="AA6900" s="319"/>
      <c r="AB6900" s="319"/>
      <c r="AC6900" s="319"/>
      <c r="AD6900" s="319"/>
      <c r="AE6900" s="319"/>
      <c r="AF6900" s="319"/>
    </row>
    <row r="6901" spans="2:32" s="313" customFormat="1" hidden="1" x14ac:dyDescent="0.25">
      <c r="B6901" s="313" t="s">
        <v>7656</v>
      </c>
      <c r="C6901" s="672"/>
      <c r="D6901" s="313" t="s">
        <v>12258</v>
      </c>
      <c r="E6901" s="313" t="s">
        <v>412</v>
      </c>
      <c r="I6901" s="313" t="s">
        <v>7656</v>
      </c>
      <c r="J6901" s="313" t="s">
        <v>714</v>
      </c>
      <c r="K6901" s="313">
        <v>0</v>
      </c>
      <c r="L6901" s="319"/>
      <c r="M6901" s="319">
        <v>54</v>
      </c>
      <c r="N6901" s="319">
        <v>35</v>
      </c>
      <c r="O6901" s="319" t="s">
        <v>9647</v>
      </c>
      <c r="P6901" s="319">
        <v>89</v>
      </c>
      <c r="Q6901" s="319">
        <v>36</v>
      </c>
      <c r="R6901" s="319">
        <v>57</v>
      </c>
      <c r="S6901" s="319" t="s">
        <v>9648</v>
      </c>
      <c r="T6901" s="319">
        <v>18</v>
      </c>
      <c r="U6901" s="319">
        <v>-0.91</v>
      </c>
      <c r="V6901" s="319">
        <v>-89.616</v>
      </c>
      <c r="W6901" s="319"/>
      <c r="X6901" s="319"/>
      <c r="Y6901" s="319"/>
      <c r="Z6901" s="319"/>
      <c r="AA6901" s="319"/>
      <c r="AB6901" s="319"/>
      <c r="AC6901" s="319"/>
      <c r="AD6901" s="319"/>
      <c r="AE6901" s="319"/>
      <c r="AF6901" s="319"/>
    </row>
    <row r="6902" spans="2:32" s="313" customFormat="1" hidden="1" x14ac:dyDescent="0.25">
      <c r="B6902" s="313" t="s">
        <v>7671</v>
      </c>
      <c r="C6902" s="672"/>
      <c r="D6902" s="313" t="s">
        <v>12259</v>
      </c>
      <c r="E6902" s="313" t="s">
        <v>412</v>
      </c>
      <c r="I6902" s="313" t="s">
        <v>7663</v>
      </c>
      <c r="J6902" s="313" t="s">
        <v>469</v>
      </c>
      <c r="K6902" s="313">
        <v>30</v>
      </c>
      <c r="L6902" s="319"/>
      <c r="M6902" s="319">
        <v>55</v>
      </c>
      <c r="N6902" s="319">
        <v>48</v>
      </c>
      <c r="O6902" s="319" t="s">
        <v>9644</v>
      </c>
      <c r="P6902" s="319">
        <v>114</v>
      </c>
      <c r="Q6902" s="319">
        <v>48</v>
      </c>
      <c r="R6902" s="319">
        <v>31</v>
      </c>
      <c r="S6902" s="319" t="s">
        <v>9648</v>
      </c>
      <c r="T6902" s="319">
        <v>46</v>
      </c>
      <c r="U6902" s="319">
        <v>30.93</v>
      </c>
      <c r="V6902" s="319">
        <v>-114.809</v>
      </c>
      <c r="W6902" s="319"/>
      <c r="X6902" s="319"/>
      <c r="Y6902" s="319"/>
      <c r="Z6902" s="319"/>
      <c r="AA6902" s="319"/>
      <c r="AB6902" s="319"/>
      <c r="AC6902" s="319"/>
      <c r="AD6902" s="319"/>
      <c r="AE6902" s="319"/>
      <c r="AF6902" s="319"/>
    </row>
    <row r="6903" spans="2:32" s="313" customFormat="1" hidden="1" x14ac:dyDescent="0.25">
      <c r="B6903" s="313" t="s">
        <v>7666</v>
      </c>
      <c r="C6903" s="672"/>
      <c r="D6903" s="313" t="s">
        <v>12260</v>
      </c>
      <c r="E6903" s="313" t="s">
        <v>412</v>
      </c>
      <c r="I6903" s="313" t="s">
        <v>7666</v>
      </c>
      <c r="J6903" s="313" t="s">
        <v>1018</v>
      </c>
      <c r="K6903" s="313">
        <v>16</v>
      </c>
      <c r="L6903" s="319"/>
      <c r="M6903" s="319">
        <v>35</v>
      </c>
      <c r="N6903" s="319">
        <v>44</v>
      </c>
      <c r="O6903" s="319" t="s">
        <v>9644</v>
      </c>
      <c r="P6903" s="319">
        <v>120</v>
      </c>
      <c r="Q6903" s="319">
        <v>18</v>
      </c>
      <c r="R6903" s="319">
        <v>11</v>
      </c>
      <c r="S6903" s="319" t="s">
        <v>9645</v>
      </c>
      <c r="T6903" s="319">
        <v>4</v>
      </c>
      <c r="U6903" s="319">
        <v>16.596</v>
      </c>
      <c r="V6903" s="319">
        <v>120.303</v>
      </c>
      <c r="W6903" s="319"/>
      <c r="X6903" s="319"/>
      <c r="Y6903" s="319"/>
      <c r="Z6903" s="319"/>
      <c r="AA6903" s="319"/>
      <c r="AB6903" s="319"/>
      <c r="AC6903" s="319"/>
      <c r="AD6903" s="319"/>
      <c r="AE6903" s="319"/>
      <c r="AF6903" s="319"/>
    </row>
    <row r="6904" spans="2:32" s="313" customFormat="1" hidden="1" x14ac:dyDescent="0.25">
      <c r="B6904" s="313" t="s">
        <v>7666</v>
      </c>
      <c r="C6904" s="672"/>
      <c r="D6904" s="313" t="s">
        <v>12261</v>
      </c>
      <c r="E6904" s="313" t="s">
        <v>412</v>
      </c>
      <c r="I6904" s="313" t="s">
        <v>7666</v>
      </c>
      <c r="J6904" s="313" t="s">
        <v>1055</v>
      </c>
      <c r="K6904" s="313">
        <v>34</v>
      </c>
      <c r="L6904" s="319"/>
      <c r="M6904" s="319">
        <v>27</v>
      </c>
      <c r="N6904" s="319">
        <v>11</v>
      </c>
      <c r="O6904" s="319" t="s">
        <v>9647</v>
      </c>
      <c r="P6904" s="319">
        <v>58</v>
      </c>
      <c r="Q6904" s="319">
        <v>35</v>
      </c>
      <c r="R6904" s="319">
        <v>22</v>
      </c>
      <c r="S6904" s="319" t="s">
        <v>9648</v>
      </c>
      <c r="T6904" s="319">
        <v>4</v>
      </c>
      <c r="U6904" s="319">
        <v>-34.453000000000003</v>
      </c>
      <c r="V6904" s="319">
        <v>-58.588999999999999</v>
      </c>
      <c r="W6904" s="319"/>
      <c r="X6904" s="319"/>
      <c r="Y6904" s="319"/>
      <c r="Z6904" s="319"/>
      <c r="AA6904" s="319"/>
      <c r="AB6904" s="319"/>
      <c r="AC6904" s="319"/>
      <c r="AD6904" s="319"/>
      <c r="AE6904" s="319"/>
      <c r="AF6904" s="319"/>
    </row>
    <row r="6905" spans="2:32" s="313" customFormat="1" hidden="1" x14ac:dyDescent="0.25">
      <c r="B6905" s="313" t="s">
        <v>7669</v>
      </c>
      <c r="C6905" s="672"/>
      <c r="D6905" s="313" t="s">
        <v>12262</v>
      </c>
      <c r="E6905" s="313" t="s">
        <v>412</v>
      </c>
      <c r="I6905" s="313" t="s">
        <v>7670</v>
      </c>
      <c r="J6905" s="313" t="s">
        <v>473</v>
      </c>
      <c r="K6905" s="313">
        <v>4</v>
      </c>
      <c r="L6905" s="319"/>
      <c r="M6905" s="319">
        <v>3</v>
      </c>
      <c r="N6905" s="319">
        <v>6</v>
      </c>
      <c r="O6905" s="319" t="s">
        <v>9644</v>
      </c>
      <c r="P6905" s="319">
        <v>67</v>
      </c>
      <c r="Q6905" s="319">
        <v>42</v>
      </c>
      <c r="R6905" s="319">
        <v>3</v>
      </c>
      <c r="S6905" s="319" t="s">
        <v>9648</v>
      </c>
      <c r="T6905" s="319">
        <v>123</v>
      </c>
      <c r="U6905" s="319">
        <v>4.0519999999999996</v>
      </c>
      <c r="V6905" s="319">
        <v>-67.700999999999993</v>
      </c>
      <c r="W6905" s="319"/>
      <c r="X6905" s="319"/>
      <c r="Y6905" s="319"/>
      <c r="Z6905" s="319"/>
      <c r="AA6905" s="319"/>
      <c r="AB6905" s="319"/>
      <c r="AC6905" s="319"/>
      <c r="AD6905" s="319"/>
      <c r="AE6905" s="319"/>
      <c r="AF6905" s="319"/>
    </row>
    <row r="6906" spans="2:32" s="313" customFormat="1" hidden="1" x14ac:dyDescent="0.25">
      <c r="B6906" s="313" t="s">
        <v>7675</v>
      </c>
      <c r="C6906" s="672"/>
      <c r="D6906" s="313" t="s">
        <v>12263</v>
      </c>
      <c r="E6906" s="313" t="s">
        <v>412</v>
      </c>
      <c r="I6906" s="313" t="s">
        <v>7675</v>
      </c>
      <c r="J6906" s="313" t="s">
        <v>856</v>
      </c>
      <c r="K6906" s="313">
        <v>14</v>
      </c>
      <c r="L6906" s="319"/>
      <c r="M6906" s="319">
        <v>57</v>
      </c>
      <c r="N6906" s="319">
        <v>56</v>
      </c>
      <c r="O6906" s="319" t="s">
        <v>9647</v>
      </c>
      <c r="P6906" s="319">
        <v>65</v>
      </c>
      <c r="Q6906" s="319">
        <v>38</v>
      </c>
      <c r="R6906" s="319">
        <v>1</v>
      </c>
      <c r="S6906" s="319" t="s">
        <v>9648</v>
      </c>
      <c r="T6906" s="319">
        <v>161</v>
      </c>
      <c r="U6906" s="319">
        <v>-14.965999999999999</v>
      </c>
      <c r="V6906" s="319">
        <v>-65.634</v>
      </c>
      <c r="W6906" s="319"/>
      <c r="X6906" s="319"/>
      <c r="Y6906" s="319"/>
      <c r="Z6906" s="319"/>
      <c r="AA6906" s="319"/>
      <c r="AB6906" s="319"/>
      <c r="AC6906" s="319"/>
      <c r="AD6906" s="319"/>
      <c r="AE6906" s="319"/>
      <c r="AF6906" s="319"/>
    </row>
    <row r="6907" spans="2:32" s="313" customFormat="1" hidden="1" x14ac:dyDescent="0.25">
      <c r="B6907" s="313" t="s">
        <v>7678</v>
      </c>
      <c r="C6907" s="672"/>
      <c r="D6907" s="313" t="s">
        <v>12264</v>
      </c>
      <c r="E6907" s="313" t="s">
        <v>412</v>
      </c>
      <c r="I6907" s="313" t="s">
        <v>7679</v>
      </c>
      <c r="J6907" s="313" t="s">
        <v>1174</v>
      </c>
      <c r="K6907" s="313">
        <v>18</v>
      </c>
      <c r="L6907" s="319"/>
      <c r="M6907" s="319">
        <v>30</v>
      </c>
      <c r="N6907" s="319">
        <v>13</v>
      </c>
      <c r="O6907" s="319" t="s">
        <v>9644</v>
      </c>
      <c r="P6907" s="319">
        <v>69</v>
      </c>
      <c r="Q6907" s="319">
        <v>45</v>
      </c>
      <c r="R6907" s="319">
        <v>42</v>
      </c>
      <c r="S6907" s="319" t="s">
        <v>9648</v>
      </c>
      <c r="T6907" s="319">
        <v>34</v>
      </c>
      <c r="U6907" s="319">
        <v>18.504000000000001</v>
      </c>
      <c r="V6907" s="319">
        <v>-69.762</v>
      </c>
      <c r="W6907" s="319"/>
      <c r="X6907" s="319"/>
      <c r="Y6907" s="319"/>
      <c r="Z6907" s="319"/>
      <c r="AA6907" s="319"/>
      <c r="AB6907" s="319"/>
      <c r="AC6907" s="319"/>
      <c r="AD6907" s="319"/>
      <c r="AE6907" s="319"/>
      <c r="AF6907" s="319"/>
    </row>
    <row r="6908" spans="2:32" s="313" customFormat="1" hidden="1" x14ac:dyDescent="0.25">
      <c r="B6908" s="313" t="s">
        <v>7682</v>
      </c>
      <c r="C6908" s="672"/>
      <c r="D6908" s="313" t="s">
        <v>12265</v>
      </c>
      <c r="E6908" s="313" t="s">
        <v>412</v>
      </c>
      <c r="I6908" s="313" t="s">
        <v>7682</v>
      </c>
      <c r="J6908" s="313" t="s">
        <v>1117</v>
      </c>
      <c r="K6908" s="313">
        <v>13</v>
      </c>
      <c r="L6908" s="319"/>
      <c r="M6908" s="319">
        <v>56</v>
      </c>
      <c r="N6908" s="319">
        <v>10</v>
      </c>
      <c r="O6908" s="319" t="s">
        <v>9644</v>
      </c>
      <c r="P6908" s="319">
        <v>90</v>
      </c>
      <c r="Q6908" s="319">
        <v>50</v>
      </c>
      <c r="R6908" s="319">
        <v>9</v>
      </c>
      <c r="S6908" s="319" t="s">
        <v>9648</v>
      </c>
      <c r="T6908" s="319">
        <v>9</v>
      </c>
      <c r="U6908" s="319">
        <v>13.936</v>
      </c>
      <c r="V6908" s="319">
        <v>-90.835999999999999</v>
      </c>
      <c r="W6908" s="319"/>
      <c r="X6908" s="319"/>
      <c r="Y6908" s="319"/>
      <c r="Z6908" s="319"/>
      <c r="AA6908" s="319"/>
      <c r="AB6908" s="319"/>
      <c r="AC6908" s="319"/>
      <c r="AD6908" s="319"/>
      <c r="AE6908" s="319"/>
      <c r="AF6908" s="319"/>
    </row>
    <row r="6909" spans="2:32" s="313" customFormat="1" hidden="1" x14ac:dyDescent="0.25">
      <c r="B6909" s="313" t="s">
        <v>7682</v>
      </c>
      <c r="C6909" s="672"/>
      <c r="D6909" s="313" t="s">
        <v>12266</v>
      </c>
      <c r="E6909" s="313" t="s">
        <v>412</v>
      </c>
      <c r="I6909" s="313" t="s">
        <v>7682</v>
      </c>
      <c r="J6909" s="313" t="s">
        <v>1018</v>
      </c>
      <c r="K6909" s="313">
        <v>12</v>
      </c>
      <c r="L6909" s="319"/>
      <c r="M6909" s="319">
        <v>21</v>
      </c>
      <c r="N6909" s="319">
        <v>41</v>
      </c>
      <c r="O6909" s="319" t="s">
        <v>9644</v>
      </c>
      <c r="P6909" s="319">
        <v>121</v>
      </c>
      <c r="Q6909" s="319">
        <v>2</v>
      </c>
      <c r="R6909" s="319">
        <v>47</v>
      </c>
      <c r="S6909" s="319" t="s">
        <v>9645</v>
      </c>
      <c r="T6909" s="319">
        <v>5</v>
      </c>
      <c r="U6909" s="319">
        <v>12.361000000000001</v>
      </c>
      <c r="V6909" s="319">
        <v>121.04600000000001</v>
      </c>
      <c r="W6909" s="319"/>
      <c r="X6909" s="319"/>
      <c r="Y6909" s="319"/>
      <c r="Z6909" s="319"/>
      <c r="AA6909" s="319"/>
      <c r="AB6909" s="319"/>
      <c r="AC6909" s="319"/>
      <c r="AD6909" s="319"/>
      <c r="AE6909" s="319"/>
      <c r="AF6909" s="319"/>
    </row>
    <row r="6910" spans="2:32" s="313" customFormat="1" hidden="1" x14ac:dyDescent="0.25">
      <c r="B6910" s="313" t="s">
        <v>7702</v>
      </c>
      <c r="C6910" s="672"/>
      <c r="D6910" s="313" t="s">
        <v>12267</v>
      </c>
      <c r="E6910" s="313" t="s">
        <v>412</v>
      </c>
      <c r="I6910" s="313" t="s">
        <v>7702</v>
      </c>
      <c r="J6910" s="313" t="s">
        <v>473</v>
      </c>
      <c r="K6910" s="313">
        <v>9</v>
      </c>
      <c r="L6910" s="319"/>
      <c r="M6910" s="319">
        <v>54</v>
      </c>
      <c r="N6910" s="319">
        <v>25</v>
      </c>
      <c r="O6910" s="319" t="s">
        <v>9644</v>
      </c>
      <c r="P6910" s="319">
        <v>67</v>
      </c>
      <c r="Q6910" s="319">
        <v>22</v>
      </c>
      <c r="R6910" s="319">
        <v>46</v>
      </c>
      <c r="S6910" s="319" t="s">
        <v>9648</v>
      </c>
      <c r="T6910" s="319">
        <v>428</v>
      </c>
      <c r="U6910" s="319">
        <v>9.907</v>
      </c>
      <c r="V6910" s="319">
        <v>-67.379000000000005</v>
      </c>
      <c r="W6910" s="319"/>
      <c r="X6910" s="319"/>
      <c r="Y6910" s="319"/>
      <c r="Z6910" s="319"/>
      <c r="AA6910" s="319"/>
      <c r="AB6910" s="319"/>
      <c r="AC6910" s="319"/>
      <c r="AD6910" s="319"/>
      <c r="AE6910" s="319"/>
      <c r="AF6910" s="319"/>
    </row>
    <row r="6911" spans="2:32" s="313" customFormat="1" hidden="1" x14ac:dyDescent="0.25">
      <c r="B6911" s="313" t="s">
        <v>7696</v>
      </c>
      <c r="C6911" s="672"/>
      <c r="D6911" s="313" t="s">
        <v>12268</v>
      </c>
      <c r="E6911" s="313" t="s">
        <v>412</v>
      </c>
      <c r="I6911" s="313" t="s">
        <v>7697</v>
      </c>
      <c r="J6911" s="313" t="s">
        <v>772</v>
      </c>
      <c r="K6911" s="313">
        <v>15</v>
      </c>
      <c r="L6911" s="319"/>
      <c r="M6911" s="319">
        <v>21</v>
      </c>
      <c r="N6911" s="319">
        <v>27</v>
      </c>
      <c r="O6911" s="319" t="s">
        <v>9647</v>
      </c>
      <c r="P6911" s="319">
        <v>75</v>
      </c>
      <c r="Q6911" s="319">
        <v>8</v>
      </c>
      <c r="R6911" s="319">
        <v>8</v>
      </c>
      <c r="S6911" s="319" t="s">
        <v>9648</v>
      </c>
      <c r="T6911" s="319">
        <v>44</v>
      </c>
      <c r="U6911" s="319">
        <v>-15.356999999999999</v>
      </c>
      <c r="V6911" s="319">
        <v>-75.135999999999996</v>
      </c>
      <c r="W6911" s="319"/>
      <c r="X6911" s="319"/>
      <c r="Y6911" s="319"/>
      <c r="Z6911" s="319"/>
      <c r="AA6911" s="319"/>
      <c r="AB6911" s="319"/>
      <c r="AC6911" s="319"/>
      <c r="AD6911" s="319"/>
      <c r="AE6911" s="319"/>
      <c r="AF6911" s="319"/>
    </row>
    <row r="6912" spans="2:32" s="313" customFormat="1" hidden="1" x14ac:dyDescent="0.25">
      <c r="B6912" s="313" t="s">
        <v>7703</v>
      </c>
      <c r="C6912" s="672"/>
      <c r="D6912" s="313" t="s">
        <v>12269</v>
      </c>
      <c r="E6912" s="313" t="s">
        <v>412</v>
      </c>
      <c r="I6912" s="313" t="s">
        <v>7703</v>
      </c>
      <c r="J6912" s="313" t="s">
        <v>1169</v>
      </c>
      <c r="K6912" s="313">
        <v>22</v>
      </c>
      <c r="L6912" s="319"/>
      <c r="M6912" s="319">
        <v>5</v>
      </c>
      <c r="N6912" s="319">
        <v>43</v>
      </c>
      <c r="O6912" s="319" t="s">
        <v>9644</v>
      </c>
      <c r="P6912" s="319">
        <v>84</v>
      </c>
      <c r="Q6912" s="319">
        <v>9</v>
      </c>
      <c r="R6912" s="319">
        <v>7</v>
      </c>
      <c r="S6912" s="319" t="s">
        <v>9648</v>
      </c>
      <c r="T6912" s="319">
        <v>30</v>
      </c>
      <c r="U6912" s="319">
        <v>22.094999999999999</v>
      </c>
      <c r="V6912" s="319">
        <v>-84.152000000000001</v>
      </c>
      <c r="W6912" s="319"/>
      <c r="X6912" s="319"/>
      <c r="Y6912" s="319"/>
      <c r="Z6912" s="319"/>
      <c r="AA6912" s="319"/>
      <c r="AB6912" s="319"/>
      <c r="AC6912" s="319"/>
      <c r="AD6912" s="319"/>
      <c r="AE6912" s="319"/>
      <c r="AF6912" s="319"/>
    </row>
    <row r="6913" spans="2:32" s="313" customFormat="1" hidden="1" x14ac:dyDescent="0.25">
      <c r="B6913" s="313" t="s">
        <v>3920</v>
      </c>
      <c r="C6913" s="672"/>
      <c r="D6913" s="313" t="s">
        <v>12270</v>
      </c>
      <c r="E6913" s="313" t="s">
        <v>412</v>
      </c>
      <c r="I6913" s="313" t="s">
        <v>3920</v>
      </c>
      <c r="J6913" s="313" t="s">
        <v>594</v>
      </c>
      <c r="K6913" s="313">
        <v>39</v>
      </c>
      <c r="L6913" s="319"/>
      <c r="M6913" s="319">
        <v>51</v>
      </c>
      <c r="N6913" s="319">
        <v>44</v>
      </c>
      <c r="O6913" s="319" t="s">
        <v>9644</v>
      </c>
      <c r="P6913" s="319">
        <v>4</v>
      </c>
      <c r="Q6913" s="319">
        <v>15</v>
      </c>
      <c r="R6913" s="319">
        <v>30</v>
      </c>
      <c r="S6913" s="319" t="s">
        <v>9645</v>
      </c>
      <c r="T6913" s="319">
        <v>61</v>
      </c>
      <c r="U6913" s="319">
        <v>39.862000000000002</v>
      </c>
      <c r="V6913" s="319">
        <v>4.258</v>
      </c>
      <c r="W6913" s="319"/>
      <c r="X6913" s="319"/>
      <c r="Y6913" s="319"/>
      <c r="Z6913" s="319"/>
      <c r="AA6913" s="319"/>
      <c r="AB6913" s="319"/>
      <c r="AC6913" s="319"/>
      <c r="AD6913" s="319"/>
      <c r="AE6913" s="319"/>
      <c r="AF6913" s="319"/>
    </row>
    <row r="6914" spans="2:32" s="313" customFormat="1" hidden="1" x14ac:dyDescent="0.25">
      <c r="B6914" s="313" t="s">
        <v>7717</v>
      </c>
      <c r="C6914" s="672"/>
      <c r="D6914" s="313" t="s">
        <v>12271</v>
      </c>
      <c r="E6914" s="313" t="s">
        <v>412</v>
      </c>
      <c r="I6914" s="313" t="s">
        <v>7718</v>
      </c>
      <c r="J6914" s="313" t="s">
        <v>856</v>
      </c>
      <c r="K6914" s="313">
        <v>16</v>
      </c>
      <c r="L6914" s="319"/>
      <c r="M6914" s="319">
        <v>20</v>
      </c>
      <c r="N6914" s="319">
        <v>19</v>
      </c>
      <c r="O6914" s="319" t="s">
        <v>9647</v>
      </c>
      <c r="P6914" s="319">
        <v>58</v>
      </c>
      <c r="Q6914" s="319">
        <v>24</v>
      </c>
      <c r="R6914" s="319">
        <v>6</v>
      </c>
      <c r="S6914" s="319" t="s">
        <v>9648</v>
      </c>
      <c r="T6914" s="319">
        <v>125</v>
      </c>
      <c r="U6914" s="319">
        <v>-16.338999999999999</v>
      </c>
      <c r="V6914" s="319">
        <v>-58.402000000000001</v>
      </c>
      <c r="W6914" s="319"/>
      <c r="X6914" s="319"/>
      <c r="Y6914" s="319"/>
      <c r="Z6914" s="319"/>
      <c r="AA6914" s="319"/>
      <c r="AB6914" s="319"/>
      <c r="AC6914" s="319"/>
      <c r="AD6914" s="319"/>
      <c r="AE6914" s="319"/>
      <c r="AF6914" s="319"/>
    </row>
    <row r="6915" spans="2:32" s="313" customFormat="1" hidden="1" x14ac:dyDescent="0.25">
      <c r="B6915" s="313" t="s">
        <v>7726</v>
      </c>
      <c r="C6915" s="672"/>
      <c r="D6915" s="313" t="s">
        <v>12272</v>
      </c>
      <c r="E6915" s="313" t="s">
        <v>412</v>
      </c>
      <c r="I6915" s="313" t="s">
        <v>7726</v>
      </c>
      <c r="J6915" s="313" t="s">
        <v>856</v>
      </c>
      <c r="K6915" s="313">
        <v>13</v>
      </c>
      <c r="L6915" s="319"/>
      <c r="M6915" s="319">
        <v>15</v>
      </c>
      <c r="N6915" s="319">
        <v>49</v>
      </c>
      <c r="O6915" s="319" t="s">
        <v>9647</v>
      </c>
      <c r="P6915" s="319">
        <v>64</v>
      </c>
      <c r="Q6915" s="319">
        <v>36</v>
      </c>
      <c r="R6915" s="319">
        <v>19</v>
      </c>
      <c r="S6915" s="319" t="s">
        <v>9648</v>
      </c>
      <c r="T6915" s="319">
        <v>140</v>
      </c>
      <c r="U6915" s="319">
        <v>-13.263999999999999</v>
      </c>
      <c r="V6915" s="319">
        <v>-64.605000000000004</v>
      </c>
      <c r="W6915" s="319"/>
      <c r="X6915" s="319"/>
      <c r="Y6915" s="319"/>
      <c r="Z6915" s="319"/>
      <c r="AA6915" s="319"/>
      <c r="AB6915" s="319"/>
      <c r="AC6915" s="319"/>
      <c r="AD6915" s="319"/>
      <c r="AE6915" s="319"/>
      <c r="AF6915" s="319"/>
    </row>
    <row r="6916" spans="2:32" s="313" customFormat="1" hidden="1" x14ac:dyDescent="0.25">
      <c r="B6916" s="313" t="s">
        <v>7726</v>
      </c>
      <c r="C6916" s="672"/>
      <c r="D6916" s="313" t="s">
        <v>12273</v>
      </c>
      <c r="E6916" s="313" t="s">
        <v>412</v>
      </c>
      <c r="I6916" s="313" t="s">
        <v>7726</v>
      </c>
      <c r="J6916" s="313" t="s">
        <v>772</v>
      </c>
      <c r="K6916" s="313">
        <v>11</v>
      </c>
      <c r="L6916" s="319"/>
      <c r="M6916" s="319">
        <v>7</v>
      </c>
      <c r="N6916" s="319">
        <v>43</v>
      </c>
      <c r="O6916" s="319" t="s">
        <v>9647</v>
      </c>
      <c r="P6916" s="319">
        <v>75</v>
      </c>
      <c r="Q6916" s="319">
        <v>21</v>
      </c>
      <c r="R6916" s="319">
        <v>1</v>
      </c>
      <c r="S6916" s="319" t="s">
        <v>9648</v>
      </c>
      <c r="T6916" s="319">
        <v>793</v>
      </c>
      <c r="U6916" s="319">
        <v>-11.129</v>
      </c>
      <c r="V6916" s="319">
        <v>-75.349999999999994</v>
      </c>
      <c r="W6916" s="319"/>
      <c r="X6916" s="319"/>
      <c r="Y6916" s="319"/>
      <c r="Z6916" s="319"/>
      <c r="AA6916" s="319"/>
      <c r="AB6916" s="319"/>
      <c r="AC6916" s="319"/>
      <c r="AD6916" s="319"/>
      <c r="AE6916" s="319"/>
      <c r="AF6916" s="319"/>
    </row>
    <row r="6917" spans="2:32" s="313" customFormat="1" hidden="1" x14ac:dyDescent="0.25">
      <c r="B6917" s="313" t="s">
        <v>7738</v>
      </c>
      <c r="C6917" s="672"/>
      <c r="D6917" s="313" t="s">
        <v>12274</v>
      </c>
      <c r="E6917" s="313" t="s">
        <v>412</v>
      </c>
      <c r="I6917" s="313" t="s">
        <v>7739</v>
      </c>
      <c r="J6917" s="313" t="s">
        <v>1204</v>
      </c>
      <c r="K6917" s="313">
        <v>8</v>
      </c>
      <c r="L6917" s="319"/>
      <c r="M6917" s="319">
        <v>49</v>
      </c>
      <c r="N6917" s="319">
        <v>34</v>
      </c>
      <c r="O6917" s="319" t="s">
        <v>9644</v>
      </c>
      <c r="P6917" s="319">
        <v>82</v>
      </c>
      <c r="Q6917" s="319">
        <v>57</v>
      </c>
      <c r="R6917" s="319">
        <v>32</v>
      </c>
      <c r="S6917" s="319" t="s">
        <v>9648</v>
      </c>
      <c r="T6917" s="319">
        <v>984</v>
      </c>
      <c r="U6917" s="319">
        <v>8.8260000000000005</v>
      </c>
      <c r="V6917" s="319">
        <v>-82.959000000000003</v>
      </c>
      <c r="W6917" s="319"/>
      <c r="X6917" s="319"/>
      <c r="Y6917" s="319"/>
      <c r="Z6917" s="319"/>
      <c r="AA6917" s="319"/>
      <c r="AB6917" s="319"/>
      <c r="AC6917" s="319"/>
      <c r="AD6917" s="319"/>
      <c r="AE6917" s="319"/>
      <c r="AF6917" s="319"/>
    </row>
    <row r="6918" spans="2:32" s="313" customFormat="1" hidden="1" x14ac:dyDescent="0.25">
      <c r="B6918" s="313" t="s">
        <v>7742</v>
      </c>
      <c r="C6918" s="672"/>
      <c r="D6918" s="313" t="s">
        <v>12275</v>
      </c>
      <c r="E6918" s="313" t="s">
        <v>412</v>
      </c>
      <c r="I6918" s="313" t="s">
        <v>7742</v>
      </c>
      <c r="J6918" s="313" t="s">
        <v>1169</v>
      </c>
      <c r="K6918" s="313">
        <v>21</v>
      </c>
      <c r="L6918" s="319"/>
      <c r="M6918" s="319">
        <v>58</v>
      </c>
      <c r="N6918" s="319">
        <v>14</v>
      </c>
      <c r="O6918" s="319" t="s">
        <v>9644</v>
      </c>
      <c r="P6918" s="319">
        <v>79</v>
      </c>
      <c r="Q6918" s="319">
        <v>26</v>
      </c>
      <c r="R6918" s="319">
        <v>32</v>
      </c>
      <c r="S6918" s="319" t="s">
        <v>9648</v>
      </c>
      <c r="T6918" s="319">
        <v>90</v>
      </c>
      <c r="U6918" s="319">
        <v>21.971</v>
      </c>
      <c r="V6918" s="319">
        <v>-79.441999999999993</v>
      </c>
      <c r="W6918" s="319"/>
      <c r="X6918" s="319"/>
      <c r="Y6918" s="319"/>
      <c r="Z6918" s="319"/>
      <c r="AA6918" s="319"/>
      <c r="AB6918" s="319"/>
      <c r="AC6918" s="319"/>
      <c r="AD6918" s="319"/>
      <c r="AE6918" s="319"/>
      <c r="AF6918" s="319"/>
    </row>
    <row r="6919" spans="2:32" s="313" customFormat="1" hidden="1" x14ac:dyDescent="0.25">
      <c r="B6919" s="313" t="s">
        <v>7748</v>
      </c>
      <c r="C6919" s="672"/>
      <c r="D6919" s="313" t="s">
        <v>12276</v>
      </c>
      <c r="E6919" s="313" t="s">
        <v>412</v>
      </c>
      <c r="I6919" s="313" t="s">
        <v>7748</v>
      </c>
      <c r="J6919" s="313" t="s">
        <v>433</v>
      </c>
      <c r="K6919" s="313">
        <v>53</v>
      </c>
      <c r="L6919" s="319"/>
      <c r="M6919" s="319">
        <v>33</v>
      </c>
      <c r="N6919" s="319">
        <v>35</v>
      </c>
      <c r="O6919" s="319" t="s">
        <v>9644</v>
      </c>
      <c r="P6919" s="319">
        <v>0</v>
      </c>
      <c r="Q6919" s="319">
        <v>51</v>
      </c>
      <c r="R6919" s="319">
        <v>30</v>
      </c>
      <c r="S6919" s="319" t="s">
        <v>9648</v>
      </c>
      <c r="T6919" s="319">
        <v>4</v>
      </c>
      <c r="U6919" s="319">
        <v>53.56</v>
      </c>
      <c r="V6919" s="319">
        <v>-0.85799999999999998</v>
      </c>
      <c r="W6919" s="319"/>
      <c r="X6919" s="319"/>
      <c r="Y6919" s="319"/>
      <c r="Z6919" s="319"/>
      <c r="AA6919" s="319"/>
      <c r="AB6919" s="319"/>
      <c r="AC6919" s="319"/>
      <c r="AD6919" s="319"/>
      <c r="AE6919" s="319"/>
      <c r="AF6919" s="319"/>
    </row>
    <row r="6920" spans="2:32" s="313" customFormat="1" hidden="1" x14ac:dyDescent="0.25">
      <c r="B6920" s="313" t="s">
        <v>7752</v>
      </c>
      <c r="C6920" s="672"/>
      <c r="D6920" s="313" t="s">
        <v>12277</v>
      </c>
      <c r="E6920" s="313" t="s">
        <v>412</v>
      </c>
      <c r="I6920" s="313" t="s">
        <v>7752</v>
      </c>
      <c r="J6920" s="313" t="s">
        <v>651</v>
      </c>
      <c r="K6920" s="313">
        <v>26</v>
      </c>
      <c r="L6920" s="319"/>
      <c r="M6920" s="319">
        <v>0</v>
      </c>
      <c r="N6920" s="319">
        <v>16</v>
      </c>
      <c r="O6920" s="319" t="s">
        <v>9644</v>
      </c>
      <c r="P6920" s="319">
        <v>77</v>
      </c>
      <c r="Q6920" s="319">
        <v>23</v>
      </c>
      <c r="R6920" s="319">
        <v>43</v>
      </c>
      <c r="S6920" s="319" t="s">
        <v>9648</v>
      </c>
      <c r="T6920" s="319">
        <v>3</v>
      </c>
      <c r="U6920" s="319">
        <v>26.004000000000001</v>
      </c>
      <c r="V6920" s="319">
        <v>-77.394999999999996</v>
      </c>
      <c r="W6920" s="319"/>
      <c r="X6920" s="319"/>
      <c r="Y6920" s="319"/>
      <c r="Z6920" s="319"/>
      <c r="AA6920" s="319"/>
      <c r="AB6920" s="319"/>
      <c r="AC6920" s="319"/>
      <c r="AD6920" s="319"/>
      <c r="AE6920" s="319"/>
      <c r="AF6920" s="319"/>
    </row>
    <row r="6921" spans="2:32" s="313" customFormat="1" hidden="1" x14ac:dyDescent="0.25">
      <c r="B6921" s="313" t="s">
        <v>7755</v>
      </c>
      <c r="C6921" s="672"/>
      <c r="D6921" s="313" t="s">
        <v>12278</v>
      </c>
      <c r="E6921" s="313" t="s">
        <v>412</v>
      </c>
      <c r="I6921" s="313" t="s">
        <v>7755</v>
      </c>
      <c r="J6921" s="313" t="s">
        <v>484</v>
      </c>
      <c r="K6921" s="313">
        <v>37</v>
      </c>
      <c r="L6921" s="319"/>
      <c r="M6921" s="319">
        <v>5</v>
      </c>
      <c r="N6921" s="319">
        <v>31</v>
      </c>
      <c r="O6921" s="319" t="s">
        <v>9644</v>
      </c>
      <c r="P6921" s="319">
        <v>38</v>
      </c>
      <c r="Q6921" s="319">
        <v>50</v>
      </c>
      <c r="R6921" s="319">
        <v>46</v>
      </c>
      <c r="S6921" s="319" t="s">
        <v>9645</v>
      </c>
      <c r="T6921" s="319">
        <v>453</v>
      </c>
      <c r="U6921" s="319">
        <v>37.091999999999999</v>
      </c>
      <c r="V6921" s="319">
        <v>38.845999999999997</v>
      </c>
      <c r="W6921" s="319"/>
      <c r="X6921" s="319"/>
      <c r="Y6921" s="319"/>
      <c r="Z6921" s="319"/>
      <c r="AA6921" s="319"/>
      <c r="AB6921" s="319"/>
      <c r="AC6921" s="319"/>
      <c r="AD6921" s="319"/>
      <c r="AE6921" s="319"/>
      <c r="AF6921" s="319"/>
    </row>
    <row r="6922" spans="2:32" s="313" customFormat="1" hidden="1" x14ac:dyDescent="0.25">
      <c r="B6922" s="313" t="s">
        <v>1879</v>
      </c>
      <c r="C6922" s="672"/>
      <c r="D6922" s="313" t="s">
        <v>12279</v>
      </c>
      <c r="E6922" s="313" t="s">
        <v>412</v>
      </c>
      <c r="I6922" s="313" t="s">
        <v>1880</v>
      </c>
      <c r="J6922" s="313" t="s">
        <v>878</v>
      </c>
      <c r="K6922" s="313">
        <v>4</v>
      </c>
      <c r="L6922" s="319"/>
      <c r="M6922" s="319">
        <v>45</v>
      </c>
      <c r="N6922" s="319">
        <v>29</v>
      </c>
      <c r="O6922" s="319" t="s">
        <v>9644</v>
      </c>
      <c r="P6922" s="319">
        <v>75</v>
      </c>
      <c r="Q6922" s="319">
        <v>57</v>
      </c>
      <c r="R6922" s="319">
        <v>20</v>
      </c>
      <c r="S6922" s="319" t="s">
        <v>9648</v>
      </c>
      <c r="T6922" s="319">
        <v>911</v>
      </c>
      <c r="U6922" s="319">
        <v>4.758</v>
      </c>
      <c r="V6922" s="319">
        <v>-75.956000000000003</v>
      </c>
      <c r="W6922" s="319"/>
      <c r="X6922" s="319"/>
      <c r="Y6922" s="319"/>
      <c r="Z6922" s="319"/>
      <c r="AA6922" s="319"/>
      <c r="AB6922" s="319"/>
      <c r="AC6922" s="319"/>
      <c r="AD6922" s="319"/>
      <c r="AE6922" s="319"/>
      <c r="AF6922" s="319"/>
    </row>
    <row r="6923" spans="2:32" s="313" customFormat="1" hidden="1" x14ac:dyDescent="0.25">
      <c r="B6923" s="313" t="s">
        <v>1880</v>
      </c>
      <c r="C6923" s="672"/>
      <c r="D6923" s="313" t="s">
        <v>12280</v>
      </c>
      <c r="E6923" s="313" t="s">
        <v>412</v>
      </c>
      <c r="I6923" s="313" t="s">
        <v>7756</v>
      </c>
      <c r="J6923" s="313" t="s">
        <v>856</v>
      </c>
      <c r="K6923" s="313">
        <v>13</v>
      </c>
      <c r="L6923" s="319"/>
      <c r="M6923" s="319">
        <v>45</v>
      </c>
      <c r="N6923" s="319">
        <v>43</v>
      </c>
      <c r="O6923" s="319" t="s">
        <v>9647</v>
      </c>
      <c r="P6923" s="319">
        <v>65</v>
      </c>
      <c r="Q6923" s="319">
        <v>26</v>
      </c>
      <c r="R6923" s="319">
        <v>6</v>
      </c>
      <c r="S6923" s="319" t="s">
        <v>9648</v>
      </c>
      <c r="T6923" s="319">
        <v>144</v>
      </c>
      <c r="U6923" s="319">
        <v>-13.762</v>
      </c>
      <c r="V6923" s="319">
        <v>-65.435000000000002</v>
      </c>
      <c r="W6923" s="319"/>
      <c r="X6923" s="319"/>
      <c r="Y6923" s="319"/>
      <c r="Z6923" s="319"/>
      <c r="AA6923" s="319"/>
      <c r="AB6923" s="319"/>
      <c r="AC6923" s="319"/>
      <c r="AD6923" s="319"/>
      <c r="AE6923" s="319"/>
      <c r="AF6923" s="319"/>
    </row>
    <row r="6924" spans="2:32" s="313" customFormat="1" hidden="1" x14ac:dyDescent="0.25">
      <c r="B6924" s="313" t="s">
        <v>7759</v>
      </c>
      <c r="C6924" s="672"/>
      <c r="D6924" s="313" t="s">
        <v>12281</v>
      </c>
      <c r="E6924" s="313" t="s">
        <v>412</v>
      </c>
      <c r="I6924" s="313" t="s">
        <v>7760</v>
      </c>
      <c r="J6924" s="313" t="s">
        <v>473</v>
      </c>
      <c r="K6924" s="313">
        <v>7</v>
      </c>
      <c r="L6924" s="319"/>
      <c r="M6924" s="319">
        <v>48</v>
      </c>
      <c r="N6924" s="319">
        <v>12</v>
      </c>
      <c r="O6924" s="319" t="s">
        <v>9644</v>
      </c>
      <c r="P6924" s="319">
        <v>71</v>
      </c>
      <c r="Q6924" s="319">
        <v>9</v>
      </c>
      <c r="R6924" s="319">
        <v>56</v>
      </c>
      <c r="S6924" s="319" t="s">
        <v>9648</v>
      </c>
      <c r="T6924" s="319">
        <v>180</v>
      </c>
      <c r="U6924" s="319">
        <v>7.8029999999999999</v>
      </c>
      <c r="V6924" s="319">
        <v>-71.165999999999997</v>
      </c>
      <c r="W6924" s="319"/>
      <c r="X6924" s="319"/>
      <c r="Y6924" s="319"/>
      <c r="Z6924" s="319"/>
      <c r="AA6924" s="319"/>
      <c r="AB6924" s="319"/>
      <c r="AC6924" s="319"/>
      <c r="AD6924" s="319"/>
      <c r="AE6924" s="319"/>
      <c r="AF6924" s="319"/>
    </row>
    <row r="6925" spans="2:32" s="313" customFormat="1" hidden="1" x14ac:dyDescent="0.25">
      <c r="B6925" s="313" t="s">
        <v>2709</v>
      </c>
      <c r="C6925" s="672"/>
      <c r="D6925" s="313" t="s">
        <v>12282</v>
      </c>
      <c r="E6925" s="313" t="s">
        <v>412</v>
      </c>
      <c r="I6925" s="313" t="s">
        <v>2710</v>
      </c>
      <c r="J6925" s="313" t="s">
        <v>912</v>
      </c>
      <c r="K6925" s="313">
        <v>33</v>
      </c>
      <c r="L6925" s="319"/>
      <c r="M6925" s="319">
        <v>21</v>
      </c>
      <c r="N6925" s="319">
        <v>31</v>
      </c>
      <c r="O6925" s="319" t="s">
        <v>9647</v>
      </c>
      <c r="P6925" s="319">
        <v>56</v>
      </c>
      <c r="Q6925" s="319">
        <v>29</v>
      </c>
      <c r="R6925" s="319">
        <v>57</v>
      </c>
      <c r="S6925" s="319" t="s">
        <v>9648</v>
      </c>
      <c r="T6925" s="319">
        <v>93</v>
      </c>
      <c r="U6925" s="319">
        <v>-33.359000000000002</v>
      </c>
      <c r="V6925" s="319">
        <v>-56.499000000000002</v>
      </c>
      <c r="W6925" s="319"/>
      <c r="X6925" s="319"/>
      <c r="Y6925" s="319"/>
      <c r="Z6925" s="319"/>
      <c r="AA6925" s="319"/>
      <c r="AB6925" s="319"/>
      <c r="AC6925" s="319"/>
      <c r="AD6925" s="319"/>
      <c r="AE6925" s="319"/>
      <c r="AF6925" s="319"/>
    </row>
    <row r="6926" spans="2:32" s="313" customFormat="1" hidden="1" x14ac:dyDescent="0.25">
      <c r="B6926" s="313" t="s">
        <v>7765</v>
      </c>
      <c r="C6926" s="672"/>
      <c r="D6926" s="313" t="s">
        <v>12283</v>
      </c>
      <c r="E6926" s="313" t="s">
        <v>412</v>
      </c>
      <c r="I6926" s="313" t="s">
        <v>7766</v>
      </c>
      <c r="J6926" s="313" t="s">
        <v>1204</v>
      </c>
      <c r="K6926" s="313">
        <v>10</v>
      </c>
      <c r="L6926" s="319"/>
      <c r="M6926" s="319">
        <v>17</v>
      </c>
      <c r="N6926" s="319">
        <v>18</v>
      </c>
      <c r="O6926" s="319" t="s">
        <v>9644</v>
      </c>
      <c r="P6926" s="319">
        <v>83</v>
      </c>
      <c r="Q6926" s="319">
        <v>42</v>
      </c>
      <c r="R6926" s="319">
        <v>49</v>
      </c>
      <c r="S6926" s="319" t="s">
        <v>9648</v>
      </c>
      <c r="T6926" s="319">
        <v>80</v>
      </c>
      <c r="U6926" s="319">
        <v>10.288</v>
      </c>
      <c r="V6926" s="319">
        <v>-83.713999999999999</v>
      </c>
      <c r="W6926" s="319"/>
      <c r="X6926" s="319"/>
      <c r="Y6926" s="319"/>
      <c r="Z6926" s="319"/>
      <c r="AA6926" s="319"/>
      <c r="AB6926" s="319"/>
      <c r="AC6926" s="319"/>
      <c r="AD6926" s="319"/>
      <c r="AE6926" s="319"/>
      <c r="AF6926" s="319"/>
    </row>
    <row r="6927" spans="2:32" s="313" customFormat="1" hidden="1" x14ac:dyDescent="0.25">
      <c r="B6927" s="313" t="s">
        <v>7789</v>
      </c>
      <c r="C6927" s="672"/>
      <c r="D6927" s="313" t="s">
        <v>12284</v>
      </c>
      <c r="E6927" s="313" t="s">
        <v>412</v>
      </c>
      <c r="I6927" s="313" t="s">
        <v>7789</v>
      </c>
      <c r="J6927" s="313" t="s">
        <v>1055</v>
      </c>
      <c r="K6927" s="313">
        <v>36</v>
      </c>
      <c r="L6927" s="319"/>
      <c r="M6927" s="319">
        <v>32</v>
      </c>
      <c r="N6927" s="319">
        <v>32</v>
      </c>
      <c r="O6927" s="319" t="s">
        <v>9647</v>
      </c>
      <c r="P6927" s="319">
        <v>56</v>
      </c>
      <c r="Q6927" s="319">
        <v>43</v>
      </c>
      <c r="R6927" s="319">
        <v>18</v>
      </c>
      <c r="S6927" s="319" t="s">
        <v>9648</v>
      </c>
      <c r="T6927" s="319">
        <v>4</v>
      </c>
      <c r="U6927" s="319">
        <v>-36.542000000000002</v>
      </c>
      <c r="V6927" s="319">
        <v>-56.722000000000001</v>
      </c>
      <c r="W6927" s="319"/>
      <c r="X6927" s="319"/>
      <c r="Y6927" s="319"/>
      <c r="Z6927" s="319"/>
      <c r="AA6927" s="319"/>
      <c r="AB6927" s="319"/>
      <c r="AC6927" s="319"/>
      <c r="AD6927" s="319"/>
      <c r="AE6927" s="319"/>
      <c r="AF6927" s="319"/>
    </row>
    <row r="6928" spans="2:32" s="313" customFormat="1" hidden="1" x14ac:dyDescent="0.25">
      <c r="B6928" s="313" t="s">
        <v>3314</v>
      </c>
      <c r="C6928" s="672"/>
      <c r="D6928" s="313" t="s">
        <v>12285</v>
      </c>
      <c r="E6928" s="313" t="s">
        <v>412</v>
      </c>
      <c r="I6928" s="313" t="s">
        <v>3315</v>
      </c>
      <c r="J6928" s="313" t="s">
        <v>878</v>
      </c>
      <c r="K6928" s="313">
        <v>4</v>
      </c>
      <c r="L6928" s="319"/>
      <c r="M6928" s="319">
        <v>16</v>
      </c>
      <c r="N6928" s="319">
        <v>34</v>
      </c>
      <c r="O6928" s="319" t="s">
        <v>9644</v>
      </c>
      <c r="P6928" s="319">
        <v>74</v>
      </c>
      <c r="Q6928" s="319">
        <v>47</v>
      </c>
      <c r="R6928" s="319">
        <v>48</v>
      </c>
      <c r="S6928" s="319" t="s">
        <v>9648</v>
      </c>
      <c r="T6928" s="319">
        <v>286</v>
      </c>
      <c r="U6928" s="319">
        <v>4.2759999999999998</v>
      </c>
      <c r="V6928" s="319">
        <v>-74.796999999999997</v>
      </c>
      <c r="W6928" s="319"/>
      <c r="X6928" s="319"/>
      <c r="Y6928" s="319"/>
      <c r="Z6928" s="319"/>
      <c r="AA6928" s="319"/>
      <c r="AB6928" s="319"/>
      <c r="AC6928" s="319"/>
      <c r="AD6928" s="319"/>
      <c r="AE6928" s="319"/>
      <c r="AF6928" s="319"/>
    </row>
    <row r="6929" spans="2:32" s="313" customFormat="1" hidden="1" x14ac:dyDescent="0.25">
      <c r="B6929" s="313" t="s">
        <v>7814</v>
      </c>
      <c r="C6929" s="672"/>
      <c r="D6929" s="313" t="s">
        <v>12286</v>
      </c>
      <c r="E6929" s="313" t="s">
        <v>412</v>
      </c>
      <c r="I6929" s="313" t="s">
        <v>7814</v>
      </c>
      <c r="J6929" s="313" t="s">
        <v>697</v>
      </c>
      <c r="K6929" s="313">
        <v>33</v>
      </c>
      <c r="L6929" s="319"/>
      <c r="M6929" s="319">
        <v>39</v>
      </c>
      <c r="N6929" s="319">
        <v>24</v>
      </c>
      <c r="O6929" s="319" t="s">
        <v>9647</v>
      </c>
      <c r="P6929" s="319">
        <v>71</v>
      </c>
      <c r="Q6929" s="319">
        <v>36</v>
      </c>
      <c r="R6929" s="319">
        <v>56</v>
      </c>
      <c r="S6929" s="319" t="s">
        <v>9648</v>
      </c>
      <c r="T6929" s="319">
        <v>75</v>
      </c>
      <c r="U6929" s="319">
        <v>-33.656999999999996</v>
      </c>
      <c r="V6929" s="319">
        <v>-71.616</v>
      </c>
      <c r="W6929" s="319"/>
      <c r="X6929" s="319"/>
      <c r="Y6929" s="319"/>
      <c r="Z6929" s="319"/>
      <c r="AA6929" s="319"/>
      <c r="AB6929" s="319"/>
      <c r="AC6929" s="319"/>
      <c r="AD6929" s="319"/>
      <c r="AE6929" s="319"/>
      <c r="AF6929" s="319"/>
    </row>
    <row r="6930" spans="2:32" s="313" customFormat="1" hidden="1" x14ac:dyDescent="0.25">
      <c r="B6930" s="313" t="s">
        <v>7814</v>
      </c>
      <c r="C6930" s="672"/>
      <c r="D6930" s="313" t="s">
        <v>12287</v>
      </c>
      <c r="E6930" s="313" t="s">
        <v>412</v>
      </c>
      <c r="I6930" s="313" t="s">
        <v>7817</v>
      </c>
      <c r="J6930" s="313" t="s">
        <v>714</v>
      </c>
      <c r="K6930" s="313">
        <v>0</v>
      </c>
      <c r="L6930" s="319"/>
      <c r="M6930" s="319">
        <v>14</v>
      </c>
      <c r="N6930" s="319">
        <v>53</v>
      </c>
      <c r="O6930" s="319" t="s">
        <v>9647</v>
      </c>
      <c r="P6930" s="319">
        <v>79</v>
      </c>
      <c r="Q6930" s="319">
        <v>12</v>
      </c>
      <c r="R6930" s="319">
        <v>52</v>
      </c>
      <c r="S6930" s="319" t="s">
        <v>9648</v>
      </c>
      <c r="T6930" s="319">
        <v>523</v>
      </c>
      <c r="U6930" s="319">
        <v>-0.248</v>
      </c>
      <c r="V6930" s="319">
        <v>-79.213999999999999</v>
      </c>
      <c r="W6930" s="319"/>
      <c r="X6930" s="319"/>
      <c r="Y6930" s="319"/>
      <c r="Z6930" s="319"/>
      <c r="AA6930" s="319"/>
      <c r="AB6930" s="319"/>
      <c r="AC6930" s="319"/>
      <c r="AD6930" s="319"/>
      <c r="AE6930" s="319"/>
      <c r="AF6930" s="319"/>
    </row>
    <row r="6931" spans="2:32" s="313" customFormat="1" hidden="1" x14ac:dyDescent="0.25">
      <c r="B6931" s="313" t="s">
        <v>7810</v>
      </c>
      <c r="C6931" s="672"/>
      <c r="D6931" s="313" t="s">
        <v>12288</v>
      </c>
      <c r="E6931" s="313" t="s">
        <v>412</v>
      </c>
      <c r="I6931" s="313" t="s">
        <v>7811</v>
      </c>
      <c r="J6931" s="313" t="s">
        <v>7010</v>
      </c>
      <c r="K6931" s="313">
        <v>15</v>
      </c>
      <c r="L6931" s="319"/>
      <c r="M6931" s="319">
        <v>30</v>
      </c>
      <c r="N6931" s="319">
        <v>4</v>
      </c>
      <c r="O6931" s="319" t="s">
        <v>9647</v>
      </c>
      <c r="P6931" s="319">
        <v>167</v>
      </c>
      <c r="Q6931" s="319">
        <v>13</v>
      </c>
      <c r="R6931" s="319">
        <v>21</v>
      </c>
      <c r="S6931" s="319" t="s">
        <v>9645</v>
      </c>
      <c r="T6931" s="319">
        <v>57</v>
      </c>
      <c r="U6931" s="319">
        <v>-15.500999999999999</v>
      </c>
      <c r="V6931" s="319">
        <v>167.22200000000001</v>
      </c>
      <c r="W6931" s="319"/>
      <c r="X6931" s="319"/>
      <c r="Y6931" s="319"/>
      <c r="Z6931" s="319"/>
      <c r="AA6931" s="319"/>
      <c r="AB6931" s="319"/>
      <c r="AC6931" s="319"/>
      <c r="AD6931" s="319"/>
      <c r="AE6931" s="319"/>
      <c r="AF6931" s="319"/>
    </row>
    <row r="6932" spans="2:32" s="313" customFormat="1" hidden="1" x14ac:dyDescent="0.25">
      <c r="B6932" s="313" t="s">
        <v>7827</v>
      </c>
      <c r="C6932" s="672"/>
      <c r="D6932" s="313" t="s">
        <v>12289</v>
      </c>
      <c r="E6932" s="313" t="s">
        <v>412</v>
      </c>
      <c r="I6932" s="313" t="s">
        <v>7828</v>
      </c>
      <c r="J6932" s="313" t="s">
        <v>665</v>
      </c>
      <c r="K6932" s="313">
        <v>0</v>
      </c>
      <c r="L6932" s="319"/>
      <c r="M6932" s="319">
        <v>8</v>
      </c>
      <c r="N6932" s="319">
        <v>54</v>
      </c>
      <c r="O6932" s="319" t="s">
        <v>9647</v>
      </c>
      <c r="P6932" s="319">
        <v>66</v>
      </c>
      <c r="Q6932" s="319">
        <v>59</v>
      </c>
      <c r="R6932" s="319">
        <v>8</v>
      </c>
      <c r="S6932" s="319" t="s">
        <v>9648</v>
      </c>
      <c r="T6932" s="319">
        <v>77</v>
      </c>
      <c r="U6932" s="319">
        <v>-0.14799999999999999</v>
      </c>
      <c r="V6932" s="319">
        <v>-66.986000000000004</v>
      </c>
      <c r="W6932" s="319"/>
      <c r="X6932" s="319"/>
      <c r="Y6932" s="319"/>
      <c r="Z6932" s="319"/>
      <c r="AA6932" s="319"/>
      <c r="AB6932" s="319"/>
      <c r="AC6932" s="319"/>
      <c r="AD6932" s="319"/>
      <c r="AE6932" s="319"/>
      <c r="AF6932" s="319"/>
    </row>
    <row r="6933" spans="2:32" s="313" customFormat="1" hidden="1" x14ac:dyDescent="0.25">
      <c r="B6933" s="313" t="s">
        <v>7848</v>
      </c>
      <c r="C6933" s="672"/>
      <c r="D6933" s="313" t="s">
        <v>12290</v>
      </c>
      <c r="E6933" s="313" t="s">
        <v>412</v>
      </c>
      <c r="I6933" s="313" t="s">
        <v>7848</v>
      </c>
      <c r="J6933" s="313" t="s">
        <v>665</v>
      </c>
      <c r="K6933" s="313">
        <v>22</v>
      </c>
      <c r="L6933" s="319"/>
      <c r="M6933" s="319">
        <v>48</v>
      </c>
      <c r="N6933" s="319">
        <v>46</v>
      </c>
      <c r="O6933" s="319" t="s">
        <v>9647</v>
      </c>
      <c r="P6933" s="319">
        <v>42</v>
      </c>
      <c r="Q6933" s="319">
        <v>5</v>
      </c>
      <c r="R6933" s="319">
        <v>33</v>
      </c>
      <c r="S6933" s="319" t="s">
        <v>9648</v>
      </c>
      <c r="T6933" s="319">
        <v>19</v>
      </c>
      <c r="U6933" s="319">
        <v>-22.812999999999999</v>
      </c>
      <c r="V6933" s="319">
        <v>-42.093000000000004</v>
      </c>
      <c r="W6933" s="319"/>
      <c r="X6933" s="319"/>
      <c r="Y6933" s="319"/>
      <c r="Z6933" s="319"/>
      <c r="AA6933" s="319"/>
      <c r="AB6933" s="319"/>
      <c r="AC6933" s="319"/>
      <c r="AD6933" s="319"/>
      <c r="AE6933" s="319"/>
      <c r="AF6933" s="319"/>
    </row>
    <row r="6934" spans="2:32" s="313" customFormat="1" hidden="1" x14ac:dyDescent="0.25">
      <c r="B6934" s="313" t="s">
        <v>7860</v>
      </c>
      <c r="C6934" s="672"/>
      <c r="D6934" s="313" t="s">
        <v>12291</v>
      </c>
      <c r="E6934" s="313" t="s">
        <v>412</v>
      </c>
      <c r="I6934" s="313" t="s">
        <v>7860</v>
      </c>
      <c r="J6934" s="313" t="s">
        <v>418</v>
      </c>
      <c r="K6934" s="313">
        <v>36</v>
      </c>
      <c r="L6934" s="319"/>
      <c r="M6934" s="319">
        <v>30</v>
      </c>
      <c r="N6934" s="319">
        <v>4</v>
      </c>
      <c r="O6934" s="319" t="s">
        <v>9644</v>
      </c>
      <c r="P6934" s="319">
        <v>61</v>
      </c>
      <c r="Q6934" s="319">
        <v>3</v>
      </c>
      <c r="R6934" s="319">
        <v>53</v>
      </c>
      <c r="S6934" s="319" t="s">
        <v>9645</v>
      </c>
      <c r="T6934" s="319">
        <v>289</v>
      </c>
      <c r="U6934" s="319">
        <v>36.500999999999998</v>
      </c>
      <c r="V6934" s="319">
        <v>61.064999999999998</v>
      </c>
      <c r="W6934" s="319"/>
      <c r="X6934" s="319"/>
      <c r="Y6934" s="319"/>
      <c r="Z6934" s="319"/>
      <c r="AA6934" s="319"/>
      <c r="AB6934" s="319"/>
      <c r="AC6934" s="319"/>
      <c r="AD6934" s="319"/>
      <c r="AE6934" s="319"/>
      <c r="AF6934" s="319"/>
    </row>
    <row r="6935" spans="2:32" s="313" customFormat="1" hidden="1" x14ac:dyDescent="0.25">
      <c r="B6935" s="313" t="s">
        <v>7864</v>
      </c>
      <c r="C6935" s="672"/>
      <c r="D6935" s="313" t="s">
        <v>12292</v>
      </c>
      <c r="E6935" s="313" t="s">
        <v>412</v>
      </c>
      <c r="I6935" s="313" t="s">
        <v>7864</v>
      </c>
      <c r="J6935" s="313" t="s">
        <v>1051</v>
      </c>
      <c r="K6935" s="313">
        <v>32</v>
      </c>
      <c r="L6935" s="319"/>
      <c r="M6935" s="319">
        <v>2</v>
      </c>
      <c r="N6935" s="319">
        <v>55</v>
      </c>
      <c r="O6935" s="319" t="s">
        <v>9644</v>
      </c>
      <c r="P6935" s="319">
        <v>72</v>
      </c>
      <c r="Q6935" s="319">
        <v>39</v>
      </c>
      <c r="R6935" s="319">
        <v>54</v>
      </c>
      <c r="S6935" s="319" t="s">
        <v>9645</v>
      </c>
      <c r="T6935" s="319">
        <v>188</v>
      </c>
      <c r="U6935" s="319">
        <v>32.048999999999999</v>
      </c>
      <c r="V6935" s="319">
        <v>72.665000000000006</v>
      </c>
      <c r="W6935" s="319"/>
      <c r="X6935" s="319"/>
      <c r="Y6935" s="319"/>
      <c r="Z6935" s="319"/>
      <c r="AA6935" s="319"/>
      <c r="AB6935" s="319"/>
      <c r="AC6935" s="319"/>
      <c r="AD6935" s="319"/>
      <c r="AE6935" s="319"/>
      <c r="AF6935" s="319"/>
    </row>
    <row r="6936" spans="2:32" s="313" customFormat="1" hidden="1" x14ac:dyDescent="0.25">
      <c r="B6936" s="313" t="s">
        <v>2497</v>
      </c>
      <c r="C6936" s="672"/>
      <c r="D6936" s="313" t="s">
        <v>12293</v>
      </c>
      <c r="E6936" s="313" t="s">
        <v>412</v>
      </c>
      <c r="I6936" s="313" t="s">
        <v>2498</v>
      </c>
      <c r="J6936" s="313" t="s">
        <v>418</v>
      </c>
      <c r="K6936" s="313">
        <v>36</v>
      </c>
      <c r="L6936" s="319"/>
      <c r="M6936" s="319">
        <v>38</v>
      </c>
      <c r="N6936" s="319">
        <v>37</v>
      </c>
      <c r="O6936" s="319" t="s">
        <v>9644</v>
      </c>
      <c r="P6936" s="319">
        <v>53</v>
      </c>
      <c r="Q6936" s="319">
        <v>11</v>
      </c>
      <c r="R6936" s="319">
        <v>18</v>
      </c>
      <c r="S6936" s="319" t="s">
        <v>9645</v>
      </c>
      <c r="T6936" s="319">
        <v>11</v>
      </c>
      <c r="U6936" s="319">
        <v>36.643999999999998</v>
      </c>
      <c r="V6936" s="319">
        <v>53.188000000000002</v>
      </c>
      <c r="W6936" s="319"/>
      <c r="X6936" s="319"/>
      <c r="Y6936" s="319"/>
      <c r="Z6936" s="319"/>
      <c r="AA6936" s="319"/>
      <c r="AB6936" s="319"/>
      <c r="AC6936" s="319"/>
      <c r="AD6936" s="319"/>
      <c r="AE6936" s="319"/>
      <c r="AF6936" s="319"/>
    </row>
    <row r="6937" spans="2:32" s="313" customFormat="1" hidden="1" x14ac:dyDescent="0.25">
      <c r="B6937" s="313" t="s">
        <v>7557</v>
      </c>
      <c r="C6937" s="672"/>
      <c r="D6937" s="313" t="s">
        <v>12294</v>
      </c>
      <c r="E6937" s="313" t="s">
        <v>412</v>
      </c>
      <c r="I6937" s="313" t="s">
        <v>7558</v>
      </c>
      <c r="J6937" s="313" t="s">
        <v>516</v>
      </c>
      <c r="K6937" s="313">
        <v>29</v>
      </c>
      <c r="L6937" s="319"/>
      <c r="M6937" s="319">
        <v>59</v>
      </c>
      <c r="N6937" s="319">
        <v>39</v>
      </c>
      <c r="O6937" s="319" t="s">
        <v>9644</v>
      </c>
      <c r="P6937" s="319">
        <v>77</v>
      </c>
      <c r="Q6937" s="319">
        <v>25</v>
      </c>
      <c r="R6937" s="319">
        <v>27</v>
      </c>
      <c r="S6937" s="319" t="s">
        <v>9645</v>
      </c>
      <c r="T6937" s="319">
        <v>272</v>
      </c>
      <c r="U6937" s="319">
        <v>29.994</v>
      </c>
      <c r="V6937" s="319">
        <v>77.424000000000007</v>
      </c>
      <c r="W6937" s="319"/>
      <c r="X6937" s="319"/>
      <c r="Y6937" s="319"/>
      <c r="Z6937" s="319"/>
      <c r="AA6937" s="319"/>
      <c r="AB6937" s="319"/>
      <c r="AC6937" s="319"/>
      <c r="AD6937" s="319"/>
      <c r="AE6937" s="319"/>
      <c r="AF6937" s="319"/>
    </row>
    <row r="6938" spans="2:32" s="313" customFormat="1" hidden="1" x14ac:dyDescent="0.25">
      <c r="B6938" s="313" t="s">
        <v>7875</v>
      </c>
      <c r="C6938" s="672"/>
      <c r="D6938" s="313" t="s">
        <v>12295</v>
      </c>
      <c r="E6938" s="313" t="s">
        <v>412</v>
      </c>
      <c r="I6938" s="313" t="s">
        <v>7875</v>
      </c>
      <c r="J6938" s="313" t="s">
        <v>745</v>
      </c>
      <c r="K6938" s="313">
        <v>58</v>
      </c>
      <c r="L6938" s="319"/>
      <c r="M6938" s="319">
        <v>25</v>
      </c>
      <c r="N6938" s="319">
        <v>35</v>
      </c>
      <c r="O6938" s="319" t="s">
        <v>9644</v>
      </c>
      <c r="P6938" s="319">
        <v>12</v>
      </c>
      <c r="Q6938" s="319">
        <v>42</v>
      </c>
      <c r="R6938" s="319">
        <v>51</v>
      </c>
      <c r="S6938" s="319" t="s">
        <v>9645</v>
      </c>
      <c r="T6938" s="319">
        <v>56</v>
      </c>
      <c r="U6938" s="319">
        <v>58.426000000000002</v>
      </c>
      <c r="V6938" s="319">
        <v>12.714</v>
      </c>
      <c r="W6938" s="319"/>
      <c r="X6938" s="319"/>
      <c r="Y6938" s="319"/>
      <c r="Z6938" s="319"/>
      <c r="AA6938" s="319"/>
      <c r="AB6938" s="319"/>
      <c r="AC6938" s="319"/>
      <c r="AD6938" s="319"/>
      <c r="AE6938" s="319"/>
      <c r="AF6938" s="319"/>
    </row>
    <row r="6939" spans="2:32" s="313" customFormat="1" hidden="1" x14ac:dyDescent="0.25">
      <c r="B6939" s="313" t="s">
        <v>7876</v>
      </c>
      <c r="C6939" s="672"/>
      <c r="D6939" s="313" t="s">
        <v>12296</v>
      </c>
      <c r="E6939" s="313" t="s">
        <v>412</v>
      </c>
      <c r="I6939" s="313" t="s">
        <v>7876</v>
      </c>
      <c r="J6939" s="313" t="s">
        <v>745</v>
      </c>
      <c r="K6939" s="313">
        <v>62</v>
      </c>
      <c r="L6939" s="319"/>
      <c r="M6939" s="319">
        <v>28</v>
      </c>
      <c r="N6939" s="319">
        <v>52</v>
      </c>
      <c r="O6939" s="319" t="s">
        <v>9644</v>
      </c>
      <c r="P6939" s="319">
        <v>17</v>
      </c>
      <c r="Q6939" s="319">
        <v>0</v>
      </c>
      <c r="R6939" s="319">
        <v>10</v>
      </c>
      <c r="S6939" s="319" t="s">
        <v>9645</v>
      </c>
      <c r="T6939" s="319">
        <v>271</v>
      </c>
      <c r="U6939" s="319">
        <v>62.481000000000002</v>
      </c>
      <c r="V6939" s="319">
        <v>17.003</v>
      </c>
      <c r="W6939" s="319"/>
      <c r="X6939" s="319"/>
      <c r="Y6939" s="319"/>
      <c r="Z6939" s="319"/>
      <c r="AA6939" s="319"/>
      <c r="AB6939" s="319"/>
      <c r="AC6939" s="319"/>
      <c r="AD6939" s="319"/>
      <c r="AE6939" s="319"/>
      <c r="AF6939" s="319"/>
    </row>
    <row r="6940" spans="2:32" s="313" customFormat="1" hidden="1" x14ac:dyDescent="0.25">
      <c r="B6940" s="313" t="s">
        <v>3530</v>
      </c>
      <c r="C6940" s="672"/>
      <c r="D6940" s="313" t="s">
        <v>12297</v>
      </c>
      <c r="E6940" s="313" t="s">
        <v>412</v>
      </c>
      <c r="I6940" s="313" t="s">
        <v>3531</v>
      </c>
      <c r="J6940" s="313" t="s">
        <v>436</v>
      </c>
      <c r="K6940" s="313">
        <v>46</v>
      </c>
      <c r="L6940" s="319"/>
      <c r="M6940" s="319">
        <v>21</v>
      </c>
      <c r="N6940" s="319">
        <v>13</v>
      </c>
      <c r="O6940" s="319" t="s">
        <v>9644</v>
      </c>
      <c r="P6940" s="319">
        <v>87</v>
      </c>
      <c r="Q6940" s="319">
        <v>23</v>
      </c>
      <c r="R6940" s="319">
        <v>45</v>
      </c>
      <c r="S6940" s="319" t="s">
        <v>9648</v>
      </c>
      <c r="T6940" s="319">
        <v>373</v>
      </c>
      <c r="U6940" s="319">
        <v>46.353999999999999</v>
      </c>
      <c r="V6940" s="319">
        <v>-87.396000000000001</v>
      </c>
      <c r="W6940" s="319"/>
      <c r="X6940" s="319"/>
      <c r="Y6940" s="319"/>
      <c r="Z6940" s="319"/>
      <c r="AA6940" s="319"/>
      <c r="AB6940" s="319"/>
      <c r="AC6940" s="319"/>
      <c r="AD6940" s="319"/>
      <c r="AE6940" s="319"/>
      <c r="AF6940" s="319"/>
    </row>
    <row r="6941" spans="2:32" s="313" customFormat="1" hidden="1" x14ac:dyDescent="0.25">
      <c r="B6941" s="313" t="s">
        <v>3509</v>
      </c>
      <c r="C6941" s="672"/>
      <c r="D6941" s="313" t="s">
        <v>12298</v>
      </c>
      <c r="E6941" s="313" t="s">
        <v>412</v>
      </c>
      <c r="I6941" s="313" t="s">
        <v>3510</v>
      </c>
      <c r="J6941" s="313" t="s">
        <v>423</v>
      </c>
      <c r="K6941" s="313">
        <v>48</v>
      </c>
      <c r="L6941" s="319"/>
      <c r="M6941" s="319">
        <v>3</v>
      </c>
      <c r="N6941" s="319">
        <v>9</v>
      </c>
      <c r="O6941" s="319" t="s">
        <v>9644</v>
      </c>
      <c r="P6941" s="319">
        <v>3</v>
      </c>
      <c r="Q6941" s="319">
        <v>39</v>
      </c>
      <c r="R6941" s="319">
        <v>52</v>
      </c>
      <c r="S6941" s="319" t="s">
        <v>9648</v>
      </c>
      <c r="T6941" s="319">
        <v>176</v>
      </c>
      <c r="U6941" s="319">
        <v>48.052</v>
      </c>
      <c r="V6941" s="319">
        <v>-3.6640000000000001</v>
      </c>
      <c r="W6941" s="319"/>
      <c r="X6941" s="319"/>
      <c r="Y6941" s="319"/>
      <c r="Z6941" s="319"/>
      <c r="AA6941" s="319"/>
      <c r="AB6941" s="319"/>
      <c r="AC6941" s="319"/>
      <c r="AD6941" s="319"/>
      <c r="AE6941" s="319"/>
      <c r="AF6941" s="319"/>
    </row>
    <row r="6942" spans="2:32" s="313" customFormat="1" hidden="1" x14ac:dyDescent="0.25">
      <c r="B6942" s="313" t="s">
        <v>7893</v>
      </c>
      <c r="C6942" s="672"/>
      <c r="D6942" s="313" t="s">
        <v>12299</v>
      </c>
      <c r="E6942" s="313" t="s">
        <v>412</v>
      </c>
      <c r="I6942" s="313" t="s">
        <v>7893</v>
      </c>
      <c r="J6942" s="313" t="s">
        <v>433</v>
      </c>
      <c r="K6942" s="313">
        <v>53</v>
      </c>
      <c r="L6942" s="319"/>
      <c r="M6942" s="319">
        <v>18</v>
      </c>
      <c r="N6942" s="319">
        <v>27</v>
      </c>
      <c r="O6942" s="319" t="s">
        <v>9644</v>
      </c>
      <c r="P6942" s="319">
        <v>0</v>
      </c>
      <c r="Q6942" s="319">
        <v>33</v>
      </c>
      <c r="R6942" s="319">
        <v>3</v>
      </c>
      <c r="S6942" s="319" t="s">
        <v>9648</v>
      </c>
      <c r="T6942" s="319">
        <v>62</v>
      </c>
      <c r="U6942" s="319">
        <v>53.307000000000002</v>
      </c>
      <c r="V6942" s="319">
        <v>-0.55100000000000005</v>
      </c>
      <c r="W6942" s="319"/>
      <c r="X6942" s="319"/>
      <c r="Y6942" s="319"/>
      <c r="Z6942" s="319"/>
      <c r="AA6942" s="319"/>
      <c r="AB6942" s="319"/>
      <c r="AC6942" s="319"/>
      <c r="AD6942" s="319"/>
      <c r="AE6942" s="319"/>
      <c r="AF6942" s="319"/>
    </row>
    <row r="6943" spans="2:32" s="313" customFormat="1" hidden="1" x14ac:dyDescent="0.25">
      <c r="B6943" s="313" t="s">
        <v>7901</v>
      </c>
      <c r="C6943" s="672"/>
      <c r="D6943" s="313" t="s">
        <v>12300</v>
      </c>
      <c r="E6943" s="313" t="s">
        <v>412</v>
      </c>
      <c r="I6943" s="313" t="s">
        <v>7901</v>
      </c>
      <c r="J6943" s="313" t="s">
        <v>406</v>
      </c>
      <c r="K6943" s="313">
        <v>54</v>
      </c>
      <c r="L6943" s="319"/>
      <c r="M6943" s="319">
        <v>27</v>
      </c>
      <c r="N6943" s="319">
        <v>33</v>
      </c>
      <c r="O6943" s="319" t="s">
        <v>9644</v>
      </c>
      <c r="P6943" s="319">
        <v>9</v>
      </c>
      <c r="Q6943" s="319">
        <v>30</v>
      </c>
      <c r="R6943" s="319">
        <v>58</v>
      </c>
      <c r="S6943" s="319" t="s">
        <v>9645</v>
      </c>
      <c r="T6943" s="319">
        <v>23</v>
      </c>
      <c r="U6943" s="319">
        <v>54.459000000000003</v>
      </c>
      <c r="V6943" s="319">
        <v>9.516</v>
      </c>
      <c r="W6943" s="319"/>
      <c r="X6943" s="319"/>
      <c r="Y6943" s="319"/>
      <c r="Z6943" s="319"/>
      <c r="AA6943" s="319"/>
      <c r="AB6943" s="319"/>
      <c r="AC6943" s="319"/>
      <c r="AD6943" s="319"/>
      <c r="AE6943" s="319"/>
      <c r="AF6943" s="319"/>
    </row>
    <row r="6944" spans="2:32" s="313" customFormat="1" hidden="1" x14ac:dyDescent="0.25">
      <c r="B6944" s="313" t="s">
        <v>7902</v>
      </c>
      <c r="C6944" s="672"/>
      <c r="D6944" s="313" t="s">
        <v>12301</v>
      </c>
      <c r="E6944" s="313" t="s">
        <v>412</v>
      </c>
      <c r="I6944" s="313" t="s">
        <v>7903</v>
      </c>
      <c r="J6944" s="313" t="s">
        <v>406</v>
      </c>
      <c r="K6944" s="313">
        <v>52</v>
      </c>
      <c r="L6944" s="319"/>
      <c r="M6944" s="319">
        <v>12</v>
      </c>
      <c r="N6944" s="319">
        <v>12</v>
      </c>
      <c r="O6944" s="319" t="s">
        <v>9644</v>
      </c>
      <c r="P6944" s="319">
        <v>13</v>
      </c>
      <c r="Q6944" s="319">
        <v>9</v>
      </c>
      <c r="R6944" s="319">
        <v>31</v>
      </c>
      <c r="S6944" s="319" t="s">
        <v>9645</v>
      </c>
      <c r="T6944" s="319">
        <v>40</v>
      </c>
      <c r="U6944" s="319">
        <v>52.203000000000003</v>
      </c>
      <c r="V6944" s="319">
        <v>13.159000000000001</v>
      </c>
      <c r="W6944" s="319"/>
      <c r="X6944" s="319"/>
      <c r="Y6944" s="319"/>
      <c r="Z6944" s="319"/>
      <c r="AA6944" s="319"/>
      <c r="AB6944" s="319"/>
      <c r="AC6944" s="319"/>
      <c r="AD6944" s="319"/>
      <c r="AE6944" s="319"/>
      <c r="AF6944" s="319"/>
    </row>
    <row r="6945" spans="2:32" s="313" customFormat="1" hidden="1" x14ac:dyDescent="0.25">
      <c r="B6945" s="313" t="s">
        <v>7904</v>
      </c>
      <c r="C6945" s="672"/>
      <c r="D6945" s="313" t="s">
        <v>12302</v>
      </c>
      <c r="E6945" s="313" t="s">
        <v>412</v>
      </c>
      <c r="I6945" s="313" t="s">
        <v>7905</v>
      </c>
      <c r="J6945" s="313" t="s">
        <v>406</v>
      </c>
      <c r="K6945" s="313">
        <v>49</v>
      </c>
      <c r="L6945" s="319"/>
      <c r="M6945" s="319">
        <v>7</v>
      </c>
      <c r="N6945" s="319">
        <v>5</v>
      </c>
      <c r="O6945" s="319" t="s">
        <v>9644</v>
      </c>
      <c r="P6945" s="319">
        <v>9</v>
      </c>
      <c r="Q6945" s="319">
        <v>46</v>
      </c>
      <c r="R6945" s="319">
        <v>38</v>
      </c>
      <c r="S6945" s="319" t="s">
        <v>9645</v>
      </c>
      <c r="T6945" s="319">
        <v>400</v>
      </c>
      <c r="U6945" s="319">
        <v>49.118000000000002</v>
      </c>
      <c r="V6945" s="319">
        <v>9.7769999999999992</v>
      </c>
      <c r="W6945" s="319"/>
      <c r="X6945" s="319"/>
      <c r="Y6945" s="319"/>
      <c r="Z6945" s="319"/>
      <c r="AA6945" s="319"/>
      <c r="AB6945" s="319"/>
      <c r="AC6945" s="319"/>
      <c r="AD6945" s="319"/>
      <c r="AE6945" s="319"/>
      <c r="AF6945" s="319"/>
    </row>
    <row r="6946" spans="2:32" s="313" customFormat="1" hidden="1" x14ac:dyDescent="0.25">
      <c r="B6946" s="313" t="s">
        <v>7913</v>
      </c>
      <c r="C6946" s="672"/>
      <c r="D6946" s="313" t="s">
        <v>12303</v>
      </c>
      <c r="E6946" s="313" t="s">
        <v>412</v>
      </c>
      <c r="I6946" s="313" t="s">
        <v>7913</v>
      </c>
      <c r="J6946" s="313" t="s">
        <v>525</v>
      </c>
      <c r="K6946" s="313">
        <v>26</v>
      </c>
      <c r="L6946" s="319"/>
      <c r="M6946" s="319">
        <v>31</v>
      </c>
      <c r="N6946" s="319">
        <v>26</v>
      </c>
      <c r="O6946" s="319" t="s">
        <v>9647</v>
      </c>
      <c r="P6946" s="319">
        <v>29</v>
      </c>
      <c r="Q6946" s="319">
        <v>10</v>
      </c>
      <c r="R6946" s="319">
        <v>12</v>
      </c>
      <c r="S6946" s="319" t="s">
        <v>9645</v>
      </c>
      <c r="T6946" s="319">
        <v>1601</v>
      </c>
      <c r="U6946" s="319">
        <v>-26.524000000000001</v>
      </c>
      <c r="V6946" s="319">
        <v>29.17</v>
      </c>
      <c r="W6946" s="319"/>
      <c r="X6946" s="319"/>
      <c r="Y6946" s="319"/>
      <c r="Z6946" s="319"/>
      <c r="AA6946" s="319"/>
      <c r="AB6946" s="319"/>
      <c r="AC6946" s="319"/>
      <c r="AD6946" s="319"/>
      <c r="AE6946" s="319"/>
      <c r="AF6946" s="319"/>
    </row>
    <row r="6947" spans="2:32" s="313" customFormat="1" hidden="1" x14ac:dyDescent="0.25">
      <c r="B6947" s="313" t="s">
        <v>7914</v>
      </c>
      <c r="C6947" s="672"/>
      <c r="D6947" s="313" t="s">
        <v>12304</v>
      </c>
      <c r="E6947" s="313" t="s">
        <v>412</v>
      </c>
      <c r="I6947" s="313" t="s">
        <v>7914</v>
      </c>
      <c r="J6947" s="313" t="s">
        <v>3763</v>
      </c>
      <c r="K6947" s="313">
        <v>22</v>
      </c>
      <c r="L6947" s="319"/>
      <c r="M6947" s="319">
        <v>26</v>
      </c>
      <c r="N6947" s="319">
        <v>11</v>
      </c>
      <c r="O6947" s="319" t="s">
        <v>9644</v>
      </c>
      <c r="P6947" s="319">
        <v>114</v>
      </c>
      <c r="Q6947" s="319">
        <v>4</v>
      </c>
      <c r="R6947" s="319">
        <v>49</v>
      </c>
      <c r="S6947" s="319" t="s">
        <v>9645</v>
      </c>
      <c r="T6947" s="319">
        <v>2</v>
      </c>
      <c r="U6947" s="319">
        <v>22.436</v>
      </c>
      <c r="V6947" s="319">
        <v>114.08</v>
      </c>
      <c r="W6947" s="319"/>
      <c r="X6947" s="319"/>
      <c r="Y6947" s="319"/>
      <c r="Z6947" s="319"/>
      <c r="AA6947" s="319"/>
      <c r="AB6947" s="319"/>
      <c r="AC6947" s="319"/>
      <c r="AD6947" s="319"/>
      <c r="AE6947" s="319"/>
      <c r="AF6947" s="319"/>
    </row>
    <row r="6948" spans="2:32" s="313" customFormat="1" hidden="1" x14ac:dyDescent="0.25">
      <c r="B6948" s="313" t="s">
        <v>7915</v>
      </c>
      <c r="C6948" s="672"/>
      <c r="D6948" s="313" t="s">
        <v>12305</v>
      </c>
      <c r="E6948" s="313" t="s">
        <v>412</v>
      </c>
      <c r="I6948" s="313" t="s">
        <v>7915</v>
      </c>
      <c r="J6948" s="313" t="s">
        <v>2849</v>
      </c>
      <c r="K6948" s="313">
        <v>61</v>
      </c>
      <c r="L6948" s="319"/>
      <c r="M6948" s="319">
        <v>3</v>
      </c>
      <c r="N6948" s="319">
        <v>44</v>
      </c>
      <c r="O6948" s="319" t="s">
        <v>9644</v>
      </c>
      <c r="P6948" s="319">
        <v>26</v>
      </c>
      <c r="Q6948" s="319">
        <v>47</v>
      </c>
      <c r="R6948" s="319">
        <v>55</v>
      </c>
      <c r="S6948" s="319" t="s">
        <v>9645</v>
      </c>
      <c r="T6948" s="319">
        <v>128</v>
      </c>
      <c r="U6948" s="319">
        <v>61.061999999999998</v>
      </c>
      <c r="V6948" s="319">
        <v>26.798999999999999</v>
      </c>
      <c r="W6948" s="319"/>
      <c r="X6948" s="319"/>
      <c r="Y6948" s="319"/>
      <c r="Z6948" s="319"/>
      <c r="AA6948" s="319"/>
      <c r="AB6948" s="319"/>
      <c r="AC6948" s="319"/>
      <c r="AD6948" s="319"/>
      <c r="AE6948" s="319"/>
      <c r="AF6948" s="319"/>
    </row>
    <row r="6949" spans="2:32" s="313" customFormat="1" hidden="1" x14ac:dyDescent="0.25">
      <c r="B6949" s="313" t="s">
        <v>7928</v>
      </c>
      <c r="C6949" s="672"/>
      <c r="D6949" s="313" t="s">
        <v>12306</v>
      </c>
      <c r="E6949" s="313" t="s">
        <v>412</v>
      </c>
      <c r="I6949" s="313" t="s">
        <v>7928</v>
      </c>
      <c r="J6949" s="313" t="s">
        <v>6687</v>
      </c>
      <c r="K6949" s="313">
        <v>1</v>
      </c>
      <c r="L6949" s="319"/>
      <c r="M6949" s="319">
        <v>25</v>
      </c>
      <c r="N6949" s="319">
        <v>25</v>
      </c>
      <c r="O6949" s="319" t="s">
        <v>9644</v>
      </c>
      <c r="P6949" s="319">
        <v>103</v>
      </c>
      <c r="Q6949" s="319">
        <v>48</v>
      </c>
      <c r="R6949" s="319">
        <v>41</v>
      </c>
      <c r="S6949" s="319" t="s">
        <v>9645</v>
      </c>
      <c r="T6949" s="319">
        <v>27</v>
      </c>
      <c r="U6949" s="319">
        <v>1.4239999999999999</v>
      </c>
      <c r="V6949" s="319">
        <v>103.81100000000001</v>
      </c>
      <c r="W6949" s="319"/>
      <c r="X6949" s="319"/>
      <c r="Y6949" s="319"/>
      <c r="Z6949" s="319"/>
      <c r="AA6949" s="319"/>
      <c r="AB6949" s="319"/>
      <c r="AC6949" s="319"/>
      <c r="AD6949" s="319"/>
      <c r="AE6949" s="319"/>
      <c r="AF6949" s="319"/>
    </row>
    <row r="6950" spans="2:32" s="313" customFormat="1" hidden="1" x14ac:dyDescent="0.25">
      <c r="B6950" s="313" t="s">
        <v>7932</v>
      </c>
      <c r="C6950" s="672"/>
      <c r="D6950" s="313" t="s">
        <v>12307</v>
      </c>
      <c r="E6950" s="313" t="s">
        <v>412</v>
      </c>
      <c r="I6950" s="313" t="s">
        <v>7932</v>
      </c>
      <c r="J6950" s="313" t="s">
        <v>418</v>
      </c>
      <c r="K6950" s="313">
        <v>35</v>
      </c>
      <c r="L6950" s="319"/>
      <c r="M6950" s="319">
        <v>35</v>
      </c>
      <c r="N6950" s="319">
        <v>27</v>
      </c>
      <c r="O6950" s="319" t="s">
        <v>9644</v>
      </c>
      <c r="P6950" s="319">
        <v>53</v>
      </c>
      <c r="Q6950" s="319">
        <v>29</v>
      </c>
      <c r="R6950" s="319">
        <v>42</v>
      </c>
      <c r="S6950" s="319" t="s">
        <v>9645</v>
      </c>
      <c r="T6950" s="319">
        <v>1128</v>
      </c>
      <c r="U6950" s="319">
        <v>35.591000000000001</v>
      </c>
      <c r="V6950" s="319">
        <v>53.494999999999997</v>
      </c>
      <c r="W6950" s="319"/>
      <c r="X6950" s="319"/>
      <c r="Y6950" s="319"/>
      <c r="Z6950" s="319"/>
      <c r="AA6950" s="319"/>
      <c r="AB6950" s="319"/>
      <c r="AC6950" s="319"/>
      <c r="AD6950" s="319"/>
      <c r="AE6950" s="319"/>
      <c r="AF6950" s="319"/>
    </row>
    <row r="6951" spans="2:32" s="313" customFormat="1" hidden="1" x14ac:dyDescent="0.25">
      <c r="B6951" s="313" t="s">
        <v>4021</v>
      </c>
      <c r="C6951" s="672"/>
      <c r="D6951" s="313" t="s">
        <v>12308</v>
      </c>
      <c r="E6951" s="313" t="s">
        <v>412</v>
      </c>
      <c r="I6951" s="313" t="s">
        <v>4022</v>
      </c>
      <c r="J6951" s="313" t="s">
        <v>1051</v>
      </c>
      <c r="K6951" s="313">
        <v>28</v>
      </c>
      <c r="L6951" s="319"/>
      <c r="M6951" s="319">
        <v>17</v>
      </c>
      <c r="N6951" s="319">
        <v>3</v>
      </c>
      <c r="O6951" s="319" t="s">
        <v>9644</v>
      </c>
      <c r="P6951" s="319">
        <v>68</v>
      </c>
      <c r="Q6951" s="319">
        <v>26</v>
      </c>
      <c r="R6951" s="319">
        <v>58</v>
      </c>
      <c r="S6951" s="319" t="s">
        <v>9645</v>
      </c>
      <c r="T6951" s="319">
        <v>55</v>
      </c>
      <c r="U6951" s="319">
        <v>28.283999999999999</v>
      </c>
      <c r="V6951" s="319">
        <v>68.448999999999998</v>
      </c>
      <c r="W6951" s="319"/>
      <c r="X6951" s="319"/>
      <c r="Y6951" s="319"/>
      <c r="Z6951" s="319"/>
      <c r="AA6951" s="319"/>
      <c r="AB6951" s="319"/>
      <c r="AC6951" s="319"/>
      <c r="AD6951" s="319"/>
      <c r="AE6951" s="319"/>
      <c r="AF6951" s="319"/>
    </row>
    <row r="6952" spans="2:32" s="313" customFormat="1" hidden="1" x14ac:dyDescent="0.25">
      <c r="B6952" s="313" t="s">
        <v>2880</v>
      </c>
      <c r="C6952" s="672"/>
      <c r="D6952" s="313" t="s">
        <v>12309</v>
      </c>
      <c r="E6952" s="313" t="s">
        <v>412</v>
      </c>
      <c r="I6952" s="313" t="s">
        <v>2882</v>
      </c>
      <c r="J6952" s="313" t="s">
        <v>418</v>
      </c>
      <c r="K6952" s="313">
        <v>32</v>
      </c>
      <c r="L6952" s="319"/>
      <c r="M6952" s="319">
        <v>34</v>
      </c>
      <c r="N6952" s="319">
        <v>1</v>
      </c>
      <c r="O6952" s="319" t="s">
        <v>9644</v>
      </c>
      <c r="P6952" s="319">
        <v>51</v>
      </c>
      <c r="Q6952" s="319">
        <v>41</v>
      </c>
      <c r="R6952" s="319">
        <v>29</v>
      </c>
      <c r="S6952" s="319" t="s">
        <v>9645</v>
      </c>
      <c r="T6952" s="319">
        <v>1619</v>
      </c>
      <c r="U6952" s="319">
        <v>32.567</v>
      </c>
      <c r="V6952" s="319">
        <v>51.691000000000003</v>
      </c>
      <c r="W6952" s="319"/>
      <c r="X6952" s="319"/>
      <c r="Y6952" s="319"/>
      <c r="Z6952" s="319"/>
      <c r="AA6952" s="319"/>
      <c r="AB6952" s="319"/>
      <c r="AC6952" s="319"/>
      <c r="AD6952" s="319"/>
      <c r="AE6952" s="319"/>
      <c r="AF6952" s="319"/>
    </row>
    <row r="6953" spans="2:32" s="313" customFormat="1" hidden="1" x14ac:dyDescent="0.25">
      <c r="B6953" s="313" t="s">
        <v>2827</v>
      </c>
      <c r="C6953" s="672"/>
      <c r="D6953" s="313" t="s">
        <v>12310</v>
      </c>
      <c r="E6953" s="313" t="s">
        <v>412</v>
      </c>
      <c r="I6953" s="313" t="s">
        <v>2828</v>
      </c>
      <c r="J6953" s="313" t="s">
        <v>418</v>
      </c>
      <c r="K6953" s="313">
        <v>36</v>
      </c>
      <c r="L6953" s="319"/>
      <c r="M6953" s="319">
        <v>25</v>
      </c>
      <c r="N6953" s="319">
        <v>25</v>
      </c>
      <c r="O6953" s="319" t="s">
        <v>9644</v>
      </c>
      <c r="P6953" s="319">
        <v>55</v>
      </c>
      <c r="Q6953" s="319">
        <v>6</v>
      </c>
      <c r="R6953" s="319">
        <v>21</v>
      </c>
      <c r="S6953" s="319" t="s">
        <v>9645</v>
      </c>
      <c r="T6953" s="319">
        <v>1286</v>
      </c>
      <c r="U6953" s="319">
        <v>36.423999999999999</v>
      </c>
      <c r="V6953" s="319">
        <v>55.106000000000002</v>
      </c>
      <c r="W6953" s="319"/>
      <c r="X6953" s="319"/>
      <c r="Y6953" s="319"/>
      <c r="Z6953" s="319"/>
      <c r="AA6953" s="319"/>
      <c r="AB6953" s="319"/>
      <c r="AC6953" s="319"/>
      <c r="AD6953" s="319"/>
      <c r="AE6953" s="319"/>
      <c r="AF6953" s="319"/>
    </row>
    <row r="6954" spans="2:32" s="313" customFormat="1" hidden="1" x14ac:dyDescent="0.25">
      <c r="B6954" s="313" t="s">
        <v>1063</v>
      </c>
      <c r="C6954" s="672"/>
      <c r="D6954" s="313" t="s">
        <v>12311</v>
      </c>
      <c r="E6954" s="313" t="s">
        <v>412</v>
      </c>
      <c r="I6954" s="313" t="s">
        <v>1066</v>
      </c>
      <c r="J6954" s="313" t="s">
        <v>1063</v>
      </c>
      <c r="K6954" s="313">
        <v>25</v>
      </c>
      <c r="L6954" s="319"/>
      <c r="M6954" s="319">
        <v>55</v>
      </c>
      <c r="N6954" s="319">
        <v>6</v>
      </c>
      <c r="O6954" s="319" t="s">
        <v>9644</v>
      </c>
      <c r="P6954" s="319">
        <v>50</v>
      </c>
      <c r="Q6954" s="319">
        <v>35</v>
      </c>
      <c r="R6954" s="319">
        <v>26</v>
      </c>
      <c r="S6954" s="319" t="s">
        <v>9645</v>
      </c>
      <c r="T6954" s="319">
        <v>42</v>
      </c>
      <c r="U6954" s="319">
        <v>25.917999999999999</v>
      </c>
      <c r="V6954" s="319">
        <v>50.591000000000001</v>
      </c>
      <c r="W6954" s="319"/>
      <c r="X6954" s="319"/>
      <c r="Y6954" s="319"/>
      <c r="Z6954" s="319"/>
      <c r="AA6954" s="319"/>
      <c r="AB6954" s="319"/>
      <c r="AC6954" s="319"/>
      <c r="AD6954" s="319"/>
      <c r="AE6954" s="319"/>
      <c r="AF6954" s="319"/>
    </row>
    <row r="6955" spans="2:32" s="313" customFormat="1" hidden="1" x14ac:dyDescent="0.25">
      <c r="B6955" s="313" t="s">
        <v>7965</v>
      </c>
      <c r="C6955" s="672"/>
      <c r="D6955" s="313" t="s">
        <v>12312</v>
      </c>
      <c r="E6955" s="313" t="s">
        <v>412</v>
      </c>
      <c r="I6955" s="313" t="s">
        <v>7965</v>
      </c>
      <c r="J6955" s="313" t="s">
        <v>1030</v>
      </c>
      <c r="K6955" s="313">
        <v>20</v>
      </c>
      <c r="L6955" s="319"/>
      <c r="M6955" s="319">
        <v>56</v>
      </c>
      <c r="N6955" s="319">
        <v>30</v>
      </c>
      <c r="O6955" s="319" t="s">
        <v>9644</v>
      </c>
      <c r="P6955" s="319">
        <v>95</v>
      </c>
      <c r="Q6955" s="319">
        <v>54</v>
      </c>
      <c r="R6955" s="319">
        <v>52</v>
      </c>
      <c r="S6955" s="319" t="s">
        <v>9645</v>
      </c>
      <c r="T6955" s="319">
        <v>193</v>
      </c>
      <c r="U6955" s="319">
        <v>20.942</v>
      </c>
      <c r="V6955" s="319">
        <v>95.914000000000001</v>
      </c>
      <c r="W6955" s="319"/>
      <c r="X6955" s="319"/>
      <c r="Y6955" s="319"/>
      <c r="Z6955" s="319"/>
      <c r="AA6955" s="319"/>
      <c r="AB6955" s="319"/>
      <c r="AC6955" s="319"/>
      <c r="AD6955" s="319"/>
      <c r="AE6955" s="319"/>
      <c r="AF6955" s="319"/>
    </row>
    <row r="6956" spans="2:32" s="313" customFormat="1" hidden="1" x14ac:dyDescent="0.25">
      <c r="B6956" s="313" t="s">
        <v>7976</v>
      </c>
      <c r="C6956" s="672"/>
      <c r="D6956" s="313" t="s">
        <v>12313</v>
      </c>
      <c r="E6956" s="313" t="s">
        <v>412</v>
      </c>
      <c r="I6956" s="313" t="s">
        <v>7976</v>
      </c>
      <c r="J6956" s="313" t="s">
        <v>433</v>
      </c>
      <c r="K6956" s="313">
        <v>52</v>
      </c>
      <c r="L6956" s="319"/>
      <c r="M6956" s="319">
        <v>47</v>
      </c>
      <c r="N6956" s="319">
        <v>53</v>
      </c>
      <c r="O6956" s="319" t="s">
        <v>9644</v>
      </c>
      <c r="P6956" s="319">
        <v>2</v>
      </c>
      <c r="Q6956" s="319">
        <v>40</v>
      </c>
      <c r="R6956" s="319">
        <v>4</v>
      </c>
      <c r="S6956" s="319" t="s">
        <v>9648</v>
      </c>
      <c r="T6956" s="319">
        <v>76</v>
      </c>
      <c r="U6956" s="319">
        <v>52.798000000000002</v>
      </c>
      <c r="V6956" s="319">
        <v>-2.6680000000000001</v>
      </c>
      <c r="W6956" s="319"/>
      <c r="X6956" s="319"/>
      <c r="Y6956" s="319"/>
      <c r="Z6956" s="319"/>
      <c r="AA6956" s="319"/>
      <c r="AB6956" s="319"/>
      <c r="AC6956" s="319"/>
      <c r="AD6956" s="319"/>
      <c r="AE6956" s="319"/>
      <c r="AF6956" s="319"/>
    </row>
    <row r="6957" spans="2:32" s="313" customFormat="1" hidden="1" x14ac:dyDescent="0.25">
      <c r="B6957" s="313" t="s">
        <v>7977</v>
      </c>
      <c r="C6957" s="672"/>
      <c r="D6957" s="313" t="s">
        <v>12314</v>
      </c>
      <c r="E6957" s="313" t="s">
        <v>412</v>
      </c>
      <c r="I6957" s="313" t="s">
        <v>7977</v>
      </c>
      <c r="J6957" s="313" t="s">
        <v>3693</v>
      </c>
      <c r="K6957" s="313">
        <v>36</v>
      </c>
      <c r="L6957" s="319"/>
      <c r="M6957" s="319">
        <v>45</v>
      </c>
      <c r="N6957" s="319">
        <v>1</v>
      </c>
      <c r="O6957" s="319" t="s">
        <v>9644</v>
      </c>
      <c r="P6957" s="319">
        <v>65</v>
      </c>
      <c r="Q6957" s="319">
        <v>54</v>
      </c>
      <c r="R6957" s="319">
        <v>44</v>
      </c>
      <c r="S6957" s="319" t="s">
        <v>9645</v>
      </c>
      <c r="T6957" s="319">
        <v>321</v>
      </c>
      <c r="U6957" s="319">
        <v>36.75</v>
      </c>
      <c r="V6957" s="319">
        <v>65.912000000000006</v>
      </c>
      <c r="W6957" s="319"/>
      <c r="X6957" s="319"/>
      <c r="Y6957" s="319"/>
      <c r="Z6957" s="319"/>
      <c r="AA6957" s="319"/>
      <c r="AB6957" s="319"/>
      <c r="AC6957" s="319"/>
      <c r="AD6957" s="319"/>
      <c r="AE6957" s="319"/>
      <c r="AF6957" s="319"/>
    </row>
    <row r="6958" spans="2:32" s="313" customFormat="1" hidden="1" x14ac:dyDescent="0.25">
      <c r="B6958" s="313" t="s">
        <v>3135</v>
      </c>
      <c r="C6958" s="672"/>
      <c r="D6958" s="313" t="s">
        <v>12315</v>
      </c>
      <c r="E6958" s="313" t="s">
        <v>412</v>
      </c>
      <c r="I6958" s="313" t="s">
        <v>3136</v>
      </c>
      <c r="J6958" s="313" t="s">
        <v>1194</v>
      </c>
      <c r="K6958" s="313">
        <v>53</v>
      </c>
      <c r="L6958" s="319"/>
      <c r="M6958" s="319">
        <v>23</v>
      </c>
      <c r="N6958" s="319">
        <v>39</v>
      </c>
      <c r="O6958" s="319" t="s">
        <v>9644</v>
      </c>
      <c r="P6958" s="319">
        <v>1</v>
      </c>
      <c r="Q6958" s="319">
        <v>23</v>
      </c>
      <c r="R6958" s="319">
        <v>18</v>
      </c>
      <c r="S6958" s="319" t="s">
        <v>9648</v>
      </c>
      <c r="T6958" s="319">
        <v>71</v>
      </c>
      <c r="U6958" s="319">
        <v>53.393999999999998</v>
      </c>
      <c r="V6958" s="319">
        <v>-1.3879999999999999</v>
      </c>
      <c r="W6958" s="319"/>
      <c r="X6958" s="319"/>
      <c r="Y6958" s="319"/>
      <c r="Z6958" s="319"/>
      <c r="AA6958" s="319"/>
      <c r="AB6958" s="319"/>
      <c r="AC6958" s="319"/>
      <c r="AD6958" s="319"/>
      <c r="AE6958" s="319"/>
      <c r="AF6958" s="319"/>
    </row>
    <row r="6959" spans="2:32" s="313" customFormat="1" hidden="1" x14ac:dyDescent="0.25">
      <c r="B6959" s="313" t="s">
        <v>7990</v>
      </c>
      <c r="C6959" s="672"/>
      <c r="D6959" s="313" t="s">
        <v>12316</v>
      </c>
      <c r="E6959" s="313" t="s">
        <v>412</v>
      </c>
      <c r="I6959" s="313" t="s">
        <v>7990</v>
      </c>
      <c r="J6959" s="313" t="s">
        <v>516</v>
      </c>
      <c r="K6959" s="313">
        <v>31</v>
      </c>
      <c r="L6959" s="319"/>
      <c r="M6959" s="319">
        <v>4</v>
      </c>
      <c r="N6959" s="319">
        <v>54</v>
      </c>
      <c r="O6959" s="319" t="s">
        <v>9644</v>
      </c>
      <c r="P6959" s="319">
        <v>77</v>
      </c>
      <c r="Q6959" s="319">
        <v>3</v>
      </c>
      <c r="R6959" s="319">
        <v>29</v>
      </c>
      <c r="S6959" s="319" t="s">
        <v>9645</v>
      </c>
      <c r="T6959" s="319">
        <v>1524</v>
      </c>
      <c r="U6959" s="319">
        <v>31.082000000000001</v>
      </c>
      <c r="V6959" s="319">
        <v>77.058000000000007</v>
      </c>
      <c r="W6959" s="319"/>
      <c r="X6959" s="319"/>
      <c r="Y6959" s="319"/>
      <c r="Z6959" s="319"/>
      <c r="AA6959" s="319"/>
      <c r="AB6959" s="319"/>
      <c r="AC6959" s="319"/>
      <c r="AD6959" s="319"/>
      <c r="AE6959" s="319"/>
      <c r="AF6959" s="319"/>
    </row>
    <row r="6960" spans="2:32" s="313" customFormat="1" hidden="1" x14ac:dyDescent="0.25">
      <c r="B6960" s="313" t="s">
        <v>7991</v>
      </c>
      <c r="C6960" s="672"/>
      <c r="D6960" s="313" t="s">
        <v>12317</v>
      </c>
      <c r="E6960" s="313" t="s">
        <v>412</v>
      </c>
      <c r="I6960" s="313" t="s">
        <v>7991</v>
      </c>
      <c r="J6960" s="313" t="s">
        <v>565</v>
      </c>
      <c r="K6960" s="313">
        <v>35</v>
      </c>
      <c r="L6960" s="319"/>
      <c r="M6960" s="319">
        <v>47</v>
      </c>
      <c r="N6960" s="319">
        <v>56</v>
      </c>
      <c r="O6960" s="319" t="s">
        <v>9644</v>
      </c>
      <c r="P6960" s="319">
        <v>140</v>
      </c>
      <c r="Q6960" s="319">
        <v>0</v>
      </c>
      <c r="R6960" s="319">
        <v>40</v>
      </c>
      <c r="S6960" s="319" t="s">
        <v>9645</v>
      </c>
      <c r="T6960" s="319">
        <v>30</v>
      </c>
      <c r="U6960" s="319">
        <v>35.798999999999999</v>
      </c>
      <c r="V6960" s="319">
        <v>140.011</v>
      </c>
      <c r="W6960" s="319"/>
      <c r="X6960" s="319"/>
      <c r="Y6960" s="319"/>
      <c r="Z6960" s="319"/>
      <c r="AA6960" s="319"/>
      <c r="AB6960" s="319"/>
      <c r="AC6960" s="319"/>
      <c r="AD6960" s="319"/>
      <c r="AE6960" s="319"/>
      <c r="AF6960" s="319"/>
    </row>
    <row r="6961" spans="2:32" s="313" customFormat="1" hidden="1" x14ac:dyDescent="0.25">
      <c r="B6961" s="313" t="s">
        <v>7994</v>
      </c>
      <c r="C6961" s="672"/>
      <c r="D6961" s="313" t="s">
        <v>12318</v>
      </c>
      <c r="E6961" s="313" t="s">
        <v>412</v>
      </c>
      <c r="I6961" s="313" t="s">
        <v>7994</v>
      </c>
      <c r="J6961" s="313" t="s">
        <v>3693</v>
      </c>
      <c r="K6961" s="313">
        <v>33</v>
      </c>
      <c r="L6961" s="319"/>
      <c r="M6961" s="319">
        <v>23</v>
      </c>
      <c r="N6961" s="319">
        <v>28</v>
      </c>
      <c r="O6961" s="319" t="s">
        <v>9644</v>
      </c>
      <c r="P6961" s="319">
        <v>62</v>
      </c>
      <c r="Q6961" s="319">
        <v>15</v>
      </c>
      <c r="R6961" s="319">
        <v>39</v>
      </c>
      <c r="S6961" s="319" t="s">
        <v>9645</v>
      </c>
      <c r="T6961" s="319">
        <v>1151</v>
      </c>
      <c r="U6961" s="319">
        <v>33.390999999999998</v>
      </c>
      <c r="V6961" s="319">
        <v>62.261000000000003</v>
      </c>
      <c r="W6961" s="319"/>
      <c r="X6961" s="319"/>
      <c r="Y6961" s="319"/>
      <c r="Z6961" s="319"/>
      <c r="AA6961" s="319"/>
      <c r="AB6961" s="319"/>
      <c r="AC6961" s="319"/>
      <c r="AD6961" s="319"/>
      <c r="AE6961" s="319"/>
      <c r="AF6961" s="319"/>
    </row>
    <row r="6962" spans="2:32" s="313" customFormat="1" hidden="1" x14ac:dyDescent="0.25">
      <c r="B6962" s="313" t="s">
        <v>9467</v>
      </c>
      <c r="C6962" s="672"/>
      <c r="D6962" s="313" t="s">
        <v>12319</v>
      </c>
      <c r="E6962" s="313" t="s">
        <v>412</v>
      </c>
      <c r="I6962" s="313" t="s">
        <v>9468</v>
      </c>
      <c r="J6962" s="313" t="s">
        <v>565</v>
      </c>
      <c r="K6962" s="313">
        <v>34</v>
      </c>
      <c r="L6962" s="319"/>
      <c r="M6962" s="319">
        <v>48</v>
      </c>
      <c r="N6962" s="319">
        <v>45</v>
      </c>
      <c r="O6962" s="319" t="s">
        <v>9644</v>
      </c>
      <c r="P6962" s="319">
        <v>138</v>
      </c>
      <c r="Q6962" s="319">
        <v>17</v>
      </c>
      <c r="R6962" s="319">
        <v>52</v>
      </c>
      <c r="S6962" s="319" t="s">
        <v>9645</v>
      </c>
      <c r="T6962" s="319">
        <v>8</v>
      </c>
      <c r="U6962" s="319">
        <v>34.813000000000002</v>
      </c>
      <c r="V6962" s="319">
        <v>138.298</v>
      </c>
      <c r="W6962" s="319"/>
      <c r="X6962" s="319"/>
      <c r="Y6962" s="319"/>
      <c r="Z6962" s="319"/>
      <c r="AA6962" s="319"/>
      <c r="AB6962" s="319"/>
      <c r="AC6962" s="319"/>
      <c r="AD6962" s="319"/>
      <c r="AE6962" s="319"/>
      <c r="AF6962" s="319"/>
    </row>
    <row r="6963" spans="2:32" s="313" customFormat="1" hidden="1" x14ac:dyDescent="0.25">
      <c r="B6963" s="313" t="s">
        <v>8000</v>
      </c>
      <c r="C6963" s="672"/>
      <c r="D6963" s="313" t="s">
        <v>12320</v>
      </c>
      <c r="E6963" s="313" t="s">
        <v>412</v>
      </c>
      <c r="I6963" s="313" t="s">
        <v>8000</v>
      </c>
      <c r="J6963" s="313" t="s">
        <v>565</v>
      </c>
      <c r="K6963" s="313">
        <v>38</v>
      </c>
      <c r="L6963" s="319"/>
      <c r="M6963" s="319">
        <v>48</v>
      </c>
      <c r="N6963" s="319">
        <v>42</v>
      </c>
      <c r="O6963" s="319" t="s">
        <v>9644</v>
      </c>
      <c r="P6963" s="319">
        <v>139</v>
      </c>
      <c r="Q6963" s="319">
        <v>47</v>
      </c>
      <c r="R6963" s="319">
        <v>13</v>
      </c>
      <c r="S6963" s="319" t="s">
        <v>9645</v>
      </c>
      <c r="T6963" s="319">
        <v>27</v>
      </c>
      <c r="U6963" s="319">
        <v>38.811999999999998</v>
      </c>
      <c r="V6963" s="319">
        <v>139.78700000000001</v>
      </c>
      <c r="W6963" s="319"/>
      <c r="X6963" s="319"/>
      <c r="Y6963" s="319"/>
      <c r="Z6963" s="319"/>
      <c r="AA6963" s="319"/>
      <c r="AB6963" s="319"/>
      <c r="AC6963" s="319"/>
      <c r="AD6963" s="319"/>
      <c r="AE6963" s="319"/>
      <c r="AF6963" s="319"/>
    </row>
    <row r="6964" spans="2:32" s="313" customFormat="1" hidden="1" x14ac:dyDescent="0.25">
      <c r="B6964" s="313" t="s">
        <v>1464</v>
      </c>
      <c r="C6964" s="672"/>
      <c r="D6964" s="313" t="s">
        <v>12321</v>
      </c>
      <c r="E6964" s="313" t="s">
        <v>412</v>
      </c>
      <c r="I6964" s="313" t="s">
        <v>1466</v>
      </c>
      <c r="J6964" s="313" t="s">
        <v>1465</v>
      </c>
      <c r="K6964" s="313">
        <v>37</v>
      </c>
      <c r="L6964" s="319"/>
      <c r="M6964" s="319">
        <v>14</v>
      </c>
      <c r="N6964" s="319">
        <v>43</v>
      </c>
      <c r="O6964" s="319" t="s">
        <v>9644</v>
      </c>
      <c r="P6964" s="319">
        <v>9</v>
      </c>
      <c r="Q6964" s="319">
        <v>47</v>
      </c>
      <c r="R6964" s="319">
        <v>29</v>
      </c>
      <c r="S6964" s="319" t="s">
        <v>9645</v>
      </c>
      <c r="T6964" s="319">
        <v>7</v>
      </c>
      <c r="U6964" s="319">
        <v>37.244999999999997</v>
      </c>
      <c r="V6964" s="319">
        <v>9.7910000000000004</v>
      </c>
      <c r="W6964" s="319"/>
      <c r="X6964" s="319"/>
      <c r="Y6964" s="319"/>
      <c r="Z6964" s="319"/>
      <c r="AA6964" s="319"/>
      <c r="AB6964" s="319"/>
      <c r="AC6964" s="319"/>
      <c r="AD6964" s="319"/>
      <c r="AE6964" s="319"/>
      <c r="AF6964" s="319"/>
    </row>
    <row r="6965" spans="2:32" s="313" customFormat="1" hidden="1" x14ac:dyDescent="0.25">
      <c r="B6965" s="313" t="s">
        <v>8017</v>
      </c>
      <c r="C6965" s="672"/>
      <c r="D6965" s="313" t="s">
        <v>12322</v>
      </c>
      <c r="E6965" s="313" t="s">
        <v>412</v>
      </c>
      <c r="I6965" s="313" t="s">
        <v>8017</v>
      </c>
      <c r="J6965" s="313" t="s">
        <v>498</v>
      </c>
      <c r="K6965" s="313">
        <v>35</v>
      </c>
      <c r="L6965" s="319"/>
      <c r="M6965" s="319">
        <v>10</v>
      </c>
      <c r="N6965" s="319">
        <v>18</v>
      </c>
      <c r="O6965" s="319" t="s">
        <v>9644</v>
      </c>
      <c r="P6965" s="319">
        <v>0</v>
      </c>
      <c r="Q6965" s="319">
        <v>35</v>
      </c>
      <c r="R6965" s="319">
        <v>35</v>
      </c>
      <c r="S6965" s="319" t="s">
        <v>9648</v>
      </c>
      <c r="T6965" s="319">
        <v>492</v>
      </c>
      <c r="U6965" s="319">
        <v>35.171999999999997</v>
      </c>
      <c r="V6965" s="319">
        <v>-0.59299999999999997</v>
      </c>
      <c r="W6965" s="319"/>
      <c r="X6965" s="319"/>
      <c r="Y6965" s="319"/>
      <c r="Z6965" s="319"/>
      <c r="AA6965" s="319"/>
      <c r="AB6965" s="319"/>
      <c r="AC6965" s="319"/>
      <c r="AD6965" s="319"/>
      <c r="AE6965" s="319"/>
      <c r="AF6965" s="319"/>
    </row>
    <row r="6966" spans="2:32" s="313" customFormat="1" hidden="1" x14ac:dyDescent="0.25">
      <c r="B6966" s="313" t="s">
        <v>8021</v>
      </c>
      <c r="C6966" s="672"/>
      <c r="D6966" s="313" t="s">
        <v>12323</v>
      </c>
      <c r="E6966" s="313" t="s">
        <v>412</v>
      </c>
      <c r="I6966" s="313" t="s">
        <v>8021</v>
      </c>
      <c r="J6966" s="313" t="s">
        <v>406</v>
      </c>
      <c r="K6966" s="313">
        <v>50</v>
      </c>
      <c r="L6966" s="319"/>
      <c r="M6966" s="319">
        <v>42</v>
      </c>
      <c r="N6966" s="319">
        <v>27</v>
      </c>
      <c r="O6966" s="319" t="s">
        <v>9644</v>
      </c>
      <c r="P6966" s="319">
        <v>8</v>
      </c>
      <c r="Q6966" s="319">
        <v>4</v>
      </c>
      <c r="R6966" s="319">
        <v>55</v>
      </c>
      <c r="S6966" s="319" t="s">
        <v>9645</v>
      </c>
      <c r="T6966" s="319">
        <v>600</v>
      </c>
      <c r="U6966" s="319">
        <v>50.707999999999998</v>
      </c>
      <c r="V6966" s="319">
        <v>8.0820000000000007</v>
      </c>
      <c r="W6966" s="319"/>
      <c r="X6966" s="319"/>
      <c r="Y6966" s="319"/>
      <c r="Z6966" s="319"/>
      <c r="AA6966" s="319"/>
      <c r="AB6966" s="319"/>
      <c r="AC6966" s="319"/>
      <c r="AD6966" s="319"/>
      <c r="AE6966" s="319"/>
      <c r="AF6966" s="319"/>
    </row>
    <row r="6967" spans="2:32" s="313" customFormat="1" hidden="1" x14ac:dyDescent="0.25">
      <c r="B6967" s="313" t="s">
        <v>8033</v>
      </c>
      <c r="C6967" s="672"/>
      <c r="D6967" s="313" t="s">
        <v>12324</v>
      </c>
      <c r="E6967" s="313" t="s">
        <v>412</v>
      </c>
      <c r="I6967" s="313" t="s">
        <v>8033</v>
      </c>
      <c r="J6967" s="313" t="s">
        <v>1169</v>
      </c>
      <c r="K6967" s="313">
        <v>21</v>
      </c>
      <c r="L6967" s="319"/>
      <c r="M6967" s="319">
        <v>38</v>
      </c>
      <c r="N6967" s="319">
        <v>33</v>
      </c>
      <c r="O6967" s="319" t="s">
        <v>9644</v>
      </c>
      <c r="P6967" s="319">
        <v>82</v>
      </c>
      <c r="Q6967" s="319">
        <v>57</v>
      </c>
      <c r="R6967" s="319">
        <v>18</v>
      </c>
      <c r="S6967" s="319" t="s">
        <v>9648</v>
      </c>
      <c r="T6967" s="319">
        <v>12</v>
      </c>
      <c r="U6967" s="319">
        <v>21.641999999999999</v>
      </c>
      <c r="V6967" s="319">
        <v>-82.954999999999998</v>
      </c>
      <c r="W6967" s="319"/>
      <c r="X6967" s="319"/>
      <c r="Y6967" s="319"/>
      <c r="Z6967" s="319"/>
      <c r="AA6967" s="319"/>
      <c r="AB6967" s="319"/>
      <c r="AC6967" s="319"/>
      <c r="AD6967" s="319"/>
      <c r="AE6967" s="319"/>
      <c r="AF6967" s="319"/>
    </row>
    <row r="6968" spans="2:32" s="313" customFormat="1" hidden="1" x14ac:dyDescent="0.25">
      <c r="B6968" s="313" t="s">
        <v>8034</v>
      </c>
      <c r="C6968" s="672"/>
      <c r="D6968" s="313" t="s">
        <v>12325</v>
      </c>
      <c r="E6968" s="313" t="s">
        <v>412</v>
      </c>
      <c r="I6968" s="313" t="s">
        <v>8034</v>
      </c>
      <c r="J6968" s="313" t="s">
        <v>484</v>
      </c>
      <c r="K6968" s="313">
        <v>37</v>
      </c>
      <c r="L6968" s="319"/>
      <c r="M6968" s="319">
        <v>58</v>
      </c>
      <c r="N6968" s="319">
        <v>43</v>
      </c>
      <c r="O6968" s="319" t="s">
        <v>9644</v>
      </c>
      <c r="P6968" s="319">
        <v>41</v>
      </c>
      <c r="Q6968" s="319">
        <v>50</v>
      </c>
      <c r="R6968" s="319">
        <v>25</v>
      </c>
      <c r="S6968" s="319" t="s">
        <v>9645</v>
      </c>
      <c r="T6968" s="319">
        <v>610</v>
      </c>
      <c r="U6968" s="319">
        <v>37.978999999999999</v>
      </c>
      <c r="V6968" s="319">
        <v>41.84</v>
      </c>
      <c r="W6968" s="319"/>
      <c r="X6968" s="319"/>
      <c r="Y6968" s="319"/>
      <c r="Z6968" s="319"/>
      <c r="AA6968" s="319"/>
      <c r="AB6968" s="319"/>
      <c r="AC6968" s="319"/>
      <c r="AD6968" s="319"/>
      <c r="AE6968" s="319"/>
      <c r="AF6968" s="319"/>
    </row>
    <row r="6969" spans="2:32" s="313" customFormat="1" hidden="1" x14ac:dyDescent="0.25">
      <c r="B6969" s="313" t="s">
        <v>8042</v>
      </c>
      <c r="C6969" s="672"/>
      <c r="D6969" s="313" t="s">
        <v>12326</v>
      </c>
      <c r="E6969" s="313" t="s">
        <v>412</v>
      </c>
      <c r="I6969" s="313" t="s">
        <v>8042</v>
      </c>
      <c r="J6969" s="313" t="s">
        <v>410</v>
      </c>
      <c r="K6969" s="313">
        <v>57</v>
      </c>
      <c r="L6969" s="319"/>
      <c r="M6969" s="319">
        <v>30</v>
      </c>
      <c r="N6969" s="319">
        <v>12</v>
      </c>
      <c r="O6969" s="319" t="s">
        <v>9644</v>
      </c>
      <c r="P6969" s="319">
        <v>10</v>
      </c>
      <c r="Q6969" s="319">
        <v>13</v>
      </c>
      <c r="R6969" s="319">
        <v>45</v>
      </c>
      <c r="S6969" s="319" t="s">
        <v>9645</v>
      </c>
      <c r="T6969" s="319">
        <v>29</v>
      </c>
      <c r="U6969" s="319">
        <v>57.503</v>
      </c>
      <c r="V6969" s="319">
        <v>10.228999999999999</v>
      </c>
      <c r="W6969" s="319"/>
      <c r="X6969" s="319"/>
      <c r="Y6969" s="319"/>
      <c r="Z6969" s="319"/>
      <c r="AA6969" s="319"/>
      <c r="AB6969" s="319"/>
      <c r="AC6969" s="319"/>
      <c r="AD6969" s="319"/>
      <c r="AE6969" s="319"/>
      <c r="AF6969" s="319"/>
    </row>
    <row r="6970" spans="2:32" s="313" customFormat="1" hidden="1" x14ac:dyDescent="0.25">
      <c r="B6970" s="313" t="s">
        <v>6228</v>
      </c>
      <c r="C6970" s="672"/>
      <c r="D6970" s="313" t="s">
        <v>12327</v>
      </c>
      <c r="E6970" s="313" t="s">
        <v>412</v>
      </c>
      <c r="I6970" s="313" t="s">
        <v>6229</v>
      </c>
      <c r="J6970" s="313" t="s">
        <v>484</v>
      </c>
      <c r="K6970" s="313">
        <v>42</v>
      </c>
      <c r="L6970" s="319"/>
      <c r="M6970" s="319">
        <v>1</v>
      </c>
      <c r="N6970" s="319">
        <v>8</v>
      </c>
      <c r="O6970" s="319" t="s">
        <v>9644</v>
      </c>
      <c r="P6970" s="319">
        <v>35</v>
      </c>
      <c r="Q6970" s="319">
        <v>4</v>
      </c>
      <c r="R6970" s="319">
        <v>45</v>
      </c>
      <c r="S6970" s="319" t="s">
        <v>9645</v>
      </c>
      <c r="T6970" s="319">
        <v>8</v>
      </c>
      <c r="U6970" s="319">
        <v>42.018999999999998</v>
      </c>
      <c r="V6970" s="319">
        <v>35.079000000000001</v>
      </c>
      <c r="W6970" s="319"/>
      <c r="X6970" s="319"/>
      <c r="Y6970" s="319"/>
      <c r="Z6970" s="319"/>
      <c r="AA6970" s="319"/>
      <c r="AB6970" s="319"/>
      <c r="AC6970" s="319"/>
      <c r="AD6970" s="319"/>
      <c r="AE6970" s="319"/>
      <c r="AF6970" s="319"/>
    </row>
    <row r="6971" spans="2:32" s="313" customFormat="1" hidden="1" x14ac:dyDescent="0.25">
      <c r="B6971" s="313" t="s">
        <v>8053</v>
      </c>
      <c r="C6971" s="672"/>
      <c r="D6971" s="313" t="s">
        <v>12328</v>
      </c>
      <c r="E6971" s="313" t="s">
        <v>412</v>
      </c>
      <c r="I6971" s="313" t="s">
        <v>8053</v>
      </c>
      <c r="J6971" s="313" t="s">
        <v>705</v>
      </c>
      <c r="K6971" s="313">
        <v>38</v>
      </c>
      <c r="L6971" s="319"/>
      <c r="M6971" s="319">
        <v>49</v>
      </c>
      <c r="N6971" s="319">
        <v>51</v>
      </c>
      <c r="O6971" s="319" t="s">
        <v>9644</v>
      </c>
      <c r="P6971" s="319">
        <v>9</v>
      </c>
      <c r="Q6971" s="319">
        <v>20</v>
      </c>
      <c r="R6971" s="319">
        <v>22</v>
      </c>
      <c r="S6971" s="319" t="s">
        <v>9648</v>
      </c>
      <c r="T6971" s="319">
        <v>135</v>
      </c>
      <c r="U6971" s="319">
        <v>38.831000000000003</v>
      </c>
      <c r="V6971" s="319">
        <v>-9.3390000000000004</v>
      </c>
      <c r="W6971" s="319"/>
      <c r="X6971" s="319"/>
      <c r="Y6971" s="319"/>
      <c r="Z6971" s="319"/>
      <c r="AA6971" s="319"/>
      <c r="AB6971" s="319"/>
      <c r="AC6971" s="319"/>
      <c r="AD6971" s="319"/>
      <c r="AE6971" s="319"/>
      <c r="AF6971" s="319"/>
    </row>
    <row r="6972" spans="2:32" s="313" customFormat="1" hidden="1" x14ac:dyDescent="0.25">
      <c r="B6972" s="313" t="s">
        <v>8067</v>
      </c>
      <c r="C6972" s="672"/>
      <c r="D6972" s="313" t="s">
        <v>12329</v>
      </c>
      <c r="E6972" s="313" t="s">
        <v>412</v>
      </c>
      <c r="I6972" s="313" t="s">
        <v>8067</v>
      </c>
      <c r="J6972" s="313" t="s">
        <v>418</v>
      </c>
      <c r="K6972" s="313">
        <v>29</v>
      </c>
      <c r="L6972" s="319"/>
      <c r="M6972" s="319">
        <v>33</v>
      </c>
      <c r="N6972" s="319">
        <v>3</v>
      </c>
      <c r="O6972" s="319" t="s">
        <v>9644</v>
      </c>
      <c r="P6972" s="319">
        <v>55</v>
      </c>
      <c r="Q6972" s="319">
        <v>40</v>
      </c>
      <c r="R6972" s="319">
        <v>21</v>
      </c>
      <c r="S6972" s="319" t="s">
        <v>9645</v>
      </c>
      <c r="T6972" s="319">
        <v>1778</v>
      </c>
      <c r="U6972" s="319">
        <v>29.550999999999998</v>
      </c>
      <c r="V6972" s="319">
        <v>55.671999999999997</v>
      </c>
      <c r="W6972" s="319"/>
      <c r="X6972" s="319"/>
      <c r="Y6972" s="319"/>
      <c r="Z6972" s="319"/>
      <c r="AA6972" s="319"/>
      <c r="AB6972" s="319"/>
      <c r="AC6972" s="319"/>
      <c r="AD6972" s="319"/>
      <c r="AE6972" s="319"/>
      <c r="AF6972" s="319"/>
    </row>
    <row r="6973" spans="2:32" s="313" customFormat="1" hidden="1" x14ac:dyDescent="0.25">
      <c r="B6973" s="313" t="s">
        <v>8065</v>
      </c>
      <c r="C6973" s="672"/>
      <c r="D6973" s="313" t="s">
        <v>12330</v>
      </c>
      <c r="E6973" s="313" t="s">
        <v>412</v>
      </c>
      <c r="I6973" s="313" t="s">
        <v>8066</v>
      </c>
      <c r="J6973" s="313" t="s">
        <v>418</v>
      </c>
      <c r="K6973" s="313">
        <v>25</v>
      </c>
      <c r="L6973" s="319"/>
      <c r="M6973" s="319">
        <v>54</v>
      </c>
      <c r="N6973" s="319">
        <v>34</v>
      </c>
      <c r="O6973" s="319" t="s">
        <v>9644</v>
      </c>
      <c r="P6973" s="319">
        <v>54</v>
      </c>
      <c r="Q6973" s="319">
        <v>32</v>
      </c>
      <c r="R6973" s="319">
        <v>21</v>
      </c>
      <c r="S6973" s="319" t="s">
        <v>9645</v>
      </c>
      <c r="T6973" s="319">
        <v>13</v>
      </c>
      <c r="U6973" s="319">
        <v>25.908999999999999</v>
      </c>
      <c r="V6973" s="319">
        <v>54.539000000000001</v>
      </c>
      <c r="W6973" s="319"/>
      <c r="X6973" s="319"/>
      <c r="Y6973" s="319"/>
      <c r="Z6973" s="319"/>
      <c r="AA6973" s="319"/>
      <c r="AB6973" s="319"/>
      <c r="AC6973" s="319"/>
      <c r="AD6973" s="319"/>
      <c r="AE6973" s="319"/>
      <c r="AF6973" s="319"/>
    </row>
    <row r="6974" spans="2:32" s="313" customFormat="1" hidden="1" x14ac:dyDescent="0.25">
      <c r="B6974" s="313" t="s">
        <v>8079</v>
      </c>
      <c r="C6974" s="672"/>
      <c r="D6974" s="313" t="s">
        <v>12331</v>
      </c>
      <c r="E6974" s="313" t="s">
        <v>412</v>
      </c>
      <c r="I6974" s="313" t="s">
        <v>8079</v>
      </c>
      <c r="J6974" s="313" t="s">
        <v>484</v>
      </c>
      <c r="K6974" s="313">
        <v>39</v>
      </c>
      <c r="L6974" s="319"/>
      <c r="M6974" s="319">
        <v>27</v>
      </c>
      <c r="N6974" s="319">
        <v>5</v>
      </c>
      <c r="O6974" s="319" t="s">
        <v>9644</v>
      </c>
      <c r="P6974" s="319">
        <v>31</v>
      </c>
      <c r="Q6974" s="319">
        <v>21</v>
      </c>
      <c r="R6974" s="319">
        <v>55</v>
      </c>
      <c r="S6974" s="319" t="s">
        <v>9645</v>
      </c>
      <c r="T6974" s="319">
        <v>971</v>
      </c>
      <c r="U6974" s="319">
        <v>39.451000000000001</v>
      </c>
      <c r="V6974" s="319">
        <v>31.364999999999998</v>
      </c>
      <c r="W6974" s="319"/>
      <c r="X6974" s="319"/>
      <c r="Y6974" s="319"/>
      <c r="Z6974" s="319"/>
      <c r="AA6974" s="319"/>
      <c r="AB6974" s="319"/>
      <c r="AC6974" s="319"/>
      <c r="AD6974" s="319"/>
      <c r="AE6974" s="319"/>
      <c r="AF6974" s="319"/>
    </row>
    <row r="6975" spans="2:32" s="313" customFormat="1" hidden="1" x14ac:dyDescent="0.25">
      <c r="B6975" s="313" t="s">
        <v>8082</v>
      </c>
      <c r="C6975" s="672"/>
      <c r="D6975" s="313" t="s">
        <v>12332</v>
      </c>
      <c r="E6975" s="313" t="s">
        <v>412</v>
      </c>
      <c r="I6975" s="313" t="s">
        <v>8082</v>
      </c>
      <c r="J6975" s="313" t="s">
        <v>1051</v>
      </c>
      <c r="K6975" s="313">
        <v>35</v>
      </c>
      <c r="L6975" s="319"/>
      <c r="M6975" s="319">
        <v>20</v>
      </c>
      <c r="N6975" s="319">
        <v>5</v>
      </c>
      <c r="O6975" s="319" t="s">
        <v>9644</v>
      </c>
      <c r="P6975" s="319">
        <v>75</v>
      </c>
      <c r="Q6975" s="319">
        <v>32</v>
      </c>
      <c r="R6975" s="319">
        <v>11</v>
      </c>
      <c r="S6975" s="319" t="s">
        <v>9645</v>
      </c>
      <c r="T6975" s="319">
        <v>2230</v>
      </c>
      <c r="U6975" s="319">
        <v>35.335000000000001</v>
      </c>
      <c r="V6975" s="319">
        <v>75.536000000000001</v>
      </c>
      <c r="W6975" s="319"/>
      <c r="X6975" s="319"/>
      <c r="Y6975" s="319"/>
      <c r="Z6975" s="319"/>
      <c r="AA6975" s="319"/>
      <c r="AB6975" s="319"/>
      <c r="AC6975" s="319"/>
      <c r="AD6975" s="319"/>
      <c r="AE6975" s="319"/>
      <c r="AF6975" s="319"/>
    </row>
    <row r="6976" spans="2:32" s="313" customFormat="1" hidden="1" x14ac:dyDescent="0.25">
      <c r="B6976" s="313" t="s">
        <v>8093</v>
      </c>
      <c r="C6976" s="672"/>
      <c r="D6976" s="313" t="s">
        <v>12333</v>
      </c>
      <c r="E6976" s="313" t="s">
        <v>412</v>
      </c>
      <c r="I6976" s="313" t="s">
        <v>8093</v>
      </c>
      <c r="J6976" s="313" t="s">
        <v>410</v>
      </c>
      <c r="K6976" s="313">
        <v>56</v>
      </c>
      <c r="L6976" s="319"/>
      <c r="M6976" s="319">
        <v>33</v>
      </c>
      <c r="N6976" s="319">
        <v>0</v>
      </c>
      <c r="O6976" s="319" t="s">
        <v>9644</v>
      </c>
      <c r="P6976" s="319">
        <v>9</v>
      </c>
      <c r="Q6976" s="319">
        <v>10</v>
      </c>
      <c r="R6976" s="319">
        <v>22</v>
      </c>
      <c r="S6976" s="319" t="s">
        <v>9645</v>
      </c>
      <c r="T6976" s="319">
        <v>23</v>
      </c>
      <c r="U6976" s="319">
        <v>56.55</v>
      </c>
      <c r="V6976" s="319">
        <v>9.173</v>
      </c>
      <c r="W6976" s="319"/>
      <c r="X6976" s="319"/>
      <c r="Y6976" s="319"/>
      <c r="Z6976" s="319"/>
      <c r="AA6976" s="319"/>
      <c r="AB6976" s="319"/>
      <c r="AC6976" s="319"/>
      <c r="AD6976" s="319"/>
      <c r="AE6976" s="319"/>
      <c r="AF6976" s="319"/>
    </row>
    <row r="6977" spans="2:32" s="313" customFormat="1" hidden="1" x14ac:dyDescent="0.25">
      <c r="B6977" s="313" t="s">
        <v>8108</v>
      </c>
      <c r="C6977" s="672"/>
      <c r="D6977" s="313" t="s">
        <v>12334</v>
      </c>
      <c r="E6977" s="313" t="s">
        <v>412</v>
      </c>
      <c r="I6977" s="313" t="s">
        <v>8108</v>
      </c>
      <c r="J6977" s="313" t="s">
        <v>1950</v>
      </c>
      <c r="K6977" s="313">
        <v>46</v>
      </c>
      <c r="L6977" s="319"/>
      <c r="M6977" s="319">
        <v>28</v>
      </c>
      <c r="N6977" s="319">
        <v>19</v>
      </c>
      <c r="O6977" s="319" t="s">
        <v>9644</v>
      </c>
      <c r="P6977" s="319">
        <v>15</v>
      </c>
      <c r="Q6977" s="319">
        <v>7</v>
      </c>
      <c r="R6977" s="319">
        <v>1</v>
      </c>
      <c r="S6977" s="319" t="s">
        <v>9645</v>
      </c>
      <c r="T6977" s="319">
        <v>502</v>
      </c>
      <c r="U6977" s="319">
        <v>46.472000000000001</v>
      </c>
      <c r="V6977" s="319">
        <v>15.117000000000001</v>
      </c>
      <c r="W6977" s="319"/>
      <c r="X6977" s="319"/>
      <c r="Y6977" s="319"/>
      <c r="Z6977" s="319"/>
      <c r="AA6977" s="319"/>
      <c r="AB6977" s="319"/>
      <c r="AC6977" s="319"/>
      <c r="AD6977" s="319"/>
      <c r="AE6977" s="319"/>
      <c r="AF6977" s="319"/>
    </row>
    <row r="6978" spans="2:32" s="313" customFormat="1" hidden="1" x14ac:dyDescent="0.25">
      <c r="B6978" s="313" t="s">
        <v>8117</v>
      </c>
      <c r="C6978" s="672"/>
      <c r="D6978" s="313" t="s">
        <v>12335</v>
      </c>
      <c r="E6978" s="313" t="s">
        <v>412</v>
      </c>
      <c r="I6978" s="313" t="s">
        <v>8117</v>
      </c>
      <c r="J6978" s="313" t="s">
        <v>1895</v>
      </c>
      <c r="K6978" s="313">
        <v>49</v>
      </c>
      <c r="L6978" s="319"/>
      <c r="M6978" s="319">
        <v>14</v>
      </c>
      <c r="N6978" s="319">
        <v>41</v>
      </c>
      <c r="O6978" s="319" t="s">
        <v>9644</v>
      </c>
      <c r="P6978" s="319">
        <v>14</v>
      </c>
      <c r="Q6978" s="319">
        <v>42</v>
      </c>
      <c r="R6978" s="319">
        <v>49</v>
      </c>
      <c r="S6978" s="319" t="s">
        <v>9645</v>
      </c>
      <c r="T6978" s="319">
        <v>407</v>
      </c>
      <c r="U6978" s="319">
        <v>49.244999999999997</v>
      </c>
      <c r="V6978" s="319">
        <v>14.714</v>
      </c>
      <c r="W6978" s="319"/>
      <c r="X6978" s="319"/>
      <c r="Y6978" s="319"/>
      <c r="Z6978" s="319"/>
      <c r="AA6978" s="319"/>
      <c r="AB6978" s="319"/>
      <c r="AC6978" s="319"/>
      <c r="AD6978" s="319"/>
      <c r="AE6978" s="319"/>
      <c r="AF6978" s="319"/>
    </row>
    <row r="6979" spans="2:32" s="313" customFormat="1" hidden="1" x14ac:dyDescent="0.25">
      <c r="B6979" s="313" t="s">
        <v>7958</v>
      </c>
      <c r="C6979" s="672"/>
      <c r="D6979" s="313" t="s">
        <v>12336</v>
      </c>
      <c r="E6979" s="313" t="s">
        <v>412</v>
      </c>
      <c r="I6979" s="313" t="s">
        <v>7959</v>
      </c>
      <c r="J6979" s="313" t="s">
        <v>418</v>
      </c>
      <c r="K6979" s="313">
        <v>37</v>
      </c>
      <c r="L6979" s="319"/>
      <c r="M6979" s="319">
        <v>37</v>
      </c>
      <c r="N6979" s="319">
        <v>40</v>
      </c>
      <c r="O6979" s="319" t="s">
        <v>9644</v>
      </c>
      <c r="P6979" s="319">
        <v>56</v>
      </c>
      <c r="Q6979" s="319">
        <v>10</v>
      </c>
      <c r="R6979" s="319">
        <v>23</v>
      </c>
      <c r="S6979" s="319" t="s">
        <v>9645</v>
      </c>
      <c r="T6979" s="319">
        <v>750</v>
      </c>
      <c r="U6979" s="319">
        <v>37.628</v>
      </c>
      <c r="V6979" s="319">
        <v>56.173000000000002</v>
      </c>
      <c r="W6979" s="319"/>
      <c r="X6979" s="319"/>
      <c r="Y6979" s="319"/>
      <c r="Z6979" s="319"/>
      <c r="AA6979" s="319"/>
      <c r="AB6979" s="319"/>
      <c r="AC6979" s="319"/>
      <c r="AD6979" s="319"/>
      <c r="AE6979" s="319"/>
      <c r="AF6979" s="319"/>
    </row>
    <row r="6980" spans="2:32" s="313" customFormat="1" hidden="1" x14ac:dyDescent="0.25">
      <c r="B6980" s="313" t="s">
        <v>8145</v>
      </c>
      <c r="C6980" s="672"/>
      <c r="D6980" s="313" t="s">
        <v>12337</v>
      </c>
      <c r="E6980" s="313" t="s">
        <v>412</v>
      </c>
      <c r="I6980" s="313" t="s">
        <v>8145</v>
      </c>
      <c r="J6980" s="313" t="s">
        <v>594</v>
      </c>
      <c r="K6980" s="313">
        <v>39</v>
      </c>
      <c r="L6980" s="319"/>
      <c r="M6980" s="319">
        <v>35</v>
      </c>
      <c r="N6980" s="319">
        <v>56</v>
      </c>
      <c r="O6980" s="319" t="s">
        <v>9644</v>
      </c>
      <c r="P6980" s="319">
        <v>2</v>
      </c>
      <c r="Q6980" s="319">
        <v>42</v>
      </c>
      <c r="R6980" s="319">
        <v>10</v>
      </c>
      <c r="S6980" s="319" t="s">
        <v>9645</v>
      </c>
      <c r="T6980" s="319">
        <v>42</v>
      </c>
      <c r="U6980" s="319">
        <v>39.598999999999997</v>
      </c>
      <c r="V6980" s="319">
        <v>2.7029999999999998</v>
      </c>
      <c r="W6980" s="319"/>
      <c r="X6980" s="319"/>
      <c r="Y6980" s="319"/>
      <c r="Z6980" s="319"/>
      <c r="AA6980" s="319"/>
      <c r="AB6980" s="319"/>
      <c r="AC6980" s="319"/>
      <c r="AD6980" s="319"/>
      <c r="AE6980" s="319"/>
      <c r="AF6980" s="319"/>
    </row>
    <row r="6981" spans="2:32" s="313" customFormat="1" hidden="1" x14ac:dyDescent="0.25">
      <c r="B6981" s="313" t="s">
        <v>8149</v>
      </c>
      <c r="C6981" s="672"/>
      <c r="D6981" s="313" t="s">
        <v>12338</v>
      </c>
      <c r="E6981" s="313" t="s">
        <v>412</v>
      </c>
      <c r="I6981" s="313" t="s">
        <v>8149</v>
      </c>
      <c r="J6981" s="313" t="s">
        <v>1148</v>
      </c>
      <c r="K6981" s="313">
        <v>7</v>
      </c>
      <c r="L6981" s="319"/>
      <c r="M6981" s="319">
        <v>11</v>
      </c>
      <c r="N6981" s="319">
        <v>11</v>
      </c>
      <c r="O6981" s="319" t="s">
        <v>9644</v>
      </c>
      <c r="P6981" s="319">
        <v>100</v>
      </c>
      <c r="Q6981" s="319">
        <v>36</v>
      </c>
      <c r="R6981" s="319">
        <v>28</v>
      </c>
      <c r="S6981" s="319" t="s">
        <v>9645</v>
      </c>
      <c r="T6981" s="319">
        <v>4</v>
      </c>
      <c r="U6981" s="319">
        <v>7.1859999999999999</v>
      </c>
      <c r="V6981" s="319">
        <v>100.608</v>
      </c>
      <c r="W6981" s="319"/>
      <c r="X6981" s="319"/>
      <c r="Y6981" s="319"/>
      <c r="Z6981" s="319"/>
      <c r="AA6981" s="319"/>
      <c r="AB6981" s="319"/>
      <c r="AC6981" s="319"/>
      <c r="AD6981" s="319"/>
      <c r="AE6981" s="319"/>
      <c r="AF6981" s="319"/>
    </row>
    <row r="6982" spans="2:32" s="313" customFormat="1" hidden="1" x14ac:dyDescent="0.25">
      <c r="B6982" s="313" t="s">
        <v>8152</v>
      </c>
      <c r="C6982" s="672"/>
      <c r="D6982" s="313" t="s">
        <v>12339</v>
      </c>
      <c r="E6982" s="313" t="s">
        <v>412</v>
      </c>
      <c r="I6982" s="313" t="s">
        <v>8152</v>
      </c>
      <c r="J6982" s="313" t="s">
        <v>1295</v>
      </c>
      <c r="K6982" s="313">
        <v>15</v>
      </c>
      <c r="L6982" s="319"/>
      <c r="M6982" s="319">
        <v>36</v>
      </c>
      <c r="N6982" s="319">
        <v>9</v>
      </c>
      <c r="O6982" s="319" t="s">
        <v>9647</v>
      </c>
      <c r="P6982" s="319">
        <v>32</v>
      </c>
      <c r="Q6982" s="319">
        <v>46</v>
      </c>
      <c r="R6982" s="319">
        <v>23</v>
      </c>
      <c r="S6982" s="319" t="s">
        <v>9645</v>
      </c>
      <c r="T6982" s="319">
        <v>886</v>
      </c>
      <c r="U6982" s="319">
        <v>-15.602</v>
      </c>
      <c r="V6982" s="319">
        <v>32.773000000000003</v>
      </c>
      <c r="W6982" s="319"/>
      <c r="X6982" s="319"/>
      <c r="Y6982" s="319"/>
      <c r="Z6982" s="319"/>
      <c r="AA6982" s="319"/>
      <c r="AB6982" s="319"/>
      <c r="AC6982" s="319"/>
      <c r="AD6982" s="319"/>
      <c r="AE6982" s="319"/>
      <c r="AF6982" s="319"/>
    </row>
    <row r="6983" spans="2:32" s="313" customFormat="1" hidden="1" x14ac:dyDescent="0.25">
      <c r="B6983" s="313" t="s">
        <v>8155</v>
      </c>
      <c r="C6983" s="672"/>
      <c r="D6983" s="313" t="s">
        <v>12340</v>
      </c>
      <c r="E6983" s="313" t="s">
        <v>412</v>
      </c>
      <c r="I6983" s="313" t="s">
        <v>8155</v>
      </c>
      <c r="J6983" s="313" t="s">
        <v>726</v>
      </c>
      <c r="K6983" s="313">
        <v>2</v>
      </c>
      <c r="L6983" s="319"/>
      <c r="M6983" s="319">
        <v>31</v>
      </c>
      <c r="N6983" s="319">
        <v>46</v>
      </c>
      <c r="O6983" s="319" t="s">
        <v>9647</v>
      </c>
      <c r="P6983" s="319">
        <v>121</v>
      </c>
      <c r="Q6983" s="319">
        <v>21</v>
      </c>
      <c r="R6983" s="319">
        <v>26</v>
      </c>
      <c r="S6983" s="319" t="s">
        <v>9645</v>
      </c>
      <c r="T6983" s="319">
        <v>424</v>
      </c>
      <c r="U6983" s="319">
        <v>-2.5289999999999999</v>
      </c>
      <c r="V6983" s="319">
        <v>121.357</v>
      </c>
      <c r="W6983" s="319"/>
      <c r="X6983" s="319"/>
      <c r="Y6983" s="319"/>
      <c r="Z6983" s="319"/>
      <c r="AA6983" s="319"/>
      <c r="AB6983" s="319"/>
      <c r="AC6983" s="319"/>
      <c r="AD6983" s="319"/>
      <c r="AE6983" s="319"/>
      <c r="AF6983" s="319"/>
    </row>
    <row r="6984" spans="2:32" s="313" customFormat="1" hidden="1" x14ac:dyDescent="0.25">
      <c r="B6984" s="313" t="s">
        <v>8291</v>
      </c>
      <c r="C6984" s="672"/>
      <c r="D6984" s="313" t="s">
        <v>12341</v>
      </c>
      <c r="E6984" s="313" t="s">
        <v>412</v>
      </c>
      <c r="I6984" s="313" t="s">
        <v>8292</v>
      </c>
      <c r="J6984" s="313" t="s">
        <v>627</v>
      </c>
      <c r="K6984" s="313">
        <v>89</v>
      </c>
      <c r="L6984" s="319"/>
      <c r="M6984" s="319">
        <v>59</v>
      </c>
      <c r="N6984" s="319">
        <v>59</v>
      </c>
      <c r="O6984" s="319" t="s">
        <v>9647</v>
      </c>
      <c r="P6984" s="319">
        <v>0</v>
      </c>
      <c r="Q6984" s="319">
        <v>0</v>
      </c>
      <c r="R6984" s="319">
        <v>0</v>
      </c>
      <c r="S6984" s="319" t="s">
        <v>9645</v>
      </c>
      <c r="T6984" s="319">
        <v>2835</v>
      </c>
      <c r="U6984" s="319">
        <v>-90</v>
      </c>
      <c r="V6984" s="319">
        <v>0</v>
      </c>
      <c r="W6984" s="319"/>
      <c r="X6984" s="319"/>
      <c r="Y6984" s="319"/>
      <c r="Z6984" s="319"/>
      <c r="AA6984" s="319"/>
      <c r="AB6984" s="319"/>
      <c r="AC6984" s="319"/>
      <c r="AD6984" s="319"/>
      <c r="AE6984" s="319"/>
      <c r="AF6984" s="319"/>
    </row>
    <row r="6985" spans="2:32" s="313" customFormat="1" hidden="1" x14ac:dyDescent="0.25">
      <c r="B6985" s="313" t="s">
        <v>8177</v>
      </c>
      <c r="C6985" s="672"/>
      <c r="D6985" s="313" t="s">
        <v>12342</v>
      </c>
      <c r="E6985" s="313" t="s">
        <v>412</v>
      </c>
      <c r="I6985" s="313" t="s">
        <v>8177</v>
      </c>
      <c r="J6985" s="313" t="s">
        <v>531</v>
      </c>
      <c r="K6985" s="313">
        <v>36</v>
      </c>
      <c r="L6985" s="319"/>
      <c r="M6985" s="319">
        <v>58</v>
      </c>
      <c r="N6985" s="319">
        <v>24</v>
      </c>
      <c r="O6985" s="319" t="s">
        <v>9644</v>
      </c>
      <c r="P6985" s="319">
        <v>22</v>
      </c>
      <c r="Q6985" s="319">
        <v>31</v>
      </c>
      <c r="R6985" s="319">
        <v>34</v>
      </c>
      <c r="S6985" s="319" t="s">
        <v>9645</v>
      </c>
      <c r="T6985" s="319">
        <v>153</v>
      </c>
      <c r="U6985" s="319">
        <v>36.972999999999999</v>
      </c>
      <c r="V6985" s="319">
        <v>22.526</v>
      </c>
      <c r="W6985" s="319"/>
      <c r="X6985" s="319"/>
      <c r="Y6985" s="319"/>
      <c r="Z6985" s="319"/>
      <c r="AA6985" s="319"/>
      <c r="AB6985" s="319"/>
      <c r="AC6985" s="319"/>
      <c r="AD6985" s="319"/>
      <c r="AE6985" s="319"/>
      <c r="AF6985" s="319"/>
    </row>
    <row r="6986" spans="2:32" s="313" customFormat="1" hidden="1" x14ac:dyDescent="0.25">
      <c r="B6986" s="313" t="s">
        <v>8196</v>
      </c>
      <c r="C6986" s="672"/>
      <c r="D6986" s="313" t="s">
        <v>12343</v>
      </c>
      <c r="E6986" s="313" t="s">
        <v>412</v>
      </c>
      <c r="I6986" s="313" t="s">
        <v>8196</v>
      </c>
      <c r="J6986" s="313" t="s">
        <v>525</v>
      </c>
      <c r="K6986" s="313">
        <v>26</v>
      </c>
      <c r="L6986" s="319"/>
      <c r="M6986" s="319">
        <v>14</v>
      </c>
      <c r="N6986" s="319">
        <v>54</v>
      </c>
      <c r="O6986" s="319" t="s">
        <v>9647</v>
      </c>
      <c r="P6986" s="319">
        <v>28</v>
      </c>
      <c r="Q6986" s="319">
        <v>23</v>
      </c>
      <c r="R6986" s="319">
        <v>51</v>
      </c>
      <c r="S6986" s="319" t="s">
        <v>9645</v>
      </c>
      <c r="T6986" s="319">
        <v>1628</v>
      </c>
      <c r="U6986" s="319">
        <v>-26.248000000000001</v>
      </c>
      <c r="V6986" s="319">
        <v>28.398</v>
      </c>
      <c r="W6986" s="319"/>
      <c r="X6986" s="319"/>
      <c r="Y6986" s="319"/>
      <c r="Z6986" s="319"/>
      <c r="AA6986" s="319"/>
      <c r="AB6986" s="319"/>
      <c r="AC6986" s="319"/>
      <c r="AD6986" s="319"/>
      <c r="AE6986" s="319"/>
      <c r="AF6986" s="319"/>
    </row>
    <row r="6987" spans="2:32" s="313" customFormat="1" hidden="1" x14ac:dyDescent="0.25">
      <c r="B6987" s="313" t="s">
        <v>8202</v>
      </c>
      <c r="C6987" s="672"/>
      <c r="D6987" s="313" t="s">
        <v>12344</v>
      </c>
      <c r="E6987" s="313" t="s">
        <v>412</v>
      </c>
      <c r="I6987" s="313" t="s">
        <v>8203</v>
      </c>
      <c r="J6987" s="313" t="s">
        <v>433</v>
      </c>
      <c r="K6987" s="313">
        <v>51</v>
      </c>
      <c r="L6987" s="319"/>
      <c r="M6987" s="319">
        <v>24</v>
      </c>
      <c r="N6987" s="319">
        <v>17</v>
      </c>
      <c r="O6987" s="319" t="s">
        <v>9644</v>
      </c>
      <c r="P6987" s="319">
        <v>3</v>
      </c>
      <c r="Q6987" s="319">
        <v>26</v>
      </c>
      <c r="R6987" s="319">
        <v>8</v>
      </c>
      <c r="S6987" s="319" t="s">
        <v>9648</v>
      </c>
      <c r="T6987" s="319">
        <v>50</v>
      </c>
      <c r="U6987" s="319">
        <v>51.405000000000001</v>
      </c>
      <c r="V6987" s="319">
        <v>-3.4359999999999999</v>
      </c>
      <c r="W6987" s="319"/>
      <c r="X6987" s="319"/>
      <c r="Y6987" s="319"/>
      <c r="Z6987" s="319"/>
      <c r="AA6987" s="319"/>
      <c r="AB6987" s="319"/>
      <c r="AC6987" s="319"/>
      <c r="AD6987" s="319"/>
      <c r="AE6987" s="319"/>
      <c r="AF6987" s="319"/>
    </row>
    <row r="6988" spans="2:32" s="313" customFormat="1" hidden="1" x14ac:dyDescent="0.25">
      <c r="B6988" s="313" t="s">
        <v>6446</v>
      </c>
      <c r="C6988" s="672"/>
      <c r="D6988" s="313" t="s">
        <v>12345</v>
      </c>
      <c r="E6988" s="313" t="s">
        <v>412</v>
      </c>
      <c r="I6988" s="313" t="s">
        <v>6447</v>
      </c>
      <c r="J6988" s="313" t="s">
        <v>423</v>
      </c>
      <c r="K6988" s="313">
        <v>47</v>
      </c>
      <c r="L6988" s="319"/>
      <c r="M6988" s="319">
        <v>53</v>
      </c>
      <c r="N6988" s="319">
        <v>49</v>
      </c>
      <c r="O6988" s="319" t="s">
        <v>9644</v>
      </c>
      <c r="P6988" s="319">
        <v>2</v>
      </c>
      <c r="Q6988" s="319">
        <v>9</v>
      </c>
      <c r="R6988" s="319">
        <v>48</v>
      </c>
      <c r="S6988" s="319" t="s">
        <v>9645</v>
      </c>
      <c r="T6988" s="319">
        <v>121</v>
      </c>
      <c r="U6988" s="319">
        <v>47.896999999999998</v>
      </c>
      <c r="V6988" s="319">
        <v>2.1629999999999998</v>
      </c>
      <c r="W6988" s="319"/>
      <c r="X6988" s="319"/>
      <c r="Y6988" s="319"/>
      <c r="Z6988" s="319"/>
      <c r="AA6988" s="319"/>
      <c r="AB6988" s="319"/>
      <c r="AC6988" s="319"/>
      <c r="AD6988" s="319"/>
      <c r="AE6988" s="319"/>
      <c r="AF6988" s="319"/>
    </row>
    <row r="6989" spans="2:32" s="313" customFormat="1" hidden="1" x14ac:dyDescent="0.25">
      <c r="B6989" s="313" t="s">
        <v>7882</v>
      </c>
      <c r="C6989" s="672"/>
      <c r="D6989" s="313" t="s">
        <v>12346</v>
      </c>
      <c r="E6989" s="313" t="s">
        <v>412</v>
      </c>
      <c r="I6989" s="313" t="s">
        <v>7883</v>
      </c>
      <c r="J6989" s="313" t="s">
        <v>423</v>
      </c>
      <c r="K6989" s="313">
        <v>47</v>
      </c>
      <c r="L6989" s="319"/>
      <c r="M6989" s="319">
        <v>15</v>
      </c>
      <c r="N6989" s="319">
        <v>24</v>
      </c>
      <c r="O6989" s="319" t="s">
        <v>9644</v>
      </c>
      <c r="P6989" s="319">
        <v>0</v>
      </c>
      <c r="Q6989" s="319">
        <v>6</v>
      </c>
      <c r="R6989" s="319">
        <v>54</v>
      </c>
      <c r="S6989" s="319" t="s">
        <v>9648</v>
      </c>
      <c r="T6989" s="319">
        <v>82</v>
      </c>
      <c r="U6989" s="319">
        <v>47.256999999999998</v>
      </c>
      <c r="V6989" s="319">
        <v>-0.115</v>
      </c>
      <c r="W6989" s="319"/>
      <c r="X6989" s="319"/>
      <c r="Y6989" s="319"/>
      <c r="Z6989" s="319"/>
      <c r="AA6989" s="319"/>
      <c r="AB6989" s="319"/>
      <c r="AC6989" s="319"/>
      <c r="AD6989" s="319"/>
      <c r="AE6989" s="319"/>
      <c r="AF6989" s="319"/>
    </row>
    <row r="6990" spans="2:32" s="313" customFormat="1" hidden="1" x14ac:dyDescent="0.25">
      <c r="B6990" s="313" t="s">
        <v>6872</v>
      </c>
      <c r="C6990" s="672"/>
      <c r="D6990" s="313" t="s">
        <v>12347</v>
      </c>
      <c r="E6990" s="313" t="s">
        <v>412</v>
      </c>
      <c r="I6990" s="313" t="s">
        <v>6873</v>
      </c>
      <c r="J6990" s="313" t="s">
        <v>436</v>
      </c>
      <c r="K6990" s="313">
        <v>56</v>
      </c>
      <c r="L6990" s="319"/>
      <c r="M6990" s="319">
        <v>34</v>
      </c>
      <c r="N6990" s="319">
        <v>42</v>
      </c>
      <c r="O6990" s="319" t="s">
        <v>9644</v>
      </c>
      <c r="P6990" s="319">
        <v>169</v>
      </c>
      <c r="Q6990" s="319">
        <v>39</v>
      </c>
      <c r="R6990" s="319">
        <v>41</v>
      </c>
      <c r="S6990" s="319" t="s">
        <v>9648</v>
      </c>
      <c r="T6990" s="319">
        <v>39</v>
      </c>
      <c r="U6990" s="319">
        <v>56.578000000000003</v>
      </c>
      <c r="V6990" s="319">
        <v>-169.661</v>
      </c>
      <c r="W6990" s="319"/>
      <c r="X6990" s="319"/>
      <c r="Y6990" s="319"/>
      <c r="Z6990" s="319"/>
      <c r="AA6990" s="319"/>
      <c r="AB6990" s="319"/>
      <c r="AC6990" s="319"/>
      <c r="AD6990" s="319"/>
      <c r="AE6990" s="319"/>
      <c r="AF6990" s="319"/>
    </row>
    <row r="6991" spans="2:32" s="313" customFormat="1" hidden="1" x14ac:dyDescent="0.25">
      <c r="B6991" s="313" t="s">
        <v>8256</v>
      </c>
      <c r="C6991" s="672"/>
      <c r="D6991" s="313" t="s">
        <v>12348</v>
      </c>
      <c r="E6991" s="313" t="s">
        <v>412</v>
      </c>
      <c r="I6991" s="313" t="s">
        <v>8257</v>
      </c>
      <c r="J6991" s="313" t="s">
        <v>1926</v>
      </c>
      <c r="K6991" s="313">
        <v>3</v>
      </c>
      <c r="L6991" s="319"/>
      <c r="M6991" s="319">
        <v>53</v>
      </c>
      <c r="N6991" s="319">
        <v>51</v>
      </c>
      <c r="O6991" s="319" t="s">
        <v>9644</v>
      </c>
      <c r="P6991" s="319">
        <v>51</v>
      </c>
      <c r="Q6991" s="319">
        <v>48</v>
      </c>
      <c r="R6991" s="319">
        <v>14</v>
      </c>
      <c r="S6991" s="319" t="s">
        <v>9648</v>
      </c>
      <c r="T6991" s="319">
        <v>15</v>
      </c>
      <c r="U6991" s="319">
        <v>3.8969999999999998</v>
      </c>
      <c r="V6991" s="319">
        <v>-51.804000000000002</v>
      </c>
      <c r="W6991" s="319"/>
      <c r="X6991" s="319"/>
      <c r="Y6991" s="319"/>
      <c r="Z6991" s="319"/>
      <c r="AA6991" s="319"/>
      <c r="AB6991" s="319"/>
      <c r="AC6991" s="319"/>
      <c r="AD6991" s="319"/>
      <c r="AE6991" s="319"/>
      <c r="AF6991" s="319"/>
    </row>
    <row r="6992" spans="2:32" s="313" customFormat="1" hidden="1" x14ac:dyDescent="0.25">
      <c r="B6992" s="313" t="s">
        <v>8054</v>
      </c>
      <c r="C6992" s="672"/>
      <c r="D6992" s="313" t="s">
        <v>12349</v>
      </c>
      <c r="E6992" s="313" t="s">
        <v>412</v>
      </c>
      <c r="I6992" s="313" t="s">
        <v>8055</v>
      </c>
      <c r="J6992" s="313" t="s">
        <v>847</v>
      </c>
      <c r="K6992" s="313">
        <v>50</v>
      </c>
      <c r="L6992" s="319"/>
      <c r="M6992" s="319">
        <v>47</v>
      </c>
      <c r="N6992" s="319">
        <v>18</v>
      </c>
      <c r="O6992" s="319" t="s">
        <v>9644</v>
      </c>
      <c r="P6992" s="319">
        <v>5</v>
      </c>
      <c r="Q6992" s="319">
        <v>11</v>
      </c>
      <c r="R6992" s="319">
        <v>34</v>
      </c>
      <c r="S6992" s="319" t="s">
        <v>9645</v>
      </c>
      <c r="T6992" s="319">
        <v>75</v>
      </c>
      <c r="U6992" s="319">
        <v>50.787999999999997</v>
      </c>
      <c r="V6992" s="319">
        <v>5.1929999999999996</v>
      </c>
      <c r="W6992" s="319"/>
      <c r="X6992" s="319"/>
      <c r="Y6992" s="319"/>
      <c r="Z6992" s="319"/>
      <c r="AA6992" s="319"/>
      <c r="AB6992" s="319"/>
      <c r="AC6992" s="319"/>
      <c r="AD6992" s="319"/>
      <c r="AE6992" s="319"/>
      <c r="AF6992" s="319"/>
    </row>
    <row r="6993" spans="2:32" s="313" customFormat="1" hidden="1" x14ac:dyDescent="0.25">
      <c r="B6993" s="313" t="s">
        <v>8273</v>
      </c>
      <c r="C6993" s="672"/>
      <c r="D6993" s="313" t="s">
        <v>12350</v>
      </c>
      <c r="E6993" s="313" t="s">
        <v>412</v>
      </c>
      <c r="I6993" s="313" t="s">
        <v>8274</v>
      </c>
      <c r="J6993" s="313" t="s">
        <v>406</v>
      </c>
      <c r="K6993" s="313">
        <v>51</v>
      </c>
      <c r="L6993" s="319"/>
      <c r="M6993" s="319">
        <v>59</v>
      </c>
      <c r="N6993" s="319">
        <v>45</v>
      </c>
      <c r="O6993" s="319" t="s">
        <v>9644</v>
      </c>
      <c r="P6993" s="319">
        <v>6</v>
      </c>
      <c r="Q6993" s="319">
        <v>50</v>
      </c>
      <c r="R6993" s="319">
        <v>25</v>
      </c>
      <c r="S6993" s="319" t="s">
        <v>9645</v>
      </c>
      <c r="T6993" s="319">
        <v>48</v>
      </c>
      <c r="U6993" s="319">
        <v>51.996000000000002</v>
      </c>
      <c r="V6993" s="319">
        <v>6.84</v>
      </c>
      <c r="W6993" s="319"/>
      <c r="X6993" s="319"/>
      <c r="Y6993" s="319"/>
      <c r="Z6993" s="319"/>
      <c r="AA6993" s="319"/>
      <c r="AB6993" s="319"/>
      <c r="AC6993" s="319"/>
      <c r="AD6993" s="319"/>
      <c r="AE6993" s="319"/>
      <c r="AF6993" s="319"/>
    </row>
    <row r="6994" spans="2:32" s="313" customFormat="1" hidden="1" x14ac:dyDescent="0.25">
      <c r="B6994" s="313" t="s">
        <v>8275</v>
      </c>
      <c r="C6994" s="672"/>
      <c r="D6994" s="313" t="s">
        <v>12351</v>
      </c>
      <c r="E6994" s="313" t="s">
        <v>412</v>
      </c>
      <c r="I6994" s="313" t="s">
        <v>8275</v>
      </c>
      <c r="J6994" s="313" t="s">
        <v>651</v>
      </c>
      <c r="K6994" s="313">
        <v>24</v>
      </c>
      <c r="L6994" s="319"/>
      <c r="M6994" s="319">
        <v>10</v>
      </c>
      <c r="N6994" s="319">
        <v>8</v>
      </c>
      <c r="O6994" s="319" t="s">
        <v>9644</v>
      </c>
      <c r="P6994" s="319">
        <v>76</v>
      </c>
      <c r="Q6994" s="319">
        <v>26</v>
      </c>
      <c r="R6994" s="319">
        <v>20</v>
      </c>
      <c r="S6994" s="319" t="s">
        <v>9648</v>
      </c>
      <c r="T6994" s="319">
        <v>0</v>
      </c>
      <c r="U6994" s="319">
        <v>24.169</v>
      </c>
      <c r="V6994" s="319">
        <v>-76.438999999999993</v>
      </c>
      <c r="W6994" s="319"/>
      <c r="X6994" s="319"/>
      <c r="Y6994" s="319"/>
      <c r="Z6994" s="319"/>
      <c r="AA6994" s="319"/>
      <c r="AB6994" s="319"/>
      <c r="AC6994" s="319"/>
      <c r="AD6994" s="319"/>
      <c r="AE6994" s="319"/>
      <c r="AF6994" s="319"/>
    </row>
    <row r="6995" spans="2:32" s="313" customFormat="1" hidden="1" x14ac:dyDescent="0.25">
      <c r="B6995" s="313" t="s">
        <v>8276</v>
      </c>
      <c r="C6995" s="672"/>
      <c r="D6995" s="313" t="s">
        <v>12352</v>
      </c>
      <c r="E6995" s="313" t="s">
        <v>412</v>
      </c>
      <c r="I6995" s="313" t="s">
        <v>8276</v>
      </c>
      <c r="J6995" s="313" t="s">
        <v>5926</v>
      </c>
      <c r="K6995" s="313">
        <v>51</v>
      </c>
      <c r="L6995" s="319"/>
      <c r="M6995" s="319">
        <v>41</v>
      </c>
      <c r="N6995" s="319">
        <v>8</v>
      </c>
      <c r="O6995" s="319" t="s">
        <v>9647</v>
      </c>
      <c r="P6995" s="319">
        <v>57</v>
      </c>
      <c r="Q6995" s="319">
        <v>46</v>
      </c>
      <c r="R6995" s="319">
        <v>39</v>
      </c>
      <c r="S6995" s="319" t="s">
        <v>9648</v>
      </c>
      <c r="T6995" s="319">
        <v>23</v>
      </c>
      <c r="U6995" s="319">
        <v>-51.686</v>
      </c>
      <c r="V6995" s="319">
        <v>-57.777000000000001</v>
      </c>
      <c r="W6995" s="319"/>
      <c r="X6995" s="319"/>
      <c r="Y6995" s="319"/>
      <c r="Z6995" s="319"/>
      <c r="AA6995" s="319"/>
      <c r="AB6995" s="319"/>
      <c r="AC6995" s="319"/>
      <c r="AD6995" s="319"/>
      <c r="AE6995" s="319"/>
      <c r="AF6995" s="319"/>
    </row>
    <row r="6996" spans="2:32" s="313" customFormat="1" hidden="1" x14ac:dyDescent="0.25">
      <c r="B6996" s="313" t="s">
        <v>8277</v>
      </c>
      <c r="C6996" s="672"/>
      <c r="D6996" s="313" t="s">
        <v>12353</v>
      </c>
      <c r="E6996" s="313" t="s">
        <v>412</v>
      </c>
      <c r="I6996" s="313" t="s">
        <v>8277</v>
      </c>
      <c r="J6996" s="313" t="s">
        <v>1553</v>
      </c>
      <c r="K6996" s="313">
        <v>42</v>
      </c>
      <c r="L6996" s="319"/>
      <c r="M6996" s="319">
        <v>22</v>
      </c>
      <c r="N6996" s="319">
        <v>36</v>
      </c>
      <c r="O6996" s="319" t="s">
        <v>9644</v>
      </c>
      <c r="P6996" s="319">
        <v>25</v>
      </c>
      <c r="Q6996" s="319">
        <v>39</v>
      </c>
      <c r="R6996" s="319">
        <v>18</v>
      </c>
      <c r="S6996" s="319" t="s">
        <v>9645</v>
      </c>
      <c r="T6996" s="319">
        <v>171</v>
      </c>
      <c r="U6996" s="319">
        <v>42.377000000000002</v>
      </c>
      <c r="V6996" s="319">
        <v>25.655000000000001</v>
      </c>
      <c r="W6996" s="319"/>
      <c r="X6996" s="319"/>
      <c r="Y6996" s="319"/>
      <c r="Z6996" s="319"/>
      <c r="AA6996" s="319"/>
      <c r="AB6996" s="319"/>
      <c r="AC6996" s="319"/>
      <c r="AD6996" s="319"/>
      <c r="AE6996" s="319"/>
      <c r="AF6996" s="319"/>
    </row>
    <row r="6997" spans="2:32" s="313" customFormat="1" hidden="1" x14ac:dyDescent="0.25">
      <c r="B6997" s="313" t="s">
        <v>8286</v>
      </c>
      <c r="C6997" s="672"/>
      <c r="D6997" s="313" t="s">
        <v>12354</v>
      </c>
      <c r="E6997" s="313" t="s">
        <v>412</v>
      </c>
      <c r="I6997" s="313" t="s">
        <v>8286</v>
      </c>
      <c r="J6997" s="313" t="s">
        <v>531</v>
      </c>
      <c r="K6997" s="313">
        <v>39</v>
      </c>
      <c r="L6997" s="319"/>
      <c r="M6997" s="319">
        <v>28</v>
      </c>
      <c r="N6997" s="319">
        <v>48</v>
      </c>
      <c r="O6997" s="319" t="s">
        <v>9644</v>
      </c>
      <c r="P6997" s="319">
        <v>22</v>
      </c>
      <c r="Q6997" s="319">
        <v>46</v>
      </c>
      <c r="R6997" s="319">
        <v>2</v>
      </c>
      <c r="S6997" s="319" t="s">
        <v>9645</v>
      </c>
      <c r="T6997" s="319">
        <v>45</v>
      </c>
      <c r="U6997" s="319">
        <v>39.479999999999997</v>
      </c>
      <c r="V6997" s="319">
        <v>22.766999999999999</v>
      </c>
      <c r="W6997" s="319"/>
      <c r="X6997" s="319"/>
      <c r="Y6997" s="319"/>
      <c r="Z6997" s="319"/>
      <c r="AA6997" s="319"/>
      <c r="AB6997" s="319"/>
      <c r="AC6997" s="319"/>
      <c r="AD6997" s="319"/>
      <c r="AE6997" s="319"/>
      <c r="AF6997" s="319"/>
    </row>
    <row r="6998" spans="2:32" s="313" customFormat="1" hidden="1" x14ac:dyDescent="0.25">
      <c r="B6998" s="313" t="s">
        <v>8289</v>
      </c>
      <c r="C6998" s="672"/>
      <c r="D6998" s="313" t="s">
        <v>12355</v>
      </c>
      <c r="E6998" s="313" t="s">
        <v>412</v>
      </c>
      <c r="I6998" s="313" t="s">
        <v>8290</v>
      </c>
      <c r="J6998" s="313" t="s">
        <v>406</v>
      </c>
      <c r="K6998" s="313">
        <v>52</v>
      </c>
      <c r="L6998" s="319"/>
      <c r="M6998" s="319">
        <v>37</v>
      </c>
      <c r="N6998" s="319">
        <v>44</v>
      </c>
      <c r="O6998" s="319" t="s">
        <v>9644</v>
      </c>
      <c r="P6998" s="319">
        <v>11</v>
      </c>
      <c r="Q6998" s="319">
        <v>49</v>
      </c>
      <c r="R6998" s="319">
        <v>11</v>
      </c>
      <c r="S6998" s="319" t="s">
        <v>9645</v>
      </c>
      <c r="T6998" s="319">
        <v>57</v>
      </c>
      <c r="U6998" s="319">
        <v>52.628999999999998</v>
      </c>
      <c r="V6998" s="319">
        <v>11.82</v>
      </c>
      <c r="W6998" s="319"/>
      <c r="X6998" s="319"/>
      <c r="Y6998" s="319"/>
      <c r="Z6998" s="319"/>
      <c r="AA6998" s="319"/>
      <c r="AB6998" s="319"/>
      <c r="AC6998" s="319"/>
      <c r="AD6998" s="319"/>
      <c r="AE6998" s="319"/>
      <c r="AF6998" s="319"/>
    </row>
    <row r="6999" spans="2:32" s="313" customFormat="1" hidden="1" x14ac:dyDescent="0.25">
      <c r="B6999" s="313" t="s">
        <v>5776</v>
      </c>
      <c r="C6999" s="672"/>
      <c r="D6999" s="313" t="s">
        <v>12356</v>
      </c>
      <c r="E6999" s="313" t="s">
        <v>412</v>
      </c>
      <c r="I6999" s="313" t="s">
        <v>5777</v>
      </c>
      <c r="J6999" s="313" t="s">
        <v>745</v>
      </c>
      <c r="K6999" s="313">
        <v>64</v>
      </c>
      <c r="L6999" s="319"/>
      <c r="M6999" s="319">
        <v>57</v>
      </c>
      <c r="N6999" s="319">
        <v>39</v>
      </c>
      <c r="O6999" s="319" t="s">
        <v>9644</v>
      </c>
      <c r="P6999" s="319">
        <v>17</v>
      </c>
      <c r="Q6999" s="319">
        <v>41</v>
      </c>
      <c r="R6999" s="319">
        <v>47</v>
      </c>
      <c r="S6999" s="319" t="s">
        <v>9645</v>
      </c>
      <c r="T6999" s="319">
        <v>279</v>
      </c>
      <c r="U6999" s="319">
        <v>64.960999999999999</v>
      </c>
      <c r="V6999" s="319">
        <v>17.696000000000002</v>
      </c>
      <c r="W6999" s="319"/>
      <c r="X6999" s="319"/>
      <c r="Y6999" s="319"/>
      <c r="Z6999" s="319"/>
      <c r="AA6999" s="319"/>
      <c r="AB6999" s="319"/>
      <c r="AC6999" s="319"/>
      <c r="AD6999" s="319"/>
      <c r="AE6999" s="319"/>
      <c r="AF6999" s="319"/>
    </row>
    <row r="7000" spans="2:32" s="313" customFormat="1" hidden="1" x14ac:dyDescent="0.25">
      <c r="B7000" s="313" t="s">
        <v>8312</v>
      </c>
      <c r="C7000" s="672"/>
      <c r="D7000" s="313" t="s">
        <v>12357</v>
      </c>
      <c r="E7000" s="313" t="s">
        <v>412</v>
      </c>
      <c r="I7000" s="313" t="s">
        <v>8312</v>
      </c>
      <c r="J7000" s="313" t="s">
        <v>745</v>
      </c>
      <c r="K7000" s="313">
        <v>59</v>
      </c>
      <c r="L7000" s="319"/>
      <c r="M7000" s="319">
        <v>18</v>
      </c>
      <c r="N7000" s="319">
        <v>50</v>
      </c>
      <c r="O7000" s="319" t="s">
        <v>9644</v>
      </c>
      <c r="P7000" s="319">
        <v>17</v>
      </c>
      <c r="Q7000" s="319">
        <v>6</v>
      </c>
      <c r="R7000" s="319">
        <v>33</v>
      </c>
      <c r="S7000" s="319" t="s">
        <v>9645</v>
      </c>
      <c r="T7000" s="319">
        <v>36</v>
      </c>
      <c r="U7000" s="319">
        <v>59.314</v>
      </c>
      <c r="V7000" s="319">
        <v>17.109000000000002</v>
      </c>
      <c r="W7000" s="319"/>
      <c r="X7000" s="319"/>
      <c r="Y7000" s="319"/>
      <c r="Z7000" s="319"/>
      <c r="AA7000" s="319"/>
      <c r="AB7000" s="319"/>
      <c r="AC7000" s="319"/>
      <c r="AD7000" s="319"/>
      <c r="AE7000" s="319"/>
      <c r="AF7000" s="319"/>
    </row>
    <row r="7001" spans="2:32" s="313" customFormat="1" hidden="1" x14ac:dyDescent="0.25">
      <c r="B7001" s="313" t="s">
        <v>8319</v>
      </c>
      <c r="C7001" s="672"/>
      <c r="D7001" s="313" t="s">
        <v>12358</v>
      </c>
      <c r="E7001" s="313" t="s">
        <v>412</v>
      </c>
      <c r="I7001" s="313" t="s">
        <v>8319</v>
      </c>
      <c r="J7001" s="313" t="s">
        <v>406</v>
      </c>
      <c r="K7001" s="313">
        <v>48</v>
      </c>
      <c r="L7001" s="319"/>
      <c r="M7001" s="319">
        <v>54</v>
      </c>
      <c r="N7001" s="319">
        <v>3</v>
      </c>
      <c r="O7001" s="319" t="s">
        <v>9644</v>
      </c>
      <c r="P7001" s="319">
        <v>12</v>
      </c>
      <c r="Q7001" s="319">
        <v>31</v>
      </c>
      <c r="R7001" s="319">
        <v>5</v>
      </c>
      <c r="S7001" s="319" t="s">
        <v>9645</v>
      </c>
      <c r="T7001" s="319">
        <v>322</v>
      </c>
      <c r="U7001" s="319">
        <v>48.901000000000003</v>
      </c>
      <c r="V7001" s="319">
        <v>12.518000000000001</v>
      </c>
      <c r="W7001" s="319"/>
      <c r="X7001" s="319"/>
      <c r="Y7001" s="319"/>
      <c r="Z7001" s="319"/>
      <c r="AA7001" s="319"/>
      <c r="AB7001" s="319"/>
      <c r="AC7001" s="319"/>
      <c r="AD7001" s="319"/>
      <c r="AE7001" s="319"/>
      <c r="AF7001" s="319"/>
    </row>
    <row r="7002" spans="2:32" s="313" customFormat="1" hidden="1" x14ac:dyDescent="0.25">
      <c r="B7002" s="313" t="s">
        <v>8320</v>
      </c>
      <c r="C7002" s="672"/>
      <c r="D7002" s="313" t="s">
        <v>12359</v>
      </c>
      <c r="E7002" s="313" t="s">
        <v>412</v>
      </c>
      <c r="I7002" s="313" t="s">
        <v>8320</v>
      </c>
      <c r="J7002" s="313" t="s">
        <v>406</v>
      </c>
      <c r="K7002" s="313">
        <v>52</v>
      </c>
      <c r="L7002" s="319"/>
      <c r="M7002" s="319">
        <v>34</v>
      </c>
      <c r="N7002" s="319">
        <v>47</v>
      </c>
      <c r="O7002" s="319" t="s">
        <v>9644</v>
      </c>
      <c r="P7002" s="319">
        <v>13</v>
      </c>
      <c r="Q7002" s="319">
        <v>54</v>
      </c>
      <c r="R7002" s="319">
        <v>56</v>
      </c>
      <c r="S7002" s="319" t="s">
        <v>9645</v>
      </c>
      <c r="T7002" s="319">
        <v>81</v>
      </c>
      <c r="U7002" s="319">
        <v>52.58</v>
      </c>
      <c r="V7002" s="319">
        <v>13.916</v>
      </c>
      <c r="W7002" s="319"/>
      <c r="X7002" s="319"/>
      <c r="Y7002" s="319"/>
      <c r="Z7002" s="319"/>
      <c r="AA7002" s="319"/>
      <c r="AB7002" s="319"/>
      <c r="AC7002" s="319"/>
      <c r="AD7002" s="319"/>
      <c r="AE7002" s="319"/>
      <c r="AF7002" s="319"/>
    </row>
    <row r="7003" spans="2:32" s="313" customFormat="1" hidden="1" x14ac:dyDescent="0.25">
      <c r="B7003" s="313" t="s">
        <v>8321</v>
      </c>
      <c r="C7003" s="672"/>
      <c r="D7003" s="313" t="s">
        <v>12360</v>
      </c>
      <c r="E7003" s="313" t="s">
        <v>412</v>
      </c>
      <c r="I7003" s="313" t="s">
        <v>8321</v>
      </c>
      <c r="J7003" s="313" t="s">
        <v>1250</v>
      </c>
      <c r="K7003" s="313">
        <v>13</v>
      </c>
      <c r="L7003" s="319"/>
      <c r="M7003" s="319">
        <v>31</v>
      </c>
      <c r="N7003" s="319">
        <v>53</v>
      </c>
      <c r="O7003" s="319" t="s">
        <v>9644</v>
      </c>
      <c r="P7003" s="319">
        <v>106</v>
      </c>
      <c r="Q7003" s="319">
        <v>0</v>
      </c>
      <c r="R7003" s="319">
        <v>51</v>
      </c>
      <c r="S7003" s="319" t="s">
        <v>9645</v>
      </c>
      <c r="T7003" s="319">
        <v>62</v>
      </c>
      <c r="U7003" s="319">
        <v>13.531000000000001</v>
      </c>
      <c r="V7003" s="319">
        <v>106.014</v>
      </c>
      <c r="W7003" s="319"/>
      <c r="X7003" s="319"/>
      <c r="Y7003" s="319"/>
      <c r="Z7003" s="319"/>
      <c r="AA7003" s="319"/>
      <c r="AB7003" s="319"/>
      <c r="AC7003" s="319"/>
      <c r="AD7003" s="319"/>
      <c r="AE7003" s="319"/>
      <c r="AF7003" s="319"/>
    </row>
    <row r="7004" spans="2:32" s="313" customFormat="1" hidden="1" x14ac:dyDescent="0.25">
      <c r="B7004" s="313" t="s">
        <v>7753</v>
      </c>
      <c r="C7004" s="672"/>
      <c r="D7004" s="313" t="s">
        <v>12361</v>
      </c>
      <c r="E7004" s="313" t="s">
        <v>412</v>
      </c>
      <c r="I7004" s="313" t="s">
        <v>7754</v>
      </c>
      <c r="J7004" s="313" t="s">
        <v>1018</v>
      </c>
      <c r="K7004" s="313">
        <v>9</v>
      </c>
      <c r="L7004" s="319"/>
      <c r="M7004" s="319">
        <v>45</v>
      </c>
      <c r="N7004" s="319">
        <v>28</v>
      </c>
      <c r="O7004" s="319" t="s">
        <v>9644</v>
      </c>
      <c r="P7004" s="319">
        <v>125</v>
      </c>
      <c r="Q7004" s="319">
        <v>28</v>
      </c>
      <c r="R7004" s="319">
        <v>51</v>
      </c>
      <c r="S7004" s="319" t="s">
        <v>9645</v>
      </c>
      <c r="T7004" s="319">
        <v>7</v>
      </c>
      <c r="U7004" s="319">
        <v>9.7579999999999991</v>
      </c>
      <c r="V7004" s="319">
        <v>125.48099999999999</v>
      </c>
      <c r="W7004" s="319"/>
      <c r="X7004" s="319"/>
      <c r="Y7004" s="319"/>
      <c r="Z7004" s="319"/>
      <c r="AA7004" s="319"/>
      <c r="AB7004" s="319"/>
      <c r="AC7004" s="319"/>
      <c r="AD7004" s="319"/>
      <c r="AE7004" s="319"/>
      <c r="AF7004" s="319"/>
    </row>
    <row r="7005" spans="2:32" s="313" customFormat="1" hidden="1" x14ac:dyDescent="0.25">
      <c r="B7005" s="313" t="s">
        <v>8369</v>
      </c>
      <c r="C7005" s="672"/>
      <c r="D7005" s="313" t="s">
        <v>12362</v>
      </c>
      <c r="E7005" s="313" t="s">
        <v>412</v>
      </c>
      <c r="I7005" s="313" t="s">
        <v>8369</v>
      </c>
      <c r="J7005" s="313" t="s">
        <v>1148</v>
      </c>
      <c r="K7005" s="313">
        <v>14</v>
      </c>
      <c r="L7005" s="319"/>
      <c r="M7005" s="319">
        <v>52</v>
      </c>
      <c r="N7005" s="319">
        <v>9</v>
      </c>
      <c r="O7005" s="319" t="s">
        <v>9644</v>
      </c>
      <c r="P7005" s="319">
        <v>103</v>
      </c>
      <c r="Q7005" s="319">
        <v>29</v>
      </c>
      <c r="R7005" s="319">
        <v>20</v>
      </c>
      <c r="S7005" s="319" t="s">
        <v>9645</v>
      </c>
      <c r="T7005" s="319">
        <v>15</v>
      </c>
      <c r="U7005" s="319">
        <v>14.869</v>
      </c>
      <c r="V7005" s="319">
        <v>103.489</v>
      </c>
      <c r="W7005" s="319"/>
      <c r="X7005" s="319"/>
      <c r="Y7005" s="319"/>
      <c r="Z7005" s="319"/>
      <c r="AA7005" s="319"/>
      <c r="AB7005" s="319"/>
      <c r="AC7005" s="319"/>
      <c r="AD7005" s="319"/>
      <c r="AE7005" s="319"/>
      <c r="AF7005" s="319"/>
    </row>
    <row r="7006" spans="2:32" s="313" customFormat="1" hidden="1" x14ac:dyDescent="0.25">
      <c r="B7006" s="313" t="s">
        <v>8370</v>
      </c>
      <c r="C7006" s="672"/>
      <c r="D7006" s="313" t="s">
        <v>12363</v>
      </c>
      <c r="E7006" s="313" t="s">
        <v>412</v>
      </c>
      <c r="I7006" s="313" t="s">
        <v>8370</v>
      </c>
      <c r="J7006" s="313" t="s">
        <v>1711</v>
      </c>
      <c r="K7006" s="313">
        <v>37</v>
      </c>
      <c r="L7006" s="319"/>
      <c r="M7006" s="319">
        <v>14</v>
      </c>
      <c r="N7006" s="319">
        <v>21</v>
      </c>
      <c r="O7006" s="319" t="s">
        <v>9644</v>
      </c>
      <c r="P7006" s="319">
        <v>127</v>
      </c>
      <c r="Q7006" s="319">
        <v>0</v>
      </c>
      <c r="R7006" s="319">
        <v>25</v>
      </c>
      <c r="S7006" s="319" t="s">
        <v>9645</v>
      </c>
      <c r="T7006" s="319">
        <v>27</v>
      </c>
      <c r="U7006" s="319">
        <v>37.238999999999997</v>
      </c>
      <c r="V7006" s="319">
        <v>127.00700000000001</v>
      </c>
      <c r="W7006" s="319"/>
      <c r="X7006" s="319"/>
      <c r="Y7006" s="319"/>
      <c r="Z7006" s="319"/>
      <c r="AA7006" s="319"/>
      <c r="AB7006" s="319"/>
      <c r="AC7006" s="319"/>
      <c r="AD7006" s="319"/>
      <c r="AE7006" s="319"/>
      <c r="AF7006" s="319"/>
    </row>
    <row r="7007" spans="2:32" s="313" customFormat="1" hidden="1" x14ac:dyDescent="0.25">
      <c r="B7007" s="313" t="s">
        <v>8374</v>
      </c>
      <c r="C7007" s="672"/>
      <c r="D7007" s="313" t="s">
        <v>12364</v>
      </c>
      <c r="E7007" s="313" t="s">
        <v>412</v>
      </c>
      <c r="I7007" s="313" t="s">
        <v>8374</v>
      </c>
      <c r="J7007" s="313" t="s">
        <v>621</v>
      </c>
      <c r="K7007" s="313">
        <v>70</v>
      </c>
      <c r="L7007" s="319"/>
      <c r="M7007" s="319">
        <v>21</v>
      </c>
      <c r="N7007" s="319">
        <v>19</v>
      </c>
      <c r="O7007" s="319" t="s">
        <v>9644</v>
      </c>
      <c r="P7007" s="319">
        <v>31</v>
      </c>
      <c r="Q7007" s="319">
        <v>2</v>
      </c>
      <c r="R7007" s="319">
        <v>41</v>
      </c>
      <c r="S7007" s="319" t="s">
        <v>9645</v>
      </c>
      <c r="T7007" s="319">
        <v>13</v>
      </c>
      <c r="U7007" s="319">
        <v>70.355000000000004</v>
      </c>
      <c r="V7007" s="319">
        <v>31.045000000000002</v>
      </c>
      <c r="W7007" s="319"/>
      <c r="X7007" s="319"/>
      <c r="Y7007" s="319"/>
      <c r="Z7007" s="319"/>
      <c r="AA7007" s="319"/>
      <c r="AB7007" s="319"/>
      <c r="AC7007" s="319"/>
      <c r="AD7007" s="319"/>
      <c r="AE7007" s="319"/>
      <c r="AF7007" s="319"/>
    </row>
    <row r="7008" spans="2:32" s="313" customFormat="1" hidden="1" x14ac:dyDescent="0.25">
      <c r="B7008" s="313" t="s">
        <v>8382</v>
      </c>
      <c r="C7008" s="672"/>
      <c r="D7008" s="313" t="s">
        <v>12365</v>
      </c>
      <c r="E7008" s="313" t="s">
        <v>412</v>
      </c>
      <c r="I7008" s="313" t="s">
        <v>8382</v>
      </c>
      <c r="J7008" s="313" t="s">
        <v>525</v>
      </c>
      <c r="K7008" s="313">
        <v>25</v>
      </c>
      <c r="L7008" s="319"/>
      <c r="M7008" s="319">
        <v>48</v>
      </c>
      <c r="N7008" s="319">
        <v>34</v>
      </c>
      <c r="O7008" s="319" t="s">
        <v>9647</v>
      </c>
      <c r="P7008" s="319">
        <v>28</v>
      </c>
      <c r="Q7008" s="319">
        <v>9</v>
      </c>
      <c r="R7008" s="319">
        <v>52</v>
      </c>
      <c r="S7008" s="319" t="s">
        <v>9645</v>
      </c>
      <c r="T7008" s="319">
        <v>1457</v>
      </c>
      <c r="U7008" s="319">
        <v>-25.809000000000001</v>
      </c>
      <c r="V7008" s="319">
        <v>28.164000000000001</v>
      </c>
      <c r="W7008" s="319"/>
      <c r="X7008" s="319"/>
      <c r="Y7008" s="319"/>
      <c r="Z7008" s="319"/>
      <c r="AA7008" s="319"/>
      <c r="AB7008" s="319"/>
      <c r="AC7008" s="319"/>
      <c r="AD7008" s="319"/>
      <c r="AE7008" s="319"/>
      <c r="AF7008" s="319"/>
    </row>
    <row r="7009" spans="2:32" s="313" customFormat="1" hidden="1" x14ac:dyDescent="0.25">
      <c r="B7009" s="313" t="s">
        <v>7969</v>
      </c>
      <c r="C7009" s="672"/>
      <c r="D7009" s="313" t="s">
        <v>12366</v>
      </c>
      <c r="E7009" s="313" t="s">
        <v>412</v>
      </c>
      <c r="I7009" s="313" t="s">
        <v>7970</v>
      </c>
      <c r="J7009" s="313" t="s">
        <v>772</v>
      </c>
      <c r="K7009" s="313">
        <v>53</v>
      </c>
      <c r="L7009" s="319"/>
      <c r="M7009" s="319">
        <v>47</v>
      </c>
      <c r="N7009" s="319">
        <v>26</v>
      </c>
      <c r="O7009" s="319" t="s">
        <v>9644</v>
      </c>
      <c r="P7009" s="319">
        <v>15</v>
      </c>
      <c r="Q7009" s="319">
        <v>49</v>
      </c>
      <c r="R7009" s="319">
        <v>41</v>
      </c>
      <c r="S7009" s="319" t="s">
        <v>9645</v>
      </c>
      <c r="T7009" s="319">
        <v>118</v>
      </c>
      <c r="U7009" s="319">
        <v>53.790999999999997</v>
      </c>
      <c r="V7009" s="319">
        <v>15.827999999999999</v>
      </c>
      <c r="W7009" s="319"/>
      <c r="X7009" s="319"/>
      <c r="Y7009" s="319"/>
      <c r="Z7009" s="319"/>
      <c r="AA7009" s="319"/>
      <c r="AB7009" s="319"/>
      <c r="AC7009" s="319"/>
      <c r="AD7009" s="319"/>
      <c r="AE7009" s="319"/>
      <c r="AF7009" s="319"/>
    </row>
    <row r="7010" spans="2:32" s="313" customFormat="1" hidden="1" x14ac:dyDescent="0.25">
      <c r="B7010" s="313" t="s">
        <v>8399</v>
      </c>
      <c r="C7010" s="672"/>
      <c r="D7010" s="313" t="s">
        <v>12367</v>
      </c>
      <c r="E7010" s="313" t="s">
        <v>412</v>
      </c>
      <c r="I7010" s="313" t="s">
        <v>8399</v>
      </c>
      <c r="J7010" s="313" t="s">
        <v>531</v>
      </c>
      <c r="K7010" s="313">
        <v>37</v>
      </c>
      <c r="L7010" s="319"/>
      <c r="M7010" s="319">
        <v>25</v>
      </c>
      <c r="N7010" s="319">
        <v>22</v>
      </c>
      <c r="O7010" s="319" t="s">
        <v>9644</v>
      </c>
      <c r="P7010" s="319">
        <v>24</v>
      </c>
      <c r="Q7010" s="319">
        <v>57</v>
      </c>
      <c r="R7010" s="319">
        <v>3</v>
      </c>
      <c r="S7010" s="319" t="s">
        <v>9645</v>
      </c>
      <c r="T7010" s="319">
        <v>72</v>
      </c>
      <c r="U7010" s="319">
        <v>37.423000000000002</v>
      </c>
      <c r="V7010" s="319">
        <v>24.951000000000001</v>
      </c>
      <c r="W7010" s="319"/>
      <c r="X7010" s="319"/>
      <c r="Y7010" s="319"/>
      <c r="Z7010" s="319"/>
      <c r="AA7010" s="319"/>
      <c r="AB7010" s="319"/>
      <c r="AC7010" s="319"/>
      <c r="AD7010" s="319"/>
      <c r="AE7010" s="319"/>
      <c r="AF7010" s="319"/>
    </row>
    <row r="7011" spans="2:32" s="313" customFormat="1" hidden="1" x14ac:dyDescent="0.25">
      <c r="B7011" s="313" t="s">
        <v>1008</v>
      </c>
      <c r="C7011" s="672"/>
      <c r="D7011" s="313" t="s">
        <v>12368</v>
      </c>
      <c r="E7011" s="313" t="s">
        <v>412</v>
      </c>
      <c r="I7011" s="313" t="s">
        <v>1010</v>
      </c>
      <c r="J7011" s="313" t="s">
        <v>1009</v>
      </c>
      <c r="K7011" s="313">
        <v>47</v>
      </c>
      <c r="L7011" s="319"/>
      <c r="M7011" s="319">
        <v>4</v>
      </c>
      <c r="N7011" s="319">
        <v>40</v>
      </c>
      <c r="O7011" s="319" t="s">
        <v>9644</v>
      </c>
      <c r="P7011" s="319">
        <v>17</v>
      </c>
      <c r="Q7011" s="319">
        <v>58</v>
      </c>
      <c r="R7011" s="319">
        <v>6</v>
      </c>
      <c r="S7011" s="319" t="s">
        <v>9645</v>
      </c>
      <c r="T7011" s="319">
        <v>281</v>
      </c>
      <c r="U7011" s="319">
        <v>47.078000000000003</v>
      </c>
      <c r="V7011" s="319">
        <v>17.968</v>
      </c>
      <c r="W7011" s="319"/>
      <c r="X7011" s="319"/>
      <c r="Y7011" s="319"/>
      <c r="Z7011" s="319"/>
      <c r="AA7011" s="319"/>
      <c r="AB7011" s="319"/>
      <c r="AC7011" s="319"/>
      <c r="AD7011" s="319"/>
      <c r="AE7011" s="319"/>
      <c r="AF7011" s="319"/>
    </row>
    <row r="7012" spans="2:32" s="313" customFormat="1" hidden="1" x14ac:dyDescent="0.25">
      <c r="B7012" s="313" t="s">
        <v>8404</v>
      </c>
      <c r="C7012" s="672"/>
      <c r="D7012" s="313" t="s">
        <v>12369</v>
      </c>
      <c r="E7012" s="313" t="s">
        <v>412</v>
      </c>
      <c r="I7012" s="313" t="s">
        <v>8404</v>
      </c>
      <c r="J7012" s="313" t="s">
        <v>1009</v>
      </c>
      <c r="K7012" s="313">
        <v>47</v>
      </c>
      <c r="L7012" s="319"/>
      <c r="M7012" s="319">
        <v>7</v>
      </c>
      <c r="N7012" s="319">
        <v>22</v>
      </c>
      <c r="O7012" s="319" t="s">
        <v>9644</v>
      </c>
      <c r="P7012" s="319">
        <v>20</v>
      </c>
      <c r="Q7012" s="319">
        <v>14</v>
      </c>
      <c r="R7012" s="319">
        <v>7</v>
      </c>
      <c r="S7012" s="319" t="s">
        <v>9645</v>
      </c>
      <c r="T7012" s="319">
        <v>99</v>
      </c>
      <c r="U7012" s="319">
        <v>47.122999999999998</v>
      </c>
      <c r="V7012" s="319">
        <v>20.234999999999999</v>
      </c>
      <c r="W7012" s="319"/>
      <c r="X7012" s="319"/>
      <c r="Y7012" s="319"/>
      <c r="Z7012" s="319"/>
      <c r="AA7012" s="319"/>
      <c r="AB7012" s="319"/>
      <c r="AC7012" s="319"/>
      <c r="AD7012" s="319"/>
      <c r="AE7012" s="319"/>
      <c r="AF7012" s="319"/>
    </row>
    <row r="7013" spans="2:32" s="313" customFormat="1" hidden="1" x14ac:dyDescent="0.25">
      <c r="B7013" s="313" t="s">
        <v>8405</v>
      </c>
      <c r="C7013" s="672"/>
      <c r="D7013" s="313" t="s">
        <v>12370</v>
      </c>
      <c r="E7013" s="313" t="s">
        <v>412</v>
      </c>
      <c r="I7013" s="313" t="s">
        <v>8405</v>
      </c>
      <c r="J7013" s="313" t="s">
        <v>418</v>
      </c>
      <c r="K7013" s="313">
        <v>33</v>
      </c>
      <c r="L7013" s="319"/>
      <c r="M7013" s="319">
        <v>40</v>
      </c>
      <c r="N7013" s="319">
        <v>4</v>
      </c>
      <c r="O7013" s="319" t="s">
        <v>9644</v>
      </c>
      <c r="P7013" s="319">
        <v>56</v>
      </c>
      <c r="Q7013" s="319">
        <v>53</v>
      </c>
      <c r="R7013" s="319">
        <v>33</v>
      </c>
      <c r="S7013" s="319" t="s">
        <v>9645</v>
      </c>
      <c r="T7013" s="319">
        <v>705</v>
      </c>
      <c r="U7013" s="319">
        <v>33.667999999999999</v>
      </c>
      <c r="V7013" s="319">
        <v>56.892000000000003</v>
      </c>
      <c r="W7013" s="319"/>
      <c r="X7013" s="319"/>
      <c r="Y7013" s="319"/>
      <c r="Z7013" s="319"/>
      <c r="AA7013" s="319"/>
      <c r="AB7013" s="319"/>
      <c r="AC7013" s="319"/>
      <c r="AD7013" s="319"/>
      <c r="AE7013" s="319"/>
      <c r="AF7013" s="319"/>
    </row>
    <row r="7014" spans="2:32" s="313" customFormat="1" hidden="1" x14ac:dyDescent="0.25">
      <c r="B7014" s="313" t="s">
        <v>6039</v>
      </c>
      <c r="C7014" s="672"/>
      <c r="D7014" s="313" t="s">
        <v>12371</v>
      </c>
      <c r="E7014" s="313" t="s">
        <v>412</v>
      </c>
      <c r="I7014" s="313" t="s">
        <v>6040</v>
      </c>
      <c r="J7014" s="313" t="s">
        <v>1148</v>
      </c>
      <c r="K7014" s="313">
        <v>15</v>
      </c>
      <c r="L7014" s="319"/>
      <c r="M7014" s="319">
        <v>16</v>
      </c>
      <c r="N7014" s="319">
        <v>38</v>
      </c>
      <c r="O7014" s="319" t="s">
        <v>9644</v>
      </c>
      <c r="P7014" s="319">
        <v>100</v>
      </c>
      <c r="Q7014" s="319">
        <v>17</v>
      </c>
      <c r="R7014" s="319">
        <v>45</v>
      </c>
      <c r="S7014" s="319" t="s">
        <v>9645</v>
      </c>
      <c r="T7014" s="319">
        <v>33</v>
      </c>
      <c r="U7014" s="319">
        <v>15.276999999999999</v>
      </c>
      <c r="V7014" s="319">
        <v>100.29600000000001</v>
      </c>
      <c r="W7014" s="319"/>
      <c r="X7014" s="319"/>
      <c r="Y7014" s="319"/>
      <c r="Z7014" s="319"/>
      <c r="AA7014" s="319"/>
      <c r="AB7014" s="319"/>
      <c r="AC7014" s="319"/>
      <c r="AD7014" s="319"/>
      <c r="AE7014" s="319"/>
      <c r="AF7014" s="319"/>
    </row>
    <row r="7015" spans="2:32" s="313" customFormat="1" hidden="1" x14ac:dyDescent="0.25">
      <c r="B7015" s="313" t="s">
        <v>8472</v>
      </c>
      <c r="C7015" s="672"/>
      <c r="D7015" s="313" t="s">
        <v>12372</v>
      </c>
      <c r="E7015" s="313" t="s">
        <v>412</v>
      </c>
      <c r="I7015" s="313" t="s">
        <v>8473</v>
      </c>
      <c r="J7015" s="313" t="s">
        <v>3693</v>
      </c>
      <c r="K7015" s="313">
        <v>36</v>
      </c>
      <c r="L7015" s="319"/>
      <c r="M7015" s="319">
        <v>46</v>
      </c>
      <c r="N7015" s="319">
        <v>30</v>
      </c>
      <c r="O7015" s="319" t="s">
        <v>9644</v>
      </c>
      <c r="P7015" s="319">
        <v>69</v>
      </c>
      <c r="Q7015" s="319">
        <v>31</v>
      </c>
      <c r="R7015" s="319">
        <v>57</v>
      </c>
      <c r="S7015" s="319" t="s">
        <v>9645</v>
      </c>
      <c r="T7015" s="319">
        <v>2591</v>
      </c>
      <c r="U7015" s="319">
        <v>36.774999999999999</v>
      </c>
      <c r="V7015" s="319">
        <v>69.531999999999996</v>
      </c>
      <c r="W7015" s="319"/>
      <c r="X7015" s="319"/>
      <c r="Y7015" s="319"/>
      <c r="Z7015" s="319"/>
      <c r="AA7015" s="319"/>
      <c r="AB7015" s="319"/>
      <c r="AC7015" s="319"/>
      <c r="AD7015" s="319"/>
      <c r="AE7015" s="319"/>
      <c r="AF7015" s="319"/>
    </row>
    <row r="7016" spans="2:32" s="313" customFormat="1" hidden="1" x14ac:dyDescent="0.25">
      <c r="B7016" s="313" t="s">
        <v>8480</v>
      </c>
      <c r="C7016" s="672"/>
      <c r="D7016" s="313" t="s">
        <v>12373</v>
      </c>
      <c r="E7016" s="313" t="s">
        <v>412</v>
      </c>
      <c r="I7016" s="313" t="s">
        <v>8480</v>
      </c>
      <c r="J7016" s="313" t="s">
        <v>516</v>
      </c>
      <c r="K7016" s="313">
        <v>12</v>
      </c>
      <c r="L7016" s="319"/>
      <c r="M7016" s="319">
        <v>54</v>
      </c>
      <c r="N7016" s="319">
        <v>24</v>
      </c>
      <c r="O7016" s="319" t="s">
        <v>9644</v>
      </c>
      <c r="P7016" s="319">
        <v>80</v>
      </c>
      <c r="Q7016" s="319">
        <v>7</v>
      </c>
      <c r="R7016" s="319">
        <v>16</v>
      </c>
      <c r="S7016" s="319" t="s">
        <v>9645</v>
      </c>
      <c r="T7016" s="319">
        <v>28</v>
      </c>
      <c r="U7016" s="319">
        <v>12.907</v>
      </c>
      <c r="V7016" s="319">
        <v>80.120999999999995</v>
      </c>
      <c r="W7016" s="319"/>
      <c r="X7016" s="319"/>
      <c r="Y7016" s="319"/>
      <c r="Z7016" s="319"/>
      <c r="AA7016" s="319"/>
      <c r="AB7016" s="319"/>
      <c r="AC7016" s="319"/>
      <c r="AD7016" s="319"/>
      <c r="AE7016" s="319"/>
      <c r="AF7016" s="319"/>
    </row>
    <row r="7017" spans="2:32" s="313" customFormat="1" hidden="1" x14ac:dyDescent="0.25">
      <c r="B7017" s="313" t="s">
        <v>7461</v>
      </c>
      <c r="C7017" s="672"/>
      <c r="D7017" s="313" t="s">
        <v>12374</v>
      </c>
      <c r="E7017" s="313" t="s">
        <v>412</v>
      </c>
      <c r="I7017" s="313" t="s">
        <v>7462</v>
      </c>
      <c r="J7017" s="313" t="s">
        <v>1018</v>
      </c>
      <c r="K7017" s="313">
        <v>6</v>
      </c>
      <c r="L7017" s="319"/>
      <c r="M7017" s="319">
        <v>3</v>
      </c>
      <c r="N7017" s="319">
        <v>29</v>
      </c>
      <c r="O7017" s="319" t="s">
        <v>9644</v>
      </c>
      <c r="P7017" s="319">
        <v>125</v>
      </c>
      <c r="Q7017" s="319">
        <v>5</v>
      </c>
      <c r="R7017" s="319">
        <v>46</v>
      </c>
      <c r="S7017" s="319" t="s">
        <v>9645</v>
      </c>
      <c r="T7017" s="319">
        <v>152</v>
      </c>
      <c r="U7017" s="319">
        <v>6.0579999999999998</v>
      </c>
      <c r="V7017" s="319">
        <v>125.096</v>
      </c>
      <c r="W7017" s="319"/>
      <c r="X7017" s="319"/>
      <c r="Y7017" s="319"/>
      <c r="Z7017" s="319"/>
      <c r="AA7017" s="319"/>
      <c r="AB7017" s="319"/>
      <c r="AC7017" s="319"/>
      <c r="AD7017" s="319"/>
      <c r="AE7017" s="319"/>
      <c r="AF7017" s="319"/>
    </row>
    <row r="7018" spans="2:32" s="313" customFormat="1" hidden="1" x14ac:dyDescent="0.25">
      <c r="B7018" s="313" t="s">
        <v>9245</v>
      </c>
      <c r="C7018" s="672"/>
      <c r="D7018" s="313" t="s">
        <v>12375</v>
      </c>
      <c r="E7018" s="313" t="s">
        <v>412</v>
      </c>
      <c r="I7018" s="313" t="s">
        <v>9246</v>
      </c>
      <c r="J7018" s="313" t="s">
        <v>726</v>
      </c>
      <c r="K7018" s="313">
        <v>9</v>
      </c>
      <c r="L7018" s="319"/>
      <c r="M7018" s="319">
        <v>24</v>
      </c>
      <c r="N7018" s="319">
        <v>34</v>
      </c>
      <c r="O7018" s="319" t="s">
        <v>9647</v>
      </c>
      <c r="P7018" s="319">
        <v>119</v>
      </c>
      <c r="Q7018" s="319">
        <v>14</v>
      </c>
      <c r="R7018" s="319">
        <v>46</v>
      </c>
      <c r="S7018" s="319" t="s">
        <v>9645</v>
      </c>
      <c r="T7018" s="319">
        <v>50</v>
      </c>
      <c r="U7018" s="319">
        <v>-9.4090000000000007</v>
      </c>
      <c r="V7018" s="319">
        <v>119.246</v>
      </c>
      <c r="W7018" s="319"/>
      <c r="X7018" s="319"/>
      <c r="Y7018" s="319"/>
      <c r="Z7018" s="319"/>
      <c r="AA7018" s="319"/>
      <c r="AB7018" s="319"/>
      <c r="AC7018" s="319"/>
      <c r="AD7018" s="319"/>
      <c r="AE7018" s="319"/>
      <c r="AF7018" s="319"/>
    </row>
    <row r="7019" spans="2:32" s="313" customFormat="1" hidden="1" x14ac:dyDescent="0.25">
      <c r="B7019" s="313" t="s">
        <v>8501</v>
      </c>
      <c r="C7019" s="672"/>
      <c r="D7019" s="313" t="s">
        <v>12376</v>
      </c>
      <c r="E7019" s="313" t="s">
        <v>412</v>
      </c>
      <c r="I7019" s="313" t="s">
        <v>8501</v>
      </c>
      <c r="J7019" s="313" t="s">
        <v>531</v>
      </c>
      <c r="K7019" s="313">
        <v>38</v>
      </c>
      <c r="L7019" s="319"/>
      <c r="M7019" s="319">
        <v>20</v>
      </c>
      <c r="N7019" s="319">
        <v>23</v>
      </c>
      <c r="O7019" s="319" t="s">
        <v>9644</v>
      </c>
      <c r="P7019" s="319">
        <v>23</v>
      </c>
      <c r="Q7019" s="319">
        <v>33</v>
      </c>
      <c r="R7019" s="319">
        <v>53</v>
      </c>
      <c r="S7019" s="319" t="s">
        <v>9645</v>
      </c>
      <c r="T7019" s="319">
        <v>148</v>
      </c>
      <c r="U7019" s="319">
        <v>38.340000000000003</v>
      </c>
      <c r="V7019" s="319">
        <v>23.565000000000001</v>
      </c>
      <c r="W7019" s="319"/>
      <c r="X7019" s="319"/>
      <c r="Y7019" s="319"/>
      <c r="Z7019" s="319"/>
      <c r="AA7019" s="319"/>
      <c r="AB7019" s="319"/>
      <c r="AC7019" s="319"/>
      <c r="AD7019" s="319"/>
      <c r="AE7019" s="319"/>
      <c r="AF7019" s="319"/>
    </row>
    <row r="7020" spans="2:32" s="313" customFormat="1" hidden="1" x14ac:dyDescent="0.25">
      <c r="B7020" s="313" t="s">
        <v>8505</v>
      </c>
      <c r="C7020" s="672"/>
      <c r="D7020" s="313" t="s">
        <v>12377</v>
      </c>
      <c r="E7020" s="313" t="s">
        <v>412</v>
      </c>
      <c r="I7020" s="313" t="s">
        <v>8505</v>
      </c>
      <c r="J7020" s="313" t="s">
        <v>705</v>
      </c>
      <c r="K7020" s="313">
        <v>39</v>
      </c>
      <c r="L7020" s="319"/>
      <c r="M7020" s="319">
        <v>28</v>
      </c>
      <c r="N7020" s="319">
        <v>30</v>
      </c>
      <c r="O7020" s="319" t="s">
        <v>9644</v>
      </c>
      <c r="P7020" s="319">
        <v>8</v>
      </c>
      <c r="Q7020" s="319">
        <v>21</v>
      </c>
      <c r="R7020" s="319">
        <v>52</v>
      </c>
      <c r="S7020" s="319" t="s">
        <v>9648</v>
      </c>
      <c r="T7020" s="319">
        <v>82</v>
      </c>
      <c r="U7020" s="319">
        <v>39.475000000000001</v>
      </c>
      <c r="V7020" s="319">
        <v>-8.3640000000000008</v>
      </c>
      <c r="W7020" s="319"/>
      <c r="X7020" s="319"/>
      <c r="Y7020" s="319"/>
      <c r="Z7020" s="319"/>
      <c r="AA7020" s="319"/>
      <c r="AB7020" s="319"/>
      <c r="AC7020" s="319"/>
      <c r="AD7020" s="319"/>
      <c r="AE7020" s="319"/>
      <c r="AF7020" s="319"/>
    </row>
    <row r="7021" spans="2:32" s="313" customFormat="1" hidden="1" x14ac:dyDescent="0.25">
      <c r="B7021" s="313" t="s">
        <v>8517</v>
      </c>
      <c r="C7021" s="672"/>
      <c r="D7021" s="313" t="s">
        <v>12378</v>
      </c>
      <c r="E7021" s="313" t="s">
        <v>412</v>
      </c>
      <c r="I7021" s="313" t="s">
        <v>8517</v>
      </c>
      <c r="J7021" s="313" t="s">
        <v>516</v>
      </c>
      <c r="K7021" s="313">
        <v>10</v>
      </c>
      <c r="L7021" s="319"/>
      <c r="M7021" s="319">
        <v>43</v>
      </c>
      <c r="N7021" s="319">
        <v>11</v>
      </c>
      <c r="O7021" s="319" t="s">
        <v>9644</v>
      </c>
      <c r="P7021" s="319">
        <v>79</v>
      </c>
      <c r="Q7021" s="319">
        <v>6</v>
      </c>
      <c r="R7021" s="319">
        <v>13</v>
      </c>
      <c r="S7021" s="319" t="s">
        <v>9645</v>
      </c>
      <c r="T7021" s="319">
        <v>78</v>
      </c>
      <c r="U7021" s="319">
        <v>10.72</v>
      </c>
      <c r="V7021" s="319">
        <v>79.103999999999999</v>
      </c>
      <c r="W7021" s="319"/>
      <c r="X7021" s="319"/>
      <c r="Y7021" s="319"/>
      <c r="Z7021" s="319"/>
      <c r="AA7021" s="319"/>
      <c r="AB7021" s="319"/>
      <c r="AC7021" s="319"/>
      <c r="AD7021" s="319"/>
      <c r="AE7021" s="319"/>
      <c r="AF7021" s="319"/>
    </row>
    <row r="7022" spans="2:32" s="313" customFormat="1" hidden="1" x14ac:dyDescent="0.25">
      <c r="B7022" s="313" t="s">
        <v>8528</v>
      </c>
      <c r="C7022" s="672"/>
      <c r="D7022" s="313" t="s">
        <v>12379</v>
      </c>
      <c r="E7022" s="313" t="s">
        <v>412</v>
      </c>
      <c r="I7022" s="313" t="s">
        <v>8528</v>
      </c>
      <c r="J7022" s="313" t="s">
        <v>726</v>
      </c>
      <c r="K7022" s="313">
        <v>0</v>
      </c>
      <c r="L7022" s="319"/>
      <c r="M7022" s="319">
        <v>5</v>
      </c>
      <c r="N7022" s="319">
        <v>35</v>
      </c>
      <c r="O7022" s="319" t="s">
        <v>9647</v>
      </c>
      <c r="P7022" s="319">
        <v>117</v>
      </c>
      <c r="Q7022" s="319">
        <v>26</v>
      </c>
      <c r="R7022" s="319">
        <v>21</v>
      </c>
      <c r="S7022" s="319" t="s">
        <v>9645</v>
      </c>
      <c r="T7022" s="319">
        <v>37</v>
      </c>
      <c r="U7022" s="319">
        <v>-9.2999999999999999E-2</v>
      </c>
      <c r="V7022" s="319">
        <v>117.43899999999999</v>
      </c>
      <c r="W7022" s="319"/>
      <c r="X7022" s="319"/>
      <c r="Y7022" s="319"/>
      <c r="Z7022" s="319"/>
      <c r="AA7022" s="319"/>
      <c r="AB7022" s="319"/>
      <c r="AC7022" s="319"/>
      <c r="AD7022" s="319"/>
      <c r="AE7022" s="319"/>
      <c r="AF7022" s="319"/>
    </row>
    <row r="7023" spans="2:32" s="313" customFormat="1" hidden="1" x14ac:dyDescent="0.25">
      <c r="B7023" s="313" t="s">
        <v>8529</v>
      </c>
      <c r="C7023" s="672"/>
      <c r="D7023" s="313" t="s">
        <v>12380</v>
      </c>
      <c r="E7023" s="313" t="s">
        <v>412</v>
      </c>
      <c r="I7023" s="313" t="s">
        <v>8529</v>
      </c>
      <c r="J7023" s="313" t="s">
        <v>504</v>
      </c>
      <c r="K7023" s="313">
        <v>14</v>
      </c>
      <c r="L7023" s="319"/>
      <c r="M7023" s="319">
        <v>59</v>
      </c>
      <c r="N7023" s="319">
        <v>58</v>
      </c>
      <c r="O7023" s="319" t="s">
        <v>9644</v>
      </c>
      <c r="P7023" s="319">
        <v>8</v>
      </c>
      <c r="Q7023" s="319">
        <v>46</v>
      </c>
      <c r="R7023" s="319">
        <v>1</v>
      </c>
      <c r="S7023" s="319" t="s">
        <v>9645</v>
      </c>
      <c r="T7023" s="319">
        <v>537</v>
      </c>
      <c r="U7023" s="319">
        <v>14.999000000000001</v>
      </c>
      <c r="V7023" s="319">
        <v>8.7669999999999995</v>
      </c>
      <c r="W7023" s="319"/>
      <c r="X7023" s="319"/>
      <c r="Y7023" s="319"/>
      <c r="Z7023" s="319"/>
      <c r="AA7023" s="319"/>
      <c r="AB7023" s="319"/>
      <c r="AC7023" s="319"/>
      <c r="AD7023" s="319"/>
      <c r="AE7023" s="319"/>
      <c r="AF7023" s="319"/>
    </row>
    <row r="7024" spans="2:32" s="313" customFormat="1" hidden="1" x14ac:dyDescent="0.25">
      <c r="B7024" s="313" t="s">
        <v>6007</v>
      </c>
      <c r="C7024" s="672"/>
      <c r="D7024" s="313" t="s">
        <v>12381</v>
      </c>
      <c r="E7024" s="313" t="s">
        <v>412</v>
      </c>
      <c r="I7024" s="313" t="s">
        <v>6008</v>
      </c>
      <c r="J7024" s="313" t="s">
        <v>508</v>
      </c>
      <c r="K7024" s="313">
        <v>35</v>
      </c>
      <c r="L7024" s="319"/>
      <c r="M7024" s="319">
        <v>9</v>
      </c>
      <c r="N7024" s="319">
        <v>12</v>
      </c>
      <c r="O7024" s="319" t="s">
        <v>9644</v>
      </c>
      <c r="P7024" s="319">
        <v>2</v>
      </c>
      <c r="Q7024" s="319">
        <v>55</v>
      </c>
      <c r="R7024" s="319">
        <v>12</v>
      </c>
      <c r="S7024" s="319" t="s">
        <v>9648</v>
      </c>
      <c r="T7024" s="319">
        <v>4</v>
      </c>
      <c r="U7024" s="319">
        <v>35.152999999999999</v>
      </c>
      <c r="V7024" s="319">
        <v>-2.92</v>
      </c>
      <c r="W7024" s="319"/>
      <c r="X7024" s="319"/>
      <c r="Y7024" s="319"/>
      <c r="Z7024" s="319"/>
      <c r="AA7024" s="319"/>
      <c r="AB7024" s="319"/>
      <c r="AC7024" s="319"/>
      <c r="AD7024" s="319"/>
      <c r="AE7024" s="319"/>
      <c r="AF7024" s="319"/>
    </row>
    <row r="7025" spans="2:32" s="313" customFormat="1" hidden="1" x14ac:dyDescent="0.25">
      <c r="B7025" s="313" t="s">
        <v>8530</v>
      </c>
      <c r="C7025" s="672"/>
      <c r="D7025" s="313" t="s">
        <v>12382</v>
      </c>
      <c r="E7025" s="313" t="s">
        <v>412</v>
      </c>
      <c r="I7025" s="313" t="s">
        <v>8530</v>
      </c>
      <c r="J7025" s="313" t="s">
        <v>2050</v>
      </c>
      <c r="K7025" s="313">
        <v>25</v>
      </c>
      <c r="L7025" s="319"/>
      <c r="M7025" s="319">
        <v>3</v>
      </c>
      <c r="N7025" s="319">
        <v>20</v>
      </c>
      <c r="O7025" s="319" t="s">
        <v>9644</v>
      </c>
      <c r="P7025" s="319">
        <v>121</v>
      </c>
      <c r="Q7025" s="319">
        <v>14</v>
      </c>
      <c r="R7025" s="319">
        <v>33</v>
      </c>
      <c r="S7025" s="319" t="s">
        <v>9645</v>
      </c>
      <c r="T7025" s="319">
        <v>45</v>
      </c>
      <c r="U7025" s="319">
        <v>25.056000000000001</v>
      </c>
      <c r="V7025" s="319">
        <v>121.24299999999999</v>
      </c>
      <c r="W7025" s="319"/>
      <c r="X7025" s="319"/>
      <c r="Y7025" s="319"/>
      <c r="Z7025" s="319"/>
      <c r="AA7025" s="319"/>
      <c r="AB7025" s="319"/>
      <c r="AC7025" s="319"/>
      <c r="AD7025" s="319"/>
      <c r="AE7025" s="319"/>
      <c r="AF7025" s="319"/>
    </row>
    <row r="7026" spans="2:32" s="313" customFormat="1" hidden="1" x14ac:dyDescent="0.25">
      <c r="B7026" s="313" t="s">
        <v>8541</v>
      </c>
      <c r="C7026" s="672"/>
      <c r="D7026" s="313" t="s">
        <v>12383</v>
      </c>
      <c r="E7026" s="313" t="s">
        <v>412</v>
      </c>
      <c r="I7026" s="313" t="s">
        <v>8541</v>
      </c>
      <c r="J7026" s="313" t="s">
        <v>665</v>
      </c>
      <c r="K7026" s="313">
        <v>8</v>
      </c>
      <c r="L7026" s="319"/>
      <c r="M7026" s="319">
        <v>9</v>
      </c>
      <c r="N7026" s="319">
        <v>18</v>
      </c>
      <c r="O7026" s="319" t="s">
        <v>9647</v>
      </c>
      <c r="P7026" s="319">
        <v>70</v>
      </c>
      <c r="Q7026" s="319">
        <v>46</v>
      </c>
      <c r="R7026" s="319">
        <v>59</v>
      </c>
      <c r="S7026" s="319" t="s">
        <v>9648</v>
      </c>
      <c r="T7026" s="319">
        <v>197</v>
      </c>
      <c r="U7026" s="319">
        <v>-8.1549999999999994</v>
      </c>
      <c r="V7026" s="319">
        <v>-70.783000000000001</v>
      </c>
      <c r="W7026" s="319"/>
      <c r="X7026" s="319"/>
      <c r="Y7026" s="319"/>
      <c r="Z7026" s="319"/>
      <c r="AA7026" s="319"/>
      <c r="AB7026" s="319"/>
      <c r="AC7026" s="319"/>
      <c r="AD7026" s="319"/>
      <c r="AE7026" s="319"/>
      <c r="AF7026" s="319"/>
    </row>
    <row r="7027" spans="2:32" s="313" customFormat="1" hidden="1" x14ac:dyDescent="0.25">
      <c r="B7027" s="313" t="s">
        <v>8625</v>
      </c>
      <c r="C7027" s="672"/>
      <c r="D7027" s="313" t="s">
        <v>12384</v>
      </c>
      <c r="E7027" s="313" t="s">
        <v>412</v>
      </c>
      <c r="I7027" s="313" t="s">
        <v>8626</v>
      </c>
      <c r="J7027" s="313" t="s">
        <v>1051</v>
      </c>
      <c r="K7027" s="313">
        <v>33</v>
      </c>
      <c r="L7027" s="319"/>
      <c r="M7027" s="319">
        <v>59</v>
      </c>
      <c r="N7027" s="319">
        <v>10</v>
      </c>
      <c r="O7027" s="319" t="s">
        <v>9644</v>
      </c>
      <c r="P7027" s="319">
        <v>72</v>
      </c>
      <c r="Q7027" s="319">
        <v>36</v>
      </c>
      <c r="R7027" s="319">
        <v>41</v>
      </c>
      <c r="S7027" s="319" t="s">
        <v>9645</v>
      </c>
      <c r="T7027" s="319">
        <v>340</v>
      </c>
      <c r="U7027" s="319">
        <v>33.985999999999997</v>
      </c>
      <c r="V7027" s="319">
        <v>72.611000000000004</v>
      </c>
      <c r="W7027" s="319"/>
      <c r="X7027" s="319"/>
      <c r="Y7027" s="319"/>
      <c r="Z7027" s="319"/>
      <c r="AA7027" s="319"/>
      <c r="AB7027" s="319"/>
      <c r="AC7027" s="319"/>
      <c r="AD7027" s="319"/>
      <c r="AE7027" s="319"/>
      <c r="AF7027" s="319"/>
    </row>
    <row r="7028" spans="2:32" s="313" customFormat="1" hidden="1" x14ac:dyDescent="0.25">
      <c r="B7028" s="313" t="s">
        <v>8553</v>
      </c>
      <c r="C7028" s="672"/>
      <c r="D7028" s="313" t="s">
        <v>12385</v>
      </c>
      <c r="E7028" s="313" t="s">
        <v>412</v>
      </c>
      <c r="I7028" s="313" t="s">
        <v>8554</v>
      </c>
      <c r="J7028" s="313" t="s">
        <v>897</v>
      </c>
      <c r="K7028" s="313">
        <v>58</v>
      </c>
      <c r="L7028" s="319"/>
      <c r="M7028" s="319">
        <v>18</v>
      </c>
      <c r="N7028" s="319">
        <v>26</v>
      </c>
      <c r="O7028" s="319" t="s">
        <v>9644</v>
      </c>
      <c r="P7028" s="319">
        <v>26</v>
      </c>
      <c r="Q7028" s="319">
        <v>41</v>
      </c>
      <c r="R7028" s="319">
        <v>25</v>
      </c>
      <c r="S7028" s="319" t="s">
        <v>9645</v>
      </c>
      <c r="T7028" s="319">
        <v>67</v>
      </c>
      <c r="U7028" s="319">
        <v>58.307000000000002</v>
      </c>
      <c r="V7028" s="319">
        <v>26.69</v>
      </c>
      <c r="W7028" s="319"/>
      <c r="X7028" s="319"/>
      <c r="Y7028" s="319"/>
      <c r="Z7028" s="319"/>
      <c r="AA7028" s="319"/>
      <c r="AB7028" s="319"/>
      <c r="AC7028" s="319"/>
      <c r="AD7028" s="319"/>
      <c r="AE7028" s="319"/>
      <c r="AF7028" s="319"/>
    </row>
    <row r="7029" spans="2:32" s="313" customFormat="1" hidden="1" x14ac:dyDescent="0.25">
      <c r="B7029" s="313" t="s">
        <v>8561</v>
      </c>
      <c r="C7029" s="672"/>
      <c r="D7029" s="313" t="s">
        <v>12386</v>
      </c>
      <c r="E7029" s="313" t="s">
        <v>412</v>
      </c>
      <c r="I7029" s="313" t="s">
        <v>8561</v>
      </c>
      <c r="J7029" s="313" t="s">
        <v>1009</v>
      </c>
      <c r="K7029" s="313">
        <v>46</v>
      </c>
      <c r="L7029" s="319"/>
      <c r="M7029" s="319">
        <v>23</v>
      </c>
      <c r="N7029" s="319">
        <v>35</v>
      </c>
      <c r="O7029" s="319" t="s">
        <v>9644</v>
      </c>
      <c r="P7029" s="319">
        <v>17</v>
      </c>
      <c r="Q7029" s="319">
        <v>55</v>
      </c>
      <c r="R7029" s="319">
        <v>2</v>
      </c>
      <c r="S7029" s="319" t="s">
        <v>9645</v>
      </c>
      <c r="T7029" s="319">
        <v>161</v>
      </c>
      <c r="U7029" s="319">
        <v>46.393000000000001</v>
      </c>
      <c r="V7029" s="319">
        <v>17.917000000000002</v>
      </c>
      <c r="W7029" s="319"/>
      <c r="X7029" s="319"/>
      <c r="Y7029" s="319"/>
      <c r="Z7029" s="319"/>
      <c r="AA7029" s="319"/>
      <c r="AB7029" s="319"/>
      <c r="AC7029" s="319"/>
      <c r="AD7029" s="319"/>
      <c r="AE7029" s="319"/>
      <c r="AF7029" s="319"/>
    </row>
    <row r="7030" spans="2:32" s="313" customFormat="1" hidden="1" x14ac:dyDescent="0.25">
      <c r="B7030" s="313" t="s">
        <v>8565</v>
      </c>
      <c r="C7030" s="672"/>
      <c r="D7030" s="313" t="s">
        <v>12387</v>
      </c>
      <c r="E7030" s="313" t="s">
        <v>412</v>
      </c>
      <c r="I7030" s="313" t="s">
        <v>8565</v>
      </c>
      <c r="J7030" s="313" t="s">
        <v>565</v>
      </c>
      <c r="K7030" s="313">
        <v>34</v>
      </c>
      <c r="L7030" s="319"/>
      <c r="M7030" s="319">
        <v>59</v>
      </c>
      <c r="N7030" s="319">
        <v>13</v>
      </c>
      <c r="O7030" s="319" t="s">
        <v>9644</v>
      </c>
      <c r="P7030" s="319">
        <v>139</v>
      </c>
      <c r="Q7030" s="319">
        <v>49</v>
      </c>
      <c r="R7030" s="319">
        <v>45</v>
      </c>
      <c r="S7030" s="319" t="s">
        <v>9645</v>
      </c>
      <c r="T7030" s="319">
        <v>4</v>
      </c>
      <c r="U7030" s="319">
        <v>34.987000000000002</v>
      </c>
      <c r="V7030" s="319">
        <v>139.82900000000001</v>
      </c>
      <c r="W7030" s="319"/>
      <c r="X7030" s="319"/>
      <c r="Y7030" s="319"/>
      <c r="Z7030" s="319"/>
      <c r="AA7030" s="319"/>
      <c r="AB7030" s="319"/>
      <c r="AC7030" s="319"/>
      <c r="AD7030" s="319"/>
      <c r="AE7030" s="319"/>
      <c r="AF7030" s="319"/>
    </row>
    <row r="7031" spans="2:32" s="313" customFormat="1" hidden="1" x14ac:dyDescent="0.25">
      <c r="B7031" s="313" t="s">
        <v>2545</v>
      </c>
      <c r="C7031" s="672"/>
      <c r="D7031" s="313" t="s">
        <v>12388</v>
      </c>
      <c r="E7031" s="313" t="s">
        <v>412</v>
      </c>
      <c r="I7031" s="313" t="s">
        <v>2546</v>
      </c>
      <c r="J7031" s="313" t="s">
        <v>531</v>
      </c>
      <c r="K7031" s="313">
        <v>38</v>
      </c>
      <c r="L7031" s="319"/>
      <c r="M7031" s="319">
        <v>6</v>
      </c>
      <c r="N7031" s="319">
        <v>32</v>
      </c>
      <c r="O7031" s="319" t="s">
        <v>9644</v>
      </c>
      <c r="P7031" s="319">
        <v>23</v>
      </c>
      <c r="Q7031" s="319">
        <v>47</v>
      </c>
      <c r="R7031" s="319">
        <v>1</v>
      </c>
      <c r="S7031" s="319" t="s">
        <v>9645</v>
      </c>
      <c r="T7031" s="319">
        <v>240</v>
      </c>
      <c r="U7031" s="319">
        <v>38.109000000000002</v>
      </c>
      <c r="V7031" s="319">
        <v>23.783999999999999</v>
      </c>
      <c r="W7031" s="319"/>
      <c r="X7031" s="319"/>
      <c r="Y7031" s="319"/>
      <c r="Z7031" s="319"/>
      <c r="AA7031" s="319"/>
      <c r="AB7031" s="319"/>
      <c r="AC7031" s="319"/>
      <c r="AD7031" s="319"/>
      <c r="AE7031" s="319"/>
      <c r="AF7031" s="319"/>
    </row>
    <row r="7032" spans="2:32" s="313" customFormat="1" hidden="1" x14ac:dyDescent="0.25">
      <c r="B7032" s="313" t="s">
        <v>8566</v>
      </c>
      <c r="C7032" s="672"/>
      <c r="D7032" s="313" t="s">
        <v>12389</v>
      </c>
      <c r="E7032" s="313" t="s">
        <v>412</v>
      </c>
      <c r="I7032" s="313" t="s">
        <v>8566</v>
      </c>
      <c r="J7032" s="313" t="s">
        <v>1030</v>
      </c>
      <c r="K7032" s="313">
        <v>19</v>
      </c>
      <c r="L7032" s="319"/>
      <c r="M7032" s="319">
        <v>1</v>
      </c>
      <c r="N7032" s="319">
        <v>52</v>
      </c>
      <c r="O7032" s="319" t="s">
        <v>9644</v>
      </c>
      <c r="P7032" s="319">
        <v>96</v>
      </c>
      <c r="Q7032" s="319">
        <v>24</v>
      </c>
      <c r="R7032" s="319">
        <v>5</v>
      </c>
      <c r="S7032" s="319" t="s">
        <v>9645</v>
      </c>
      <c r="T7032" s="319">
        <v>46</v>
      </c>
      <c r="U7032" s="319">
        <v>19.030999999999999</v>
      </c>
      <c r="V7032" s="319">
        <v>96.400999999999996</v>
      </c>
      <c r="W7032" s="319"/>
      <c r="X7032" s="319"/>
      <c r="Y7032" s="319"/>
      <c r="Z7032" s="319"/>
      <c r="AA7032" s="319"/>
      <c r="AB7032" s="319"/>
      <c r="AC7032" s="319"/>
      <c r="AD7032" s="319"/>
      <c r="AE7032" s="319"/>
      <c r="AF7032" s="319"/>
    </row>
    <row r="7033" spans="2:32" s="313" customFormat="1" hidden="1" x14ac:dyDescent="0.25">
      <c r="B7033" s="313" t="s">
        <v>8569</v>
      </c>
      <c r="C7033" s="672"/>
      <c r="D7033" s="313" t="s">
        <v>12390</v>
      </c>
      <c r="E7033" s="313" t="s">
        <v>412</v>
      </c>
      <c r="I7033" s="313" t="s">
        <v>8569</v>
      </c>
      <c r="J7033" s="313" t="s">
        <v>714</v>
      </c>
      <c r="K7033" s="313">
        <v>2</v>
      </c>
      <c r="L7033" s="319"/>
      <c r="M7033" s="319">
        <v>15</v>
      </c>
      <c r="N7033" s="319">
        <v>39</v>
      </c>
      <c r="O7033" s="319" t="s">
        <v>9647</v>
      </c>
      <c r="P7033" s="319">
        <v>79</v>
      </c>
      <c r="Q7033" s="319">
        <v>41</v>
      </c>
      <c r="R7033" s="319">
        <v>21</v>
      </c>
      <c r="S7033" s="319" t="s">
        <v>9648</v>
      </c>
      <c r="T7033" s="319">
        <v>18</v>
      </c>
      <c r="U7033" s="319">
        <v>-2.2610000000000001</v>
      </c>
      <c r="V7033" s="319">
        <v>-79.688999999999993</v>
      </c>
      <c r="W7033" s="319"/>
      <c r="X7033" s="319"/>
      <c r="Y7033" s="319"/>
      <c r="Z7033" s="319"/>
      <c r="AA7033" s="319"/>
      <c r="AB7033" s="319"/>
      <c r="AC7033" s="319"/>
      <c r="AD7033" s="319"/>
      <c r="AE7033" s="319"/>
      <c r="AF7033" s="319"/>
    </row>
    <row r="7034" spans="2:32" s="313" customFormat="1" hidden="1" x14ac:dyDescent="0.25">
      <c r="B7034" s="313" t="s">
        <v>8596</v>
      </c>
      <c r="C7034" s="672"/>
      <c r="D7034" s="313" t="s">
        <v>12391</v>
      </c>
      <c r="E7034" s="313" t="s">
        <v>412</v>
      </c>
      <c r="I7034" s="313" t="s">
        <v>8596</v>
      </c>
      <c r="J7034" s="313" t="s">
        <v>2849</v>
      </c>
      <c r="K7034" s="313">
        <v>61</v>
      </c>
      <c r="L7034" s="319"/>
      <c r="M7034" s="319">
        <v>46</v>
      </c>
      <c r="N7034" s="319">
        <v>24</v>
      </c>
      <c r="O7034" s="319" t="s">
        <v>9644</v>
      </c>
      <c r="P7034" s="319">
        <v>24</v>
      </c>
      <c r="Q7034" s="319">
        <v>1</v>
      </c>
      <c r="R7034" s="319">
        <v>37</v>
      </c>
      <c r="S7034" s="319" t="s">
        <v>9645</v>
      </c>
      <c r="T7034" s="319">
        <v>157</v>
      </c>
      <c r="U7034" s="319">
        <v>61.773000000000003</v>
      </c>
      <c r="V7034" s="319">
        <v>24.027000000000001</v>
      </c>
      <c r="W7034" s="319"/>
      <c r="X7034" s="319"/>
      <c r="Y7034" s="319"/>
      <c r="Z7034" s="319"/>
      <c r="AA7034" s="319"/>
      <c r="AB7034" s="319"/>
      <c r="AC7034" s="319"/>
      <c r="AD7034" s="319"/>
      <c r="AE7034" s="319"/>
      <c r="AF7034" s="319"/>
    </row>
    <row r="7035" spans="2:32" s="313" customFormat="1" hidden="1" x14ac:dyDescent="0.25">
      <c r="B7035" s="313" t="s">
        <v>8608</v>
      </c>
      <c r="C7035" s="672"/>
      <c r="D7035" s="313" t="s">
        <v>12392</v>
      </c>
      <c r="E7035" s="313" t="s">
        <v>412</v>
      </c>
      <c r="I7035" s="313" t="s">
        <v>8609</v>
      </c>
      <c r="J7035" s="313" t="s">
        <v>1287</v>
      </c>
      <c r="K7035" s="313">
        <v>31</v>
      </c>
      <c r="L7035" s="319"/>
      <c r="M7035" s="319">
        <v>50</v>
      </c>
      <c r="N7035" s="319">
        <v>22</v>
      </c>
      <c r="O7035" s="319" t="s">
        <v>9644</v>
      </c>
      <c r="P7035" s="319">
        <v>34</v>
      </c>
      <c r="Q7035" s="319">
        <v>49</v>
      </c>
      <c r="R7035" s="319">
        <v>18</v>
      </c>
      <c r="S7035" s="319" t="s">
        <v>9645</v>
      </c>
      <c r="T7035" s="319">
        <v>59</v>
      </c>
      <c r="U7035" s="319">
        <v>31.838999999999999</v>
      </c>
      <c r="V7035" s="319">
        <v>34.822000000000003</v>
      </c>
      <c r="W7035" s="319"/>
      <c r="X7035" s="319"/>
      <c r="Y7035" s="319"/>
      <c r="Z7035" s="319"/>
      <c r="AA7035" s="319"/>
      <c r="AB7035" s="319"/>
      <c r="AC7035" s="319"/>
      <c r="AD7035" s="319"/>
      <c r="AE7035" s="319"/>
      <c r="AF7035" s="319"/>
    </row>
    <row r="7036" spans="2:32" s="313" customFormat="1" hidden="1" x14ac:dyDescent="0.25">
      <c r="B7036" s="313" t="s">
        <v>8605</v>
      </c>
      <c r="C7036" s="672"/>
      <c r="D7036" s="313" t="s">
        <v>12393</v>
      </c>
      <c r="E7036" s="313" t="s">
        <v>412</v>
      </c>
      <c r="I7036" s="313" t="s">
        <v>8605</v>
      </c>
      <c r="J7036" s="313" t="s">
        <v>665</v>
      </c>
      <c r="K7036" s="313">
        <v>24</v>
      </c>
      <c r="L7036" s="319"/>
      <c r="M7036" s="319">
        <v>19</v>
      </c>
      <c r="N7036" s="319">
        <v>3</v>
      </c>
      <c r="O7036" s="319" t="s">
        <v>9647</v>
      </c>
      <c r="P7036" s="319">
        <v>50</v>
      </c>
      <c r="Q7036" s="319">
        <v>39</v>
      </c>
      <c r="R7036" s="319">
        <v>5</v>
      </c>
      <c r="S7036" s="319" t="s">
        <v>9648</v>
      </c>
      <c r="T7036" s="319">
        <v>796</v>
      </c>
      <c r="U7036" s="319">
        <v>-24.317</v>
      </c>
      <c r="V7036" s="319">
        <v>-50.651000000000003</v>
      </c>
      <c r="W7036" s="319"/>
      <c r="X7036" s="319"/>
      <c r="Y7036" s="319"/>
      <c r="Z7036" s="319"/>
      <c r="AA7036" s="319"/>
      <c r="AB7036" s="319"/>
      <c r="AC7036" s="319"/>
      <c r="AD7036" s="319"/>
      <c r="AE7036" s="319"/>
      <c r="AF7036" s="319"/>
    </row>
    <row r="7037" spans="2:32" s="313" customFormat="1" hidden="1" x14ac:dyDescent="0.25">
      <c r="B7037" s="313" t="s">
        <v>8606</v>
      </c>
      <c r="C7037" s="672"/>
      <c r="D7037" s="313" t="s">
        <v>12394</v>
      </c>
      <c r="E7037" s="313" t="s">
        <v>412</v>
      </c>
      <c r="I7037" s="313" t="s">
        <v>8607</v>
      </c>
      <c r="J7037" s="313" t="s">
        <v>498</v>
      </c>
      <c r="K7037" s="313">
        <v>36</v>
      </c>
      <c r="L7037" s="319"/>
      <c r="M7037" s="319">
        <v>6</v>
      </c>
      <c r="N7037" s="319">
        <v>31</v>
      </c>
      <c r="O7037" s="319" t="s">
        <v>9644</v>
      </c>
      <c r="P7037" s="319">
        <v>6</v>
      </c>
      <c r="Q7037" s="319">
        <v>21</v>
      </c>
      <c r="R7037" s="319">
        <v>52</v>
      </c>
      <c r="S7037" s="319" t="s">
        <v>9645</v>
      </c>
      <c r="T7037" s="319">
        <v>758</v>
      </c>
      <c r="U7037" s="319">
        <v>36.109000000000002</v>
      </c>
      <c r="V7037" s="319">
        <v>6.3639999999999999</v>
      </c>
      <c r="W7037" s="319"/>
      <c r="X7037" s="319"/>
      <c r="Y7037" s="319"/>
      <c r="Z7037" s="319"/>
      <c r="AA7037" s="319"/>
      <c r="AB7037" s="319"/>
      <c r="AC7037" s="319"/>
      <c r="AD7037" s="319"/>
      <c r="AE7037" s="319"/>
      <c r="AF7037" s="319"/>
    </row>
    <row r="7038" spans="2:32" s="313" customFormat="1" hidden="1" x14ac:dyDescent="0.25">
      <c r="B7038" s="313" t="s">
        <v>8620</v>
      </c>
      <c r="C7038" s="672"/>
      <c r="D7038" s="313" t="s">
        <v>12395</v>
      </c>
      <c r="E7038" s="313" t="s">
        <v>412</v>
      </c>
      <c r="I7038" s="313" t="s">
        <v>8620</v>
      </c>
      <c r="J7038" s="313" t="s">
        <v>6687</v>
      </c>
      <c r="K7038" s="313">
        <v>1</v>
      </c>
      <c r="L7038" s="319"/>
      <c r="M7038" s="319">
        <v>23</v>
      </c>
      <c r="N7038" s="319">
        <v>14</v>
      </c>
      <c r="O7038" s="319" t="s">
        <v>9644</v>
      </c>
      <c r="P7038" s="319">
        <v>103</v>
      </c>
      <c r="Q7038" s="319">
        <v>42</v>
      </c>
      <c r="R7038" s="319">
        <v>31</v>
      </c>
      <c r="S7038" s="319" t="s">
        <v>9645</v>
      </c>
      <c r="T7038" s="319">
        <v>16</v>
      </c>
      <c r="U7038" s="319">
        <v>1.387</v>
      </c>
      <c r="V7038" s="319">
        <v>103.709</v>
      </c>
      <c r="W7038" s="319"/>
      <c r="X7038" s="319"/>
      <c r="Y7038" s="319"/>
      <c r="Z7038" s="319"/>
      <c r="AA7038" s="319"/>
      <c r="AB7038" s="319"/>
      <c r="AC7038" s="319"/>
      <c r="AD7038" s="319"/>
      <c r="AE7038" s="319"/>
      <c r="AF7038" s="319"/>
    </row>
    <row r="7039" spans="2:32" s="313" customFormat="1" hidden="1" x14ac:dyDescent="0.25">
      <c r="B7039" s="313" t="s">
        <v>2292</v>
      </c>
      <c r="C7039" s="672"/>
      <c r="D7039" s="313" t="s">
        <v>12396</v>
      </c>
      <c r="E7039" s="313" t="s">
        <v>412</v>
      </c>
      <c r="I7039" s="313" t="s">
        <v>2294</v>
      </c>
      <c r="J7039" s="313" t="s">
        <v>937</v>
      </c>
      <c r="K7039" s="313">
        <v>23</v>
      </c>
      <c r="L7039" s="319"/>
      <c r="M7039" s="319">
        <v>26</v>
      </c>
      <c r="N7039" s="319">
        <v>30</v>
      </c>
      <c r="O7039" s="319" t="s">
        <v>9647</v>
      </c>
      <c r="P7039" s="319">
        <v>57</v>
      </c>
      <c r="Q7039" s="319">
        <v>25</v>
      </c>
      <c r="R7039" s="319">
        <v>37</v>
      </c>
      <c r="S7039" s="319" t="s">
        <v>9648</v>
      </c>
      <c r="T7039" s="319">
        <v>78</v>
      </c>
      <c r="U7039" s="319">
        <v>-23.442</v>
      </c>
      <c r="V7039" s="319">
        <v>-57.427</v>
      </c>
      <c r="W7039" s="319"/>
      <c r="X7039" s="319"/>
      <c r="Y7039" s="319"/>
      <c r="Z7039" s="319"/>
      <c r="AA7039" s="319"/>
      <c r="AB7039" s="319"/>
      <c r="AC7039" s="319"/>
      <c r="AD7039" s="319"/>
      <c r="AE7039" s="319"/>
      <c r="AF7039" s="319"/>
    </row>
    <row r="7040" spans="2:32" s="313" customFormat="1" hidden="1" x14ac:dyDescent="0.25">
      <c r="B7040" s="313" t="s">
        <v>3953</v>
      </c>
      <c r="C7040" s="672"/>
      <c r="D7040" s="313" t="s">
        <v>12397</v>
      </c>
      <c r="E7040" s="313" t="s">
        <v>412</v>
      </c>
      <c r="I7040" s="313" t="s">
        <v>3955</v>
      </c>
      <c r="J7040" s="313" t="s">
        <v>3954</v>
      </c>
      <c r="K7040" s="313">
        <v>62</v>
      </c>
      <c r="L7040" s="319"/>
      <c r="M7040" s="319">
        <v>11</v>
      </c>
      <c r="N7040" s="319">
        <v>27</v>
      </c>
      <c r="O7040" s="319" t="s">
        <v>9647</v>
      </c>
      <c r="P7040" s="319">
        <v>58</v>
      </c>
      <c r="Q7040" s="319">
        <v>59</v>
      </c>
      <c r="R7040" s="319">
        <v>12</v>
      </c>
      <c r="S7040" s="319" t="s">
        <v>9648</v>
      </c>
      <c r="T7040" s="319">
        <v>45</v>
      </c>
      <c r="U7040" s="319">
        <v>-62.191000000000003</v>
      </c>
      <c r="V7040" s="319">
        <v>-58.987000000000002</v>
      </c>
      <c r="W7040" s="319"/>
      <c r="X7040" s="319"/>
      <c r="Y7040" s="319"/>
      <c r="Z7040" s="319"/>
      <c r="AA7040" s="319"/>
      <c r="AB7040" s="319"/>
      <c r="AC7040" s="319"/>
      <c r="AD7040" s="319"/>
      <c r="AE7040" s="319"/>
      <c r="AF7040" s="319"/>
    </row>
    <row r="7041" spans="2:32" s="313" customFormat="1" hidden="1" x14ac:dyDescent="0.25">
      <c r="B7041" s="313" t="s">
        <v>7049</v>
      </c>
      <c r="C7041" s="672"/>
      <c r="D7041" s="313" t="s">
        <v>12398</v>
      </c>
      <c r="E7041" s="313" t="s">
        <v>412</v>
      </c>
      <c r="I7041" s="313" t="s">
        <v>7050</v>
      </c>
      <c r="J7041" s="313" t="s">
        <v>1055</v>
      </c>
      <c r="K7041" s="313">
        <v>26</v>
      </c>
      <c r="L7041" s="319"/>
      <c r="M7041" s="319">
        <v>45</v>
      </c>
      <c r="N7041" s="319">
        <v>23</v>
      </c>
      <c r="O7041" s="319" t="s">
        <v>9647</v>
      </c>
      <c r="P7041" s="319">
        <v>60</v>
      </c>
      <c r="Q7041" s="319">
        <v>29</v>
      </c>
      <c r="R7041" s="319">
        <v>35</v>
      </c>
      <c r="S7041" s="319" t="s">
        <v>9648</v>
      </c>
      <c r="T7041" s="319">
        <v>94</v>
      </c>
      <c r="U7041" s="319">
        <v>-26.756</v>
      </c>
      <c r="V7041" s="319">
        <v>-60.493000000000002</v>
      </c>
      <c r="W7041" s="319"/>
      <c r="X7041" s="319"/>
      <c r="Y7041" s="319"/>
      <c r="Z7041" s="319"/>
      <c r="AA7041" s="319"/>
      <c r="AB7041" s="319"/>
      <c r="AC7041" s="319"/>
      <c r="AD7041" s="319"/>
      <c r="AE7041" s="319"/>
      <c r="AF7041" s="319"/>
    </row>
    <row r="7042" spans="2:32" s="313" customFormat="1" hidden="1" x14ac:dyDescent="0.25">
      <c r="B7042" s="313" t="s">
        <v>8630</v>
      </c>
      <c r="C7042" s="672"/>
      <c r="D7042" s="313" t="s">
        <v>12399</v>
      </c>
      <c r="E7042" s="313" t="s">
        <v>412</v>
      </c>
      <c r="I7042" s="313" t="s">
        <v>8630</v>
      </c>
      <c r="J7042" s="313" t="s">
        <v>421</v>
      </c>
      <c r="K7042" s="313">
        <v>37</v>
      </c>
      <c r="L7042" s="319"/>
      <c r="M7042" s="319">
        <v>17</v>
      </c>
      <c r="N7042" s="319">
        <v>11</v>
      </c>
      <c r="O7042" s="319" t="s">
        <v>9644</v>
      </c>
      <c r="P7042" s="319">
        <v>67</v>
      </c>
      <c r="Q7042" s="319">
        <v>18</v>
      </c>
      <c r="R7042" s="319">
        <v>30</v>
      </c>
      <c r="S7042" s="319" t="s">
        <v>9645</v>
      </c>
      <c r="T7042" s="319">
        <v>314</v>
      </c>
      <c r="U7042" s="319">
        <v>37.286000000000001</v>
      </c>
      <c r="V7042" s="319">
        <v>67.308000000000007</v>
      </c>
      <c r="W7042" s="319"/>
      <c r="X7042" s="319"/>
      <c r="Y7042" s="319"/>
      <c r="Z7042" s="319"/>
      <c r="AA7042" s="319"/>
      <c r="AB7042" s="319"/>
      <c r="AC7042" s="319"/>
      <c r="AD7042" s="319"/>
      <c r="AE7042" s="319"/>
      <c r="AF7042" s="319"/>
    </row>
    <row r="7043" spans="2:32" s="313" customFormat="1" hidden="1" x14ac:dyDescent="0.25">
      <c r="B7043" s="313" t="s">
        <v>8634</v>
      </c>
      <c r="C7043" s="672"/>
      <c r="D7043" s="313" t="s">
        <v>12400</v>
      </c>
      <c r="E7043" s="313" t="s">
        <v>412</v>
      </c>
      <c r="I7043" s="313" t="s">
        <v>8634</v>
      </c>
      <c r="J7043" s="313" t="s">
        <v>433</v>
      </c>
      <c r="K7043" s="313">
        <v>52</v>
      </c>
      <c r="L7043" s="319"/>
      <c r="M7043" s="319">
        <v>52</v>
      </c>
      <c r="N7043" s="319">
        <v>16</v>
      </c>
      <c r="O7043" s="319" t="s">
        <v>9644</v>
      </c>
      <c r="P7043" s="319">
        <v>2</v>
      </c>
      <c r="Q7043" s="319">
        <v>32</v>
      </c>
      <c r="R7043" s="319">
        <v>0</v>
      </c>
      <c r="S7043" s="319" t="s">
        <v>9648</v>
      </c>
      <c r="T7043" s="319">
        <v>83</v>
      </c>
      <c r="U7043" s="319">
        <v>52.871000000000002</v>
      </c>
      <c r="V7043" s="319">
        <v>-2.5329999999999999</v>
      </c>
      <c r="W7043" s="319"/>
      <c r="X7043" s="319"/>
      <c r="Y7043" s="319"/>
      <c r="Z7043" s="319"/>
      <c r="AA7043" s="319"/>
      <c r="AB7043" s="319"/>
      <c r="AC7043" s="319"/>
      <c r="AD7043" s="319"/>
      <c r="AE7043" s="319"/>
      <c r="AF7043" s="319"/>
    </row>
    <row r="7044" spans="2:32" s="313" customFormat="1" hidden="1" x14ac:dyDescent="0.25">
      <c r="B7044" s="313" t="s">
        <v>8642</v>
      </c>
      <c r="C7044" s="672"/>
      <c r="D7044" s="313" t="s">
        <v>12401</v>
      </c>
      <c r="E7044" s="313" t="s">
        <v>412</v>
      </c>
      <c r="I7044" s="313" t="s">
        <v>8642</v>
      </c>
      <c r="J7044" s="313" t="s">
        <v>1105</v>
      </c>
      <c r="K7044" s="313">
        <v>20</v>
      </c>
      <c r="L7044" s="319"/>
      <c r="M7044" s="319">
        <v>14</v>
      </c>
      <c r="N7044" s="319">
        <v>46</v>
      </c>
      <c r="O7044" s="319" t="s">
        <v>9644</v>
      </c>
      <c r="P7044" s="319">
        <v>0</v>
      </c>
      <c r="Q7044" s="319">
        <v>58</v>
      </c>
      <c r="R7044" s="319">
        <v>51</v>
      </c>
      <c r="S7044" s="319" t="s">
        <v>9645</v>
      </c>
      <c r="T7044" s="319">
        <v>495</v>
      </c>
      <c r="U7044" s="319">
        <v>20.245999999999999</v>
      </c>
      <c r="V7044" s="319">
        <v>0.98099999999999998</v>
      </c>
      <c r="W7044" s="319"/>
      <c r="X7044" s="319"/>
      <c r="Y7044" s="319"/>
      <c r="Z7044" s="319"/>
      <c r="AA7044" s="319"/>
      <c r="AB7044" s="319"/>
      <c r="AC7044" s="319"/>
      <c r="AD7044" s="319"/>
      <c r="AE7044" s="319"/>
      <c r="AF7044" s="319"/>
    </row>
    <row r="7045" spans="2:32" s="313" customFormat="1" hidden="1" x14ac:dyDescent="0.25">
      <c r="B7045" s="313" t="s">
        <v>9032</v>
      </c>
      <c r="C7045" s="672"/>
      <c r="D7045" s="313" t="s">
        <v>12402</v>
      </c>
      <c r="E7045" s="313" t="s">
        <v>412</v>
      </c>
      <c r="I7045" s="313" t="s">
        <v>9033</v>
      </c>
      <c r="J7045" s="313" t="s">
        <v>423</v>
      </c>
      <c r="K7045" s="313">
        <v>45</v>
      </c>
      <c r="L7045" s="319"/>
      <c r="M7045" s="319">
        <v>32</v>
      </c>
      <c r="N7045" s="319">
        <v>5</v>
      </c>
      <c r="O7045" s="319" t="s">
        <v>9644</v>
      </c>
      <c r="P7045" s="319">
        <v>2</v>
      </c>
      <c r="Q7045" s="319">
        <v>25</v>
      </c>
      <c r="R7045" s="319">
        <v>26</v>
      </c>
      <c r="S7045" s="319" t="s">
        <v>9645</v>
      </c>
      <c r="T7045" s="319">
        <v>741</v>
      </c>
      <c r="U7045" s="319">
        <v>45.534999999999997</v>
      </c>
      <c r="V7045" s="319">
        <v>2.4239999999999999</v>
      </c>
      <c r="W7045" s="319"/>
      <c r="X7045" s="319"/>
      <c r="Y7045" s="319"/>
      <c r="Z7045" s="319"/>
      <c r="AA7045" s="319"/>
      <c r="AB7045" s="319"/>
      <c r="AC7045" s="319"/>
      <c r="AD7045" s="319"/>
      <c r="AE7045" s="319"/>
      <c r="AF7045" s="319"/>
    </row>
    <row r="7046" spans="2:32" s="313" customFormat="1" hidden="1" x14ac:dyDescent="0.25">
      <c r="B7046" s="313" t="s">
        <v>8676</v>
      </c>
      <c r="C7046" s="672"/>
      <c r="D7046" s="313" t="s">
        <v>12403</v>
      </c>
      <c r="E7046" s="313" t="s">
        <v>412</v>
      </c>
      <c r="I7046" s="313" t="s">
        <v>8676</v>
      </c>
      <c r="J7046" s="313" t="s">
        <v>440</v>
      </c>
      <c r="K7046" s="313">
        <v>25</v>
      </c>
      <c r="L7046" s="319"/>
      <c r="M7046" s="319">
        <v>12</v>
      </c>
      <c r="N7046" s="319">
        <v>51</v>
      </c>
      <c r="O7046" s="319" t="s">
        <v>9644</v>
      </c>
      <c r="P7046" s="319">
        <v>46</v>
      </c>
      <c r="Q7046" s="319">
        <v>38</v>
      </c>
      <c r="R7046" s="319">
        <v>26</v>
      </c>
      <c r="S7046" s="319" t="s">
        <v>9645</v>
      </c>
      <c r="T7046" s="319">
        <v>570</v>
      </c>
      <c r="U7046" s="319">
        <v>25.213999999999999</v>
      </c>
      <c r="V7046" s="319">
        <v>46.640999999999998</v>
      </c>
      <c r="W7046" s="319"/>
      <c r="X7046" s="319"/>
      <c r="Y7046" s="319"/>
      <c r="Z7046" s="319"/>
      <c r="AA7046" s="319"/>
      <c r="AB7046" s="319"/>
      <c r="AC7046" s="319"/>
      <c r="AD7046" s="319"/>
      <c r="AE7046" s="319"/>
      <c r="AF7046" s="319"/>
    </row>
    <row r="7047" spans="2:32" s="313" customFormat="1" hidden="1" x14ac:dyDescent="0.25">
      <c r="B7047" s="313" t="s">
        <v>8720</v>
      </c>
      <c r="C7047" s="672"/>
      <c r="D7047" s="313" t="s">
        <v>12404</v>
      </c>
      <c r="E7047" s="313" t="s">
        <v>412</v>
      </c>
      <c r="I7047" s="313" t="s">
        <v>8720</v>
      </c>
      <c r="J7047" s="313" t="s">
        <v>1055</v>
      </c>
      <c r="K7047" s="313">
        <v>28</v>
      </c>
      <c r="L7047" s="319"/>
      <c r="M7047" s="319">
        <v>2</v>
      </c>
      <c r="N7047" s="319">
        <v>15</v>
      </c>
      <c r="O7047" s="319" t="s">
        <v>9647</v>
      </c>
      <c r="P7047" s="319">
        <v>67</v>
      </c>
      <c r="Q7047" s="319">
        <v>34</v>
      </c>
      <c r="R7047" s="319">
        <v>49</v>
      </c>
      <c r="S7047" s="319" t="s">
        <v>9648</v>
      </c>
      <c r="T7047" s="319">
        <v>1211</v>
      </c>
      <c r="U7047" s="319">
        <v>-28.038</v>
      </c>
      <c r="V7047" s="319">
        <v>-67.58</v>
      </c>
      <c r="W7047" s="319"/>
      <c r="X7047" s="319"/>
      <c r="Y7047" s="319"/>
      <c r="Z7047" s="319"/>
      <c r="AA7047" s="319"/>
      <c r="AB7047" s="319"/>
      <c r="AC7047" s="319"/>
      <c r="AD7047" s="319"/>
      <c r="AE7047" s="319"/>
      <c r="AF7047" s="319"/>
    </row>
    <row r="7048" spans="2:32" s="313" customFormat="1" hidden="1" x14ac:dyDescent="0.25">
      <c r="B7048" s="313" t="s">
        <v>3084</v>
      </c>
      <c r="C7048" s="672"/>
      <c r="D7048" s="313" t="s">
        <v>12405</v>
      </c>
      <c r="E7048" s="313" t="s">
        <v>412</v>
      </c>
      <c r="I7048" s="313" t="s">
        <v>3085</v>
      </c>
      <c r="J7048" s="313" t="s">
        <v>436</v>
      </c>
      <c r="K7048" s="313">
        <v>39</v>
      </c>
      <c r="L7048" s="319"/>
      <c r="M7048" s="319">
        <v>5</v>
      </c>
      <c r="N7048" s="319">
        <v>7</v>
      </c>
      <c r="O7048" s="319" t="s">
        <v>9644</v>
      </c>
      <c r="P7048" s="319">
        <v>76</v>
      </c>
      <c r="Q7048" s="319">
        <v>45</v>
      </c>
      <c r="R7048" s="319">
        <v>33</v>
      </c>
      <c r="S7048" s="319" t="s">
        <v>9648</v>
      </c>
      <c r="T7048" s="319">
        <v>46</v>
      </c>
      <c r="U7048" s="319">
        <v>39.085000000000001</v>
      </c>
      <c r="V7048" s="319">
        <v>-76.759</v>
      </c>
      <c r="W7048" s="319"/>
      <c r="X7048" s="319"/>
      <c r="Y7048" s="319"/>
      <c r="Z7048" s="319"/>
      <c r="AA7048" s="319"/>
      <c r="AB7048" s="319"/>
      <c r="AC7048" s="319"/>
      <c r="AD7048" s="319"/>
      <c r="AE7048" s="319"/>
      <c r="AF7048" s="319"/>
    </row>
    <row r="7049" spans="2:32" s="313" customFormat="1" hidden="1" x14ac:dyDescent="0.25">
      <c r="B7049" s="313" t="s">
        <v>6337</v>
      </c>
      <c r="C7049" s="672"/>
      <c r="D7049" s="313" t="s">
        <v>12406</v>
      </c>
      <c r="E7049" s="313" t="s">
        <v>412</v>
      </c>
      <c r="I7049" s="313" t="s">
        <v>6338</v>
      </c>
      <c r="J7049" s="313" t="s">
        <v>665</v>
      </c>
      <c r="K7049" s="313">
        <v>2</v>
      </c>
      <c r="L7049" s="319"/>
      <c r="M7049" s="319">
        <v>13</v>
      </c>
      <c r="N7049" s="319">
        <v>24</v>
      </c>
      <c r="O7049" s="319" t="s">
        <v>9644</v>
      </c>
      <c r="P7049" s="319">
        <v>55</v>
      </c>
      <c r="Q7049" s="319">
        <v>56</v>
      </c>
      <c r="R7049" s="319">
        <v>45</v>
      </c>
      <c r="S7049" s="319" t="s">
        <v>9648</v>
      </c>
      <c r="T7049" s="319">
        <v>344</v>
      </c>
      <c r="U7049" s="319">
        <v>2.2229999999999999</v>
      </c>
      <c r="V7049" s="319">
        <v>-55.945999999999998</v>
      </c>
      <c r="W7049" s="319"/>
      <c r="X7049" s="319"/>
      <c r="Y7049" s="319"/>
      <c r="Z7049" s="319"/>
      <c r="AA7049" s="319"/>
      <c r="AB7049" s="319"/>
      <c r="AC7049" s="319"/>
      <c r="AD7049" s="319"/>
      <c r="AE7049" s="319"/>
      <c r="AF7049" s="319"/>
    </row>
    <row r="7050" spans="2:32" s="313" customFormat="1" hidden="1" x14ac:dyDescent="0.25">
      <c r="B7050" s="313" t="s">
        <v>7682</v>
      </c>
      <c r="C7050" s="672"/>
      <c r="D7050" s="313" t="s">
        <v>12407</v>
      </c>
      <c r="E7050" s="313" t="s">
        <v>412</v>
      </c>
      <c r="I7050" s="313" t="s">
        <v>7683</v>
      </c>
      <c r="J7050" s="313" t="s">
        <v>1204</v>
      </c>
      <c r="K7050" s="313">
        <v>9</v>
      </c>
      <c r="L7050" s="319"/>
      <c r="M7050" s="319">
        <v>57</v>
      </c>
      <c r="N7050" s="319">
        <v>26</v>
      </c>
      <c r="O7050" s="319" t="s">
        <v>9644</v>
      </c>
      <c r="P7050" s="319">
        <v>84</v>
      </c>
      <c r="Q7050" s="319">
        <v>8</v>
      </c>
      <c r="R7050" s="319">
        <v>31</v>
      </c>
      <c r="S7050" s="319" t="s">
        <v>9648</v>
      </c>
      <c r="T7050" s="319">
        <v>994</v>
      </c>
      <c r="U7050" s="319">
        <v>9.9570000000000007</v>
      </c>
      <c r="V7050" s="319">
        <v>-84.141999999999996</v>
      </c>
      <c r="W7050" s="319"/>
      <c r="X7050" s="319"/>
      <c r="Y7050" s="319"/>
      <c r="Z7050" s="319"/>
      <c r="AA7050" s="319"/>
      <c r="AB7050" s="319"/>
      <c r="AC7050" s="319"/>
      <c r="AD7050" s="319"/>
      <c r="AE7050" s="319"/>
      <c r="AF7050" s="319"/>
    </row>
    <row r="7051" spans="2:32" s="313" customFormat="1" hidden="1" x14ac:dyDescent="0.25">
      <c r="B7051" s="313" t="s">
        <v>8750</v>
      </c>
      <c r="C7051" s="672"/>
      <c r="D7051" s="313" t="s">
        <v>12408</v>
      </c>
      <c r="E7051" s="313" t="s">
        <v>412</v>
      </c>
      <c r="I7051" s="313" t="s">
        <v>8750</v>
      </c>
      <c r="J7051" s="313" t="s">
        <v>565</v>
      </c>
      <c r="K7051" s="313">
        <v>42</v>
      </c>
      <c r="L7051" s="319"/>
      <c r="M7051" s="319">
        <v>53</v>
      </c>
      <c r="N7051" s="319">
        <v>25</v>
      </c>
      <c r="O7051" s="319" t="s">
        <v>9644</v>
      </c>
      <c r="P7051" s="319">
        <v>143</v>
      </c>
      <c r="Q7051" s="319">
        <v>9</v>
      </c>
      <c r="R7051" s="319">
        <v>30</v>
      </c>
      <c r="S7051" s="319" t="s">
        <v>9645</v>
      </c>
      <c r="T7051" s="319">
        <v>84</v>
      </c>
      <c r="U7051" s="319">
        <v>42.89</v>
      </c>
      <c r="V7051" s="319">
        <v>143.15799999999999</v>
      </c>
      <c r="W7051" s="319"/>
      <c r="X7051" s="319"/>
      <c r="Y7051" s="319"/>
      <c r="Z7051" s="319"/>
      <c r="AA7051" s="319"/>
      <c r="AB7051" s="319"/>
      <c r="AC7051" s="319"/>
      <c r="AD7051" s="319"/>
      <c r="AE7051" s="319"/>
      <c r="AF7051" s="319"/>
    </row>
    <row r="7052" spans="2:32" s="313" customFormat="1" hidden="1" x14ac:dyDescent="0.25">
      <c r="B7052" s="313" t="s">
        <v>8751</v>
      </c>
      <c r="C7052" s="672"/>
      <c r="D7052" s="313" t="s">
        <v>12409</v>
      </c>
      <c r="E7052" s="313" t="s">
        <v>412</v>
      </c>
      <c r="I7052" s="313" t="s">
        <v>8751</v>
      </c>
      <c r="J7052" s="313" t="s">
        <v>484</v>
      </c>
      <c r="K7052" s="313">
        <v>40</v>
      </c>
      <c r="L7052" s="319"/>
      <c r="M7052" s="319">
        <v>18</v>
      </c>
      <c r="N7052" s="319">
        <v>18</v>
      </c>
      <c r="O7052" s="319" t="s">
        <v>9644</v>
      </c>
      <c r="P7052" s="319">
        <v>36</v>
      </c>
      <c r="Q7052" s="319">
        <v>22</v>
      </c>
      <c r="R7052" s="319">
        <v>4</v>
      </c>
      <c r="S7052" s="319" t="s">
        <v>9645</v>
      </c>
      <c r="T7052" s="319">
        <v>559</v>
      </c>
      <c r="U7052" s="319">
        <v>40.305</v>
      </c>
      <c r="V7052" s="319">
        <v>36.368000000000002</v>
      </c>
      <c r="W7052" s="319"/>
      <c r="X7052" s="319"/>
      <c r="Y7052" s="319"/>
      <c r="Z7052" s="319"/>
      <c r="AA7052" s="319"/>
      <c r="AB7052" s="319"/>
      <c r="AC7052" s="319"/>
      <c r="AD7052" s="319"/>
      <c r="AE7052" s="319"/>
      <c r="AF7052" s="319"/>
    </row>
    <row r="7053" spans="2:32" s="313" customFormat="1" hidden="1" x14ac:dyDescent="0.25">
      <c r="B7053" s="313" t="s">
        <v>8752</v>
      </c>
      <c r="C7053" s="672"/>
      <c r="D7053" s="313" t="s">
        <v>12410</v>
      </c>
      <c r="E7053" s="313" t="s">
        <v>412</v>
      </c>
      <c r="I7053" s="313" t="s">
        <v>8752</v>
      </c>
      <c r="J7053" s="313" t="s">
        <v>1009</v>
      </c>
      <c r="K7053" s="313">
        <v>47</v>
      </c>
      <c r="L7053" s="319"/>
      <c r="M7053" s="319">
        <v>20</v>
      </c>
      <c r="N7053" s="319">
        <v>43</v>
      </c>
      <c r="O7053" s="319" t="s">
        <v>9644</v>
      </c>
      <c r="P7053" s="319">
        <v>18</v>
      </c>
      <c r="Q7053" s="319">
        <v>58</v>
      </c>
      <c r="R7053" s="319">
        <v>51</v>
      </c>
      <c r="S7053" s="319" t="s">
        <v>9645</v>
      </c>
      <c r="T7053" s="319">
        <v>102</v>
      </c>
      <c r="U7053" s="319">
        <v>47.344999999999999</v>
      </c>
      <c r="V7053" s="319">
        <v>18.981000000000002</v>
      </c>
      <c r="W7053" s="319"/>
      <c r="X7053" s="319"/>
      <c r="Y7053" s="319"/>
      <c r="Z7053" s="319"/>
      <c r="AA7053" s="319"/>
      <c r="AB7053" s="319"/>
      <c r="AC7053" s="319"/>
      <c r="AD7053" s="319"/>
      <c r="AE7053" s="319"/>
      <c r="AF7053" s="319"/>
    </row>
    <row r="7054" spans="2:32" s="313" customFormat="1" hidden="1" x14ac:dyDescent="0.25">
      <c r="B7054" s="313" t="s">
        <v>8772</v>
      </c>
      <c r="C7054" s="672"/>
      <c r="D7054" s="313" t="s">
        <v>12411</v>
      </c>
      <c r="E7054" s="313" t="s">
        <v>412</v>
      </c>
      <c r="I7054" s="313" t="s">
        <v>8773</v>
      </c>
      <c r="J7054" s="313" t="s">
        <v>525</v>
      </c>
      <c r="K7054" s="313">
        <v>28</v>
      </c>
      <c r="L7054" s="319"/>
      <c r="M7054" s="319">
        <v>15</v>
      </c>
      <c r="N7054" s="319">
        <v>36</v>
      </c>
      <c r="O7054" s="319" t="s">
        <v>9647</v>
      </c>
      <c r="P7054" s="319">
        <v>22</v>
      </c>
      <c r="Q7054" s="319">
        <v>59</v>
      </c>
      <c r="R7054" s="319">
        <v>35</v>
      </c>
      <c r="S7054" s="319" t="s">
        <v>9645</v>
      </c>
      <c r="T7054" s="319">
        <v>1329</v>
      </c>
      <c r="U7054" s="319">
        <v>-28.26</v>
      </c>
      <c r="V7054" s="319">
        <v>22.992999999999999</v>
      </c>
      <c r="W7054" s="319"/>
      <c r="X7054" s="319"/>
      <c r="Y7054" s="319"/>
      <c r="Z7054" s="319"/>
      <c r="AA7054" s="319"/>
      <c r="AB7054" s="319"/>
      <c r="AC7054" s="319"/>
      <c r="AD7054" s="319"/>
      <c r="AE7054" s="319"/>
      <c r="AF7054" s="319"/>
    </row>
    <row r="7055" spans="2:32" s="313" customFormat="1" hidden="1" x14ac:dyDescent="0.25">
      <c r="B7055" s="313" t="s">
        <v>8777</v>
      </c>
      <c r="C7055" s="672"/>
      <c r="D7055" s="313" t="s">
        <v>12412</v>
      </c>
      <c r="E7055" s="313" t="s">
        <v>412</v>
      </c>
      <c r="I7055" s="313" t="s">
        <v>8778</v>
      </c>
      <c r="J7055" s="313" t="s">
        <v>436</v>
      </c>
      <c r="K7055" s="313">
        <v>37</v>
      </c>
      <c r="L7055" s="319"/>
      <c r="M7055" s="319">
        <v>47</v>
      </c>
      <c r="N7055" s="319">
        <v>40</v>
      </c>
      <c r="O7055" s="319" t="s">
        <v>9644</v>
      </c>
      <c r="P7055" s="319">
        <v>116</v>
      </c>
      <c r="Q7055" s="319">
        <v>46</v>
      </c>
      <c r="R7055" s="319">
        <v>43</v>
      </c>
      <c r="S7055" s="319" t="s">
        <v>9648</v>
      </c>
      <c r="T7055" s="319">
        <v>1692</v>
      </c>
      <c r="U7055" s="319">
        <v>37.793999999999997</v>
      </c>
      <c r="V7055" s="319">
        <v>-116.779</v>
      </c>
      <c r="W7055" s="319"/>
      <c r="X7055" s="319"/>
      <c r="Y7055" s="319"/>
      <c r="Z7055" s="319"/>
      <c r="AA7055" s="319"/>
      <c r="AB7055" s="319"/>
      <c r="AC7055" s="319"/>
      <c r="AD7055" s="319"/>
      <c r="AE7055" s="319"/>
      <c r="AF7055" s="319"/>
    </row>
    <row r="7056" spans="2:32" s="313" customFormat="1" hidden="1" x14ac:dyDescent="0.25">
      <c r="B7056" s="313" t="s">
        <v>8779</v>
      </c>
      <c r="C7056" s="672"/>
      <c r="D7056" s="313" t="s">
        <v>12413</v>
      </c>
      <c r="E7056" s="313" t="s">
        <v>412</v>
      </c>
      <c r="I7056" s="313" t="s">
        <v>8779</v>
      </c>
      <c r="J7056" s="313" t="s">
        <v>433</v>
      </c>
      <c r="K7056" s="313">
        <v>54</v>
      </c>
      <c r="L7056" s="319"/>
      <c r="M7056" s="319">
        <v>12</v>
      </c>
      <c r="N7056" s="319">
        <v>20</v>
      </c>
      <c r="O7056" s="319" t="s">
        <v>9644</v>
      </c>
      <c r="P7056" s="319">
        <v>1</v>
      </c>
      <c r="Q7056" s="319">
        <v>22</v>
      </c>
      <c r="R7056" s="319">
        <v>56</v>
      </c>
      <c r="S7056" s="319" t="s">
        <v>9648</v>
      </c>
      <c r="T7056" s="319">
        <v>29</v>
      </c>
      <c r="U7056" s="319">
        <v>54.206000000000003</v>
      </c>
      <c r="V7056" s="319">
        <v>-1.3819999999999999</v>
      </c>
      <c r="W7056" s="319"/>
      <c r="X7056" s="319"/>
      <c r="Y7056" s="319"/>
      <c r="Z7056" s="319"/>
      <c r="AA7056" s="319"/>
      <c r="AB7056" s="319"/>
      <c r="AC7056" s="319"/>
      <c r="AD7056" s="319"/>
      <c r="AE7056" s="319"/>
      <c r="AF7056" s="319"/>
    </row>
    <row r="7057" spans="2:32" s="313" customFormat="1" hidden="1" x14ac:dyDescent="0.25">
      <c r="B7057" s="313" t="s">
        <v>8783</v>
      </c>
      <c r="C7057" s="672"/>
      <c r="D7057" s="313" t="s">
        <v>12414</v>
      </c>
      <c r="E7057" s="313" t="s">
        <v>412</v>
      </c>
      <c r="I7057" s="313" t="s">
        <v>8783</v>
      </c>
      <c r="J7057" s="313" t="s">
        <v>484</v>
      </c>
      <c r="K7057" s="313">
        <v>40</v>
      </c>
      <c r="L7057" s="319"/>
      <c r="M7057" s="319">
        <v>44</v>
      </c>
      <c r="N7057" s="319">
        <v>6</v>
      </c>
      <c r="O7057" s="319" t="s">
        <v>9644</v>
      </c>
      <c r="P7057" s="319">
        <v>30</v>
      </c>
      <c r="Q7057" s="319">
        <v>4</v>
      </c>
      <c r="R7057" s="319">
        <v>59</v>
      </c>
      <c r="S7057" s="319" t="s">
        <v>9645</v>
      </c>
      <c r="T7057" s="319">
        <v>56</v>
      </c>
      <c r="U7057" s="319">
        <v>40.734999999999999</v>
      </c>
      <c r="V7057" s="319">
        <v>30.082999999999998</v>
      </c>
      <c r="W7057" s="319"/>
      <c r="X7057" s="319"/>
      <c r="Y7057" s="319"/>
      <c r="Z7057" s="319"/>
      <c r="AA7057" s="319"/>
      <c r="AB7057" s="319"/>
      <c r="AC7057" s="319"/>
      <c r="AD7057" s="319"/>
      <c r="AE7057" s="319"/>
      <c r="AF7057" s="319"/>
    </row>
    <row r="7058" spans="2:32" s="313" customFormat="1" hidden="1" x14ac:dyDescent="0.25">
      <c r="B7058" s="313" t="s">
        <v>8800</v>
      </c>
      <c r="C7058" s="672"/>
      <c r="D7058" s="313" t="s">
        <v>12415</v>
      </c>
      <c r="E7058" s="313" t="s">
        <v>412</v>
      </c>
      <c r="I7058" s="313" t="s">
        <v>8800</v>
      </c>
      <c r="J7058" s="313" t="s">
        <v>745</v>
      </c>
      <c r="K7058" s="313">
        <v>60</v>
      </c>
      <c r="L7058" s="319"/>
      <c r="M7058" s="319">
        <v>9</v>
      </c>
      <c r="N7058" s="319">
        <v>27</v>
      </c>
      <c r="O7058" s="319" t="s">
        <v>9644</v>
      </c>
      <c r="P7058" s="319">
        <v>12</v>
      </c>
      <c r="Q7058" s="319">
        <v>59</v>
      </c>
      <c r="R7058" s="319">
        <v>28</v>
      </c>
      <c r="S7058" s="319" t="s">
        <v>9645</v>
      </c>
      <c r="T7058" s="319">
        <v>119</v>
      </c>
      <c r="U7058" s="319">
        <v>60.156999999999996</v>
      </c>
      <c r="V7058" s="319">
        <v>12.991</v>
      </c>
      <c r="W7058" s="319"/>
      <c r="X7058" s="319"/>
      <c r="Y7058" s="319"/>
      <c r="Z7058" s="319"/>
      <c r="AA7058" s="319"/>
      <c r="AB7058" s="319"/>
      <c r="AC7058" s="319"/>
      <c r="AD7058" s="319"/>
      <c r="AE7058" s="319"/>
      <c r="AF7058" s="319"/>
    </row>
    <row r="7059" spans="2:32" s="313" customFormat="1" hidden="1" x14ac:dyDescent="0.25">
      <c r="B7059" s="313" t="s">
        <v>8805</v>
      </c>
      <c r="C7059" s="672"/>
      <c r="D7059" s="313" t="s">
        <v>12416</v>
      </c>
      <c r="E7059" s="313" t="s">
        <v>412</v>
      </c>
      <c r="I7059" s="313" t="s">
        <v>8805</v>
      </c>
      <c r="J7059" s="313" t="s">
        <v>1343</v>
      </c>
      <c r="K7059" s="313">
        <v>7</v>
      </c>
      <c r="L7059" s="319"/>
      <c r="M7059" s="319">
        <v>8</v>
      </c>
      <c r="N7059" s="319">
        <v>50</v>
      </c>
      <c r="O7059" s="319" t="s">
        <v>9647</v>
      </c>
      <c r="P7059" s="319">
        <v>14</v>
      </c>
      <c r="Q7059" s="319">
        <v>14</v>
      </c>
      <c r="R7059" s="319">
        <v>53</v>
      </c>
      <c r="S7059" s="319" t="s">
        <v>9645</v>
      </c>
      <c r="T7059" s="319">
        <v>542</v>
      </c>
      <c r="U7059" s="319">
        <v>-7.1470000000000002</v>
      </c>
      <c r="V7059" s="319">
        <v>14.247999999999999</v>
      </c>
      <c r="W7059" s="319"/>
      <c r="X7059" s="319"/>
      <c r="Y7059" s="319"/>
      <c r="Z7059" s="319"/>
      <c r="AA7059" s="319"/>
      <c r="AB7059" s="319"/>
      <c r="AC7059" s="319"/>
      <c r="AD7059" s="319"/>
      <c r="AE7059" s="319"/>
      <c r="AF7059" s="319"/>
    </row>
    <row r="7060" spans="2:32" s="313" customFormat="1" hidden="1" x14ac:dyDescent="0.25">
      <c r="B7060" s="313" t="s">
        <v>8846</v>
      </c>
      <c r="C7060" s="672"/>
      <c r="D7060" s="313" t="s">
        <v>12417</v>
      </c>
      <c r="E7060" s="313" t="s">
        <v>412</v>
      </c>
      <c r="I7060" s="313" t="s">
        <v>8846</v>
      </c>
      <c r="J7060" s="313" t="s">
        <v>1578</v>
      </c>
      <c r="K7060" s="313">
        <v>48</v>
      </c>
      <c r="L7060" s="319"/>
      <c r="M7060" s="319">
        <v>51</v>
      </c>
      <c r="N7060" s="319">
        <v>54</v>
      </c>
      <c r="O7060" s="319" t="s">
        <v>9644</v>
      </c>
      <c r="P7060" s="319">
        <v>17</v>
      </c>
      <c r="Q7060" s="319">
        <v>59</v>
      </c>
      <c r="R7060" s="319">
        <v>32</v>
      </c>
      <c r="S7060" s="319" t="s">
        <v>9645</v>
      </c>
      <c r="T7060" s="319">
        <v>207</v>
      </c>
      <c r="U7060" s="319">
        <v>48.865000000000002</v>
      </c>
      <c r="V7060" s="319">
        <v>17.992000000000001</v>
      </c>
      <c r="W7060" s="319"/>
      <c r="X7060" s="319"/>
      <c r="Y7060" s="319"/>
      <c r="Z7060" s="319"/>
      <c r="AA7060" s="319"/>
      <c r="AB7060" s="319"/>
      <c r="AC7060" s="319"/>
      <c r="AD7060" s="319"/>
      <c r="AE7060" s="319"/>
      <c r="AF7060" s="319"/>
    </row>
    <row r="7061" spans="2:32" s="313" customFormat="1" hidden="1" x14ac:dyDescent="0.25">
      <c r="B7061" s="313" t="s">
        <v>8851</v>
      </c>
      <c r="C7061" s="672"/>
      <c r="D7061" s="313" t="s">
        <v>12418</v>
      </c>
      <c r="E7061" s="313" t="s">
        <v>412</v>
      </c>
      <c r="I7061" s="313" t="s">
        <v>8851</v>
      </c>
      <c r="J7061" s="313" t="s">
        <v>1055</v>
      </c>
      <c r="K7061" s="313">
        <v>38</v>
      </c>
      <c r="L7061" s="319"/>
      <c r="M7061" s="319">
        <v>23</v>
      </c>
      <c r="N7061" s="319">
        <v>12</v>
      </c>
      <c r="O7061" s="319" t="s">
        <v>9647</v>
      </c>
      <c r="P7061" s="319">
        <v>60</v>
      </c>
      <c r="Q7061" s="319">
        <v>19</v>
      </c>
      <c r="R7061" s="319">
        <v>46</v>
      </c>
      <c r="S7061" s="319" t="s">
        <v>9648</v>
      </c>
      <c r="T7061" s="319">
        <v>122</v>
      </c>
      <c r="U7061" s="319">
        <v>-38.387</v>
      </c>
      <c r="V7061" s="319">
        <v>-60.329000000000001</v>
      </c>
      <c r="W7061" s="319"/>
      <c r="X7061" s="319"/>
      <c r="Y7061" s="319"/>
      <c r="Z7061" s="319"/>
      <c r="AA7061" s="319"/>
      <c r="AB7061" s="319"/>
      <c r="AC7061" s="319"/>
      <c r="AD7061" s="319"/>
      <c r="AE7061" s="319"/>
      <c r="AF7061" s="319"/>
    </row>
    <row r="7062" spans="2:32" s="313" customFormat="1" hidden="1" x14ac:dyDescent="0.25">
      <c r="B7062" s="313" t="s">
        <v>8869</v>
      </c>
      <c r="C7062" s="672"/>
      <c r="D7062" s="313" t="s">
        <v>12419</v>
      </c>
      <c r="E7062" s="313" t="s">
        <v>412</v>
      </c>
      <c r="I7062" s="313" t="s">
        <v>8869</v>
      </c>
      <c r="J7062" s="313" t="s">
        <v>531</v>
      </c>
      <c r="K7062" s="313">
        <v>37</v>
      </c>
      <c r="L7062" s="319"/>
      <c r="M7062" s="319">
        <v>31</v>
      </c>
      <c r="N7062" s="319">
        <v>51</v>
      </c>
      <c r="O7062" s="319" t="s">
        <v>9644</v>
      </c>
      <c r="P7062" s="319">
        <v>22</v>
      </c>
      <c r="Q7062" s="319">
        <v>24</v>
      </c>
      <c r="R7062" s="319">
        <v>18</v>
      </c>
      <c r="S7062" s="319" t="s">
        <v>9645</v>
      </c>
      <c r="T7062" s="319">
        <v>645</v>
      </c>
      <c r="U7062" s="319">
        <v>37.530999999999999</v>
      </c>
      <c r="V7062" s="319">
        <v>22.405000000000001</v>
      </c>
      <c r="W7062" s="319"/>
      <c r="X7062" s="319"/>
      <c r="Y7062" s="319"/>
      <c r="Z7062" s="319"/>
      <c r="AA7062" s="319"/>
      <c r="AB7062" s="319"/>
      <c r="AC7062" s="319"/>
      <c r="AD7062" s="319"/>
      <c r="AE7062" s="319"/>
      <c r="AF7062" s="319"/>
    </row>
    <row r="7063" spans="2:32" s="313" customFormat="1" hidden="1" x14ac:dyDescent="0.25">
      <c r="B7063" s="313" t="s">
        <v>6437</v>
      </c>
      <c r="C7063" s="672"/>
      <c r="D7063" s="313" t="s">
        <v>12420</v>
      </c>
      <c r="E7063" s="313" t="s">
        <v>412</v>
      </c>
      <c r="I7063" s="313" t="s">
        <v>6438</v>
      </c>
      <c r="J7063" s="313" t="s">
        <v>665</v>
      </c>
      <c r="K7063" s="313">
        <v>1</v>
      </c>
      <c r="L7063" s="319"/>
      <c r="M7063" s="319">
        <v>29</v>
      </c>
      <c r="N7063" s="319">
        <v>22</v>
      </c>
      <c r="O7063" s="319" t="s">
        <v>9647</v>
      </c>
      <c r="P7063" s="319">
        <v>56</v>
      </c>
      <c r="Q7063" s="319">
        <v>23</v>
      </c>
      <c r="R7063" s="319">
        <v>48</v>
      </c>
      <c r="S7063" s="319" t="s">
        <v>9648</v>
      </c>
      <c r="T7063" s="319">
        <v>88</v>
      </c>
      <c r="U7063" s="319">
        <v>-1.4890000000000001</v>
      </c>
      <c r="V7063" s="319">
        <v>-56.396999999999998</v>
      </c>
      <c r="W7063" s="319"/>
      <c r="X7063" s="319"/>
      <c r="Y7063" s="319"/>
      <c r="Z7063" s="319"/>
      <c r="AA7063" s="319"/>
      <c r="AB7063" s="319"/>
      <c r="AC7063" s="319"/>
      <c r="AD7063" s="319"/>
      <c r="AE7063" s="319"/>
      <c r="AF7063" s="319"/>
    </row>
    <row r="7064" spans="2:32" s="313" customFormat="1" hidden="1" x14ac:dyDescent="0.25">
      <c r="B7064" s="313" t="s">
        <v>8884</v>
      </c>
      <c r="C7064" s="672"/>
      <c r="D7064" s="313" t="s">
        <v>12421</v>
      </c>
      <c r="E7064" s="313" t="s">
        <v>412</v>
      </c>
      <c r="I7064" s="313" t="s">
        <v>8884</v>
      </c>
      <c r="J7064" s="313" t="s">
        <v>3468</v>
      </c>
      <c r="K7064" s="313">
        <v>15</v>
      </c>
      <c r="L7064" s="319"/>
      <c r="M7064" s="319">
        <v>55</v>
      </c>
      <c r="N7064" s="319">
        <v>36</v>
      </c>
      <c r="O7064" s="319" t="s">
        <v>9644</v>
      </c>
      <c r="P7064" s="319">
        <v>85</v>
      </c>
      <c r="Q7064" s="319">
        <v>56</v>
      </c>
      <c r="R7064" s="319">
        <v>17</v>
      </c>
      <c r="S7064" s="319" t="s">
        <v>9648</v>
      </c>
      <c r="T7064" s="319">
        <v>4</v>
      </c>
      <c r="U7064" s="319">
        <v>15.927</v>
      </c>
      <c r="V7064" s="319">
        <v>-85.938000000000002</v>
      </c>
      <c r="W7064" s="319"/>
      <c r="X7064" s="319"/>
      <c r="Y7064" s="319"/>
      <c r="Z7064" s="319"/>
      <c r="AA7064" s="319"/>
      <c r="AB7064" s="319"/>
      <c r="AC7064" s="319"/>
      <c r="AD7064" s="319"/>
      <c r="AE7064" s="319"/>
      <c r="AF7064" s="319"/>
    </row>
    <row r="7065" spans="2:32" s="313" customFormat="1" hidden="1" x14ac:dyDescent="0.25">
      <c r="B7065" s="313" t="s">
        <v>8893</v>
      </c>
      <c r="C7065" s="672"/>
      <c r="D7065" s="313" t="s">
        <v>12422</v>
      </c>
      <c r="E7065" s="313" t="s">
        <v>412</v>
      </c>
      <c r="I7065" s="313" t="s">
        <v>8893</v>
      </c>
      <c r="J7065" s="313" t="s">
        <v>2050</v>
      </c>
      <c r="K7065" s="313">
        <v>22</v>
      </c>
      <c r="L7065" s="319"/>
      <c r="M7065" s="319">
        <v>42</v>
      </c>
      <c r="N7065" s="319">
        <v>17</v>
      </c>
      <c r="O7065" s="319" t="s">
        <v>9644</v>
      </c>
      <c r="P7065" s="319">
        <v>120</v>
      </c>
      <c r="Q7065" s="319">
        <v>16</v>
      </c>
      <c r="R7065" s="319">
        <v>50</v>
      </c>
      <c r="S7065" s="319" t="s">
        <v>9645</v>
      </c>
      <c r="T7065" s="319">
        <v>10</v>
      </c>
      <c r="U7065" s="319">
        <v>22.704999999999998</v>
      </c>
      <c r="V7065" s="319">
        <v>120.28100000000001</v>
      </c>
      <c r="W7065" s="319"/>
      <c r="X7065" s="319"/>
      <c r="Y7065" s="319"/>
      <c r="Z7065" s="319"/>
      <c r="AA7065" s="319"/>
      <c r="AB7065" s="319"/>
      <c r="AC7065" s="319"/>
      <c r="AD7065" s="319"/>
      <c r="AE7065" s="319"/>
      <c r="AF7065" s="319"/>
    </row>
    <row r="7066" spans="2:32" s="313" customFormat="1" hidden="1" x14ac:dyDescent="0.25">
      <c r="B7066" s="313" t="s">
        <v>8894</v>
      </c>
      <c r="C7066" s="672"/>
      <c r="D7066" s="313" t="s">
        <v>12423</v>
      </c>
      <c r="E7066" s="313" t="s">
        <v>412</v>
      </c>
      <c r="I7066" s="313" t="s">
        <v>8894</v>
      </c>
      <c r="J7066" s="313" t="s">
        <v>565</v>
      </c>
      <c r="K7066" s="313">
        <v>33</v>
      </c>
      <c r="L7066" s="319"/>
      <c r="M7066" s="319">
        <v>41</v>
      </c>
      <c r="N7066" s="319">
        <v>7</v>
      </c>
      <c r="O7066" s="319" t="s">
        <v>9644</v>
      </c>
      <c r="P7066" s="319">
        <v>131</v>
      </c>
      <c r="Q7066" s="319">
        <v>2</v>
      </c>
      <c r="R7066" s="319">
        <v>26</v>
      </c>
      <c r="S7066" s="319" t="s">
        <v>9645</v>
      </c>
      <c r="T7066" s="319">
        <v>17</v>
      </c>
      <c r="U7066" s="319">
        <v>33.685000000000002</v>
      </c>
      <c r="V7066" s="319">
        <v>131.041</v>
      </c>
      <c r="W7066" s="319"/>
      <c r="X7066" s="319"/>
      <c r="Y7066" s="319"/>
      <c r="Z7066" s="319"/>
      <c r="AA7066" s="319"/>
      <c r="AB7066" s="319"/>
      <c r="AC7066" s="319"/>
      <c r="AD7066" s="319"/>
      <c r="AE7066" s="319"/>
      <c r="AF7066" s="319"/>
    </row>
    <row r="7067" spans="2:32" s="313" customFormat="1" hidden="1" x14ac:dyDescent="0.25">
      <c r="B7067" s="313" t="s">
        <v>8914</v>
      </c>
      <c r="C7067" s="672"/>
      <c r="D7067" s="313" t="s">
        <v>12424</v>
      </c>
      <c r="E7067" s="313" t="s">
        <v>412</v>
      </c>
      <c r="I7067" s="313" t="s">
        <v>8914</v>
      </c>
      <c r="J7067" s="313" t="s">
        <v>1018</v>
      </c>
      <c r="K7067" s="313">
        <v>17</v>
      </c>
      <c r="L7067" s="319"/>
      <c r="M7067" s="319">
        <v>38</v>
      </c>
      <c r="N7067" s="319">
        <v>17</v>
      </c>
      <c r="O7067" s="319" t="s">
        <v>9644</v>
      </c>
      <c r="P7067" s="319">
        <v>121</v>
      </c>
      <c r="Q7067" s="319">
        <v>43</v>
      </c>
      <c r="R7067" s="319">
        <v>50</v>
      </c>
      <c r="S7067" s="319" t="s">
        <v>9645</v>
      </c>
      <c r="T7067" s="319">
        <v>22</v>
      </c>
      <c r="U7067" s="319">
        <v>17.638000000000002</v>
      </c>
      <c r="V7067" s="319">
        <v>121.73099999999999</v>
      </c>
      <c r="W7067" s="319"/>
      <c r="X7067" s="319"/>
      <c r="Y7067" s="319"/>
      <c r="Z7067" s="319"/>
      <c r="AA7067" s="319"/>
      <c r="AB7067" s="319"/>
      <c r="AC7067" s="319"/>
      <c r="AD7067" s="319"/>
      <c r="AE7067" s="319"/>
      <c r="AF7067" s="319"/>
    </row>
    <row r="7068" spans="2:32" s="313" customFormat="1" hidden="1" x14ac:dyDescent="0.25">
      <c r="B7068" s="313" t="s">
        <v>8295</v>
      </c>
      <c r="C7068" s="672"/>
      <c r="D7068" s="313" t="s">
        <v>12425</v>
      </c>
      <c r="E7068" s="313" t="s">
        <v>412</v>
      </c>
      <c r="I7068" s="313" t="s">
        <v>8301</v>
      </c>
      <c r="J7068" s="313" t="s">
        <v>745</v>
      </c>
      <c r="K7068" s="313">
        <v>59</v>
      </c>
      <c r="L7068" s="319"/>
      <c r="M7068" s="319">
        <v>10</v>
      </c>
      <c r="N7068" s="319">
        <v>51</v>
      </c>
      <c r="O7068" s="319" t="s">
        <v>9644</v>
      </c>
      <c r="P7068" s="319">
        <v>17</v>
      </c>
      <c r="Q7068" s="319">
        <v>54</v>
      </c>
      <c r="R7068" s="319">
        <v>44</v>
      </c>
      <c r="S7068" s="319" t="s">
        <v>9645</v>
      </c>
      <c r="T7068" s="319">
        <v>54</v>
      </c>
      <c r="U7068" s="319">
        <v>59.180999999999997</v>
      </c>
      <c r="V7068" s="319">
        <v>17.911999999999999</v>
      </c>
      <c r="W7068" s="319"/>
      <c r="X7068" s="319"/>
      <c r="Y7068" s="319"/>
      <c r="Z7068" s="319"/>
      <c r="AA7068" s="319"/>
      <c r="AB7068" s="319"/>
      <c r="AC7068" s="319"/>
      <c r="AD7068" s="319"/>
      <c r="AE7068" s="319"/>
      <c r="AF7068" s="319"/>
    </row>
    <row r="7069" spans="2:32" s="313" customFormat="1" hidden="1" x14ac:dyDescent="0.25">
      <c r="B7069" s="313" t="s">
        <v>4805</v>
      </c>
      <c r="C7069" s="672"/>
      <c r="D7069" s="313" t="s">
        <v>12426</v>
      </c>
      <c r="E7069" s="313" t="s">
        <v>412</v>
      </c>
      <c r="I7069" s="313" t="s">
        <v>4806</v>
      </c>
      <c r="J7069" s="313" t="s">
        <v>3421</v>
      </c>
      <c r="K7069" s="313">
        <v>48</v>
      </c>
      <c r="L7069" s="319"/>
      <c r="M7069" s="319">
        <v>19</v>
      </c>
      <c r="N7069" s="319">
        <v>15</v>
      </c>
      <c r="O7069" s="319" t="s">
        <v>9644</v>
      </c>
      <c r="P7069" s="319">
        <v>16</v>
      </c>
      <c r="Q7069" s="319">
        <v>6</v>
      </c>
      <c r="R7069" s="319">
        <v>42</v>
      </c>
      <c r="S7069" s="319" t="s">
        <v>9645</v>
      </c>
      <c r="T7069" s="319">
        <v>176</v>
      </c>
      <c r="U7069" s="319">
        <v>48.320999999999998</v>
      </c>
      <c r="V7069" s="319">
        <v>16.111999999999998</v>
      </c>
      <c r="W7069" s="319"/>
      <c r="X7069" s="319"/>
      <c r="Y7069" s="319"/>
      <c r="Z7069" s="319"/>
      <c r="AA7069" s="319"/>
      <c r="AB7069" s="319"/>
      <c r="AC7069" s="319"/>
      <c r="AD7069" s="319"/>
      <c r="AE7069" s="319"/>
      <c r="AF7069" s="319"/>
    </row>
    <row r="7070" spans="2:32" s="313" customFormat="1" hidden="1" x14ac:dyDescent="0.25">
      <c r="B7070" s="313" t="s">
        <v>8934</v>
      </c>
      <c r="C7070" s="672"/>
      <c r="D7070" s="313" t="s">
        <v>12427</v>
      </c>
      <c r="E7070" s="313" t="s">
        <v>412</v>
      </c>
      <c r="I7070" s="313" t="s">
        <v>8934</v>
      </c>
      <c r="J7070" s="313" t="s">
        <v>473</v>
      </c>
      <c r="K7070" s="313">
        <v>7</v>
      </c>
      <c r="L7070" s="319"/>
      <c r="M7070" s="319">
        <v>14</v>
      </c>
      <c r="N7070" s="319">
        <v>57</v>
      </c>
      <c r="O7070" s="319" t="s">
        <v>9644</v>
      </c>
      <c r="P7070" s="319">
        <v>61</v>
      </c>
      <c r="Q7070" s="319">
        <v>31</v>
      </c>
      <c r="R7070" s="319">
        <v>44</v>
      </c>
      <c r="S7070" s="319" t="s">
        <v>9648</v>
      </c>
      <c r="T7070" s="319">
        <v>105</v>
      </c>
      <c r="U7070" s="319">
        <v>7.2489999999999997</v>
      </c>
      <c r="V7070" s="319">
        <v>-61.529000000000003</v>
      </c>
      <c r="W7070" s="319"/>
      <c r="X7070" s="319"/>
      <c r="Y7070" s="319"/>
      <c r="Z7070" s="319"/>
      <c r="AA7070" s="319"/>
      <c r="AB7070" s="319"/>
      <c r="AC7070" s="319"/>
      <c r="AD7070" s="319"/>
      <c r="AE7070" s="319"/>
      <c r="AF7070" s="319"/>
    </row>
    <row r="7071" spans="2:32" s="313" customFormat="1" hidden="1" x14ac:dyDescent="0.25">
      <c r="B7071" s="313" t="s">
        <v>8946</v>
      </c>
      <c r="C7071" s="672"/>
      <c r="D7071" s="313" t="s">
        <v>12428</v>
      </c>
      <c r="E7071" s="313" t="s">
        <v>412</v>
      </c>
      <c r="I7071" s="313" t="s">
        <v>8946</v>
      </c>
      <c r="J7071" s="313" t="s">
        <v>752</v>
      </c>
      <c r="K7071" s="313">
        <v>20</v>
      </c>
      <c r="L7071" s="319"/>
      <c r="M7071" s="319">
        <v>47</v>
      </c>
      <c r="N7071" s="319">
        <v>0</v>
      </c>
      <c r="O7071" s="319" t="s">
        <v>9647</v>
      </c>
      <c r="P7071" s="319">
        <v>138</v>
      </c>
      <c r="Q7071" s="319">
        <v>34</v>
      </c>
      <c r="R7071" s="319">
        <v>4</v>
      </c>
      <c r="S7071" s="319" t="s">
        <v>9648</v>
      </c>
      <c r="T7071" s="319">
        <v>4</v>
      </c>
      <c r="U7071" s="319">
        <v>-20.783000000000001</v>
      </c>
      <c r="V7071" s="319">
        <v>-138.56800000000001</v>
      </c>
      <c r="W7071" s="319"/>
      <c r="X7071" s="319"/>
      <c r="Y7071" s="319"/>
      <c r="Z7071" s="319"/>
      <c r="AA7071" s="319"/>
      <c r="AB7071" s="319"/>
      <c r="AC7071" s="319"/>
      <c r="AD7071" s="319"/>
      <c r="AE7071" s="319"/>
      <c r="AF7071" s="319"/>
    </row>
    <row r="7072" spans="2:32" s="313" customFormat="1" hidden="1" x14ac:dyDescent="0.25">
      <c r="B7072" s="313" t="s">
        <v>1990</v>
      </c>
      <c r="C7072" s="672"/>
      <c r="D7072" s="313" t="s">
        <v>12429</v>
      </c>
      <c r="E7072" s="313" t="s">
        <v>412</v>
      </c>
      <c r="I7072" s="313" t="s">
        <v>1991</v>
      </c>
      <c r="J7072" s="313" t="s">
        <v>421</v>
      </c>
      <c r="K7072" s="313">
        <v>39</v>
      </c>
      <c r="L7072" s="319"/>
      <c r="M7072" s="319">
        <v>5</v>
      </c>
      <c r="N7072" s="319">
        <v>0</v>
      </c>
      <c r="O7072" s="319" t="s">
        <v>9644</v>
      </c>
      <c r="P7072" s="319">
        <v>63</v>
      </c>
      <c r="Q7072" s="319">
        <v>36</v>
      </c>
      <c r="R7072" s="319">
        <v>48</v>
      </c>
      <c r="S7072" s="319" t="s">
        <v>9645</v>
      </c>
      <c r="T7072" s="319">
        <v>20</v>
      </c>
      <c r="U7072" s="319">
        <v>39.082999999999998</v>
      </c>
      <c r="V7072" s="319">
        <v>63.613</v>
      </c>
      <c r="W7072" s="319"/>
      <c r="X7072" s="319"/>
      <c r="Y7072" s="319"/>
      <c r="Z7072" s="319"/>
      <c r="AA7072" s="319"/>
      <c r="AB7072" s="319"/>
      <c r="AC7072" s="319"/>
      <c r="AD7072" s="319"/>
      <c r="AE7072" s="319"/>
      <c r="AF7072" s="319"/>
    </row>
    <row r="7073" spans="2:32" s="313" customFormat="1" hidden="1" x14ac:dyDescent="0.25">
      <c r="B7073" s="313" t="s">
        <v>8951</v>
      </c>
      <c r="C7073" s="672"/>
      <c r="D7073" s="313" t="s">
        <v>12430</v>
      </c>
      <c r="E7073" s="313" t="s">
        <v>412</v>
      </c>
      <c r="I7073" s="313" t="s">
        <v>8951</v>
      </c>
      <c r="J7073" s="313" t="s">
        <v>682</v>
      </c>
      <c r="K7073" s="313">
        <v>46</v>
      </c>
      <c r="L7073" s="319"/>
      <c r="M7073" s="319">
        <v>18</v>
      </c>
      <c r="N7073" s="319">
        <v>14</v>
      </c>
      <c r="O7073" s="319" t="s">
        <v>9644</v>
      </c>
      <c r="P7073" s="319">
        <v>7</v>
      </c>
      <c r="Q7073" s="319">
        <v>42</v>
      </c>
      <c r="R7073" s="319">
        <v>52</v>
      </c>
      <c r="S7073" s="319" t="s">
        <v>9645</v>
      </c>
      <c r="T7073" s="319">
        <v>628</v>
      </c>
      <c r="U7073" s="319">
        <v>46.304000000000002</v>
      </c>
      <c r="V7073" s="319">
        <v>7.7140000000000004</v>
      </c>
      <c r="W7073" s="319"/>
      <c r="X7073" s="319"/>
      <c r="Y7073" s="319"/>
      <c r="Z7073" s="319"/>
      <c r="AA7073" s="319"/>
      <c r="AB7073" s="319"/>
      <c r="AC7073" s="319"/>
      <c r="AD7073" s="319"/>
      <c r="AE7073" s="319"/>
      <c r="AF7073" s="319"/>
    </row>
    <row r="7074" spans="2:32" s="313" customFormat="1" hidden="1" x14ac:dyDescent="0.25">
      <c r="B7074" s="313" t="s">
        <v>8952</v>
      </c>
      <c r="C7074" s="672"/>
      <c r="D7074" s="313" t="s">
        <v>12431</v>
      </c>
      <c r="E7074" s="313" t="s">
        <v>412</v>
      </c>
      <c r="I7074" s="313" t="s">
        <v>8952</v>
      </c>
      <c r="J7074" s="313" t="s">
        <v>433</v>
      </c>
      <c r="K7074" s="313">
        <v>52</v>
      </c>
      <c r="L7074" s="319"/>
      <c r="M7074" s="319">
        <v>2</v>
      </c>
      <c r="N7074" s="319">
        <v>27</v>
      </c>
      <c r="O7074" s="319" t="s">
        <v>9644</v>
      </c>
      <c r="P7074" s="319">
        <v>1</v>
      </c>
      <c r="Q7074" s="319">
        <v>5</v>
      </c>
      <c r="R7074" s="319">
        <v>44</v>
      </c>
      <c r="S7074" s="319" t="s">
        <v>9648</v>
      </c>
      <c r="T7074" s="319">
        <v>14</v>
      </c>
      <c r="U7074" s="319">
        <v>52.040999999999997</v>
      </c>
      <c r="V7074" s="319">
        <v>-1.0960000000000001</v>
      </c>
      <c r="W7074" s="319"/>
      <c r="X7074" s="319"/>
      <c r="Y7074" s="319"/>
      <c r="Z7074" s="319"/>
      <c r="AA7074" s="319"/>
      <c r="AB7074" s="319"/>
      <c r="AC7074" s="319"/>
      <c r="AD7074" s="319"/>
      <c r="AE7074" s="319"/>
      <c r="AF7074" s="319"/>
    </row>
    <row r="7075" spans="2:32" s="313" customFormat="1" hidden="1" x14ac:dyDescent="0.25">
      <c r="B7075" s="313" t="s">
        <v>8956</v>
      </c>
      <c r="C7075" s="672"/>
      <c r="D7075" s="313" t="s">
        <v>12432</v>
      </c>
      <c r="E7075" s="313" t="s">
        <v>412</v>
      </c>
      <c r="I7075" s="313" t="s">
        <v>8957</v>
      </c>
      <c r="J7075" s="313" t="s">
        <v>525</v>
      </c>
      <c r="K7075" s="313">
        <v>26</v>
      </c>
      <c r="L7075" s="319"/>
      <c r="M7075" s="319">
        <v>46</v>
      </c>
      <c r="N7075" s="319">
        <v>35</v>
      </c>
      <c r="O7075" s="319" t="s">
        <v>9647</v>
      </c>
      <c r="P7075" s="319">
        <v>29</v>
      </c>
      <c r="Q7075" s="319">
        <v>20</v>
      </c>
      <c r="R7075" s="319">
        <v>19</v>
      </c>
      <c r="S7075" s="319" t="s">
        <v>9645</v>
      </c>
      <c r="T7075" s="319">
        <v>1620</v>
      </c>
      <c r="U7075" s="319">
        <v>-26.776</v>
      </c>
      <c r="V7075" s="319">
        <v>29.338999999999999</v>
      </c>
      <c r="W7075" s="319"/>
      <c r="X7075" s="319"/>
      <c r="Y7075" s="319"/>
      <c r="Z7075" s="319"/>
      <c r="AA7075" s="319"/>
      <c r="AB7075" s="319"/>
      <c r="AC7075" s="319"/>
      <c r="AD7075" s="319"/>
      <c r="AE7075" s="319"/>
      <c r="AF7075" s="319"/>
    </row>
    <row r="7076" spans="2:32" s="313" customFormat="1" hidden="1" x14ac:dyDescent="0.25">
      <c r="B7076" s="313" t="s">
        <v>8982</v>
      </c>
      <c r="C7076" s="672"/>
      <c r="D7076" s="313" t="s">
        <v>12433</v>
      </c>
      <c r="E7076" s="313" t="s">
        <v>412</v>
      </c>
      <c r="I7076" s="313" t="s">
        <v>8982</v>
      </c>
      <c r="J7076" s="313" t="s">
        <v>1948</v>
      </c>
      <c r="K7076" s="313">
        <v>44</v>
      </c>
      <c r="L7076" s="319"/>
      <c r="M7076" s="319">
        <v>33</v>
      </c>
      <c r="N7076" s="319">
        <v>27</v>
      </c>
      <c r="O7076" s="319" t="s">
        <v>9644</v>
      </c>
      <c r="P7076" s="319">
        <v>15</v>
      </c>
      <c r="Q7076" s="319">
        <v>46</v>
      </c>
      <c r="R7076" s="319">
        <v>27</v>
      </c>
      <c r="S7076" s="319" t="s">
        <v>9645</v>
      </c>
      <c r="T7076" s="319">
        <v>751</v>
      </c>
      <c r="U7076" s="319">
        <v>44.557000000000002</v>
      </c>
      <c r="V7076" s="319">
        <v>15.773999999999999</v>
      </c>
      <c r="W7076" s="319"/>
      <c r="X7076" s="319"/>
      <c r="Y7076" s="319"/>
      <c r="Z7076" s="319"/>
      <c r="AA7076" s="319"/>
      <c r="AB7076" s="319"/>
      <c r="AC7076" s="319"/>
      <c r="AD7076" s="319"/>
      <c r="AE7076" s="319"/>
      <c r="AF7076" s="319"/>
    </row>
    <row r="7077" spans="2:32" s="313" customFormat="1" hidden="1" x14ac:dyDescent="0.25">
      <c r="B7077" s="313" t="s">
        <v>755</v>
      </c>
      <c r="C7077" s="672"/>
      <c r="D7077" s="313" t="s">
        <v>12434</v>
      </c>
      <c r="E7077" s="313" t="s">
        <v>412</v>
      </c>
      <c r="I7077" s="313" t="s">
        <v>756</v>
      </c>
      <c r="J7077" s="313" t="s">
        <v>421</v>
      </c>
      <c r="K7077" s="313">
        <v>64</v>
      </c>
      <c r="L7077" s="319"/>
      <c r="M7077" s="319">
        <v>44</v>
      </c>
      <c r="N7077" s="319">
        <v>5</v>
      </c>
      <c r="O7077" s="319" t="s">
        <v>9644</v>
      </c>
      <c r="P7077" s="319">
        <v>177</v>
      </c>
      <c r="Q7077" s="319">
        <v>44</v>
      </c>
      <c r="R7077" s="319">
        <v>29</v>
      </c>
      <c r="S7077" s="319" t="s">
        <v>9645</v>
      </c>
      <c r="T7077" s="319">
        <v>61</v>
      </c>
      <c r="U7077" s="319">
        <v>64.734999999999999</v>
      </c>
      <c r="V7077" s="319">
        <v>177.74100000000001</v>
      </c>
      <c r="W7077" s="319"/>
      <c r="X7077" s="319"/>
      <c r="Y7077" s="319"/>
      <c r="Z7077" s="319"/>
      <c r="AA7077" s="319"/>
      <c r="AB7077" s="319"/>
      <c r="AC7077" s="319"/>
      <c r="AD7077" s="319"/>
      <c r="AE7077" s="319"/>
      <c r="AF7077" s="319"/>
    </row>
    <row r="7078" spans="2:32" s="313" customFormat="1" hidden="1" x14ac:dyDescent="0.25">
      <c r="B7078" s="313" t="s">
        <v>8998</v>
      </c>
      <c r="C7078" s="672"/>
      <c r="D7078" s="313" t="s">
        <v>12435</v>
      </c>
      <c r="E7078" s="313" t="s">
        <v>412</v>
      </c>
      <c r="I7078" s="313" t="s">
        <v>8998</v>
      </c>
      <c r="J7078" s="313" t="s">
        <v>1295</v>
      </c>
      <c r="K7078" s="313">
        <v>14</v>
      </c>
      <c r="L7078" s="319"/>
      <c r="M7078" s="319">
        <v>42</v>
      </c>
      <c r="N7078" s="319">
        <v>16</v>
      </c>
      <c r="O7078" s="319" t="s">
        <v>9647</v>
      </c>
      <c r="P7078" s="319">
        <v>34</v>
      </c>
      <c r="Q7078" s="319">
        <v>21</v>
      </c>
      <c r="R7078" s="319">
        <v>8</v>
      </c>
      <c r="S7078" s="319" t="s">
        <v>9645</v>
      </c>
      <c r="T7078" s="319">
        <v>1300</v>
      </c>
      <c r="U7078" s="319">
        <v>-14.704000000000001</v>
      </c>
      <c r="V7078" s="319">
        <v>34.351999999999997</v>
      </c>
      <c r="W7078" s="319"/>
      <c r="X7078" s="319"/>
      <c r="Y7078" s="319"/>
      <c r="Z7078" s="319"/>
      <c r="AA7078" s="319"/>
      <c r="AB7078" s="319"/>
      <c r="AC7078" s="319"/>
      <c r="AD7078" s="319"/>
      <c r="AE7078" s="319"/>
      <c r="AF7078" s="319"/>
    </row>
    <row r="7079" spans="2:32" s="313" customFormat="1" hidden="1" x14ac:dyDescent="0.25">
      <c r="B7079" s="313" t="s">
        <v>8999</v>
      </c>
      <c r="C7079" s="672"/>
      <c r="D7079" s="313" t="s">
        <v>12436</v>
      </c>
      <c r="E7079" s="313" t="s">
        <v>412</v>
      </c>
      <c r="I7079" s="313" t="s">
        <v>8999</v>
      </c>
      <c r="J7079" s="313" t="s">
        <v>682</v>
      </c>
      <c r="K7079" s="313">
        <v>46</v>
      </c>
      <c r="L7079" s="319"/>
      <c r="M7079" s="319">
        <v>30</v>
      </c>
      <c r="N7079" s="319">
        <v>4</v>
      </c>
      <c r="O7079" s="319" t="s">
        <v>9644</v>
      </c>
      <c r="P7079" s="319">
        <v>8</v>
      </c>
      <c r="Q7079" s="319">
        <v>17</v>
      </c>
      <c r="R7079" s="319">
        <v>44</v>
      </c>
      <c r="S7079" s="319" t="s">
        <v>9645</v>
      </c>
      <c r="T7079" s="319">
        <v>1348</v>
      </c>
      <c r="U7079" s="319">
        <v>46.500999999999998</v>
      </c>
      <c r="V7079" s="319">
        <v>8.2959999999999994</v>
      </c>
      <c r="W7079" s="319"/>
      <c r="X7079" s="319"/>
      <c r="Y7079" s="319"/>
      <c r="Z7079" s="319"/>
      <c r="AA7079" s="319"/>
      <c r="AB7079" s="319"/>
      <c r="AC7079" s="319"/>
      <c r="AD7079" s="319"/>
      <c r="AE7079" s="319"/>
      <c r="AF7079" s="319"/>
    </row>
    <row r="7080" spans="2:32" s="313" customFormat="1" hidden="1" x14ac:dyDescent="0.25">
      <c r="B7080" s="313" t="s">
        <v>9015</v>
      </c>
      <c r="C7080" s="672"/>
      <c r="D7080" s="313" t="s">
        <v>12437</v>
      </c>
      <c r="E7080" s="313" t="s">
        <v>412</v>
      </c>
      <c r="I7080" s="313" t="s">
        <v>9015</v>
      </c>
      <c r="J7080" s="313" t="s">
        <v>745</v>
      </c>
      <c r="K7080" s="313">
        <v>59</v>
      </c>
      <c r="L7080" s="319"/>
      <c r="M7080" s="319">
        <v>53</v>
      </c>
      <c r="N7080" s="319">
        <v>50</v>
      </c>
      <c r="O7080" s="319" t="s">
        <v>9644</v>
      </c>
      <c r="P7080" s="319">
        <v>17</v>
      </c>
      <c r="Q7080" s="319">
        <v>35</v>
      </c>
      <c r="R7080" s="319">
        <v>18</v>
      </c>
      <c r="S7080" s="319" t="s">
        <v>9645</v>
      </c>
      <c r="T7080" s="319">
        <v>21</v>
      </c>
      <c r="U7080" s="319">
        <v>59.896999999999998</v>
      </c>
      <c r="V7080" s="319">
        <v>17.588000000000001</v>
      </c>
      <c r="W7080" s="319"/>
      <c r="X7080" s="319"/>
      <c r="Y7080" s="319"/>
      <c r="Z7080" s="319"/>
      <c r="AA7080" s="319"/>
      <c r="AB7080" s="319"/>
      <c r="AC7080" s="319"/>
      <c r="AD7080" s="319"/>
      <c r="AE7080" s="319"/>
      <c r="AF7080" s="319"/>
    </row>
    <row r="7081" spans="2:32" s="313" customFormat="1" hidden="1" x14ac:dyDescent="0.25">
      <c r="B7081" s="313" t="s">
        <v>7463</v>
      </c>
      <c r="C7081" s="672"/>
      <c r="D7081" s="313" t="s">
        <v>12438</v>
      </c>
      <c r="E7081" s="313" t="s">
        <v>412</v>
      </c>
      <c r="I7081" s="313" t="s">
        <v>7469</v>
      </c>
      <c r="J7081" s="313" t="s">
        <v>600</v>
      </c>
      <c r="K7081" s="313">
        <v>41</v>
      </c>
      <c r="L7081" s="319"/>
      <c r="M7081" s="319">
        <v>57</v>
      </c>
      <c r="N7081" s="319">
        <v>7</v>
      </c>
      <c r="O7081" s="319" t="s">
        <v>9644</v>
      </c>
      <c r="P7081" s="319">
        <v>12</v>
      </c>
      <c r="Q7081" s="319">
        <v>29</v>
      </c>
      <c r="R7081" s="319">
        <v>56</v>
      </c>
      <c r="S7081" s="319" t="s">
        <v>9645</v>
      </c>
      <c r="T7081" s="319">
        <v>18</v>
      </c>
      <c r="U7081" s="319">
        <v>41.951999999999998</v>
      </c>
      <c r="V7081" s="319">
        <v>12.499000000000001</v>
      </c>
      <c r="W7081" s="319"/>
      <c r="X7081" s="319"/>
      <c r="Y7081" s="319"/>
      <c r="Z7081" s="319"/>
      <c r="AA7081" s="319"/>
      <c r="AB7081" s="319"/>
      <c r="AC7081" s="319"/>
      <c r="AD7081" s="319"/>
      <c r="AE7081" s="319"/>
      <c r="AF7081" s="319"/>
    </row>
    <row r="7082" spans="2:32" s="313" customFormat="1" hidden="1" x14ac:dyDescent="0.25">
      <c r="B7082" s="313" t="s">
        <v>9018</v>
      </c>
      <c r="C7082" s="672"/>
      <c r="D7082" s="313" t="s">
        <v>12439</v>
      </c>
      <c r="E7082" s="313" t="s">
        <v>412</v>
      </c>
      <c r="I7082" s="313" t="s">
        <v>9018</v>
      </c>
      <c r="J7082" s="313" t="s">
        <v>847</v>
      </c>
      <c r="K7082" s="313">
        <v>51</v>
      </c>
      <c r="L7082" s="319"/>
      <c r="M7082" s="319">
        <v>8</v>
      </c>
      <c r="N7082" s="319">
        <v>38</v>
      </c>
      <c r="O7082" s="319" t="s">
        <v>9644</v>
      </c>
      <c r="P7082" s="319">
        <v>3</v>
      </c>
      <c r="Q7082" s="319">
        <v>28</v>
      </c>
      <c r="R7082" s="319">
        <v>27</v>
      </c>
      <c r="S7082" s="319" t="s">
        <v>9645</v>
      </c>
      <c r="T7082" s="319">
        <v>29</v>
      </c>
      <c r="U7082" s="319">
        <v>51.143999999999998</v>
      </c>
      <c r="V7082" s="319">
        <v>3.4740000000000002</v>
      </c>
      <c r="W7082" s="319"/>
      <c r="X7082" s="319"/>
      <c r="Y7082" s="319"/>
      <c r="Z7082" s="319"/>
      <c r="AA7082" s="319"/>
      <c r="AB7082" s="319"/>
      <c r="AC7082" s="319"/>
      <c r="AD7082" s="319"/>
      <c r="AE7082" s="319"/>
      <c r="AF7082" s="319"/>
    </row>
    <row r="7083" spans="2:32" s="313" customFormat="1" hidden="1" x14ac:dyDescent="0.25">
      <c r="B7083" s="313" t="s">
        <v>1901</v>
      </c>
      <c r="C7083" s="672"/>
      <c r="D7083" s="313" t="s">
        <v>12440</v>
      </c>
      <c r="E7083" s="313" t="s">
        <v>412</v>
      </c>
      <c r="I7083" s="313" t="s">
        <v>1902</v>
      </c>
      <c r="J7083" s="313" t="s">
        <v>665</v>
      </c>
      <c r="K7083" s="313">
        <v>20</v>
      </c>
      <c r="L7083" s="319"/>
      <c r="M7083" s="319">
        <v>46</v>
      </c>
      <c r="N7083" s="319">
        <v>37</v>
      </c>
      <c r="O7083" s="319" t="s">
        <v>9647</v>
      </c>
      <c r="P7083" s="319">
        <v>51</v>
      </c>
      <c r="Q7083" s="319">
        <v>33</v>
      </c>
      <c r="R7083" s="319">
        <v>53</v>
      </c>
      <c r="S7083" s="319" t="s">
        <v>9648</v>
      </c>
      <c r="T7083" s="319">
        <v>357</v>
      </c>
      <c r="U7083" s="319">
        <v>-20.777000000000001</v>
      </c>
      <c r="V7083" s="319">
        <v>-51.564999999999998</v>
      </c>
      <c r="W7083" s="319"/>
      <c r="X7083" s="319"/>
      <c r="Y7083" s="319"/>
      <c r="Z7083" s="319"/>
      <c r="AA7083" s="319"/>
      <c r="AB7083" s="319"/>
      <c r="AC7083" s="319"/>
      <c r="AD7083" s="319"/>
      <c r="AE7083" s="319"/>
      <c r="AF7083" s="319"/>
    </row>
    <row r="7084" spans="2:32" s="313" customFormat="1" hidden="1" x14ac:dyDescent="0.25">
      <c r="B7084" s="313" t="s">
        <v>9028</v>
      </c>
      <c r="C7084" s="672"/>
      <c r="D7084" s="313" t="s">
        <v>12441</v>
      </c>
      <c r="E7084" s="313" t="s">
        <v>412</v>
      </c>
      <c r="I7084" s="313" t="s">
        <v>9028</v>
      </c>
      <c r="J7084" s="313" t="s">
        <v>484</v>
      </c>
      <c r="K7084" s="313">
        <v>38</v>
      </c>
      <c r="L7084" s="319"/>
      <c r="M7084" s="319">
        <v>40</v>
      </c>
      <c r="N7084" s="319">
        <v>52</v>
      </c>
      <c r="O7084" s="319" t="s">
        <v>9644</v>
      </c>
      <c r="P7084" s="319">
        <v>29</v>
      </c>
      <c r="Q7084" s="319">
        <v>28</v>
      </c>
      <c r="R7084" s="319">
        <v>17</v>
      </c>
      <c r="S7084" s="319" t="s">
        <v>9645</v>
      </c>
      <c r="T7084" s="319">
        <v>884</v>
      </c>
      <c r="U7084" s="319">
        <v>38.680999999999997</v>
      </c>
      <c r="V7084" s="319">
        <v>29.471</v>
      </c>
      <c r="W7084" s="319"/>
      <c r="X7084" s="319"/>
      <c r="Y7084" s="319"/>
      <c r="Z7084" s="319"/>
      <c r="AA7084" s="319"/>
      <c r="AB7084" s="319"/>
      <c r="AC7084" s="319"/>
      <c r="AD7084" s="319"/>
      <c r="AE7084" s="319"/>
      <c r="AF7084" s="319"/>
    </row>
    <row r="7085" spans="2:32" s="313" customFormat="1" hidden="1" x14ac:dyDescent="0.25">
      <c r="B7085" s="313" t="s">
        <v>8621</v>
      </c>
      <c r="C7085" s="672"/>
      <c r="D7085" s="313" t="s">
        <v>12442</v>
      </c>
      <c r="E7085" s="313" t="s">
        <v>412</v>
      </c>
      <c r="I7085" s="313" t="s">
        <v>8622</v>
      </c>
      <c r="J7085" s="313" t="s">
        <v>665</v>
      </c>
      <c r="K7085" s="313">
        <v>22</v>
      </c>
      <c r="L7085" s="319"/>
      <c r="M7085" s="319">
        <v>31</v>
      </c>
      <c r="N7085" s="319">
        <v>32</v>
      </c>
      <c r="O7085" s="319" t="s">
        <v>9647</v>
      </c>
      <c r="P7085" s="319">
        <v>52</v>
      </c>
      <c r="Q7085" s="319">
        <v>58</v>
      </c>
      <c r="R7085" s="319">
        <v>19</v>
      </c>
      <c r="S7085" s="319" t="s">
        <v>9648</v>
      </c>
      <c r="T7085" s="319">
        <v>326</v>
      </c>
      <c r="U7085" s="319">
        <v>-22.526</v>
      </c>
      <c r="V7085" s="319">
        <v>-52.972000000000001</v>
      </c>
      <c r="W7085" s="319"/>
      <c r="X7085" s="319"/>
      <c r="Y7085" s="319"/>
      <c r="Z7085" s="319"/>
      <c r="AA7085" s="319"/>
      <c r="AB7085" s="319"/>
      <c r="AC7085" s="319"/>
      <c r="AD7085" s="319"/>
      <c r="AE7085" s="319"/>
      <c r="AF7085" s="319"/>
    </row>
    <row r="7086" spans="2:32" s="313" customFormat="1" hidden="1" x14ac:dyDescent="0.25">
      <c r="B7086" s="313" t="s">
        <v>9034</v>
      </c>
      <c r="C7086" s="672"/>
      <c r="D7086" s="313" t="s">
        <v>12443</v>
      </c>
      <c r="E7086" s="313" t="s">
        <v>412</v>
      </c>
      <c r="I7086" s="313" t="s">
        <v>9034</v>
      </c>
      <c r="J7086" s="313" t="s">
        <v>516</v>
      </c>
      <c r="K7086" s="313">
        <v>20</v>
      </c>
      <c r="L7086" s="319"/>
      <c r="M7086" s="319">
        <v>5</v>
      </c>
      <c r="N7086" s="319">
        <v>51</v>
      </c>
      <c r="O7086" s="319" t="s">
        <v>9644</v>
      </c>
      <c r="P7086" s="319">
        <v>83</v>
      </c>
      <c r="Q7086" s="319">
        <v>11</v>
      </c>
      <c r="R7086" s="319">
        <v>0</v>
      </c>
      <c r="S7086" s="319" t="s">
        <v>9645</v>
      </c>
      <c r="T7086" s="319">
        <v>208</v>
      </c>
      <c r="U7086" s="319">
        <v>20.097999999999999</v>
      </c>
      <c r="V7086" s="319">
        <v>83.183000000000007</v>
      </c>
      <c r="W7086" s="319"/>
      <c r="X7086" s="319"/>
      <c r="Y7086" s="319"/>
      <c r="Z7086" s="319"/>
      <c r="AA7086" s="319"/>
      <c r="AB7086" s="319"/>
      <c r="AC7086" s="319"/>
      <c r="AD7086" s="319"/>
      <c r="AE7086" s="319"/>
      <c r="AF7086" s="319"/>
    </row>
    <row r="7087" spans="2:32" s="313" customFormat="1" hidden="1" x14ac:dyDescent="0.25">
      <c r="B7087" s="313" t="s">
        <v>9035</v>
      </c>
      <c r="C7087" s="672"/>
      <c r="D7087" s="313" t="s">
        <v>12444</v>
      </c>
      <c r="E7087" s="313" t="s">
        <v>412</v>
      </c>
      <c r="I7087" s="313" t="s">
        <v>9035</v>
      </c>
      <c r="J7087" s="313" t="s">
        <v>1148</v>
      </c>
      <c r="K7087" s="313">
        <v>17</v>
      </c>
      <c r="L7087" s="319"/>
      <c r="M7087" s="319">
        <v>40</v>
      </c>
      <c r="N7087" s="319">
        <v>25</v>
      </c>
      <c r="O7087" s="319" t="s">
        <v>9644</v>
      </c>
      <c r="P7087" s="319">
        <v>100</v>
      </c>
      <c r="Q7087" s="319">
        <v>14</v>
      </c>
      <c r="R7087" s="319">
        <v>5</v>
      </c>
      <c r="S7087" s="319" t="s">
        <v>9645</v>
      </c>
      <c r="T7087" s="319">
        <v>81</v>
      </c>
      <c r="U7087" s="319">
        <v>17.673999999999999</v>
      </c>
      <c r="V7087" s="319">
        <v>100.235</v>
      </c>
      <c r="W7087" s="319"/>
      <c r="X7087" s="319"/>
      <c r="Y7087" s="319"/>
      <c r="Z7087" s="319"/>
      <c r="AA7087" s="319"/>
      <c r="AB7087" s="319"/>
      <c r="AC7087" s="319"/>
      <c r="AD7087" s="319"/>
      <c r="AE7087" s="319"/>
      <c r="AF7087" s="319"/>
    </row>
    <row r="7088" spans="2:32" s="313" customFormat="1" hidden="1" x14ac:dyDescent="0.25">
      <c r="B7088" s="313" t="s">
        <v>9040</v>
      </c>
      <c r="C7088" s="672"/>
      <c r="D7088" s="313" t="s">
        <v>12445</v>
      </c>
      <c r="E7088" s="313" t="s">
        <v>412</v>
      </c>
      <c r="I7088" s="313" t="s">
        <v>9040</v>
      </c>
      <c r="J7088" s="313" t="s">
        <v>410</v>
      </c>
      <c r="K7088" s="313">
        <v>55</v>
      </c>
      <c r="L7088" s="319"/>
      <c r="M7088" s="319">
        <v>46</v>
      </c>
      <c r="N7088" s="319">
        <v>2</v>
      </c>
      <c r="O7088" s="319" t="s">
        <v>9644</v>
      </c>
      <c r="P7088" s="319">
        <v>12</v>
      </c>
      <c r="Q7088" s="319">
        <v>20</v>
      </c>
      <c r="R7088" s="319">
        <v>36</v>
      </c>
      <c r="S7088" s="319" t="s">
        <v>9645</v>
      </c>
      <c r="T7088" s="319">
        <v>18</v>
      </c>
      <c r="U7088" s="319">
        <v>55.767000000000003</v>
      </c>
      <c r="V7088" s="319">
        <v>12.343</v>
      </c>
      <c r="W7088" s="319"/>
      <c r="X7088" s="319"/>
      <c r="Y7088" s="319"/>
      <c r="Z7088" s="319"/>
      <c r="AA7088" s="319"/>
      <c r="AB7088" s="319"/>
      <c r="AC7088" s="319"/>
      <c r="AD7088" s="319"/>
      <c r="AE7088" s="319"/>
      <c r="AF7088" s="319"/>
    </row>
    <row r="7089" spans="2:32" s="313" customFormat="1" hidden="1" x14ac:dyDescent="0.25">
      <c r="B7089" s="313" t="s">
        <v>9077</v>
      </c>
      <c r="C7089" s="672"/>
      <c r="D7089" s="313" t="s">
        <v>12446</v>
      </c>
      <c r="E7089" s="313" t="s">
        <v>412</v>
      </c>
      <c r="I7089" s="313" t="s">
        <v>9077</v>
      </c>
      <c r="J7089" s="313" t="s">
        <v>697</v>
      </c>
      <c r="K7089" s="313">
        <v>28</v>
      </c>
      <c r="L7089" s="319"/>
      <c r="M7089" s="319">
        <v>35</v>
      </c>
      <c r="N7089" s="319">
        <v>51</v>
      </c>
      <c r="O7089" s="319" t="s">
        <v>9647</v>
      </c>
      <c r="P7089" s="319">
        <v>70</v>
      </c>
      <c r="Q7089" s="319">
        <v>45</v>
      </c>
      <c r="R7089" s="319">
        <v>33</v>
      </c>
      <c r="S7089" s="319" t="s">
        <v>9648</v>
      </c>
      <c r="T7089" s="319">
        <v>526</v>
      </c>
      <c r="U7089" s="319">
        <v>-28.597999999999999</v>
      </c>
      <c r="V7089" s="319">
        <v>-70.759</v>
      </c>
      <c r="W7089" s="319"/>
      <c r="X7089" s="319"/>
      <c r="Y7089" s="319"/>
      <c r="Z7089" s="319"/>
      <c r="AA7089" s="319"/>
      <c r="AB7089" s="319"/>
      <c r="AC7089" s="319"/>
      <c r="AD7089" s="319"/>
      <c r="AE7089" s="319"/>
      <c r="AF7089" s="319"/>
    </row>
    <row r="7090" spans="2:32" s="313" customFormat="1" hidden="1" x14ac:dyDescent="0.25">
      <c r="B7090" s="313" t="s">
        <v>9078</v>
      </c>
      <c r="C7090" s="672"/>
      <c r="D7090" s="313" t="s">
        <v>12447</v>
      </c>
      <c r="E7090" s="313" t="s">
        <v>412</v>
      </c>
      <c r="I7090" s="313" t="s">
        <v>9078</v>
      </c>
      <c r="J7090" s="313" t="s">
        <v>433</v>
      </c>
      <c r="K7090" s="313">
        <v>53</v>
      </c>
      <c r="L7090" s="319"/>
      <c r="M7090" s="319">
        <v>14</v>
      </c>
      <c r="N7090" s="319">
        <v>53</v>
      </c>
      <c r="O7090" s="319" t="s">
        <v>9644</v>
      </c>
      <c r="P7090" s="319">
        <v>4</v>
      </c>
      <c r="Q7090" s="319">
        <v>32</v>
      </c>
      <c r="R7090" s="319">
        <v>7</v>
      </c>
      <c r="S7090" s="319" t="s">
        <v>9648</v>
      </c>
      <c r="T7090" s="319">
        <v>12</v>
      </c>
      <c r="U7090" s="319">
        <v>53.247999999999998</v>
      </c>
      <c r="V7090" s="319">
        <v>-4.5350000000000001</v>
      </c>
      <c r="W7090" s="319"/>
      <c r="X7090" s="319"/>
      <c r="Y7090" s="319"/>
      <c r="Z7090" s="319"/>
      <c r="AA7090" s="319"/>
      <c r="AB7090" s="319"/>
      <c r="AC7090" s="319"/>
      <c r="AD7090" s="319"/>
      <c r="AE7090" s="319"/>
      <c r="AF7090" s="319"/>
    </row>
    <row r="7091" spans="2:32" s="313" customFormat="1" hidden="1" x14ac:dyDescent="0.25">
      <c r="B7091" s="313" t="s">
        <v>1998</v>
      </c>
      <c r="C7091" s="672"/>
      <c r="D7091" s="313" t="s">
        <v>12448</v>
      </c>
      <c r="E7091" s="313" t="s">
        <v>412</v>
      </c>
      <c r="I7091" s="313" t="s">
        <v>1999</v>
      </c>
      <c r="J7091" s="313" t="s">
        <v>1228</v>
      </c>
      <c r="K7091" s="313">
        <v>17</v>
      </c>
      <c r="L7091" s="319"/>
      <c r="M7091" s="319">
        <v>12</v>
      </c>
      <c r="N7091" s="319">
        <v>20</v>
      </c>
      <c r="O7091" s="319" t="s">
        <v>9644</v>
      </c>
      <c r="P7091" s="319">
        <v>62</v>
      </c>
      <c r="Q7091" s="319">
        <v>35</v>
      </c>
      <c r="R7091" s="319">
        <v>23</v>
      </c>
      <c r="S7091" s="319" t="s">
        <v>9648</v>
      </c>
      <c r="T7091" s="319">
        <v>5</v>
      </c>
      <c r="U7091" s="319">
        <v>17.206</v>
      </c>
      <c r="V7091" s="319">
        <v>-62.59</v>
      </c>
      <c r="W7091" s="319"/>
      <c r="X7091" s="319"/>
      <c r="Y7091" s="319"/>
      <c r="Z7091" s="319"/>
      <c r="AA7091" s="319"/>
      <c r="AB7091" s="319"/>
      <c r="AC7091" s="319"/>
      <c r="AD7091" s="319"/>
      <c r="AE7091" s="319"/>
      <c r="AF7091" s="319"/>
    </row>
    <row r="7092" spans="2:32" s="313" customFormat="1" hidden="1" x14ac:dyDescent="0.25">
      <c r="B7092" s="313" t="s">
        <v>9086</v>
      </c>
      <c r="C7092" s="672"/>
      <c r="D7092" s="313" t="s">
        <v>12449</v>
      </c>
      <c r="E7092" s="313" t="s">
        <v>412</v>
      </c>
      <c r="I7092" s="313" t="s">
        <v>9086</v>
      </c>
      <c r="J7092" s="313" t="s">
        <v>410</v>
      </c>
      <c r="K7092" s="313">
        <v>55</v>
      </c>
      <c r="L7092" s="319"/>
      <c r="M7092" s="319">
        <v>41</v>
      </c>
      <c r="N7092" s="319">
        <v>49</v>
      </c>
      <c r="O7092" s="319" t="s">
        <v>9644</v>
      </c>
      <c r="P7092" s="319">
        <v>9</v>
      </c>
      <c r="Q7092" s="319">
        <v>11</v>
      </c>
      <c r="R7092" s="319">
        <v>36</v>
      </c>
      <c r="S7092" s="319" t="s">
        <v>9645</v>
      </c>
      <c r="T7092" s="319">
        <v>74</v>
      </c>
      <c r="U7092" s="319">
        <v>55.697000000000003</v>
      </c>
      <c r="V7092" s="319">
        <v>9.1929999999999996</v>
      </c>
      <c r="W7092" s="319"/>
      <c r="X7092" s="319"/>
      <c r="Y7092" s="319"/>
      <c r="Z7092" s="319"/>
      <c r="AA7092" s="319"/>
      <c r="AB7092" s="319"/>
      <c r="AC7092" s="319"/>
      <c r="AD7092" s="319"/>
      <c r="AE7092" s="319"/>
      <c r="AF7092" s="319"/>
    </row>
    <row r="7093" spans="2:32" s="313" customFormat="1" hidden="1" x14ac:dyDescent="0.25">
      <c r="B7093" s="313" t="s">
        <v>9087</v>
      </c>
      <c r="C7093" s="672"/>
      <c r="D7093" s="313" t="s">
        <v>12450</v>
      </c>
      <c r="E7093" s="313" t="s">
        <v>412</v>
      </c>
      <c r="I7093" s="313" t="s">
        <v>9087</v>
      </c>
      <c r="J7093" s="313" t="s">
        <v>525</v>
      </c>
      <c r="K7093" s="313">
        <v>26</v>
      </c>
      <c r="L7093" s="319"/>
      <c r="M7093" s="319">
        <v>41</v>
      </c>
      <c r="N7093" s="319">
        <v>32</v>
      </c>
      <c r="O7093" s="319" t="s">
        <v>9647</v>
      </c>
      <c r="P7093" s="319">
        <v>27</v>
      </c>
      <c r="Q7093" s="319">
        <v>46</v>
      </c>
      <c r="R7093" s="319">
        <v>40</v>
      </c>
      <c r="S7093" s="319" t="s">
        <v>9645</v>
      </c>
      <c r="T7093" s="319">
        <v>1484</v>
      </c>
      <c r="U7093" s="319">
        <v>-26.692</v>
      </c>
      <c r="V7093" s="319">
        <v>27.777999999999999</v>
      </c>
      <c r="W7093" s="319"/>
      <c r="X7093" s="319"/>
      <c r="Y7093" s="319"/>
      <c r="Z7093" s="319"/>
      <c r="AA7093" s="319"/>
      <c r="AB7093" s="319"/>
      <c r="AC7093" s="319"/>
      <c r="AD7093" s="319"/>
      <c r="AE7093" s="319"/>
      <c r="AF7093" s="319"/>
    </row>
    <row r="7094" spans="2:32" s="313" customFormat="1" hidden="1" x14ac:dyDescent="0.25">
      <c r="B7094" s="313" t="s">
        <v>9096</v>
      </c>
      <c r="C7094" s="672"/>
      <c r="D7094" s="313" t="s">
        <v>12451</v>
      </c>
      <c r="E7094" s="313" t="s">
        <v>412</v>
      </c>
      <c r="I7094" s="313" t="s">
        <v>9096</v>
      </c>
      <c r="J7094" s="313" t="s">
        <v>1948</v>
      </c>
      <c r="K7094" s="313">
        <v>46</v>
      </c>
      <c r="L7094" s="319"/>
      <c r="M7094" s="319">
        <v>17</v>
      </c>
      <c r="N7094" s="319">
        <v>41</v>
      </c>
      <c r="O7094" s="319" t="s">
        <v>9644</v>
      </c>
      <c r="P7094" s="319">
        <v>16</v>
      </c>
      <c r="Q7094" s="319">
        <v>22</v>
      </c>
      <c r="R7094" s="319">
        <v>52</v>
      </c>
      <c r="S7094" s="319" t="s">
        <v>9645</v>
      </c>
      <c r="T7094" s="319">
        <v>168</v>
      </c>
      <c r="U7094" s="319">
        <v>46.295000000000002</v>
      </c>
      <c r="V7094" s="319">
        <v>16.381</v>
      </c>
      <c r="W7094" s="319"/>
      <c r="X7094" s="319"/>
      <c r="Y7094" s="319"/>
      <c r="Z7094" s="319"/>
      <c r="AA7094" s="319"/>
      <c r="AB7094" s="319"/>
      <c r="AC7094" s="319"/>
      <c r="AD7094" s="319"/>
      <c r="AE7094" s="319"/>
      <c r="AF7094" s="319"/>
    </row>
    <row r="7095" spans="2:32" s="313" customFormat="1" hidden="1" x14ac:dyDescent="0.25">
      <c r="B7095" s="313" t="s">
        <v>1962</v>
      </c>
      <c r="C7095" s="672"/>
      <c r="D7095" s="313" t="s">
        <v>12452</v>
      </c>
      <c r="E7095" s="313" t="s">
        <v>412</v>
      </c>
      <c r="I7095" s="313" t="s">
        <v>1963</v>
      </c>
      <c r="J7095" s="313" t="s">
        <v>423</v>
      </c>
      <c r="K7095" s="313">
        <v>48</v>
      </c>
      <c r="L7095" s="319"/>
      <c r="M7095" s="319">
        <v>46</v>
      </c>
      <c r="N7095" s="319">
        <v>33</v>
      </c>
      <c r="O7095" s="319" t="s">
        <v>9644</v>
      </c>
      <c r="P7095" s="319">
        <v>4</v>
      </c>
      <c r="Q7095" s="319">
        <v>11</v>
      </c>
      <c r="R7095" s="319">
        <v>4</v>
      </c>
      <c r="S7095" s="319" t="s">
        <v>9645</v>
      </c>
      <c r="T7095" s="319">
        <v>179</v>
      </c>
      <c r="U7095" s="319">
        <v>48.776000000000003</v>
      </c>
      <c r="V7095" s="319">
        <v>4.1840000000000002</v>
      </c>
      <c r="W7095" s="319"/>
      <c r="X7095" s="319"/>
      <c r="Y7095" s="319"/>
      <c r="Z7095" s="319"/>
      <c r="AA7095" s="319"/>
      <c r="AB7095" s="319"/>
      <c r="AC7095" s="319"/>
      <c r="AD7095" s="319"/>
      <c r="AE7095" s="319"/>
      <c r="AF7095" s="319"/>
    </row>
    <row r="7096" spans="2:32" s="313" customFormat="1" hidden="1" x14ac:dyDescent="0.25">
      <c r="B7096" s="313" t="s">
        <v>9184</v>
      </c>
      <c r="C7096" s="672"/>
      <c r="D7096" s="313" t="s">
        <v>12453</v>
      </c>
      <c r="E7096" s="313" t="s">
        <v>412</v>
      </c>
      <c r="I7096" s="313" t="s">
        <v>9185</v>
      </c>
      <c r="J7096" s="313" t="s">
        <v>423</v>
      </c>
      <c r="K7096" s="313">
        <v>48</v>
      </c>
      <c r="L7096" s="319"/>
      <c r="M7096" s="319">
        <v>46</v>
      </c>
      <c r="N7096" s="319">
        <v>27</v>
      </c>
      <c r="O7096" s="319" t="s">
        <v>9644</v>
      </c>
      <c r="P7096" s="319">
        <v>2</v>
      </c>
      <c r="Q7096" s="319">
        <v>12</v>
      </c>
      <c r="R7096" s="319">
        <v>5</v>
      </c>
      <c r="S7096" s="319" t="s">
        <v>9645</v>
      </c>
      <c r="T7096" s="319">
        <v>179</v>
      </c>
      <c r="U7096" s="319">
        <v>48.774000000000001</v>
      </c>
      <c r="V7096" s="319">
        <v>2.2010000000000001</v>
      </c>
      <c r="W7096" s="319"/>
      <c r="X7096" s="319"/>
      <c r="Y7096" s="319"/>
      <c r="Z7096" s="319"/>
      <c r="AA7096" s="319"/>
      <c r="AB7096" s="319"/>
      <c r="AC7096" s="319"/>
      <c r="AD7096" s="319"/>
      <c r="AE7096" s="319"/>
      <c r="AF7096" s="319"/>
    </row>
    <row r="7097" spans="2:32" s="313" customFormat="1" hidden="1" x14ac:dyDescent="0.25">
      <c r="B7097" s="313" t="s">
        <v>9120</v>
      </c>
      <c r="C7097" s="672"/>
      <c r="D7097" s="313" t="s">
        <v>12454</v>
      </c>
      <c r="E7097" s="313" t="s">
        <v>412</v>
      </c>
      <c r="I7097" s="313" t="s">
        <v>9120</v>
      </c>
      <c r="J7097" s="313" t="s">
        <v>525</v>
      </c>
      <c r="K7097" s="313">
        <v>26</v>
      </c>
      <c r="L7097" s="319"/>
      <c r="M7097" s="319">
        <v>33</v>
      </c>
      <c r="N7097" s="319">
        <v>58</v>
      </c>
      <c r="O7097" s="319" t="s">
        <v>9647</v>
      </c>
      <c r="P7097" s="319">
        <v>27</v>
      </c>
      <c r="Q7097" s="319">
        <v>57</v>
      </c>
      <c r="R7097" s="319">
        <v>38</v>
      </c>
      <c r="S7097" s="319" t="s">
        <v>9645</v>
      </c>
      <c r="T7097" s="319">
        <v>1478</v>
      </c>
      <c r="U7097" s="319">
        <v>-26.565999999999999</v>
      </c>
      <c r="V7097" s="319">
        <v>27.960999999999999</v>
      </c>
      <c r="W7097" s="319"/>
      <c r="X7097" s="319"/>
      <c r="Y7097" s="319"/>
      <c r="Z7097" s="319"/>
      <c r="AA7097" s="319"/>
      <c r="AB7097" s="319"/>
      <c r="AC7097" s="319"/>
      <c r="AD7097" s="319"/>
      <c r="AE7097" s="319"/>
      <c r="AF7097" s="319"/>
    </row>
    <row r="7098" spans="2:32" s="313" customFormat="1" hidden="1" x14ac:dyDescent="0.25">
      <c r="B7098" s="313" t="s">
        <v>9127</v>
      </c>
      <c r="C7098" s="672"/>
      <c r="D7098" s="313" t="s">
        <v>12455</v>
      </c>
      <c r="E7098" s="313" t="s">
        <v>412</v>
      </c>
      <c r="I7098" s="313" t="s">
        <v>9128</v>
      </c>
      <c r="J7098" s="313" t="s">
        <v>600</v>
      </c>
      <c r="K7098" s="313">
        <v>45</v>
      </c>
      <c r="L7098" s="319"/>
      <c r="M7098" s="319">
        <v>28</v>
      </c>
      <c r="N7098" s="319">
        <v>19</v>
      </c>
      <c r="O7098" s="319" t="s">
        <v>9644</v>
      </c>
      <c r="P7098" s="319">
        <v>10</v>
      </c>
      <c r="Q7098" s="319">
        <v>55</v>
      </c>
      <c r="R7098" s="319">
        <v>40</v>
      </c>
      <c r="S7098" s="319" t="s">
        <v>9645</v>
      </c>
      <c r="T7098" s="319">
        <v>88</v>
      </c>
      <c r="U7098" s="319">
        <v>45.472000000000001</v>
      </c>
      <c r="V7098" s="319">
        <v>10.928000000000001</v>
      </c>
      <c r="W7098" s="319"/>
      <c r="X7098" s="319"/>
      <c r="Y7098" s="319"/>
      <c r="Z7098" s="319"/>
      <c r="AA7098" s="319"/>
      <c r="AB7098" s="319"/>
      <c r="AC7098" s="319"/>
      <c r="AD7098" s="319"/>
      <c r="AE7098" s="319"/>
      <c r="AF7098" s="319"/>
    </row>
    <row r="7099" spans="2:32" s="313" customFormat="1" hidden="1" x14ac:dyDescent="0.25">
      <c r="B7099" s="313" t="s">
        <v>7786</v>
      </c>
      <c r="C7099" s="672"/>
      <c r="D7099" s="313" t="s">
        <v>12456</v>
      </c>
      <c r="E7099" s="313" t="s">
        <v>412</v>
      </c>
      <c r="I7099" s="313" t="s">
        <v>7787</v>
      </c>
      <c r="J7099" s="313" t="s">
        <v>714</v>
      </c>
      <c r="K7099" s="313">
        <v>3</v>
      </c>
      <c r="L7099" s="319"/>
      <c r="M7099" s="319">
        <v>26</v>
      </c>
      <c r="N7099" s="319">
        <v>7</v>
      </c>
      <c r="O7099" s="319" t="s">
        <v>9647</v>
      </c>
      <c r="P7099" s="319">
        <v>79</v>
      </c>
      <c r="Q7099" s="319">
        <v>58</v>
      </c>
      <c r="R7099" s="319">
        <v>40</v>
      </c>
      <c r="S7099" s="319" t="s">
        <v>9648</v>
      </c>
      <c r="T7099" s="319">
        <v>52</v>
      </c>
      <c r="U7099" s="319">
        <v>-3.4350000000000001</v>
      </c>
      <c r="V7099" s="319">
        <v>-79.977999999999994</v>
      </c>
      <c r="W7099" s="319"/>
      <c r="X7099" s="319"/>
      <c r="Y7099" s="319"/>
      <c r="Z7099" s="319"/>
      <c r="AA7099" s="319"/>
      <c r="AB7099" s="319"/>
      <c r="AC7099" s="319"/>
      <c r="AD7099" s="319"/>
      <c r="AE7099" s="319"/>
      <c r="AF7099" s="319"/>
    </row>
    <row r="7100" spans="2:32" s="313" customFormat="1" hidden="1" x14ac:dyDescent="0.25">
      <c r="B7100" s="313" t="s">
        <v>9151</v>
      </c>
      <c r="C7100" s="672"/>
      <c r="D7100" s="313" t="s">
        <v>12457</v>
      </c>
      <c r="E7100" s="313" t="s">
        <v>412</v>
      </c>
      <c r="I7100" s="313" t="s">
        <v>9151</v>
      </c>
      <c r="J7100" s="313" t="s">
        <v>745</v>
      </c>
      <c r="K7100" s="313">
        <v>65</v>
      </c>
      <c r="L7100" s="319"/>
      <c r="M7100" s="319">
        <v>52</v>
      </c>
      <c r="N7100" s="319">
        <v>31</v>
      </c>
      <c r="O7100" s="319" t="s">
        <v>9644</v>
      </c>
      <c r="P7100" s="319">
        <v>20</v>
      </c>
      <c r="Q7100" s="319">
        <v>8</v>
      </c>
      <c r="R7100" s="319">
        <v>59</v>
      </c>
      <c r="S7100" s="319" t="s">
        <v>9645</v>
      </c>
      <c r="T7100" s="319">
        <v>182</v>
      </c>
      <c r="U7100" s="319">
        <v>65.875</v>
      </c>
      <c r="V7100" s="319">
        <v>20.149999999999999</v>
      </c>
      <c r="W7100" s="319"/>
      <c r="X7100" s="319"/>
      <c r="Y7100" s="319"/>
      <c r="Z7100" s="319"/>
      <c r="AA7100" s="319"/>
      <c r="AB7100" s="319"/>
      <c r="AC7100" s="319"/>
      <c r="AD7100" s="319"/>
      <c r="AE7100" s="319"/>
      <c r="AF7100" s="319"/>
    </row>
    <row r="7101" spans="2:32" s="313" customFormat="1" hidden="1" x14ac:dyDescent="0.25">
      <c r="B7101" s="313" t="s">
        <v>9155</v>
      </c>
      <c r="C7101" s="672"/>
      <c r="D7101" s="313" t="s">
        <v>12458</v>
      </c>
      <c r="E7101" s="313" t="s">
        <v>412</v>
      </c>
      <c r="I7101" s="313" t="s">
        <v>9156</v>
      </c>
      <c r="J7101" s="313" t="s">
        <v>3421</v>
      </c>
      <c r="K7101" s="313">
        <v>48</v>
      </c>
      <c r="L7101" s="319"/>
      <c r="M7101" s="319">
        <v>0</v>
      </c>
      <c r="N7101" s="319">
        <v>0</v>
      </c>
      <c r="O7101" s="319" t="s">
        <v>9644</v>
      </c>
      <c r="P7101" s="319">
        <v>16</v>
      </c>
      <c r="Q7101" s="319">
        <v>30</v>
      </c>
      <c r="R7101" s="319">
        <v>0</v>
      </c>
      <c r="S7101" s="319" t="s">
        <v>9645</v>
      </c>
      <c r="T7101" s="319">
        <v>0</v>
      </c>
      <c r="U7101" s="319">
        <v>48</v>
      </c>
      <c r="V7101" s="319">
        <v>16.5</v>
      </c>
      <c r="W7101" s="319"/>
      <c r="X7101" s="319"/>
      <c r="Y7101" s="319"/>
      <c r="Z7101" s="319"/>
      <c r="AA7101" s="319"/>
      <c r="AB7101" s="319"/>
      <c r="AC7101" s="319"/>
      <c r="AD7101" s="319"/>
      <c r="AE7101" s="319"/>
      <c r="AF7101" s="319"/>
    </row>
    <row r="7102" spans="2:32" s="313" customFormat="1" hidden="1" x14ac:dyDescent="0.25">
      <c r="B7102" s="313" t="s">
        <v>9162</v>
      </c>
      <c r="C7102" s="672"/>
      <c r="D7102" s="313" t="s">
        <v>12459</v>
      </c>
      <c r="E7102" s="313" t="s">
        <v>412</v>
      </c>
      <c r="I7102" s="313" t="s">
        <v>9162</v>
      </c>
      <c r="J7102" s="313" t="s">
        <v>1018</v>
      </c>
      <c r="K7102" s="313">
        <v>17</v>
      </c>
      <c r="L7102" s="319"/>
      <c r="M7102" s="319">
        <v>33</v>
      </c>
      <c r="N7102" s="319">
        <v>13</v>
      </c>
      <c r="O7102" s="319" t="s">
        <v>9644</v>
      </c>
      <c r="P7102" s="319">
        <v>120</v>
      </c>
      <c r="Q7102" s="319">
        <v>21</v>
      </c>
      <c r="R7102" s="319">
        <v>27</v>
      </c>
      <c r="S7102" s="319" t="s">
        <v>9645</v>
      </c>
      <c r="T7102" s="319">
        <v>11</v>
      </c>
      <c r="U7102" s="319">
        <v>17.553999999999998</v>
      </c>
      <c r="V7102" s="319">
        <v>120.357</v>
      </c>
      <c r="W7102" s="319"/>
      <c r="X7102" s="319"/>
      <c r="Y7102" s="319"/>
      <c r="Z7102" s="319"/>
      <c r="AA7102" s="319"/>
      <c r="AB7102" s="319"/>
      <c r="AC7102" s="319"/>
      <c r="AD7102" s="319"/>
      <c r="AE7102" s="319"/>
      <c r="AF7102" s="319"/>
    </row>
    <row r="7103" spans="2:32" s="313" customFormat="1" hidden="1" x14ac:dyDescent="0.25">
      <c r="B7103" s="313" t="s">
        <v>9183</v>
      </c>
      <c r="C7103" s="672"/>
      <c r="D7103" s="313" t="s">
        <v>12460</v>
      </c>
      <c r="E7103" s="313" t="s">
        <v>412</v>
      </c>
      <c r="I7103" s="313" t="s">
        <v>9183</v>
      </c>
      <c r="J7103" s="313" t="s">
        <v>1055</v>
      </c>
      <c r="K7103" s="313">
        <v>33</v>
      </c>
      <c r="L7103" s="319"/>
      <c r="M7103" s="319">
        <v>43</v>
      </c>
      <c r="N7103" s="319">
        <v>47</v>
      </c>
      <c r="O7103" s="319" t="s">
        <v>9647</v>
      </c>
      <c r="P7103" s="319">
        <v>65</v>
      </c>
      <c r="Q7103" s="319">
        <v>23</v>
      </c>
      <c r="R7103" s="319">
        <v>14</v>
      </c>
      <c r="S7103" s="319" t="s">
        <v>9648</v>
      </c>
      <c r="T7103" s="319">
        <v>485</v>
      </c>
      <c r="U7103" s="319">
        <v>-33.729999999999997</v>
      </c>
      <c r="V7103" s="319">
        <v>-65.387</v>
      </c>
      <c r="W7103" s="319"/>
      <c r="X7103" s="319"/>
      <c r="Y7103" s="319"/>
      <c r="Z7103" s="319"/>
      <c r="AA7103" s="319"/>
      <c r="AB7103" s="319"/>
      <c r="AC7103" s="319"/>
      <c r="AD7103" s="319"/>
      <c r="AE7103" s="319"/>
      <c r="AF7103" s="319"/>
    </row>
    <row r="7104" spans="2:32" s="313" customFormat="1" hidden="1" x14ac:dyDescent="0.25">
      <c r="B7104" s="313" t="s">
        <v>5575</v>
      </c>
      <c r="C7104" s="672"/>
      <c r="D7104" s="313" t="s">
        <v>12461</v>
      </c>
      <c r="E7104" s="313" t="s">
        <v>412</v>
      </c>
      <c r="I7104" s="313" t="s">
        <v>5576</v>
      </c>
      <c r="J7104" s="313" t="s">
        <v>423</v>
      </c>
      <c r="K7104" s="313">
        <v>48</v>
      </c>
      <c r="L7104" s="319"/>
      <c r="M7104" s="319">
        <v>36</v>
      </c>
      <c r="N7104" s="319">
        <v>17</v>
      </c>
      <c r="O7104" s="319" t="s">
        <v>9644</v>
      </c>
      <c r="P7104" s="319">
        <v>2</v>
      </c>
      <c r="Q7104" s="319">
        <v>40</v>
      </c>
      <c r="R7104" s="319">
        <v>16</v>
      </c>
      <c r="S7104" s="319" t="s">
        <v>9645</v>
      </c>
      <c r="T7104" s="319">
        <v>93</v>
      </c>
      <c r="U7104" s="319">
        <v>48.604999999999997</v>
      </c>
      <c r="V7104" s="319">
        <v>2.6709999999999998</v>
      </c>
      <c r="W7104" s="319"/>
      <c r="X7104" s="319"/>
      <c r="Y7104" s="319"/>
      <c r="Z7104" s="319"/>
      <c r="AA7104" s="319"/>
      <c r="AB7104" s="319"/>
      <c r="AC7104" s="319"/>
      <c r="AD7104" s="319"/>
      <c r="AE7104" s="319"/>
      <c r="AF7104" s="319"/>
    </row>
    <row r="7105" spans="2:32" s="313" customFormat="1" hidden="1" x14ac:dyDescent="0.25">
      <c r="B7105" s="313" t="s">
        <v>9194</v>
      </c>
      <c r="C7105" s="672"/>
      <c r="D7105" s="313" t="s">
        <v>12462</v>
      </c>
      <c r="E7105" s="313" t="s">
        <v>412</v>
      </c>
      <c r="I7105" s="313" t="s">
        <v>9195</v>
      </c>
      <c r="J7105" s="313" t="s">
        <v>423</v>
      </c>
      <c r="K7105" s="313">
        <v>44</v>
      </c>
      <c r="L7105" s="319"/>
      <c r="M7105" s="319">
        <v>23</v>
      </c>
      <c r="N7105" s="319">
        <v>49</v>
      </c>
      <c r="O7105" s="319" t="s">
        <v>9644</v>
      </c>
      <c r="P7105" s="319">
        <v>0</v>
      </c>
      <c r="Q7105" s="319">
        <v>45</v>
      </c>
      <c r="R7105" s="319">
        <v>32</v>
      </c>
      <c r="S7105" s="319" t="s">
        <v>9645</v>
      </c>
      <c r="T7105" s="319">
        <v>58</v>
      </c>
      <c r="U7105" s="319">
        <v>44.396999999999998</v>
      </c>
      <c r="V7105" s="319">
        <v>0.75900000000000001</v>
      </c>
      <c r="W7105" s="319"/>
      <c r="X7105" s="319"/>
      <c r="Y7105" s="319"/>
      <c r="Z7105" s="319"/>
      <c r="AA7105" s="319"/>
      <c r="AB7105" s="319"/>
      <c r="AC7105" s="319"/>
      <c r="AD7105" s="319"/>
      <c r="AE7105" s="319"/>
      <c r="AF7105" s="319"/>
    </row>
    <row r="7106" spans="2:32" s="313" customFormat="1" hidden="1" x14ac:dyDescent="0.25">
      <c r="B7106" s="313" t="s">
        <v>9196</v>
      </c>
      <c r="C7106" s="672"/>
      <c r="D7106" s="313" t="s">
        <v>12463</v>
      </c>
      <c r="E7106" s="313" t="s">
        <v>412</v>
      </c>
      <c r="I7106" s="313" t="s">
        <v>9197</v>
      </c>
      <c r="J7106" s="313" t="s">
        <v>406</v>
      </c>
      <c r="K7106" s="313">
        <v>49</v>
      </c>
      <c r="L7106" s="319"/>
      <c r="M7106" s="319">
        <v>38</v>
      </c>
      <c r="N7106" s="319">
        <v>1</v>
      </c>
      <c r="O7106" s="319" t="s">
        <v>9644</v>
      </c>
      <c r="P7106" s="319">
        <v>11</v>
      </c>
      <c r="Q7106" s="319">
        <v>46</v>
      </c>
      <c r="R7106" s="319">
        <v>2</v>
      </c>
      <c r="S7106" s="319" t="s">
        <v>9645</v>
      </c>
      <c r="T7106" s="319">
        <v>413</v>
      </c>
      <c r="U7106" s="319">
        <v>49.634</v>
      </c>
      <c r="V7106" s="319">
        <v>11.766999999999999</v>
      </c>
      <c r="W7106" s="319"/>
      <c r="X7106" s="319"/>
      <c r="Y7106" s="319"/>
      <c r="Z7106" s="319"/>
      <c r="AA7106" s="319"/>
      <c r="AB7106" s="319"/>
      <c r="AC7106" s="319"/>
      <c r="AD7106" s="319"/>
      <c r="AE7106" s="319"/>
      <c r="AF7106" s="319"/>
    </row>
    <row r="7107" spans="2:32" s="313" customFormat="1" hidden="1" x14ac:dyDescent="0.25">
      <c r="B7107" s="313" t="s">
        <v>9198</v>
      </c>
      <c r="C7107" s="672"/>
      <c r="D7107" s="313" t="s">
        <v>12464</v>
      </c>
      <c r="E7107" s="313" t="s">
        <v>412</v>
      </c>
      <c r="I7107" s="313" t="s">
        <v>9198</v>
      </c>
      <c r="J7107" s="313" t="s">
        <v>406</v>
      </c>
      <c r="K7107" s="313">
        <v>48</v>
      </c>
      <c r="L7107" s="319"/>
      <c r="M7107" s="319">
        <v>38</v>
      </c>
      <c r="N7107" s="319">
        <v>11</v>
      </c>
      <c r="O7107" s="319" t="s">
        <v>9644</v>
      </c>
      <c r="P7107" s="319">
        <v>13</v>
      </c>
      <c r="Q7107" s="319">
        <v>11</v>
      </c>
      <c r="R7107" s="319">
        <v>43</v>
      </c>
      <c r="S7107" s="319" t="s">
        <v>9645</v>
      </c>
      <c r="T7107" s="319">
        <v>303</v>
      </c>
      <c r="U7107" s="319">
        <v>48.636000000000003</v>
      </c>
      <c r="V7107" s="319">
        <v>13.195</v>
      </c>
      <c r="W7107" s="319"/>
      <c r="X7107" s="319"/>
      <c r="Y7107" s="319"/>
      <c r="Z7107" s="319"/>
      <c r="AA7107" s="319"/>
      <c r="AB7107" s="319"/>
      <c r="AC7107" s="319"/>
      <c r="AD7107" s="319"/>
      <c r="AE7107" s="319"/>
      <c r="AF7107" s="319"/>
    </row>
    <row r="7108" spans="2:32" s="313" customFormat="1" hidden="1" x14ac:dyDescent="0.25">
      <c r="B7108" s="313" t="s">
        <v>9199</v>
      </c>
      <c r="C7108" s="672"/>
      <c r="D7108" s="313" t="s">
        <v>12465</v>
      </c>
      <c r="E7108" s="313" t="s">
        <v>412</v>
      </c>
      <c r="I7108" s="313" t="s">
        <v>9199</v>
      </c>
      <c r="J7108" s="313" t="s">
        <v>1018</v>
      </c>
      <c r="K7108" s="313">
        <v>13</v>
      </c>
      <c r="L7108" s="319"/>
      <c r="M7108" s="319">
        <v>34</v>
      </c>
      <c r="N7108" s="319">
        <v>39</v>
      </c>
      <c r="O7108" s="319" t="s">
        <v>9644</v>
      </c>
      <c r="P7108" s="319">
        <v>124</v>
      </c>
      <c r="Q7108" s="319">
        <v>12</v>
      </c>
      <c r="R7108" s="319">
        <v>22</v>
      </c>
      <c r="S7108" s="319" t="s">
        <v>9645</v>
      </c>
      <c r="T7108" s="319">
        <v>37</v>
      </c>
      <c r="U7108" s="319">
        <v>13.577999999999999</v>
      </c>
      <c r="V7108" s="319">
        <v>124.206</v>
      </c>
      <c r="W7108" s="319"/>
      <c r="X7108" s="319"/>
      <c r="Y7108" s="319"/>
      <c r="Z7108" s="319"/>
      <c r="AA7108" s="319"/>
      <c r="AB7108" s="319"/>
      <c r="AC7108" s="319"/>
      <c r="AD7108" s="319"/>
      <c r="AE7108" s="319"/>
      <c r="AF7108" s="319"/>
    </row>
    <row r="7109" spans="2:32" s="313" customFormat="1" hidden="1" x14ac:dyDescent="0.25">
      <c r="B7109" s="313" t="s">
        <v>5420</v>
      </c>
      <c r="C7109" s="672"/>
      <c r="D7109" s="313" t="s">
        <v>12466</v>
      </c>
      <c r="E7109" s="313" t="s">
        <v>412</v>
      </c>
      <c r="I7109" s="313" t="s">
        <v>5421</v>
      </c>
      <c r="J7109" s="313" t="s">
        <v>423</v>
      </c>
      <c r="K7109" s="313">
        <v>44</v>
      </c>
      <c r="L7109" s="319"/>
      <c r="M7109" s="319">
        <v>29</v>
      </c>
      <c r="N7109" s="319">
        <v>56</v>
      </c>
      <c r="O7109" s="319" t="s">
        <v>9644</v>
      </c>
      <c r="P7109" s="319">
        <v>0</v>
      </c>
      <c r="Q7109" s="319">
        <v>12</v>
      </c>
      <c r="R7109" s="319">
        <v>1</v>
      </c>
      <c r="S7109" s="319" t="s">
        <v>9645</v>
      </c>
      <c r="T7109" s="319">
        <v>33</v>
      </c>
      <c r="U7109" s="319">
        <v>44.499000000000002</v>
      </c>
      <c r="V7109" s="319">
        <v>0.2</v>
      </c>
      <c r="W7109" s="319"/>
      <c r="X7109" s="319"/>
      <c r="Y7109" s="319"/>
      <c r="Z7109" s="319"/>
      <c r="AA7109" s="319"/>
      <c r="AB7109" s="319"/>
      <c r="AC7109" s="319"/>
      <c r="AD7109" s="319"/>
      <c r="AE7109" s="319"/>
      <c r="AF7109" s="319"/>
    </row>
    <row r="7110" spans="2:32" s="313" customFormat="1" hidden="1" x14ac:dyDescent="0.25">
      <c r="B7110" s="313" t="s">
        <v>9202</v>
      </c>
      <c r="C7110" s="672"/>
      <c r="D7110" s="313" t="s">
        <v>12467</v>
      </c>
      <c r="E7110" s="313" t="s">
        <v>412</v>
      </c>
      <c r="I7110" s="313" t="s">
        <v>9202</v>
      </c>
      <c r="J7110" s="313" t="s">
        <v>705</v>
      </c>
      <c r="K7110" s="313">
        <v>40</v>
      </c>
      <c r="L7110" s="319"/>
      <c r="M7110" s="319">
        <v>43</v>
      </c>
      <c r="N7110" s="319">
        <v>31</v>
      </c>
      <c r="O7110" s="319" t="s">
        <v>9644</v>
      </c>
      <c r="P7110" s="319">
        <v>7</v>
      </c>
      <c r="Q7110" s="319">
        <v>53</v>
      </c>
      <c r="R7110" s="319">
        <v>20</v>
      </c>
      <c r="S7110" s="319" t="s">
        <v>9648</v>
      </c>
      <c r="T7110" s="319">
        <v>628</v>
      </c>
      <c r="U7110" s="319">
        <v>40.725000000000001</v>
      </c>
      <c r="V7110" s="319">
        <v>-7.8890000000000002</v>
      </c>
      <c r="W7110" s="319"/>
      <c r="X7110" s="319"/>
      <c r="Y7110" s="319"/>
      <c r="Z7110" s="319"/>
      <c r="AA7110" s="319"/>
      <c r="AB7110" s="319"/>
      <c r="AC7110" s="319"/>
      <c r="AD7110" s="319"/>
      <c r="AE7110" s="319"/>
      <c r="AF7110" s="319"/>
    </row>
    <row r="7111" spans="2:32" s="313" customFormat="1" hidden="1" x14ac:dyDescent="0.25">
      <c r="B7111" s="313" t="s">
        <v>9207</v>
      </c>
      <c r="C7111" s="672"/>
      <c r="D7111" s="313" t="s">
        <v>12468</v>
      </c>
      <c r="E7111" s="313" t="s">
        <v>412</v>
      </c>
      <c r="I7111" s="313" t="s">
        <v>9207</v>
      </c>
      <c r="J7111" s="313" t="s">
        <v>600</v>
      </c>
      <c r="K7111" s="313">
        <v>42</v>
      </c>
      <c r="L7111" s="319"/>
      <c r="M7111" s="319">
        <v>25</v>
      </c>
      <c r="N7111" s="319">
        <v>49</v>
      </c>
      <c r="O7111" s="319" t="s">
        <v>9644</v>
      </c>
      <c r="P7111" s="319">
        <v>12</v>
      </c>
      <c r="Q7111" s="319">
        <v>3</v>
      </c>
      <c r="R7111" s="319">
        <v>51</v>
      </c>
      <c r="S7111" s="319" t="s">
        <v>9645</v>
      </c>
      <c r="T7111" s="319">
        <v>303</v>
      </c>
      <c r="U7111" s="319">
        <v>42.43</v>
      </c>
      <c r="V7111" s="319">
        <v>12.064</v>
      </c>
      <c r="W7111" s="319"/>
      <c r="X7111" s="319"/>
      <c r="Y7111" s="319"/>
      <c r="Z7111" s="319"/>
      <c r="AA7111" s="319"/>
      <c r="AB7111" s="319"/>
      <c r="AC7111" s="319"/>
      <c r="AD7111" s="319"/>
      <c r="AE7111" s="319"/>
      <c r="AF7111" s="319"/>
    </row>
    <row r="7112" spans="2:32" s="313" customFormat="1" hidden="1" x14ac:dyDescent="0.25">
      <c r="B7112" s="313" t="s">
        <v>9212</v>
      </c>
      <c r="C7112" s="672"/>
      <c r="D7112" s="313" t="s">
        <v>12469</v>
      </c>
      <c r="E7112" s="313" t="s">
        <v>412</v>
      </c>
      <c r="I7112" s="313" t="s">
        <v>9212</v>
      </c>
      <c r="J7112" s="313" t="s">
        <v>665</v>
      </c>
      <c r="K7112" s="313">
        <v>14</v>
      </c>
      <c r="L7112" s="319"/>
      <c r="M7112" s="319">
        <v>51</v>
      </c>
      <c r="N7112" s="319">
        <v>45</v>
      </c>
      <c r="O7112" s="319" t="s">
        <v>9647</v>
      </c>
      <c r="P7112" s="319">
        <v>40</v>
      </c>
      <c r="Q7112" s="319">
        <v>51</v>
      </c>
      <c r="R7112" s="319">
        <v>47</v>
      </c>
      <c r="S7112" s="319" t="s">
        <v>9648</v>
      </c>
      <c r="T7112" s="319">
        <v>914</v>
      </c>
      <c r="U7112" s="319">
        <v>-14.862</v>
      </c>
      <c r="V7112" s="319">
        <v>-40.863</v>
      </c>
      <c r="W7112" s="319"/>
      <c r="X7112" s="319"/>
      <c r="Y7112" s="319"/>
      <c r="Z7112" s="319"/>
      <c r="AA7112" s="319"/>
      <c r="AB7112" s="319"/>
      <c r="AC7112" s="319"/>
      <c r="AD7112" s="319"/>
      <c r="AE7112" s="319"/>
      <c r="AF7112" s="319"/>
    </row>
    <row r="7113" spans="2:32" s="313" customFormat="1" hidden="1" x14ac:dyDescent="0.25">
      <c r="B7113" s="313" t="s">
        <v>9216</v>
      </c>
      <c r="C7113" s="672"/>
      <c r="D7113" s="313" t="s">
        <v>12470</v>
      </c>
      <c r="E7113" s="313" t="s">
        <v>412</v>
      </c>
      <c r="I7113" s="313" t="s">
        <v>9216</v>
      </c>
      <c r="J7113" s="313" t="s">
        <v>1895</v>
      </c>
      <c r="K7113" s="313">
        <v>50</v>
      </c>
      <c r="L7113" s="319"/>
      <c r="M7113" s="319">
        <v>12</v>
      </c>
      <c r="N7113" s="319">
        <v>59</v>
      </c>
      <c r="O7113" s="319" t="s">
        <v>9644</v>
      </c>
      <c r="P7113" s="319">
        <v>14</v>
      </c>
      <c r="Q7113" s="319">
        <v>23</v>
      </c>
      <c r="R7113" s="319">
        <v>44</v>
      </c>
      <c r="S7113" s="319" t="s">
        <v>9645</v>
      </c>
      <c r="T7113" s="319">
        <v>281</v>
      </c>
      <c r="U7113" s="319">
        <v>50.216000000000001</v>
      </c>
      <c r="V7113" s="319">
        <v>14.396000000000001</v>
      </c>
      <c r="W7113" s="319"/>
      <c r="X7113" s="319"/>
      <c r="Y7113" s="319"/>
      <c r="Z7113" s="319"/>
      <c r="AA7113" s="319"/>
      <c r="AB7113" s="319"/>
      <c r="AC7113" s="319"/>
      <c r="AD7113" s="319"/>
      <c r="AE7113" s="319"/>
      <c r="AF7113" s="319"/>
    </row>
    <row r="7114" spans="2:32" s="313" customFormat="1" hidden="1" x14ac:dyDescent="0.25">
      <c r="B7114" s="313" t="s">
        <v>2375</v>
      </c>
      <c r="C7114" s="672"/>
      <c r="D7114" s="313" t="s">
        <v>12471</v>
      </c>
      <c r="E7114" s="313" t="s">
        <v>412</v>
      </c>
      <c r="I7114" s="313" t="s">
        <v>2376</v>
      </c>
      <c r="J7114" s="313" t="s">
        <v>423</v>
      </c>
      <c r="K7114" s="313">
        <v>48</v>
      </c>
      <c r="L7114" s="319"/>
      <c r="M7114" s="319">
        <v>50</v>
      </c>
      <c r="N7114" s="319">
        <v>15</v>
      </c>
      <c r="O7114" s="319" t="s">
        <v>9644</v>
      </c>
      <c r="P7114" s="319">
        <v>3</v>
      </c>
      <c r="Q7114" s="319">
        <v>0</v>
      </c>
      <c r="R7114" s="319">
        <v>58</v>
      </c>
      <c r="S7114" s="319" t="s">
        <v>9645</v>
      </c>
      <c r="T7114" s="319">
        <v>143</v>
      </c>
      <c r="U7114" s="319">
        <v>48.838000000000001</v>
      </c>
      <c r="V7114" s="319">
        <v>3.016</v>
      </c>
      <c r="W7114" s="319"/>
      <c r="X7114" s="319"/>
      <c r="Y7114" s="319"/>
      <c r="Z7114" s="319"/>
      <c r="AA7114" s="319"/>
      <c r="AB7114" s="319"/>
      <c r="AC7114" s="319"/>
      <c r="AD7114" s="319"/>
      <c r="AE7114" s="319"/>
      <c r="AF7114" s="319"/>
    </row>
    <row r="7115" spans="2:32" s="313" customFormat="1" hidden="1" x14ac:dyDescent="0.25">
      <c r="B7115" s="313" t="s">
        <v>9226</v>
      </c>
      <c r="C7115" s="672"/>
      <c r="D7115" s="313" t="s">
        <v>12472</v>
      </c>
      <c r="E7115" s="313" t="s">
        <v>412</v>
      </c>
      <c r="I7115" s="313" t="s">
        <v>9226</v>
      </c>
      <c r="J7115" s="313" t="s">
        <v>525</v>
      </c>
      <c r="K7115" s="313">
        <v>31</v>
      </c>
      <c r="L7115" s="319"/>
      <c r="M7115" s="319">
        <v>38</v>
      </c>
      <c r="N7115" s="319">
        <v>27</v>
      </c>
      <c r="O7115" s="319" t="s">
        <v>9647</v>
      </c>
      <c r="P7115" s="319">
        <v>18</v>
      </c>
      <c r="Q7115" s="319">
        <v>32</v>
      </c>
      <c r="R7115" s="319">
        <v>41</v>
      </c>
      <c r="S7115" s="319" t="s">
        <v>9645</v>
      </c>
      <c r="T7115" s="319">
        <v>101</v>
      </c>
      <c r="U7115" s="319">
        <v>-31.640999999999998</v>
      </c>
      <c r="V7115" s="319">
        <v>18.545000000000002</v>
      </c>
      <c r="W7115" s="319"/>
      <c r="X7115" s="319"/>
      <c r="Y7115" s="319"/>
      <c r="Z7115" s="319"/>
      <c r="AA7115" s="319"/>
      <c r="AB7115" s="319"/>
      <c r="AC7115" s="319"/>
      <c r="AD7115" s="319"/>
      <c r="AE7115" s="319"/>
      <c r="AF7115" s="319"/>
    </row>
    <row r="7116" spans="2:32" s="313" customFormat="1" hidden="1" x14ac:dyDescent="0.25">
      <c r="B7116" s="313" t="s">
        <v>9227</v>
      </c>
      <c r="C7116" s="672"/>
      <c r="D7116" s="313" t="s">
        <v>12473</v>
      </c>
      <c r="E7116" s="313" t="s">
        <v>412</v>
      </c>
      <c r="I7116" s="313" t="s">
        <v>9227</v>
      </c>
      <c r="J7116" s="313" t="s">
        <v>1349</v>
      </c>
      <c r="K7116" s="313">
        <v>45</v>
      </c>
      <c r="L7116" s="319"/>
      <c r="M7116" s="319">
        <v>8</v>
      </c>
      <c r="N7116" s="319">
        <v>48</v>
      </c>
      <c r="O7116" s="319" t="s">
        <v>9644</v>
      </c>
      <c r="P7116" s="319">
        <v>21</v>
      </c>
      <c r="Q7116" s="319">
        <v>18</v>
      </c>
      <c r="R7116" s="319">
        <v>35</v>
      </c>
      <c r="S7116" s="319" t="s">
        <v>9645</v>
      </c>
      <c r="T7116" s="319">
        <v>85</v>
      </c>
      <c r="U7116" s="319">
        <v>45.146999999999998</v>
      </c>
      <c r="V7116" s="319">
        <v>21.31</v>
      </c>
      <c r="W7116" s="319"/>
      <c r="X7116" s="319"/>
      <c r="Y7116" s="319"/>
      <c r="Z7116" s="319"/>
      <c r="AA7116" s="319"/>
      <c r="AB7116" s="319"/>
      <c r="AC7116" s="319"/>
      <c r="AD7116" s="319"/>
      <c r="AE7116" s="319"/>
      <c r="AF7116" s="319"/>
    </row>
    <row r="7117" spans="2:32" s="313" customFormat="1" hidden="1" x14ac:dyDescent="0.25">
      <c r="B7117" s="313" t="s">
        <v>278</v>
      </c>
      <c r="C7117" s="672"/>
      <c r="D7117" s="313" t="s">
        <v>12474</v>
      </c>
      <c r="E7117" s="313" t="s">
        <v>412</v>
      </c>
      <c r="I7117" s="313" t="s">
        <v>278</v>
      </c>
      <c r="J7117" s="313" t="s">
        <v>477</v>
      </c>
      <c r="K7117" s="313">
        <v>10</v>
      </c>
      <c r="L7117" s="319"/>
      <c r="M7117" s="319">
        <v>4</v>
      </c>
      <c r="N7117" s="319">
        <v>57</v>
      </c>
      <c r="O7117" s="319" t="s">
        <v>9644</v>
      </c>
      <c r="P7117" s="319">
        <v>2</v>
      </c>
      <c r="Q7117" s="319">
        <v>30</v>
      </c>
      <c r="R7117" s="319">
        <v>27</v>
      </c>
      <c r="S7117" s="319" t="s">
        <v>9648</v>
      </c>
      <c r="T7117" s="319">
        <v>324</v>
      </c>
      <c r="U7117" s="319">
        <v>10.082000000000001</v>
      </c>
      <c r="V7117" s="319">
        <v>-2.5070000000000001</v>
      </c>
      <c r="W7117" s="319"/>
      <c r="X7117" s="319"/>
      <c r="Y7117" s="319"/>
      <c r="Z7117" s="319"/>
      <c r="AA7117" s="319"/>
      <c r="AB7117" s="319"/>
      <c r="AC7117" s="319"/>
      <c r="AD7117" s="319"/>
      <c r="AE7117" s="319"/>
      <c r="AF7117" s="319"/>
    </row>
    <row r="7118" spans="2:32" s="313" customFormat="1" hidden="1" x14ac:dyDescent="0.25">
      <c r="B7118" s="313" t="s">
        <v>9241</v>
      </c>
      <c r="C7118" s="672"/>
      <c r="D7118" s="313" t="s">
        <v>12475</v>
      </c>
      <c r="E7118" s="313" t="s">
        <v>412</v>
      </c>
      <c r="I7118" s="313" t="s">
        <v>9242</v>
      </c>
      <c r="J7118" s="313" t="s">
        <v>440</v>
      </c>
      <c r="K7118" s="313">
        <v>20</v>
      </c>
      <c r="L7118" s="319"/>
      <c r="M7118" s="319">
        <v>30</v>
      </c>
      <c r="N7118" s="319">
        <v>15</v>
      </c>
      <c r="O7118" s="319" t="s">
        <v>9644</v>
      </c>
      <c r="P7118" s="319">
        <v>45</v>
      </c>
      <c r="Q7118" s="319">
        <v>11</v>
      </c>
      <c r="R7118" s="319">
        <v>58</v>
      </c>
      <c r="S7118" s="319" t="s">
        <v>9645</v>
      </c>
      <c r="T7118" s="319">
        <v>629</v>
      </c>
      <c r="U7118" s="319">
        <v>20.504000000000001</v>
      </c>
      <c r="V7118" s="319">
        <v>45.198999999999998</v>
      </c>
      <c r="W7118" s="319"/>
      <c r="X7118" s="319"/>
      <c r="Y7118" s="319"/>
      <c r="Z7118" s="319"/>
      <c r="AA7118" s="319"/>
      <c r="AB7118" s="319"/>
      <c r="AC7118" s="319"/>
      <c r="AD7118" s="319"/>
      <c r="AE7118" s="319"/>
      <c r="AF7118" s="319"/>
    </row>
    <row r="7119" spans="2:32" s="313" customFormat="1" hidden="1" x14ac:dyDescent="0.25">
      <c r="B7119" s="313" t="s">
        <v>9250</v>
      </c>
      <c r="C7119" s="672"/>
      <c r="D7119" s="313" t="s">
        <v>12476</v>
      </c>
      <c r="E7119" s="313" t="s">
        <v>412</v>
      </c>
      <c r="I7119" s="313" t="s">
        <v>9250</v>
      </c>
      <c r="J7119" s="313" t="s">
        <v>627</v>
      </c>
      <c r="K7119" s="313">
        <v>39</v>
      </c>
      <c r="L7119" s="319"/>
      <c r="M7119" s="319">
        <v>26</v>
      </c>
      <c r="N7119" s="319">
        <v>47</v>
      </c>
      <c r="O7119" s="319" t="s">
        <v>9647</v>
      </c>
      <c r="P7119" s="319">
        <v>175</v>
      </c>
      <c r="Q7119" s="319">
        <v>39</v>
      </c>
      <c r="R7119" s="319">
        <v>30</v>
      </c>
      <c r="S7119" s="319" t="s">
        <v>9645</v>
      </c>
      <c r="T7119" s="319">
        <v>819</v>
      </c>
      <c r="U7119" s="319">
        <v>-39.445999999999998</v>
      </c>
      <c r="V7119" s="319">
        <v>175.65799999999999</v>
      </c>
      <c r="W7119" s="319"/>
      <c r="X7119" s="319"/>
      <c r="Y7119" s="319"/>
      <c r="Z7119" s="319"/>
      <c r="AA7119" s="319"/>
      <c r="AB7119" s="319"/>
      <c r="AC7119" s="319"/>
      <c r="AD7119" s="319"/>
      <c r="AE7119" s="319"/>
      <c r="AF7119" s="319"/>
    </row>
    <row r="7120" spans="2:32" s="313" customFormat="1" hidden="1" x14ac:dyDescent="0.25">
      <c r="B7120" s="313" t="s">
        <v>9251</v>
      </c>
      <c r="C7120" s="672"/>
      <c r="D7120" s="313" t="s">
        <v>12477</v>
      </c>
      <c r="E7120" s="313" t="s">
        <v>412</v>
      </c>
      <c r="I7120" s="313" t="s">
        <v>9251</v>
      </c>
      <c r="J7120" s="313" t="s">
        <v>627</v>
      </c>
      <c r="K7120" s="313">
        <v>39</v>
      </c>
      <c r="L7120" s="319"/>
      <c r="M7120" s="319">
        <v>0</v>
      </c>
      <c r="N7120" s="319">
        <v>25</v>
      </c>
      <c r="O7120" s="319" t="s">
        <v>9647</v>
      </c>
      <c r="P7120" s="319">
        <v>177</v>
      </c>
      <c r="Q7120" s="319">
        <v>24</v>
      </c>
      <c r="R7120" s="319">
        <v>24</v>
      </c>
      <c r="S7120" s="319" t="s">
        <v>9645</v>
      </c>
      <c r="T7120" s="319">
        <v>13</v>
      </c>
      <c r="U7120" s="319">
        <v>-39.006999999999998</v>
      </c>
      <c r="V7120" s="319">
        <v>177.40700000000001</v>
      </c>
      <c r="W7120" s="319"/>
      <c r="X7120" s="319"/>
      <c r="Y7120" s="319"/>
      <c r="Z7120" s="319"/>
      <c r="AA7120" s="319"/>
      <c r="AB7120" s="319"/>
      <c r="AC7120" s="319"/>
      <c r="AD7120" s="319"/>
      <c r="AE7120" s="319"/>
      <c r="AF7120" s="319"/>
    </row>
    <row r="7121" spans="2:32" s="313" customFormat="1" hidden="1" x14ac:dyDescent="0.25">
      <c r="B7121" s="313" t="s">
        <v>4762</v>
      </c>
      <c r="C7121" s="672"/>
      <c r="D7121" s="313" t="s">
        <v>12478</v>
      </c>
      <c r="E7121" s="313" t="s">
        <v>412</v>
      </c>
      <c r="I7121" s="313" t="s">
        <v>4765</v>
      </c>
      <c r="J7121" s="313" t="s">
        <v>1051</v>
      </c>
      <c r="K7121" s="313">
        <v>31</v>
      </c>
      <c r="L7121" s="319"/>
      <c r="M7121" s="319">
        <v>29</v>
      </c>
      <c r="N7121" s="319">
        <v>41</v>
      </c>
      <c r="O7121" s="319" t="s">
        <v>9644</v>
      </c>
      <c r="P7121" s="319">
        <v>74</v>
      </c>
      <c r="Q7121" s="319">
        <v>20</v>
      </c>
      <c r="R7121" s="319">
        <v>46</v>
      </c>
      <c r="S7121" s="319" t="s">
        <v>9645</v>
      </c>
      <c r="T7121" s="319">
        <v>214</v>
      </c>
      <c r="U7121" s="319">
        <v>31.495000000000001</v>
      </c>
      <c r="V7121" s="319">
        <v>74.346000000000004</v>
      </c>
      <c r="W7121" s="319"/>
      <c r="X7121" s="319"/>
      <c r="Y7121" s="319"/>
      <c r="Z7121" s="319"/>
      <c r="AA7121" s="319"/>
      <c r="AB7121" s="319"/>
      <c r="AC7121" s="319"/>
      <c r="AD7121" s="319"/>
      <c r="AE7121" s="319"/>
      <c r="AF7121" s="319"/>
    </row>
    <row r="7122" spans="2:32" s="313" customFormat="1" hidden="1" x14ac:dyDescent="0.25">
      <c r="B7122" s="313" t="s">
        <v>9265</v>
      </c>
      <c r="C7122" s="672"/>
      <c r="D7122" s="313" t="s">
        <v>12479</v>
      </c>
      <c r="E7122" s="313" t="s">
        <v>412</v>
      </c>
      <c r="I7122" s="313" t="s">
        <v>9265</v>
      </c>
      <c r="J7122" s="313" t="s">
        <v>1051</v>
      </c>
      <c r="K7122" s="313">
        <v>32</v>
      </c>
      <c r="L7122" s="319"/>
      <c r="M7122" s="319">
        <v>18</v>
      </c>
      <c r="N7122" s="319">
        <v>19</v>
      </c>
      <c r="O7122" s="319" t="s">
        <v>9644</v>
      </c>
      <c r="P7122" s="319">
        <v>69</v>
      </c>
      <c r="Q7122" s="319">
        <v>34</v>
      </c>
      <c r="R7122" s="319">
        <v>10</v>
      </c>
      <c r="S7122" s="319" t="s">
        <v>9645</v>
      </c>
      <c r="T7122" s="319">
        <v>1387</v>
      </c>
      <c r="U7122" s="319">
        <v>32.305</v>
      </c>
      <c r="V7122" s="319">
        <v>69.569000000000003</v>
      </c>
      <c r="W7122" s="319"/>
      <c r="X7122" s="319"/>
      <c r="Y7122" s="319"/>
      <c r="Z7122" s="319"/>
      <c r="AA7122" s="319"/>
      <c r="AB7122" s="319"/>
      <c r="AC7122" s="319"/>
      <c r="AD7122" s="319"/>
      <c r="AE7122" s="319"/>
      <c r="AF7122" s="319"/>
    </row>
    <row r="7123" spans="2:32" s="313" customFormat="1" hidden="1" x14ac:dyDescent="0.25">
      <c r="B7123" s="313" t="s">
        <v>9272</v>
      </c>
      <c r="C7123" s="672"/>
      <c r="D7123" s="313" t="s">
        <v>12480</v>
      </c>
      <c r="E7123" s="313" t="s">
        <v>412</v>
      </c>
      <c r="I7123" s="313" t="s">
        <v>9272</v>
      </c>
      <c r="J7123" s="313" t="s">
        <v>516</v>
      </c>
      <c r="K7123" s="313">
        <v>17</v>
      </c>
      <c r="L7123" s="319"/>
      <c r="M7123" s="319">
        <v>55</v>
      </c>
      <c r="N7123" s="319">
        <v>5</v>
      </c>
      <c r="O7123" s="319" t="s">
        <v>9644</v>
      </c>
      <c r="P7123" s="319">
        <v>79</v>
      </c>
      <c r="Q7123" s="319">
        <v>35</v>
      </c>
      <c r="R7123" s="319">
        <v>55</v>
      </c>
      <c r="S7123" s="319" t="s">
        <v>9645</v>
      </c>
      <c r="T7123" s="319">
        <v>290</v>
      </c>
      <c r="U7123" s="319">
        <v>17.917999999999999</v>
      </c>
      <c r="V7123" s="319">
        <v>79.599000000000004</v>
      </c>
      <c r="W7123" s="319"/>
      <c r="X7123" s="319"/>
      <c r="Y7123" s="319"/>
      <c r="Z7123" s="319"/>
      <c r="AA7123" s="319"/>
      <c r="AB7123" s="319"/>
      <c r="AC7123" s="319"/>
      <c r="AD7123" s="319"/>
      <c r="AE7123" s="319"/>
      <c r="AF7123" s="319"/>
    </row>
    <row r="7124" spans="2:32" s="313" customFormat="1" hidden="1" x14ac:dyDescent="0.25">
      <c r="B7124" s="313" t="s">
        <v>3298</v>
      </c>
      <c r="C7124" s="672"/>
      <c r="D7124" s="313" t="s">
        <v>12481</v>
      </c>
      <c r="E7124" s="313" t="s">
        <v>412</v>
      </c>
      <c r="I7124" s="313" t="s">
        <v>3299</v>
      </c>
      <c r="J7124" s="313" t="s">
        <v>1336</v>
      </c>
      <c r="K7124" s="313">
        <v>28</v>
      </c>
      <c r="L7124" s="319"/>
      <c r="M7124" s="319">
        <v>38</v>
      </c>
      <c r="N7124" s="319">
        <v>18</v>
      </c>
      <c r="O7124" s="319" t="s">
        <v>9644</v>
      </c>
      <c r="P7124" s="319">
        <v>21</v>
      </c>
      <c r="Q7124" s="319">
        <v>26</v>
      </c>
      <c r="R7124" s="319">
        <v>16</v>
      </c>
      <c r="S7124" s="319" t="s">
        <v>9645</v>
      </c>
      <c r="T7124" s="319">
        <v>100</v>
      </c>
      <c r="U7124" s="319">
        <v>28.638000000000002</v>
      </c>
      <c r="V7124" s="319">
        <v>21.437999999999999</v>
      </c>
      <c r="W7124" s="319"/>
      <c r="X7124" s="319"/>
      <c r="Y7124" s="319"/>
      <c r="Z7124" s="319"/>
      <c r="AA7124" s="319"/>
      <c r="AB7124" s="319"/>
      <c r="AC7124" s="319"/>
      <c r="AD7124" s="319"/>
      <c r="AE7124" s="319"/>
      <c r="AF7124" s="319"/>
    </row>
    <row r="7125" spans="2:32" s="313" customFormat="1" hidden="1" x14ac:dyDescent="0.25">
      <c r="B7125" s="313" t="s">
        <v>9276</v>
      </c>
      <c r="C7125" s="672"/>
      <c r="D7125" s="313" t="s">
        <v>12482</v>
      </c>
      <c r="E7125" s="313" t="s">
        <v>412</v>
      </c>
      <c r="I7125" s="313" t="s">
        <v>9276</v>
      </c>
      <c r="J7125" s="313" t="s">
        <v>433</v>
      </c>
      <c r="K7125" s="313">
        <v>53</v>
      </c>
      <c r="L7125" s="319"/>
      <c r="M7125" s="319">
        <v>44</v>
      </c>
      <c r="N7125" s="319">
        <v>42</v>
      </c>
      <c r="O7125" s="319" t="s">
        <v>9644</v>
      </c>
      <c r="P7125" s="319">
        <v>2</v>
      </c>
      <c r="Q7125" s="319">
        <v>52</v>
      </c>
      <c r="R7125" s="319">
        <v>59</v>
      </c>
      <c r="S7125" s="319" t="s">
        <v>9648</v>
      </c>
      <c r="T7125" s="319">
        <v>17</v>
      </c>
      <c r="U7125" s="319">
        <v>53.744999999999997</v>
      </c>
      <c r="V7125" s="319">
        <v>-2.883</v>
      </c>
      <c r="W7125" s="319"/>
      <c r="X7125" s="319"/>
      <c r="Y7125" s="319"/>
      <c r="Z7125" s="319"/>
      <c r="AA7125" s="319"/>
      <c r="AB7125" s="319"/>
      <c r="AC7125" s="319"/>
      <c r="AD7125" s="319"/>
      <c r="AE7125" s="319"/>
      <c r="AF7125" s="319"/>
    </row>
    <row r="7126" spans="2:32" s="313" customFormat="1" hidden="1" x14ac:dyDescent="0.25">
      <c r="B7126" s="313" t="s">
        <v>9284</v>
      </c>
      <c r="C7126" s="672"/>
      <c r="D7126" s="313" t="s">
        <v>12483</v>
      </c>
      <c r="E7126" s="313" t="s">
        <v>412</v>
      </c>
      <c r="I7126" s="313" t="s">
        <v>9285</v>
      </c>
      <c r="J7126" s="313" t="s">
        <v>525</v>
      </c>
      <c r="K7126" s="313">
        <v>25</v>
      </c>
      <c r="L7126" s="319"/>
      <c r="M7126" s="319">
        <v>49</v>
      </c>
      <c r="N7126" s="319">
        <v>48</v>
      </c>
      <c r="O7126" s="319" t="s">
        <v>9647</v>
      </c>
      <c r="P7126" s="319">
        <v>28</v>
      </c>
      <c r="Q7126" s="319">
        <v>13</v>
      </c>
      <c r="R7126" s="319">
        <v>21</v>
      </c>
      <c r="S7126" s="319" t="s">
        <v>9645</v>
      </c>
      <c r="T7126" s="319">
        <v>1506</v>
      </c>
      <c r="U7126" s="319">
        <v>-25.83</v>
      </c>
      <c r="V7126" s="319">
        <v>28.222000000000001</v>
      </c>
      <c r="W7126" s="319"/>
      <c r="X7126" s="319"/>
      <c r="Y7126" s="319"/>
      <c r="Z7126" s="319"/>
      <c r="AA7126" s="319"/>
      <c r="AB7126" s="319"/>
      <c r="AC7126" s="319"/>
      <c r="AD7126" s="319"/>
      <c r="AE7126" s="319"/>
      <c r="AF7126" s="319"/>
    </row>
    <row r="7127" spans="2:32" s="313" customFormat="1" hidden="1" x14ac:dyDescent="0.25">
      <c r="B7127" s="313" t="s">
        <v>7030</v>
      </c>
      <c r="C7127" s="672"/>
      <c r="D7127" s="313" t="s">
        <v>12484</v>
      </c>
      <c r="E7127" s="313" t="s">
        <v>412</v>
      </c>
      <c r="I7127" s="313" t="s">
        <v>7031</v>
      </c>
      <c r="J7127" s="313" t="s">
        <v>1148</v>
      </c>
      <c r="K7127" s="313">
        <v>13</v>
      </c>
      <c r="L7127" s="319"/>
      <c r="M7127" s="319">
        <v>46</v>
      </c>
      <c r="N7127" s="319">
        <v>7</v>
      </c>
      <c r="O7127" s="319" t="s">
        <v>9644</v>
      </c>
      <c r="P7127" s="319">
        <v>102</v>
      </c>
      <c r="Q7127" s="319">
        <v>18</v>
      </c>
      <c r="R7127" s="319">
        <v>55</v>
      </c>
      <c r="S7127" s="319" t="s">
        <v>9645</v>
      </c>
      <c r="T7127" s="319">
        <v>61</v>
      </c>
      <c r="U7127" s="319">
        <v>13.769</v>
      </c>
      <c r="V7127" s="319">
        <v>102.315</v>
      </c>
      <c r="W7127" s="319"/>
      <c r="X7127" s="319"/>
      <c r="Y7127" s="319"/>
      <c r="Z7127" s="319"/>
      <c r="AA7127" s="319"/>
      <c r="AB7127" s="319"/>
      <c r="AC7127" s="319"/>
      <c r="AD7127" s="319"/>
      <c r="AE7127" s="319"/>
      <c r="AF7127" s="319"/>
    </row>
    <row r="7128" spans="2:32" s="313" customFormat="1" hidden="1" x14ac:dyDescent="0.25">
      <c r="B7128" s="313" t="s">
        <v>9294</v>
      </c>
      <c r="C7128" s="672"/>
      <c r="D7128" s="313" t="s">
        <v>12485</v>
      </c>
      <c r="E7128" s="313" t="s">
        <v>412</v>
      </c>
      <c r="I7128" s="313" t="s">
        <v>9294</v>
      </c>
      <c r="J7128" s="313" t="s">
        <v>433</v>
      </c>
      <c r="K7128" s="313">
        <v>52</v>
      </c>
      <c r="L7128" s="319"/>
      <c r="M7128" s="319">
        <v>7</v>
      </c>
      <c r="N7128" s="319">
        <v>38</v>
      </c>
      <c r="O7128" s="319" t="s">
        <v>9644</v>
      </c>
      <c r="P7128" s="319">
        <v>0</v>
      </c>
      <c r="Q7128" s="319">
        <v>57</v>
      </c>
      <c r="R7128" s="319">
        <v>21</v>
      </c>
      <c r="S7128" s="319" t="s">
        <v>9645</v>
      </c>
      <c r="T7128" s="319">
        <v>87</v>
      </c>
      <c r="U7128" s="319">
        <v>52.127000000000002</v>
      </c>
      <c r="V7128" s="319">
        <v>0.95599999999999996</v>
      </c>
      <c r="W7128" s="319"/>
      <c r="X7128" s="319"/>
      <c r="Y7128" s="319"/>
      <c r="Z7128" s="319"/>
      <c r="AA7128" s="319"/>
      <c r="AB7128" s="319"/>
      <c r="AC7128" s="319"/>
      <c r="AD7128" s="319"/>
      <c r="AE7128" s="319"/>
      <c r="AF7128" s="319"/>
    </row>
    <row r="7129" spans="2:32" s="313" customFormat="1" hidden="1" x14ac:dyDescent="0.25">
      <c r="B7129" s="313" t="s">
        <v>9297</v>
      </c>
      <c r="C7129" s="672"/>
      <c r="D7129" s="313" t="s">
        <v>12486</v>
      </c>
      <c r="E7129" s="313" t="s">
        <v>412</v>
      </c>
      <c r="I7129" s="313" t="s">
        <v>9297</v>
      </c>
      <c r="J7129" s="313" t="s">
        <v>847</v>
      </c>
      <c r="K7129" s="313">
        <v>51</v>
      </c>
      <c r="L7129" s="319"/>
      <c r="M7129" s="319">
        <v>23</v>
      </c>
      <c r="N7129" s="319">
        <v>42</v>
      </c>
      <c r="O7129" s="319" t="s">
        <v>9644</v>
      </c>
      <c r="P7129" s="319">
        <v>4</v>
      </c>
      <c r="Q7129" s="319">
        <v>57</v>
      </c>
      <c r="R7129" s="319">
        <v>38</v>
      </c>
      <c r="S7129" s="319" t="s">
        <v>9645</v>
      </c>
      <c r="T7129" s="319">
        <v>33</v>
      </c>
      <c r="U7129" s="319">
        <v>51.395000000000003</v>
      </c>
      <c r="V7129" s="319">
        <v>4.9610000000000003</v>
      </c>
      <c r="W7129" s="319"/>
      <c r="X7129" s="319"/>
      <c r="Y7129" s="319"/>
      <c r="Z7129" s="319"/>
      <c r="AA7129" s="319"/>
      <c r="AB7129" s="319"/>
      <c r="AC7129" s="319"/>
      <c r="AD7129" s="319"/>
      <c r="AE7129" s="319"/>
      <c r="AF7129" s="319"/>
    </row>
    <row r="7130" spans="2:32" s="313" customFormat="1" hidden="1" x14ac:dyDescent="0.25">
      <c r="B7130" s="313" t="s">
        <v>9309</v>
      </c>
      <c r="C7130" s="672"/>
      <c r="D7130" s="313" t="s">
        <v>12487</v>
      </c>
      <c r="E7130" s="313" t="s">
        <v>412</v>
      </c>
      <c r="I7130" s="313" t="s">
        <v>9309</v>
      </c>
      <c r="J7130" s="313" t="s">
        <v>3421</v>
      </c>
      <c r="K7130" s="313">
        <v>48</v>
      </c>
      <c r="L7130" s="319"/>
      <c r="M7130" s="319">
        <v>10</v>
      </c>
      <c r="N7130" s="319">
        <v>59</v>
      </c>
      <c r="O7130" s="319" t="s">
        <v>9644</v>
      </c>
      <c r="P7130" s="319">
        <v>14</v>
      </c>
      <c r="Q7130" s="319">
        <v>2</v>
      </c>
      <c r="R7130" s="319">
        <v>27</v>
      </c>
      <c r="S7130" s="319" t="s">
        <v>9645</v>
      </c>
      <c r="T7130" s="319">
        <v>318</v>
      </c>
      <c r="U7130" s="319">
        <v>48.183</v>
      </c>
      <c r="V7130" s="319">
        <v>14.041</v>
      </c>
      <c r="W7130" s="319"/>
      <c r="X7130" s="319"/>
      <c r="Y7130" s="319"/>
      <c r="Z7130" s="319"/>
      <c r="AA7130" s="319"/>
      <c r="AB7130" s="319"/>
      <c r="AC7130" s="319"/>
      <c r="AD7130" s="319"/>
      <c r="AE7130" s="319"/>
      <c r="AF7130" s="319"/>
    </row>
    <row r="7131" spans="2:32" s="313" customFormat="1" hidden="1" x14ac:dyDescent="0.25">
      <c r="B7131" s="313" t="s">
        <v>9312</v>
      </c>
      <c r="C7131" s="672"/>
      <c r="D7131" s="313" t="s">
        <v>12488</v>
      </c>
      <c r="E7131" s="313" t="s">
        <v>412</v>
      </c>
      <c r="I7131" s="313" t="s">
        <v>9313</v>
      </c>
      <c r="J7131" s="313" t="s">
        <v>525</v>
      </c>
      <c r="K7131" s="313">
        <v>27</v>
      </c>
      <c r="L7131" s="319"/>
      <c r="M7131" s="319">
        <v>50</v>
      </c>
      <c r="N7131" s="319">
        <v>50</v>
      </c>
      <c r="O7131" s="319" t="s">
        <v>9647</v>
      </c>
      <c r="P7131" s="319">
        <v>26</v>
      </c>
      <c r="Q7131" s="319">
        <v>20</v>
      </c>
      <c r="R7131" s="319">
        <v>59</v>
      </c>
      <c r="S7131" s="319" t="s">
        <v>9645</v>
      </c>
      <c r="T7131" s="319">
        <v>1281</v>
      </c>
      <c r="U7131" s="319">
        <v>-27.847000000000001</v>
      </c>
      <c r="V7131" s="319">
        <v>26.35</v>
      </c>
      <c r="W7131" s="319"/>
      <c r="X7131" s="319"/>
      <c r="Y7131" s="319"/>
      <c r="Z7131" s="319"/>
      <c r="AA7131" s="319"/>
      <c r="AB7131" s="319"/>
      <c r="AC7131" s="319"/>
      <c r="AD7131" s="319"/>
      <c r="AE7131" s="319"/>
      <c r="AF7131" s="319"/>
    </row>
    <row r="7132" spans="2:32" s="313" customFormat="1" hidden="1" x14ac:dyDescent="0.25">
      <c r="B7132" s="313" t="s">
        <v>9319</v>
      </c>
      <c r="C7132" s="672"/>
      <c r="D7132" s="313" t="s">
        <v>12489</v>
      </c>
      <c r="E7132" s="313" t="s">
        <v>412</v>
      </c>
      <c r="I7132" s="313" t="s">
        <v>9319</v>
      </c>
      <c r="J7132" s="313" t="s">
        <v>433</v>
      </c>
      <c r="K7132" s="313">
        <v>54</v>
      </c>
      <c r="L7132" s="319"/>
      <c r="M7132" s="319">
        <v>51</v>
      </c>
      <c r="N7132" s="319">
        <v>4</v>
      </c>
      <c r="O7132" s="319" t="s">
        <v>9644</v>
      </c>
      <c r="P7132" s="319">
        <v>4</v>
      </c>
      <c r="Q7132" s="319">
        <v>56</v>
      </c>
      <c r="R7132" s="319">
        <v>52</v>
      </c>
      <c r="S7132" s="319" t="s">
        <v>9648</v>
      </c>
      <c r="T7132" s="319">
        <v>18</v>
      </c>
      <c r="U7132" s="319">
        <v>54.850999999999999</v>
      </c>
      <c r="V7132" s="319">
        <v>-4.9480000000000004</v>
      </c>
      <c r="W7132" s="319"/>
      <c r="X7132" s="319"/>
      <c r="Y7132" s="319"/>
      <c r="Z7132" s="319"/>
      <c r="AA7132" s="319"/>
      <c r="AB7132" s="319"/>
      <c r="AC7132" s="319"/>
      <c r="AD7132" s="319"/>
      <c r="AE7132" s="319"/>
      <c r="AF7132" s="319"/>
    </row>
    <row r="7133" spans="2:32" s="313" customFormat="1" hidden="1" x14ac:dyDescent="0.25">
      <c r="B7133" s="313" t="s">
        <v>9344</v>
      </c>
      <c r="C7133" s="672"/>
      <c r="D7133" s="313" t="s">
        <v>12490</v>
      </c>
      <c r="E7133" s="313" t="s">
        <v>412</v>
      </c>
      <c r="I7133" s="313" t="s">
        <v>9345</v>
      </c>
      <c r="J7133" s="313" t="s">
        <v>436</v>
      </c>
      <c r="K7133" s="313">
        <v>21</v>
      </c>
      <c r="L7133" s="319"/>
      <c r="M7133" s="319">
        <v>29</v>
      </c>
      <c r="N7133" s="319">
        <v>0</v>
      </c>
      <c r="O7133" s="319" t="s">
        <v>9644</v>
      </c>
      <c r="P7133" s="319">
        <v>158</v>
      </c>
      <c r="Q7133" s="319">
        <v>2</v>
      </c>
      <c r="R7133" s="319">
        <v>22</v>
      </c>
      <c r="S7133" s="319" t="s">
        <v>9648</v>
      </c>
      <c r="T7133" s="319">
        <v>256</v>
      </c>
      <c r="U7133" s="319">
        <v>21.483000000000001</v>
      </c>
      <c r="V7133" s="319">
        <v>-158.03899999999999</v>
      </c>
      <c r="W7133" s="319"/>
      <c r="X7133" s="319"/>
      <c r="Y7133" s="319"/>
      <c r="Z7133" s="319"/>
      <c r="AA7133" s="319"/>
      <c r="AB7133" s="319"/>
      <c r="AC7133" s="319"/>
      <c r="AD7133" s="319"/>
      <c r="AE7133" s="319"/>
      <c r="AF7133" s="319"/>
    </row>
    <row r="7134" spans="2:32" s="313" customFormat="1" hidden="1" x14ac:dyDescent="0.25">
      <c r="B7134" s="313" t="s">
        <v>9346</v>
      </c>
      <c r="C7134" s="672"/>
      <c r="D7134" s="313" t="s">
        <v>12491</v>
      </c>
      <c r="E7134" s="313" t="s">
        <v>412</v>
      </c>
      <c r="I7134" s="313" t="s">
        <v>9346</v>
      </c>
      <c r="J7134" s="313" t="s">
        <v>627</v>
      </c>
      <c r="K7134" s="313">
        <v>36</v>
      </c>
      <c r="L7134" s="319"/>
      <c r="M7134" s="319">
        <v>47</v>
      </c>
      <c r="N7134" s="319">
        <v>16</v>
      </c>
      <c r="O7134" s="319" t="s">
        <v>9647</v>
      </c>
      <c r="P7134" s="319">
        <v>174</v>
      </c>
      <c r="Q7134" s="319">
        <v>37</v>
      </c>
      <c r="R7134" s="319">
        <v>49</v>
      </c>
      <c r="S7134" s="319" t="s">
        <v>9645</v>
      </c>
      <c r="T7134" s="319">
        <v>31</v>
      </c>
      <c r="U7134" s="319">
        <v>-36.787999999999997</v>
      </c>
      <c r="V7134" s="319">
        <v>174.63</v>
      </c>
      <c r="W7134" s="319"/>
      <c r="X7134" s="319"/>
      <c r="Y7134" s="319"/>
      <c r="Z7134" s="319"/>
      <c r="AA7134" s="319"/>
      <c r="AB7134" s="319"/>
      <c r="AC7134" s="319"/>
      <c r="AD7134" s="319"/>
      <c r="AE7134" s="319"/>
      <c r="AF7134" s="319"/>
    </row>
    <row r="7135" spans="2:32" s="313" customFormat="1" hidden="1" x14ac:dyDescent="0.25">
      <c r="B7135" s="313" t="s">
        <v>9377</v>
      </c>
      <c r="C7135" s="672"/>
      <c r="D7135" s="313" t="s">
        <v>12492</v>
      </c>
      <c r="E7135" s="313" t="s">
        <v>412</v>
      </c>
      <c r="I7135" s="313" t="s">
        <v>9378</v>
      </c>
      <c r="J7135" s="313" t="s">
        <v>3421</v>
      </c>
      <c r="K7135" s="313">
        <v>47</v>
      </c>
      <c r="L7135" s="319"/>
      <c r="M7135" s="319">
        <v>50</v>
      </c>
      <c r="N7135" s="319">
        <v>36</v>
      </c>
      <c r="O7135" s="319" t="s">
        <v>9644</v>
      </c>
      <c r="P7135" s="319">
        <v>16</v>
      </c>
      <c r="Q7135" s="319">
        <v>15</v>
      </c>
      <c r="R7135" s="319">
        <v>36</v>
      </c>
      <c r="S7135" s="319" t="s">
        <v>9645</v>
      </c>
      <c r="T7135" s="319">
        <v>275</v>
      </c>
      <c r="U7135" s="319">
        <v>47.843000000000004</v>
      </c>
      <c r="V7135" s="319">
        <v>16.260000000000002</v>
      </c>
      <c r="W7135" s="319"/>
      <c r="X7135" s="319"/>
      <c r="Y7135" s="319"/>
      <c r="Z7135" s="319"/>
      <c r="AA7135" s="319"/>
      <c r="AB7135" s="319"/>
      <c r="AC7135" s="319"/>
      <c r="AD7135" s="319"/>
      <c r="AE7135" s="319"/>
      <c r="AF7135" s="319"/>
    </row>
    <row r="7136" spans="2:32" s="313" customFormat="1" hidden="1" x14ac:dyDescent="0.25">
      <c r="B7136" s="313" t="s">
        <v>9379</v>
      </c>
      <c r="C7136" s="672"/>
      <c r="D7136" s="313" t="s">
        <v>12493</v>
      </c>
      <c r="E7136" s="313" t="s">
        <v>412</v>
      </c>
      <c r="I7136" s="313" t="s">
        <v>9380</v>
      </c>
      <c r="J7136" s="313" t="s">
        <v>406</v>
      </c>
      <c r="K7136" s="313">
        <v>50</v>
      </c>
      <c r="L7136" s="319"/>
      <c r="M7136" s="319">
        <v>2</v>
      </c>
      <c r="N7136" s="319">
        <v>59</v>
      </c>
      <c r="O7136" s="319" t="s">
        <v>9644</v>
      </c>
      <c r="P7136" s="319">
        <v>8</v>
      </c>
      <c r="Q7136" s="319">
        <v>19</v>
      </c>
      <c r="R7136" s="319">
        <v>31</v>
      </c>
      <c r="S7136" s="319" t="s">
        <v>9645</v>
      </c>
      <c r="T7136" s="319">
        <v>141</v>
      </c>
      <c r="U7136" s="319">
        <v>50.05</v>
      </c>
      <c r="V7136" s="319">
        <v>8.3249999999999993</v>
      </c>
      <c r="W7136" s="319"/>
      <c r="X7136" s="319"/>
      <c r="Y7136" s="319"/>
      <c r="Z7136" s="319"/>
      <c r="AA7136" s="319"/>
      <c r="AB7136" s="319"/>
      <c r="AC7136" s="319"/>
      <c r="AD7136" s="319"/>
      <c r="AE7136" s="319"/>
      <c r="AF7136" s="319"/>
    </row>
    <row r="7137" spans="2:32" s="313" customFormat="1" hidden="1" x14ac:dyDescent="0.25">
      <c r="B7137" s="313" t="s">
        <v>9381</v>
      </c>
      <c r="C7137" s="672"/>
      <c r="D7137" s="313" t="s">
        <v>12494</v>
      </c>
      <c r="E7137" s="313" t="s">
        <v>412</v>
      </c>
      <c r="I7137" s="313" t="s">
        <v>9381</v>
      </c>
      <c r="J7137" s="313" t="s">
        <v>627</v>
      </c>
      <c r="K7137" s="313">
        <v>43</v>
      </c>
      <c r="L7137" s="319"/>
      <c r="M7137" s="319">
        <v>33</v>
      </c>
      <c r="N7137" s="319">
        <v>4</v>
      </c>
      <c r="O7137" s="319" t="s">
        <v>9647</v>
      </c>
      <c r="P7137" s="319">
        <v>172</v>
      </c>
      <c r="Q7137" s="319">
        <v>33</v>
      </c>
      <c r="R7137" s="319">
        <v>10</v>
      </c>
      <c r="S7137" s="319" t="s">
        <v>9645</v>
      </c>
      <c r="T7137" s="319">
        <v>23</v>
      </c>
      <c r="U7137" s="319">
        <v>-43.551000000000002</v>
      </c>
      <c r="V7137" s="319">
        <v>172.553</v>
      </c>
      <c r="W7137" s="319"/>
      <c r="X7137" s="319"/>
      <c r="Y7137" s="319"/>
      <c r="Z7137" s="319"/>
      <c r="AA7137" s="319"/>
      <c r="AB7137" s="319"/>
      <c r="AC7137" s="319"/>
      <c r="AD7137" s="319"/>
      <c r="AE7137" s="319"/>
      <c r="AF7137" s="319"/>
    </row>
    <row r="7138" spans="2:32" s="313" customFormat="1" hidden="1" x14ac:dyDescent="0.25">
      <c r="B7138" s="313" t="s">
        <v>9423</v>
      </c>
      <c r="C7138" s="672"/>
      <c r="D7138" s="313" t="s">
        <v>12495</v>
      </c>
      <c r="E7138" s="313" t="s">
        <v>412</v>
      </c>
      <c r="I7138" s="313" t="s">
        <v>9423</v>
      </c>
      <c r="J7138" s="313" t="s">
        <v>850</v>
      </c>
      <c r="K7138" s="313">
        <v>6</v>
      </c>
      <c r="L7138" s="319"/>
      <c r="M7138" s="319">
        <v>15</v>
      </c>
      <c r="N7138" s="319">
        <v>16</v>
      </c>
      <c r="O7138" s="319" t="s">
        <v>9644</v>
      </c>
      <c r="P7138" s="319">
        <v>81</v>
      </c>
      <c r="Q7138" s="319">
        <v>14</v>
      </c>
      <c r="R7138" s="319">
        <v>6</v>
      </c>
      <c r="S7138" s="319" t="s">
        <v>9645</v>
      </c>
      <c r="T7138" s="319">
        <v>16</v>
      </c>
      <c r="U7138" s="319">
        <v>6.2539999999999996</v>
      </c>
      <c r="V7138" s="319">
        <v>81.234999999999999</v>
      </c>
      <c r="W7138" s="319"/>
      <c r="X7138" s="319"/>
      <c r="Y7138" s="319"/>
      <c r="Z7138" s="319"/>
      <c r="AA7138" s="319"/>
      <c r="AB7138" s="319"/>
      <c r="AC7138" s="319"/>
      <c r="AD7138" s="319"/>
      <c r="AE7138" s="319"/>
      <c r="AF7138" s="319"/>
    </row>
    <row r="7139" spans="2:32" s="313" customFormat="1" hidden="1" x14ac:dyDescent="0.25">
      <c r="B7139" s="313" t="s">
        <v>9424</v>
      </c>
      <c r="C7139" s="672"/>
      <c r="D7139" s="313" t="s">
        <v>12496</v>
      </c>
      <c r="E7139" s="313" t="s">
        <v>412</v>
      </c>
      <c r="I7139" s="313" t="s">
        <v>9424</v>
      </c>
      <c r="J7139" s="313" t="s">
        <v>525</v>
      </c>
      <c r="K7139" s="313">
        <v>25</v>
      </c>
      <c r="L7139" s="319"/>
      <c r="M7139" s="319">
        <v>49</v>
      </c>
      <c r="N7139" s="319">
        <v>56</v>
      </c>
      <c r="O7139" s="319" t="s">
        <v>9647</v>
      </c>
      <c r="P7139" s="319">
        <v>29</v>
      </c>
      <c r="Q7139" s="319">
        <v>11</v>
      </c>
      <c r="R7139" s="319">
        <v>31</v>
      </c>
      <c r="S7139" s="319" t="s">
        <v>9645</v>
      </c>
      <c r="T7139" s="319">
        <v>1548</v>
      </c>
      <c r="U7139" s="319">
        <v>-25.832000000000001</v>
      </c>
      <c r="V7139" s="319">
        <v>29.192</v>
      </c>
      <c r="W7139" s="319"/>
      <c r="X7139" s="319"/>
      <c r="Y7139" s="319"/>
      <c r="Z7139" s="319"/>
      <c r="AA7139" s="319"/>
      <c r="AB7139" s="319"/>
      <c r="AC7139" s="319"/>
      <c r="AD7139" s="319"/>
      <c r="AE7139" s="319"/>
      <c r="AF7139" s="319"/>
    </row>
    <row r="7140" spans="2:32" s="313" customFormat="1" hidden="1" x14ac:dyDescent="0.25">
      <c r="B7140" s="313" t="s">
        <v>9425</v>
      </c>
      <c r="C7140" s="672"/>
      <c r="D7140" s="313" t="s">
        <v>12497</v>
      </c>
      <c r="E7140" s="313" t="s">
        <v>412</v>
      </c>
      <c r="I7140" s="313" t="s">
        <v>9425</v>
      </c>
      <c r="J7140" s="313" t="s">
        <v>433</v>
      </c>
      <c r="K7140" s="313">
        <v>52</v>
      </c>
      <c r="L7140" s="319"/>
      <c r="M7140" s="319">
        <v>36</v>
      </c>
      <c r="N7140" s="319">
        <v>45</v>
      </c>
      <c r="O7140" s="319" t="s">
        <v>9644</v>
      </c>
      <c r="P7140" s="319">
        <v>0</v>
      </c>
      <c r="Q7140" s="319">
        <v>28</v>
      </c>
      <c r="R7140" s="319">
        <v>35</v>
      </c>
      <c r="S7140" s="319" t="s">
        <v>9648</v>
      </c>
      <c r="T7140" s="319">
        <v>84</v>
      </c>
      <c r="U7140" s="319">
        <v>52.613</v>
      </c>
      <c r="V7140" s="319">
        <v>-0.47599999999999998</v>
      </c>
      <c r="W7140" s="319"/>
      <c r="X7140" s="319"/>
      <c r="Y7140" s="319"/>
      <c r="Z7140" s="319"/>
      <c r="AA7140" s="319"/>
      <c r="AB7140" s="319"/>
      <c r="AC7140" s="319"/>
      <c r="AD7140" s="319"/>
      <c r="AE7140" s="319"/>
      <c r="AF7140" s="319"/>
    </row>
    <row r="7141" spans="2:32" s="313" customFormat="1" hidden="1" x14ac:dyDescent="0.25">
      <c r="B7141" s="313" t="s">
        <v>9426</v>
      </c>
      <c r="C7141" s="672"/>
      <c r="D7141" s="313" t="s">
        <v>12498</v>
      </c>
      <c r="E7141" s="313" t="s">
        <v>412</v>
      </c>
      <c r="I7141" s="313" t="s">
        <v>9426</v>
      </c>
      <c r="J7141" s="313" t="s">
        <v>406</v>
      </c>
      <c r="K7141" s="313">
        <v>53</v>
      </c>
      <c r="L7141" s="319"/>
      <c r="M7141" s="319">
        <v>32</v>
      </c>
      <c r="N7141" s="319">
        <v>52</v>
      </c>
      <c r="O7141" s="319" t="s">
        <v>9644</v>
      </c>
      <c r="P7141" s="319">
        <v>7</v>
      </c>
      <c r="Q7141" s="319">
        <v>40</v>
      </c>
      <c r="R7141" s="319">
        <v>2</v>
      </c>
      <c r="S7141" s="319" t="s">
        <v>9645</v>
      </c>
      <c r="T7141" s="319">
        <v>8</v>
      </c>
      <c r="U7141" s="319">
        <v>53.548000000000002</v>
      </c>
      <c r="V7141" s="319">
        <v>7.6669999999999998</v>
      </c>
      <c r="W7141" s="319"/>
      <c r="X7141" s="319"/>
      <c r="Y7141" s="319"/>
      <c r="Z7141" s="319"/>
      <c r="AA7141" s="319"/>
      <c r="AB7141" s="319"/>
      <c r="AC7141" s="319"/>
      <c r="AD7141" s="319"/>
      <c r="AE7141" s="319"/>
      <c r="AF7141" s="319"/>
    </row>
    <row r="7142" spans="2:32" s="313" customFormat="1" hidden="1" x14ac:dyDescent="0.25">
      <c r="B7142" s="313" t="s">
        <v>3558</v>
      </c>
      <c r="C7142" s="672"/>
      <c r="D7142" s="313" t="s">
        <v>12499</v>
      </c>
      <c r="E7142" s="313" t="s">
        <v>412</v>
      </c>
      <c r="I7142" s="313" t="s">
        <v>3559</v>
      </c>
      <c r="J7142" s="313" t="s">
        <v>1194</v>
      </c>
      <c r="K7142" s="313">
        <v>52</v>
      </c>
      <c r="L7142" s="319"/>
      <c r="M7142" s="319">
        <v>31</v>
      </c>
      <c r="N7142" s="319">
        <v>3</v>
      </c>
      <c r="O7142" s="319" t="s">
        <v>9644</v>
      </c>
      <c r="P7142" s="319">
        <v>2</v>
      </c>
      <c r="Q7142" s="319">
        <v>15</v>
      </c>
      <c r="R7142" s="319">
        <v>35</v>
      </c>
      <c r="S7142" s="319" t="s">
        <v>9648</v>
      </c>
      <c r="T7142" s="319">
        <v>86</v>
      </c>
      <c r="U7142" s="319">
        <v>52.517000000000003</v>
      </c>
      <c r="V7142" s="319">
        <v>-2.2599999999999998</v>
      </c>
      <c r="W7142" s="319"/>
      <c r="X7142" s="319"/>
      <c r="Y7142" s="319"/>
      <c r="Z7142" s="319"/>
      <c r="AA7142" s="319"/>
      <c r="AB7142" s="319"/>
      <c r="AC7142" s="319"/>
      <c r="AD7142" s="319"/>
      <c r="AE7142" s="319"/>
      <c r="AF7142" s="319"/>
    </row>
    <row r="7143" spans="2:32" s="313" customFormat="1" hidden="1" x14ac:dyDescent="0.25">
      <c r="B7143" s="313" t="s">
        <v>9429</v>
      </c>
      <c r="C7143" s="672"/>
      <c r="D7143" s="313" t="s">
        <v>12500</v>
      </c>
      <c r="E7143" s="313" t="s">
        <v>412</v>
      </c>
      <c r="I7143" s="313" t="s">
        <v>9429</v>
      </c>
      <c r="J7143" s="313" t="s">
        <v>1711</v>
      </c>
      <c r="K7143" s="313">
        <v>37</v>
      </c>
      <c r="L7143" s="319"/>
      <c r="M7143" s="319">
        <v>26</v>
      </c>
      <c r="N7143" s="319">
        <v>17</v>
      </c>
      <c r="O7143" s="319" t="s">
        <v>9644</v>
      </c>
      <c r="P7143" s="319">
        <v>127</v>
      </c>
      <c r="Q7143" s="319">
        <v>57</v>
      </c>
      <c r="R7143" s="319">
        <v>37</v>
      </c>
      <c r="S7143" s="319" t="s">
        <v>9645</v>
      </c>
      <c r="T7143" s="319">
        <v>101</v>
      </c>
      <c r="U7143" s="319">
        <v>37.438000000000002</v>
      </c>
      <c r="V7143" s="319">
        <v>127.96</v>
      </c>
      <c r="W7143" s="319"/>
      <c r="X7143" s="319"/>
      <c r="Y7143" s="319"/>
      <c r="Z7143" s="319"/>
      <c r="AA7143" s="319"/>
      <c r="AB7143" s="319"/>
      <c r="AC7143" s="319"/>
      <c r="AD7143" s="319"/>
      <c r="AE7143" s="319"/>
      <c r="AF7143" s="319"/>
    </row>
    <row r="7144" spans="2:32" s="313" customFormat="1" hidden="1" x14ac:dyDescent="0.25">
      <c r="B7144" s="313" t="s">
        <v>9434</v>
      </c>
      <c r="C7144" s="672"/>
      <c r="D7144" s="313" t="s">
        <v>12501</v>
      </c>
      <c r="E7144" s="313" t="s">
        <v>412</v>
      </c>
      <c r="I7144" s="313" t="s">
        <v>9434</v>
      </c>
      <c r="J7144" s="313" t="s">
        <v>433</v>
      </c>
      <c r="K7144" s="313">
        <v>53</v>
      </c>
      <c r="L7144" s="319"/>
      <c r="M7144" s="319">
        <v>34</v>
      </c>
      <c r="N7144" s="319">
        <v>53</v>
      </c>
      <c r="O7144" s="319" t="s">
        <v>9644</v>
      </c>
      <c r="P7144" s="319">
        <v>3</v>
      </c>
      <c r="Q7144" s="319">
        <v>3</v>
      </c>
      <c r="R7144" s="319">
        <v>19</v>
      </c>
      <c r="S7144" s="319" t="s">
        <v>9648</v>
      </c>
      <c r="T7144" s="319">
        <v>12</v>
      </c>
      <c r="U7144" s="319">
        <v>53.581000000000003</v>
      </c>
      <c r="V7144" s="319">
        <v>-3.0550000000000002</v>
      </c>
      <c r="W7144" s="319"/>
      <c r="X7144" s="319"/>
      <c r="Y7144" s="319"/>
      <c r="Z7144" s="319"/>
      <c r="AA7144" s="319"/>
      <c r="AB7144" s="319"/>
      <c r="AC7144" s="319"/>
      <c r="AD7144" s="319"/>
      <c r="AE7144" s="319"/>
      <c r="AF7144" s="319"/>
    </row>
    <row r="7145" spans="2:32" s="313" customFormat="1" hidden="1" x14ac:dyDescent="0.25">
      <c r="B7145" s="313" t="s">
        <v>9437</v>
      </c>
      <c r="C7145" s="672"/>
      <c r="D7145" s="313" t="s">
        <v>12502</v>
      </c>
      <c r="E7145" s="313" t="s">
        <v>412</v>
      </c>
      <c r="I7145" s="313" t="s">
        <v>9437</v>
      </c>
      <c r="J7145" s="313" t="s">
        <v>406</v>
      </c>
      <c r="K7145" s="313">
        <v>49</v>
      </c>
      <c r="L7145" s="319"/>
      <c r="M7145" s="319">
        <v>36</v>
      </c>
      <c r="N7145" s="319">
        <v>23</v>
      </c>
      <c r="O7145" s="319" t="s">
        <v>9644</v>
      </c>
      <c r="P7145" s="319">
        <v>8</v>
      </c>
      <c r="Q7145" s="319">
        <v>22</v>
      </c>
      <c r="R7145" s="319">
        <v>6</v>
      </c>
      <c r="S7145" s="319" t="s">
        <v>9645</v>
      </c>
      <c r="T7145" s="319">
        <v>90</v>
      </c>
      <c r="U7145" s="319">
        <v>49.606000000000002</v>
      </c>
      <c r="V7145" s="319">
        <v>8.3680000000000003</v>
      </c>
      <c r="W7145" s="319"/>
      <c r="X7145" s="319"/>
      <c r="Y7145" s="319"/>
      <c r="Z7145" s="319"/>
      <c r="AA7145" s="319"/>
      <c r="AB7145" s="319"/>
      <c r="AC7145" s="319"/>
      <c r="AD7145" s="319"/>
      <c r="AE7145" s="319"/>
      <c r="AF7145" s="319"/>
    </row>
    <row r="7146" spans="2:32" s="313" customFormat="1" hidden="1" x14ac:dyDescent="0.25">
      <c r="B7146" s="313" t="s">
        <v>9452</v>
      </c>
      <c r="C7146" s="672"/>
      <c r="D7146" s="313" t="s">
        <v>12503</v>
      </c>
      <c r="E7146" s="313" t="s">
        <v>412</v>
      </c>
      <c r="I7146" s="313" t="s">
        <v>9452</v>
      </c>
      <c r="J7146" s="313" t="s">
        <v>406</v>
      </c>
      <c r="K7146" s="313">
        <v>52</v>
      </c>
      <c r="L7146" s="319"/>
      <c r="M7146" s="319">
        <v>27</v>
      </c>
      <c r="N7146" s="319">
        <v>26</v>
      </c>
      <c r="O7146" s="319" t="s">
        <v>9644</v>
      </c>
      <c r="P7146" s="319">
        <v>9</v>
      </c>
      <c r="Q7146" s="319">
        <v>25</v>
      </c>
      <c r="R7146" s="319">
        <v>37</v>
      </c>
      <c r="S7146" s="319" t="s">
        <v>9645</v>
      </c>
      <c r="T7146" s="319">
        <v>57</v>
      </c>
      <c r="U7146" s="319">
        <v>52.457000000000001</v>
      </c>
      <c r="V7146" s="319">
        <v>9.4269999999999996</v>
      </c>
      <c r="W7146" s="319"/>
      <c r="X7146" s="319"/>
      <c r="Y7146" s="319"/>
      <c r="Z7146" s="319"/>
      <c r="AA7146" s="319"/>
      <c r="AB7146" s="319"/>
      <c r="AC7146" s="319"/>
      <c r="AD7146" s="319"/>
      <c r="AE7146" s="319"/>
      <c r="AF7146" s="319"/>
    </row>
    <row r="7147" spans="2:32" s="313" customFormat="1" hidden="1" x14ac:dyDescent="0.25">
      <c r="B7147" s="313" t="s">
        <v>9453</v>
      </c>
      <c r="C7147" s="672"/>
      <c r="D7147" s="313" t="s">
        <v>12504</v>
      </c>
      <c r="E7147" s="313" t="s">
        <v>412</v>
      </c>
      <c r="I7147" s="313" t="s">
        <v>9453</v>
      </c>
      <c r="J7147" s="313" t="s">
        <v>433</v>
      </c>
      <c r="K7147" s="313">
        <v>52</v>
      </c>
      <c r="L7147" s="319"/>
      <c r="M7147" s="319">
        <v>21</v>
      </c>
      <c r="N7147" s="319">
        <v>26</v>
      </c>
      <c r="O7147" s="319" t="s">
        <v>9644</v>
      </c>
      <c r="P7147" s="319">
        <v>0</v>
      </c>
      <c r="Q7147" s="319">
        <v>6</v>
      </c>
      <c r="R7147" s="319">
        <v>28</v>
      </c>
      <c r="S7147" s="319" t="s">
        <v>9648</v>
      </c>
      <c r="T7147" s="319">
        <v>42</v>
      </c>
      <c r="U7147" s="319">
        <v>52.356999999999999</v>
      </c>
      <c r="V7147" s="319">
        <v>-0.108</v>
      </c>
      <c r="W7147" s="319"/>
      <c r="X7147" s="319"/>
      <c r="Y7147" s="319"/>
      <c r="Z7147" s="319"/>
      <c r="AA7147" s="319"/>
      <c r="AB7147" s="319"/>
      <c r="AC7147" s="319"/>
      <c r="AD7147" s="319"/>
      <c r="AE7147" s="319"/>
      <c r="AF7147" s="319"/>
    </row>
    <row r="7148" spans="2:32" s="313" customFormat="1" hidden="1" x14ac:dyDescent="0.25">
      <c r="B7148" s="313" t="s">
        <v>9465</v>
      </c>
      <c r="C7148" s="672"/>
      <c r="D7148" s="313" t="s">
        <v>12505</v>
      </c>
      <c r="E7148" s="313" t="s">
        <v>412</v>
      </c>
      <c r="I7148" s="313" t="s">
        <v>9466</v>
      </c>
      <c r="J7148" s="313" t="s">
        <v>1148</v>
      </c>
      <c r="K7148" s="313">
        <v>6</v>
      </c>
      <c r="L7148" s="319"/>
      <c r="M7148" s="319">
        <v>31</v>
      </c>
      <c r="N7148" s="319">
        <v>36</v>
      </c>
      <c r="O7148" s="319" t="s">
        <v>9644</v>
      </c>
      <c r="P7148" s="319">
        <v>101</v>
      </c>
      <c r="Q7148" s="319">
        <v>14</v>
      </c>
      <c r="R7148" s="319">
        <v>31</v>
      </c>
      <c r="S7148" s="319" t="s">
        <v>9645</v>
      </c>
      <c r="T7148" s="319">
        <v>16</v>
      </c>
      <c r="U7148" s="319">
        <v>6.5270000000000001</v>
      </c>
      <c r="V7148" s="319">
        <v>101.242</v>
      </c>
      <c r="W7148" s="319"/>
      <c r="X7148" s="319"/>
      <c r="Y7148" s="319"/>
      <c r="Z7148" s="319"/>
      <c r="AA7148" s="319"/>
      <c r="AB7148" s="319"/>
      <c r="AC7148" s="319"/>
      <c r="AD7148" s="319"/>
      <c r="AE7148" s="319"/>
      <c r="AF7148" s="319"/>
    </row>
    <row r="7149" spans="2:32" s="313" customFormat="1" hidden="1" x14ac:dyDescent="0.25">
      <c r="B7149" s="313" t="s">
        <v>9477</v>
      </c>
      <c r="C7149" s="672"/>
      <c r="D7149" s="313" t="s">
        <v>12506</v>
      </c>
      <c r="E7149" s="313" t="s">
        <v>412</v>
      </c>
      <c r="I7149" s="313" t="s">
        <v>9477</v>
      </c>
      <c r="J7149" s="313" t="s">
        <v>484</v>
      </c>
      <c r="K7149" s="313">
        <v>40</v>
      </c>
      <c r="L7149" s="319"/>
      <c r="M7149" s="319">
        <v>41</v>
      </c>
      <c r="N7149" s="319">
        <v>0</v>
      </c>
      <c r="O7149" s="319" t="s">
        <v>9644</v>
      </c>
      <c r="P7149" s="319">
        <v>29</v>
      </c>
      <c r="Q7149" s="319">
        <v>22</v>
      </c>
      <c r="R7149" s="319">
        <v>43</v>
      </c>
      <c r="S7149" s="319" t="s">
        <v>9645</v>
      </c>
      <c r="T7149" s="319">
        <v>2</v>
      </c>
      <c r="U7149" s="319">
        <v>40.683</v>
      </c>
      <c r="V7149" s="319">
        <v>29.379000000000001</v>
      </c>
      <c r="W7149" s="319"/>
      <c r="X7149" s="319"/>
      <c r="Y7149" s="319"/>
      <c r="Z7149" s="319"/>
      <c r="AA7149" s="319"/>
      <c r="AB7149" s="319"/>
      <c r="AC7149" s="319"/>
      <c r="AD7149" s="319"/>
      <c r="AE7149" s="319"/>
      <c r="AF7149" s="319"/>
    </row>
    <row r="7150" spans="2:32" s="313" customFormat="1" hidden="1" x14ac:dyDescent="0.25">
      <c r="B7150" s="313" t="s">
        <v>9485</v>
      </c>
      <c r="C7150" s="672"/>
      <c r="D7150" s="313" t="s">
        <v>12507</v>
      </c>
      <c r="E7150" s="313" t="s">
        <v>412</v>
      </c>
      <c r="I7150" s="313" t="s">
        <v>9486</v>
      </c>
      <c r="J7150" s="313" t="s">
        <v>1711</v>
      </c>
      <c r="K7150" s="313">
        <v>38</v>
      </c>
      <c r="L7150" s="319"/>
      <c r="M7150" s="319">
        <v>3</v>
      </c>
      <c r="N7150" s="319">
        <v>40</v>
      </c>
      <c r="O7150" s="319" t="s">
        <v>9644</v>
      </c>
      <c r="P7150" s="319">
        <v>128</v>
      </c>
      <c r="Q7150" s="319">
        <v>40</v>
      </c>
      <c r="R7150" s="319">
        <v>8</v>
      </c>
      <c r="S7150" s="319" t="s">
        <v>9645</v>
      </c>
      <c r="T7150" s="319">
        <v>74</v>
      </c>
      <c r="U7150" s="319">
        <v>38.061</v>
      </c>
      <c r="V7150" s="319">
        <v>128.66900000000001</v>
      </c>
      <c r="W7150" s="319"/>
      <c r="X7150" s="319"/>
      <c r="Y7150" s="319"/>
      <c r="Z7150" s="319"/>
      <c r="AA7150" s="319"/>
      <c r="AB7150" s="319"/>
      <c r="AC7150" s="319"/>
      <c r="AD7150" s="319"/>
      <c r="AE7150" s="319"/>
      <c r="AF7150" s="319"/>
    </row>
    <row r="7151" spans="2:32" s="313" customFormat="1" hidden="1" x14ac:dyDescent="0.25">
      <c r="B7151" s="313" t="s">
        <v>9490</v>
      </c>
      <c r="C7151" s="672"/>
      <c r="D7151" s="313" t="s">
        <v>12508</v>
      </c>
      <c r="E7151" s="313" t="s">
        <v>412</v>
      </c>
      <c r="I7151" s="313" t="s">
        <v>9490</v>
      </c>
      <c r="J7151" s="313" t="s">
        <v>1291</v>
      </c>
      <c r="K7151" s="313">
        <v>42</v>
      </c>
      <c r="L7151" s="319"/>
      <c r="M7151" s="319">
        <v>52</v>
      </c>
      <c r="N7151" s="319">
        <v>54</v>
      </c>
      <c r="O7151" s="319" t="s">
        <v>9644</v>
      </c>
      <c r="P7151" s="319">
        <v>129</v>
      </c>
      <c r="Q7151" s="319">
        <v>26</v>
      </c>
      <c r="R7151" s="319">
        <v>54</v>
      </c>
      <c r="S7151" s="319" t="s">
        <v>9645</v>
      </c>
      <c r="T7151" s="319">
        <v>191</v>
      </c>
      <c r="U7151" s="319">
        <v>42.881999999999998</v>
      </c>
      <c r="V7151" s="319">
        <v>129.44800000000001</v>
      </c>
      <c r="W7151" s="319"/>
      <c r="X7151" s="319"/>
      <c r="Y7151" s="319"/>
      <c r="Z7151" s="319"/>
      <c r="AA7151" s="319"/>
      <c r="AB7151" s="319"/>
      <c r="AC7151" s="319"/>
      <c r="AD7151" s="319"/>
      <c r="AE7151" s="319"/>
      <c r="AF7151" s="319"/>
    </row>
    <row r="7152" spans="2:32" s="313" customFormat="1" hidden="1" x14ac:dyDescent="0.25">
      <c r="B7152" s="313" t="s">
        <v>6458</v>
      </c>
      <c r="C7152" s="672"/>
      <c r="D7152" s="313" t="s">
        <v>12509</v>
      </c>
      <c r="E7152" s="313" t="s">
        <v>412</v>
      </c>
      <c r="I7152" s="313" t="s">
        <v>6461</v>
      </c>
      <c r="J7152" s="313" t="s">
        <v>565</v>
      </c>
      <c r="K7152" s="313">
        <v>34</v>
      </c>
      <c r="L7152" s="319"/>
      <c r="M7152" s="319">
        <v>35</v>
      </c>
      <c r="N7152" s="319">
        <v>46</v>
      </c>
      <c r="O7152" s="319" t="s">
        <v>9644</v>
      </c>
      <c r="P7152" s="319">
        <v>135</v>
      </c>
      <c r="Q7152" s="319">
        <v>36</v>
      </c>
      <c r="R7152" s="319">
        <v>10</v>
      </c>
      <c r="S7152" s="319" t="s">
        <v>9645</v>
      </c>
      <c r="T7152" s="319">
        <v>12</v>
      </c>
      <c r="U7152" s="319">
        <v>34.595999999999997</v>
      </c>
      <c r="V7152" s="319">
        <v>135.60300000000001</v>
      </c>
      <c r="W7152" s="319"/>
      <c r="X7152" s="319"/>
      <c r="Y7152" s="319"/>
      <c r="Z7152" s="319"/>
      <c r="AA7152" s="319"/>
      <c r="AB7152" s="319"/>
      <c r="AC7152" s="319"/>
      <c r="AD7152" s="319"/>
      <c r="AE7152" s="319"/>
      <c r="AF7152" s="319"/>
    </row>
    <row r="7153" spans="2:32" s="313" customFormat="1" hidden="1" x14ac:dyDescent="0.25">
      <c r="B7153" s="313" t="s">
        <v>9507</v>
      </c>
      <c r="C7153" s="672"/>
      <c r="D7153" s="313" t="s">
        <v>12510</v>
      </c>
      <c r="E7153" s="313" t="s">
        <v>412</v>
      </c>
      <c r="I7153" s="313" t="s">
        <v>9507</v>
      </c>
      <c r="J7153" s="313" t="s">
        <v>484</v>
      </c>
      <c r="K7153" s="313">
        <v>40</v>
      </c>
      <c r="L7153" s="319"/>
      <c r="M7153" s="319">
        <v>15</v>
      </c>
      <c r="N7153" s="319">
        <v>18</v>
      </c>
      <c r="O7153" s="319" t="s">
        <v>9644</v>
      </c>
      <c r="P7153" s="319">
        <v>29</v>
      </c>
      <c r="Q7153" s="319">
        <v>33</v>
      </c>
      <c r="R7153" s="319">
        <v>45</v>
      </c>
      <c r="S7153" s="319" t="s">
        <v>9645</v>
      </c>
      <c r="T7153" s="319">
        <v>233</v>
      </c>
      <c r="U7153" s="319">
        <v>40.255000000000003</v>
      </c>
      <c r="V7153" s="319">
        <v>29.562999999999999</v>
      </c>
      <c r="W7153" s="319"/>
      <c r="X7153" s="319"/>
      <c r="Y7153" s="319"/>
      <c r="Z7153" s="319"/>
      <c r="AA7153" s="319"/>
      <c r="AB7153" s="319"/>
      <c r="AC7153" s="319"/>
      <c r="AD7153" s="319"/>
      <c r="AE7153" s="319"/>
      <c r="AF7153" s="319"/>
    </row>
    <row r="7154" spans="2:32" s="313" customFormat="1" hidden="1" x14ac:dyDescent="0.25">
      <c r="B7154" s="313" t="s">
        <v>8687</v>
      </c>
      <c r="C7154" s="672"/>
      <c r="D7154" s="313" t="s">
        <v>12511</v>
      </c>
      <c r="E7154" s="313" t="s">
        <v>412</v>
      </c>
      <c r="I7154" s="313" t="s">
        <v>8688</v>
      </c>
      <c r="J7154" s="313" t="s">
        <v>1291</v>
      </c>
      <c r="K7154" s="313">
        <v>30</v>
      </c>
      <c r="L7154" s="319"/>
      <c r="M7154" s="319">
        <v>33</v>
      </c>
      <c r="N7154" s="319">
        <v>8</v>
      </c>
      <c r="O7154" s="319" t="s">
        <v>9644</v>
      </c>
      <c r="P7154" s="319">
        <v>111</v>
      </c>
      <c r="Q7154" s="319">
        <v>28</v>
      </c>
      <c r="R7154" s="319">
        <v>7</v>
      </c>
      <c r="S7154" s="319" t="s">
        <v>9645</v>
      </c>
      <c r="T7154" s="319">
        <v>0</v>
      </c>
      <c r="U7154" s="319">
        <v>30.552</v>
      </c>
      <c r="V7154" s="319">
        <v>111.46899999999999</v>
      </c>
      <c r="W7154" s="319"/>
      <c r="X7154" s="319"/>
      <c r="Y7154" s="319"/>
      <c r="Z7154" s="319"/>
      <c r="AA7154" s="319"/>
      <c r="AB7154" s="319"/>
      <c r="AC7154" s="319"/>
      <c r="AD7154" s="319"/>
      <c r="AE7154" s="319"/>
      <c r="AF7154" s="319"/>
    </row>
    <row r="7155" spans="2:32" s="313" customFormat="1" hidden="1" x14ac:dyDescent="0.25">
      <c r="B7155" s="313" t="s">
        <v>9515</v>
      </c>
      <c r="C7155" s="672"/>
      <c r="D7155" s="313" t="s">
        <v>12512</v>
      </c>
      <c r="E7155" s="313" t="s">
        <v>412</v>
      </c>
      <c r="I7155" s="313" t="s">
        <v>9516</v>
      </c>
      <c r="J7155" s="313" t="s">
        <v>2849</v>
      </c>
      <c r="K7155" s="313">
        <v>64</v>
      </c>
      <c r="L7155" s="319"/>
      <c r="M7155" s="319">
        <v>3</v>
      </c>
      <c r="N7155" s="319">
        <v>37</v>
      </c>
      <c r="O7155" s="319" t="s">
        <v>9644</v>
      </c>
      <c r="P7155" s="319">
        <v>24</v>
      </c>
      <c r="Q7155" s="319">
        <v>42</v>
      </c>
      <c r="R7155" s="319">
        <v>57</v>
      </c>
      <c r="S7155" s="319" t="s">
        <v>9645</v>
      </c>
      <c r="T7155" s="319">
        <v>8</v>
      </c>
      <c r="U7155" s="319">
        <v>64.06</v>
      </c>
      <c r="V7155" s="319">
        <v>24.716000000000001</v>
      </c>
      <c r="W7155" s="319"/>
      <c r="X7155" s="319"/>
      <c r="Y7155" s="319"/>
      <c r="Z7155" s="319"/>
      <c r="AA7155" s="319"/>
      <c r="AB7155" s="319"/>
      <c r="AC7155" s="319"/>
      <c r="AD7155" s="319"/>
      <c r="AE7155" s="319"/>
      <c r="AF7155" s="319"/>
    </row>
    <row r="7156" spans="2:32" s="313" customFormat="1" hidden="1" x14ac:dyDescent="0.25">
      <c r="B7156" s="313" t="s">
        <v>9536</v>
      </c>
      <c r="C7156" s="672"/>
      <c r="D7156" s="313" t="s">
        <v>12513</v>
      </c>
      <c r="E7156" s="313" t="s">
        <v>412</v>
      </c>
      <c r="I7156" s="313" t="s">
        <v>9536</v>
      </c>
      <c r="J7156" s="313" t="s">
        <v>525</v>
      </c>
      <c r="K7156" s="313">
        <v>33</v>
      </c>
      <c r="L7156" s="319"/>
      <c r="M7156" s="319">
        <v>54</v>
      </c>
      <c r="N7156" s="319">
        <v>0</v>
      </c>
      <c r="O7156" s="319" t="s">
        <v>9647</v>
      </c>
      <c r="P7156" s="319">
        <v>18</v>
      </c>
      <c r="Q7156" s="319">
        <v>29</v>
      </c>
      <c r="R7156" s="319">
        <v>53</v>
      </c>
      <c r="S7156" s="319" t="s">
        <v>9645</v>
      </c>
      <c r="T7156" s="319">
        <v>16</v>
      </c>
      <c r="U7156" s="319">
        <v>-33.9</v>
      </c>
      <c r="V7156" s="319">
        <v>18.498000000000001</v>
      </c>
      <c r="W7156" s="319"/>
      <c r="X7156" s="319"/>
      <c r="Y7156" s="319"/>
      <c r="Z7156" s="319"/>
      <c r="AA7156" s="319"/>
      <c r="AB7156" s="319"/>
      <c r="AC7156" s="319"/>
      <c r="AD7156" s="319"/>
      <c r="AE7156" s="319"/>
      <c r="AF7156" s="319"/>
    </row>
    <row r="7157" spans="2:32" s="313" customFormat="1" hidden="1" x14ac:dyDescent="0.25">
      <c r="B7157" s="313" t="s">
        <v>9546</v>
      </c>
      <c r="C7157" s="672"/>
      <c r="D7157" s="313" t="s">
        <v>12514</v>
      </c>
      <c r="E7157" s="313" t="s">
        <v>412</v>
      </c>
      <c r="I7157" s="313" t="s">
        <v>9546</v>
      </c>
      <c r="J7157" s="313" t="s">
        <v>418</v>
      </c>
      <c r="K7157" s="313">
        <v>31</v>
      </c>
      <c r="L7157" s="319"/>
      <c r="M7157" s="319">
        <v>5</v>
      </c>
      <c r="N7157" s="319">
        <v>49</v>
      </c>
      <c r="O7157" s="319" t="s">
        <v>9644</v>
      </c>
      <c r="P7157" s="319">
        <v>61</v>
      </c>
      <c r="Q7157" s="319">
        <v>32</v>
      </c>
      <c r="R7157" s="319">
        <v>38</v>
      </c>
      <c r="S7157" s="319" t="s">
        <v>9645</v>
      </c>
      <c r="T7157" s="319">
        <v>497</v>
      </c>
      <c r="U7157" s="319">
        <v>31.097000000000001</v>
      </c>
      <c r="V7157" s="319">
        <v>61.543999999999997</v>
      </c>
      <c r="W7157" s="319"/>
      <c r="X7157" s="319"/>
      <c r="Y7157" s="319"/>
      <c r="Z7157" s="319"/>
      <c r="AA7157" s="319"/>
      <c r="AB7157" s="319"/>
      <c r="AC7157" s="319"/>
      <c r="AD7157" s="319"/>
      <c r="AE7157" s="319"/>
      <c r="AF7157" s="319"/>
    </row>
    <row r="7158" spans="2:32" s="313" customFormat="1" hidden="1" x14ac:dyDescent="0.25">
      <c r="B7158" s="313" t="s">
        <v>9562</v>
      </c>
      <c r="C7158" s="672"/>
      <c r="D7158" s="313" t="s">
        <v>12515</v>
      </c>
      <c r="E7158" s="313" t="s">
        <v>412</v>
      </c>
      <c r="I7158" s="313" t="s">
        <v>9562</v>
      </c>
      <c r="J7158" s="313" t="s">
        <v>4181</v>
      </c>
      <c r="K7158" s="313">
        <v>13</v>
      </c>
      <c r="L7158" s="319"/>
      <c r="M7158" s="319">
        <v>32</v>
      </c>
      <c r="N7158" s="319">
        <v>19</v>
      </c>
      <c r="O7158" s="319" t="s">
        <v>9647</v>
      </c>
      <c r="P7158" s="319">
        <v>23</v>
      </c>
      <c r="Q7158" s="319">
        <v>6</v>
      </c>
      <c r="R7158" s="319">
        <v>35</v>
      </c>
      <c r="S7158" s="319" t="s">
        <v>9645</v>
      </c>
      <c r="T7158" s="319">
        <v>1079</v>
      </c>
      <c r="U7158" s="319">
        <v>-13.539</v>
      </c>
      <c r="V7158" s="319">
        <v>23.11</v>
      </c>
      <c r="W7158" s="319"/>
      <c r="X7158" s="319"/>
      <c r="Y7158" s="319"/>
      <c r="Z7158" s="319"/>
      <c r="AA7158" s="319"/>
      <c r="AB7158" s="319"/>
      <c r="AC7158" s="319"/>
      <c r="AD7158" s="319"/>
      <c r="AE7158" s="319"/>
      <c r="AF7158" s="319"/>
    </row>
    <row r="7159" spans="2:32" s="313" customFormat="1" hidden="1" x14ac:dyDescent="0.25">
      <c r="B7159" s="313" t="s">
        <v>9571</v>
      </c>
      <c r="C7159" s="672"/>
      <c r="D7159" s="313" t="s">
        <v>12516</v>
      </c>
      <c r="E7159" s="313" t="s">
        <v>412</v>
      </c>
      <c r="I7159" s="313" t="s">
        <v>9571</v>
      </c>
      <c r="J7159" s="313" t="s">
        <v>418</v>
      </c>
      <c r="K7159" s="313">
        <v>36</v>
      </c>
      <c r="L7159" s="319"/>
      <c r="M7159" s="319">
        <v>46</v>
      </c>
      <c r="N7159" s="319">
        <v>27</v>
      </c>
      <c r="O7159" s="319" t="s">
        <v>9644</v>
      </c>
      <c r="P7159" s="319">
        <v>48</v>
      </c>
      <c r="Q7159" s="319">
        <v>21</v>
      </c>
      <c r="R7159" s="319">
        <v>35</v>
      </c>
      <c r="S7159" s="319" t="s">
        <v>9645</v>
      </c>
      <c r="T7159" s="319">
        <v>1638</v>
      </c>
      <c r="U7159" s="319">
        <v>36.774000000000001</v>
      </c>
      <c r="V7159" s="319">
        <v>48.36</v>
      </c>
      <c r="W7159" s="319"/>
      <c r="X7159" s="319"/>
      <c r="Y7159" s="319"/>
      <c r="Z7159" s="319"/>
      <c r="AA7159" s="319"/>
      <c r="AB7159" s="319"/>
      <c r="AC7159" s="319"/>
      <c r="AD7159" s="319"/>
      <c r="AE7159" s="319"/>
      <c r="AF7159" s="319"/>
    </row>
    <row r="7160" spans="2:32" s="313" customFormat="1" hidden="1" x14ac:dyDescent="0.25">
      <c r="B7160" s="313" t="s">
        <v>9574</v>
      </c>
      <c r="C7160" s="672"/>
      <c r="D7160" s="313" t="s">
        <v>12517</v>
      </c>
      <c r="E7160" s="313" t="s">
        <v>412</v>
      </c>
      <c r="I7160" s="313" t="s">
        <v>9574</v>
      </c>
      <c r="J7160" s="313" t="s">
        <v>469</v>
      </c>
      <c r="K7160" s="313">
        <v>20</v>
      </c>
      <c r="L7160" s="319"/>
      <c r="M7160" s="319">
        <v>45</v>
      </c>
      <c r="N7160" s="319">
        <v>21</v>
      </c>
      <c r="O7160" s="319" t="s">
        <v>9644</v>
      </c>
      <c r="P7160" s="319">
        <v>103</v>
      </c>
      <c r="Q7160" s="319">
        <v>27</v>
      </c>
      <c r="R7160" s="319">
        <v>55</v>
      </c>
      <c r="S7160" s="319" t="s">
        <v>9648</v>
      </c>
      <c r="T7160" s="319">
        <v>1626</v>
      </c>
      <c r="U7160" s="319">
        <v>20.756</v>
      </c>
      <c r="V7160" s="319">
        <v>-103.465</v>
      </c>
      <c r="W7160" s="319"/>
      <c r="X7160" s="319"/>
      <c r="Y7160" s="319"/>
      <c r="Z7160" s="319"/>
      <c r="AA7160" s="319"/>
      <c r="AB7160" s="319"/>
      <c r="AC7160" s="319"/>
      <c r="AD7160" s="319"/>
      <c r="AE7160" s="319"/>
      <c r="AF7160" s="319"/>
    </row>
    <row r="7161" spans="2:32" s="313" customFormat="1" hidden="1" x14ac:dyDescent="0.25">
      <c r="B7161" s="313" t="s">
        <v>8958</v>
      </c>
      <c r="C7161" s="672"/>
      <c r="D7161" s="313" t="s">
        <v>12518</v>
      </c>
      <c r="E7161" s="313" t="s">
        <v>412</v>
      </c>
      <c r="I7161" s="313" t="s">
        <v>8959</v>
      </c>
      <c r="J7161" s="313" t="s">
        <v>469</v>
      </c>
      <c r="K7161" s="313">
        <v>19</v>
      </c>
      <c r="L7161" s="319"/>
      <c r="M7161" s="319">
        <v>35</v>
      </c>
      <c r="N7161" s="319">
        <v>54</v>
      </c>
      <c r="O7161" s="319" t="s">
        <v>9644</v>
      </c>
      <c r="P7161" s="319">
        <v>103</v>
      </c>
      <c r="Q7161" s="319">
        <v>22</v>
      </c>
      <c r="R7161" s="319">
        <v>19</v>
      </c>
      <c r="S7161" s="319" t="s">
        <v>9648</v>
      </c>
      <c r="T7161" s="319">
        <v>1225</v>
      </c>
      <c r="U7161" s="319">
        <v>19.597999999999999</v>
      </c>
      <c r="V7161" s="319">
        <v>-103.372</v>
      </c>
      <c r="W7161" s="319"/>
      <c r="X7161" s="319"/>
      <c r="Y7161" s="319"/>
      <c r="Z7161" s="319"/>
      <c r="AA7161" s="319"/>
      <c r="AB7161" s="319"/>
      <c r="AC7161" s="319"/>
      <c r="AD7161" s="319"/>
      <c r="AE7161" s="319"/>
      <c r="AF7161" s="319"/>
    </row>
    <row r="7162" spans="2:32" s="313" customFormat="1" hidden="1" x14ac:dyDescent="0.25">
      <c r="B7162" s="313" t="s">
        <v>9578</v>
      </c>
      <c r="C7162" s="672"/>
      <c r="D7162" s="313" t="s">
        <v>12519</v>
      </c>
      <c r="E7162" s="313" t="s">
        <v>412</v>
      </c>
      <c r="I7162" s="313" t="s">
        <v>9579</v>
      </c>
      <c r="J7162" s="313" t="s">
        <v>418</v>
      </c>
      <c r="K7162" s="313">
        <v>29</v>
      </c>
      <c r="L7162" s="319"/>
      <c r="M7162" s="319">
        <v>45</v>
      </c>
      <c r="N7162" s="319">
        <v>15</v>
      </c>
      <c r="O7162" s="319" t="s">
        <v>9644</v>
      </c>
      <c r="P7162" s="319">
        <v>52</v>
      </c>
      <c r="Q7162" s="319">
        <v>41</v>
      </c>
      <c r="R7162" s="319">
        <v>39</v>
      </c>
      <c r="S7162" s="319" t="s">
        <v>9645</v>
      </c>
      <c r="T7162" s="319">
        <v>1677</v>
      </c>
      <c r="U7162" s="319">
        <v>29.754000000000001</v>
      </c>
      <c r="V7162" s="319">
        <v>52.694000000000003</v>
      </c>
      <c r="W7162" s="319"/>
      <c r="X7162" s="319"/>
      <c r="Y7162" s="319"/>
      <c r="Z7162" s="319"/>
      <c r="AA7162" s="319"/>
      <c r="AB7162" s="319"/>
      <c r="AC7162" s="319"/>
      <c r="AD7162" s="319"/>
      <c r="AE7162" s="319"/>
      <c r="AF7162" s="319"/>
    </row>
    <row r="7163" spans="2:32" s="313" customFormat="1" hidden="1" x14ac:dyDescent="0.25">
      <c r="B7163" s="313" t="s">
        <v>9585</v>
      </c>
      <c r="C7163" s="672"/>
      <c r="D7163" s="313" t="s">
        <v>12520</v>
      </c>
      <c r="E7163" s="313" t="s">
        <v>412</v>
      </c>
      <c r="I7163" s="313" t="s">
        <v>9585</v>
      </c>
      <c r="J7163" s="313" t="s">
        <v>525</v>
      </c>
      <c r="K7163" s="313">
        <v>25</v>
      </c>
      <c r="L7163" s="319"/>
      <c r="M7163" s="319">
        <v>35</v>
      </c>
      <c r="N7163" s="319">
        <v>56</v>
      </c>
      <c r="O7163" s="319" t="s">
        <v>9647</v>
      </c>
      <c r="P7163" s="319">
        <v>26</v>
      </c>
      <c r="Q7163" s="319">
        <v>2</v>
      </c>
      <c r="R7163" s="319">
        <v>32</v>
      </c>
      <c r="S7163" s="319" t="s">
        <v>9645</v>
      </c>
      <c r="T7163" s="319">
        <v>1298</v>
      </c>
      <c r="U7163" s="319">
        <v>-25.599</v>
      </c>
      <c r="V7163" s="319">
        <v>26.042000000000002</v>
      </c>
      <c r="W7163" s="319"/>
      <c r="X7163" s="319"/>
      <c r="Y7163" s="319"/>
      <c r="Z7163" s="319"/>
      <c r="AA7163" s="319"/>
      <c r="AB7163" s="319"/>
      <c r="AC7163" s="319"/>
      <c r="AD7163" s="319"/>
      <c r="AE7163" s="319"/>
      <c r="AF7163" s="319"/>
    </row>
    <row r="7164" spans="2:32" s="313" customFormat="1" hidden="1" x14ac:dyDescent="0.25">
      <c r="B7164" s="313" t="s">
        <v>4560</v>
      </c>
      <c r="C7164" s="672"/>
      <c r="D7164" s="313" t="s">
        <v>12521</v>
      </c>
      <c r="E7164" s="313" t="s">
        <v>412</v>
      </c>
      <c r="I7164" s="313" t="s">
        <v>4561</v>
      </c>
      <c r="J7164" s="313" t="s">
        <v>3260</v>
      </c>
      <c r="K7164" s="313">
        <v>54</v>
      </c>
      <c r="L7164" s="319"/>
      <c r="M7164" s="319">
        <v>2</v>
      </c>
      <c r="N7164" s="319">
        <v>32</v>
      </c>
      <c r="O7164" s="319" t="s">
        <v>9644</v>
      </c>
      <c r="P7164" s="319">
        <v>16</v>
      </c>
      <c r="Q7164" s="319">
        <v>15</v>
      </c>
      <c r="R7164" s="319">
        <v>49</v>
      </c>
      <c r="S7164" s="319" t="s">
        <v>9645</v>
      </c>
      <c r="T7164" s="319">
        <v>76</v>
      </c>
      <c r="U7164" s="319">
        <v>54.042000000000002</v>
      </c>
      <c r="V7164" s="319">
        <v>16.263999999999999</v>
      </c>
      <c r="W7164" s="319"/>
      <c r="X7164" s="319"/>
      <c r="Y7164" s="319"/>
      <c r="Z7164" s="319"/>
      <c r="AA7164" s="319"/>
      <c r="AB7164" s="319"/>
      <c r="AC7164" s="319"/>
      <c r="AD7164" s="319"/>
      <c r="AE7164" s="319"/>
      <c r="AF7164" s="319"/>
    </row>
    <row r="7165" spans="2:32" s="313" customFormat="1" hidden="1" x14ac:dyDescent="0.25">
      <c r="B7165" s="313" t="s">
        <v>9586</v>
      </c>
      <c r="C7165" s="672"/>
      <c r="D7165" s="313" t="s">
        <v>12522</v>
      </c>
      <c r="E7165" s="313" t="s">
        <v>412</v>
      </c>
      <c r="I7165" s="313" t="s">
        <v>9586</v>
      </c>
      <c r="J7165" s="313" t="s">
        <v>1336</v>
      </c>
      <c r="K7165" s="313">
        <v>28</v>
      </c>
      <c r="L7165" s="319"/>
      <c r="M7165" s="319">
        <v>35</v>
      </c>
      <c r="N7165" s="319">
        <v>24</v>
      </c>
      <c r="O7165" s="319" t="s">
        <v>9644</v>
      </c>
      <c r="P7165" s="319">
        <v>17</v>
      </c>
      <c r="Q7165" s="319">
        <v>17</v>
      </c>
      <c r="R7165" s="319">
        <v>39</v>
      </c>
      <c r="S7165" s="319" t="s">
        <v>9645</v>
      </c>
      <c r="T7165" s="319">
        <v>331</v>
      </c>
      <c r="U7165" s="319">
        <v>28.59</v>
      </c>
      <c r="V7165" s="319">
        <v>17.294</v>
      </c>
      <c r="W7165" s="319"/>
      <c r="X7165" s="319"/>
      <c r="Y7165" s="319"/>
      <c r="Z7165" s="319"/>
      <c r="AA7165" s="319"/>
      <c r="AB7165" s="319"/>
      <c r="AC7165" s="319"/>
      <c r="AD7165" s="319"/>
      <c r="AE7165" s="319"/>
      <c r="AF7165" s="319"/>
    </row>
    <row r="7166" spans="2:32" s="313" customFormat="1" hidden="1" x14ac:dyDescent="0.25">
      <c r="B7166" s="313" t="s">
        <v>9587</v>
      </c>
      <c r="C7166" s="672"/>
      <c r="D7166" s="313" t="s">
        <v>12523</v>
      </c>
      <c r="E7166" s="313" t="s">
        <v>412</v>
      </c>
      <c r="I7166" s="313" t="s">
        <v>9587</v>
      </c>
      <c r="J7166" s="313" t="s">
        <v>3421</v>
      </c>
      <c r="K7166" s="313">
        <v>47</v>
      </c>
      <c r="L7166" s="319"/>
      <c r="M7166" s="319">
        <v>12</v>
      </c>
      <c r="N7166" s="319">
        <v>10</v>
      </c>
      <c r="O7166" s="319" t="s">
        <v>9644</v>
      </c>
      <c r="P7166" s="319">
        <v>14</v>
      </c>
      <c r="Q7166" s="319">
        <v>44</v>
      </c>
      <c r="R7166" s="319">
        <v>39</v>
      </c>
      <c r="S7166" s="319" t="s">
        <v>9645</v>
      </c>
      <c r="T7166" s="319">
        <v>677</v>
      </c>
      <c r="U7166" s="319">
        <v>47.203000000000003</v>
      </c>
      <c r="V7166" s="319">
        <v>14.744</v>
      </c>
      <c r="W7166" s="319"/>
      <c r="X7166" s="319"/>
      <c r="Y7166" s="319"/>
      <c r="Z7166" s="319"/>
      <c r="AA7166" s="319"/>
      <c r="AB7166" s="319"/>
      <c r="AC7166" s="319"/>
      <c r="AD7166" s="319"/>
      <c r="AE7166" s="319"/>
      <c r="AF7166" s="319"/>
    </row>
    <row r="7167" spans="2:32" s="313" customFormat="1" hidden="1" x14ac:dyDescent="0.25">
      <c r="B7167" s="313" t="s">
        <v>9588</v>
      </c>
      <c r="C7167" s="672"/>
      <c r="D7167" s="313" t="s">
        <v>12524</v>
      </c>
      <c r="E7167" s="313" t="s">
        <v>412</v>
      </c>
      <c r="I7167" s="313" t="s">
        <v>9588</v>
      </c>
      <c r="J7167" s="313" t="s">
        <v>516</v>
      </c>
      <c r="K7167" s="313">
        <v>27</v>
      </c>
      <c r="L7167" s="319"/>
      <c r="M7167" s="319">
        <v>35</v>
      </c>
      <c r="N7167" s="319">
        <v>17</v>
      </c>
      <c r="O7167" s="319" t="s">
        <v>9644</v>
      </c>
      <c r="P7167" s="319">
        <v>93</v>
      </c>
      <c r="Q7167" s="319">
        <v>49</v>
      </c>
      <c r="R7167" s="319">
        <v>42</v>
      </c>
      <c r="S7167" s="319" t="s">
        <v>9645</v>
      </c>
      <c r="T7167" s="319">
        <v>1524</v>
      </c>
      <c r="U7167" s="319">
        <v>27.588000000000001</v>
      </c>
      <c r="V7167" s="319">
        <v>93.828000000000003</v>
      </c>
      <c r="W7167" s="319"/>
      <c r="X7167" s="319"/>
      <c r="Y7167" s="319"/>
      <c r="Z7167" s="319"/>
      <c r="AA7167" s="319"/>
      <c r="AB7167" s="319"/>
      <c r="AC7167" s="319"/>
      <c r="AD7167" s="319"/>
      <c r="AE7167" s="319"/>
      <c r="AF7167" s="319"/>
    </row>
    <row r="7168" spans="2:32" s="313" customFormat="1" hidden="1" x14ac:dyDescent="0.25">
      <c r="B7168" s="313" t="s">
        <v>7988</v>
      </c>
      <c r="C7168" s="672"/>
      <c r="D7168" s="313" t="s">
        <v>12525</v>
      </c>
      <c r="E7168" s="313" t="s">
        <v>412</v>
      </c>
      <c r="I7168" s="313" t="s">
        <v>7989</v>
      </c>
      <c r="J7168" s="313" t="s">
        <v>1291</v>
      </c>
      <c r="K7168" s="313">
        <v>38</v>
      </c>
      <c r="L7168" s="319"/>
      <c r="M7168" s="319">
        <v>16</v>
      </c>
      <c r="N7168" s="319">
        <v>50</v>
      </c>
      <c r="O7168" s="319" t="s">
        <v>9644</v>
      </c>
      <c r="P7168" s="319">
        <v>114</v>
      </c>
      <c r="Q7168" s="319">
        <v>41</v>
      </c>
      <c r="R7168" s="319">
        <v>47</v>
      </c>
      <c r="S7168" s="319" t="s">
        <v>9645</v>
      </c>
      <c r="T7168" s="319">
        <v>72</v>
      </c>
      <c r="U7168" s="319">
        <v>38.280999999999999</v>
      </c>
      <c r="V7168" s="319">
        <v>114.696</v>
      </c>
      <c r="W7168" s="319"/>
      <c r="X7168" s="319"/>
      <c r="Y7168" s="319"/>
      <c r="Z7168" s="319"/>
      <c r="AA7168" s="319"/>
      <c r="AB7168" s="319"/>
      <c r="AC7168" s="319"/>
      <c r="AD7168" s="319"/>
      <c r="AE7168" s="319"/>
      <c r="AF7168" s="319"/>
    </row>
    <row r="7169" spans="2:32" s="313" customFormat="1" hidden="1" x14ac:dyDescent="0.25">
      <c r="B7169" s="313" t="s">
        <v>9602</v>
      </c>
      <c r="C7169" s="672"/>
      <c r="D7169" s="313" t="s">
        <v>12526</v>
      </c>
      <c r="E7169" s="313" t="s">
        <v>412</v>
      </c>
      <c r="I7169" s="313" t="s">
        <v>9602</v>
      </c>
      <c r="J7169" s="313" t="s">
        <v>1578</v>
      </c>
      <c r="K7169" s="313">
        <v>49</v>
      </c>
      <c r="L7169" s="319"/>
      <c r="M7169" s="319">
        <v>13</v>
      </c>
      <c r="N7169" s="319">
        <v>54</v>
      </c>
      <c r="O7169" s="319" t="s">
        <v>9644</v>
      </c>
      <c r="P7169" s="319">
        <v>18</v>
      </c>
      <c r="Q7169" s="319">
        <v>36</v>
      </c>
      <c r="R7169" s="319">
        <v>49</v>
      </c>
      <c r="S7169" s="319" t="s">
        <v>9645</v>
      </c>
      <c r="T7169" s="319">
        <v>311</v>
      </c>
      <c r="U7169" s="319">
        <v>49.231999999999999</v>
      </c>
      <c r="V7169" s="319">
        <v>18.614000000000001</v>
      </c>
      <c r="W7169" s="319"/>
      <c r="X7169" s="319"/>
      <c r="Y7169" s="319"/>
      <c r="Z7169" s="319"/>
      <c r="AA7169" s="319"/>
      <c r="AB7169" s="319"/>
      <c r="AC7169" s="319"/>
      <c r="AD7169" s="319"/>
      <c r="AE7169" s="319"/>
      <c r="AF7169" s="319"/>
    </row>
    <row r="7170" spans="2:32" s="313" customFormat="1" hidden="1" x14ac:dyDescent="0.25">
      <c r="B7170" s="313" t="s">
        <v>9605</v>
      </c>
      <c r="C7170" s="672"/>
      <c r="D7170" s="313" t="s">
        <v>12527</v>
      </c>
      <c r="E7170" s="313" t="s">
        <v>412</v>
      </c>
      <c r="I7170" s="313" t="s">
        <v>9605</v>
      </c>
      <c r="J7170" s="313" t="s">
        <v>453</v>
      </c>
      <c r="K7170" s="313">
        <v>24</v>
      </c>
      <c r="L7170" s="319"/>
      <c r="M7170" s="319">
        <v>51</v>
      </c>
      <c r="N7170" s="319">
        <v>41</v>
      </c>
      <c r="O7170" s="319" t="s">
        <v>9644</v>
      </c>
      <c r="P7170" s="319">
        <v>53</v>
      </c>
      <c r="Q7170" s="319">
        <v>4</v>
      </c>
      <c r="R7170" s="319">
        <v>40</v>
      </c>
      <c r="S7170" s="319" t="s">
        <v>9645</v>
      </c>
      <c r="T7170" s="319">
        <v>5</v>
      </c>
      <c r="U7170" s="319">
        <v>24.861000000000001</v>
      </c>
      <c r="V7170" s="319">
        <v>53.078000000000003</v>
      </c>
      <c r="W7170" s="319"/>
      <c r="X7170" s="319"/>
      <c r="Y7170" s="319"/>
      <c r="Z7170" s="319"/>
      <c r="AA7170" s="319"/>
      <c r="AB7170" s="319"/>
      <c r="AC7170" s="319"/>
      <c r="AD7170" s="319"/>
      <c r="AE7170" s="319"/>
      <c r="AF7170" s="319"/>
    </row>
    <row r="7171" spans="2:32" s="313" customFormat="1" hidden="1" x14ac:dyDescent="0.25">
      <c r="B7171" s="313" t="s">
        <v>9606</v>
      </c>
      <c r="C7171" s="672"/>
      <c r="D7171" s="313" t="s">
        <v>12528</v>
      </c>
      <c r="E7171" s="313" t="s">
        <v>412</v>
      </c>
      <c r="I7171" s="313" t="s">
        <v>9606</v>
      </c>
      <c r="J7171" s="313" t="s">
        <v>1690</v>
      </c>
      <c r="K7171" s="313">
        <v>19</v>
      </c>
      <c r="L7171" s="319"/>
      <c r="M7171" s="319">
        <v>1</v>
      </c>
      <c r="N7171" s="319">
        <v>43</v>
      </c>
      <c r="O7171" s="319" t="s">
        <v>9647</v>
      </c>
      <c r="P7171" s="319">
        <v>29</v>
      </c>
      <c r="Q7171" s="319">
        <v>43</v>
      </c>
      <c r="R7171" s="319">
        <v>19</v>
      </c>
      <c r="S7171" s="319" t="s">
        <v>9645</v>
      </c>
      <c r="T7171" s="319">
        <v>1212</v>
      </c>
      <c r="U7171" s="319">
        <v>-19.029</v>
      </c>
      <c r="V7171" s="319">
        <v>29.722000000000001</v>
      </c>
      <c r="W7171" s="319"/>
      <c r="X7171" s="319"/>
      <c r="Y7171" s="319"/>
      <c r="Z7171" s="319"/>
      <c r="AA7171" s="319"/>
      <c r="AB7171" s="319"/>
      <c r="AC7171" s="319"/>
      <c r="AD7171" s="319"/>
      <c r="AE7171" s="319"/>
      <c r="AF7171" s="319"/>
    </row>
    <row r="7172" spans="2:32" s="313" customFormat="1" hidden="1" x14ac:dyDescent="0.25">
      <c r="B7172" s="313" t="s">
        <v>9607</v>
      </c>
      <c r="C7172" s="672"/>
      <c r="D7172" s="313" t="s">
        <v>12529</v>
      </c>
      <c r="E7172" s="313" t="s">
        <v>412</v>
      </c>
      <c r="I7172" s="313" t="s">
        <v>9607</v>
      </c>
      <c r="J7172" s="313" t="s">
        <v>847</v>
      </c>
      <c r="K7172" s="313">
        <v>51</v>
      </c>
      <c r="L7172" s="319"/>
      <c r="M7172" s="319">
        <v>15</v>
      </c>
      <c r="N7172" s="319">
        <v>56</v>
      </c>
      <c r="O7172" s="319" t="s">
        <v>9644</v>
      </c>
      <c r="P7172" s="319">
        <v>4</v>
      </c>
      <c r="Q7172" s="319">
        <v>45</v>
      </c>
      <c r="R7172" s="319">
        <v>17</v>
      </c>
      <c r="S7172" s="319" t="s">
        <v>9645</v>
      </c>
      <c r="T7172" s="319">
        <v>17</v>
      </c>
      <c r="U7172" s="319">
        <v>51.265999999999998</v>
      </c>
      <c r="V7172" s="319">
        <v>4.7549999999999999</v>
      </c>
      <c r="W7172" s="319"/>
      <c r="X7172" s="319"/>
      <c r="Y7172" s="319"/>
      <c r="Z7172" s="319"/>
      <c r="AA7172" s="319"/>
      <c r="AB7172" s="319"/>
      <c r="AC7172" s="319"/>
      <c r="AD7172" s="319"/>
      <c r="AE7172" s="319"/>
      <c r="AF7172" s="319"/>
    </row>
    <row r="7173" spans="2:32" s="313" customFormat="1" hidden="1" x14ac:dyDescent="0.25">
      <c r="B7173" s="313" t="s">
        <v>9613</v>
      </c>
      <c r="C7173" s="672"/>
      <c r="D7173" s="313" t="s">
        <v>12530</v>
      </c>
      <c r="E7173" s="313" t="s">
        <v>412</v>
      </c>
      <c r="I7173" s="313" t="s">
        <v>9614</v>
      </c>
      <c r="J7173" s="313" t="s">
        <v>682</v>
      </c>
      <c r="K7173" s="313">
        <v>47</v>
      </c>
      <c r="L7173" s="319"/>
      <c r="M7173" s="319">
        <v>23</v>
      </c>
      <c r="N7173" s="319">
        <v>0</v>
      </c>
      <c r="O7173" s="319" t="s">
        <v>9644</v>
      </c>
      <c r="P7173" s="319">
        <v>8</v>
      </c>
      <c r="Q7173" s="319">
        <v>34</v>
      </c>
      <c r="R7173" s="319">
        <v>0</v>
      </c>
      <c r="S7173" s="319" t="s">
        <v>9645</v>
      </c>
      <c r="T7173" s="319">
        <v>0</v>
      </c>
      <c r="U7173" s="319">
        <v>47.383000000000003</v>
      </c>
      <c r="V7173" s="319">
        <v>8.5670000000000002</v>
      </c>
      <c r="W7173" s="319"/>
      <c r="X7173" s="319"/>
      <c r="Y7173" s="319"/>
      <c r="Z7173" s="319"/>
      <c r="AA7173" s="319"/>
      <c r="AB7173" s="319"/>
      <c r="AC7173" s="319"/>
      <c r="AD7173" s="319"/>
      <c r="AE7173" s="319"/>
      <c r="AF7173" s="319"/>
    </row>
    <row r="7174" spans="2:32" s="313" customFormat="1" hidden="1" x14ac:dyDescent="0.25">
      <c r="B7174" s="313" t="s">
        <v>9618</v>
      </c>
      <c r="C7174" s="672"/>
      <c r="D7174" s="313" t="s">
        <v>12531</v>
      </c>
      <c r="E7174" s="313" t="s">
        <v>412</v>
      </c>
      <c r="I7174" s="313" t="s">
        <v>9618</v>
      </c>
      <c r="J7174" s="313" t="s">
        <v>847</v>
      </c>
      <c r="K7174" s="313">
        <v>50</v>
      </c>
      <c r="L7174" s="319"/>
      <c r="M7174" s="319">
        <v>56</v>
      </c>
      <c r="N7174" s="319">
        <v>54</v>
      </c>
      <c r="O7174" s="319" t="s">
        <v>9644</v>
      </c>
      <c r="P7174" s="319">
        <v>5</v>
      </c>
      <c r="Q7174" s="319">
        <v>35</v>
      </c>
      <c r="R7174" s="319">
        <v>30</v>
      </c>
      <c r="S7174" s="319" t="s">
        <v>9645</v>
      </c>
      <c r="T7174" s="319">
        <v>96</v>
      </c>
      <c r="U7174" s="319">
        <v>50.948</v>
      </c>
      <c r="V7174" s="319">
        <v>5.5919999999999996</v>
      </c>
      <c r="W7174" s="319"/>
      <c r="X7174" s="319"/>
      <c r="Y7174" s="319"/>
      <c r="Z7174" s="319"/>
      <c r="AA7174" s="319"/>
      <c r="AB7174" s="319"/>
      <c r="AC7174" s="319"/>
      <c r="AD7174" s="319"/>
      <c r="AE7174" s="319"/>
      <c r="AF7174" s="319"/>
    </row>
    <row r="7175" spans="2:32" s="313" customFormat="1" hidden="1" x14ac:dyDescent="0.25">
      <c r="B7175" s="313" t="s">
        <v>9619</v>
      </c>
      <c r="C7175" s="672"/>
      <c r="D7175" s="313" t="s">
        <v>12532</v>
      </c>
      <c r="E7175" s="313" t="s">
        <v>412</v>
      </c>
      <c r="I7175" s="313" t="s">
        <v>9619</v>
      </c>
      <c r="J7175" s="313" t="s">
        <v>1690</v>
      </c>
      <c r="K7175" s="313">
        <v>20</v>
      </c>
      <c r="L7175" s="319"/>
      <c r="M7175" s="319">
        <v>17</v>
      </c>
      <c r="N7175" s="319">
        <v>22</v>
      </c>
      <c r="O7175" s="319" t="s">
        <v>9647</v>
      </c>
      <c r="P7175" s="319">
        <v>30</v>
      </c>
      <c r="Q7175" s="319">
        <v>5</v>
      </c>
      <c r="R7175" s="319">
        <v>18</v>
      </c>
      <c r="S7175" s="319" t="s">
        <v>9645</v>
      </c>
      <c r="T7175" s="319">
        <v>919</v>
      </c>
      <c r="U7175" s="319">
        <v>-20.289000000000001</v>
      </c>
      <c r="V7175" s="319">
        <v>30.088000000000001</v>
      </c>
      <c r="W7175" s="319"/>
      <c r="X7175" s="319"/>
      <c r="Y7175" s="319"/>
      <c r="Z7175" s="319"/>
      <c r="AA7175" s="319"/>
      <c r="AB7175" s="319"/>
      <c r="AC7175" s="319"/>
      <c r="AD7175" s="319"/>
      <c r="AE7175" s="319"/>
      <c r="AF7175" s="319"/>
    </row>
    <row r="7176" spans="2:32" s="313" customFormat="1" hidden="1" x14ac:dyDescent="0.25">
      <c r="B7176" s="313" t="s">
        <v>9620</v>
      </c>
      <c r="C7176" s="672"/>
      <c r="D7176" s="313" t="s">
        <v>12533</v>
      </c>
      <c r="E7176" s="313" t="s">
        <v>412</v>
      </c>
      <c r="I7176" s="313" t="s">
        <v>9621</v>
      </c>
      <c r="J7176" s="313" t="s">
        <v>406</v>
      </c>
      <c r="K7176" s="313">
        <v>49</v>
      </c>
      <c r="L7176" s="319"/>
      <c r="M7176" s="319">
        <v>12</v>
      </c>
      <c r="N7176" s="319">
        <v>34</v>
      </c>
      <c r="O7176" s="319" t="s">
        <v>9644</v>
      </c>
      <c r="P7176" s="319">
        <v>7</v>
      </c>
      <c r="Q7176" s="319">
        <v>24</v>
      </c>
      <c r="R7176" s="319">
        <v>2</v>
      </c>
      <c r="S7176" s="319" t="s">
        <v>9645</v>
      </c>
      <c r="T7176" s="319">
        <v>346</v>
      </c>
      <c r="U7176" s="319">
        <v>49.209000000000003</v>
      </c>
      <c r="V7176" s="319">
        <v>7.4009999999999998</v>
      </c>
      <c r="W7176" s="319"/>
      <c r="X7176" s="319"/>
      <c r="Y7176" s="319"/>
      <c r="Z7176" s="319"/>
      <c r="AA7176" s="319"/>
      <c r="AB7176" s="319"/>
      <c r="AC7176" s="319"/>
      <c r="AD7176" s="319"/>
      <c r="AE7176" s="319"/>
      <c r="AF7176" s="319"/>
    </row>
    <row r="7177" spans="2:32" s="313" customFormat="1" hidden="1" x14ac:dyDescent="0.25">
      <c r="B7177" s="313" t="s">
        <v>6018</v>
      </c>
      <c r="C7177" s="672"/>
      <c r="D7177" s="313" t="s">
        <v>12534</v>
      </c>
      <c r="E7177" s="313" t="s">
        <v>6019</v>
      </c>
      <c r="I7177" s="313" t="s">
        <v>6018</v>
      </c>
      <c r="J7177" s="313" t="s">
        <v>516</v>
      </c>
      <c r="K7177" s="313">
        <v>21</v>
      </c>
      <c r="L7177" s="319"/>
      <c r="M7177" s="319">
        <v>5</v>
      </c>
      <c r="N7177" s="319">
        <v>31</v>
      </c>
      <c r="O7177" s="319" t="s">
        <v>9644</v>
      </c>
      <c r="P7177" s="319">
        <v>79</v>
      </c>
      <c r="Q7177" s="319">
        <v>2</v>
      </c>
      <c r="R7177" s="319">
        <v>49</v>
      </c>
      <c r="S7177" s="319" t="s">
        <v>9645</v>
      </c>
      <c r="T7177" s="319">
        <v>309</v>
      </c>
      <c r="U7177" s="319">
        <v>21.091999999999999</v>
      </c>
      <c r="V7177" s="319">
        <v>79.046999999999997</v>
      </c>
      <c r="W7177" s="319"/>
      <c r="X7177" s="319"/>
      <c r="Y7177" s="319"/>
      <c r="Z7177" s="319"/>
      <c r="AA7177" s="319"/>
      <c r="AB7177" s="319"/>
      <c r="AC7177" s="319"/>
      <c r="AD7177" s="319"/>
      <c r="AE7177" s="319"/>
      <c r="AF7177" s="319"/>
    </row>
    <row r="7178" spans="2:32" s="313" customFormat="1" hidden="1" x14ac:dyDescent="0.25">
      <c r="B7178" s="313" t="s">
        <v>6036</v>
      </c>
      <c r="C7178" s="672"/>
      <c r="D7178" s="313" t="s">
        <v>12535</v>
      </c>
      <c r="E7178" s="313" t="s">
        <v>6037</v>
      </c>
      <c r="I7178" s="313" t="s">
        <v>6038</v>
      </c>
      <c r="J7178" s="313" t="s">
        <v>1148</v>
      </c>
      <c r="K7178" s="313">
        <v>14</v>
      </c>
      <c r="L7178" s="319"/>
      <c r="M7178" s="319">
        <v>56</v>
      </c>
      <c r="N7178" s="319">
        <v>3</v>
      </c>
      <c r="O7178" s="319" t="s">
        <v>9644</v>
      </c>
      <c r="P7178" s="319">
        <v>102</v>
      </c>
      <c r="Q7178" s="319">
        <v>4</v>
      </c>
      <c r="R7178" s="319">
        <v>43</v>
      </c>
      <c r="S7178" s="319" t="s">
        <v>9645</v>
      </c>
      <c r="T7178" s="319">
        <v>223</v>
      </c>
      <c r="U7178" s="319">
        <v>14.933999999999999</v>
      </c>
      <c r="V7178" s="319">
        <v>102.07899999999999</v>
      </c>
      <c r="W7178" s="319"/>
      <c r="X7178" s="319"/>
      <c r="Y7178" s="319"/>
      <c r="Z7178" s="319"/>
      <c r="AA7178" s="319"/>
      <c r="AB7178" s="319"/>
      <c r="AC7178" s="319"/>
      <c r="AD7178" s="319"/>
      <c r="AE7178" s="319"/>
      <c r="AF7178" s="319"/>
    </row>
    <row r="7179" spans="2:32" s="313" customFormat="1" hidden="1" x14ac:dyDescent="0.25">
      <c r="B7179" s="313" t="s">
        <v>6059</v>
      </c>
      <c r="C7179" s="672"/>
      <c r="D7179" s="313" t="s">
        <v>12536</v>
      </c>
      <c r="E7179" s="313" t="s">
        <v>6060</v>
      </c>
      <c r="I7179" s="313" t="s">
        <v>6061</v>
      </c>
      <c r="J7179" s="313" t="s">
        <v>4784</v>
      </c>
      <c r="K7179" s="313">
        <v>17</v>
      </c>
      <c r="L7179" s="319"/>
      <c r="M7179" s="319">
        <v>45</v>
      </c>
      <c r="N7179" s="319">
        <v>16</v>
      </c>
      <c r="O7179" s="319" t="s">
        <v>9647</v>
      </c>
      <c r="P7179" s="319">
        <v>177</v>
      </c>
      <c r="Q7179" s="319">
        <v>26</v>
      </c>
      <c r="R7179" s="319">
        <v>36</v>
      </c>
      <c r="S7179" s="319" t="s">
        <v>9645</v>
      </c>
      <c r="T7179" s="319">
        <v>18</v>
      </c>
      <c r="U7179" s="319">
        <v>-17.754000000000001</v>
      </c>
      <c r="V7179" s="319">
        <v>177.44300000000001</v>
      </c>
      <c r="W7179" s="319"/>
      <c r="X7179" s="319"/>
      <c r="Y7179" s="319"/>
      <c r="Z7179" s="319"/>
      <c r="AA7179" s="319"/>
      <c r="AB7179" s="319"/>
      <c r="AC7179" s="319"/>
      <c r="AD7179" s="319"/>
      <c r="AE7179" s="319"/>
      <c r="AF7179" s="319"/>
    </row>
    <row r="7180" spans="2:32" s="313" customFormat="1" hidden="1" x14ac:dyDescent="0.25">
      <c r="B7180" s="313" t="s">
        <v>6085</v>
      </c>
      <c r="C7180" s="672"/>
      <c r="D7180" s="313" t="s">
        <v>12537</v>
      </c>
      <c r="E7180" s="313" t="s">
        <v>6086</v>
      </c>
      <c r="I7180" s="313" t="s">
        <v>6087</v>
      </c>
      <c r="J7180" s="313" t="s">
        <v>600</v>
      </c>
      <c r="K7180" s="313">
        <v>40</v>
      </c>
      <c r="L7180" s="319"/>
      <c r="M7180" s="319">
        <v>53</v>
      </c>
      <c r="N7180" s="319">
        <v>9</v>
      </c>
      <c r="O7180" s="319" t="s">
        <v>9644</v>
      </c>
      <c r="P7180" s="319">
        <v>14</v>
      </c>
      <c r="Q7180" s="319">
        <v>17</v>
      </c>
      <c r="R7180" s="319">
        <v>26</v>
      </c>
      <c r="S7180" s="319" t="s">
        <v>9645</v>
      </c>
      <c r="T7180" s="319">
        <v>91</v>
      </c>
      <c r="U7180" s="319">
        <v>40.886000000000003</v>
      </c>
      <c r="V7180" s="319">
        <v>14.291</v>
      </c>
      <c r="W7180" s="319"/>
      <c r="X7180" s="319"/>
      <c r="Y7180" s="319"/>
      <c r="Z7180" s="319"/>
      <c r="AA7180" s="319"/>
      <c r="AB7180" s="319"/>
      <c r="AC7180" s="319"/>
      <c r="AD7180" s="319"/>
      <c r="AE7180" s="319"/>
      <c r="AF7180" s="319"/>
    </row>
    <row r="7181" spans="2:32" s="313" customFormat="1" hidden="1" x14ac:dyDescent="0.25">
      <c r="B7181" s="313" t="s">
        <v>6101</v>
      </c>
      <c r="C7181" s="672"/>
      <c r="D7181" s="313" t="s">
        <v>12538</v>
      </c>
      <c r="E7181" s="313" t="s">
        <v>6102</v>
      </c>
      <c r="I7181" s="313" t="s">
        <v>6103</v>
      </c>
      <c r="J7181" s="313" t="s">
        <v>651</v>
      </c>
      <c r="K7181" s="313">
        <v>25</v>
      </c>
      <c r="L7181" s="319"/>
      <c r="M7181" s="319">
        <v>2</v>
      </c>
      <c r="N7181" s="319">
        <v>20</v>
      </c>
      <c r="O7181" s="319" t="s">
        <v>9644</v>
      </c>
      <c r="P7181" s="319">
        <v>77</v>
      </c>
      <c r="Q7181" s="319">
        <v>27</v>
      </c>
      <c r="R7181" s="319">
        <v>58</v>
      </c>
      <c r="S7181" s="319" t="s">
        <v>9648</v>
      </c>
      <c r="T7181" s="319">
        <v>5</v>
      </c>
      <c r="U7181" s="319">
        <v>25.039000000000001</v>
      </c>
      <c r="V7181" s="319">
        <v>-77.465999999999994</v>
      </c>
      <c r="W7181" s="319"/>
      <c r="X7181" s="319"/>
      <c r="Y7181" s="319"/>
      <c r="Z7181" s="319"/>
      <c r="AA7181" s="319"/>
      <c r="AB7181" s="319"/>
      <c r="AC7181" s="319"/>
      <c r="AD7181" s="319"/>
      <c r="AE7181" s="319"/>
      <c r="AF7181" s="319"/>
    </row>
    <row r="7182" spans="2:32" s="313" customFormat="1" hidden="1" x14ac:dyDescent="0.25">
      <c r="B7182" s="313" t="s">
        <v>6104</v>
      </c>
      <c r="C7182" s="672"/>
      <c r="D7182" s="313" t="s">
        <v>12539</v>
      </c>
      <c r="E7182" s="313" t="s">
        <v>6105</v>
      </c>
      <c r="I7182" s="313" t="s">
        <v>6106</v>
      </c>
      <c r="J7182" s="313" t="s">
        <v>665</v>
      </c>
      <c r="K7182" s="313">
        <v>5</v>
      </c>
      <c r="L7182" s="319"/>
      <c r="M7182" s="319">
        <v>54</v>
      </c>
      <c r="N7182" s="319">
        <v>40</v>
      </c>
      <c r="O7182" s="319" t="s">
        <v>9647</v>
      </c>
      <c r="P7182" s="319">
        <v>35</v>
      </c>
      <c r="Q7182" s="319">
        <v>14</v>
      </c>
      <c r="R7182" s="319">
        <v>52</v>
      </c>
      <c r="S7182" s="319" t="s">
        <v>9648</v>
      </c>
      <c r="T7182" s="319">
        <v>52</v>
      </c>
      <c r="U7182" s="319">
        <v>-5.9109999999999996</v>
      </c>
      <c r="V7182" s="319">
        <v>-35.247999999999998</v>
      </c>
      <c r="W7182" s="319"/>
      <c r="X7182" s="319"/>
      <c r="Y7182" s="319"/>
      <c r="Z7182" s="319"/>
      <c r="AA7182" s="319"/>
      <c r="AB7182" s="319"/>
      <c r="AC7182" s="319"/>
      <c r="AD7182" s="319"/>
      <c r="AE7182" s="319"/>
      <c r="AF7182" s="319"/>
    </row>
    <row r="7183" spans="2:32" s="313" customFormat="1" hidden="1" x14ac:dyDescent="0.25">
      <c r="B7183" s="313" t="s">
        <v>6088</v>
      </c>
      <c r="C7183" s="672"/>
      <c r="D7183" s="313" t="s">
        <v>12540</v>
      </c>
      <c r="E7183" s="313" t="s">
        <v>6089</v>
      </c>
      <c r="I7183" s="313" t="s">
        <v>6090</v>
      </c>
      <c r="J7183" s="313" t="s">
        <v>752</v>
      </c>
      <c r="K7183" s="313">
        <v>14</v>
      </c>
      <c r="L7183" s="319"/>
      <c r="M7183" s="319">
        <v>10</v>
      </c>
      <c r="N7183" s="319">
        <v>36</v>
      </c>
      <c r="O7183" s="319" t="s">
        <v>9647</v>
      </c>
      <c r="P7183" s="319">
        <v>141</v>
      </c>
      <c r="Q7183" s="319">
        <v>16</v>
      </c>
      <c r="R7183" s="319">
        <v>2</v>
      </c>
      <c r="S7183" s="319" t="s">
        <v>9648</v>
      </c>
      <c r="T7183" s="319">
        <v>3</v>
      </c>
      <c r="U7183" s="319">
        <v>-14.177</v>
      </c>
      <c r="V7183" s="319">
        <v>-141.267</v>
      </c>
      <c r="W7183" s="319"/>
      <c r="X7183" s="319"/>
      <c r="Y7183" s="319"/>
      <c r="Z7183" s="319"/>
      <c r="AA7183" s="319"/>
      <c r="AB7183" s="319"/>
      <c r="AC7183" s="319"/>
      <c r="AD7183" s="319"/>
      <c r="AE7183" s="319"/>
      <c r="AF7183" s="319"/>
    </row>
    <row r="7184" spans="2:32" s="313" customFormat="1" hidden="1" x14ac:dyDescent="0.25">
      <c r="B7184" s="313" t="s">
        <v>6091</v>
      </c>
      <c r="C7184" s="672"/>
      <c r="D7184" s="313" t="s">
        <v>12541</v>
      </c>
      <c r="E7184" s="313" t="s">
        <v>6092</v>
      </c>
      <c r="I7184" s="313" t="s">
        <v>6091</v>
      </c>
      <c r="J7184" s="313" t="s">
        <v>1148</v>
      </c>
      <c r="K7184" s="313">
        <v>6</v>
      </c>
      <c r="L7184" s="319"/>
      <c r="M7184" s="319">
        <v>31</v>
      </c>
      <c r="N7184" s="319">
        <v>11</v>
      </c>
      <c r="O7184" s="319" t="s">
        <v>9644</v>
      </c>
      <c r="P7184" s="319">
        <v>101</v>
      </c>
      <c r="Q7184" s="319">
        <v>44</v>
      </c>
      <c r="R7184" s="319">
        <v>36</v>
      </c>
      <c r="S7184" s="319" t="s">
        <v>9645</v>
      </c>
      <c r="T7184" s="319">
        <v>6</v>
      </c>
      <c r="U7184" s="319">
        <v>6.52</v>
      </c>
      <c r="V7184" s="319">
        <v>101.74299999999999</v>
      </c>
      <c r="W7184" s="319"/>
      <c r="X7184" s="319"/>
      <c r="Y7184" s="319"/>
      <c r="Z7184" s="319"/>
      <c r="AA7184" s="319"/>
      <c r="AB7184" s="319"/>
      <c r="AC7184" s="319"/>
      <c r="AD7184" s="319"/>
      <c r="AE7184" s="319"/>
      <c r="AF7184" s="319"/>
    </row>
    <row r="7185" spans="2:32" s="313" customFormat="1" hidden="1" x14ac:dyDescent="0.25">
      <c r="B7185" s="313" t="s">
        <v>1270</v>
      </c>
      <c r="C7185" s="672"/>
      <c r="D7185" s="313" t="s">
        <v>12542</v>
      </c>
      <c r="E7185" s="313" t="s">
        <v>1271</v>
      </c>
      <c r="I7185" s="313" t="s">
        <v>1272</v>
      </c>
      <c r="J7185" s="313" t="s">
        <v>436</v>
      </c>
      <c r="K7185" s="313">
        <v>32</v>
      </c>
      <c r="L7185" s="319"/>
      <c r="M7185" s="319">
        <v>28</v>
      </c>
      <c r="N7185" s="319">
        <v>38</v>
      </c>
      <c r="O7185" s="319" t="s">
        <v>9644</v>
      </c>
      <c r="P7185" s="319">
        <v>80</v>
      </c>
      <c r="Q7185" s="319">
        <v>43</v>
      </c>
      <c r="R7185" s="319">
        <v>23</v>
      </c>
      <c r="S7185" s="319" t="s">
        <v>9648</v>
      </c>
      <c r="T7185" s="319">
        <v>11</v>
      </c>
      <c r="U7185" s="319">
        <v>32.476999999999997</v>
      </c>
      <c r="V7185" s="319">
        <v>-80.722999999999999</v>
      </c>
      <c r="W7185" s="319"/>
      <c r="X7185" s="319"/>
      <c r="Y7185" s="319"/>
      <c r="Z7185" s="319"/>
      <c r="AA7185" s="319"/>
      <c r="AB7185" s="319"/>
      <c r="AC7185" s="319"/>
      <c r="AD7185" s="319"/>
      <c r="AE7185" s="319"/>
      <c r="AF7185" s="319"/>
    </row>
    <row r="7186" spans="2:32" s="313" customFormat="1" hidden="1" x14ac:dyDescent="0.25">
      <c r="B7186" s="313" t="s">
        <v>6169</v>
      </c>
      <c r="C7186" s="672"/>
      <c r="D7186" s="313" t="s">
        <v>12543</v>
      </c>
      <c r="E7186" s="313" t="s">
        <v>6172</v>
      </c>
      <c r="I7186" s="313" t="s">
        <v>6173</v>
      </c>
      <c r="J7186" s="313" t="s">
        <v>436</v>
      </c>
      <c r="K7186" s="313">
        <v>29</v>
      </c>
      <c r="L7186" s="319"/>
      <c r="M7186" s="319">
        <v>49</v>
      </c>
      <c r="N7186" s="319">
        <v>31</v>
      </c>
      <c r="O7186" s="319" t="s">
        <v>9644</v>
      </c>
      <c r="P7186" s="319">
        <v>90</v>
      </c>
      <c r="Q7186" s="319">
        <v>2</v>
      </c>
      <c r="R7186" s="319">
        <v>6</v>
      </c>
      <c r="S7186" s="319" t="s">
        <v>9648</v>
      </c>
      <c r="T7186" s="319">
        <v>1</v>
      </c>
      <c r="U7186" s="319">
        <v>29.824999999999999</v>
      </c>
      <c r="V7186" s="319">
        <v>-90.034999999999997</v>
      </c>
      <c r="W7186" s="319"/>
      <c r="X7186" s="319"/>
      <c r="Y7186" s="319"/>
      <c r="Z7186" s="319"/>
      <c r="AA7186" s="319"/>
      <c r="AB7186" s="319"/>
      <c r="AC7186" s="319"/>
      <c r="AD7186" s="319"/>
      <c r="AE7186" s="319"/>
      <c r="AF7186" s="319"/>
    </row>
    <row r="7187" spans="2:32" s="313" customFormat="1" hidden="1" x14ac:dyDescent="0.25">
      <c r="B7187" s="313" t="s">
        <v>6003</v>
      </c>
      <c r="C7187" s="672"/>
      <c r="D7187" s="313" t="s">
        <v>12544</v>
      </c>
      <c r="E7187" s="313" t="s">
        <v>6004</v>
      </c>
      <c r="I7187" s="313" t="s">
        <v>6003</v>
      </c>
      <c r="J7187" s="313" t="s">
        <v>726</v>
      </c>
      <c r="K7187" s="313">
        <v>3</v>
      </c>
      <c r="L7187" s="319"/>
      <c r="M7187" s="319">
        <v>22</v>
      </c>
      <c r="N7187" s="319">
        <v>5</v>
      </c>
      <c r="O7187" s="319" t="s">
        <v>9647</v>
      </c>
      <c r="P7187" s="319">
        <v>135</v>
      </c>
      <c r="Q7187" s="319">
        <v>29</v>
      </c>
      <c r="R7187" s="319">
        <v>47</v>
      </c>
      <c r="S7187" s="319" t="s">
        <v>9645</v>
      </c>
      <c r="T7187" s="319">
        <v>7</v>
      </c>
      <c r="U7187" s="319">
        <v>-3.3679999999999999</v>
      </c>
      <c r="V7187" s="319">
        <v>135.49600000000001</v>
      </c>
      <c r="W7187" s="319"/>
      <c r="X7187" s="319"/>
      <c r="Y7187" s="319"/>
      <c r="Z7187" s="319"/>
      <c r="AA7187" s="319"/>
      <c r="AB7187" s="319"/>
      <c r="AC7187" s="319"/>
      <c r="AD7187" s="319"/>
      <c r="AE7187" s="319"/>
      <c r="AF7187" s="319"/>
    </row>
    <row r="7188" spans="2:32" s="313" customFormat="1" hidden="1" x14ac:dyDescent="0.25">
      <c r="B7188" s="313" t="s">
        <v>4010</v>
      </c>
      <c r="C7188" s="672"/>
      <c r="D7188" s="313" t="s">
        <v>12545</v>
      </c>
      <c r="E7188" s="313" t="s">
        <v>4015</v>
      </c>
      <c r="I7188" s="313" t="s">
        <v>4016</v>
      </c>
      <c r="J7188" s="313" t="s">
        <v>436</v>
      </c>
      <c r="K7188" s="313">
        <v>34</v>
      </c>
      <c r="L7188" s="319"/>
      <c r="M7188" s="319">
        <v>42</v>
      </c>
      <c r="N7188" s="319">
        <v>30</v>
      </c>
      <c r="O7188" s="319" t="s">
        <v>9644</v>
      </c>
      <c r="P7188" s="319">
        <v>77</v>
      </c>
      <c r="Q7188" s="319">
        <v>26</v>
      </c>
      <c r="R7188" s="319">
        <v>22</v>
      </c>
      <c r="S7188" s="319" t="s">
        <v>9648</v>
      </c>
      <c r="T7188" s="319">
        <v>8</v>
      </c>
      <c r="U7188" s="319">
        <v>34.707999999999998</v>
      </c>
      <c r="V7188" s="319">
        <v>-77.438999999999993</v>
      </c>
      <c r="W7188" s="319"/>
      <c r="X7188" s="319"/>
      <c r="Y7188" s="319"/>
      <c r="Z7188" s="319"/>
      <c r="AA7188" s="319"/>
      <c r="AB7188" s="319"/>
      <c r="AC7188" s="319"/>
      <c r="AD7188" s="319"/>
      <c r="AE7188" s="319"/>
      <c r="AF7188" s="319"/>
    </row>
    <row r="7189" spans="2:32" s="313" customFormat="1" hidden="1" x14ac:dyDescent="0.25">
      <c r="B7189" s="313" t="s">
        <v>6268</v>
      </c>
      <c r="C7189" s="672"/>
      <c r="D7189" s="313" t="s">
        <v>12546</v>
      </c>
      <c r="E7189" s="313" t="s">
        <v>4015</v>
      </c>
      <c r="I7189" s="313" t="s">
        <v>6268</v>
      </c>
      <c r="J7189" s="313" t="s">
        <v>6269</v>
      </c>
      <c r="K7189" s="313">
        <v>21</v>
      </c>
      <c r="L7189" s="319"/>
      <c r="M7189" s="319">
        <v>55</v>
      </c>
      <c r="N7189" s="319">
        <v>2</v>
      </c>
      <c r="O7189" s="319" t="s">
        <v>9644</v>
      </c>
      <c r="P7189" s="319">
        <v>71</v>
      </c>
      <c r="Q7189" s="319">
        <v>56</v>
      </c>
      <c r="R7189" s="319">
        <v>22</v>
      </c>
      <c r="S7189" s="319" t="s">
        <v>9648</v>
      </c>
      <c r="T7189" s="319">
        <v>4</v>
      </c>
      <c r="U7189" s="319">
        <v>21.917000000000002</v>
      </c>
      <c r="V7189" s="319">
        <v>-71.938999999999993</v>
      </c>
      <c r="W7189" s="319"/>
      <c r="X7189" s="319"/>
      <c r="Y7189" s="319"/>
      <c r="Z7189" s="319"/>
      <c r="AA7189" s="319"/>
      <c r="AB7189" s="319"/>
      <c r="AC7189" s="319"/>
      <c r="AD7189" s="319"/>
      <c r="AE7189" s="319"/>
      <c r="AF7189" s="319"/>
    </row>
    <row r="7190" spans="2:32" s="313" customFormat="1" hidden="1" x14ac:dyDescent="0.25">
      <c r="B7190" s="313" t="s">
        <v>6216</v>
      </c>
      <c r="C7190" s="672"/>
      <c r="D7190" s="313" t="s">
        <v>12547</v>
      </c>
      <c r="E7190" s="313" t="s">
        <v>6217</v>
      </c>
      <c r="I7190" s="313" t="s">
        <v>6218</v>
      </c>
      <c r="J7190" s="313" t="s">
        <v>423</v>
      </c>
      <c r="K7190" s="313">
        <v>43</v>
      </c>
      <c r="L7190" s="319"/>
      <c r="M7190" s="319">
        <v>39</v>
      </c>
      <c r="N7190" s="319">
        <v>38</v>
      </c>
      <c r="O7190" s="319" t="s">
        <v>9644</v>
      </c>
      <c r="P7190" s="319">
        <v>7</v>
      </c>
      <c r="Q7190" s="319">
        <v>13</v>
      </c>
      <c r="R7190" s="319">
        <v>3</v>
      </c>
      <c r="S7190" s="319" t="s">
        <v>9645</v>
      </c>
      <c r="T7190" s="319">
        <v>4</v>
      </c>
      <c r="U7190" s="319">
        <v>43.661000000000001</v>
      </c>
      <c r="V7190" s="319">
        <v>7.218</v>
      </c>
      <c r="W7190" s="319"/>
      <c r="X7190" s="319"/>
      <c r="Y7190" s="319"/>
      <c r="Z7190" s="319"/>
      <c r="AA7190" s="319"/>
      <c r="AB7190" s="319"/>
      <c r="AC7190" s="319"/>
      <c r="AD7190" s="319"/>
      <c r="AE7190" s="319"/>
      <c r="AF7190" s="319"/>
    </row>
    <row r="7191" spans="2:32" s="313" customFormat="1" hidden="1" x14ac:dyDescent="0.25">
      <c r="B7191" s="313" t="s">
        <v>6187</v>
      </c>
      <c r="C7191" s="672"/>
      <c r="D7191" s="313" t="s">
        <v>12548</v>
      </c>
      <c r="E7191" s="313" t="s">
        <v>6188</v>
      </c>
      <c r="I7191" s="313" t="s">
        <v>6187</v>
      </c>
      <c r="J7191" s="313" t="s">
        <v>1194</v>
      </c>
      <c r="K7191" s="313">
        <v>55</v>
      </c>
      <c r="L7191" s="319"/>
      <c r="M7191" s="319">
        <v>2</v>
      </c>
      <c r="N7191" s="319">
        <v>15</v>
      </c>
      <c r="O7191" s="319" t="s">
        <v>9644</v>
      </c>
      <c r="P7191" s="319">
        <v>1</v>
      </c>
      <c r="Q7191" s="319">
        <v>41</v>
      </c>
      <c r="R7191" s="319">
        <v>30</v>
      </c>
      <c r="S7191" s="319" t="s">
        <v>9648</v>
      </c>
      <c r="T7191" s="319">
        <v>82</v>
      </c>
      <c r="U7191" s="319">
        <v>55.037999999999997</v>
      </c>
      <c r="V7191" s="319">
        <v>-1.6919999999999999</v>
      </c>
      <c r="W7191" s="319"/>
      <c r="X7191" s="319"/>
      <c r="Y7191" s="319"/>
      <c r="Z7191" s="319"/>
      <c r="AA7191" s="319"/>
      <c r="AB7191" s="319"/>
      <c r="AC7191" s="319"/>
      <c r="AD7191" s="319"/>
      <c r="AE7191" s="319"/>
      <c r="AF7191" s="319"/>
    </row>
    <row r="7192" spans="2:32" s="313" customFormat="1" hidden="1" x14ac:dyDescent="0.25">
      <c r="B7192" s="313" t="s">
        <v>6187</v>
      </c>
      <c r="C7192" s="672"/>
      <c r="D7192" s="313" t="s">
        <v>12549</v>
      </c>
      <c r="E7192" s="313" t="s">
        <v>6189</v>
      </c>
      <c r="I7192" s="313" t="s">
        <v>6187</v>
      </c>
      <c r="J7192" s="313" t="s">
        <v>525</v>
      </c>
      <c r="K7192" s="313">
        <v>27</v>
      </c>
      <c r="L7192" s="319"/>
      <c r="M7192" s="319">
        <v>46</v>
      </c>
      <c r="N7192" s="319">
        <v>14</v>
      </c>
      <c r="O7192" s="319" t="s">
        <v>9647</v>
      </c>
      <c r="P7192" s="319">
        <v>29</v>
      </c>
      <c r="Q7192" s="319">
        <v>58</v>
      </c>
      <c r="R7192" s="319">
        <v>36</v>
      </c>
      <c r="S7192" s="319" t="s">
        <v>9645</v>
      </c>
      <c r="T7192" s="319">
        <v>1242</v>
      </c>
      <c r="U7192" s="319">
        <v>-27.771000000000001</v>
      </c>
      <c r="V7192" s="319">
        <v>29.977</v>
      </c>
      <c r="W7192" s="319"/>
      <c r="X7192" s="319"/>
      <c r="Y7192" s="319"/>
      <c r="Z7192" s="319"/>
      <c r="AA7192" s="319"/>
      <c r="AB7192" s="319"/>
      <c r="AC7192" s="319"/>
      <c r="AD7192" s="319"/>
      <c r="AE7192" s="319"/>
      <c r="AF7192" s="319"/>
    </row>
    <row r="7193" spans="2:32" s="313" customFormat="1" hidden="1" x14ac:dyDescent="0.25">
      <c r="B7193" s="313" t="s">
        <v>6311</v>
      </c>
      <c r="C7193" s="672"/>
      <c r="D7193" s="313" t="s">
        <v>12550</v>
      </c>
      <c r="E7193" s="313" t="s">
        <v>6312</v>
      </c>
      <c r="I7193" s="313" t="s">
        <v>6311</v>
      </c>
      <c r="J7193" s="313" t="s">
        <v>421</v>
      </c>
      <c r="K7193" s="313">
        <v>42</v>
      </c>
      <c r="L7193" s="319"/>
      <c r="M7193" s="319">
        <v>29</v>
      </c>
      <c r="N7193" s="319">
        <v>11</v>
      </c>
      <c r="O7193" s="319" t="s">
        <v>9644</v>
      </c>
      <c r="P7193" s="319">
        <v>59</v>
      </c>
      <c r="Q7193" s="319">
        <v>37</v>
      </c>
      <c r="R7193" s="319">
        <v>21</v>
      </c>
      <c r="S7193" s="319" t="s">
        <v>9645</v>
      </c>
      <c r="T7193" s="319">
        <v>49</v>
      </c>
      <c r="U7193" s="319">
        <v>42.485999999999997</v>
      </c>
      <c r="V7193" s="319">
        <v>59.622999999999998</v>
      </c>
      <c r="W7193" s="319"/>
      <c r="X7193" s="319"/>
      <c r="Y7193" s="319"/>
      <c r="Z7193" s="319"/>
      <c r="AA7193" s="319"/>
      <c r="AB7193" s="319"/>
      <c r="AC7193" s="319"/>
      <c r="AD7193" s="319"/>
      <c r="AE7193" s="319"/>
      <c r="AF7193" s="319"/>
    </row>
    <row r="7194" spans="2:32" s="313" customFormat="1" hidden="1" x14ac:dyDescent="0.25">
      <c r="B7194" s="313" t="s">
        <v>811</v>
      </c>
      <c r="C7194" s="672"/>
      <c r="D7194" s="313" t="s">
        <v>12551</v>
      </c>
      <c r="E7194" s="313" t="s">
        <v>812</v>
      </c>
      <c r="I7194" s="313" t="s">
        <v>813</v>
      </c>
      <c r="J7194" s="313" t="s">
        <v>423</v>
      </c>
      <c r="K7194" s="313">
        <v>45</v>
      </c>
      <c r="L7194" s="319"/>
      <c r="M7194" s="319">
        <v>55</v>
      </c>
      <c r="N7194" s="319">
        <v>45</v>
      </c>
      <c r="O7194" s="319" t="s">
        <v>9644</v>
      </c>
      <c r="P7194" s="319">
        <v>6</v>
      </c>
      <c r="Q7194" s="319">
        <v>5</v>
      </c>
      <c r="R7194" s="319">
        <v>55</v>
      </c>
      <c r="S7194" s="319" t="s">
        <v>9645</v>
      </c>
      <c r="T7194" s="319">
        <v>464</v>
      </c>
      <c r="U7194" s="319">
        <v>45.929000000000002</v>
      </c>
      <c r="V7194" s="319">
        <v>6.0990000000000002</v>
      </c>
      <c r="W7194" s="319"/>
      <c r="X7194" s="319"/>
      <c r="Y7194" s="319"/>
      <c r="Z7194" s="319"/>
      <c r="AA7194" s="319"/>
      <c r="AB7194" s="319"/>
      <c r="AC7194" s="319"/>
      <c r="AD7194" s="319"/>
      <c r="AE7194" s="319"/>
      <c r="AF7194" s="319"/>
    </row>
    <row r="7195" spans="2:32" s="313" customFormat="1" hidden="1" x14ac:dyDescent="0.25">
      <c r="B7195" s="313" t="s">
        <v>6289</v>
      </c>
      <c r="C7195" s="672"/>
      <c r="D7195" s="313" t="s">
        <v>12552</v>
      </c>
      <c r="E7195" s="313" t="s">
        <v>6290</v>
      </c>
      <c r="I7195" s="313" t="s">
        <v>6289</v>
      </c>
      <c r="J7195" s="313" t="s">
        <v>546</v>
      </c>
      <c r="K7195" s="313">
        <v>20</v>
      </c>
      <c r="L7195" s="319"/>
      <c r="M7195" s="319">
        <v>55</v>
      </c>
      <c r="N7195" s="319">
        <v>42</v>
      </c>
      <c r="O7195" s="319" t="s">
        <v>9644</v>
      </c>
      <c r="P7195" s="319">
        <v>17</v>
      </c>
      <c r="Q7195" s="319">
        <v>1</v>
      </c>
      <c r="R7195" s="319">
        <v>52</v>
      </c>
      <c r="S7195" s="319" t="s">
        <v>9648</v>
      </c>
      <c r="T7195" s="319">
        <v>5</v>
      </c>
      <c r="U7195" s="319">
        <v>20.928000000000001</v>
      </c>
      <c r="V7195" s="319">
        <v>-17.030999999999999</v>
      </c>
      <c r="W7195" s="319"/>
      <c r="X7195" s="319"/>
      <c r="Y7195" s="319"/>
      <c r="Z7195" s="319"/>
      <c r="AA7195" s="319"/>
      <c r="AB7195" s="319"/>
      <c r="AC7195" s="319"/>
      <c r="AD7195" s="319"/>
      <c r="AE7195" s="319"/>
      <c r="AF7195" s="319"/>
    </row>
    <row r="7196" spans="2:32" s="313" customFormat="1" hidden="1" x14ac:dyDescent="0.25">
      <c r="B7196" s="313" t="s">
        <v>5333</v>
      </c>
      <c r="C7196" s="672"/>
      <c r="D7196" s="313" t="s">
        <v>12553</v>
      </c>
      <c r="E7196" s="313" t="s">
        <v>5334</v>
      </c>
      <c r="I7196" s="313" t="s">
        <v>5333</v>
      </c>
      <c r="J7196" s="313" t="s">
        <v>2808</v>
      </c>
      <c r="K7196" s="313">
        <v>3</v>
      </c>
      <c r="L7196" s="319"/>
      <c r="M7196" s="319">
        <v>56</v>
      </c>
      <c r="N7196" s="319">
        <v>1</v>
      </c>
      <c r="O7196" s="319" t="s">
        <v>9644</v>
      </c>
      <c r="P7196" s="319">
        <v>41</v>
      </c>
      <c r="Q7196" s="319">
        <v>50</v>
      </c>
      <c r="R7196" s="319">
        <v>39</v>
      </c>
      <c r="S7196" s="319" t="s">
        <v>9645</v>
      </c>
      <c r="T7196" s="319">
        <v>246</v>
      </c>
      <c r="U7196" s="319">
        <v>3.9340000000000002</v>
      </c>
      <c r="V7196" s="319">
        <v>41.844000000000001</v>
      </c>
      <c r="W7196" s="319"/>
      <c r="X7196" s="319"/>
      <c r="Y7196" s="319"/>
      <c r="Z7196" s="319"/>
      <c r="AA7196" s="319"/>
      <c r="AB7196" s="319"/>
      <c r="AC7196" s="319"/>
      <c r="AD7196" s="319"/>
      <c r="AE7196" s="319"/>
      <c r="AF7196" s="319"/>
    </row>
    <row r="7197" spans="2:32" s="313" customFormat="1" hidden="1" x14ac:dyDescent="0.25">
      <c r="B7197" s="313" t="s">
        <v>6127</v>
      </c>
      <c r="C7197" s="672"/>
      <c r="D7197" s="313" t="s">
        <v>12554</v>
      </c>
      <c r="E7197" s="313" t="s">
        <v>6128</v>
      </c>
      <c r="I7197" s="313" t="s">
        <v>6129</v>
      </c>
      <c r="J7197" s="313" t="s">
        <v>430</v>
      </c>
      <c r="K7197" s="313">
        <v>12</v>
      </c>
      <c r="L7197" s="319"/>
      <c r="M7197" s="319">
        <v>8</v>
      </c>
      <c r="N7197" s="319">
        <v>1</v>
      </c>
      <c r="O7197" s="319" t="s">
        <v>9644</v>
      </c>
      <c r="P7197" s="319">
        <v>15</v>
      </c>
      <c r="Q7197" s="319">
        <v>2</v>
      </c>
      <c r="R7197" s="319">
        <v>2</v>
      </c>
      <c r="S7197" s="319" t="s">
        <v>9645</v>
      </c>
      <c r="T7197" s="319">
        <v>296</v>
      </c>
      <c r="U7197" s="319">
        <v>12.134</v>
      </c>
      <c r="V7197" s="319">
        <v>15.034000000000001</v>
      </c>
      <c r="W7197" s="319"/>
      <c r="X7197" s="319"/>
      <c r="Y7197" s="319"/>
      <c r="Z7197" s="319"/>
      <c r="AA7197" s="319"/>
      <c r="AB7197" s="319"/>
      <c r="AC7197" s="319"/>
      <c r="AD7197" s="319"/>
      <c r="AE7197" s="319"/>
      <c r="AF7197" s="319"/>
    </row>
    <row r="7198" spans="2:32" s="313" customFormat="1" hidden="1" x14ac:dyDescent="0.25">
      <c r="B7198" s="313" t="s">
        <v>6124</v>
      </c>
      <c r="C7198" s="672"/>
      <c r="D7198" s="313" t="s">
        <v>12555</v>
      </c>
      <c r="E7198" s="313" t="s">
        <v>6125</v>
      </c>
      <c r="I7198" s="313" t="s">
        <v>6126</v>
      </c>
      <c r="J7198" s="313" t="s">
        <v>1109</v>
      </c>
      <c r="K7198" s="313">
        <v>8</v>
      </c>
      <c r="L7198" s="319"/>
      <c r="M7198" s="319">
        <v>25</v>
      </c>
      <c r="N7198" s="319">
        <v>36</v>
      </c>
      <c r="O7198" s="319" t="s">
        <v>9644</v>
      </c>
      <c r="P7198" s="319">
        <v>20</v>
      </c>
      <c r="Q7198" s="319">
        <v>38</v>
      </c>
      <c r="R7198" s="319">
        <v>6</v>
      </c>
      <c r="S7198" s="319" t="s">
        <v>9645</v>
      </c>
      <c r="T7198" s="319">
        <v>498</v>
      </c>
      <c r="U7198" s="319">
        <v>8.4269999999999996</v>
      </c>
      <c r="V7198" s="319">
        <v>20.635000000000002</v>
      </c>
      <c r="W7198" s="319"/>
      <c r="X7198" s="319"/>
      <c r="Y7198" s="319"/>
      <c r="Z7198" s="319"/>
      <c r="AA7198" s="319"/>
      <c r="AB7198" s="319"/>
      <c r="AC7198" s="319"/>
      <c r="AD7198" s="319"/>
      <c r="AE7198" s="319"/>
      <c r="AF7198" s="319"/>
    </row>
    <row r="7199" spans="2:32" s="313" customFormat="1" hidden="1" x14ac:dyDescent="0.25">
      <c r="B7199" s="313" t="s">
        <v>4774</v>
      </c>
      <c r="C7199" s="672"/>
      <c r="D7199" s="313" t="s">
        <v>12556</v>
      </c>
      <c r="E7199" s="313" t="s">
        <v>4775</v>
      </c>
      <c r="I7199" s="313" t="s">
        <v>4776</v>
      </c>
      <c r="J7199" s="313" t="s">
        <v>436</v>
      </c>
      <c r="K7199" s="313">
        <v>40</v>
      </c>
      <c r="L7199" s="319"/>
      <c r="M7199" s="319">
        <v>2</v>
      </c>
      <c r="N7199" s="319">
        <v>0</v>
      </c>
      <c r="O7199" s="319" t="s">
        <v>9644</v>
      </c>
      <c r="P7199" s="319">
        <v>74</v>
      </c>
      <c r="Q7199" s="319">
        <v>21</v>
      </c>
      <c r="R7199" s="319">
        <v>12</v>
      </c>
      <c r="S7199" s="319" t="s">
        <v>9648</v>
      </c>
      <c r="T7199" s="319">
        <v>32</v>
      </c>
      <c r="U7199" s="319">
        <v>40.033000000000001</v>
      </c>
      <c r="V7199" s="319">
        <v>-74.352999999999994</v>
      </c>
      <c r="W7199" s="319"/>
      <c r="X7199" s="319"/>
      <c r="Y7199" s="319"/>
      <c r="Z7199" s="319"/>
      <c r="AA7199" s="319"/>
      <c r="AB7199" s="319"/>
      <c r="AC7199" s="319"/>
      <c r="AD7199" s="319"/>
      <c r="AE7199" s="319"/>
      <c r="AF7199" s="319"/>
    </row>
    <row r="7200" spans="2:32" s="313" customFormat="1" hidden="1" x14ac:dyDescent="0.25">
      <c r="B7200" s="313" t="s">
        <v>2949</v>
      </c>
      <c r="C7200" s="672"/>
      <c r="D7200" s="313" t="s">
        <v>12557</v>
      </c>
      <c r="E7200" s="313" t="s">
        <v>2950</v>
      </c>
      <c r="I7200" s="313" t="s">
        <v>2951</v>
      </c>
      <c r="J7200" s="313" t="s">
        <v>436</v>
      </c>
      <c r="K7200" s="313">
        <v>39</v>
      </c>
      <c r="L7200" s="319"/>
      <c r="M7200" s="319">
        <v>24</v>
      </c>
      <c r="N7200" s="319">
        <v>59</v>
      </c>
      <c r="O7200" s="319" t="s">
        <v>9644</v>
      </c>
      <c r="P7200" s="319">
        <v>118</v>
      </c>
      <c r="Q7200" s="319">
        <v>42</v>
      </c>
      <c r="R7200" s="319">
        <v>3</v>
      </c>
      <c r="S7200" s="319" t="s">
        <v>9648</v>
      </c>
      <c r="T7200" s="319">
        <v>1200</v>
      </c>
      <c r="U7200" s="319">
        <v>39.415999999999997</v>
      </c>
      <c r="V7200" s="319">
        <v>-118.70099999999999</v>
      </c>
      <c r="W7200" s="319"/>
      <c r="X7200" s="319"/>
      <c r="Y7200" s="319"/>
      <c r="Z7200" s="319"/>
      <c r="AA7200" s="319"/>
      <c r="AB7200" s="319"/>
      <c r="AC7200" s="319"/>
      <c r="AD7200" s="319"/>
      <c r="AE7200" s="319"/>
      <c r="AF7200" s="319"/>
    </row>
    <row r="7201" spans="2:32" s="313" customFormat="1" hidden="1" x14ac:dyDescent="0.25">
      <c r="B7201" s="313" t="s">
        <v>6225</v>
      </c>
      <c r="C7201" s="672"/>
      <c r="D7201" s="313" t="s">
        <v>12558</v>
      </c>
      <c r="E7201" s="313" t="s">
        <v>6226</v>
      </c>
      <c r="I7201" s="313" t="s">
        <v>6227</v>
      </c>
      <c r="J7201" s="313" t="s">
        <v>1291</v>
      </c>
      <c r="K7201" s="313">
        <v>29</v>
      </c>
      <c r="L7201" s="319"/>
      <c r="M7201" s="319">
        <v>49</v>
      </c>
      <c r="N7201" s="319">
        <v>29</v>
      </c>
      <c r="O7201" s="319" t="s">
        <v>9644</v>
      </c>
      <c r="P7201" s="319">
        <v>121</v>
      </c>
      <c r="Q7201" s="319">
        <v>27</v>
      </c>
      <c r="R7201" s="319">
        <v>54</v>
      </c>
      <c r="S7201" s="319" t="s">
        <v>9645</v>
      </c>
      <c r="T7201" s="319">
        <v>4</v>
      </c>
      <c r="U7201" s="319">
        <v>29.824999999999999</v>
      </c>
      <c r="V7201" s="319">
        <v>121.465</v>
      </c>
      <c r="W7201" s="319"/>
      <c r="X7201" s="319"/>
      <c r="Y7201" s="319"/>
      <c r="Z7201" s="319"/>
      <c r="AA7201" s="319"/>
      <c r="AB7201" s="319"/>
      <c r="AC7201" s="319"/>
      <c r="AD7201" s="319"/>
      <c r="AE7201" s="319"/>
      <c r="AF7201" s="319"/>
    </row>
    <row r="7202" spans="2:32" s="313" customFormat="1" hidden="1" x14ac:dyDescent="0.25">
      <c r="B7202" s="313" t="s">
        <v>6196</v>
      </c>
      <c r="C7202" s="672"/>
      <c r="D7202" s="313" t="s">
        <v>12559</v>
      </c>
      <c r="E7202" s="313" t="s">
        <v>6197</v>
      </c>
      <c r="I7202" s="313" t="s">
        <v>6198</v>
      </c>
      <c r="J7202" s="313" t="s">
        <v>1027</v>
      </c>
      <c r="K7202" s="313">
        <v>7</v>
      </c>
      <c r="L7202" s="319"/>
      <c r="M7202" s="319">
        <v>21</v>
      </c>
      <c r="N7202" s="319">
        <v>25</v>
      </c>
      <c r="O7202" s="319" t="s">
        <v>9644</v>
      </c>
      <c r="P7202" s="319">
        <v>13</v>
      </c>
      <c r="Q7202" s="319">
        <v>33</v>
      </c>
      <c r="R7202" s="319">
        <v>33</v>
      </c>
      <c r="S7202" s="319" t="s">
        <v>9645</v>
      </c>
      <c r="T7202" s="319">
        <v>1115</v>
      </c>
      <c r="U7202" s="319">
        <v>7.3570000000000002</v>
      </c>
      <c r="V7202" s="319">
        <v>13.558999999999999</v>
      </c>
      <c r="W7202" s="319"/>
      <c r="X7202" s="319"/>
      <c r="Y7202" s="319"/>
      <c r="Z7202" s="319"/>
      <c r="AA7202" s="319"/>
      <c r="AB7202" s="319"/>
      <c r="AC7202" s="319"/>
      <c r="AD7202" s="319"/>
      <c r="AE7202" s="319"/>
      <c r="AF7202" s="319"/>
    </row>
    <row r="7203" spans="2:32" s="313" customFormat="1" hidden="1" x14ac:dyDescent="0.25">
      <c r="B7203" s="313" t="s">
        <v>4227</v>
      </c>
      <c r="C7203" s="672"/>
      <c r="D7203" s="313" t="s">
        <v>12560</v>
      </c>
      <c r="E7203" s="313" t="s">
        <v>4228</v>
      </c>
      <c r="I7203" s="313" t="s">
        <v>4229</v>
      </c>
      <c r="J7203" s="313" t="s">
        <v>436</v>
      </c>
      <c r="K7203" s="313">
        <v>21</v>
      </c>
      <c r="L7203" s="319"/>
      <c r="M7203" s="319">
        <v>26</v>
      </c>
      <c r="N7203" s="319">
        <v>57</v>
      </c>
      <c r="O7203" s="319" t="s">
        <v>9644</v>
      </c>
      <c r="P7203" s="319">
        <v>157</v>
      </c>
      <c r="Q7203" s="319">
        <v>46</v>
      </c>
      <c r="R7203" s="319">
        <v>4</v>
      </c>
      <c r="S7203" s="319" t="s">
        <v>9648</v>
      </c>
      <c r="T7203" s="319">
        <v>6</v>
      </c>
      <c r="U7203" s="319">
        <v>21.449000000000002</v>
      </c>
      <c r="V7203" s="319">
        <v>-157.768</v>
      </c>
      <c r="W7203" s="319"/>
      <c r="X7203" s="319"/>
      <c r="Y7203" s="319"/>
      <c r="Z7203" s="319"/>
      <c r="AA7203" s="319"/>
      <c r="AB7203" s="319"/>
      <c r="AC7203" s="319"/>
      <c r="AD7203" s="319"/>
      <c r="AE7203" s="319"/>
      <c r="AF7203" s="319"/>
    </row>
    <row r="7204" spans="2:32" s="313" customFormat="1" hidden="1" x14ac:dyDescent="0.25">
      <c r="B7204" s="313" t="s">
        <v>6016</v>
      </c>
      <c r="C7204" s="672"/>
      <c r="D7204" s="313" t="s">
        <v>12561</v>
      </c>
      <c r="E7204" s="313" t="s">
        <v>6017</v>
      </c>
      <c r="I7204" s="313" t="s">
        <v>6016</v>
      </c>
      <c r="J7204" s="313" t="s">
        <v>565</v>
      </c>
      <c r="K7204" s="313">
        <v>35</v>
      </c>
      <c r="L7204" s="319"/>
      <c r="M7204" s="319">
        <v>15</v>
      </c>
      <c r="N7204" s="319">
        <v>18</v>
      </c>
      <c r="O7204" s="319" t="s">
        <v>9644</v>
      </c>
      <c r="P7204" s="319">
        <v>136</v>
      </c>
      <c r="Q7204" s="319">
        <v>55</v>
      </c>
      <c r="R7204" s="319">
        <v>28</v>
      </c>
      <c r="S7204" s="319" t="s">
        <v>9645</v>
      </c>
      <c r="T7204" s="319">
        <v>16</v>
      </c>
      <c r="U7204" s="319">
        <v>35.255000000000003</v>
      </c>
      <c r="V7204" s="319">
        <v>136.92400000000001</v>
      </c>
      <c r="W7204" s="319"/>
      <c r="X7204" s="319"/>
      <c r="Y7204" s="319"/>
      <c r="Z7204" s="319"/>
      <c r="AA7204" s="319"/>
      <c r="AB7204" s="319"/>
      <c r="AC7204" s="319"/>
      <c r="AD7204" s="319"/>
      <c r="AE7204" s="319"/>
      <c r="AF7204" s="319"/>
    </row>
    <row r="7205" spans="2:32" s="313" customFormat="1" hidden="1" x14ac:dyDescent="0.25">
      <c r="B7205" s="313" t="s">
        <v>6014</v>
      </c>
      <c r="C7205" s="672"/>
      <c r="D7205" s="313" t="s">
        <v>12562</v>
      </c>
      <c r="E7205" s="313" t="s">
        <v>6015</v>
      </c>
      <c r="I7205" s="313" t="s">
        <v>6014</v>
      </c>
      <c r="J7205" s="313" t="s">
        <v>565</v>
      </c>
      <c r="K7205" s="313">
        <v>32</v>
      </c>
      <c r="L7205" s="319"/>
      <c r="M7205" s="319">
        <v>55</v>
      </c>
      <c r="N7205" s="319">
        <v>21</v>
      </c>
      <c r="O7205" s="319" t="s">
        <v>9644</v>
      </c>
      <c r="P7205" s="319">
        <v>129</v>
      </c>
      <c r="Q7205" s="319">
        <v>55</v>
      </c>
      <c r="R7205" s="319">
        <v>24</v>
      </c>
      <c r="S7205" s="319" t="s">
        <v>9645</v>
      </c>
      <c r="T7205" s="319">
        <v>5</v>
      </c>
      <c r="U7205" s="319">
        <v>32.921999999999997</v>
      </c>
      <c r="V7205" s="319">
        <v>129.923</v>
      </c>
      <c r="W7205" s="319"/>
      <c r="X7205" s="319"/>
      <c r="Y7205" s="319"/>
      <c r="Z7205" s="319"/>
      <c r="AA7205" s="319"/>
      <c r="AB7205" s="319"/>
      <c r="AC7205" s="319"/>
      <c r="AD7205" s="319"/>
      <c r="AE7205" s="319"/>
      <c r="AF7205" s="319"/>
    </row>
    <row r="7206" spans="2:32" s="313" customFormat="1" hidden="1" x14ac:dyDescent="0.25">
      <c r="B7206" s="313" t="s">
        <v>6248</v>
      </c>
      <c r="C7206" s="672"/>
      <c r="D7206" s="313" t="s">
        <v>12563</v>
      </c>
      <c r="E7206" s="313" t="s">
        <v>6249</v>
      </c>
      <c r="I7206" s="313" t="s">
        <v>6250</v>
      </c>
      <c r="J7206" s="313" t="s">
        <v>436</v>
      </c>
      <c r="K7206" s="313">
        <v>36</v>
      </c>
      <c r="L7206" s="319"/>
      <c r="M7206" s="319">
        <v>56</v>
      </c>
      <c r="N7206" s="319">
        <v>15</v>
      </c>
      <c r="O7206" s="319" t="s">
        <v>9644</v>
      </c>
      <c r="P7206" s="319">
        <v>76</v>
      </c>
      <c r="Q7206" s="319">
        <v>17</v>
      </c>
      <c r="R7206" s="319">
        <v>21</v>
      </c>
      <c r="S7206" s="319" t="s">
        <v>9648</v>
      </c>
      <c r="T7206" s="319">
        <v>5</v>
      </c>
      <c r="U7206" s="319">
        <v>36.938000000000002</v>
      </c>
      <c r="V7206" s="319">
        <v>-76.289000000000001</v>
      </c>
      <c r="W7206" s="319"/>
      <c r="X7206" s="319"/>
      <c r="Y7206" s="319"/>
      <c r="Z7206" s="319"/>
      <c r="AA7206" s="319"/>
      <c r="AB7206" s="319"/>
      <c r="AC7206" s="319"/>
      <c r="AD7206" s="319"/>
      <c r="AE7206" s="319"/>
      <c r="AF7206" s="319"/>
    </row>
    <row r="7207" spans="2:32" s="313" customFormat="1" hidden="1" x14ac:dyDescent="0.25">
      <c r="B7207" s="313" t="s">
        <v>6200</v>
      </c>
      <c r="C7207" s="672"/>
      <c r="D7207" s="313" t="s">
        <v>12564</v>
      </c>
      <c r="E7207" s="313" t="s">
        <v>6201</v>
      </c>
      <c r="I7207" s="313" t="s">
        <v>6202</v>
      </c>
      <c r="J7207" s="313" t="s">
        <v>1343</v>
      </c>
      <c r="K7207" s="313">
        <v>17</v>
      </c>
      <c r="L7207" s="319"/>
      <c r="M7207" s="319">
        <v>2</v>
      </c>
      <c r="N7207" s="319">
        <v>41</v>
      </c>
      <c r="O7207" s="319" t="s">
        <v>9647</v>
      </c>
      <c r="P7207" s="319">
        <v>15</v>
      </c>
      <c r="Q7207" s="319">
        <v>41</v>
      </c>
      <c r="R7207" s="319">
        <v>13</v>
      </c>
      <c r="S7207" s="319" t="s">
        <v>9645</v>
      </c>
      <c r="T7207" s="319">
        <v>1087</v>
      </c>
      <c r="U7207" s="319">
        <v>-17.045000000000002</v>
      </c>
      <c r="V7207" s="319">
        <v>15.686999999999999</v>
      </c>
      <c r="W7207" s="319"/>
      <c r="X7207" s="319"/>
      <c r="Y7207" s="319"/>
      <c r="Z7207" s="319"/>
      <c r="AA7207" s="319"/>
      <c r="AB7207" s="319"/>
      <c r="AC7207" s="319"/>
      <c r="AD7207" s="319"/>
      <c r="AE7207" s="319"/>
      <c r="AF7207" s="319"/>
    </row>
    <row r="7208" spans="2:32" s="313" customFormat="1" hidden="1" x14ac:dyDescent="0.25">
      <c r="B7208" s="313" t="s">
        <v>6203</v>
      </c>
      <c r="C7208" s="672"/>
      <c r="D7208" s="313" t="s">
        <v>12565</v>
      </c>
      <c r="E7208" s="313" t="s">
        <v>6204</v>
      </c>
      <c r="I7208" s="313" t="s">
        <v>6205</v>
      </c>
      <c r="J7208" s="313" t="s">
        <v>2489</v>
      </c>
      <c r="K7208" s="313">
        <v>12</v>
      </c>
      <c r="L7208" s="319"/>
      <c r="M7208" s="319">
        <v>13</v>
      </c>
      <c r="N7208" s="319">
        <v>5</v>
      </c>
      <c r="O7208" s="319" t="s">
        <v>9644</v>
      </c>
      <c r="P7208" s="319">
        <v>109</v>
      </c>
      <c r="Q7208" s="319">
        <v>12</v>
      </c>
      <c r="R7208" s="319">
        <v>0</v>
      </c>
      <c r="S7208" s="319" t="s">
        <v>9645</v>
      </c>
      <c r="T7208" s="319">
        <v>7</v>
      </c>
      <c r="U7208" s="319">
        <v>12.218</v>
      </c>
      <c r="V7208" s="319">
        <v>109.2</v>
      </c>
      <c r="W7208" s="319"/>
      <c r="X7208" s="319"/>
      <c r="Y7208" s="319"/>
      <c r="Z7208" s="319"/>
      <c r="AA7208" s="319"/>
      <c r="AB7208" s="319"/>
      <c r="AC7208" s="319"/>
      <c r="AD7208" s="319"/>
      <c r="AE7208" s="319"/>
      <c r="AF7208" s="319"/>
    </row>
    <row r="7209" spans="2:32" s="313" customFormat="1" hidden="1" x14ac:dyDescent="0.25">
      <c r="B7209" s="313" t="s">
        <v>6676</v>
      </c>
      <c r="C7209" s="672"/>
      <c r="D7209" s="313" t="s">
        <v>12566</v>
      </c>
      <c r="E7209" s="313" t="s">
        <v>6677</v>
      </c>
      <c r="I7209" s="313" t="s">
        <v>6678</v>
      </c>
      <c r="J7209" s="313" t="s">
        <v>436</v>
      </c>
      <c r="K7209" s="313">
        <v>38</v>
      </c>
      <c r="L7209" s="319"/>
      <c r="M7209" s="319">
        <v>17</v>
      </c>
      <c r="N7209" s="319">
        <v>9</v>
      </c>
      <c r="O7209" s="319" t="s">
        <v>9644</v>
      </c>
      <c r="P7209" s="319">
        <v>76</v>
      </c>
      <c r="Q7209" s="319">
        <v>24</v>
      </c>
      <c r="R7209" s="319">
        <v>42</v>
      </c>
      <c r="S7209" s="319" t="s">
        <v>9648</v>
      </c>
      <c r="T7209" s="319">
        <v>12</v>
      </c>
      <c r="U7209" s="319">
        <v>38.286000000000001</v>
      </c>
      <c r="V7209" s="319">
        <v>-76.412000000000006</v>
      </c>
      <c r="W7209" s="319"/>
      <c r="X7209" s="319"/>
      <c r="Y7209" s="319"/>
      <c r="Z7209" s="319"/>
      <c r="AA7209" s="319"/>
      <c r="AB7209" s="319"/>
      <c r="AC7209" s="319"/>
      <c r="AD7209" s="319"/>
      <c r="AE7209" s="319"/>
      <c r="AF7209" s="319"/>
    </row>
    <row r="7210" spans="2:32" s="313" customFormat="1" hidden="1" x14ac:dyDescent="0.25">
      <c r="B7210" s="313" t="s">
        <v>6273</v>
      </c>
      <c r="C7210" s="672"/>
      <c r="D7210" s="313" t="s">
        <v>12567</v>
      </c>
      <c r="E7210" s="313" t="s">
        <v>6274</v>
      </c>
      <c r="I7210" s="313" t="s">
        <v>6275</v>
      </c>
      <c r="J7210" s="313" t="s">
        <v>433</v>
      </c>
      <c r="K7210" s="313">
        <v>51</v>
      </c>
      <c r="L7210" s="319"/>
      <c r="M7210" s="319">
        <v>33</v>
      </c>
      <c r="N7210" s="319">
        <v>10</v>
      </c>
      <c r="O7210" s="319" t="s">
        <v>9644</v>
      </c>
      <c r="P7210" s="319">
        <v>0</v>
      </c>
      <c r="Q7210" s="319">
        <v>25</v>
      </c>
      <c r="R7210" s="319">
        <v>5</v>
      </c>
      <c r="S7210" s="319" t="s">
        <v>9648</v>
      </c>
      <c r="T7210" s="319">
        <v>38</v>
      </c>
      <c r="U7210" s="319">
        <v>51.552999999999997</v>
      </c>
      <c r="V7210" s="319">
        <v>-0.41799999999999998</v>
      </c>
      <c r="W7210" s="319"/>
      <c r="X7210" s="319"/>
      <c r="Y7210" s="319"/>
      <c r="Z7210" s="319"/>
      <c r="AA7210" s="319"/>
      <c r="AB7210" s="319"/>
      <c r="AC7210" s="319"/>
      <c r="AD7210" s="319"/>
      <c r="AE7210" s="319"/>
      <c r="AF7210" s="319"/>
    </row>
    <row r="7211" spans="2:32" s="313" customFormat="1" hidden="1" x14ac:dyDescent="0.25">
      <c r="B7211" s="313" t="s">
        <v>6309</v>
      </c>
      <c r="C7211" s="672"/>
      <c r="D7211" s="313" t="s">
        <v>12568</v>
      </c>
      <c r="E7211" s="313" t="s">
        <v>6310</v>
      </c>
      <c r="I7211" s="313" t="s">
        <v>6309</v>
      </c>
      <c r="J7211" s="313" t="s">
        <v>752</v>
      </c>
      <c r="K7211" s="313">
        <v>8</v>
      </c>
      <c r="L7211" s="319"/>
      <c r="M7211" s="319">
        <v>47</v>
      </c>
      <c r="N7211" s="319">
        <v>44</v>
      </c>
      <c r="O7211" s="319" t="s">
        <v>9647</v>
      </c>
      <c r="P7211" s="319">
        <v>140</v>
      </c>
      <c r="Q7211" s="319">
        <v>13</v>
      </c>
      <c r="R7211" s="319">
        <v>43</v>
      </c>
      <c r="S7211" s="319" t="s">
        <v>9648</v>
      </c>
      <c r="T7211" s="319">
        <v>68</v>
      </c>
      <c r="U7211" s="319">
        <v>-8.7959999999999994</v>
      </c>
      <c r="V7211" s="319">
        <v>-140.22900000000001</v>
      </c>
      <c r="W7211" s="319"/>
      <c r="X7211" s="319"/>
      <c r="Y7211" s="319"/>
      <c r="Z7211" s="319"/>
      <c r="AA7211" s="319"/>
      <c r="AB7211" s="319"/>
      <c r="AC7211" s="319"/>
      <c r="AD7211" s="319"/>
      <c r="AE7211" s="319"/>
      <c r="AF7211" s="319"/>
    </row>
    <row r="7212" spans="2:32" s="313" customFormat="1" hidden="1" x14ac:dyDescent="0.25">
      <c r="B7212" s="313" t="s">
        <v>1291</v>
      </c>
      <c r="C7212" s="672"/>
      <c r="D7212" s="313" t="s">
        <v>12569</v>
      </c>
      <c r="E7212" s="313" t="s">
        <v>2090</v>
      </c>
      <c r="I7212" s="313" t="s">
        <v>2091</v>
      </c>
      <c r="J7212" s="313" t="s">
        <v>436</v>
      </c>
      <c r="K7212" s="313">
        <v>35</v>
      </c>
      <c r="L7212" s="319"/>
      <c r="M7212" s="319">
        <v>41</v>
      </c>
      <c r="N7212" s="319">
        <v>16</v>
      </c>
      <c r="O7212" s="319" t="s">
        <v>9644</v>
      </c>
      <c r="P7212" s="319">
        <v>117</v>
      </c>
      <c r="Q7212" s="319">
        <v>41</v>
      </c>
      <c r="R7212" s="319">
        <v>26</v>
      </c>
      <c r="S7212" s="319" t="s">
        <v>9648</v>
      </c>
      <c r="T7212" s="319">
        <v>696</v>
      </c>
      <c r="U7212" s="319">
        <v>35.688000000000002</v>
      </c>
      <c r="V7212" s="319">
        <v>-117.691</v>
      </c>
      <c r="W7212" s="319"/>
      <c r="X7212" s="319"/>
      <c r="Y7212" s="319"/>
      <c r="Z7212" s="319"/>
      <c r="AA7212" s="319"/>
      <c r="AB7212" s="319"/>
      <c r="AC7212" s="319"/>
      <c r="AD7212" s="319"/>
      <c r="AE7212" s="319"/>
      <c r="AF7212" s="319"/>
    </row>
    <row r="7213" spans="2:32" s="313" customFormat="1" hidden="1" x14ac:dyDescent="0.25">
      <c r="B7213" s="313" t="s">
        <v>6209</v>
      </c>
      <c r="C7213" s="672"/>
      <c r="D7213" s="313" t="s">
        <v>12570</v>
      </c>
      <c r="E7213" s="313" t="s">
        <v>6210</v>
      </c>
      <c r="I7213" s="313" t="s">
        <v>6211</v>
      </c>
      <c r="J7213" s="313" t="s">
        <v>504</v>
      </c>
      <c r="K7213" s="313">
        <v>13</v>
      </c>
      <c r="L7213" s="319"/>
      <c r="M7213" s="319">
        <v>28</v>
      </c>
      <c r="N7213" s="319">
        <v>53</v>
      </c>
      <c r="O7213" s="319" t="s">
        <v>9644</v>
      </c>
      <c r="P7213" s="319">
        <v>2</v>
      </c>
      <c r="Q7213" s="319">
        <v>11</v>
      </c>
      <c r="R7213" s="319">
        <v>1</v>
      </c>
      <c r="S7213" s="319" t="s">
        <v>9645</v>
      </c>
      <c r="T7213" s="319">
        <v>224</v>
      </c>
      <c r="U7213" s="319">
        <v>13.481</v>
      </c>
      <c r="V7213" s="319">
        <v>2.1840000000000002</v>
      </c>
      <c r="W7213" s="319"/>
      <c r="X7213" s="319"/>
      <c r="Y7213" s="319"/>
      <c r="Z7213" s="319"/>
      <c r="AA7213" s="319"/>
      <c r="AB7213" s="319"/>
      <c r="AC7213" s="319"/>
      <c r="AD7213" s="319"/>
      <c r="AE7213" s="319"/>
      <c r="AF7213" s="319"/>
    </row>
    <row r="7214" spans="2:32" s="313" customFormat="1" hidden="1" x14ac:dyDescent="0.25">
      <c r="B7214" s="313" t="s">
        <v>4010</v>
      </c>
      <c r="C7214" s="672"/>
      <c r="D7214" s="313" t="s">
        <v>12571</v>
      </c>
      <c r="E7214" s="313" t="s">
        <v>4017</v>
      </c>
      <c r="I7214" s="313" t="s">
        <v>4018</v>
      </c>
      <c r="J7214" s="313" t="s">
        <v>436</v>
      </c>
      <c r="K7214" s="313">
        <v>30</v>
      </c>
      <c r="L7214" s="319"/>
      <c r="M7214" s="319">
        <v>14</v>
      </c>
      <c r="N7214" s="319">
        <v>9</v>
      </c>
      <c r="O7214" s="319" t="s">
        <v>9644</v>
      </c>
      <c r="P7214" s="319">
        <v>81</v>
      </c>
      <c r="Q7214" s="319">
        <v>40</v>
      </c>
      <c r="R7214" s="319">
        <v>50</v>
      </c>
      <c r="S7214" s="319" t="s">
        <v>9648</v>
      </c>
      <c r="T7214" s="319">
        <v>7</v>
      </c>
      <c r="U7214" s="319">
        <v>30.236000000000001</v>
      </c>
      <c r="V7214" s="319">
        <v>-81.680999999999997</v>
      </c>
      <c r="W7214" s="319"/>
      <c r="X7214" s="319"/>
      <c r="Y7214" s="319"/>
      <c r="Z7214" s="319"/>
      <c r="AA7214" s="319"/>
      <c r="AB7214" s="319"/>
      <c r="AC7214" s="319"/>
      <c r="AD7214" s="319"/>
      <c r="AE7214" s="319"/>
      <c r="AF7214" s="319"/>
    </row>
    <row r="7215" spans="2:32" s="313" customFormat="1" hidden="1" x14ac:dyDescent="0.25">
      <c r="B7215" s="313" t="s">
        <v>6232</v>
      </c>
      <c r="C7215" s="672"/>
      <c r="D7215" s="313" t="s">
        <v>12572</v>
      </c>
      <c r="E7215" s="313" t="s">
        <v>6233</v>
      </c>
      <c r="I7215" s="313" t="s">
        <v>6234</v>
      </c>
      <c r="J7215" s="313" t="s">
        <v>423</v>
      </c>
      <c r="K7215" s="313">
        <v>46</v>
      </c>
      <c r="L7215" s="319"/>
      <c r="M7215" s="319">
        <v>18</v>
      </c>
      <c r="N7215" s="319">
        <v>40</v>
      </c>
      <c r="O7215" s="319" t="s">
        <v>9644</v>
      </c>
      <c r="P7215" s="319">
        <v>0</v>
      </c>
      <c r="Q7215" s="319">
        <v>24</v>
      </c>
      <c r="R7215" s="319">
        <v>5</v>
      </c>
      <c r="S7215" s="319" t="s">
        <v>9648</v>
      </c>
      <c r="T7215" s="319">
        <v>62</v>
      </c>
      <c r="U7215" s="319">
        <v>46.311</v>
      </c>
      <c r="V7215" s="319">
        <v>-0.40100000000000002</v>
      </c>
      <c r="W7215" s="319"/>
      <c r="X7215" s="319"/>
      <c r="Y7215" s="319"/>
      <c r="Z7215" s="319"/>
      <c r="AA7215" s="319"/>
      <c r="AB7215" s="319"/>
      <c r="AC7215" s="319"/>
      <c r="AD7215" s="319"/>
      <c r="AE7215" s="319"/>
      <c r="AF7215" s="319"/>
    </row>
    <row r="7216" spans="2:32" s="313" customFormat="1" hidden="1" x14ac:dyDescent="0.25">
      <c r="B7216" s="313" t="s">
        <v>6230</v>
      </c>
      <c r="C7216" s="672"/>
      <c r="D7216" s="313" t="s">
        <v>12573</v>
      </c>
      <c r="E7216" s="313" t="s">
        <v>6231</v>
      </c>
      <c r="I7216" s="313" t="s">
        <v>6230</v>
      </c>
      <c r="J7216" s="313" t="s">
        <v>1105</v>
      </c>
      <c r="K7216" s="313">
        <v>15</v>
      </c>
      <c r="L7216" s="319"/>
      <c r="M7216" s="319">
        <v>14</v>
      </c>
      <c r="N7216" s="319">
        <v>19</v>
      </c>
      <c r="O7216" s="319" t="s">
        <v>9644</v>
      </c>
      <c r="P7216" s="319">
        <v>9</v>
      </c>
      <c r="Q7216" s="319">
        <v>34</v>
      </c>
      <c r="R7216" s="319">
        <v>35</v>
      </c>
      <c r="S7216" s="319" t="s">
        <v>9648</v>
      </c>
      <c r="T7216" s="319">
        <v>238</v>
      </c>
      <c r="U7216" s="319">
        <v>15.239000000000001</v>
      </c>
      <c r="V7216" s="319">
        <v>-9.5760000000000005</v>
      </c>
      <c r="W7216" s="319"/>
      <c r="X7216" s="319"/>
      <c r="Y7216" s="319"/>
      <c r="Z7216" s="319"/>
      <c r="AA7216" s="319"/>
      <c r="AB7216" s="319"/>
      <c r="AC7216" s="319"/>
      <c r="AD7216" s="319"/>
      <c r="AE7216" s="319"/>
      <c r="AF7216" s="319"/>
    </row>
    <row r="7217" spans="2:32" s="313" customFormat="1" hidden="1" x14ac:dyDescent="0.25">
      <c r="B7217" s="313" t="s">
        <v>6235</v>
      </c>
      <c r="C7217" s="672"/>
      <c r="D7217" s="313" t="s">
        <v>12574</v>
      </c>
      <c r="E7217" s="313" t="s">
        <v>6236</v>
      </c>
      <c r="I7217" s="313" t="s">
        <v>6235</v>
      </c>
      <c r="J7217" s="313" t="s">
        <v>421</v>
      </c>
      <c r="K7217" s="313">
        <v>60</v>
      </c>
      <c r="L7217" s="319"/>
      <c r="M7217" s="319">
        <v>57</v>
      </c>
      <c r="N7217" s="319">
        <v>0</v>
      </c>
      <c r="O7217" s="319" t="s">
        <v>9644</v>
      </c>
      <c r="P7217" s="319">
        <v>76</v>
      </c>
      <c r="Q7217" s="319">
        <v>28</v>
      </c>
      <c r="R7217" s="319">
        <v>0</v>
      </c>
      <c r="S7217" s="319" t="s">
        <v>9645</v>
      </c>
      <c r="T7217" s="319">
        <v>0</v>
      </c>
      <c r="U7217" s="319">
        <v>60.95</v>
      </c>
      <c r="V7217" s="319">
        <v>76.466999999999999</v>
      </c>
      <c r="W7217" s="319"/>
      <c r="X7217" s="319"/>
      <c r="Y7217" s="319"/>
      <c r="Z7217" s="319"/>
      <c r="AA7217" s="319"/>
      <c r="AB7217" s="319"/>
      <c r="AC7217" s="319"/>
      <c r="AD7217" s="319"/>
      <c r="AE7217" s="319"/>
      <c r="AF7217" s="319"/>
    </row>
    <row r="7218" spans="2:32" s="313" customFormat="1" hidden="1" x14ac:dyDescent="0.25">
      <c r="B7218" s="313" t="s">
        <v>2778</v>
      </c>
      <c r="C7218" s="672"/>
      <c r="D7218" s="313" t="s">
        <v>12575</v>
      </c>
      <c r="E7218" s="313" t="s">
        <v>2779</v>
      </c>
      <c r="I7218" s="313" t="s">
        <v>2780</v>
      </c>
      <c r="J7218" s="313" t="s">
        <v>436</v>
      </c>
      <c r="K7218" s="313">
        <v>32</v>
      </c>
      <c r="L7218" s="319"/>
      <c r="M7218" s="319">
        <v>49</v>
      </c>
      <c r="N7218" s="319">
        <v>45</v>
      </c>
      <c r="O7218" s="319" t="s">
        <v>9644</v>
      </c>
      <c r="P7218" s="319">
        <v>115</v>
      </c>
      <c r="Q7218" s="319">
        <v>40</v>
      </c>
      <c r="R7218" s="319">
        <v>18</v>
      </c>
      <c r="S7218" s="319" t="s">
        <v>9648</v>
      </c>
      <c r="T7218" s="319">
        <v>-13</v>
      </c>
      <c r="U7218" s="319">
        <v>32.829000000000001</v>
      </c>
      <c r="V7218" s="319">
        <v>-115.672</v>
      </c>
      <c r="W7218" s="319"/>
      <c r="X7218" s="319"/>
      <c r="Y7218" s="319"/>
      <c r="Z7218" s="319"/>
      <c r="AA7218" s="319"/>
      <c r="AB7218" s="319"/>
      <c r="AC7218" s="319"/>
      <c r="AD7218" s="319"/>
      <c r="AE7218" s="319"/>
      <c r="AF7218" s="319"/>
    </row>
    <row r="7219" spans="2:32" s="313" customFormat="1" hidden="1" x14ac:dyDescent="0.25">
      <c r="B7219" s="313" t="s">
        <v>6291</v>
      </c>
      <c r="C7219" s="672"/>
      <c r="D7219" s="313" t="s">
        <v>12576</v>
      </c>
      <c r="E7219" s="313" t="s">
        <v>6292</v>
      </c>
      <c r="I7219" s="313" t="s">
        <v>6293</v>
      </c>
      <c r="J7219" s="313" t="s">
        <v>546</v>
      </c>
      <c r="K7219" s="313">
        <v>18</v>
      </c>
      <c r="L7219" s="319"/>
      <c r="M7219" s="319">
        <v>5</v>
      </c>
      <c r="N7219" s="319">
        <v>52</v>
      </c>
      <c r="O7219" s="319" t="s">
        <v>9644</v>
      </c>
      <c r="P7219" s="319">
        <v>15</v>
      </c>
      <c r="Q7219" s="319">
        <v>56</v>
      </c>
      <c r="R7219" s="319">
        <v>52</v>
      </c>
      <c r="S7219" s="319" t="s">
        <v>9648</v>
      </c>
      <c r="T7219" s="319">
        <v>3</v>
      </c>
      <c r="U7219" s="319">
        <v>18.097999999999999</v>
      </c>
      <c r="V7219" s="319">
        <v>-15.948</v>
      </c>
      <c r="W7219" s="319"/>
      <c r="X7219" s="319"/>
      <c r="Y7219" s="319"/>
      <c r="Z7219" s="319"/>
      <c r="AA7219" s="319"/>
      <c r="AB7219" s="319"/>
      <c r="AC7219" s="319"/>
      <c r="AD7219" s="319"/>
      <c r="AE7219" s="319"/>
      <c r="AF7219" s="319"/>
    </row>
    <row r="7220" spans="2:32" s="313" customFormat="1" hidden="1" x14ac:dyDescent="0.25">
      <c r="B7220" s="313" t="s">
        <v>6068</v>
      </c>
      <c r="C7220" s="672"/>
      <c r="D7220" s="313" t="s">
        <v>12577</v>
      </c>
      <c r="E7220" s="313" t="s">
        <v>6069</v>
      </c>
      <c r="I7220" s="313" t="s">
        <v>6070</v>
      </c>
      <c r="J7220" s="313" t="s">
        <v>1291</v>
      </c>
      <c r="K7220" s="313">
        <v>31</v>
      </c>
      <c r="L7220" s="319"/>
      <c r="M7220" s="319">
        <v>44</v>
      </c>
      <c r="N7220" s="319">
        <v>24</v>
      </c>
      <c r="O7220" s="319" t="s">
        <v>9644</v>
      </c>
      <c r="P7220" s="319">
        <v>118</v>
      </c>
      <c r="Q7220" s="319">
        <v>51</v>
      </c>
      <c r="R7220" s="319">
        <v>36</v>
      </c>
      <c r="S7220" s="319" t="s">
        <v>9645</v>
      </c>
      <c r="T7220" s="319">
        <v>15</v>
      </c>
      <c r="U7220" s="319">
        <v>31.74</v>
      </c>
      <c r="V7220" s="319">
        <v>118.86</v>
      </c>
      <c r="W7220" s="319"/>
      <c r="X7220" s="319"/>
      <c r="Y7220" s="319"/>
      <c r="Z7220" s="319"/>
      <c r="AA7220" s="319"/>
      <c r="AB7220" s="319"/>
      <c r="AC7220" s="319"/>
      <c r="AD7220" s="319"/>
      <c r="AE7220" s="319"/>
      <c r="AF7220" s="319"/>
    </row>
    <row r="7221" spans="2:32" s="313" customFormat="1" hidden="1" x14ac:dyDescent="0.25">
      <c r="B7221" s="313" t="s">
        <v>2038</v>
      </c>
      <c r="C7221" s="672"/>
      <c r="D7221" s="313" t="s">
        <v>12578</v>
      </c>
      <c r="E7221" s="313" t="s">
        <v>2039</v>
      </c>
      <c r="I7221" s="313" t="s">
        <v>2040</v>
      </c>
      <c r="J7221" s="313" t="s">
        <v>436</v>
      </c>
      <c r="K7221" s="313">
        <v>34</v>
      </c>
      <c r="L7221" s="319"/>
      <c r="M7221" s="319">
        <v>54</v>
      </c>
      <c r="N7221" s="319">
        <v>9</v>
      </c>
      <c r="O7221" s="319" t="s">
        <v>9644</v>
      </c>
      <c r="P7221" s="319">
        <v>76</v>
      </c>
      <c r="Q7221" s="319">
        <v>52</v>
      </c>
      <c r="R7221" s="319">
        <v>51</v>
      </c>
      <c r="S7221" s="319" t="s">
        <v>9648</v>
      </c>
      <c r="T7221" s="319">
        <v>9</v>
      </c>
      <c r="U7221" s="319">
        <v>34.902000000000001</v>
      </c>
      <c r="V7221" s="319">
        <v>-76.881</v>
      </c>
      <c r="W7221" s="319"/>
      <c r="X7221" s="319"/>
      <c r="Y7221" s="319"/>
      <c r="Z7221" s="319"/>
      <c r="AA7221" s="319"/>
      <c r="AB7221" s="319"/>
      <c r="AC7221" s="319"/>
      <c r="AD7221" s="319"/>
      <c r="AE7221" s="319"/>
      <c r="AF7221" s="319"/>
    </row>
    <row r="7222" spans="2:32" s="313" customFormat="1" hidden="1" x14ac:dyDescent="0.25">
      <c r="B7222" s="313" t="s">
        <v>5722</v>
      </c>
      <c r="C7222" s="672"/>
      <c r="D7222" s="313" t="s">
        <v>12579</v>
      </c>
      <c r="E7222" s="313" t="s">
        <v>5723</v>
      </c>
      <c r="I7222" s="313" t="s">
        <v>5724</v>
      </c>
      <c r="J7222" s="313" t="s">
        <v>436</v>
      </c>
      <c r="K7222" s="313">
        <v>32</v>
      </c>
      <c r="L7222" s="319"/>
      <c r="M7222" s="319">
        <v>52</v>
      </c>
      <c r="N7222" s="319">
        <v>6</v>
      </c>
      <c r="O7222" s="319" t="s">
        <v>9644</v>
      </c>
      <c r="P7222" s="319">
        <v>117</v>
      </c>
      <c r="Q7222" s="319">
        <v>8</v>
      </c>
      <c r="R7222" s="319">
        <v>33</v>
      </c>
      <c r="S7222" s="319" t="s">
        <v>9648</v>
      </c>
      <c r="T7222" s="319">
        <v>146</v>
      </c>
      <c r="U7222" s="319">
        <v>32.868000000000002</v>
      </c>
      <c r="V7222" s="319">
        <v>-117.143</v>
      </c>
      <c r="W7222" s="319"/>
      <c r="X7222" s="319"/>
      <c r="Y7222" s="319"/>
      <c r="Z7222" s="319"/>
      <c r="AA7222" s="319"/>
      <c r="AB7222" s="319"/>
      <c r="AC7222" s="319"/>
      <c r="AD7222" s="319"/>
      <c r="AE7222" s="319"/>
      <c r="AF7222" s="319"/>
    </row>
    <row r="7223" spans="2:32" s="313" customFormat="1" hidden="1" x14ac:dyDescent="0.25">
      <c r="B7223" s="313" t="s">
        <v>6130</v>
      </c>
      <c r="C7223" s="672"/>
      <c r="D7223" s="313" t="s">
        <v>12580</v>
      </c>
      <c r="E7223" s="313" t="s">
        <v>6131</v>
      </c>
      <c r="I7223" s="313" t="s">
        <v>6130</v>
      </c>
      <c r="J7223" s="313" t="s">
        <v>4181</v>
      </c>
      <c r="K7223" s="313">
        <v>12</v>
      </c>
      <c r="L7223" s="319"/>
      <c r="M7223" s="319">
        <v>59</v>
      </c>
      <c r="N7223" s="319">
        <v>53</v>
      </c>
      <c r="O7223" s="319" t="s">
        <v>9647</v>
      </c>
      <c r="P7223" s="319">
        <v>28</v>
      </c>
      <c r="Q7223" s="319">
        <v>39</v>
      </c>
      <c r="R7223" s="319">
        <v>53</v>
      </c>
      <c r="S7223" s="319" t="s">
        <v>9645</v>
      </c>
      <c r="T7223" s="319">
        <v>1271</v>
      </c>
      <c r="U7223" s="319">
        <v>-12.997999999999999</v>
      </c>
      <c r="V7223" s="319">
        <v>28.664999999999999</v>
      </c>
      <c r="W7223" s="319"/>
      <c r="X7223" s="319"/>
      <c r="Y7223" s="319"/>
      <c r="Z7223" s="319"/>
      <c r="AA7223" s="319"/>
      <c r="AB7223" s="319"/>
      <c r="AC7223" s="319"/>
      <c r="AD7223" s="319"/>
      <c r="AE7223" s="319"/>
      <c r="AF7223" s="319"/>
    </row>
    <row r="7224" spans="2:32" s="313" customFormat="1" hidden="1" x14ac:dyDescent="0.25">
      <c r="B7224" s="313" t="s">
        <v>4908</v>
      </c>
      <c r="C7224" s="672"/>
      <c r="D7224" s="313" t="s">
        <v>12581</v>
      </c>
      <c r="E7224" s="313" t="s">
        <v>4909</v>
      </c>
      <c r="I7224" s="313" t="s">
        <v>4910</v>
      </c>
      <c r="J7224" s="313" t="s">
        <v>436</v>
      </c>
      <c r="K7224" s="313">
        <v>36</v>
      </c>
      <c r="L7224" s="319"/>
      <c r="M7224" s="319">
        <v>19</v>
      </c>
      <c r="N7224" s="319">
        <v>58</v>
      </c>
      <c r="O7224" s="319" t="s">
        <v>9644</v>
      </c>
      <c r="P7224" s="319">
        <v>119</v>
      </c>
      <c r="Q7224" s="319">
        <v>57</v>
      </c>
      <c r="R7224" s="319">
        <v>7</v>
      </c>
      <c r="S7224" s="319" t="s">
        <v>9648</v>
      </c>
      <c r="T7224" s="319">
        <v>72</v>
      </c>
      <c r="U7224" s="319">
        <v>36.332999999999998</v>
      </c>
      <c r="V7224" s="319">
        <v>-119.952</v>
      </c>
      <c r="W7224" s="319"/>
      <c r="X7224" s="319"/>
      <c r="Y7224" s="319"/>
      <c r="Z7224" s="319"/>
      <c r="AA7224" s="319"/>
      <c r="AB7224" s="319"/>
      <c r="AC7224" s="319"/>
      <c r="AD7224" s="319"/>
      <c r="AE7224" s="319"/>
      <c r="AF7224" s="319"/>
    </row>
    <row r="7225" spans="2:32" s="313" customFormat="1" hidden="1" x14ac:dyDescent="0.25">
      <c r="B7225" s="313" t="s">
        <v>6306</v>
      </c>
      <c r="C7225" s="672"/>
      <c r="D7225" s="313" t="s">
        <v>12582</v>
      </c>
      <c r="E7225" s="313" t="s">
        <v>6307</v>
      </c>
      <c r="I7225" s="313" t="s">
        <v>6308</v>
      </c>
      <c r="J7225" s="313" t="s">
        <v>469</v>
      </c>
      <c r="K7225" s="313">
        <v>27</v>
      </c>
      <c r="L7225" s="319"/>
      <c r="M7225" s="319">
        <v>26</v>
      </c>
      <c r="N7225" s="319">
        <v>38</v>
      </c>
      <c r="O7225" s="319" t="s">
        <v>9644</v>
      </c>
      <c r="P7225" s="319">
        <v>99</v>
      </c>
      <c r="Q7225" s="319">
        <v>34</v>
      </c>
      <c r="R7225" s="319">
        <v>13</v>
      </c>
      <c r="S7225" s="319" t="s">
        <v>9648</v>
      </c>
      <c r="T7225" s="319">
        <v>149</v>
      </c>
      <c r="U7225" s="319">
        <v>27.443999999999999</v>
      </c>
      <c r="V7225" s="319">
        <v>-99.57</v>
      </c>
      <c r="W7225" s="319"/>
      <c r="X7225" s="319"/>
      <c r="Y7225" s="319"/>
      <c r="Z7225" s="319"/>
      <c r="AA7225" s="319"/>
      <c r="AB7225" s="319"/>
      <c r="AC7225" s="319"/>
      <c r="AD7225" s="319"/>
      <c r="AE7225" s="319"/>
      <c r="AF7225" s="319"/>
    </row>
    <row r="7226" spans="2:32" s="313" customFormat="1" hidden="1" x14ac:dyDescent="0.25">
      <c r="B7226" s="313" t="s">
        <v>6253</v>
      </c>
      <c r="C7226" s="672"/>
      <c r="D7226" s="313" t="s">
        <v>12583</v>
      </c>
      <c r="E7226" s="313" t="s">
        <v>6254</v>
      </c>
      <c r="I7226" s="313" t="s">
        <v>6255</v>
      </c>
      <c r="J7226" s="313" t="s">
        <v>493</v>
      </c>
      <c r="K7226" s="313">
        <v>29</v>
      </c>
      <c r="L7226" s="319"/>
      <c r="M7226" s="319">
        <v>2</v>
      </c>
      <c r="N7226" s="319">
        <v>29</v>
      </c>
      <c r="O7226" s="319" t="s">
        <v>9647</v>
      </c>
      <c r="P7226" s="319">
        <v>167</v>
      </c>
      <c r="Q7226" s="319">
        <v>56</v>
      </c>
      <c r="R7226" s="319">
        <v>19</v>
      </c>
      <c r="S7226" s="319" t="s">
        <v>9645</v>
      </c>
      <c r="T7226" s="319">
        <v>114</v>
      </c>
      <c r="U7226" s="319">
        <v>-29.041</v>
      </c>
      <c r="V7226" s="319">
        <v>167.93899999999999</v>
      </c>
      <c r="W7226" s="319"/>
      <c r="X7226" s="319"/>
      <c r="Y7226" s="319"/>
      <c r="Z7226" s="319"/>
      <c r="AA7226" s="319"/>
      <c r="AB7226" s="319"/>
      <c r="AC7226" s="319"/>
      <c r="AD7226" s="319"/>
      <c r="AE7226" s="319"/>
      <c r="AF7226" s="319"/>
    </row>
    <row r="7227" spans="2:32" s="313" customFormat="1" hidden="1" x14ac:dyDescent="0.25">
      <c r="B7227" s="313" t="s">
        <v>4451</v>
      </c>
      <c r="C7227" s="672"/>
      <c r="D7227" s="313" t="s">
        <v>12584</v>
      </c>
      <c r="E7227" s="313" t="s">
        <v>4454</v>
      </c>
      <c r="I7227" s="313" t="s">
        <v>4455</v>
      </c>
      <c r="J7227" s="313" t="s">
        <v>1134</v>
      </c>
      <c r="K7227" s="313">
        <v>4</v>
      </c>
      <c r="L7227" s="319"/>
      <c r="M7227" s="319">
        <v>19</v>
      </c>
      <c r="N7227" s="319">
        <v>29</v>
      </c>
      <c r="O7227" s="319" t="s">
        <v>9647</v>
      </c>
      <c r="P7227" s="319">
        <v>15</v>
      </c>
      <c r="Q7227" s="319">
        <v>19</v>
      </c>
      <c r="R7227" s="319">
        <v>42</v>
      </c>
      <c r="S7227" s="319" t="s">
        <v>9645</v>
      </c>
      <c r="T7227" s="319">
        <v>279</v>
      </c>
      <c r="U7227" s="319">
        <v>-4.3250000000000002</v>
      </c>
      <c r="V7227" s="319">
        <v>15.327999999999999</v>
      </c>
      <c r="W7227" s="319"/>
      <c r="X7227" s="319"/>
      <c r="Y7227" s="319"/>
      <c r="Z7227" s="319"/>
      <c r="AA7227" s="319"/>
      <c r="AB7227" s="319"/>
      <c r="AC7227" s="319"/>
      <c r="AD7227" s="319"/>
      <c r="AE7227" s="319"/>
      <c r="AF7227" s="319"/>
    </row>
    <row r="7228" spans="2:32" s="313" customFormat="1" hidden="1" x14ac:dyDescent="0.25">
      <c r="B7228" s="313" t="s">
        <v>6145</v>
      </c>
      <c r="C7228" s="672"/>
      <c r="D7228" s="313" t="s">
        <v>12585</v>
      </c>
      <c r="E7228" s="313" t="s">
        <v>6146</v>
      </c>
      <c r="I7228" s="313" t="s">
        <v>6145</v>
      </c>
      <c r="J7228" s="313" t="s">
        <v>525</v>
      </c>
      <c r="K7228" s="313">
        <v>25</v>
      </c>
      <c r="L7228" s="319"/>
      <c r="M7228" s="319">
        <v>30</v>
      </c>
      <c r="N7228" s="319">
        <v>2</v>
      </c>
      <c r="O7228" s="319" t="s">
        <v>9647</v>
      </c>
      <c r="P7228" s="319">
        <v>30</v>
      </c>
      <c r="Q7228" s="319">
        <v>54</v>
      </c>
      <c r="R7228" s="319">
        <v>48</v>
      </c>
      <c r="S7228" s="319" t="s">
        <v>9645</v>
      </c>
      <c r="T7228" s="319">
        <v>885</v>
      </c>
      <c r="U7228" s="319">
        <v>-25.501000000000001</v>
      </c>
      <c r="V7228" s="319">
        <v>30.913</v>
      </c>
      <c r="W7228" s="319"/>
      <c r="X7228" s="319"/>
      <c r="Y7228" s="319"/>
      <c r="Z7228" s="319"/>
      <c r="AA7228" s="319"/>
      <c r="AB7228" s="319"/>
      <c r="AC7228" s="319"/>
      <c r="AD7228" s="319"/>
      <c r="AE7228" s="319"/>
      <c r="AF7228" s="319"/>
    </row>
    <row r="7229" spans="2:32" s="313" customFormat="1" hidden="1" x14ac:dyDescent="0.25">
      <c r="B7229" s="313" t="s">
        <v>2476</v>
      </c>
      <c r="C7229" s="672"/>
      <c r="D7229" s="313" t="s">
        <v>12586</v>
      </c>
      <c r="E7229" s="313" t="s">
        <v>2477</v>
      </c>
      <c r="I7229" s="313" t="s">
        <v>2476</v>
      </c>
      <c r="J7229" s="313" t="s">
        <v>516</v>
      </c>
      <c r="K7229" s="313">
        <v>20</v>
      </c>
      <c r="L7229" s="319"/>
      <c r="M7229" s="319">
        <v>26</v>
      </c>
      <c r="N7229" s="319">
        <v>6</v>
      </c>
      <c r="O7229" s="319" t="s">
        <v>9644</v>
      </c>
      <c r="P7229" s="319">
        <v>72</v>
      </c>
      <c r="Q7229" s="319">
        <v>50</v>
      </c>
      <c r="R7229" s="319">
        <v>37</v>
      </c>
      <c r="S7229" s="319" t="s">
        <v>9645</v>
      </c>
      <c r="T7229" s="319">
        <v>11</v>
      </c>
      <c r="U7229" s="319">
        <v>20.434999999999999</v>
      </c>
      <c r="V7229" s="319">
        <v>72.843999999999994</v>
      </c>
      <c r="W7229" s="319"/>
      <c r="X7229" s="319"/>
      <c r="Y7229" s="319"/>
      <c r="Z7229" s="319"/>
      <c r="AA7229" s="319"/>
      <c r="AB7229" s="319"/>
      <c r="AC7229" s="319"/>
      <c r="AD7229" s="319"/>
      <c r="AE7229" s="319"/>
      <c r="AF7229" s="319"/>
    </row>
    <row r="7230" spans="2:32" s="313" customFormat="1" hidden="1" x14ac:dyDescent="0.25">
      <c r="B7230" s="313" t="s">
        <v>5611</v>
      </c>
      <c r="C7230" s="672"/>
      <c r="D7230" s="313" t="s">
        <v>12587</v>
      </c>
      <c r="E7230" s="313" t="s">
        <v>5612</v>
      </c>
      <c r="I7230" s="313" t="s">
        <v>5613</v>
      </c>
      <c r="J7230" s="313" t="s">
        <v>436</v>
      </c>
      <c r="K7230" s="313">
        <v>32</v>
      </c>
      <c r="L7230" s="319"/>
      <c r="M7230" s="319">
        <v>33</v>
      </c>
      <c r="N7230" s="319">
        <v>7</v>
      </c>
      <c r="O7230" s="319" t="s">
        <v>9644</v>
      </c>
      <c r="P7230" s="319">
        <v>88</v>
      </c>
      <c r="Q7230" s="319">
        <v>33</v>
      </c>
      <c r="R7230" s="319">
        <v>20</v>
      </c>
      <c r="S7230" s="319" t="s">
        <v>9648</v>
      </c>
      <c r="T7230" s="319">
        <v>97</v>
      </c>
      <c r="U7230" s="319">
        <v>32.552</v>
      </c>
      <c r="V7230" s="319">
        <v>-88.555999999999997</v>
      </c>
      <c r="W7230" s="319"/>
      <c r="X7230" s="319"/>
      <c r="Y7230" s="319"/>
      <c r="Z7230" s="319"/>
      <c r="AA7230" s="319"/>
      <c r="AB7230" s="319"/>
      <c r="AC7230" s="319"/>
      <c r="AD7230" s="319"/>
      <c r="AE7230" s="319"/>
      <c r="AF7230" s="319"/>
    </row>
    <row r="7231" spans="2:32" s="313" customFormat="1" hidden="1" x14ac:dyDescent="0.25">
      <c r="B7231" s="313" t="s">
        <v>4352</v>
      </c>
      <c r="C7231" s="672"/>
      <c r="D7231" s="313" t="s">
        <v>12588</v>
      </c>
      <c r="E7231" s="313" t="s">
        <v>4353</v>
      </c>
      <c r="I7231" s="313" t="s">
        <v>4354</v>
      </c>
      <c r="J7231" s="313" t="s">
        <v>508</v>
      </c>
      <c r="K7231" s="313">
        <v>34</v>
      </c>
      <c r="L7231" s="319"/>
      <c r="M7231" s="319">
        <v>17</v>
      </c>
      <c r="N7231" s="319">
        <v>56</v>
      </c>
      <c r="O7231" s="319" t="s">
        <v>9644</v>
      </c>
      <c r="P7231" s="319">
        <v>6</v>
      </c>
      <c r="Q7231" s="319">
        <v>35</v>
      </c>
      <c r="R7231" s="319">
        <v>45</v>
      </c>
      <c r="S7231" s="319" t="s">
        <v>9648</v>
      </c>
      <c r="T7231" s="319">
        <v>5</v>
      </c>
      <c r="U7231" s="319">
        <v>34.298999999999999</v>
      </c>
      <c r="V7231" s="319">
        <v>-6.5960000000000001</v>
      </c>
      <c r="W7231" s="319"/>
      <c r="X7231" s="319"/>
      <c r="Y7231" s="319"/>
      <c r="Z7231" s="319"/>
      <c r="AA7231" s="319"/>
      <c r="AB7231" s="319"/>
      <c r="AC7231" s="319"/>
      <c r="AD7231" s="319"/>
      <c r="AE7231" s="319"/>
      <c r="AF7231" s="319"/>
    </row>
    <row r="7232" spans="2:32" s="313" customFormat="1" hidden="1" x14ac:dyDescent="0.25">
      <c r="B7232" s="313" t="s">
        <v>6074</v>
      </c>
      <c r="C7232" s="672"/>
      <c r="D7232" s="313" t="s">
        <v>12589</v>
      </c>
      <c r="E7232" s="313" t="s">
        <v>6075</v>
      </c>
      <c r="I7232" s="313" t="s">
        <v>6076</v>
      </c>
      <c r="J7232" s="313" t="s">
        <v>1291</v>
      </c>
      <c r="K7232" s="313">
        <v>22</v>
      </c>
      <c r="L7232" s="319"/>
      <c r="M7232" s="319">
        <v>36</v>
      </c>
      <c r="N7232" s="319">
        <v>29</v>
      </c>
      <c r="O7232" s="319" t="s">
        <v>9644</v>
      </c>
      <c r="P7232" s="319">
        <v>108</v>
      </c>
      <c r="Q7232" s="319">
        <v>10</v>
      </c>
      <c r="R7232" s="319">
        <v>20</v>
      </c>
      <c r="S7232" s="319" t="s">
        <v>9645</v>
      </c>
      <c r="T7232" s="319">
        <v>129</v>
      </c>
      <c r="U7232" s="319">
        <v>22.608000000000001</v>
      </c>
      <c r="V7232" s="319">
        <v>108.172</v>
      </c>
      <c r="W7232" s="319"/>
      <c r="X7232" s="319"/>
      <c r="Y7232" s="319"/>
      <c r="Z7232" s="319"/>
      <c r="AA7232" s="319"/>
      <c r="AB7232" s="319"/>
      <c r="AC7232" s="319"/>
      <c r="AD7232" s="319"/>
      <c r="AE7232" s="319"/>
      <c r="AF7232" s="319"/>
    </row>
    <row r="7233" spans="2:32" s="313" customFormat="1" hidden="1" x14ac:dyDescent="0.25">
      <c r="B7233" s="313" t="s">
        <v>6280</v>
      </c>
      <c r="C7233" s="672"/>
      <c r="D7233" s="313" t="s">
        <v>12590</v>
      </c>
      <c r="E7233" s="313" t="s">
        <v>6281</v>
      </c>
      <c r="I7233" s="313" t="s">
        <v>6282</v>
      </c>
      <c r="J7233" s="313" t="s">
        <v>1204</v>
      </c>
      <c r="K7233" s="313">
        <v>9</v>
      </c>
      <c r="L7233" s="319"/>
      <c r="M7233" s="319">
        <v>58</v>
      </c>
      <c r="N7233" s="319">
        <v>35</v>
      </c>
      <c r="O7233" s="319" t="s">
        <v>9644</v>
      </c>
      <c r="P7233" s="319">
        <v>85</v>
      </c>
      <c r="Q7233" s="319">
        <v>39</v>
      </c>
      <c r="R7233" s="319">
        <v>10</v>
      </c>
      <c r="S7233" s="319" t="s">
        <v>9648</v>
      </c>
      <c r="T7233" s="319">
        <v>1</v>
      </c>
      <c r="U7233" s="319">
        <v>9.9760000000000009</v>
      </c>
      <c r="V7233" s="319">
        <v>-85.653000000000006</v>
      </c>
      <c r="W7233" s="319"/>
      <c r="X7233" s="319"/>
      <c r="Y7233" s="319"/>
      <c r="Z7233" s="319"/>
      <c r="AA7233" s="319"/>
      <c r="AB7233" s="319"/>
      <c r="AC7233" s="319"/>
      <c r="AD7233" s="319"/>
      <c r="AE7233" s="319"/>
      <c r="AF7233" s="319"/>
    </row>
    <row r="7234" spans="2:32" s="313" customFormat="1" hidden="1" x14ac:dyDescent="0.25">
      <c r="B7234" s="313" t="s">
        <v>2304</v>
      </c>
      <c r="C7234" s="672"/>
      <c r="D7234" s="313" t="s">
        <v>12591</v>
      </c>
      <c r="E7234" s="313" t="s">
        <v>2305</v>
      </c>
      <c r="I7234" s="313" t="s">
        <v>2304</v>
      </c>
      <c r="J7234" s="313" t="s">
        <v>1893</v>
      </c>
      <c r="K7234" s="313">
        <v>53</v>
      </c>
      <c r="L7234" s="319"/>
      <c r="M7234" s="319">
        <v>54</v>
      </c>
      <c r="N7234" s="319">
        <v>37</v>
      </c>
      <c r="O7234" s="319" t="s">
        <v>9644</v>
      </c>
      <c r="P7234" s="319">
        <v>8</v>
      </c>
      <c r="Q7234" s="319">
        <v>49</v>
      </c>
      <c r="R7234" s="319">
        <v>6</v>
      </c>
      <c r="S7234" s="319" t="s">
        <v>9648</v>
      </c>
      <c r="T7234" s="319">
        <v>203</v>
      </c>
      <c r="U7234" s="319">
        <v>53.91</v>
      </c>
      <c r="V7234" s="319">
        <v>-8.8179999999999996</v>
      </c>
      <c r="W7234" s="319"/>
      <c r="X7234" s="319"/>
      <c r="Y7234" s="319"/>
      <c r="Z7234" s="319"/>
      <c r="AA7234" s="319"/>
      <c r="AB7234" s="319"/>
      <c r="AC7234" s="319"/>
      <c r="AD7234" s="319"/>
      <c r="AE7234" s="319"/>
      <c r="AF7234" s="319"/>
    </row>
    <row r="7235" spans="2:32" s="313" customFormat="1" hidden="1" x14ac:dyDescent="0.25">
      <c r="B7235" s="313" t="s">
        <v>6239</v>
      </c>
      <c r="C7235" s="672"/>
      <c r="D7235" s="313" t="s">
        <v>12592</v>
      </c>
      <c r="E7235" s="313" t="s">
        <v>6240</v>
      </c>
      <c r="I7235" s="313" t="s">
        <v>6241</v>
      </c>
      <c r="J7235" s="313" t="s">
        <v>469</v>
      </c>
      <c r="K7235" s="313">
        <v>31</v>
      </c>
      <c r="L7235" s="319"/>
      <c r="M7235" s="319">
        <v>13</v>
      </c>
      <c r="N7235" s="319">
        <v>33</v>
      </c>
      <c r="O7235" s="319" t="s">
        <v>9644</v>
      </c>
      <c r="P7235" s="319">
        <v>110</v>
      </c>
      <c r="Q7235" s="319">
        <v>58</v>
      </c>
      <c r="R7235" s="319">
        <v>32</v>
      </c>
      <c r="S7235" s="319" t="s">
        <v>9648</v>
      </c>
      <c r="T7235" s="319">
        <v>1217</v>
      </c>
      <c r="U7235" s="319">
        <v>31.225999999999999</v>
      </c>
      <c r="V7235" s="319">
        <v>-110.976</v>
      </c>
      <c r="W7235" s="319"/>
      <c r="X7235" s="319"/>
      <c r="Y7235" s="319"/>
      <c r="Z7235" s="319"/>
      <c r="AA7235" s="319"/>
      <c r="AB7235" s="319"/>
      <c r="AC7235" s="319"/>
      <c r="AD7235" s="319"/>
      <c r="AE7235" s="319"/>
      <c r="AF7235" s="319"/>
    </row>
    <row r="7236" spans="2:32" s="313" customFormat="1" hidden="1" x14ac:dyDescent="0.25">
      <c r="B7236" s="313" t="s">
        <v>5456</v>
      </c>
      <c r="C7236" s="672"/>
      <c r="D7236" s="313" t="s">
        <v>12593</v>
      </c>
      <c r="E7236" s="313" t="s">
        <v>5457</v>
      </c>
      <c r="I7236" s="313" t="s">
        <v>5458</v>
      </c>
      <c r="J7236" s="313" t="s">
        <v>1018</v>
      </c>
      <c r="K7236" s="313">
        <v>10</v>
      </c>
      <c r="L7236" s="319"/>
      <c r="M7236" s="319">
        <v>18</v>
      </c>
      <c r="N7236" s="319">
        <v>27</v>
      </c>
      <c r="O7236" s="319" t="s">
        <v>9644</v>
      </c>
      <c r="P7236" s="319">
        <v>123</v>
      </c>
      <c r="Q7236" s="319">
        <v>58</v>
      </c>
      <c r="R7236" s="319">
        <v>45</v>
      </c>
      <c r="S7236" s="319" t="s">
        <v>9645</v>
      </c>
      <c r="T7236" s="319">
        <v>10</v>
      </c>
      <c r="U7236" s="319">
        <v>10.308</v>
      </c>
      <c r="V7236" s="319">
        <v>123.979</v>
      </c>
      <c r="W7236" s="319"/>
      <c r="X7236" s="319"/>
      <c r="Y7236" s="319"/>
      <c r="Z7236" s="319"/>
      <c r="AA7236" s="319"/>
      <c r="AB7236" s="319"/>
      <c r="AC7236" s="319"/>
      <c r="AD7236" s="319"/>
      <c r="AE7236" s="319"/>
      <c r="AF7236" s="319"/>
    </row>
    <row r="7237" spans="2:32" s="313" customFormat="1" hidden="1" x14ac:dyDescent="0.25">
      <c r="B7237" s="313" t="s">
        <v>6284</v>
      </c>
      <c r="C7237" s="672"/>
      <c r="D7237" s="313" t="s">
        <v>12594</v>
      </c>
      <c r="E7237" s="313" t="s">
        <v>6285</v>
      </c>
      <c r="I7237" s="313" t="s">
        <v>6286</v>
      </c>
      <c r="J7237" s="313" t="s">
        <v>722</v>
      </c>
      <c r="K7237" s="313">
        <v>13</v>
      </c>
      <c r="L7237" s="319"/>
      <c r="M7237" s="319">
        <v>18</v>
      </c>
      <c r="N7237" s="319">
        <v>44</v>
      </c>
      <c r="O7237" s="319" t="s">
        <v>9647</v>
      </c>
      <c r="P7237" s="319">
        <v>48</v>
      </c>
      <c r="Q7237" s="319">
        <v>18</v>
      </c>
      <c r="R7237" s="319">
        <v>50</v>
      </c>
      <c r="S7237" s="319" t="s">
        <v>9645</v>
      </c>
      <c r="T7237" s="319">
        <v>12</v>
      </c>
      <c r="U7237" s="319">
        <v>-13.311999999999999</v>
      </c>
      <c r="V7237" s="319">
        <v>48.314</v>
      </c>
      <c r="W7237" s="319"/>
      <c r="X7237" s="319"/>
      <c r="Y7237" s="319"/>
      <c r="Z7237" s="319"/>
      <c r="AA7237" s="319"/>
      <c r="AB7237" s="319"/>
      <c r="AC7237" s="319"/>
      <c r="AD7237" s="319"/>
      <c r="AE7237" s="319"/>
      <c r="AF7237" s="319"/>
    </row>
    <row r="7238" spans="2:32" s="313" customFormat="1" hidden="1" x14ac:dyDescent="0.25">
      <c r="B7238" s="313" t="s">
        <v>6294</v>
      </c>
      <c r="C7238" s="672"/>
      <c r="D7238" s="313" t="s">
        <v>12595</v>
      </c>
      <c r="E7238" s="313" t="s">
        <v>6297</v>
      </c>
      <c r="I7238" s="313" t="s">
        <v>6298</v>
      </c>
      <c r="J7238" s="313" t="s">
        <v>4543</v>
      </c>
      <c r="K7238" s="313">
        <v>22</v>
      </c>
      <c r="L7238" s="319"/>
      <c r="M7238" s="319">
        <v>0</v>
      </c>
      <c r="N7238" s="319">
        <v>52</v>
      </c>
      <c r="O7238" s="319" t="s">
        <v>9647</v>
      </c>
      <c r="P7238" s="319">
        <v>166</v>
      </c>
      <c r="Q7238" s="319">
        <v>12</v>
      </c>
      <c r="R7238" s="319">
        <v>46</v>
      </c>
      <c r="S7238" s="319" t="s">
        <v>9645</v>
      </c>
      <c r="T7238" s="319">
        <v>16</v>
      </c>
      <c r="U7238" s="319">
        <v>-22.013999999999999</v>
      </c>
      <c r="V7238" s="319">
        <v>166.21299999999999</v>
      </c>
      <c r="W7238" s="319"/>
      <c r="X7238" s="319"/>
      <c r="Y7238" s="319"/>
      <c r="Z7238" s="319"/>
      <c r="AA7238" s="319"/>
      <c r="AB7238" s="319"/>
      <c r="AC7238" s="319"/>
      <c r="AD7238" s="319"/>
      <c r="AE7238" s="319"/>
      <c r="AF7238" s="319"/>
    </row>
    <row r="7239" spans="2:32" s="313" customFormat="1" hidden="1" x14ac:dyDescent="0.25">
      <c r="B7239" s="313" t="s">
        <v>3804</v>
      </c>
      <c r="C7239" s="672"/>
      <c r="D7239" s="313" t="s">
        <v>12596</v>
      </c>
      <c r="E7239" s="313" t="s">
        <v>3805</v>
      </c>
      <c r="I7239" s="313" t="s">
        <v>3804</v>
      </c>
      <c r="J7239" s="313" t="s">
        <v>1343</v>
      </c>
      <c r="K7239" s="313">
        <v>12</v>
      </c>
      <c r="L7239" s="319"/>
      <c r="M7239" s="319">
        <v>48</v>
      </c>
      <c r="N7239" s="319">
        <v>31</v>
      </c>
      <c r="O7239" s="319" t="s">
        <v>9647</v>
      </c>
      <c r="P7239" s="319">
        <v>15</v>
      </c>
      <c r="Q7239" s="319">
        <v>45</v>
      </c>
      <c r="R7239" s="319">
        <v>37</v>
      </c>
      <c r="S7239" s="319" t="s">
        <v>9645</v>
      </c>
      <c r="T7239" s="319">
        <v>1703</v>
      </c>
      <c r="U7239" s="319">
        <v>-12.808999999999999</v>
      </c>
      <c r="V7239" s="319">
        <v>15.76</v>
      </c>
      <c r="W7239" s="319"/>
      <c r="X7239" s="319"/>
      <c r="Y7239" s="319"/>
      <c r="Z7239" s="319"/>
      <c r="AA7239" s="319"/>
      <c r="AB7239" s="319"/>
      <c r="AC7239" s="319"/>
      <c r="AD7239" s="319"/>
      <c r="AE7239" s="319"/>
      <c r="AF7239" s="319"/>
    </row>
    <row r="7240" spans="2:32" s="313" customFormat="1" hidden="1" x14ac:dyDescent="0.25">
      <c r="B7240" s="313" t="s">
        <v>6934</v>
      </c>
      <c r="C7240" s="672"/>
      <c r="D7240" s="313" t="s">
        <v>12597</v>
      </c>
      <c r="E7240" s="313" t="s">
        <v>6935</v>
      </c>
      <c r="I7240" s="313" t="s">
        <v>6936</v>
      </c>
      <c r="J7240" s="313" t="s">
        <v>436</v>
      </c>
      <c r="K7240" s="313">
        <v>48</v>
      </c>
      <c r="L7240" s="319"/>
      <c r="M7240" s="319">
        <v>8</v>
      </c>
      <c r="N7240" s="319">
        <v>29</v>
      </c>
      <c r="O7240" s="319" t="s">
        <v>9644</v>
      </c>
      <c r="P7240" s="319">
        <v>123</v>
      </c>
      <c r="Q7240" s="319">
        <v>24</v>
      </c>
      <c r="R7240" s="319">
        <v>50</v>
      </c>
      <c r="S7240" s="319" t="s">
        <v>9648</v>
      </c>
      <c r="T7240" s="319">
        <v>4</v>
      </c>
      <c r="U7240" s="319">
        <v>48.140999999999998</v>
      </c>
      <c r="V7240" s="319">
        <v>-123.414</v>
      </c>
      <c r="W7240" s="319"/>
      <c r="X7240" s="319"/>
      <c r="Y7240" s="319"/>
      <c r="Z7240" s="319"/>
      <c r="AA7240" s="319"/>
      <c r="AB7240" s="319"/>
      <c r="AC7240" s="319"/>
      <c r="AD7240" s="319"/>
      <c r="AE7240" s="319"/>
      <c r="AF7240" s="319"/>
    </row>
    <row r="7241" spans="2:32" s="313" customFormat="1" hidden="1" x14ac:dyDescent="0.25">
      <c r="B7241" s="313" t="s">
        <v>6715</v>
      </c>
      <c r="C7241" s="672"/>
      <c r="D7241" s="313" t="s">
        <v>12598</v>
      </c>
      <c r="E7241" s="313" t="s">
        <v>6716</v>
      </c>
      <c r="I7241" s="313" t="s">
        <v>6717</v>
      </c>
      <c r="J7241" s="313" t="s">
        <v>436</v>
      </c>
      <c r="K7241" s="313">
        <v>30</v>
      </c>
      <c r="L7241" s="319"/>
      <c r="M7241" s="319">
        <v>21</v>
      </c>
      <c r="N7241" s="319">
        <v>9</v>
      </c>
      <c r="O7241" s="319" t="s">
        <v>9644</v>
      </c>
      <c r="P7241" s="319">
        <v>87</v>
      </c>
      <c r="Q7241" s="319">
        <v>19</v>
      </c>
      <c r="R7241" s="319">
        <v>7</v>
      </c>
      <c r="S7241" s="319" t="s">
        <v>9648</v>
      </c>
      <c r="T7241" s="319">
        <v>9</v>
      </c>
      <c r="U7241" s="319">
        <v>30.353000000000002</v>
      </c>
      <c r="V7241" s="319">
        <v>-87.319000000000003</v>
      </c>
      <c r="W7241" s="319"/>
      <c r="X7241" s="319"/>
      <c r="Y7241" s="319"/>
      <c r="Z7241" s="319"/>
      <c r="AA7241" s="319"/>
      <c r="AB7241" s="319"/>
      <c r="AC7241" s="319"/>
      <c r="AD7241" s="319"/>
      <c r="AE7241" s="319"/>
      <c r="AF7241" s="319"/>
    </row>
    <row r="7242" spans="2:32" s="313" customFormat="1" hidden="1" x14ac:dyDescent="0.25">
      <c r="B7242" s="313" t="s">
        <v>6174</v>
      </c>
      <c r="C7242" s="672"/>
      <c r="D7242" s="313" t="s">
        <v>12599</v>
      </c>
      <c r="E7242" s="313" t="s">
        <v>6175</v>
      </c>
      <c r="I7242" s="313" t="s">
        <v>6174</v>
      </c>
      <c r="J7242" s="313" t="s">
        <v>627</v>
      </c>
      <c r="K7242" s="313">
        <v>39</v>
      </c>
      <c r="L7242" s="319"/>
      <c r="M7242" s="319">
        <v>0</v>
      </c>
      <c r="N7242" s="319">
        <v>31</v>
      </c>
      <c r="O7242" s="319" t="s">
        <v>9647</v>
      </c>
      <c r="P7242" s="319">
        <v>174</v>
      </c>
      <c r="Q7242" s="319">
        <v>10</v>
      </c>
      <c r="R7242" s="319">
        <v>45</v>
      </c>
      <c r="S7242" s="319" t="s">
        <v>9645</v>
      </c>
      <c r="T7242" s="319">
        <v>30</v>
      </c>
      <c r="U7242" s="319">
        <v>-39.009</v>
      </c>
      <c r="V7242" s="319">
        <v>174.179</v>
      </c>
      <c r="W7242" s="319"/>
      <c r="X7242" s="319"/>
      <c r="Y7242" s="319"/>
      <c r="Z7242" s="319"/>
      <c r="AA7242" s="319"/>
      <c r="AB7242" s="319"/>
      <c r="AC7242" s="319"/>
      <c r="AD7242" s="319"/>
      <c r="AE7242" s="319"/>
      <c r="AF7242" s="319"/>
    </row>
    <row r="7243" spans="2:32" s="313" customFormat="1" hidden="1" x14ac:dyDescent="0.25">
      <c r="B7243" s="313" t="s">
        <v>5676</v>
      </c>
      <c r="C7243" s="672"/>
      <c r="D7243" s="313" t="s">
        <v>12600</v>
      </c>
      <c r="E7243" s="313" t="s">
        <v>5677</v>
      </c>
      <c r="I7243" s="313" t="s">
        <v>5678</v>
      </c>
      <c r="J7243" s="313" t="s">
        <v>436</v>
      </c>
      <c r="K7243" s="313">
        <v>35</v>
      </c>
      <c r="L7243" s="319"/>
      <c r="M7243" s="319">
        <v>21</v>
      </c>
      <c r="N7243" s="319">
        <v>24</v>
      </c>
      <c r="O7243" s="319" t="s">
        <v>9644</v>
      </c>
      <c r="P7243" s="319">
        <v>89</v>
      </c>
      <c r="Q7243" s="319">
        <v>52</v>
      </c>
      <c r="R7243" s="319">
        <v>13</v>
      </c>
      <c r="S7243" s="319" t="s">
        <v>9648</v>
      </c>
      <c r="T7243" s="319">
        <v>98</v>
      </c>
      <c r="U7243" s="319">
        <v>35.356999999999999</v>
      </c>
      <c r="V7243" s="319">
        <v>-89.87</v>
      </c>
      <c r="W7243" s="319"/>
      <c r="X7243" s="319"/>
      <c r="Y7243" s="319"/>
      <c r="Z7243" s="319"/>
      <c r="AA7243" s="319"/>
      <c r="AB7243" s="319"/>
      <c r="AC7243" s="319"/>
      <c r="AD7243" s="319"/>
      <c r="AE7243" s="319"/>
      <c r="AF7243" s="319"/>
    </row>
    <row r="7244" spans="2:32" s="313" customFormat="1" hidden="1" x14ac:dyDescent="0.25">
      <c r="B7244" s="313" t="s">
        <v>4448</v>
      </c>
      <c r="C7244" s="672"/>
      <c r="D7244" s="313" t="s">
        <v>12601</v>
      </c>
      <c r="E7244" s="313" t="s">
        <v>4449</v>
      </c>
      <c r="I7244" s="313" t="s">
        <v>4450</v>
      </c>
      <c r="J7244" s="313" t="s">
        <v>436</v>
      </c>
      <c r="K7244" s="313">
        <v>27</v>
      </c>
      <c r="L7244" s="319"/>
      <c r="M7244" s="319">
        <v>30</v>
      </c>
      <c r="N7244" s="319">
        <v>26</v>
      </c>
      <c r="O7244" s="319" t="s">
        <v>9644</v>
      </c>
      <c r="P7244" s="319">
        <v>97</v>
      </c>
      <c r="Q7244" s="319">
        <v>48</v>
      </c>
      <c r="R7244" s="319">
        <v>35</v>
      </c>
      <c r="S7244" s="319" t="s">
        <v>9648</v>
      </c>
      <c r="T7244" s="319">
        <v>16</v>
      </c>
      <c r="U7244" s="319">
        <v>27.507000000000001</v>
      </c>
      <c r="V7244" s="319">
        <v>-97.81</v>
      </c>
      <c r="W7244" s="319"/>
      <c r="X7244" s="319"/>
      <c r="Y7244" s="319"/>
      <c r="Z7244" s="319"/>
      <c r="AA7244" s="319"/>
      <c r="AB7244" s="319"/>
      <c r="AC7244" s="319"/>
      <c r="AD7244" s="319"/>
      <c r="AE7244" s="319"/>
      <c r="AF7244" s="319"/>
    </row>
    <row r="7245" spans="2:32" s="313" customFormat="1" hidden="1" x14ac:dyDescent="0.25">
      <c r="B7245" s="313" t="s">
        <v>6155</v>
      </c>
      <c r="C7245" s="672"/>
      <c r="D7245" s="313" t="s">
        <v>12602</v>
      </c>
      <c r="E7245" s="313" t="s">
        <v>6156</v>
      </c>
      <c r="I7245" s="313" t="s">
        <v>6157</v>
      </c>
      <c r="J7245" s="313" t="s">
        <v>1055</v>
      </c>
      <c r="K7245" s="313">
        <v>38</v>
      </c>
      <c r="L7245" s="319"/>
      <c r="M7245" s="319">
        <v>56</v>
      </c>
      <c r="N7245" s="319">
        <v>56</v>
      </c>
      <c r="O7245" s="319" t="s">
        <v>9647</v>
      </c>
      <c r="P7245" s="319">
        <v>68</v>
      </c>
      <c r="Q7245" s="319">
        <v>9</v>
      </c>
      <c r="R7245" s="319">
        <v>20</v>
      </c>
      <c r="S7245" s="319" t="s">
        <v>9648</v>
      </c>
      <c r="T7245" s="319">
        <v>274</v>
      </c>
      <c r="U7245" s="319">
        <v>-38.948999999999998</v>
      </c>
      <c r="V7245" s="319">
        <v>-68.156000000000006</v>
      </c>
      <c r="W7245" s="319"/>
      <c r="X7245" s="319"/>
      <c r="Y7245" s="319"/>
      <c r="Z7245" s="319"/>
      <c r="AA7245" s="319"/>
      <c r="AB7245" s="319"/>
      <c r="AC7245" s="319"/>
      <c r="AD7245" s="319"/>
      <c r="AE7245" s="319"/>
      <c r="AF7245" s="319"/>
    </row>
    <row r="7246" spans="2:32" s="313" customFormat="1" hidden="1" x14ac:dyDescent="0.25">
      <c r="B7246" s="313" t="s">
        <v>4374</v>
      </c>
      <c r="C7246" s="672"/>
      <c r="D7246" s="313" t="s">
        <v>12603</v>
      </c>
      <c r="E7246" s="313" t="s">
        <v>4377</v>
      </c>
      <c r="I7246" s="313" t="s">
        <v>4378</v>
      </c>
      <c r="J7246" s="313" t="s">
        <v>436</v>
      </c>
      <c r="K7246" s="313">
        <v>24</v>
      </c>
      <c r="L7246" s="319"/>
      <c r="M7246" s="319">
        <v>34</v>
      </c>
      <c r="N7246" s="319">
        <v>33</v>
      </c>
      <c r="O7246" s="319" t="s">
        <v>9644</v>
      </c>
      <c r="P7246" s="319">
        <v>81</v>
      </c>
      <c r="Q7246" s="319">
        <v>41</v>
      </c>
      <c r="R7246" s="319">
        <v>20</v>
      </c>
      <c r="S7246" s="319" t="s">
        <v>9648</v>
      </c>
      <c r="T7246" s="319">
        <v>2</v>
      </c>
      <c r="U7246" s="319">
        <v>24.576000000000001</v>
      </c>
      <c r="V7246" s="319">
        <v>-81.688999999999993</v>
      </c>
      <c r="W7246" s="319"/>
      <c r="X7246" s="319"/>
      <c r="Y7246" s="319"/>
      <c r="Z7246" s="319"/>
      <c r="AA7246" s="319"/>
      <c r="AB7246" s="319"/>
      <c r="AC7246" s="319"/>
      <c r="AD7246" s="319"/>
      <c r="AE7246" s="319"/>
      <c r="AF7246" s="319"/>
    </row>
    <row r="7247" spans="2:32" s="313" customFormat="1" hidden="1" x14ac:dyDescent="0.25">
      <c r="B7247" s="313" t="s">
        <v>6193</v>
      </c>
      <c r="C7247" s="672"/>
      <c r="D7247" s="313" t="s">
        <v>12604</v>
      </c>
      <c r="E7247" s="313" t="s">
        <v>6194</v>
      </c>
      <c r="I7247" s="313" t="s">
        <v>6195</v>
      </c>
      <c r="J7247" s="313" t="s">
        <v>1194</v>
      </c>
      <c r="K7247" s="313">
        <v>50</v>
      </c>
      <c r="L7247" s="319"/>
      <c r="M7247" s="319">
        <v>26</v>
      </c>
      <c r="N7247" s="319">
        <v>26</v>
      </c>
      <c r="O7247" s="319" t="s">
        <v>9644</v>
      </c>
      <c r="P7247" s="319">
        <v>4</v>
      </c>
      <c r="Q7247" s="319">
        <v>59</v>
      </c>
      <c r="R7247" s="319">
        <v>43</v>
      </c>
      <c r="S7247" s="319" t="s">
        <v>9648</v>
      </c>
      <c r="T7247" s="319">
        <v>119</v>
      </c>
      <c r="U7247" s="319">
        <v>50.441000000000003</v>
      </c>
      <c r="V7247" s="319">
        <v>-4.9950000000000001</v>
      </c>
      <c r="W7247" s="319"/>
      <c r="X7247" s="319"/>
      <c r="Y7247" s="319"/>
      <c r="Z7247" s="319"/>
      <c r="AA7247" s="319"/>
      <c r="AB7247" s="319"/>
      <c r="AC7247" s="319"/>
      <c r="AD7247" s="319"/>
      <c r="AE7247" s="319"/>
      <c r="AF7247" s="319"/>
    </row>
    <row r="7248" spans="2:32" s="313" customFormat="1" hidden="1" x14ac:dyDescent="0.25">
      <c r="B7248" s="313" t="s">
        <v>6245</v>
      </c>
      <c r="C7248" s="672"/>
      <c r="D7248" s="313" t="s">
        <v>12605</v>
      </c>
      <c r="E7248" s="313" t="s">
        <v>6246</v>
      </c>
      <c r="I7248" s="313" t="s">
        <v>6245</v>
      </c>
      <c r="J7248" s="313" t="s">
        <v>406</v>
      </c>
      <c r="K7248" s="313">
        <v>53</v>
      </c>
      <c r="L7248" s="319"/>
      <c r="M7248" s="319">
        <v>42</v>
      </c>
      <c r="N7248" s="319">
        <v>24</v>
      </c>
      <c r="O7248" s="319" t="s">
        <v>9644</v>
      </c>
      <c r="P7248" s="319">
        <v>7</v>
      </c>
      <c r="Q7248" s="319">
        <v>13</v>
      </c>
      <c r="R7248" s="319">
        <v>48</v>
      </c>
      <c r="S7248" s="319" t="s">
        <v>9645</v>
      </c>
      <c r="T7248" s="319">
        <v>2</v>
      </c>
      <c r="U7248" s="319">
        <v>53.707000000000001</v>
      </c>
      <c r="V7248" s="319">
        <v>7.23</v>
      </c>
      <c r="W7248" s="319"/>
      <c r="X7248" s="319"/>
      <c r="Y7248" s="319"/>
      <c r="Z7248" s="319"/>
      <c r="AA7248" s="319"/>
      <c r="AB7248" s="319"/>
      <c r="AC7248" s="319"/>
      <c r="AD7248" s="319"/>
      <c r="AE7248" s="319"/>
      <c r="AF7248" s="319"/>
    </row>
    <row r="7249" spans="2:32" s="313" customFormat="1" hidden="1" x14ac:dyDescent="0.25">
      <c r="B7249" s="313" t="s">
        <v>6260</v>
      </c>
      <c r="C7249" s="672"/>
      <c r="D7249" s="313" t="s">
        <v>12606</v>
      </c>
      <c r="E7249" s="313" t="s">
        <v>6262</v>
      </c>
      <c r="I7249" s="313" t="s">
        <v>6263</v>
      </c>
      <c r="J7249" s="313" t="s">
        <v>745</v>
      </c>
      <c r="K7249" s="313">
        <v>58</v>
      </c>
      <c r="L7249" s="319"/>
      <c r="M7249" s="319">
        <v>35</v>
      </c>
      <c r="N7249" s="319">
        <v>10</v>
      </c>
      <c r="O7249" s="319" t="s">
        <v>9644</v>
      </c>
      <c r="P7249" s="319">
        <v>16</v>
      </c>
      <c r="Q7249" s="319">
        <v>15</v>
      </c>
      <c r="R7249" s="319">
        <v>2</v>
      </c>
      <c r="S7249" s="319" t="s">
        <v>9645</v>
      </c>
      <c r="T7249" s="319">
        <v>10</v>
      </c>
      <c r="U7249" s="319">
        <v>58.585999999999999</v>
      </c>
      <c r="V7249" s="319">
        <v>16.251000000000001</v>
      </c>
      <c r="W7249" s="319"/>
      <c r="X7249" s="319"/>
      <c r="Y7249" s="319"/>
      <c r="Z7249" s="319"/>
      <c r="AA7249" s="319"/>
      <c r="AB7249" s="319"/>
      <c r="AC7249" s="319"/>
      <c r="AD7249" s="319"/>
      <c r="AE7249" s="319"/>
      <c r="AF7249" s="319"/>
    </row>
    <row r="7250" spans="2:32" s="313" customFormat="1" hidden="1" x14ac:dyDescent="0.25">
      <c r="B7250" s="313" t="s">
        <v>7480</v>
      </c>
      <c r="C7250" s="672"/>
      <c r="D7250" s="313" t="s">
        <v>12607</v>
      </c>
      <c r="E7250" s="313" t="s">
        <v>7481</v>
      </c>
      <c r="I7250" s="313" t="s">
        <v>7482</v>
      </c>
      <c r="J7250" s="313" t="s">
        <v>534</v>
      </c>
      <c r="K7250" s="313">
        <v>18</v>
      </c>
      <c r="L7250" s="319"/>
      <c r="M7250" s="319">
        <v>14</v>
      </c>
      <c r="N7250" s="319">
        <v>42</v>
      </c>
      <c r="O7250" s="319" t="s">
        <v>9644</v>
      </c>
      <c r="P7250" s="319">
        <v>65</v>
      </c>
      <c r="Q7250" s="319">
        <v>38</v>
      </c>
      <c r="R7250" s="319">
        <v>36</v>
      </c>
      <c r="S7250" s="319" t="s">
        <v>9648</v>
      </c>
      <c r="T7250" s="319">
        <v>12</v>
      </c>
      <c r="U7250" s="319">
        <v>18.245000000000001</v>
      </c>
      <c r="V7250" s="319">
        <v>-65.643000000000001</v>
      </c>
      <c r="W7250" s="319"/>
      <c r="X7250" s="319"/>
      <c r="Y7250" s="319"/>
      <c r="Z7250" s="319"/>
      <c r="AA7250" s="319"/>
      <c r="AB7250" s="319"/>
      <c r="AC7250" s="319"/>
      <c r="AD7250" s="319"/>
      <c r="AE7250" s="319"/>
      <c r="AF7250" s="319"/>
    </row>
    <row r="7251" spans="2:32" s="313" customFormat="1" hidden="1" x14ac:dyDescent="0.25">
      <c r="B7251" s="313" t="s">
        <v>8757</v>
      </c>
      <c r="C7251" s="672"/>
      <c r="D7251" s="313" t="s">
        <v>12608</v>
      </c>
      <c r="E7251" s="313" t="s">
        <v>8761</v>
      </c>
      <c r="I7251" s="313" t="s">
        <v>8762</v>
      </c>
      <c r="J7251" s="313" t="s">
        <v>565</v>
      </c>
      <c r="K7251" s="313">
        <v>35</v>
      </c>
      <c r="L7251" s="319"/>
      <c r="M7251" s="319">
        <v>45</v>
      </c>
      <c r="N7251" s="319">
        <v>53</v>
      </c>
      <c r="O7251" s="319" t="s">
        <v>9644</v>
      </c>
      <c r="P7251" s="319">
        <v>140</v>
      </c>
      <c r="Q7251" s="319">
        <v>23</v>
      </c>
      <c r="R7251" s="319">
        <v>11</v>
      </c>
      <c r="S7251" s="319" t="s">
        <v>9645</v>
      </c>
      <c r="T7251" s="319">
        <v>43</v>
      </c>
      <c r="U7251" s="319">
        <v>35.765000000000001</v>
      </c>
      <c r="V7251" s="319">
        <v>140.386</v>
      </c>
      <c r="W7251" s="319"/>
      <c r="X7251" s="319"/>
      <c r="Y7251" s="319"/>
      <c r="Z7251" s="319"/>
      <c r="AA7251" s="319"/>
      <c r="AB7251" s="319"/>
      <c r="AC7251" s="319"/>
      <c r="AD7251" s="319"/>
      <c r="AE7251" s="319"/>
      <c r="AF7251" s="319"/>
    </row>
    <row r="7252" spans="2:32" s="313" customFormat="1" hidden="1" x14ac:dyDescent="0.25">
      <c r="B7252" s="313" t="s">
        <v>5685</v>
      </c>
      <c r="C7252" s="672"/>
      <c r="D7252" s="313" t="s">
        <v>12609</v>
      </c>
      <c r="E7252" s="313" t="s">
        <v>5686</v>
      </c>
      <c r="I7252" s="313" t="s">
        <v>5687</v>
      </c>
      <c r="J7252" s="313" t="s">
        <v>436</v>
      </c>
      <c r="K7252" s="313">
        <v>30</v>
      </c>
      <c r="L7252" s="319"/>
      <c r="M7252" s="319">
        <v>43</v>
      </c>
      <c r="N7252" s="319">
        <v>27</v>
      </c>
      <c r="O7252" s="319" t="s">
        <v>9644</v>
      </c>
      <c r="P7252" s="319">
        <v>87</v>
      </c>
      <c r="Q7252" s="319">
        <v>1</v>
      </c>
      <c r="R7252" s="319">
        <v>19</v>
      </c>
      <c r="S7252" s="319" t="s">
        <v>9648</v>
      </c>
      <c r="T7252" s="319">
        <v>61</v>
      </c>
      <c r="U7252" s="319">
        <v>30.724</v>
      </c>
      <c r="V7252" s="319">
        <v>-87.022000000000006</v>
      </c>
      <c r="W7252" s="319"/>
      <c r="X7252" s="319"/>
      <c r="Y7252" s="319"/>
      <c r="Z7252" s="319"/>
      <c r="AA7252" s="319"/>
      <c r="AB7252" s="319"/>
      <c r="AC7252" s="319"/>
      <c r="AD7252" s="319"/>
      <c r="AE7252" s="319"/>
      <c r="AF7252" s="319"/>
    </row>
    <row r="7253" spans="2:32" s="313" customFormat="1" hidden="1" x14ac:dyDescent="0.25">
      <c r="B7253" s="313" t="s">
        <v>6143</v>
      </c>
      <c r="C7253" s="672"/>
      <c r="D7253" s="313" t="s">
        <v>12610</v>
      </c>
      <c r="E7253" s="313" t="s">
        <v>6144</v>
      </c>
      <c r="I7253" s="313" t="s">
        <v>6143</v>
      </c>
      <c r="J7253" s="313" t="s">
        <v>627</v>
      </c>
      <c r="K7253" s="313">
        <v>41</v>
      </c>
      <c r="L7253" s="319"/>
      <c r="M7253" s="319">
        <v>17</v>
      </c>
      <c r="N7253" s="319">
        <v>54</v>
      </c>
      <c r="O7253" s="319" t="s">
        <v>9647</v>
      </c>
      <c r="P7253" s="319">
        <v>173</v>
      </c>
      <c r="Q7253" s="319">
        <v>13</v>
      </c>
      <c r="R7253" s="319">
        <v>16</v>
      </c>
      <c r="S7253" s="319" t="s">
        <v>9645</v>
      </c>
      <c r="T7253" s="319">
        <v>6</v>
      </c>
      <c r="U7253" s="319">
        <v>-41.298000000000002</v>
      </c>
      <c r="V7253" s="319">
        <v>173.221</v>
      </c>
      <c r="W7253" s="319"/>
      <c r="X7253" s="319"/>
      <c r="Y7253" s="319"/>
      <c r="Z7253" s="319"/>
      <c r="AA7253" s="319"/>
      <c r="AB7253" s="319"/>
      <c r="AC7253" s="319"/>
      <c r="AD7253" s="319"/>
      <c r="AE7253" s="319"/>
      <c r="AF7253" s="319"/>
    </row>
    <row r="7254" spans="2:32" s="313" customFormat="1" hidden="1" x14ac:dyDescent="0.25">
      <c r="B7254" s="313" t="s">
        <v>6041</v>
      </c>
      <c r="C7254" s="672"/>
      <c r="D7254" s="313" t="s">
        <v>12611</v>
      </c>
      <c r="E7254" s="313" t="s">
        <v>6042</v>
      </c>
      <c r="I7254" s="313" t="s">
        <v>6043</v>
      </c>
      <c r="J7254" s="313" t="s">
        <v>1148</v>
      </c>
      <c r="K7254" s="313">
        <v>8</v>
      </c>
      <c r="L7254" s="319"/>
      <c r="M7254" s="319">
        <v>28</v>
      </c>
      <c r="N7254" s="319">
        <v>16</v>
      </c>
      <c r="O7254" s="319" t="s">
        <v>9644</v>
      </c>
      <c r="P7254" s="319">
        <v>99</v>
      </c>
      <c r="Q7254" s="319">
        <v>57</v>
      </c>
      <c r="R7254" s="319">
        <v>20</v>
      </c>
      <c r="S7254" s="319" t="s">
        <v>9645</v>
      </c>
      <c r="T7254" s="319">
        <v>14</v>
      </c>
      <c r="U7254" s="319">
        <v>8.4710000000000001</v>
      </c>
      <c r="V7254" s="319">
        <v>99.956000000000003</v>
      </c>
      <c r="W7254" s="319"/>
      <c r="X7254" s="319"/>
      <c r="Y7254" s="319"/>
      <c r="Z7254" s="319"/>
      <c r="AA7254" s="319"/>
      <c r="AB7254" s="319"/>
      <c r="AC7254" s="319"/>
      <c r="AD7254" s="319"/>
      <c r="AE7254" s="319"/>
      <c r="AF7254" s="319"/>
    </row>
    <row r="7255" spans="2:32" s="313" customFormat="1" hidden="1" x14ac:dyDescent="0.25">
      <c r="B7255" s="313" t="s">
        <v>8031</v>
      </c>
      <c r="C7255" s="672"/>
      <c r="D7255" s="313" t="s">
        <v>12612</v>
      </c>
      <c r="E7255" s="313" t="s">
        <v>8032</v>
      </c>
      <c r="I7255" s="313" t="s">
        <v>8031</v>
      </c>
      <c r="J7255" s="313" t="s">
        <v>600</v>
      </c>
      <c r="K7255" s="313">
        <v>37</v>
      </c>
      <c r="L7255" s="319"/>
      <c r="M7255" s="319">
        <v>24</v>
      </c>
      <c r="N7255" s="319">
        <v>5</v>
      </c>
      <c r="O7255" s="319" t="s">
        <v>9644</v>
      </c>
      <c r="P7255" s="319">
        <v>14</v>
      </c>
      <c r="Q7255" s="319">
        <v>55</v>
      </c>
      <c r="R7255" s="319">
        <v>20</v>
      </c>
      <c r="S7255" s="319" t="s">
        <v>9645</v>
      </c>
      <c r="T7255" s="319">
        <v>25</v>
      </c>
      <c r="U7255" s="319">
        <v>37.401000000000003</v>
      </c>
      <c r="V7255" s="319">
        <v>14.922000000000001</v>
      </c>
      <c r="W7255" s="319"/>
      <c r="X7255" s="319"/>
      <c r="Y7255" s="319"/>
      <c r="Z7255" s="319"/>
      <c r="AA7255" s="319"/>
      <c r="AB7255" s="319"/>
      <c r="AC7255" s="319"/>
      <c r="AD7255" s="319"/>
      <c r="AE7255" s="319"/>
      <c r="AF7255" s="319"/>
    </row>
    <row r="7256" spans="2:32" s="313" customFormat="1" hidden="1" x14ac:dyDescent="0.25">
      <c r="B7256" s="313" t="s">
        <v>6878</v>
      </c>
      <c r="C7256" s="672"/>
      <c r="D7256" s="313" t="s">
        <v>12613</v>
      </c>
      <c r="E7256" s="313" t="s">
        <v>6879</v>
      </c>
      <c r="I7256" s="313" t="s">
        <v>6880</v>
      </c>
      <c r="J7256" s="313" t="s">
        <v>436</v>
      </c>
      <c r="K7256" s="313">
        <v>34</v>
      </c>
      <c r="L7256" s="319"/>
      <c r="M7256" s="319">
        <v>7</v>
      </c>
      <c r="N7256" s="319">
        <v>13</v>
      </c>
      <c r="O7256" s="319" t="s">
        <v>9644</v>
      </c>
      <c r="P7256" s="319">
        <v>119</v>
      </c>
      <c r="Q7256" s="319">
        <v>7</v>
      </c>
      <c r="R7256" s="319">
        <v>15</v>
      </c>
      <c r="S7256" s="319" t="s">
        <v>9648</v>
      </c>
      <c r="T7256" s="319">
        <v>4</v>
      </c>
      <c r="U7256" s="319">
        <v>34.119999999999997</v>
      </c>
      <c r="V7256" s="319">
        <v>-119.121</v>
      </c>
      <c r="W7256" s="319"/>
      <c r="X7256" s="319"/>
      <c r="Y7256" s="319"/>
      <c r="Z7256" s="319"/>
      <c r="AA7256" s="319"/>
      <c r="AB7256" s="319"/>
      <c r="AC7256" s="319"/>
      <c r="AD7256" s="319"/>
      <c r="AE7256" s="319"/>
      <c r="AF7256" s="319"/>
    </row>
    <row r="7257" spans="2:32" s="313" customFormat="1" hidden="1" x14ac:dyDescent="0.25">
      <c r="B7257" s="313" t="s">
        <v>6077</v>
      </c>
      <c r="C7257" s="672"/>
      <c r="D7257" s="313" t="s">
        <v>12614</v>
      </c>
      <c r="E7257" s="313" t="s">
        <v>6078</v>
      </c>
      <c r="I7257" s="313" t="s">
        <v>6079</v>
      </c>
      <c r="J7257" s="313" t="s">
        <v>423</v>
      </c>
      <c r="K7257" s="313">
        <v>47</v>
      </c>
      <c r="L7257" s="319"/>
      <c r="M7257" s="319">
        <v>9</v>
      </c>
      <c r="N7257" s="319">
        <v>11</v>
      </c>
      <c r="O7257" s="319" t="s">
        <v>9644</v>
      </c>
      <c r="P7257" s="319">
        <v>1</v>
      </c>
      <c r="Q7257" s="319">
        <v>36</v>
      </c>
      <c r="R7257" s="319">
        <v>38</v>
      </c>
      <c r="S7257" s="319" t="s">
        <v>9648</v>
      </c>
      <c r="T7257" s="319">
        <v>28</v>
      </c>
      <c r="U7257" s="319">
        <v>47.152999999999999</v>
      </c>
      <c r="V7257" s="319">
        <v>-1.611</v>
      </c>
      <c r="W7257" s="319"/>
      <c r="X7257" s="319"/>
      <c r="Y7257" s="319"/>
      <c r="Z7257" s="319"/>
      <c r="AA7257" s="319"/>
      <c r="AB7257" s="319"/>
      <c r="AC7257" s="319"/>
      <c r="AD7257" s="319"/>
      <c r="AE7257" s="319"/>
      <c r="AF7257" s="319"/>
    </row>
    <row r="7258" spans="2:32" s="313" customFormat="1" hidden="1" x14ac:dyDescent="0.25">
      <c r="B7258" s="313" t="s">
        <v>8953</v>
      </c>
      <c r="C7258" s="672"/>
      <c r="D7258" s="313" t="s">
        <v>12615</v>
      </c>
      <c r="E7258" s="313" t="s">
        <v>8954</v>
      </c>
      <c r="I7258" s="313" t="s">
        <v>8955</v>
      </c>
      <c r="J7258" s="313" t="s">
        <v>436</v>
      </c>
      <c r="K7258" s="313">
        <v>33</v>
      </c>
      <c r="L7258" s="319"/>
      <c r="M7258" s="319">
        <v>42</v>
      </c>
      <c r="N7258" s="319">
        <v>22</v>
      </c>
      <c r="O7258" s="319" t="s">
        <v>9644</v>
      </c>
      <c r="P7258" s="319">
        <v>117</v>
      </c>
      <c r="Q7258" s="319">
        <v>49</v>
      </c>
      <c r="R7258" s="319">
        <v>38</v>
      </c>
      <c r="S7258" s="319" t="s">
        <v>9648</v>
      </c>
      <c r="T7258" s="319">
        <v>17</v>
      </c>
      <c r="U7258" s="319">
        <v>33.706000000000003</v>
      </c>
      <c r="V7258" s="319">
        <v>-117.827</v>
      </c>
      <c r="W7258" s="319"/>
      <c r="X7258" s="319"/>
      <c r="Y7258" s="319"/>
      <c r="Z7258" s="319"/>
      <c r="AA7258" s="319"/>
      <c r="AB7258" s="319"/>
      <c r="AC7258" s="319"/>
      <c r="AD7258" s="319"/>
      <c r="AE7258" s="319"/>
      <c r="AF7258" s="319"/>
    </row>
    <row r="7259" spans="2:32" s="313" customFormat="1" hidden="1" x14ac:dyDescent="0.25">
      <c r="B7259" s="313" t="s">
        <v>5833</v>
      </c>
      <c r="C7259" s="672"/>
      <c r="D7259" s="313" t="s">
        <v>12616</v>
      </c>
      <c r="E7259" s="313" t="s">
        <v>5836</v>
      </c>
      <c r="I7259" s="313" t="s">
        <v>5837</v>
      </c>
      <c r="J7259" s="313" t="s">
        <v>469</v>
      </c>
      <c r="K7259" s="313">
        <v>25</v>
      </c>
      <c r="L7259" s="319"/>
      <c r="M7259" s="319">
        <v>51</v>
      </c>
      <c r="N7259" s="319">
        <v>56</v>
      </c>
      <c r="O7259" s="319" t="s">
        <v>9644</v>
      </c>
      <c r="P7259" s="319">
        <v>100</v>
      </c>
      <c r="Q7259" s="319">
        <v>14</v>
      </c>
      <c r="R7259" s="319">
        <v>14</v>
      </c>
      <c r="S7259" s="319" t="s">
        <v>9648</v>
      </c>
      <c r="T7259" s="319">
        <v>449</v>
      </c>
      <c r="U7259" s="319">
        <v>25.866</v>
      </c>
      <c r="V7259" s="319">
        <v>-100.23699999999999</v>
      </c>
      <c r="W7259" s="319"/>
      <c r="X7259" s="319"/>
      <c r="Y7259" s="319"/>
      <c r="Z7259" s="319"/>
      <c r="AA7259" s="319"/>
      <c r="AB7259" s="319"/>
      <c r="AC7259" s="319"/>
      <c r="AD7259" s="319"/>
      <c r="AE7259" s="319"/>
      <c r="AF7259" s="319"/>
    </row>
    <row r="7260" spans="2:32" s="313" customFormat="1" hidden="1" x14ac:dyDescent="0.25">
      <c r="B7260" s="313" t="s">
        <v>6344</v>
      </c>
      <c r="C7260" s="672"/>
      <c r="D7260" s="313" t="s">
        <v>12617</v>
      </c>
      <c r="E7260" s="313" t="s">
        <v>6345</v>
      </c>
      <c r="I7260" s="313" t="s">
        <v>6346</v>
      </c>
      <c r="J7260" s="313" t="s">
        <v>436</v>
      </c>
      <c r="K7260" s="313">
        <v>36</v>
      </c>
      <c r="L7260" s="319"/>
      <c r="M7260" s="319">
        <v>49</v>
      </c>
      <c r="N7260" s="319">
        <v>14</v>
      </c>
      <c r="O7260" s="319" t="s">
        <v>9644</v>
      </c>
      <c r="P7260" s="319">
        <v>76</v>
      </c>
      <c r="Q7260" s="319">
        <v>2</v>
      </c>
      <c r="R7260" s="319">
        <v>0</v>
      </c>
      <c r="S7260" s="319" t="s">
        <v>9648</v>
      </c>
      <c r="T7260" s="319">
        <v>7</v>
      </c>
      <c r="U7260" s="319">
        <v>36.820999999999998</v>
      </c>
      <c r="V7260" s="319">
        <v>-76.033000000000001</v>
      </c>
      <c r="W7260" s="319"/>
      <c r="X7260" s="319"/>
      <c r="Y7260" s="319"/>
      <c r="Z7260" s="319"/>
      <c r="AA7260" s="319"/>
      <c r="AB7260" s="319"/>
      <c r="AC7260" s="319"/>
      <c r="AD7260" s="319"/>
      <c r="AE7260" s="319"/>
      <c r="AF7260" s="319"/>
    </row>
    <row r="7261" spans="2:32" s="313" customFormat="1" hidden="1" x14ac:dyDescent="0.25">
      <c r="B7261" s="313" t="s">
        <v>6819</v>
      </c>
      <c r="C7261" s="672"/>
      <c r="D7261" s="313" t="s">
        <v>12618</v>
      </c>
      <c r="E7261" s="313" t="s">
        <v>6820</v>
      </c>
      <c r="I7261" s="313" t="s">
        <v>6819</v>
      </c>
      <c r="J7261" s="313" t="s">
        <v>525</v>
      </c>
      <c r="K7261" s="313">
        <v>25</v>
      </c>
      <c r="L7261" s="319"/>
      <c r="M7261" s="319">
        <v>20</v>
      </c>
      <c r="N7261" s="319">
        <v>1</v>
      </c>
      <c r="O7261" s="319" t="s">
        <v>9647</v>
      </c>
      <c r="P7261" s="319">
        <v>27</v>
      </c>
      <c r="Q7261" s="319">
        <v>10</v>
      </c>
      <c r="R7261" s="319">
        <v>24</v>
      </c>
      <c r="S7261" s="319" t="s">
        <v>9645</v>
      </c>
      <c r="T7261" s="319">
        <v>1040</v>
      </c>
      <c r="U7261" s="319">
        <v>-25.334</v>
      </c>
      <c r="V7261" s="319">
        <v>27.172999999999998</v>
      </c>
      <c r="W7261" s="319"/>
      <c r="X7261" s="319"/>
      <c r="Y7261" s="319"/>
      <c r="Z7261" s="319"/>
      <c r="AA7261" s="319"/>
      <c r="AB7261" s="319"/>
      <c r="AC7261" s="319"/>
      <c r="AD7261" s="319"/>
      <c r="AE7261" s="319"/>
      <c r="AF7261" s="319"/>
    </row>
    <row r="7262" spans="2:32" s="313" customFormat="1" hidden="1" x14ac:dyDescent="0.25">
      <c r="B7262" s="313" t="s">
        <v>6299</v>
      </c>
      <c r="C7262" s="672"/>
      <c r="D7262" s="313" t="s">
        <v>12619</v>
      </c>
      <c r="E7262" s="313" t="s">
        <v>6300</v>
      </c>
      <c r="I7262" s="313" t="s">
        <v>6301</v>
      </c>
      <c r="J7262" s="313" t="s">
        <v>406</v>
      </c>
      <c r="K7262" s="313">
        <v>49</v>
      </c>
      <c r="L7262" s="319"/>
      <c r="M7262" s="319">
        <v>29</v>
      </c>
      <c r="N7262" s="319">
        <v>55</v>
      </c>
      <c r="O7262" s="319" t="s">
        <v>9644</v>
      </c>
      <c r="P7262" s="319">
        <v>11</v>
      </c>
      <c r="Q7262" s="319">
        <v>4</v>
      </c>
      <c r="R7262" s="319">
        <v>41</v>
      </c>
      <c r="S7262" s="319" t="s">
        <v>9645</v>
      </c>
      <c r="T7262" s="319">
        <v>319</v>
      </c>
      <c r="U7262" s="319">
        <v>49.499000000000002</v>
      </c>
      <c r="V7262" s="319">
        <v>11.077999999999999</v>
      </c>
      <c r="W7262" s="319"/>
      <c r="X7262" s="319"/>
      <c r="Y7262" s="319"/>
      <c r="Z7262" s="319"/>
      <c r="AA7262" s="319"/>
      <c r="AB7262" s="319"/>
      <c r="AC7262" s="319"/>
      <c r="AD7262" s="319"/>
      <c r="AE7262" s="319"/>
      <c r="AF7262" s="319"/>
    </row>
    <row r="7263" spans="2:32" s="313" customFormat="1" hidden="1" x14ac:dyDescent="0.25">
      <c r="B7263" s="313" t="s">
        <v>5930</v>
      </c>
      <c r="C7263" s="672"/>
      <c r="D7263" s="313" t="s">
        <v>12620</v>
      </c>
      <c r="E7263" s="313" t="s">
        <v>5931</v>
      </c>
      <c r="I7263" s="313" t="s">
        <v>5932</v>
      </c>
      <c r="J7263" s="313" t="s">
        <v>436</v>
      </c>
      <c r="K7263" s="313">
        <v>37</v>
      </c>
      <c r="L7263" s="319"/>
      <c r="M7263" s="319">
        <v>24</v>
      </c>
      <c r="N7263" s="319">
        <v>54</v>
      </c>
      <c r="O7263" s="319" t="s">
        <v>9644</v>
      </c>
      <c r="P7263" s="319">
        <v>122</v>
      </c>
      <c r="Q7263" s="319">
        <v>2</v>
      </c>
      <c r="R7263" s="319">
        <v>53</v>
      </c>
      <c r="S7263" s="319" t="s">
        <v>9648</v>
      </c>
      <c r="T7263" s="319">
        <v>10</v>
      </c>
      <c r="U7263" s="319">
        <v>37.414999999999999</v>
      </c>
      <c r="V7263" s="319">
        <v>-122.048</v>
      </c>
      <c r="W7263" s="319"/>
      <c r="X7263" s="319"/>
      <c r="Y7263" s="319"/>
      <c r="Z7263" s="319"/>
      <c r="AA7263" s="319"/>
      <c r="AB7263" s="319"/>
      <c r="AC7263" s="319"/>
      <c r="AD7263" s="319"/>
      <c r="AE7263" s="319"/>
      <c r="AF7263" s="319"/>
    </row>
    <row r="7264" spans="2:32" s="313" customFormat="1" hidden="1" x14ac:dyDescent="0.25">
      <c r="B7264" s="313" t="s">
        <v>9347</v>
      </c>
      <c r="C7264" s="672"/>
      <c r="D7264" s="313" t="s">
        <v>12621</v>
      </c>
      <c r="E7264" s="313" t="s">
        <v>9348</v>
      </c>
      <c r="I7264" s="313" t="s">
        <v>9349</v>
      </c>
      <c r="J7264" s="313" t="s">
        <v>436</v>
      </c>
      <c r="K7264" s="313">
        <v>48</v>
      </c>
      <c r="L7264" s="319"/>
      <c r="M7264" s="319">
        <v>21</v>
      </c>
      <c r="N7264" s="319">
        <v>6</v>
      </c>
      <c r="O7264" s="319" t="s">
        <v>9644</v>
      </c>
      <c r="P7264" s="319">
        <v>122</v>
      </c>
      <c r="Q7264" s="319">
        <v>39</v>
      </c>
      <c r="R7264" s="319">
        <v>21</v>
      </c>
      <c r="S7264" s="319" t="s">
        <v>9648</v>
      </c>
      <c r="T7264" s="319">
        <v>15</v>
      </c>
      <c r="U7264" s="319">
        <v>48.351999999999997</v>
      </c>
      <c r="V7264" s="319">
        <v>-122.65600000000001</v>
      </c>
      <c r="W7264" s="319"/>
      <c r="X7264" s="319"/>
      <c r="Y7264" s="319"/>
      <c r="Z7264" s="319"/>
      <c r="AA7264" s="319"/>
      <c r="AB7264" s="319"/>
      <c r="AC7264" s="319"/>
      <c r="AD7264" s="319"/>
      <c r="AE7264" s="319"/>
      <c r="AF7264" s="319"/>
    </row>
    <row r="7265" spans="2:32" s="313" customFormat="1" hidden="1" x14ac:dyDescent="0.25">
      <c r="B7265" s="313" t="s">
        <v>6138</v>
      </c>
      <c r="C7265" s="672"/>
      <c r="D7265" s="313" t="s">
        <v>12622</v>
      </c>
      <c r="E7265" s="313" t="s">
        <v>6139</v>
      </c>
      <c r="I7265" s="313" t="s">
        <v>6140</v>
      </c>
      <c r="J7265" s="313" t="s">
        <v>878</v>
      </c>
      <c r="K7265" s="313">
        <v>2</v>
      </c>
      <c r="L7265" s="319"/>
      <c r="M7265" s="319">
        <v>57</v>
      </c>
      <c r="N7265" s="319">
        <v>0</v>
      </c>
      <c r="O7265" s="319" t="s">
        <v>9644</v>
      </c>
      <c r="P7265" s="319">
        <v>75</v>
      </c>
      <c r="Q7265" s="319">
        <v>17</v>
      </c>
      <c r="R7265" s="319">
        <v>38</v>
      </c>
      <c r="S7265" s="319" t="s">
        <v>9648</v>
      </c>
      <c r="T7265" s="319">
        <v>439</v>
      </c>
      <c r="U7265" s="319">
        <v>2.95</v>
      </c>
      <c r="V7265" s="319">
        <v>-75.293999999999997</v>
      </c>
      <c r="W7265" s="319"/>
      <c r="X7265" s="319"/>
      <c r="Y7265" s="319"/>
      <c r="Z7265" s="319"/>
      <c r="AA7265" s="319"/>
      <c r="AB7265" s="319"/>
      <c r="AC7265" s="319"/>
      <c r="AD7265" s="319"/>
      <c r="AE7265" s="319"/>
      <c r="AF7265" s="319"/>
    </row>
    <row r="7266" spans="2:32" s="313" customFormat="1" hidden="1" x14ac:dyDescent="0.25">
      <c r="B7266" s="313" t="s">
        <v>6160</v>
      </c>
      <c r="C7266" s="672"/>
      <c r="D7266" s="313" t="s">
        <v>12623</v>
      </c>
      <c r="E7266" s="313" t="s">
        <v>6161</v>
      </c>
      <c r="I7266" s="313" t="s">
        <v>6162</v>
      </c>
      <c r="J7266" s="313" t="s">
        <v>423</v>
      </c>
      <c r="K7266" s="313">
        <v>47</v>
      </c>
      <c r="L7266" s="319"/>
      <c r="M7266" s="319">
        <v>0</v>
      </c>
      <c r="N7266" s="319">
        <v>4</v>
      </c>
      <c r="O7266" s="319" t="s">
        <v>9644</v>
      </c>
      <c r="P7266" s="319">
        <v>3</v>
      </c>
      <c r="Q7266" s="319">
        <v>6</v>
      </c>
      <c r="R7266" s="319">
        <v>52</v>
      </c>
      <c r="S7266" s="319" t="s">
        <v>9645</v>
      </c>
      <c r="T7266" s="319">
        <v>184</v>
      </c>
      <c r="U7266" s="319">
        <v>47.000999999999998</v>
      </c>
      <c r="V7266" s="319">
        <v>3.1139999999999999</v>
      </c>
      <c r="W7266" s="319"/>
      <c r="X7266" s="319"/>
      <c r="Y7266" s="319"/>
      <c r="Z7266" s="319"/>
      <c r="AA7266" s="319"/>
      <c r="AB7266" s="319"/>
      <c r="AC7266" s="319"/>
      <c r="AD7266" s="319"/>
      <c r="AE7266" s="319"/>
      <c r="AF7266" s="319"/>
    </row>
    <row r="7267" spans="2:32" s="313" customFormat="1" hidden="1" x14ac:dyDescent="0.25">
      <c r="B7267" s="313" t="s">
        <v>6116</v>
      </c>
      <c r="C7267" s="672"/>
      <c r="D7267" s="313" t="s">
        <v>12624</v>
      </c>
      <c r="E7267" s="313" t="s">
        <v>6117</v>
      </c>
      <c r="I7267" s="313" t="s">
        <v>6118</v>
      </c>
      <c r="J7267" s="313" t="s">
        <v>665</v>
      </c>
      <c r="K7267" s="313">
        <v>26</v>
      </c>
      <c r="L7267" s="319"/>
      <c r="M7267" s="319">
        <v>52</v>
      </c>
      <c r="N7267" s="319">
        <v>48</v>
      </c>
      <c r="O7267" s="319" t="s">
        <v>9647</v>
      </c>
      <c r="P7267" s="319">
        <v>48</v>
      </c>
      <c r="Q7267" s="319">
        <v>39</v>
      </c>
      <c r="R7267" s="319">
        <v>5</v>
      </c>
      <c r="S7267" s="319" t="s">
        <v>9648</v>
      </c>
      <c r="T7267" s="319">
        <v>6</v>
      </c>
      <c r="U7267" s="319">
        <v>-26.88</v>
      </c>
      <c r="V7267" s="319">
        <v>-48.651000000000003</v>
      </c>
      <c r="W7267" s="319"/>
      <c r="X7267" s="319"/>
      <c r="Y7267" s="319"/>
      <c r="Z7267" s="319"/>
      <c r="AA7267" s="319"/>
      <c r="AB7267" s="319"/>
      <c r="AC7267" s="319"/>
      <c r="AD7267" s="319"/>
      <c r="AE7267" s="319"/>
      <c r="AF7267" s="319"/>
    </row>
    <row r="7268" spans="2:32" s="313" customFormat="1" hidden="1" x14ac:dyDescent="0.25">
      <c r="B7268" s="313" t="s">
        <v>5778</v>
      </c>
      <c r="C7268" s="672"/>
      <c r="D7268" s="313" t="s">
        <v>12625</v>
      </c>
      <c r="E7268" s="313" t="s">
        <v>5779</v>
      </c>
      <c r="I7268" s="313" t="s">
        <v>5780</v>
      </c>
      <c r="J7268" s="313" t="s">
        <v>797</v>
      </c>
      <c r="K7268" s="313">
        <v>12</v>
      </c>
      <c r="L7268" s="319"/>
      <c r="M7268" s="319">
        <v>17</v>
      </c>
      <c r="N7268" s="319">
        <v>53</v>
      </c>
      <c r="O7268" s="319" t="s">
        <v>9647</v>
      </c>
      <c r="P7268" s="319">
        <v>43</v>
      </c>
      <c r="Q7268" s="319">
        <v>45</v>
      </c>
      <c r="R7268" s="319">
        <v>59</v>
      </c>
      <c r="S7268" s="319" t="s">
        <v>9645</v>
      </c>
      <c r="T7268" s="319">
        <v>15</v>
      </c>
      <c r="U7268" s="319">
        <v>-12.298</v>
      </c>
      <c r="V7268" s="319">
        <v>43.765999999999998</v>
      </c>
      <c r="W7268" s="319"/>
      <c r="X7268" s="319"/>
      <c r="Y7268" s="319"/>
      <c r="Z7268" s="319"/>
      <c r="AA7268" s="319"/>
      <c r="AB7268" s="319"/>
      <c r="AC7268" s="319"/>
      <c r="AD7268" s="319"/>
      <c r="AE7268" s="319"/>
      <c r="AF7268" s="319"/>
    </row>
    <row r="7269" spans="2:32" s="313" customFormat="1" hidden="1" x14ac:dyDescent="0.25">
      <c r="B7269" s="313" t="s">
        <v>6278</v>
      </c>
      <c r="C7269" s="672"/>
      <c r="D7269" s="313" t="s">
        <v>12626</v>
      </c>
      <c r="E7269" s="313" t="s">
        <v>6279</v>
      </c>
      <c r="I7269" s="313" t="s">
        <v>6278</v>
      </c>
      <c r="J7269" s="313" t="s">
        <v>1194</v>
      </c>
      <c r="K7269" s="313">
        <v>52</v>
      </c>
      <c r="L7269" s="319"/>
      <c r="M7269" s="319">
        <v>40</v>
      </c>
      <c r="N7269" s="319">
        <v>33</v>
      </c>
      <c r="O7269" s="319" t="s">
        <v>9644</v>
      </c>
      <c r="P7269" s="319">
        <v>1</v>
      </c>
      <c r="Q7269" s="319">
        <v>16</v>
      </c>
      <c r="R7269" s="319">
        <v>58</v>
      </c>
      <c r="S7269" s="319" t="s">
        <v>9645</v>
      </c>
      <c r="T7269" s="319">
        <v>36</v>
      </c>
      <c r="U7269" s="319">
        <v>52.676000000000002</v>
      </c>
      <c r="V7269" s="319">
        <v>1.2829999999999999</v>
      </c>
      <c r="W7269" s="319"/>
      <c r="X7269" s="319"/>
      <c r="Y7269" s="319"/>
      <c r="Z7269" s="319"/>
      <c r="AA7269" s="319"/>
      <c r="AB7269" s="319"/>
      <c r="AC7269" s="319"/>
      <c r="AD7269" s="319"/>
      <c r="AE7269" s="319"/>
      <c r="AF7269" s="319"/>
    </row>
    <row r="7270" spans="2:32" s="313" customFormat="1" hidden="1" x14ac:dyDescent="0.25">
      <c r="B7270" s="313" t="s">
        <v>8966</v>
      </c>
      <c r="C7270" s="672"/>
      <c r="D7270" s="313" t="s">
        <v>12627</v>
      </c>
      <c r="E7270" s="313" t="s">
        <v>8967</v>
      </c>
      <c r="I7270" s="313" t="s">
        <v>8968</v>
      </c>
      <c r="J7270" s="313" t="s">
        <v>436</v>
      </c>
      <c r="K7270" s="313">
        <v>34</v>
      </c>
      <c r="L7270" s="319"/>
      <c r="M7270" s="319">
        <v>17</v>
      </c>
      <c r="N7270" s="319">
        <v>46</v>
      </c>
      <c r="O7270" s="319" t="s">
        <v>9644</v>
      </c>
      <c r="P7270" s="319">
        <v>116</v>
      </c>
      <c r="Q7270" s="319">
        <v>9</v>
      </c>
      <c r="R7270" s="319">
        <v>43</v>
      </c>
      <c r="S7270" s="319" t="s">
        <v>9648</v>
      </c>
      <c r="T7270" s="319">
        <v>623</v>
      </c>
      <c r="U7270" s="319">
        <v>34.295999999999999</v>
      </c>
      <c r="V7270" s="319">
        <v>-116.16200000000001</v>
      </c>
      <c r="W7270" s="319"/>
      <c r="X7270" s="319"/>
      <c r="Y7270" s="319"/>
      <c r="Z7270" s="319"/>
      <c r="AA7270" s="319"/>
      <c r="AB7270" s="319"/>
      <c r="AC7270" s="319"/>
      <c r="AD7270" s="319"/>
      <c r="AE7270" s="319"/>
      <c r="AF7270" s="319"/>
    </row>
    <row r="7271" spans="2:32" s="313" customFormat="1" hidden="1" x14ac:dyDescent="0.25">
      <c r="B7271" s="313" t="s">
        <v>9399</v>
      </c>
      <c r="C7271" s="672"/>
      <c r="D7271" s="313" t="s">
        <v>12628</v>
      </c>
      <c r="E7271" s="313" t="s">
        <v>9400</v>
      </c>
      <c r="I7271" s="313" t="s">
        <v>9401</v>
      </c>
      <c r="J7271" s="313" t="s">
        <v>436</v>
      </c>
      <c r="K7271" s="313">
        <v>40</v>
      </c>
      <c r="L7271" s="319"/>
      <c r="M7271" s="319">
        <v>11</v>
      </c>
      <c r="N7271" s="319">
        <v>59</v>
      </c>
      <c r="O7271" s="319" t="s">
        <v>9644</v>
      </c>
      <c r="P7271" s="319">
        <v>75</v>
      </c>
      <c r="Q7271" s="319">
        <v>8</v>
      </c>
      <c r="R7271" s="319">
        <v>53</v>
      </c>
      <c r="S7271" s="319" t="s">
        <v>9648</v>
      </c>
      <c r="T7271" s="319">
        <v>111</v>
      </c>
      <c r="U7271" s="319">
        <v>40.200000000000003</v>
      </c>
      <c r="V7271" s="319">
        <v>-75.147999999999996</v>
      </c>
      <c r="W7271" s="319"/>
      <c r="X7271" s="319"/>
      <c r="Y7271" s="319"/>
      <c r="Z7271" s="319"/>
      <c r="AA7271" s="319"/>
      <c r="AB7271" s="319"/>
      <c r="AC7271" s="319"/>
      <c r="AD7271" s="319"/>
      <c r="AE7271" s="319"/>
      <c r="AF7271" s="319"/>
    </row>
    <row r="7272" spans="2:32" s="313" customFormat="1" hidden="1" x14ac:dyDescent="0.25">
      <c r="B7272" s="313" t="s">
        <v>6316</v>
      </c>
      <c r="C7272" s="672"/>
      <c r="D7272" s="313" t="s">
        <v>12629</v>
      </c>
      <c r="E7272" s="313" t="s">
        <v>6317</v>
      </c>
      <c r="I7272" s="313" t="s">
        <v>6316</v>
      </c>
      <c r="J7272" s="313" t="s">
        <v>2808</v>
      </c>
      <c r="K7272" s="313">
        <v>0</v>
      </c>
      <c r="L7272" s="319"/>
      <c r="M7272" s="319">
        <v>22</v>
      </c>
      <c r="N7272" s="319">
        <v>8</v>
      </c>
      <c r="O7272" s="319" t="s">
        <v>9647</v>
      </c>
      <c r="P7272" s="319">
        <v>36</v>
      </c>
      <c r="Q7272" s="319">
        <v>58</v>
      </c>
      <c r="R7272" s="319">
        <v>48</v>
      </c>
      <c r="S7272" s="319" t="s">
        <v>9645</v>
      </c>
      <c r="T7272" s="319">
        <v>1777</v>
      </c>
      <c r="U7272" s="319">
        <v>-0.36899999999999999</v>
      </c>
      <c r="V7272" s="319">
        <v>36.979999999999997</v>
      </c>
      <c r="W7272" s="319"/>
      <c r="X7272" s="319"/>
      <c r="Y7272" s="319"/>
      <c r="Z7272" s="319"/>
      <c r="AA7272" s="319"/>
      <c r="AB7272" s="319"/>
      <c r="AC7272" s="319"/>
      <c r="AD7272" s="319"/>
      <c r="AE7272" s="319"/>
      <c r="AF7272" s="319"/>
    </row>
    <row r="7273" spans="2:32" s="313" customFormat="1" hidden="1" x14ac:dyDescent="0.25">
      <c r="B7273" s="313" t="s">
        <v>7193</v>
      </c>
      <c r="C7273" s="672"/>
      <c r="D7273" s="313" t="s">
        <v>12630</v>
      </c>
      <c r="E7273" s="313" t="s">
        <v>7194</v>
      </c>
      <c r="I7273" s="313" t="s">
        <v>7195</v>
      </c>
      <c r="J7273" s="313" t="s">
        <v>436</v>
      </c>
      <c r="K7273" s="313">
        <v>38</v>
      </c>
      <c r="L7273" s="319"/>
      <c r="M7273" s="319">
        <v>30</v>
      </c>
      <c r="N7273" s="319">
        <v>6</v>
      </c>
      <c r="O7273" s="319" t="s">
        <v>9644</v>
      </c>
      <c r="P7273" s="319">
        <v>77</v>
      </c>
      <c r="Q7273" s="319">
        <v>18</v>
      </c>
      <c r="R7273" s="319">
        <v>19</v>
      </c>
      <c r="S7273" s="319" t="s">
        <v>9648</v>
      </c>
      <c r="T7273" s="319">
        <v>4</v>
      </c>
      <c r="U7273" s="319">
        <v>38.502000000000002</v>
      </c>
      <c r="V7273" s="319">
        <v>-77.305000000000007</v>
      </c>
      <c r="W7273" s="319"/>
      <c r="X7273" s="319"/>
      <c r="Y7273" s="319"/>
      <c r="Z7273" s="319"/>
      <c r="AA7273" s="319"/>
      <c r="AB7273" s="319"/>
      <c r="AC7273" s="319"/>
      <c r="AD7273" s="319"/>
      <c r="AE7273" s="319"/>
      <c r="AF7273" s="319"/>
    </row>
    <row r="7274" spans="2:32" s="313" customFormat="1" hidden="1" x14ac:dyDescent="0.25">
      <c r="B7274" s="313" t="s">
        <v>8358</v>
      </c>
      <c r="C7274" s="672"/>
      <c r="D7274" s="313" t="s">
        <v>12631</v>
      </c>
      <c r="E7274" s="313" t="s">
        <v>8359</v>
      </c>
      <c r="I7274" s="313" t="s">
        <v>8358</v>
      </c>
      <c r="J7274" s="313" t="s">
        <v>477</v>
      </c>
      <c r="K7274" s="313">
        <v>7</v>
      </c>
      <c r="L7274" s="319"/>
      <c r="M7274" s="319">
        <v>21</v>
      </c>
      <c r="N7274" s="319">
        <v>42</v>
      </c>
      <c r="O7274" s="319" t="s">
        <v>9644</v>
      </c>
      <c r="P7274" s="319">
        <v>2</v>
      </c>
      <c r="Q7274" s="319">
        <v>19</v>
      </c>
      <c r="R7274" s="319">
        <v>43</v>
      </c>
      <c r="S7274" s="319" t="s">
        <v>9648</v>
      </c>
      <c r="T7274" s="319">
        <v>310</v>
      </c>
      <c r="U7274" s="319">
        <v>7.3620000000000001</v>
      </c>
      <c r="V7274" s="319">
        <v>-2.3290000000000002</v>
      </c>
      <c r="W7274" s="319"/>
      <c r="X7274" s="319"/>
      <c r="Y7274" s="319"/>
      <c r="Z7274" s="319"/>
      <c r="AA7274" s="319"/>
      <c r="AB7274" s="319"/>
      <c r="AC7274" s="319"/>
      <c r="AD7274" s="319"/>
      <c r="AE7274" s="319"/>
      <c r="AF7274" s="319"/>
    </row>
    <row r="7275" spans="2:32" s="313" customFormat="1" hidden="1" x14ac:dyDescent="0.25">
      <c r="B7275" s="313" t="s">
        <v>6083</v>
      </c>
      <c r="C7275" s="672"/>
      <c r="D7275" s="313" t="s">
        <v>12632</v>
      </c>
      <c r="E7275" s="313" t="s">
        <v>6084</v>
      </c>
      <c r="I7275" s="313" t="s">
        <v>6083</v>
      </c>
      <c r="J7275" s="313" t="s">
        <v>2808</v>
      </c>
      <c r="K7275" s="313">
        <v>0</v>
      </c>
      <c r="L7275" s="319"/>
      <c r="M7275" s="319">
        <v>3</v>
      </c>
      <c r="N7275" s="319">
        <v>39</v>
      </c>
      <c r="O7275" s="319" t="s">
        <v>9647</v>
      </c>
      <c r="P7275" s="319">
        <v>37</v>
      </c>
      <c r="Q7275" s="319">
        <v>2</v>
      </c>
      <c r="R7275" s="319">
        <v>19</v>
      </c>
      <c r="S7275" s="319" t="s">
        <v>9645</v>
      </c>
      <c r="T7275" s="319">
        <v>1905</v>
      </c>
      <c r="U7275" s="319">
        <v>-6.0999999999999999E-2</v>
      </c>
      <c r="V7275" s="319">
        <v>37.039000000000001</v>
      </c>
      <c r="W7275" s="319"/>
      <c r="X7275" s="319"/>
      <c r="Y7275" s="319"/>
      <c r="Z7275" s="319"/>
      <c r="AA7275" s="319"/>
      <c r="AB7275" s="319"/>
      <c r="AC7275" s="319"/>
      <c r="AD7275" s="319"/>
      <c r="AE7275" s="319"/>
      <c r="AF7275" s="319"/>
    </row>
    <row r="7276" spans="2:32" s="313" customFormat="1" hidden="1" x14ac:dyDescent="0.25">
      <c r="B7276" s="313" t="s">
        <v>8295</v>
      </c>
      <c r="C7276" s="672"/>
      <c r="D7276" s="313" t="s">
        <v>12633</v>
      </c>
      <c r="E7276" s="313" t="s">
        <v>8302</v>
      </c>
      <c r="I7276" s="313" t="s">
        <v>8303</v>
      </c>
      <c r="J7276" s="313" t="s">
        <v>745</v>
      </c>
      <c r="K7276" s="313">
        <v>58</v>
      </c>
      <c r="L7276" s="319"/>
      <c r="M7276" s="319">
        <v>47</v>
      </c>
      <c r="N7276" s="319">
        <v>19</v>
      </c>
      <c r="O7276" s="319" t="s">
        <v>9644</v>
      </c>
      <c r="P7276" s="319">
        <v>16</v>
      </c>
      <c r="Q7276" s="319">
        <v>54</v>
      </c>
      <c r="R7276" s="319">
        <v>43</v>
      </c>
      <c r="S7276" s="319" t="s">
        <v>9645</v>
      </c>
      <c r="T7276" s="319">
        <v>43</v>
      </c>
      <c r="U7276" s="319">
        <v>58.789000000000001</v>
      </c>
      <c r="V7276" s="319">
        <v>16.911999999999999</v>
      </c>
      <c r="W7276" s="319"/>
      <c r="X7276" s="319"/>
      <c r="Y7276" s="319"/>
      <c r="Z7276" s="319"/>
      <c r="AA7276" s="319"/>
      <c r="AB7276" s="319"/>
      <c r="AC7276" s="319"/>
      <c r="AD7276" s="319"/>
      <c r="AE7276" s="319"/>
      <c r="AF7276" s="319"/>
    </row>
    <row r="7277" spans="2:32" s="313" customFormat="1" hidden="1" x14ac:dyDescent="0.25">
      <c r="B7277" s="313" t="s">
        <v>4010</v>
      </c>
      <c r="C7277" s="672"/>
      <c r="D7277" s="313" t="s">
        <v>12634</v>
      </c>
      <c r="E7277" s="313" t="s">
        <v>4019</v>
      </c>
      <c r="I7277" s="313" t="s">
        <v>4020</v>
      </c>
      <c r="J7277" s="313" t="s">
        <v>436</v>
      </c>
      <c r="K7277" s="313">
        <v>30</v>
      </c>
      <c r="L7277" s="319"/>
      <c r="M7277" s="319">
        <v>13</v>
      </c>
      <c r="N7277" s="319">
        <v>7</v>
      </c>
      <c r="O7277" s="319" t="s">
        <v>9644</v>
      </c>
      <c r="P7277" s="319">
        <v>81</v>
      </c>
      <c r="Q7277" s="319">
        <v>52</v>
      </c>
      <c r="R7277" s="319">
        <v>35</v>
      </c>
      <c r="S7277" s="319" t="s">
        <v>9648</v>
      </c>
      <c r="T7277" s="319">
        <v>25</v>
      </c>
      <c r="U7277" s="319">
        <v>30.219000000000001</v>
      </c>
      <c r="V7277" s="319">
        <v>-81.876000000000005</v>
      </c>
      <c r="W7277" s="319"/>
      <c r="X7277" s="319"/>
      <c r="Y7277" s="319"/>
      <c r="Z7277" s="319"/>
      <c r="AA7277" s="319"/>
      <c r="AB7277" s="319"/>
      <c r="AC7277" s="319"/>
      <c r="AD7277" s="319"/>
      <c r="AE7277" s="319"/>
      <c r="AF7277" s="319"/>
    </row>
    <row r="7278" spans="2:32" s="313" customFormat="1" hidden="1" x14ac:dyDescent="0.25">
      <c r="B7278" s="313" t="s">
        <v>6322</v>
      </c>
      <c r="C7278" s="672"/>
      <c r="D7278" s="313" t="s">
        <v>12635</v>
      </c>
      <c r="E7278" s="313" t="s">
        <v>6323</v>
      </c>
      <c r="I7278" s="313" t="s">
        <v>6324</v>
      </c>
      <c r="J7278" s="313" t="s">
        <v>2960</v>
      </c>
      <c r="K7278" s="313">
        <v>7</v>
      </c>
      <c r="L7278" s="319"/>
      <c r="M7278" s="319">
        <v>48</v>
      </c>
      <c r="N7278" s="319">
        <v>21</v>
      </c>
      <c r="O7278" s="319" t="s">
        <v>9644</v>
      </c>
      <c r="P7278" s="319">
        <v>8</v>
      </c>
      <c r="Q7278" s="319">
        <v>42</v>
      </c>
      <c r="R7278" s="319">
        <v>6</v>
      </c>
      <c r="S7278" s="319" t="s">
        <v>9648</v>
      </c>
      <c r="T7278" s="319">
        <v>506</v>
      </c>
      <c r="U7278" s="319">
        <v>7.806</v>
      </c>
      <c r="V7278" s="319">
        <v>-8.702</v>
      </c>
      <c r="W7278" s="319"/>
      <c r="X7278" s="319"/>
      <c r="Y7278" s="319"/>
      <c r="Z7278" s="319"/>
      <c r="AA7278" s="319"/>
      <c r="AB7278" s="319"/>
      <c r="AC7278" s="319"/>
      <c r="AD7278" s="319"/>
      <c r="AE7278" s="319"/>
      <c r="AF7278" s="319"/>
    </row>
    <row r="7279" spans="2:32" s="313" customFormat="1" hidden="1" x14ac:dyDescent="0.25">
      <c r="B7279" s="313" t="s">
        <v>7658</v>
      </c>
      <c r="C7279" s="672"/>
      <c r="D7279" s="313" t="s">
        <v>12636</v>
      </c>
      <c r="E7279" s="313" t="s">
        <v>7659</v>
      </c>
      <c r="I7279" s="313" t="s">
        <v>7660</v>
      </c>
      <c r="J7279" s="313" t="s">
        <v>436</v>
      </c>
      <c r="K7279" s="313">
        <v>32</v>
      </c>
      <c r="L7279" s="319"/>
      <c r="M7279" s="319">
        <v>41</v>
      </c>
      <c r="N7279" s="319">
        <v>57</v>
      </c>
      <c r="O7279" s="319" t="s">
        <v>9644</v>
      </c>
      <c r="P7279" s="319">
        <v>117</v>
      </c>
      <c r="Q7279" s="319">
        <v>12</v>
      </c>
      <c r="R7279" s="319">
        <v>55</v>
      </c>
      <c r="S7279" s="319" t="s">
        <v>9648</v>
      </c>
      <c r="T7279" s="319">
        <v>8</v>
      </c>
      <c r="U7279" s="319">
        <v>32.698999999999998</v>
      </c>
      <c r="V7279" s="319">
        <v>-117.215</v>
      </c>
      <c r="W7279" s="319"/>
      <c r="X7279" s="319"/>
      <c r="Y7279" s="319"/>
      <c r="Z7279" s="319"/>
      <c r="AA7279" s="319"/>
      <c r="AB7279" s="319"/>
      <c r="AC7279" s="319"/>
      <c r="AD7279" s="319"/>
      <c r="AE7279" s="319"/>
      <c r="AF7279" s="319"/>
    </row>
    <row r="7280" spans="2:32" s="313" customFormat="1" hidden="1" x14ac:dyDescent="0.25">
      <c r="B7280" s="313" t="s">
        <v>6326</v>
      </c>
      <c r="C7280" s="672"/>
      <c r="D7280" s="313" t="s">
        <v>12637</v>
      </c>
      <c r="E7280" s="313" t="s">
        <v>6327</v>
      </c>
      <c r="I7280" s="313" t="s">
        <v>6328</v>
      </c>
      <c r="J7280" s="313" t="s">
        <v>436</v>
      </c>
      <c r="K7280" s="313">
        <v>37</v>
      </c>
      <c r="L7280" s="319"/>
      <c r="M7280" s="319">
        <v>43</v>
      </c>
      <c r="N7280" s="319">
        <v>16</v>
      </c>
      <c r="O7280" s="319" t="s">
        <v>9644</v>
      </c>
      <c r="P7280" s="319">
        <v>122</v>
      </c>
      <c r="Q7280" s="319">
        <v>13</v>
      </c>
      <c r="R7280" s="319">
        <v>14</v>
      </c>
      <c r="S7280" s="319" t="s">
        <v>9648</v>
      </c>
      <c r="T7280" s="319">
        <v>2</v>
      </c>
      <c r="U7280" s="319">
        <v>37.720999999999997</v>
      </c>
      <c r="V7280" s="319">
        <v>-122.221</v>
      </c>
      <c r="W7280" s="319"/>
      <c r="X7280" s="319"/>
      <c r="Y7280" s="319"/>
      <c r="Z7280" s="319"/>
      <c r="AA7280" s="319"/>
      <c r="AB7280" s="319"/>
      <c r="AC7280" s="319"/>
      <c r="AD7280" s="319"/>
      <c r="AE7280" s="319"/>
      <c r="AF7280" s="319"/>
    </row>
    <row r="7281" spans="2:32" s="313" customFormat="1" hidden="1" x14ac:dyDescent="0.25">
      <c r="B7281" s="313" t="s">
        <v>6329</v>
      </c>
      <c r="C7281" s="672"/>
      <c r="D7281" s="313" t="s">
        <v>12638</v>
      </c>
      <c r="E7281" s="313" t="s">
        <v>6330</v>
      </c>
      <c r="I7281" s="313" t="s">
        <v>6329</v>
      </c>
      <c r="J7281" s="313" t="s">
        <v>627</v>
      </c>
      <c r="K7281" s="313">
        <v>44</v>
      </c>
      <c r="L7281" s="319"/>
      <c r="M7281" s="319">
        <v>58</v>
      </c>
      <c r="N7281" s="319">
        <v>12</v>
      </c>
      <c r="O7281" s="319" t="s">
        <v>9647</v>
      </c>
      <c r="P7281" s="319">
        <v>171</v>
      </c>
      <c r="Q7281" s="319">
        <v>4</v>
      </c>
      <c r="R7281" s="319">
        <v>54</v>
      </c>
      <c r="S7281" s="319" t="s">
        <v>9645</v>
      </c>
      <c r="T7281" s="319">
        <v>31</v>
      </c>
      <c r="U7281" s="319">
        <v>-44.97</v>
      </c>
      <c r="V7281" s="319">
        <v>171.08199999999999</v>
      </c>
      <c r="W7281" s="319"/>
      <c r="X7281" s="319"/>
      <c r="Y7281" s="319"/>
      <c r="Z7281" s="319"/>
      <c r="AA7281" s="319"/>
      <c r="AB7281" s="319"/>
      <c r="AC7281" s="319"/>
      <c r="AD7281" s="319"/>
      <c r="AE7281" s="319"/>
      <c r="AF7281" s="319"/>
    </row>
    <row r="7282" spans="2:32" s="313" customFormat="1" hidden="1" x14ac:dyDescent="0.25">
      <c r="B7282" s="313" t="s">
        <v>6331</v>
      </c>
      <c r="C7282" s="672"/>
      <c r="D7282" s="313" t="s">
        <v>12639</v>
      </c>
      <c r="E7282" s="313" t="s">
        <v>6332</v>
      </c>
      <c r="I7282" s="313" t="s">
        <v>6333</v>
      </c>
      <c r="J7282" s="313" t="s">
        <v>469</v>
      </c>
      <c r="K7282" s="313">
        <v>16</v>
      </c>
      <c r="L7282" s="319"/>
      <c r="M7282" s="319">
        <v>59</v>
      </c>
      <c r="N7282" s="319">
        <v>59</v>
      </c>
      <c r="O7282" s="319" t="s">
        <v>9644</v>
      </c>
      <c r="P7282" s="319">
        <v>96</v>
      </c>
      <c r="Q7282" s="319">
        <v>43</v>
      </c>
      <c r="R7282" s="319">
        <v>35</v>
      </c>
      <c r="S7282" s="319" t="s">
        <v>9648</v>
      </c>
      <c r="T7282" s="319">
        <v>1528</v>
      </c>
      <c r="U7282" s="319">
        <v>17</v>
      </c>
      <c r="V7282" s="319">
        <v>-96.725999999999999</v>
      </c>
      <c r="W7282" s="319"/>
      <c r="X7282" s="319"/>
      <c r="Y7282" s="319"/>
      <c r="Z7282" s="319"/>
      <c r="AA7282" s="319"/>
      <c r="AB7282" s="319"/>
      <c r="AC7282" s="319"/>
      <c r="AD7282" s="319"/>
      <c r="AE7282" s="319"/>
      <c r="AF7282" s="319"/>
    </row>
    <row r="7283" spans="2:32" s="313" customFormat="1" hidden="1" x14ac:dyDescent="0.25">
      <c r="B7283" s="313" t="s">
        <v>6335</v>
      </c>
      <c r="C7283" s="672"/>
      <c r="D7283" s="313" t="s">
        <v>12640</v>
      </c>
      <c r="E7283" s="313" t="s">
        <v>6336</v>
      </c>
      <c r="I7283" s="313" t="s">
        <v>6335</v>
      </c>
      <c r="J7283" s="313" t="s">
        <v>406</v>
      </c>
      <c r="K7283" s="313">
        <v>48</v>
      </c>
      <c r="L7283" s="319"/>
      <c r="M7283" s="319">
        <v>4</v>
      </c>
      <c r="N7283" s="319">
        <v>53</v>
      </c>
      <c r="O7283" s="319" t="s">
        <v>9644</v>
      </c>
      <c r="P7283" s="319">
        <v>11</v>
      </c>
      <c r="Q7283" s="319">
        <v>17</v>
      </c>
      <c r="R7283" s="319">
        <v>0</v>
      </c>
      <c r="S7283" s="319" t="s">
        <v>9645</v>
      </c>
      <c r="T7283" s="319">
        <v>594</v>
      </c>
      <c r="U7283" s="319">
        <v>48.081000000000003</v>
      </c>
      <c r="V7283" s="319">
        <v>11.282999999999999</v>
      </c>
      <c r="W7283" s="319"/>
      <c r="X7283" s="319"/>
      <c r="Y7283" s="319"/>
      <c r="Z7283" s="319"/>
      <c r="AA7283" s="319"/>
      <c r="AB7283" s="319"/>
      <c r="AC7283" s="319"/>
      <c r="AD7283" s="319"/>
      <c r="AE7283" s="319"/>
      <c r="AF7283" s="319"/>
    </row>
    <row r="7284" spans="2:32" s="313" customFormat="1" hidden="1" x14ac:dyDescent="0.25">
      <c r="B7284" s="313" t="s">
        <v>6339</v>
      </c>
      <c r="C7284" s="672"/>
      <c r="D7284" s="313" t="s">
        <v>12641</v>
      </c>
      <c r="E7284" s="313" t="s">
        <v>6340</v>
      </c>
      <c r="I7284" s="313" t="s">
        <v>6339</v>
      </c>
      <c r="J7284" s="313" t="s">
        <v>565</v>
      </c>
      <c r="K7284" s="313">
        <v>42</v>
      </c>
      <c r="L7284" s="319"/>
      <c r="M7284" s="319">
        <v>44</v>
      </c>
      <c r="N7284" s="319">
        <v>0</v>
      </c>
      <c r="O7284" s="319" t="s">
        <v>9644</v>
      </c>
      <c r="P7284" s="319">
        <v>143</v>
      </c>
      <c r="Q7284" s="319">
        <v>13</v>
      </c>
      <c r="R7284" s="319">
        <v>2</v>
      </c>
      <c r="S7284" s="319" t="s">
        <v>9645</v>
      </c>
      <c r="T7284" s="319">
        <v>154</v>
      </c>
      <c r="U7284" s="319">
        <v>42.732999999999997</v>
      </c>
      <c r="V7284" s="319">
        <v>143.21700000000001</v>
      </c>
      <c r="W7284" s="319"/>
      <c r="X7284" s="319"/>
      <c r="Y7284" s="319"/>
      <c r="Z7284" s="319"/>
      <c r="AA7284" s="319"/>
      <c r="AB7284" s="319"/>
      <c r="AC7284" s="319"/>
      <c r="AD7284" s="319"/>
      <c r="AE7284" s="319"/>
      <c r="AF7284" s="319"/>
    </row>
    <row r="7285" spans="2:32" s="313" customFormat="1" hidden="1" x14ac:dyDescent="0.25">
      <c r="B7285" s="313" t="s">
        <v>961</v>
      </c>
      <c r="C7285" s="672"/>
      <c r="D7285" s="313" t="s">
        <v>12642</v>
      </c>
      <c r="E7285" s="313" t="s">
        <v>962</v>
      </c>
      <c r="I7285" s="313" t="s">
        <v>963</v>
      </c>
      <c r="J7285" s="313" t="s">
        <v>423</v>
      </c>
      <c r="K7285" s="313">
        <v>44</v>
      </c>
      <c r="L7285" s="319"/>
      <c r="M7285" s="319">
        <v>32</v>
      </c>
      <c r="N7285" s="319">
        <v>39</v>
      </c>
      <c r="O7285" s="319" t="s">
        <v>9644</v>
      </c>
      <c r="P7285" s="319">
        <v>4</v>
      </c>
      <c r="Q7285" s="319">
        <v>22</v>
      </c>
      <c r="R7285" s="319">
        <v>19</v>
      </c>
      <c r="S7285" s="319" t="s">
        <v>9645</v>
      </c>
      <c r="T7285" s="319">
        <v>282</v>
      </c>
      <c r="U7285" s="319">
        <v>44.543999999999997</v>
      </c>
      <c r="V7285" s="319">
        <v>4.3719999999999999</v>
      </c>
      <c r="W7285" s="319"/>
      <c r="X7285" s="319"/>
      <c r="Y7285" s="319"/>
      <c r="Z7285" s="319"/>
      <c r="AA7285" s="319"/>
      <c r="AB7285" s="319"/>
      <c r="AC7285" s="319"/>
      <c r="AD7285" s="319"/>
      <c r="AE7285" s="319"/>
      <c r="AF7285" s="319"/>
    </row>
    <row r="7286" spans="2:32" s="313" customFormat="1" hidden="1" x14ac:dyDescent="0.25">
      <c r="B7286" s="313" t="s">
        <v>2208</v>
      </c>
      <c r="C7286" s="672"/>
      <c r="D7286" s="313" t="s">
        <v>12643</v>
      </c>
      <c r="E7286" s="313" t="s">
        <v>2209</v>
      </c>
      <c r="I7286" s="313" t="s">
        <v>2210</v>
      </c>
      <c r="J7286" s="313" t="s">
        <v>714</v>
      </c>
      <c r="K7286" s="313">
        <v>0</v>
      </c>
      <c r="L7286" s="319"/>
      <c r="M7286" s="319">
        <v>27</v>
      </c>
      <c r="N7286" s="319">
        <v>46</v>
      </c>
      <c r="O7286" s="319" t="s">
        <v>9647</v>
      </c>
      <c r="P7286" s="319">
        <v>76</v>
      </c>
      <c r="Q7286" s="319">
        <v>59</v>
      </c>
      <c r="R7286" s="319">
        <v>11</v>
      </c>
      <c r="S7286" s="319" t="s">
        <v>9648</v>
      </c>
      <c r="T7286" s="319">
        <v>250</v>
      </c>
      <c r="U7286" s="319">
        <v>-0.46300000000000002</v>
      </c>
      <c r="V7286" s="319">
        <v>-76.986000000000004</v>
      </c>
      <c r="W7286" s="319"/>
      <c r="X7286" s="319"/>
      <c r="Y7286" s="319"/>
      <c r="Z7286" s="319"/>
      <c r="AA7286" s="319"/>
      <c r="AB7286" s="319"/>
      <c r="AC7286" s="319"/>
      <c r="AD7286" s="319"/>
      <c r="AE7286" s="319"/>
      <c r="AF7286" s="319"/>
    </row>
    <row r="7287" spans="2:32" s="313" customFormat="1" hidden="1" x14ac:dyDescent="0.25">
      <c r="B7287" s="313" t="s">
        <v>6347</v>
      </c>
      <c r="C7287" s="672"/>
      <c r="D7287" s="313" t="s">
        <v>12644</v>
      </c>
      <c r="E7287" s="313" t="s">
        <v>6348</v>
      </c>
      <c r="I7287" s="313" t="s">
        <v>6349</v>
      </c>
      <c r="J7287" s="313" t="s">
        <v>4440</v>
      </c>
      <c r="K7287" s="313">
        <v>18</v>
      </c>
      <c r="L7287" s="319"/>
      <c r="M7287" s="319">
        <v>24</v>
      </c>
      <c r="N7287" s="319">
        <v>15</v>
      </c>
      <c r="O7287" s="319" t="s">
        <v>9644</v>
      </c>
      <c r="P7287" s="319">
        <v>76</v>
      </c>
      <c r="Q7287" s="319">
        <v>58</v>
      </c>
      <c r="R7287" s="319">
        <v>8</v>
      </c>
      <c r="S7287" s="319" t="s">
        <v>9648</v>
      </c>
      <c r="T7287" s="319">
        <v>28</v>
      </c>
      <c r="U7287" s="319">
        <v>18.404</v>
      </c>
      <c r="V7287" s="319">
        <v>-76.968999999999994</v>
      </c>
      <c r="W7287" s="319"/>
      <c r="X7287" s="319"/>
      <c r="Y7287" s="319"/>
      <c r="Z7287" s="319"/>
      <c r="AA7287" s="319"/>
      <c r="AB7287" s="319"/>
      <c r="AC7287" s="319"/>
      <c r="AD7287" s="319"/>
      <c r="AE7287" s="319"/>
      <c r="AF7287" s="319"/>
    </row>
    <row r="7288" spans="2:32" s="313" customFormat="1" hidden="1" x14ac:dyDescent="0.25">
      <c r="B7288" s="313" t="s">
        <v>6341</v>
      </c>
      <c r="C7288" s="672"/>
      <c r="D7288" s="313" t="s">
        <v>12645</v>
      </c>
      <c r="E7288" s="313" t="s">
        <v>6342</v>
      </c>
      <c r="I7288" s="313" t="s">
        <v>6343</v>
      </c>
      <c r="J7288" s="313" t="s">
        <v>878</v>
      </c>
      <c r="K7288" s="313">
        <v>8</v>
      </c>
      <c r="L7288" s="319"/>
      <c r="M7288" s="319">
        <v>18</v>
      </c>
      <c r="N7288" s="319">
        <v>53</v>
      </c>
      <c r="O7288" s="319" t="s">
        <v>9644</v>
      </c>
      <c r="P7288" s="319">
        <v>73</v>
      </c>
      <c r="Q7288" s="319">
        <v>21</v>
      </c>
      <c r="R7288" s="319">
        <v>30</v>
      </c>
      <c r="S7288" s="319" t="s">
        <v>9648</v>
      </c>
      <c r="T7288" s="319">
        <v>1174</v>
      </c>
      <c r="U7288" s="319">
        <v>8.3149999999999995</v>
      </c>
      <c r="V7288" s="319">
        <v>-73.358000000000004</v>
      </c>
      <c r="W7288" s="319"/>
      <c r="X7288" s="319"/>
      <c r="Y7288" s="319"/>
      <c r="Z7288" s="319"/>
      <c r="AA7288" s="319"/>
      <c r="AB7288" s="319"/>
      <c r="AC7288" s="319"/>
      <c r="AD7288" s="319"/>
      <c r="AE7288" s="319"/>
      <c r="AF7288" s="319"/>
    </row>
    <row r="7289" spans="2:32" s="313" customFormat="1" hidden="1" x14ac:dyDescent="0.25">
      <c r="B7289" s="313" t="s">
        <v>2336</v>
      </c>
      <c r="C7289" s="672"/>
      <c r="D7289" s="313" t="s">
        <v>12646</v>
      </c>
      <c r="E7289" s="313" t="s">
        <v>2339</v>
      </c>
      <c r="I7289" s="313" t="s">
        <v>2336</v>
      </c>
      <c r="J7289" s="313" t="s">
        <v>594</v>
      </c>
      <c r="K7289" s="313">
        <v>37</v>
      </c>
      <c r="L7289" s="319"/>
      <c r="M7289" s="319">
        <v>50</v>
      </c>
      <c r="N7289" s="319">
        <v>31</v>
      </c>
      <c r="O7289" s="319" t="s">
        <v>9644</v>
      </c>
      <c r="P7289" s="319">
        <v>4</v>
      </c>
      <c r="Q7289" s="319">
        <v>50</v>
      </c>
      <c r="R7289" s="319">
        <v>55</v>
      </c>
      <c r="S7289" s="319" t="s">
        <v>9648</v>
      </c>
      <c r="T7289" s="319">
        <v>91</v>
      </c>
      <c r="U7289" s="319">
        <v>37.841999999999999</v>
      </c>
      <c r="V7289" s="319">
        <v>-4.8490000000000002</v>
      </c>
      <c r="W7289" s="319"/>
      <c r="X7289" s="319"/>
      <c r="Y7289" s="319"/>
      <c r="Z7289" s="319"/>
      <c r="AA7289" s="319"/>
      <c r="AB7289" s="319"/>
      <c r="AC7289" s="319"/>
      <c r="AD7289" s="319"/>
      <c r="AE7289" s="319"/>
      <c r="AF7289" s="319"/>
    </row>
    <row r="7290" spans="2:32" s="313" customFormat="1" hidden="1" x14ac:dyDescent="0.25">
      <c r="B7290" s="313" t="s">
        <v>6351</v>
      </c>
      <c r="C7290" s="672"/>
      <c r="D7290" s="313" t="s">
        <v>12647</v>
      </c>
      <c r="E7290" s="313" t="s">
        <v>6352</v>
      </c>
      <c r="I7290" s="313" t="s">
        <v>6351</v>
      </c>
      <c r="J7290" s="313" t="s">
        <v>410</v>
      </c>
      <c r="K7290" s="313">
        <v>55</v>
      </c>
      <c r="L7290" s="319"/>
      <c r="M7290" s="319">
        <v>28</v>
      </c>
      <c r="N7290" s="319">
        <v>34</v>
      </c>
      <c r="O7290" s="319" t="s">
        <v>9644</v>
      </c>
      <c r="P7290" s="319">
        <v>10</v>
      </c>
      <c r="Q7290" s="319">
        <v>19</v>
      </c>
      <c r="R7290" s="319">
        <v>45</v>
      </c>
      <c r="S7290" s="319" t="s">
        <v>9645</v>
      </c>
      <c r="T7290" s="319">
        <v>18</v>
      </c>
      <c r="U7290" s="319">
        <v>55.475999999999999</v>
      </c>
      <c r="V7290" s="319">
        <v>10.329000000000001</v>
      </c>
      <c r="W7290" s="319"/>
      <c r="X7290" s="319"/>
      <c r="Y7290" s="319"/>
      <c r="Z7290" s="319"/>
      <c r="AA7290" s="319"/>
      <c r="AB7290" s="319"/>
      <c r="AC7290" s="319"/>
      <c r="AD7290" s="319"/>
      <c r="AE7290" s="319"/>
      <c r="AF7290" s="319"/>
    </row>
    <row r="7291" spans="2:32" s="313" customFormat="1" hidden="1" x14ac:dyDescent="0.25">
      <c r="B7291" s="313" t="s">
        <v>6356</v>
      </c>
      <c r="C7291" s="672"/>
      <c r="D7291" s="313" t="s">
        <v>12648</v>
      </c>
      <c r="E7291" s="313" t="s">
        <v>6357</v>
      </c>
      <c r="I7291" s="313" t="s">
        <v>6356</v>
      </c>
      <c r="J7291" s="313" t="s">
        <v>433</v>
      </c>
      <c r="K7291" s="313">
        <v>51</v>
      </c>
      <c r="L7291" s="319"/>
      <c r="M7291" s="319">
        <v>14</v>
      </c>
      <c r="N7291" s="319">
        <v>3</v>
      </c>
      <c r="O7291" s="319" t="s">
        <v>9644</v>
      </c>
      <c r="P7291" s="319">
        <v>0</v>
      </c>
      <c r="Q7291" s="319">
        <v>56</v>
      </c>
      <c r="R7291" s="319">
        <v>34</v>
      </c>
      <c r="S7291" s="319" t="s">
        <v>9648</v>
      </c>
      <c r="T7291" s="319">
        <v>124</v>
      </c>
      <c r="U7291" s="319">
        <v>51.234000000000002</v>
      </c>
      <c r="V7291" s="319">
        <v>-0.94299999999999995</v>
      </c>
      <c r="W7291" s="319"/>
      <c r="X7291" s="319"/>
      <c r="Y7291" s="319"/>
      <c r="Z7291" s="319"/>
      <c r="AA7291" s="319"/>
      <c r="AB7291" s="319"/>
      <c r="AC7291" s="319"/>
      <c r="AD7291" s="319"/>
      <c r="AE7291" s="319"/>
      <c r="AF7291" s="319"/>
    </row>
    <row r="7292" spans="2:32" s="313" customFormat="1" hidden="1" x14ac:dyDescent="0.25">
      <c r="B7292" s="313" t="s">
        <v>6353</v>
      </c>
      <c r="C7292" s="672"/>
      <c r="D7292" s="313" t="s">
        <v>12649</v>
      </c>
      <c r="E7292" s="313" t="s">
        <v>6354</v>
      </c>
      <c r="I7292" s="313" t="s">
        <v>6355</v>
      </c>
      <c r="J7292" s="313" t="s">
        <v>421</v>
      </c>
      <c r="K7292" s="313">
        <v>46</v>
      </c>
      <c r="L7292" s="319"/>
      <c r="M7292" s="319">
        <v>25</v>
      </c>
      <c r="N7292" s="319">
        <v>37</v>
      </c>
      <c r="O7292" s="319" t="s">
        <v>9644</v>
      </c>
      <c r="P7292" s="319">
        <v>30</v>
      </c>
      <c r="Q7292" s="319">
        <v>40</v>
      </c>
      <c r="R7292" s="319">
        <v>41</v>
      </c>
      <c r="S7292" s="319" t="s">
        <v>9645</v>
      </c>
      <c r="T7292" s="319">
        <v>53</v>
      </c>
      <c r="U7292" s="319">
        <v>46.427</v>
      </c>
      <c r="V7292" s="319">
        <v>30.678000000000001</v>
      </c>
      <c r="W7292" s="319"/>
      <c r="X7292" s="319"/>
      <c r="Y7292" s="319"/>
      <c r="Z7292" s="319"/>
      <c r="AA7292" s="319"/>
      <c r="AB7292" s="319"/>
      <c r="AC7292" s="319"/>
      <c r="AD7292" s="319"/>
      <c r="AE7292" s="319"/>
      <c r="AF7292" s="319"/>
    </row>
    <row r="7293" spans="2:32" s="313" customFormat="1" hidden="1" x14ac:dyDescent="0.25">
      <c r="B7293" s="313" t="s">
        <v>6453</v>
      </c>
      <c r="C7293" s="672"/>
      <c r="D7293" s="313" t="s">
        <v>12650</v>
      </c>
      <c r="E7293" s="313" t="s">
        <v>6454</v>
      </c>
      <c r="I7293" s="313" t="s">
        <v>6453</v>
      </c>
      <c r="J7293" s="313" t="s">
        <v>745</v>
      </c>
      <c r="K7293" s="313">
        <v>63</v>
      </c>
      <c r="L7293" s="319"/>
      <c r="M7293" s="319">
        <v>24</v>
      </c>
      <c r="N7293" s="319">
        <v>30</v>
      </c>
      <c r="O7293" s="319" t="s">
        <v>9644</v>
      </c>
      <c r="P7293" s="319">
        <v>18</v>
      </c>
      <c r="Q7293" s="319">
        <v>59</v>
      </c>
      <c r="R7293" s="319">
        <v>24</v>
      </c>
      <c r="S7293" s="319" t="s">
        <v>9645</v>
      </c>
      <c r="T7293" s="319">
        <v>108</v>
      </c>
      <c r="U7293" s="319">
        <v>63.408000000000001</v>
      </c>
      <c r="V7293" s="319">
        <v>18.989999999999998</v>
      </c>
      <c r="W7293" s="319"/>
      <c r="X7293" s="319"/>
      <c r="Y7293" s="319"/>
      <c r="Z7293" s="319"/>
      <c r="AA7293" s="319"/>
      <c r="AB7293" s="319"/>
      <c r="AC7293" s="319"/>
      <c r="AD7293" s="319"/>
      <c r="AE7293" s="319"/>
      <c r="AF7293" s="319"/>
    </row>
    <row r="7294" spans="2:32" s="313" customFormat="1" hidden="1" x14ac:dyDescent="0.25">
      <c r="B7294" s="313" t="s">
        <v>6395</v>
      </c>
      <c r="C7294" s="672"/>
      <c r="D7294" s="313" t="s">
        <v>12651</v>
      </c>
      <c r="E7294" s="313" t="s">
        <v>6396</v>
      </c>
      <c r="I7294" s="313" t="s">
        <v>6397</v>
      </c>
      <c r="J7294" s="313" t="s">
        <v>436</v>
      </c>
      <c r="K7294" s="313">
        <v>41</v>
      </c>
      <c r="L7294" s="319"/>
      <c r="M7294" s="319">
        <v>7</v>
      </c>
      <c r="N7294" s="319">
        <v>6</v>
      </c>
      <c r="O7294" s="319" t="s">
        <v>9644</v>
      </c>
      <c r="P7294" s="319">
        <v>95</v>
      </c>
      <c r="Q7294" s="319">
        <v>54</v>
      </c>
      <c r="R7294" s="319">
        <v>45</v>
      </c>
      <c r="S7294" s="319" t="s">
        <v>9648</v>
      </c>
      <c r="T7294" s="319">
        <v>321</v>
      </c>
      <c r="U7294" s="319">
        <v>41.118000000000002</v>
      </c>
      <c r="V7294" s="319">
        <v>-95.912999999999997</v>
      </c>
      <c r="W7294" s="319"/>
      <c r="X7294" s="319"/>
      <c r="Y7294" s="319"/>
      <c r="Z7294" s="319"/>
      <c r="AA7294" s="319"/>
      <c r="AB7294" s="319"/>
      <c r="AC7294" s="319"/>
      <c r="AD7294" s="319"/>
      <c r="AE7294" s="319"/>
      <c r="AF7294" s="319"/>
    </row>
    <row r="7295" spans="2:32" s="313" customFormat="1" hidden="1" x14ac:dyDescent="0.25">
      <c r="B7295" s="313" t="s">
        <v>4169</v>
      </c>
      <c r="C7295" s="672"/>
      <c r="D7295" s="313" t="s">
        <v>12652</v>
      </c>
      <c r="E7295" s="313" t="s">
        <v>4170</v>
      </c>
      <c r="I7295" s="313" t="s">
        <v>4169</v>
      </c>
      <c r="J7295" s="313" t="s">
        <v>436</v>
      </c>
      <c r="K7295" s="313">
        <v>20</v>
      </c>
      <c r="L7295" s="319"/>
      <c r="M7295" s="319">
        <v>53</v>
      </c>
      <c r="N7295" s="319">
        <v>55</v>
      </c>
      <c r="O7295" s="319" t="s">
        <v>9644</v>
      </c>
      <c r="P7295" s="319">
        <v>156</v>
      </c>
      <c r="Q7295" s="319">
        <v>25</v>
      </c>
      <c r="R7295" s="319">
        <v>50</v>
      </c>
      <c r="S7295" s="319" t="s">
        <v>9648</v>
      </c>
      <c r="T7295" s="319">
        <v>17</v>
      </c>
      <c r="U7295" s="319">
        <v>20.899000000000001</v>
      </c>
      <c r="V7295" s="319">
        <v>-156.43100000000001</v>
      </c>
      <c r="W7295" s="319"/>
      <c r="X7295" s="319"/>
      <c r="Y7295" s="319"/>
      <c r="Z7295" s="319"/>
      <c r="AA7295" s="319"/>
      <c r="AB7295" s="319"/>
      <c r="AC7295" s="319"/>
      <c r="AD7295" s="319"/>
      <c r="AE7295" s="319"/>
      <c r="AF7295" s="319"/>
    </row>
    <row r="7296" spans="2:32" s="313" customFormat="1" hidden="1" x14ac:dyDescent="0.25">
      <c r="B7296" s="313" t="s">
        <v>9525</v>
      </c>
      <c r="C7296" s="672"/>
      <c r="D7296" s="313" t="s">
        <v>12653</v>
      </c>
      <c r="E7296" s="313" t="s">
        <v>9526</v>
      </c>
      <c r="I7296" s="313" t="s">
        <v>9527</v>
      </c>
      <c r="J7296" s="313" t="s">
        <v>565</v>
      </c>
      <c r="K7296" s="313">
        <v>24</v>
      </c>
      <c r="L7296" s="319"/>
      <c r="M7296" s="319">
        <v>28</v>
      </c>
      <c r="N7296" s="319">
        <v>1</v>
      </c>
      <c r="O7296" s="319" t="s">
        <v>9644</v>
      </c>
      <c r="P7296" s="319">
        <v>122</v>
      </c>
      <c r="Q7296" s="319">
        <v>58</v>
      </c>
      <c r="R7296" s="319">
        <v>40</v>
      </c>
      <c r="S7296" s="319" t="s">
        <v>9645</v>
      </c>
      <c r="T7296" s="319">
        <v>22</v>
      </c>
      <c r="U7296" s="319">
        <v>24.466999999999999</v>
      </c>
      <c r="V7296" s="319">
        <v>122.97799999999999</v>
      </c>
      <c r="W7296" s="319"/>
      <c r="X7296" s="319"/>
      <c r="Y7296" s="319"/>
      <c r="Z7296" s="319"/>
      <c r="AA7296" s="319"/>
      <c r="AB7296" s="319"/>
      <c r="AC7296" s="319"/>
      <c r="AD7296" s="319"/>
      <c r="AE7296" s="319"/>
      <c r="AF7296" s="319"/>
    </row>
    <row r="7297" spans="2:32" s="313" customFormat="1" hidden="1" x14ac:dyDescent="0.25">
      <c r="B7297" s="313" t="s">
        <v>6361</v>
      </c>
      <c r="C7297" s="672"/>
      <c r="D7297" s="313" t="s">
        <v>12654</v>
      </c>
      <c r="E7297" s="313" t="s">
        <v>6362</v>
      </c>
      <c r="I7297" s="313" t="s">
        <v>6363</v>
      </c>
      <c r="J7297" s="313" t="s">
        <v>436</v>
      </c>
      <c r="K7297" s="313">
        <v>44</v>
      </c>
      <c r="L7297" s="319"/>
      <c r="M7297" s="319">
        <v>40</v>
      </c>
      <c r="N7297" s="319">
        <v>55</v>
      </c>
      <c r="O7297" s="319" t="s">
        <v>9644</v>
      </c>
      <c r="P7297" s="319">
        <v>75</v>
      </c>
      <c r="Q7297" s="319">
        <v>27</v>
      </c>
      <c r="R7297" s="319">
        <v>56</v>
      </c>
      <c r="S7297" s="319" t="s">
        <v>9648</v>
      </c>
      <c r="T7297" s="319">
        <v>91</v>
      </c>
      <c r="U7297" s="319">
        <v>44.682000000000002</v>
      </c>
      <c r="V7297" s="319">
        <v>-75.465999999999994</v>
      </c>
      <c r="W7297" s="319"/>
      <c r="X7297" s="319"/>
      <c r="Y7297" s="319"/>
      <c r="Z7297" s="319"/>
      <c r="AA7297" s="319"/>
      <c r="AB7297" s="319"/>
      <c r="AC7297" s="319"/>
      <c r="AD7297" s="319"/>
      <c r="AE7297" s="319"/>
      <c r="AF7297" s="319"/>
    </row>
    <row r="7298" spans="2:32" s="313" customFormat="1" hidden="1" x14ac:dyDescent="0.25">
      <c r="B7298" s="313" t="s">
        <v>6498</v>
      </c>
      <c r="C7298" s="672"/>
      <c r="D7298" s="313" t="s">
        <v>12655</v>
      </c>
      <c r="E7298" s="313" t="s">
        <v>6499</v>
      </c>
      <c r="I7298" s="313" t="s">
        <v>6498</v>
      </c>
      <c r="J7298" s="313" t="s">
        <v>498</v>
      </c>
      <c r="K7298" s="313">
        <v>31</v>
      </c>
      <c r="L7298" s="319"/>
      <c r="M7298" s="319">
        <v>55</v>
      </c>
      <c r="N7298" s="319">
        <v>2</v>
      </c>
      <c r="O7298" s="319" t="s">
        <v>9644</v>
      </c>
      <c r="P7298" s="319">
        <v>5</v>
      </c>
      <c r="Q7298" s="319">
        <v>24</v>
      </c>
      <c r="R7298" s="319">
        <v>46</v>
      </c>
      <c r="S7298" s="319" t="s">
        <v>9645</v>
      </c>
      <c r="T7298" s="319">
        <v>150</v>
      </c>
      <c r="U7298" s="319">
        <v>31.917000000000002</v>
      </c>
      <c r="V7298" s="319">
        <v>5.4130000000000003</v>
      </c>
      <c r="W7298" s="319"/>
      <c r="X7298" s="319"/>
      <c r="Y7298" s="319"/>
      <c r="Z7298" s="319"/>
      <c r="AA7298" s="319"/>
      <c r="AB7298" s="319"/>
      <c r="AC7298" s="319"/>
      <c r="AD7298" s="319"/>
      <c r="AE7298" s="319"/>
      <c r="AF7298" s="319"/>
    </row>
    <row r="7299" spans="2:32" s="313" customFormat="1" hidden="1" x14ac:dyDescent="0.25">
      <c r="B7299" s="313" t="s">
        <v>6365</v>
      </c>
      <c r="C7299" s="672"/>
      <c r="D7299" s="313" t="s">
        <v>12656</v>
      </c>
      <c r="E7299" s="313" t="s">
        <v>6366</v>
      </c>
      <c r="I7299" s="313" t="s">
        <v>6365</v>
      </c>
      <c r="J7299" s="313" t="s">
        <v>6367</v>
      </c>
      <c r="K7299" s="313">
        <v>41</v>
      </c>
      <c r="L7299" s="319"/>
      <c r="M7299" s="319">
        <v>10</v>
      </c>
      <c r="N7299" s="319">
        <v>47</v>
      </c>
      <c r="O7299" s="319" t="s">
        <v>9644</v>
      </c>
      <c r="P7299" s="319">
        <v>20</v>
      </c>
      <c r="Q7299" s="319">
        <v>44</v>
      </c>
      <c r="R7299" s="319">
        <v>32</v>
      </c>
      <c r="S7299" s="319" t="s">
        <v>9645</v>
      </c>
      <c r="T7299" s="319">
        <v>706</v>
      </c>
      <c r="U7299" s="319">
        <v>41.18</v>
      </c>
      <c r="V7299" s="319">
        <v>20.742000000000001</v>
      </c>
      <c r="W7299" s="319"/>
      <c r="X7299" s="319"/>
      <c r="Y7299" s="319"/>
      <c r="Z7299" s="319"/>
      <c r="AA7299" s="319"/>
      <c r="AB7299" s="319"/>
      <c r="AC7299" s="319"/>
      <c r="AD7299" s="319"/>
      <c r="AE7299" s="319"/>
      <c r="AF7299" s="319"/>
    </row>
    <row r="7300" spans="2:32" s="313" customFormat="1" hidden="1" x14ac:dyDescent="0.25">
      <c r="B7300" s="313" t="s">
        <v>6469</v>
      </c>
      <c r="C7300" s="672"/>
      <c r="D7300" s="313" t="s">
        <v>12657</v>
      </c>
      <c r="E7300" s="313" t="s">
        <v>6470</v>
      </c>
      <c r="I7300" s="313" t="s">
        <v>6469</v>
      </c>
      <c r="J7300" s="313" t="s">
        <v>565</v>
      </c>
      <c r="K7300" s="313">
        <v>34</v>
      </c>
      <c r="L7300" s="319"/>
      <c r="M7300" s="319">
        <v>47</v>
      </c>
      <c r="N7300" s="319">
        <v>4</v>
      </c>
      <c r="O7300" s="319" t="s">
        <v>9644</v>
      </c>
      <c r="P7300" s="319">
        <v>139</v>
      </c>
      <c r="Q7300" s="319">
        <v>21</v>
      </c>
      <c r="R7300" s="319">
        <v>41</v>
      </c>
      <c r="S7300" s="319" t="s">
        <v>9645</v>
      </c>
      <c r="T7300" s="319">
        <v>40</v>
      </c>
      <c r="U7300" s="319">
        <v>34.783999999999999</v>
      </c>
      <c r="V7300" s="319">
        <v>139.36099999999999</v>
      </c>
      <c r="W7300" s="319"/>
      <c r="X7300" s="319"/>
      <c r="Y7300" s="319"/>
      <c r="Z7300" s="319"/>
      <c r="AA7300" s="319"/>
      <c r="AB7300" s="319"/>
      <c r="AC7300" s="319"/>
      <c r="AD7300" s="319"/>
      <c r="AE7300" s="319"/>
      <c r="AF7300" s="319"/>
    </row>
    <row r="7301" spans="2:32" s="313" customFormat="1" hidden="1" x14ac:dyDescent="0.25">
      <c r="B7301" s="313" t="s">
        <v>6370</v>
      </c>
      <c r="C7301" s="672"/>
      <c r="D7301" s="313" t="s">
        <v>12658</v>
      </c>
      <c r="E7301" s="313" t="s">
        <v>6371</v>
      </c>
      <c r="I7301" s="313" t="s">
        <v>6370</v>
      </c>
      <c r="J7301" s="313" t="s">
        <v>565</v>
      </c>
      <c r="K7301" s="313">
        <v>33</v>
      </c>
      <c r="L7301" s="319"/>
      <c r="M7301" s="319">
        <v>28</v>
      </c>
      <c r="N7301" s="319">
        <v>46</v>
      </c>
      <c r="O7301" s="319" t="s">
        <v>9644</v>
      </c>
      <c r="P7301" s="319">
        <v>131</v>
      </c>
      <c r="Q7301" s="319">
        <v>44</v>
      </c>
      <c r="R7301" s="319">
        <v>14</v>
      </c>
      <c r="S7301" s="319" t="s">
        <v>9645</v>
      </c>
      <c r="T7301" s="319">
        <v>6</v>
      </c>
      <c r="U7301" s="319">
        <v>33.478999999999999</v>
      </c>
      <c r="V7301" s="319">
        <v>131.73699999999999</v>
      </c>
      <c r="W7301" s="319"/>
      <c r="X7301" s="319"/>
      <c r="Y7301" s="319"/>
      <c r="Z7301" s="319"/>
      <c r="AA7301" s="319"/>
      <c r="AB7301" s="319"/>
      <c r="AC7301" s="319"/>
      <c r="AD7301" s="319"/>
      <c r="AE7301" s="319"/>
      <c r="AF7301" s="319"/>
    </row>
    <row r="7302" spans="2:32" s="313" customFormat="1" hidden="1" x14ac:dyDescent="0.25">
      <c r="B7302" s="313" t="s">
        <v>6020</v>
      </c>
      <c r="C7302" s="672"/>
      <c r="D7302" s="313" t="s">
        <v>12659</v>
      </c>
      <c r="E7302" s="313" t="s">
        <v>6021</v>
      </c>
      <c r="I7302" s="313" t="s">
        <v>6020</v>
      </c>
      <c r="J7302" s="313" t="s">
        <v>565</v>
      </c>
      <c r="K7302" s="313">
        <v>26</v>
      </c>
      <c r="L7302" s="319"/>
      <c r="M7302" s="319">
        <v>11</v>
      </c>
      <c r="N7302" s="319">
        <v>44</v>
      </c>
      <c r="O7302" s="319" t="s">
        <v>9644</v>
      </c>
      <c r="P7302" s="319">
        <v>127</v>
      </c>
      <c r="Q7302" s="319">
        <v>38</v>
      </c>
      <c r="R7302" s="319">
        <v>45</v>
      </c>
      <c r="S7302" s="319" t="s">
        <v>9645</v>
      </c>
      <c r="T7302" s="319">
        <v>4</v>
      </c>
      <c r="U7302" s="319">
        <v>26.196000000000002</v>
      </c>
      <c r="V7302" s="319">
        <v>127.646</v>
      </c>
      <c r="W7302" s="319"/>
      <c r="X7302" s="319"/>
      <c r="Y7302" s="319"/>
      <c r="Z7302" s="319"/>
      <c r="AA7302" s="319"/>
      <c r="AB7302" s="319"/>
      <c r="AC7302" s="319"/>
      <c r="AD7302" s="319"/>
      <c r="AE7302" s="319"/>
      <c r="AF7302" s="319"/>
    </row>
    <row r="7303" spans="2:32" s="313" customFormat="1" hidden="1" x14ac:dyDescent="0.25">
      <c r="B7303" s="313" t="s">
        <v>6379</v>
      </c>
      <c r="C7303" s="672"/>
      <c r="D7303" s="313" t="s">
        <v>12660</v>
      </c>
      <c r="E7303" s="313" t="s">
        <v>6380</v>
      </c>
      <c r="I7303" s="313" t="s">
        <v>6381</v>
      </c>
      <c r="J7303" s="313" t="s">
        <v>436</v>
      </c>
      <c r="K7303" s="313">
        <v>35</v>
      </c>
      <c r="L7303" s="319"/>
      <c r="M7303" s="319">
        <v>23</v>
      </c>
      <c r="N7303" s="319">
        <v>35</v>
      </c>
      <c r="O7303" s="319" t="s">
        <v>9644</v>
      </c>
      <c r="P7303" s="319">
        <v>97</v>
      </c>
      <c r="Q7303" s="319">
        <v>36</v>
      </c>
      <c r="R7303" s="319">
        <v>2</v>
      </c>
      <c r="S7303" s="319" t="s">
        <v>9648</v>
      </c>
      <c r="T7303" s="319">
        <v>395</v>
      </c>
      <c r="U7303" s="319">
        <v>35.393000000000001</v>
      </c>
      <c r="V7303" s="319">
        <v>-97.600999999999999</v>
      </c>
      <c r="W7303" s="319"/>
      <c r="X7303" s="319"/>
      <c r="Y7303" s="319"/>
      <c r="Z7303" s="319"/>
      <c r="AA7303" s="319"/>
      <c r="AB7303" s="319"/>
      <c r="AC7303" s="319"/>
      <c r="AD7303" s="319"/>
      <c r="AE7303" s="319"/>
      <c r="AF7303" s="319"/>
    </row>
    <row r="7304" spans="2:32" s="313" customFormat="1" hidden="1" x14ac:dyDescent="0.25">
      <c r="B7304" s="313" t="s">
        <v>6376</v>
      </c>
      <c r="C7304" s="672"/>
      <c r="D7304" s="313" t="s">
        <v>12661</v>
      </c>
      <c r="E7304" s="313" t="s">
        <v>6377</v>
      </c>
      <c r="I7304" s="313" t="s">
        <v>6377</v>
      </c>
      <c r="J7304" s="313" t="s">
        <v>565</v>
      </c>
      <c r="K7304" s="313">
        <v>36</v>
      </c>
      <c r="L7304" s="319"/>
      <c r="M7304" s="319">
        <v>10</v>
      </c>
      <c r="N7304" s="319">
        <v>52</v>
      </c>
      <c r="O7304" s="319" t="s">
        <v>9644</v>
      </c>
      <c r="P7304" s="319">
        <v>133</v>
      </c>
      <c r="Q7304" s="319">
        <v>19</v>
      </c>
      <c r="R7304" s="319">
        <v>29</v>
      </c>
      <c r="S7304" s="319" t="s">
        <v>9645</v>
      </c>
      <c r="T7304" s="319">
        <v>95</v>
      </c>
      <c r="U7304" s="319">
        <v>36.180999999999997</v>
      </c>
      <c r="V7304" s="319">
        <v>133.32499999999999</v>
      </c>
      <c r="W7304" s="319"/>
      <c r="X7304" s="319"/>
      <c r="Y7304" s="319"/>
      <c r="Z7304" s="319"/>
      <c r="AA7304" s="319"/>
      <c r="AB7304" s="319"/>
      <c r="AC7304" s="319"/>
      <c r="AD7304" s="319"/>
      <c r="AE7304" s="319"/>
      <c r="AF7304" s="319"/>
    </row>
    <row r="7305" spans="2:32" s="313" customFormat="1" hidden="1" x14ac:dyDescent="0.25">
      <c r="B7305" s="313" t="s">
        <v>6373</v>
      </c>
      <c r="C7305" s="672"/>
      <c r="D7305" s="313" t="s">
        <v>12662</v>
      </c>
      <c r="E7305" s="313" t="s">
        <v>6374</v>
      </c>
      <c r="I7305" s="313" t="s">
        <v>6373</v>
      </c>
      <c r="J7305" s="313" t="s">
        <v>565</v>
      </c>
      <c r="K7305" s="313">
        <v>34</v>
      </c>
      <c r="L7305" s="319"/>
      <c r="M7305" s="319">
        <v>45</v>
      </c>
      <c r="N7305" s="319">
        <v>25</v>
      </c>
      <c r="O7305" s="319" t="s">
        <v>9644</v>
      </c>
      <c r="P7305" s="319">
        <v>133</v>
      </c>
      <c r="Q7305" s="319">
        <v>51</v>
      </c>
      <c r="R7305" s="319">
        <v>20</v>
      </c>
      <c r="S7305" s="319" t="s">
        <v>9645</v>
      </c>
      <c r="T7305" s="319">
        <v>246</v>
      </c>
      <c r="U7305" s="319">
        <v>34.756999999999998</v>
      </c>
      <c r="V7305" s="319">
        <v>133.85599999999999</v>
      </c>
      <c r="W7305" s="319"/>
      <c r="X7305" s="319"/>
      <c r="Y7305" s="319"/>
      <c r="Z7305" s="319"/>
      <c r="AA7305" s="319"/>
      <c r="AB7305" s="319"/>
      <c r="AC7305" s="319"/>
      <c r="AD7305" s="319"/>
      <c r="AE7305" s="319"/>
      <c r="AF7305" s="319"/>
    </row>
    <row r="7306" spans="2:32" s="313" customFormat="1" hidden="1" x14ac:dyDescent="0.25">
      <c r="B7306" s="313" t="s">
        <v>6384</v>
      </c>
      <c r="C7306" s="672"/>
      <c r="D7306" s="313" t="s">
        <v>12663</v>
      </c>
      <c r="E7306" s="313" t="s">
        <v>6385</v>
      </c>
      <c r="I7306" s="313" t="s">
        <v>6384</v>
      </c>
      <c r="J7306" s="313" t="s">
        <v>1463</v>
      </c>
      <c r="K7306" s="313">
        <v>0</v>
      </c>
      <c r="L7306" s="319"/>
      <c r="M7306" s="319">
        <v>39</v>
      </c>
      <c r="N7306" s="319">
        <v>55</v>
      </c>
      <c r="O7306" s="319" t="s">
        <v>9647</v>
      </c>
      <c r="P7306" s="319">
        <v>13</v>
      </c>
      <c r="Q7306" s="319">
        <v>40</v>
      </c>
      <c r="R7306" s="319">
        <v>23</v>
      </c>
      <c r="S7306" s="319" t="s">
        <v>9645</v>
      </c>
      <c r="T7306" s="319">
        <v>404</v>
      </c>
      <c r="U7306" s="319">
        <v>-0.66500000000000004</v>
      </c>
      <c r="V7306" s="319">
        <v>13.673</v>
      </c>
      <c r="W7306" s="319"/>
      <c r="X7306" s="319"/>
      <c r="Y7306" s="319"/>
      <c r="Z7306" s="319"/>
      <c r="AA7306" s="319"/>
      <c r="AB7306" s="319"/>
      <c r="AC7306" s="319"/>
      <c r="AD7306" s="319"/>
      <c r="AE7306" s="319"/>
      <c r="AF7306" s="319"/>
    </row>
    <row r="7307" spans="2:32" s="313" customFormat="1" hidden="1" x14ac:dyDescent="0.25">
      <c r="B7307" s="313" t="s">
        <v>9520</v>
      </c>
      <c r="C7307" s="672"/>
      <c r="D7307" s="313" t="s">
        <v>12664</v>
      </c>
      <c r="E7307" s="313" t="s">
        <v>9521</v>
      </c>
      <c r="I7307" s="313" t="s">
        <v>9522</v>
      </c>
      <c r="J7307" s="313" t="s">
        <v>565</v>
      </c>
      <c r="K7307" s="313">
        <v>35</v>
      </c>
      <c r="L7307" s="319"/>
      <c r="M7307" s="319">
        <v>44</v>
      </c>
      <c r="N7307" s="319">
        <v>54</v>
      </c>
      <c r="O7307" s="319" t="s">
        <v>9644</v>
      </c>
      <c r="P7307" s="319">
        <v>139</v>
      </c>
      <c r="Q7307" s="319">
        <v>20</v>
      </c>
      <c r="R7307" s="319">
        <v>54</v>
      </c>
      <c r="S7307" s="319" t="s">
        <v>9645</v>
      </c>
      <c r="T7307" s="319">
        <v>142</v>
      </c>
      <c r="U7307" s="319">
        <v>35.747999999999998</v>
      </c>
      <c r="V7307" s="319">
        <v>139.34800000000001</v>
      </c>
      <c r="W7307" s="319"/>
      <c r="X7307" s="319"/>
      <c r="Y7307" s="319"/>
      <c r="Z7307" s="319"/>
      <c r="AA7307" s="319"/>
      <c r="AB7307" s="319"/>
      <c r="AC7307" s="319"/>
      <c r="AD7307" s="319"/>
      <c r="AE7307" s="319"/>
      <c r="AF7307" s="319"/>
    </row>
    <row r="7308" spans="2:32" s="313" customFormat="1" hidden="1" x14ac:dyDescent="0.25">
      <c r="B7308" s="313" t="s">
        <v>6439</v>
      </c>
      <c r="C7308" s="672"/>
      <c r="D7308" s="313" t="s">
        <v>12665</v>
      </c>
      <c r="E7308" s="313" t="s">
        <v>6440</v>
      </c>
      <c r="I7308" s="313" t="s">
        <v>6439</v>
      </c>
      <c r="J7308" s="313" t="s">
        <v>621</v>
      </c>
      <c r="K7308" s="313">
        <v>63</v>
      </c>
      <c r="L7308" s="319"/>
      <c r="M7308" s="319">
        <v>41</v>
      </c>
      <c r="N7308" s="319">
        <v>56</v>
      </c>
      <c r="O7308" s="319" t="s">
        <v>9644</v>
      </c>
      <c r="P7308" s="319">
        <v>9</v>
      </c>
      <c r="Q7308" s="319">
        <v>36</v>
      </c>
      <c r="R7308" s="319">
        <v>14</v>
      </c>
      <c r="S7308" s="319" t="s">
        <v>9645</v>
      </c>
      <c r="T7308" s="319">
        <v>9</v>
      </c>
      <c r="U7308" s="319">
        <v>63.698999999999998</v>
      </c>
      <c r="V7308" s="319">
        <v>9.6039999999999992</v>
      </c>
      <c r="W7308" s="319"/>
      <c r="X7308" s="319"/>
      <c r="Y7308" s="319"/>
      <c r="Z7308" s="319"/>
      <c r="AA7308" s="319"/>
      <c r="AB7308" s="319"/>
      <c r="AC7308" s="319"/>
      <c r="AD7308" s="319"/>
      <c r="AE7308" s="319"/>
      <c r="AF7308" s="319"/>
    </row>
    <row r="7309" spans="2:32" s="313" customFormat="1" hidden="1" x14ac:dyDescent="0.25">
      <c r="B7309" s="313" t="s">
        <v>6387</v>
      </c>
      <c r="C7309" s="672"/>
      <c r="D7309" s="313" t="s">
        <v>12666</v>
      </c>
      <c r="E7309" s="313" t="s">
        <v>6388</v>
      </c>
      <c r="I7309" s="313" t="s">
        <v>6389</v>
      </c>
      <c r="J7309" s="313" t="s">
        <v>600</v>
      </c>
      <c r="K7309" s="313">
        <v>40</v>
      </c>
      <c r="L7309" s="319"/>
      <c r="M7309" s="319">
        <v>53</v>
      </c>
      <c r="N7309" s="319">
        <v>55</v>
      </c>
      <c r="O7309" s="319" t="s">
        <v>9644</v>
      </c>
      <c r="P7309" s="319">
        <v>9</v>
      </c>
      <c r="Q7309" s="319">
        <v>31</v>
      </c>
      <c r="R7309" s="319">
        <v>3</v>
      </c>
      <c r="S7309" s="319" t="s">
        <v>9645</v>
      </c>
      <c r="T7309" s="319">
        <v>12</v>
      </c>
      <c r="U7309" s="319">
        <v>40.899000000000001</v>
      </c>
      <c r="V7309" s="319">
        <v>9.5180000000000007</v>
      </c>
      <c r="W7309" s="319"/>
      <c r="X7309" s="319"/>
      <c r="Y7309" s="319"/>
      <c r="Z7309" s="319"/>
      <c r="AA7309" s="319"/>
      <c r="AB7309" s="319"/>
      <c r="AC7309" s="319"/>
      <c r="AD7309" s="319"/>
      <c r="AE7309" s="319"/>
      <c r="AF7309" s="319"/>
    </row>
    <row r="7310" spans="2:32" s="313" customFormat="1" hidden="1" x14ac:dyDescent="0.25">
      <c r="B7310" s="313" t="s">
        <v>6392</v>
      </c>
      <c r="C7310" s="672"/>
      <c r="D7310" s="313" t="s">
        <v>12667</v>
      </c>
      <c r="E7310" s="313" t="s">
        <v>6393</v>
      </c>
      <c r="I7310" s="313" t="s">
        <v>6394</v>
      </c>
      <c r="J7310" s="313" t="s">
        <v>436</v>
      </c>
      <c r="K7310" s="313">
        <v>70</v>
      </c>
      <c r="L7310" s="319"/>
      <c r="M7310" s="319">
        <v>29</v>
      </c>
      <c r="N7310" s="319">
        <v>58</v>
      </c>
      <c r="O7310" s="319" t="s">
        <v>9644</v>
      </c>
      <c r="P7310" s="319">
        <v>149</v>
      </c>
      <c r="Q7310" s="319">
        <v>52</v>
      </c>
      <c r="R7310" s="319">
        <v>46</v>
      </c>
      <c r="S7310" s="319" t="s">
        <v>9648</v>
      </c>
      <c r="T7310" s="319">
        <v>5</v>
      </c>
      <c r="U7310" s="319">
        <v>70.498999999999995</v>
      </c>
      <c r="V7310" s="319">
        <v>-149.87899999999999</v>
      </c>
      <c r="W7310" s="319"/>
      <c r="X7310" s="319"/>
      <c r="Y7310" s="319"/>
      <c r="Z7310" s="319"/>
      <c r="AA7310" s="319"/>
      <c r="AB7310" s="319"/>
      <c r="AC7310" s="319"/>
      <c r="AD7310" s="319"/>
      <c r="AE7310" s="319"/>
      <c r="AF7310" s="319"/>
    </row>
    <row r="7311" spans="2:32" s="313" customFormat="1" hidden="1" x14ac:dyDescent="0.25">
      <c r="B7311" s="313" t="s">
        <v>6239</v>
      </c>
      <c r="C7311" s="672"/>
      <c r="D7311" s="313" t="s">
        <v>12668</v>
      </c>
      <c r="E7311" s="313" t="s">
        <v>6242</v>
      </c>
      <c r="I7311" s="313" t="s">
        <v>6241</v>
      </c>
      <c r="J7311" s="313" t="s">
        <v>436</v>
      </c>
      <c r="K7311" s="313">
        <v>31</v>
      </c>
      <c r="L7311" s="319"/>
      <c r="M7311" s="319">
        <v>25</v>
      </c>
      <c r="N7311" s="319">
        <v>3</v>
      </c>
      <c r="O7311" s="319" t="s">
        <v>9644</v>
      </c>
      <c r="P7311" s="319">
        <v>110</v>
      </c>
      <c r="Q7311" s="319">
        <v>50</v>
      </c>
      <c r="R7311" s="319">
        <v>52</v>
      </c>
      <c r="S7311" s="319" t="s">
        <v>9648</v>
      </c>
      <c r="T7311" s="319">
        <v>1206</v>
      </c>
      <c r="U7311" s="319">
        <v>31.417999999999999</v>
      </c>
      <c r="V7311" s="319">
        <v>-110.848</v>
      </c>
      <c r="W7311" s="319"/>
      <c r="X7311" s="319"/>
      <c r="Y7311" s="319"/>
      <c r="Z7311" s="319"/>
      <c r="AA7311" s="319"/>
      <c r="AB7311" s="319"/>
      <c r="AC7311" s="319"/>
      <c r="AD7311" s="319"/>
      <c r="AE7311" s="319"/>
      <c r="AF7311" s="319"/>
    </row>
    <row r="7312" spans="2:32" s="313" customFormat="1" hidden="1" x14ac:dyDescent="0.25">
      <c r="B7312" s="313" t="s">
        <v>6395</v>
      </c>
      <c r="C7312" s="672"/>
      <c r="D7312" s="313" t="s">
        <v>12669</v>
      </c>
      <c r="E7312" s="313" t="s">
        <v>6398</v>
      </c>
      <c r="I7312" s="313" t="s">
        <v>6399</v>
      </c>
      <c r="J7312" s="313" t="s">
        <v>436</v>
      </c>
      <c r="K7312" s="313">
        <v>41</v>
      </c>
      <c r="L7312" s="319"/>
      <c r="M7312" s="319">
        <v>18</v>
      </c>
      <c r="N7312" s="319">
        <v>9</v>
      </c>
      <c r="O7312" s="319" t="s">
        <v>9644</v>
      </c>
      <c r="P7312" s="319">
        <v>95</v>
      </c>
      <c r="Q7312" s="319">
        <v>53</v>
      </c>
      <c r="R7312" s="319">
        <v>37</v>
      </c>
      <c r="S7312" s="319" t="s">
        <v>9648</v>
      </c>
      <c r="T7312" s="319">
        <v>300</v>
      </c>
      <c r="U7312" s="319">
        <v>41.302</v>
      </c>
      <c r="V7312" s="319">
        <v>-95.894000000000005</v>
      </c>
      <c r="W7312" s="319"/>
      <c r="X7312" s="319"/>
      <c r="Y7312" s="319"/>
      <c r="Z7312" s="319"/>
      <c r="AA7312" s="319"/>
      <c r="AB7312" s="319"/>
      <c r="AC7312" s="319"/>
      <c r="AD7312" s="319"/>
      <c r="AE7312" s="319"/>
      <c r="AF7312" s="319"/>
    </row>
    <row r="7313" spans="2:32" s="313" customFormat="1" hidden="1" x14ac:dyDescent="0.25">
      <c r="B7313" s="313" t="s">
        <v>6400</v>
      </c>
      <c r="C7313" s="672"/>
      <c r="D7313" s="313" t="s">
        <v>12670</v>
      </c>
      <c r="E7313" s="313" t="s">
        <v>6401</v>
      </c>
      <c r="I7313" s="313" t="s">
        <v>6402</v>
      </c>
      <c r="J7313" s="313" t="s">
        <v>1463</v>
      </c>
      <c r="K7313" s="313">
        <v>1</v>
      </c>
      <c r="L7313" s="319"/>
      <c r="M7313" s="319">
        <v>34</v>
      </c>
      <c r="N7313" s="319">
        <v>29</v>
      </c>
      <c r="O7313" s="319" t="s">
        <v>9647</v>
      </c>
      <c r="P7313" s="319">
        <v>9</v>
      </c>
      <c r="Q7313" s="319">
        <v>15</v>
      </c>
      <c r="R7313" s="319">
        <v>46</v>
      </c>
      <c r="S7313" s="319" t="s">
        <v>9645</v>
      </c>
      <c r="T7313" s="319">
        <v>11</v>
      </c>
      <c r="U7313" s="319">
        <v>-1.575</v>
      </c>
      <c r="V7313" s="319">
        <v>9.2629999999999999</v>
      </c>
      <c r="W7313" s="319"/>
      <c r="X7313" s="319"/>
      <c r="Y7313" s="319"/>
      <c r="Z7313" s="319"/>
      <c r="AA7313" s="319"/>
      <c r="AB7313" s="319"/>
      <c r="AC7313" s="319"/>
      <c r="AD7313" s="319"/>
      <c r="AE7313" s="319"/>
      <c r="AF7313" s="319"/>
    </row>
    <row r="7314" spans="2:32" s="313" customFormat="1" hidden="1" x14ac:dyDescent="0.25">
      <c r="B7314" s="313" t="s">
        <v>6243</v>
      </c>
      <c r="C7314" s="672"/>
      <c r="D7314" s="313" t="s">
        <v>12671</v>
      </c>
      <c r="E7314" s="313" t="s">
        <v>6244</v>
      </c>
      <c r="I7314" s="313" t="s">
        <v>6243</v>
      </c>
      <c r="J7314" s="313" t="s">
        <v>436</v>
      </c>
      <c r="K7314" s="313">
        <v>64</v>
      </c>
      <c r="L7314" s="319"/>
      <c r="M7314" s="319">
        <v>30</v>
      </c>
      <c r="N7314" s="319">
        <v>43</v>
      </c>
      <c r="O7314" s="319" t="s">
        <v>9644</v>
      </c>
      <c r="P7314" s="319">
        <v>165</v>
      </c>
      <c r="Q7314" s="319">
        <v>26</v>
      </c>
      <c r="R7314" s="319">
        <v>42</v>
      </c>
      <c r="S7314" s="319" t="s">
        <v>9648</v>
      </c>
      <c r="T7314" s="319">
        <v>12</v>
      </c>
      <c r="U7314" s="319">
        <v>64.512</v>
      </c>
      <c r="V7314" s="319">
        <v>-165.44499999999999</v>
      </c>
      <c r="W7314" s="319"/>
      <c r="X7314" s="319"/>
      <c r="Y7314" s="319"/>
      <c r="Z7314" s="319"/>
      <c r="AA7314" s="319"/>
      <c r="AB7314" s="319"/>
      <c r="AC7314" s="319"/>
      <c r="AD7314" s="319"/>
      <c r="AE7314" s="319"/>
      <c r="AF7314" s="319"/>
    </row>
    <row r="7315" spans="2:32" s="313" customFormat="1" hidden="1" x14ac:dyDescent="0.25">
      <c r="B7315" s="313" t="s">
        <v>5215</v>
      </c>
      <c r="C7315" s="672"/>
      <c r="D7315" s="313" t="s">
        <v>12672</v>
      </c>
      <c r="E7315" s="313" t="s">
        <v>5216</v>
      </c>
      <c r="I7315" s="313" t="s">
        <v>5217</v>
      </c>
      <c r="J7315" s="313" t="s">
        <v>737</v>
      </c>
      <c r="K7315" s="313">
        <v>32</v>
      </c>
      <c r="L7315" s="319"/>
      <c r="M7315" s="319">
        <v>21</v>
      </c>
      <c r="N7315" s="319">
        <v>22</v>
      </c>
      <c r="O7315" s="319" t="s">
        <v>9644</v>
      </c>
      <c r="P7315" s="319">
        <v>36</v>
      </c>
      <c r="Q7315" s="319">
        <v>15</v>
      </c>
      <c r="R7315" s="319">
        <v>33</v>
      </c>
      <c r="S7315" s="319" t="s">
        <v>9645</v>
      </c>
      <c r="T7315" s="319">
        <v>683</v>
      </c>
      <c r="U7315" s="319">
        <v>32.356000000000002</v>
      </c>
      <c r="V7315" s="319">
        <v>36.259</v>
      </c>
      <c r="W7315" s="319"/>
      <c r="X7315" s="319"/>
      <c r="Y7315" s="319"/>
      <c r="Z7315" s="319"/>
      <c r="AA7315" s="319"/>
      <c r="AB7315" s="319"/>
      <c r="AC7315" s="319"/>
      <c r="AD7315" s="319"/>
      <c r="AE7315" s="319"/>
      <c r="AF7315" s="319"/>
    </row>
    <row r="7316" spans="2:32" s="313" customFormat="1" hidden="1" x14ac:dyDescent="0.25">
      <c r="B7316" s="313" t="s">
        <v>5908</v>
      </c>
      <c r="C7316" s="672"/>
      <c r="D7316" s="313" t="s">
        <v>12673</v>
      </c>
      <c r="E7316" s="313" t="s">
        <v>5909</v>
      </c>
      <c r="I7316" s="313" t="s">
        <v>5908</v>
      </c>
      <c r="J7316" s="313" t="s">
        <v>1157</v>
      </c>
      <c r="K7316" s="313">
        <v>43</v>
      </c>
      <c r="L7316" s="319"/>
      <c r="M7316" s="319">
        <v>16</v>
      </c>
      <c r="N7316" s="319">
        <v>58</v>
      </c>
      <c r="O7316" s="319" t="s">
        <v>9644</v>
      </c>
      <c r="P7316" s="319">
        <v>17</v>
      </c>
      <c r="Q7316" s="319">
        <v>50</v>
      </c>
      <c r="R7316" s="319">
        <v>45</v>
      </c>
      <c r="S7316" s="319" t="s">
        <v>9645</v>
      </c>
      <c r="T7316" s="319">
        <v>48</v>
      </c>
      <c r="U7316" s="319">
        <v>43.283000000000001</v>
      </c>
      <c r="V7316" s="319">
        <v>17.846</v>
      </c>
      <c r="W7316" s="319"/>
      <c r="X7316" s="319"/>
      <c r="Y7316" s="319"/>
      <c r="Z7316" s="319"/>
      <c r="AA7316" s="319"/>
      <c r="AB7316" s="319"/>
      <c r="AC7316" s="319"/>
      <c r="AD7316" s="319"/>
      <c r="AE7316" s="319"/>
      <c r="AF7316" s="319"/>
    </row>
    <row r="7317" spans="2:32" s="313" customFormat="1" hidden="1" x14ac:dyDescent="0.25">
      <c r="B7317" s="313" t="s">
        <v>6415</v>
      </c>
      <c r="C7317" s="672"/>
      <c r="D7317" s="313" t="s">
        <v>12674</v>
      </c>
      <c r="E7317" s="313" t="s">
        <v>6416</v>
      </c>
      <c r="I7317" s="313" t="s">
        <v>6415</v>
      </c>
      <c r="J7317" s="313" t="s">
        <v>869</v>
      </c>
      <c r="K7317" s="313">
        <v>47</v>
      </c>
      <c r="L7317" s="319"/>
      <c r="M7317" s="319">
        <v>1</v>
      </c>
      <c r="N7317" s="319">
        <v>31</v>
      </c>
      <c r="O7317" s="319" t="s">
        <v>9644</v>
      </c>
      <c r="P7317" s="319">
        <v>21</v>
      </c>
      <c r="Q7317" s="319">
        <v>54</v>
      </c>
      <c r="R7317" s="319">
        <v>9</v>
      </c>
      <c r="S7317" s="319" t="s">
        <v>9645</v>
      </c>
      <c r="T7317" s="319">
        <v>142</v>
      </c>
      <c r="U7317" s="319">
        <v>47.024999999999999</v>
      </c>
      <c r="V7317" s="319">
        <v>21.902000000000001</v>
      </c>
      <c r="W7317" s="319"/>
      <c r="X7317" s="319"/>
      <c r="Y7317" s="319"/>
      <c r="Z7317" s="319"/>
      <c r="AA7317" s="319"/>
      <c r="AB7317" s="319"/>
      <c r="AC7317" s="319"/>
      <c r="AD7317" s="319"/>
      <c r="AE7317" s="319"/>
      <c r="AF7317" s="319"/>
    </row>
    <row r="7318" spans="2:32" s="313" customFormat="1" hidden="1" x14ac:dyDescent="0.25">
      <c r="B7318" s="313" t="s">
        <v>6405</v>
      </c>
      <c r="C7318" s="672"/>
      <c r="D7318" s="313" t="s">
        <v>12675</v>
      </c>
      <c r="E7318" s="313" t="s">
        <v>6406</v>
      </c>
      <c r="I7318" s="313" t="s">
        <v>6407</v>
      </c>
      <c r="J7318" s="313" t="s">
        <v>421</v>
      </c>
      <c r="K7318" s="313">
        <v>54</v>
      </c>
      <c r="L7318" s="319"/>
      <c r="M7318" s="319">
        <v>58</v>
      </c>
      <c r="N7318" s="319">
        <v>1</v>
      </c>
      <c r="O7318" s="319" t="s">
        <v>9644</v>
      </c>
      <c r="P7318" s="319">
        <v>73</v>
      </c>
      <c r="Q7318" s="319">
        <v>18</v>
      </c>
      <c r="R7318" s="319">
        <v>36</v>
      </c>
      <c r="S7318" s="319" t="s">
        <v>9645</v>
      </c>
      <c r="T7318" s="319">
        <v>96</v>
      </c>
      <c r="U7318" s="319">
        <v>54.966999999999999</v>
      </c>
      <c r="V7318" s="319">
        <v>73.31</v>
      </c>
      <c r="W7318" s="319"/>
      <c r="X7318" s="319"/>
      <c r="Y7318" s="319"/>
      <c r="Z7318" s="319"/>
      <c r="AA7318" s="319"/>
      <c r="AB7318" s="319"/>
      <c r="AC7318" s="319"/>
      <c r="AD7318" s="319"/>
      <c r="AE7318" s="319"/>
      <c r="AF7318" s="319"/>
    </row>
    <row r="7319" spans="2:32" s="313" customFormat="1" hidden="1" x14ac:dyDescent="0.25">
      <c r="B7319" s="313" t="s">
        <v>6408</v>
      </c>
      <c r="C7319" s="672"/>
      <c r="D7319" s="313" t="s">
        <v>12676</v>
      </c>
      <c r="E7319" s="313" t="s">
        <v>6409</v>
      </c>
      <c r="I7319" s="313" t="s">
        <v>6410</v>
      </c>
      <c r="J7319" s="313" t="s">
        <v>436</v>
      </c>
      <c r="K7319" s="313">
        <v>34</v>
      </c>
      <c r="L7319" s="319"/>
      <c r="M7319" s="319">
        <v>3</v>
      </c>
      <c r="N7319" s="319">
        <v>21</v>
      </c>
      <c r="O7319" s="319" t="s">
        <v>9644</v>
      </c>
      <c r="P7319" s="319">
        <v>117</v>
      </c>
      <c r="Q7319" s="319">
        <v>36</v>
      </c>
      <c r="R7319" s="319">
        <v>4</v>
      </c>
      <c r="S7319" s="319" t="s">
        <v>9648</v>
      </c>
      <c r="T7319" s="319">
        <v>288</v>
      </c>
      <c r="U7319" s="319">
        <v>34.055999999999997</v>
      </c>
      <c r="V7319" s="319">
        <v>-117.601</v>
      </c>
      <c r="W7319" s="319"/>
      <c r="X7319" s="319"/>
      <c r="Y7319" s="319"/>
      <c r="Z7319" s="319"/>
      <c r="AA7319" s="319"/>
      <c r="AB7319" s="319"/>
      <c r="AC7319" s="319"/>
      <c r="AD7319" s="319"/>
      <c r="AE7319" s="319"/>
      <c r="AF7319" s="319"/>
    </row>
    <row r="7320" spans="2:32" s="313" customFormat="1" hidden="1" x14ac:dyDescent="0.25">
      <c r="B7320" s="313" t="s">
        <v>2319</v>
      </c>
      <c r="C7320" s="672"/>
      <c r="D7320" s="313" t="s">
        <v>12677</v>
      </c>
      <c r="E7320" s="313" t="s">
        <v>2320</v>
      </c>
      <c r="I7320" s="313" t="s">
        <v>2321</v>
      </c>
      <c r="J7320" s="313" t="s">
        <v>493</v>
      </c>
      <c r="K7320" s="313">
        <v>28</v>
      </c>
      <c r="L7320" s="319"/>
      <c r="M7320" s="319">
        <v>9</v>
      </c>
      <c r="N7320" s="319">
        <v>52</v>
      </c>
      <c r="O7320" s="319" t="s">
        <v>9647</v>
      </c>
      <c r="P7320" s="319">
        <v>153</v>
      </c>
      <c r="Q7320" s="319">
        <v>30</v>
      </c>
      <c r="R7320" s="319">
        <v>17</v>
      </c>
      <c r="S7320" s="319" t="s">
        <v>9645</v>
      </c>
      <c r="T7320" s="319">
        <v>7</v>
      </c>
      <c r="U7320" s="319">
        <v>-28.164000000000001</v>
      </c>
      <c r="V7320" s="319">
        <v>153.505</v>
      </c>
      <c r="W7320" s="319"/>
      <c r="X7320" s="319"/>
      <c r="Y7320" s="319"/>
      <c r="Z7320" s="319"/>
      <c r="AA7320" s="319"/>
      <c r="AB7320" s="319"/>
      <c r="AC7320" s="319"/>
      <c r="AD7320" s="319"/>
      <c r="AE7320" s="319"/>
      <c r="AF7320" s="319"/>
    </row>
    <row r="7321" spans="2:32" s="313" customFormat="1" hidden="1" x14ac:dyDescent="0.25">
      <c r="B7321" s="313" t="s">
        <v>4546</v>
      </c>
      <c r="C7321" s="672"/>
      <c r="D7321" s="313" t="s">
        <v>12678</v>
      </c>
      <c r="E7321" s="313" t="s">
        <v>4547</v>
      </c>
      <c r="I7321" s="313" t="s">
        <v>4546</v>
      </c>
      <c r="J7321" s="313" t="s">
        <v>579</v>
      </c>
      <c r="K7321" s="313">
        <v>66</v>
      </c>
      <c r="L7321" s="319"/>
      <c r="M7321" s="319">
        <v>18</v>
      </c>
      <c r="N7321" s="319">
        <v>49</v>
      </c>
      <c r="O7321" s="319" t="s">
        <v>9644</v>
      </c>
      <c r="P7321" s="319">
        <v>16</v>
      </c>
      <c r="Q7321" s="319">
        <v>27</v>
      </c>
      <c r="R7321" s="319">
        <v>40</v>
      </c>
      <c r="S7321" s="319" t="s">
        <v>9648</v>
      </c>
      <c r="T7321" s="319">
        <v>7</v>
      </c>
      <c r="U7321" s="319">
        <v>66.313999999999993</v>
      </c>
      <c r="V7321" s="319">
        <v>-16.460999999999999</v>
      </c>
      <c r="W7321" s="319"/>
      <c r="X7321" s="319"/>
      <c r="Y7321" s="319"/>
      <c r="Z7321" s="319"/>
      <c r="AA7321" s="319"/>
      <c r="AB7321" s="319"/>
      <c r="AC7321" s="319"/>
      <c r="AD7321" s="319"/>
      <c r="AE7321" s="319"/>
      <c r="AF7321" s="319"/>
    </row>
    <row r="7322" spans="2:32" s="313" customFormat="1" hidden="1" x14ac:dyDescent="0.25">
      <c r="B7322" s="313" t="s">
        <v>5641</v>
      </c>
      <c r="C7322" s="672"/>
      <c r="D7322" s="313" t="s">
        <v>12679</v>
      </c>
      <c r="E7322" s="313" t="s">
        <v>5644</v>
      </c>
      <c r="I7322" s="313" t="s">
        <v>5645</v>
      </c>
      <c r="J7322" s="313" t="s">
        <v>436</v>
      </c>
      <c r="K7322" s="313">
        <v>25</v>
      </c>
      <c r="L7322" s="319"/>
      <c r="M7322" s="319">
        <v>54</v>
      </c>
      <c r="N7322" s="319">
        <v>25</v>
      </c>
      <c r="O7322" s="319" t="s">
        <v>9644</v>
      </c>
      <c r="P7322" s="319">
        <v>80</v>
      </c>
      <c r="Q7322" s="319">
        <v>16</v>
      </c>
      <c r="R7322" s="319">
        <v>42</v>
      </c>
      <c r="S7322" s="319" t="s">
        <v>9648</v>
      </c>
      <c r="T7322" s="319">
        <v>3</v>
      </c>
      <c r="U7322" s="319">
        <v>25.907</v>
      </c>
      <c r="V7322" s="319">
        <v>-80.278000000000006</v>
      </c>
      <c r="W7322" s="319"/>
      <c r="X7322" s="319"/>
      <c r="Y7322" s="319"/>
      <c r="Z7322" s="319"/>
      <c r="AA7322" s="319"/>
      <c r="AB7322" s="319"/>
      <c r="AC7322" s="319"/>
      <c r="AD7322" s="319"/>
      <c r="AE7322" s="319"/>
      <c r="AF7322" s="319"/>
    </row>
    <row r="7323" spans="2:32" s="313" customFormat="1" hidden="1" x14ac:dyDescent="0.25">
      <c r="B7323" s="313" t="s">
        <v>6983</v>
      </c>
      <c r="C7323" s="672"/>
      <c r="D7323" s="313" t="s">
        <v>12680</v>
      </c>
      <c r="E7323" s="313" t="s">
        <v>6984</v>
      </c>
      <c r="I7323" s="313" t="s">
        <v>6983</v>
      </c>
      <c r="J7323" s="313" t="s">
        <v>705</v>
      </c>
      <c r="K7323" s="313">
        <v>41</v>
      </c>
      <c r="L7323" s="319"/>
      <c r="M7323" s="319">
        <v>14</v>
      </c>
      <c r="N7323" s="319">
        <v>53</v>
      </c>
      <c r="O7323" s="319" t="s">
        <v>9644</v>
      </c>
      <c r="P7323" s="319">
        <v>8</v>
      </c>
      <c r="Q7323" s="319">
        <v>40</v>
      </c>
      <c r="R7323" s="319">
        <v>53</v>
      </c>
      <c r="S7323" s="319" t="s">
        <v>9648</v>
      </c>
      <c r="T7323" s="319">
        <v>70</v>
      </c>
      <c r="U7323" s="319">
        <v>41.247999999999998</v>
      </c>
      <c r="V7323" s="319">
        <v>-8.6809999999999992</v>
      </c>
      <c r="W7323" s="319"/>
      <c r="X7323" s="319"/>
      <c r="Y7323" s="319"/>
      <c r="Z7323" s="319"/>
      <c r="AA7323" s="319"/>
      <c r="AB7323" s="319"/>
      <c r="AC7323" s="319"/>
      <c r="AD7323" s="319"/>
      <c r="AE7323" s="319"/>
      <c r="AF7323" s="319"/>
    </row>
    <row r="7324" spans="2:32" s="313" customFormat="1" hidden="1" x14ac:dyDescent="0.25">
      <c r="B7324" s="313" t="s">
        <v>6417</v>
      </c>
      <c r="C7324" s="672"/>
      <c r="D7324" s="313" t="s">
        <v>12681</v>
      </c>
      <c r="E7324" s="313" t="s">
        <v>6418</v>
      </c>
      <c r="I7324" s="313" t="s">
        <v>6417</v>
      </c>
      <c r="J7324" s="313" t="s">
        <v>1055</v>
      </c>
      <c r="K7324" s="313">
        <v>23</v>
      </c>
      <c r="L7324" s="319"/>
      <c r="M7324" s="319">
        <v>9</v>
      </c>
      <c r="N7324" s="319">
        <v>10</v>
      </c>
      <c r="O7324" s="319" t="s">
        <v>9647</v>
      </c>
      <c r="P7324" s="319">
        <v>64</v>
      </c>
      <c r="Q7324" s="319">
        <v>19</v>
      </c>
      <c r="R7324" s="319">
        <v>45</v>
      </c>
      <c r="S7324" s="319" t="s">
        <v>9648</v>
      </c>
      <c r="T7324" s="319">
        <v>357</v>
      </c>
      <c r="U7324" s="319">
        <v>-23.152999999999999</v>
      </c>
      <c r="V7324" s="319">
        <v>-64.328999999999994</v>
      </c>
      <c r="W7324" s="319"/>
      <c r="X7324" s="319"/>
      <c r="Y7324" s="319"/>
      <c r="Z7324" s="319"/>
      <c r="AA7324" s="319"/>
      <c r="AB7324" s="319"/>
      <c r="AC7324" s="319"/>
      <c r="AD7324" s="319"/>
      <c r="AE7324" s="319"/>
      <c r="AF7324" s="319"/>
    </row>
    <row r="7325" spans="2:32" s="313" customFormat="1" hidden="1" x14ac:dyDescent="0.25">
      <c r="B7325" s="313" t="s">
        <v>6433</v>
      </c>
      <c r="C7325" s="672"/>
      <c r="D7325" s="313" t="s">
        <v>12682</v>
      </c>
      <c r="E7325" s="313" t="s">
        <v>6434</v>
      </c>
      <c r="I7325" s="313" t="s">
        <v>6433</v>
      </c>
      <c r="J7325" s="313" t="s">
        <v>745</v>
      </c>
      <c r="K7325" s="313">
        <v>59</v>
      </c>
      <c r="L7325" s="319"/>
      <c r="M7325" s="319">
        <v>13</v>
      </c>
      <c r="N7325" s="319">
        <v>25</v>
      </c>
      <c r="O7325" s="319" t="s">
        <v>9644</v>
      </c>
      <c r="P7325" s="319">
        <v>15</v>
      </c>
      <c r="Q7325" s="319">
        <v>2</v>
      </c>
      <c r="R7325" s="319">
        <v>16</v>
      </c>
      <c r="S7325" s="319" t="s">
        <v>9645</v>
      </c>
      <c r="T7325" s="319">
        <v>58</v>
      </c>
      <c r="U7325" s="319">
        <v>59.223999999999997</v>
      </c>
      <c r="V7325" s="319">
        <v>15.038</v>
      </c>
      <c r="W7325" s="319"/>
      <c r="X7325" s="319"/>
      <c r="Y7325" s="319"/>
      <c r="Z7325" s="319"/>
      <c r="AA7325" s="319"/>
      <c r="AB7325" s="319"/>
      <c r="AC7325" s="319"/>
      <c r="AD7325" s="319"/>
      <c r="AE7325" s="319"/>
      <c r="AF7325" s="319"/>
    </row>
    <row r="7326" spans="2:32" s="313" customFormat="1" hidden="1" x14ac:dyDescent="0.25">
      <c r="B7326" s="313" t="s">
        <v>2051</v>
      </c>
      <c r="C7326" s="672"/>
      <c r="D7326" s="313" t="s">
        <v>12683</v>
      </c>
      <c r="E7326" s="313" t="s">
        <v>2054</v>
      </c>
      <c r="I7326" s="313" t="s">
        <v>2055</v>
      </c>
      <c r="J7326" s="313" t="s">
        <v>436</v>
      </c>
      <c r="K7326" s="313">
        <v>41</v>
      </c>
      <c r="L7326" s="319"/>
      <c r="M7326" s="319">
        <v>58</v>
      </c>
      <c r="N7326" s="319">
        <v>46</v>
      </c>
      <c r="O7326" s="319" t="s">
        <v>9644</v>
      </c>
      <c r="P7326" s="319">
        <v>87</v>
      </c>
      <c r="Q7326" s="319">
        <v>54</v>
      </c>
      <c r="R7326" s="319">
        <v>16</v>
      </c>
      <c r="S7326" s="319" t="s">
        <v>9648</v>
      </c>
      <c r="T7326" s="319">
        <v>204</v>
      </c>
      <c r="U7326" s="319">
        <v>41.978999999999999</v>
      </c>
      <c r="V7326" s="319">
        <v>-87.903999999999996</v>
      </c>
      <c r="W7326" s="319"/>
      <c r="X7326" s="319"/>
      <c r="Y7326" s="319"/>
      <c r="Z7326" s="319"/>
      <c r="AA7326" s="319"/>
      <c r="AB7326" s="319"/>
      <c r="AC7326" s="319"/>
      <c r="AD7326" s="319"/>
      <c r="AE7326" s="319"/>
      <c r="AF7326" s="319"/>
    </row>
    <row r="7327" spans="2:32" s="313" customFormat="1" hidden="1" x14ac:dyDescent="0.25">
      <c r="B7327" s="313" t="s">
        <v>6446</v>
      </c>
      <c r="C7327" s="672"/>
      <c r="D7327" s="313" t="s">
        <v>12684</v>
      </c>
      <c r="E7327" s="313" t="s">
        <v>6448</v>
      </c>
      <c r="I7327" s="313" t="s">
        <v>6449</v>
      </c>
      <c r="J7327" s="313" t="s">
        <v>423</v>
      </c>
      <c r="K7327" s="313">
        <v>47</v>
      </c>
      <c r="L7327" s="319"/>
      <c r="M7327" s="319">
        <v>59</v>
      </c>
      <c r="N7327" s="319">
        <v>16</v>
      </c>
      <c r="O7327" s="319" t="s">
        <v>9644</v>
      </c>
      <c r="P7327" s="319">
        <v>1</v>
      </c>
      <c r="Q7327" s="319">
        <v>45</v>
      </c>
      <c r="R7327" s="319">
        <v>38</v>
      </c>
      <c r="S7327" s="319" t="s">
        <v>9645</v>
      </c>
      <c r="T7327" s="319">
        <v>126</v>
      </c>
      <c r="U7327" s="319">
        <v>47.988</v>
      </c>
      <c r="V7327" s="319">
        <v>1.7609999999999999</v>
      </c>
      <c r="W7327" s="319"/>
      <c r="X7327" s="319"/>
      <c r="Y7327" s="319"/>
      <c r="Z7327" s="319"/>
      <c r="AA7327" s="319"/>
      <c r="AB7327" s="319"/>
      <c r="AC7327" s="319"/>
      <c r="AD7327" s="319"/>
      <c r="AE7327" s="319"/>
      <c r="AF7327" s="319"/>
    </row>
    <row r="7328" spans="2:32" s="313" customFormat="1" hidden="1" x14ac:dyDescent="0.25">
      <c r="B7328" s="313" t="s">
        <v>6248</v>
      </c>
      <c r="C7328" s="672"/>
      <c r="D7328" s="313" t="s">
        <v>12685</v>
      </c>
      <c r="E7328" s="313" t="s">
        <v>6251</v>
      </c>
      <c r="I7328" s="313" t="s">
        <v>6252</v>
      </c>
      <c r="J7328" s="313" t="s">
        <v>436</v>
      </c>
      <c r="K7328" s="313">
        <v>36</v>
      </c>
      <c r="L7328" s="319"/>
      <c r="M7328" s="319">
        <v>53</v>
      </c>
      <c r="N7328" s="319">
        <v>40</v>
      </c>
      <c r="O7328" s="319" t="s">
        <v>9644</v>
      </c>
      <c r="P7328" s="319">
        <v>76</v>
      </c>
      <c r="Q7328" s="319">
        <v>12</v>
      </c>
      <c r="R7328" s="319">
        <v>4</v>
      </c>
      <c r="S7328" s="319" t="s">
        <v>9648</v>
      </c>
      <c r="T7328" s="319">
        <v>8</v>
      </c>
      <c r="U7328" s="319">
        <v>36.893999999999998</v>
      </c>
      <c r="V7328" s="319">
        <v>-76.200999999999993</v>
      </c>
      <c r="W7328" s="319"/>
      <c r="X7328" s="319"/>
      <c r="Y7328" s="319"/>
      <c r="Z7328" s="319"/>
      <c r="AA7328" s="319"/>
      <c r="AB7328" s="319"/>
      <c r="AC7328" s="319"/>
      <c r="AD7328" s="319"/>
      <c r="AE7328" s="319"/>
      <c r="AF7328" s="319"/>
    </row>
    <row r="7329" spans="2:32" s="313" customFormat="1" hidden="1" x14ac:dyDescent="0.25">
      <c r="B7329" s="313" t="s">
        <v>6617</v>
      </c>
      <c r="C7329" s="672"/>
      <c r="D7329" s="313" t="s">
        <v>12686</v>
      </c>
      <c r="E7329" s="313" t="s">
        <v>6618</v>
      </c>
      <c r="I7329" s="313" t="s">
        <v>6620</v>
      </c>
      <c r="J7329" s="313" t="s">
        <v>6619</v>
      </c>
      <c r="K7329" s="313">
        <v>5</v>
      </c>
      <c r="L7329" s="319"/>
      <c r="M7329" s="319">
        <v>48</v>
      </c>
      <c r="N7329" s="319">
        <v>39</v>
      </c>
      <c r="O7329" s="319" t="s">
        <v>9644</v>
      </c>
      <c r="P7329" s="319">
        <v>55</v>
      </c>
      <c r="Q7329" s="319">
        <v>11</v>
      </c>
      <c r="R7329" s="319">
        <v>26</v>
      </c>
      <c r="S7329" s="319" t="s">
        <v>9648</v>
      </c>
      <c r="T7329" s="319">
        <v>4</v>
      </c>
      <c r="U7329" s="319">
        <v>5.8109999999999999</v>
      </c>
      <c r="V7329" s="319">
        <v>-55.191000000000003</v>
      </c>
      <c r="W7329" s="319"/>
      <c r="X7329" s="319"/>
      <c r="Y7329" s="319"/>
      <c r="Z7329" s="319"/>
      <c r="AA7329" s="319"/>
      <c r="AB7329" s="319"/>
      <c r="AC7329" s="319"/>
      <c r="AD7329" s="319"/>
      <c r="AE7329" s="319"/>
      <c r="AF7329" s="319"/>
    </row>
    <row r="7330" spans="2:32" s="313" customFormat="1" hidden="1" x14ac:dyDescent="0.25">
      <c r="B7330" s="313" t="s">
        <v>2343</v>
      </c>
      <c r="C7330" s="672"/>
      <c r="D7330" s="313" t="s">
        <v>12687</v>
      </c>
      <c r="E7330" s="313" t="s">
        <v>2344</v>
      </c>
      <c r="I7330" s="313" t="s">
        <v>2343</v>
      </c>
      <c r="J7330" s="313" t="s">
        <v>1893</v>
      </c>
      <c r="K7330" s="313">
        <v>51</v>
      </c>
      <c r="L7330" s="319"/>
      <c r="M7330" s="319">
        <v>50</v>
      </c>
      <c r="N7330" s="319">
        <v>34</v>
      </c>
      <c r="O7330" s="319" t="s">
        <v>9644</v>
      </c>
      <c r="P7330" s="319">
        <v>8</v>
      </c>
      <c r="Q7330" s="319">
        <v>29</v>
      </c>
      <c r="R7330" s="319">
        <v>31</v>
      </c>
      <c r="S7330" s="319" t="s">
        <v>9648</v>
      </c>
      <c r="T7330" s="319">
        <v>154</v>
      </c>
      <c r="U7330" s="319">
        <v>51.843000000000004</v>
      </c>
      <c r="V7330" s="319">
        <v>-8.4920000000000009</v>
      </c>
      <c r="W7330" s="319"/>
      <c r="X7330" s="319"/>
      <c r="Y7330" s="319"/>
      <c r="Z7330" s="319"/>
      <c r="AA7330" s="319"/>
      <c r="AB7330" s="319"/>
      <c r="AC7330" s="319"/>
      <c r="AD7330" s="319"/>
      <c r="AE7330" s="319"/>
      <c r="AF7330" s="319"/>
    </row>
    <row r="7331" spans="2:32" s="313" customFormat="1" hidden="1" x14ac:dyDescent="0.25">
      <c r="B7331" s="313" t="s">
        <v>6441</v>
      </c>
      <c r="C7331" s="672"/>
      <c r="D7331" s="313" t="s">
        <v>12688</v>
      </c>
      <c r="E7331" s="313" t="s">
        <v>6444</v>
      </c>
      <c r="I7331" s="313" t="s">
        <v>6445</v>
      </c>
      <c r="J7331" s="313" t="s">
        <v>436</v>
      </c>
      <c r="K7331" s="313">
        <v>28</v>
      </c>
      <c r="L7331" s="319"/>
      <c r="M7331" s="319">
        <v>32</v>
      </c>
      <c r="N7331" s="319">
        <v>43</v>
      </c>
      <c r="O7331" s="319" t="s">
        <v>9644</v>
      </c>
      <c r="P7331" s="319">
        <v>81</v>
      </c>
      <c r="Q7331" s="319">
        <v>19</v>
      </c>
      <c r="R7331" s="319">
        <v>58</v>
      </c>
      <c r="S7331" s="319" t="s">
        <v>9648</v>
      </c>
      <c r="T7331" s="319">
        <v>35</v>
      </c>
      <c r="U7331" s="319">
        <v>28.545000000000002</v>
      </c>
      <c r="V7331" s="319">
        <v>-81.332999999999998</v>
      </c>
      <c r="W7331" s="319"/>
      <c r="X7331" s="319"/>
      <c r="Y7331" s="319"/>
      <c r="Z7331" s="319"/>
      <c r="AA7331" s="319"/>
      <c r="AB7331" s="319"/>
      <c r="AC7331" s="319"/>
      <c r="AD7331" s="319"/>
      <c r="AE7331" s="319"/>
      <c r="AF7331" s="319"/>
    </row>
    <row r="7332" spans="2:32" s="313" customFormat="1" hidden="1" x14ac:dyDescent="0.25">
      <c r="B7332" s="313" t="s">
        <v>6417</v>
      </c>
      <c r="C7332" s="672"/>
      <c r="D7332" s="313" t="s">
        <v>12689</v>
      </c>
      <c r="E7332" s="313" t="s">
        <v>6419</v>
      </c>
      <c r="I7332" s="313" t="s">
        <v>6420</v>
      </c>
      <c r="J7332" s="313" t="s">
        <v>498</v>
      </c>
      <c r="K7332" s="313">
        <v>35</v>
      </c>
      <c r="L7332" s="319"/>
      <c r="M7332" s="319">
        <v>37</v>
      </c>
      <c r="N7332" s="319">
        <v>25</v>
      </c>
      <c r="O7332" s="319" t="s">
        <v>9644</v>
      </c>
      <c r="P7332" s="319">
        <v>0</v>
      </c>
      <c r="Q7332" s="319">
        <v>37</v>
      </c>
      <c r="R7332" s="319">
        <v>16</v>
      </c>
      <c r="S7332" s="319" t="s">
        <v>9648</v>
      </c>
      <c r="T7332" s="319">
        <v>90</v>
      </c>
      <c r="U7332" s="319">
        <v>35.624000000000002</v>
      </c>
      <c r="V7332" s="319">
        <v>-0.621</v>
      </c>
      <c r="W7332" s="319"/>
      <c r="X7332" s="319"/>
      <c r="Y7332" s="319"/>
      <c r="Z7332" s="319"/>
      <c r="AA7332" s="319"/>
      <c r="AB7332" s="319"/>
      <c r="AC7332" s="319"/>
      <c r="AD7332" s="319"/>
      <c r="AE7332" s="319"/>
      <c r="AF7332" s="319"/>
    </row>
    <row r="7333" spans="2:32" s="313" customFormat="1" hidden="1" x14ac:dyDescent="0.25">
      <c r="B7333" s="313" t="s">
        <v>6431</v>
      </c>
      <c r="C7333" s="672"/>
      <c r="D7333" s="313" t="s">
        <v>12690</v>
      </c>
      <c r="E7333" s="313" t="s">
        <v>6432</v>
      </c>
      <c r="I7333" s="313" t="s">
        <v>6431</v>
      </c>
      <c r="J7333" s="313" t="s">
        <v>3150</v>
      </c>
      <c r="K7333" s="313">
        <v>21</v>
      </c>
      <c r="L7333" s="319"/>
      <c r="M7333" s="319">
        <v>15</v>
      </c>
      <c r="N7333" s="319">
        <v>59</v>
      </c>
      <c r="O7333" s="319" t="s">
        <v>9647</v>
      </c>
      <c r="P7333" s="319">
        <v>25</v>
      </c>
      <c r="Q7333" s="319">
        <v>19</v>
      </c>
      <c r="R7333" s="319">
        <v>13</v>
      </c>
      <c r="S7333" s="319" t="s">
        <v>9645</v>
      </c>
      <c r="T7333" s="319">
        <v>945</v>
      </c>
      <c r="U7333" s="319">
        <v>-21.265999999999998</v>
      </c>
      <c r="V7333" s="319">
        <v>25.32</v>
      </c>
      <c r="W7333" s="319"/>
      <c r="X7333" s="319"/>
      <c r="Y7333" s="319"/>
      <c r="Z7333" s="319"/>
      <c r="AA7333" s="319"/>
      <c r="AB7333" s="319"/>
      <c r="AC7333" s="319"/>
      <c r="AD7333" s="319"/>
      <c r="AE7333" s="319"/>
      <c r="AF7333" s="319"/>
    </row>
    <row r="7334" spans="2:32" s="313" customFormat="1" hidden="1" x14ac:dyDescent="0.25">
      <c r="B7334" s="313" t="s">
        <v>6276</v>
      </c>
      <c r="C7334" s="672"/>
      <c r="D7334" s="313" t="s">
        <v>12691</v>
      </c>
      <c r="E7334" s="313" t="s">
        <v>6277</v>
      </c>
      <c r="I7334" s="313" t="s">
        <v>6276</v>
      </c>
      <c r="J7334" s="313" t="s">
        <v>436</v>
      </c>
      <c r="K7334" s="313">
        <v>62</v>
      </c>
      <c r="L7334" s="319"/>
      <c r="M7334" s="319">
        <v>57</v>
      </c>
      <c r="N7334" s="319">
        <v>40</v>
      </c>
      <c r="O7334" s="319" t="s">
        <v>9644</v>
      </c>
      <c r="P7334" s="319">
        <v>141</v>
      </c>
      <c r="Q7334" s="319">
        <v>55</v>
      </c>
      <c r="R7334" s="319">
        <v>44</v>
      </c>
      <c r="S7334" s="319" t="s">
        <v>9648</v>
      </c>
      <c r="T7334" s="319">
        <v>524</v>
      </c>
      <c r="U7334" s="319">
        <v>62.960999999999999</v>
      </c>
      <c r="V7334" s="319">
        <v>-141.929</v>
      </c>
      <c r="W7334" s="319"/>
      <c r="X7334" s="319"/>
      <c r="Y7334" s="319"/>
      <c r="Z7334" s="319"/>
      <c r="AA7334" s="319"/>
      <c r="AB7334" s="319"/>
      <c r="AC7334" s="319"/>
      <c r="AD7334" s="319"/>
      <c r="AE7334" s="319"/>
      <c r="AF7334" s="319"/>
    </row>
    <row r="7335" spans="2:32" s="313" customFormat="1" hidden="1" x14ac:dyDescent="0.25">
      <c r="B7335" s="313" t="s">
        <v>6450</v>
      </c>
      <c r="C7335" s="672"/>
      <c r="D7335" s="313" t="s">
        <v>12692</v>
      </c>
      <c r="E7335" s="313" t="s">
        <v>6451</v>
      </c>
      <c r="I7335" s="313" t="s">
        <v>6450</v>
      </c>
      <c r="J7335" s="313" t="s">
        <v>1051</v>
      </c>
      <c r="K7335" s="313">
        <v>25</v>
      </c>
      <c r="L7335" s="319"/>
      <c r="M7335" s="319">
        <v>16</v>
      </c>
      <c r="N7335" s="319">
        <v>23</v>
      </c>
      <c r="O7335" s="319" t="s">
        <v>9644</v>
      </c>
      <c r="P7335" s="319">
        <v>64</v>
      </c>
      <c r="Q7335" s="319">
        <v>35</v>
      </c>
      <c r="R7335" s="319">
        <v>18</v>
      </c>
      <c r="S7335" s="319" t="s">
        <v>9645</v>
      </c>
      <c r="T7335" s="319">
        <v>19</v>
      </c>
      <c r="U7335" s="319">
        <v>25.273</v>
      </c>
      <c r="V7335" s="319">
        <v>64.587999999999994</v>
      </c>
      <c r="W7335" s="319"/>
      <c r="X7335" s="319"/>
      <c r="Y7335" s="319"/>
      <c r="Z7335" s="319"/>
      <c r="AA7335" s="319"/>
      <c r="AB7335" s="319"/>
      <c r="AC7335" s="319"/>
      <c r="AD7335" s="319"/>
      <c r="AE7335" s="319"/>
      <c r="AF7335" s="319"/>
    </row>
    <row r="7336" spans="2:32" s="313" customFormat="1" hidden="1" x14ac:dyDescent="0.25">
      <c r="B7336" s="313" t="s">
        <v>6631</v>
      </c>
      <c r="C7336" s="672"/>
      <c r="D7336" s="313" t="s">
        <v>12693</v>
      </c>
      <c r="E7336" s="313" t="s">
        <v>6636</v>
      </c>
      <c r="I7336" s="313" t="s">
        <v>6637</v>
      </c>
      <c r="J7336" s="313" t="s">
        <v>423</v>
      </c>
      <c r="K7336" s="313">
        <v>48</v>
      </c>
      <c r="L7336" s="319"/>
      <c r="M7336" s="319">
        <v>43</v>
      </c>
      <c r="N7336" s="319">
        <v>31</v>
      </c>
      <c r="O7336" s="319" t="s">
        <v>9644</v>
      </c>
      <c r="P7336" s="319">
        <v>2</v>
      </c>
      <c r="Q7336" s="319">
        <v>21</v>
      </c>
      <c r="R7336" s="319">
        <v>34</v>
      </c>
      <c r="S7336" s="319" t="s">
        <v>9645</v>
      </c>
      <c r="T7336" s="319">
        <v>89</v>
      </c>
      <c r="U7336" s="319">
        <v>48.725000000000001</v>
      </c>
      <c r="V7336" s="319">
        <v>2.359</v>
      </c>
      <c r="W7336" s="319"/>
      <c r="X7336" s="319"/>
      <c r="Y7336" s="319"/>
      <c r="Z7336" s="319"/>
      <c r="AA7336" s="319"/>
      <c r="AB7336" s="319"/>
      <c r="AC7336" s="319"/>
      <c r="AD7336" s="319"/>
      <c r="AE7336" s="319"/>
      <c r="AF7336" s="319"/>
    </row>
    <row r="7337" spans="2:32" s="313" customFormat="1" hidden="1" x14ac:dyDescent="0.25">
      <c r="B7337" s="313" t="s">
        <v>6486</v>
      </c>
      <c r="C7337" s="672"/>
      <c r="D7337" s="313" t="s">
        <v>12694</v>
      </c>
      <c r="E7337" s="313" t="s">
        <v>6487</v>
      </c>
      <c r="I7337" s="313" t="s">
        <v>6488</v>
      </c>
      <c r="J7337" s="313" t="s">
        <v>745</v>
      </c>
      <c r="K7337" s="313">
        <v>63</v>
      </c>
      <c r="L7337" s="319"/>
      <c r="M7337" s="319">
        <v>11</v>
      </c>
      <c r="N7337" s="319">
        <v>38</v>
      </c>
      <c r="O7337" s="319" t="s">
        <v>9644</v>
      </c>
      <c r="P7337" s="319">
        <v>14</v>
      </c>
      <c r="Q7337" s="319">
        <v>30</v>
      </c>
      <c r="R7337" s="319">
        <v>7</v>
      </c>
      <c r="S7337" s="319" t="s">
        <v>9645</v>
      </c>
      <c r="T7337" s="319">
        <v>376</v>
      </c>
      <c r="U7337" s="319">
        <v>63.194000000000003</v>
      </c>
      <c r="V7337" s="319">
        <v>14.502000000000001</v>
      </c>
      <c r="W7337" s="319"/>
      <c r="X7337" s="319"/>
      <c r="Y7337" s="319"/>
      <c r="Z7337" s="319"/>
      <c r="AA7337" s="319"/>
      <c r="AB7337" s="319"/>
      <c r="AC7337" s="319"/>
      <c r="AD7337" s="319"/>
      <c r="AE7337" s="319"/>
      <c r="AF7337" s="319"/>
    </row>
    <row r="7338" spans="2:32" s="313" customFormat="1" hidden="1" x14ac:dyDescent="0.25">
      <c r="B7338" s="313" t="s">
        <v>6471</v>
      </c>
      <c r="C7338" s="672"/>
      <c r="D7338" s="313" t="s">
        <v>12695</v>
      </c>
      <c r="E7338" s="313" t="s">
        <v>6472</v>
      </c>
      <c r="I7338" s="313" t="s">
        <v>6471</v>
      </c>
      <c r="J7338" s="313" t="s">
        <v>1948</v>
      </c>
      <c r="K7338" s="313">
        <v>45</v>
      </c>
      <c r="L7338" s="319"/>
      <c r="M7338" s="319">
        <v>27</v>
      </c>
      <c r="N7338" s="319">
        <v>45</v>
      </c>
      <c r="O7338" s="319" t="s">
        <v>9644</v>
      </c>
      <c r="P7338" s="319">
        <v>18</v>
      </c>
      <c r="Q7338" s="319">
        <v>48</v>
      </c>
      <c r="R7338" s="319">
        <v>41</v>
      </c>
      <c r="S7338" s="319" t="s">
        <v>9645</v>
      </c>
      <c r="T7338" s="319">
        <v>89</v>
      </c>
      <c r="U7338" s="319">
        <v>45.463000000000001</v>
      </c>
      <c r="V7338" s="319">
        <v>18.811</v>
      </c>
      <c r="W7338" s="319"/>
      <c r="X7338" s="319"/>
      <c r="Y7338" s="319"/>
      <c r="Z7338" s="319"/>
      <c r="AA7338" s="319"/>
      <c r="AB7338" s="319"/>
      <c r="AC7338" s="319"/>
      <c r="AD7338" s="319"/>
      <c r="AE7338" s="319"/>
      <c r="AF7338" s="319"/>
    </row>
    <row r="7339" spans="2:32" s="313" customFormat="1" hidden="1" x14ac:dyDescent="0.25">
      <c r="B7339" s="313" t="s">
        <v>6473</v>
      </c>
      <c r="C7339" s="672"/>
      <c r="D7339" s="313" t="s">
        <v>12696</v>
      </c>
      <c r="E7339" s="313" t="s">
        <v>6474</v>
      </c>
      <c r="I7339" s="313" t="s">
        <v>6473</v>
      </c>
      <c r="J7339" s="313" t="s">
        <v>745</v>
      </c>
      <c r="K7339" s="313">
        <v>57</v>
      </c>
      <c r="L7339" s="319"/>
      <c r="M7339" s="319">
        <v>21</v>
      </c>
      <c r="N7339" s="319">
        <v>1</v>
      </c>
      <c r="O7339" s="319" t="s">
        <v>9644</v>
      </c>
      <c r="P7339" s="319">
        <v>16</v>
      </c>
      <c r="Q7339" s="319">
        <v>29</v>
      </c>
      <c r="R7339" s="319">
        <v>52</v>
      </c>
      <c r="S7339" s="319" t="s">
        <v>9645</v>
      </c>
      <c r="T7339" s="319">
        <v>30</v>
      </c>
      <c r="U7339" s="319">
        <v>57.35</v>
      </c>
      <c r="V7339" s="319">
        <v>16.498000000000001</v>
      </c>
      <c r="W7339" s="319"/>
      <c r="X7339" s="319"/>
      <c r="Y7339" s="319"/>
      <c r="Z7339" s="319"/>
      <c r="AA7339" s="319"/>
      <c r="AB7339" s="319"/>
      <c r="AC7339" s="319"/>
      <c r="AD7339" s="319"/>
      <c r="AE7339" s="319"/>
      <c r="AF7339" s="319"/>
    </row>
    <row r="7340" spans="2:32" s="313" customFormat="1" hidden="1" x14ac:dyDescent="0.25">
      <c r="B7340" s="313" t="s">
        <v>6475</v>
      </c>
      <c r="C7340" s="672"/>
      <c r="D7340" s="313" t="s">
        <v>12697</v>
      </c>
      <c r="E7340" s="313" t="s">
        <v>6478</v>
      </c>
      <c r="I7340" s="313" t="s">
        <v>6479</v>
      </c>
      <c r="J7340" s="313" t="s">
        <v>621</v>
      </c>
      <c r="K7340" s="313">
        <v>60</v>
      </c>
      <c r="L7340" s="319"/>
      <c r="M7340" s="319">
        <v>11</v>
      </c>
      <c r="N7340" s="319">
        <v>38</v>
      </c>
      <c r="O7340" s="319" t="s">
        <v>9644</v>
      </c>
      <c r="P7340" s="319">
        <v>11</v>
      </c>
      <c r="Q7340" s="319">
        <v>6</v>
      </c>
      <c r="R7340" s="319">
        <v>1</v>
      </c>
      <c r="S7340" s="319" t="s">
        <v>9645</v>
      </c>
      <c r="T7340" s="319">
        <v>208</v>
      </c>
      <c r="U7340" s="319">
        <v>60.194000000000003</v>
      </c>
      <c r="V7340" s="319">
        <v>11.1</v>
      </c>
      <c r="W7340" s="319"/>
      <c r="X7340" s="319"/>
      <c r="Y7340" s="319"/>
      <c r="Z7340" s="319"/>
      <c r="AA7340" s="319"/>
      <c r="AB7340" s="319"/>
      <c r="AC7340" s="319"/>
      <c r="AD7340" s="319"/>
      <c r="AE7340" s="319"/>
      <c r="AF7340" s="319"/>
    </row>
    <row r="7341" spans="2:32" s="313" customFormat="1" hidden="1" x14ac:dyDescent="0.25">
      <c r="B7341" s="313" t="s">
        <v>6462</v>
      </c>
      <c r="C7341" s="672"/>
      <c r="D7341" s="313" t="s">
        <v>12698</v>
      </c>
      <c r="E7341" s="313" t="s">
        <v>6463</v>
      </c>
      <c r="I7341" s="313" t="s">
        <v>6464</v>
      </c>
      <c r="J7341" s="313" t="s">
        <v>1711</v>
      </c>
      <c r="K7341" s="313">
        <v>37</v>
      </c>
      <c r="L7341" s="319"/>
      <c r="M7341" s="319">
        <v>5</v>
      </c>
      <c r="N7341" s="319">
        <v>26</v>
      </c>
      <c r="O7341" s="319" t="s">
        <v>9644</v>
      </c>
      <c r="P7341" s="319">
        <v>127</v>
      </c>
      <c r="Q7341" s="319">
        <v>1</v>
      </c>
      <c r="R7341" s="319">
        <v>46</v>
      </c>
      <c r="S7341" s="319" t="s">
        <v>9645</v>
      </c>
      <c r="T7341" s="319">
        <v>13</v>
      </c>
      <c r="U7341" s="319">
        <v>37.091000000000001</v>
      </c>
      <c r="V7341" s="319">
        <v>127.029</v>
      </c>
      <c r="W7341" s="319"/>
      <c r="X7341" s="319"/>
      <c r="Y7341" s="319"/>
      <c r="Z7341" s="319"/>
      <c r="AA7341" s="319"/>
      <c r="AB7341" s="319"/>
      <c r="AC7341" s="319"/>
      <c r="AD7341" s="319"/>
      <c r="AE7341" s="319"/>
      <c r="AF7341" s="319"/>
    </row>
    <row r="7342" spans="2:32" s="313" customFormat="1" hidden="1" x14ac:dyDescent="0.25">
      <c r="B7342" s="313" t="s">
        <v>8109</v>
      </c>
      <c r="C7342" s="672"/>
      <c r="D7342" s="313" t="s">
        <v>12699</v>
      </c>
      <c r="E7342" s="313" t="s">
        <v>8110</v>
      </c>
      <c r="I7342" s="313" t="s">
        <v>8111</v>
      </c>
      <c r="J7342" s="313" t="s">
        <v>3260</v>
      </c>
      <c r="K7342" s="313">
        <v>54</v>
      </c>
      <c r="L7342" s="319"/>
      <c r="M7342" s="319">
        <v>28</v>
      </c>
      <c r="N7342" s="319">
        <v>44</v>
      </c>
      <c r="O7342" s="319" t="s">
        <v>9644</v>
      </c>
      <c r="P7342" s="319">
        <v>17</v>
      </c>
      <c r="Q7342" s="319">
        <v>6</v>
      </c>
      <c r="R7342" s="319">
        <v>27</v>
      </c>
      <c r="S7342" s="319" t="s">
        <v>9645</v>
      </c>
      <c r="T7342" s="319">
        <v>67</v>
      </c>
      <c r="U7342" s="319">
        <v>54.478999999999999</v>
      </c>
      <c r="V7342" s="319">
        <v>17.108000000000001</v>
      </c>
      <c r="W7342" s="319"/>
      <c r="X7342" s="319"/>
      <c r="Y7342" s="319"/>
      <c r="Z7342" s="319"/>
      <c r="AA7342" s="319"/>
      <c r="AB7342" s="319"/>
      <c r="AC7342" s="319"/>
      <c r="AD7342" s="319"/>
      <c r="AE7342" s="319"/>
      <c r="AF7342" s="319"/>
    </row>
    <row r="7343" spans="2:32" s="313" customFormat="1" hidden="1" x14ac:dyDescent="0.25">
      <c r="B7343" s="313" t="s">
        <v>6489</v>
      </c>
      <c r="C7343" s="672"/>
      <c r="D7343" s="313" t="s">
        <v>12700</v>
      </c>
      <c r="E7343" s="313" t="s">
        <v>6490</v>
      </c>
      <c r="I7343" s="313" t="s">
        <v>6491</v>
      </c>
      <c r="J7343" s="313" t="s">
        <v>1895</v>
      </c>
      <c r="K7343" s="313">
        <v>49</v>
      </c>
      <c r="L7343" s="319"/>
      <c r="M7343" s="319">
        <v>41</v>
      </c>
      <c r="N7343" s="319">
        <v>47</v>
      </c>
      <c r="O7343" s="319" t="s">
        <v>9644</v>
      </c>
      <c r="P7343" s="319">
        <v>18</v>
      </c>
      <c r="Q7343" s="319">
        <v>6</v>
      </c>
      <c r="R7343" s="319">
        <v>40</v>
      </c>
      <c r="S7343" s="319" t="s">
        <v>9645</v>
      </c>
      <c r="T7343" s="319">
        <v>258</v>
      </c>
      <c r="U7343" s="319">
        <v>49.695999999999998</v>
      </c>
      <c r="V7343" s="319">
        <v>18.111000000000001</v>
      </c>
      <c r="W7343" s="319"/>
      <c r="X7343" s="319"/>
      <c r="Y7343" s="319"/>
      <c r="Z7343" s="319"/>
      <c r="AA7343" s="319"/>
      <c r="AB7343" s="319"/>
      <c r="AC7343" s="319"/>
      <c r="AD7343" s="319"/>
      <c r="AE7343" s="319"/>
      <c r="AF7343" s="319"/>
    </row>
    <row r="7344" spans="2:32" s="313" customFormat="1" hidden="1" x14ac:dyDescent="0.25">
      <c r="B7344" s="313" t="s">
        <v>6467</v>
      </c>
      <c r="C7344" s="672"/>
      <c r="D7344" s="313" t="s">
        <v>12701</v>
      </c>
      <c r="E7344" s="313" t="s">
        <v>6468</v>
      </c>
      <c r="I7344" s="313" t="s">
        <v>6467</v>
      </c>
      <c r="J7344" s="313" t="s">
        <v>421</v>
      </c>
      <c r="K7344" s="313">
        <v>40</v>
      </c>
      <c r="L7344" s="319"/>
      <c r="M7344" s="319">
        <v>36</v>
      </c>
      <c r="N7344" s="319">
        <v>32</v>
      </c>
      <c r="O7344" s="319" t="s">
        <v>9644</v>
      </c>
      <c r="P7344" s="319">
        <v>72</v>
      </c>
      <c r="Q7344" s="319">
        <v>47</v>
      </c>
      <c r="R7344" s="319">
        <v>35</v>
      </c>
      <c r="S7344" s="319" t="s">
        <v>9645</v>
      </c>
      <c r="T7344" s="319">
        <v>893</v>
      </c>
      <c r="U7344" s="319">
        <v>40.609000000000002</v>
      </c>
      <c r="V7344" s="319">
        <v>72.793000000000006</v>
      </c>
      <c r="W7344" s="319"/>
      <c r="X7344" s="319"/>
      <c r="Y7344" s="319"/>
      <c r="Z7344" s="319"/>
      <c r="AA7344" s="319"/>
      <c r="AB7344" s="319"/>
      <c r="AC7344" s="319"/>
      <c r="AD7344" s="319"/>
      <c r="AE7344" s="319"/>
      <c r="AF7344" s="319"/>
    </row>
    <row r="7345" spans="2:32" s="313" customFormat="1" hidden="1" x14ac:dyDescent="0.25">
      <c r="B7345" s="313" t="s">
        <v>6483</v>
      </c>
      <c r="C7345" s="672"/>
      <c r="D7345" s="313" t="s">
        <v>12702</v>
      </c>
      <c r="E7345" s="313" t="s">
        <v>6484</v>
      </c>
      <c r="I7345" s="313" t="s">
        <v>6485</v>
      </c>
      <c r="J7345" s="313" t="s">
        <v>847</v>
      </c>
      <c r="K7345" s="313">
        <v>51</v>
      </c>
      <c r="L7345" s="319"/>
      <c r="M7345" s="319">
        <v>11</v>
      </c>
      <c r="N7345" s="319">
        <v>56</v>
      </c>
      <c r="O7345" s="319" t="s">
        <v>9644</v>
      </c>
      <c r="P7345" s="319">
        <v>2</v>
      </c>
      <c r="Q7345" s="319">
        <v>51</v>
      </c>
      <c r="R7345" s="319">
        <v>44</v>
      </c>
      <c r="S7345" s="319" t="s">
        <v>9645</v>
      </c>
      <c r="T7345" s="319">
        <v>4</v>
      </c>
      <c r="U7345" s="319">
        <v>51.198999999999998</v>
      </c>
      <c r="V7345" s="319">
        <v>2.8620000000000001</v>
      </c>
      <c r="W7345" s="319"/>
      <c r="X7345" s="319"/>
      <c r="Y7345" s="319"/>
      <c r="Z7345" s="319"/>
      <c r="AA7345" s="319"/>
      <c r="AB7345" s="319"/>
      <c r="AC7345" s="319"/>
      <c r="AD7345" s="319"/>
      <c r="AE7345" s="319"/>
      <c r="AF7345" s="319"/>
    </row>
    <row r="7346" spans="2:32" s="313" customFormat="1" hidden="1" x14ac:dyDescent="0.25">
      <c r="B7346" s="313" t="s">
        <v>1654</v>
      </c>
      <c r="C7346" s="672"/>
      <c r="D7346" s="313" t="s">
        <v>12703</v>
      </c>
      <c r="E7346" s="313" t="s">
        <v>1657</v>
      </c>
      <c r="I7346" s="313" t="s">
        <v>1658</v>
      </c>
      <c r="J7346" s="313" t="s">
        <v>869</v>
      </c>
      <c r="K7346" s="313">
        <v>44</v>
      </c>
      <c r="L7346" s="319"/>
      <c r="M7346" s="319">
        <v>34</v>
      </c>
      <c r="N7346" s="319">
        <v>25</v>
      </c>
      <c r="O7346" s="319" t="s">
        <v>9644</v>
      </c>
      <c r="P7346" s="319">
        <v>26</v>
      </c>
      <c r="Q7346" s="319">
        <v>6</v>
      </c>
      <c r="R7346" s="319">
        <v>12</v>
      </c>
      <c r="S7346" s="319" t="s">
        <v>9645</v>
      </c>
      <c r="T7346" s="319">
        <v>96</v>
      </c>
      <c r="U7346" s="319">
        <v>44.573999999999998</v>
      </c>
      <c r="V7346" s="319">
        <v>26.103000000000002</v>
      </c>
      <c r="W7346" s="319"/>
      <c r="X7346" s="319"/>
      <c r="Y7346" s="319"/>
      <c r="Z7346" s="319"/>
      <c r="AA7346" s="319"/>
      <c r="AB7346" s="319"/>
      <c r="AC7346" s="319"/>
      <c r="AD7346" s="319"/>
      <c r="AE7346" s="319"/>
      <c r="AF7346" s="319"/>
    </row>
    <row r="7347" spans="2:32" s="313" customFormat="1" hidden="1" x14ac:dyDescent="0.25">
      <c r="B7347" s="313" t="s">
        <v>2364</v>
      </c>
      <c r="C7347" s="672"/>
      <c r="D7347" s="313" t="s">
        <v>12704</v>
      </c>
      <c r="E7347" s="313" t="s">
        <v>2365</v>
      </c>
      <c r="I7347" s="313" t="s">
        <v>2364</v>
      </c>
      <c r="J7347" s="313" t="s">
        <v>1204</v>
      </c>
      <c r="K7347" s="313">
        <v>8</v>
      </c>
      <c r="L7347" s="319"/>
      <c r="M7347" s="319">
        <v>36</v>
      </c>
      <c r="N7347" s="319">
        <v>4</v>
      </c>
      <c r="O7347" s="319" t="s">
        <v>9644</v>
      </c>
      <c r="P7347" s="319">
        <v>82</v>
      </c>
      <c r="Q7347" s="319">
        <v>58</v>
      </c>
      <c r="R7347" s="319">
        <v>12</v>
      </c>
      <c r="S7347" s="319" t="s">
        <v>9648</v>
      </c>
      <c r="T7347" s="319">
        <v>8</v>
      </c>
      <c r="U7347" s="319">
        <v>8.6010000000000009</v>
      </c>
      <c r="V7347" s="319">
        <v>-82.97</v>
      </c>
      <c r="W7347" s="319"/>
      <c r="X7347" s="319"/>
      <c r="Y7347" s="319"/>
      <c r="Z7347" s="319"/>
      <c r="AA7347" s="319"/>
      <c r="AB7347" s="319"/>
      <c r="AC7347" s="319"/>
      <c r="AD7347" s="319"/>
      <c r="AE7347" s="319"/>
      <c r="AF7347" s="319"/>
    </row>
    <row r="7348" spans="2:32" s="313" customFormat="1" hidden="1" x14ac:dyDescent="0.25">
      <c r="B7348" s="313" t="s">
        <v>6495</v>
      </c>
      <c r="C7348" s="672"/>
      <c r="D7348" s="313" t="s">
        <v>12705</v>
      </c>
      <c r="E7348" s="313" t="s">
        <v>6495</v>
      </c>
      <c r="I7348" s="313" t="s">
        <v>6495</v>
      </c>
      <c r="J7348" s="313" t="s">
        <v>878</v>
      </c>
      <c r="K7348" s="313">
        <v>7</v>
      </c>
      <c r="L7348" s="319"/>
      <c r="M7348" s="319">
        <v>0</v>
      </c>
      <c r="N7348" s="319">
        <v>37</v>
      </c>
      <c r="O7348" s="319" t="s">
        <v>9644</v>
      </c>
      <c r="P7348" s="319">
        <v>74</v>
      </c>
      <c r="Q7348" s="319">
        <v>42</v>
      </c>
      <c r="R7348" s="319">
        <v>55</v>
      </c>
      <c r="S7348" s="319" t="s">
        <v>9648</v>
      </c>
      <c r="T7348" s="319">
        <v>610</v>
      </c>
      <c r="U7348" s="319">
        <v>7.01</v>
      </c>
      <c r="V7348" s="319">
        <v>-74.715000000000003</v>
      </c>
      <c r="W7348" s="319"/>
      <c r="X7348" s="319"/>
      <c r="Y7348" s="319"/>
      <c r="Z7348" s="319"/>
      <c r="AA7348" s="319"/>
      <c r="AB7348" s="319"/>
      <c r="AC7348" s="319"/>
      <c r="AD7348" s="319"/>
      <c r="AE7348" s="319"/>
      <c r="AF7348" s="319"/>
    </row>
    <row r="7349" spans="2:32" s="313" customFormat="1" hidden="1" x14ac:dyDescent="0.25">
      <c r="B7349" s="313" t="s">
        <v>4571</v>
      </c>
      <c r="C7349" s="672"/>
      <c r="D7349" s="313" t="s">
        <v>12706</v>
      </c>
      <c r="E7349" s="313" t="s">
        <v>4572</v>
      </c>
      <c r="I7349" s="313" t="s">
        <v>4573</v>
      </c>
      <c r="J7349" s="313" t="s">
        <v>436</v>
      </c>
      <c r="K7349" s="313">
        <v>66</v>
      </c>
      <c r="L7349" s="319"/>
      <c r="M7349" s="319">
        <v>53</v>
      </c>
      <c r="N7349" s="319">
        <v>4</v>
      </c>
      <c r="O7349" s="319" t="s">
        <v>9644</v>
      </c>
      <c r="P7349" s="319">
        <v>162</v>
      </c>
      <c r="Q7349" s="319">
        <v>35</v>
      </c>
      <c r="R7349" s="319">
        <v>54</v>
      </c>
      <c r="S7349" s="319" t="s">
        <v>9648</v>
      </c>
      <c r="T7349" s="319">
        <v>4</v>
      </c>
      <c r="U7349" s="319">
        <v>66.884</v>
      </c>
      <c r="V7349" s="319">
        <v>-162.59800000000001</v>
      </c>
      <c r="W7349" s="319"/>
      <c r="X7349" s="319"/>
      <c r="Y7349" s="319"/>
      <c r="Z7349" s="319"/>
      <c r="AA7349" s="319"/>
      <c r="AB7349" s="319"/>
      <c r="AC7349" s="319"/>
      <c r="AD7349" s="319"/>
      <c r="AE7349" s="319"/>
      <c r="AF7349" s="319"/>
    </row>
    <row r="7350" spans="2:32" s="313" customFormat="1" hidden="1" x14ac:dyDescent="0.25">
      <c r="B7350" s="313" t="s">
        <v>6496</v>
      </c>
      <c r="C7350" s="672"/>
      <c r="D7350" s="313" t="s">
        <v>12707</v>
      </c>
      <c r="E7350" s="313" t="s">
        <v>6497</v>
      </c>
      <c r="I7350" s="313" t="s">
        <v>6496</v>
      </c>
      <c r="J7350" s="313" t="s">
        <v>1495</v>
      </c>
      <c r="K7350" s="313">
        <v>12</v>
      </c>
      <c r="L7350" s="319"/>
      <c r="M7350" s="319">
        <v>21</v>
      </c>
      <c r="N7350" s="319">
        <v>11</v>
      </c>
      <c r="O7350" s="319" t="s">
        <v>9644</v>
      </c>
      <c r="P7350" s="319">
        <v>1</v>
      </c>
      <c r="Q7350" s="319">
        <v>30</v>
      </c>
      <c r="R7350" s="319">
        <v>44</v>
      </c>
      <c r="S7350" s="319" t="s">
        <v>9648</v>
      </c>
      <c r="T7350" s="319">
        <v>317</v>
      </c>
      <c r="U7350" s="319">
        <v>12.353</v>
      </c>
      <c r="V7350" s="319">
        <v>-1.512</v>
      </c>
      <c r="W7350" s="319"/>
      <c r="X7350" s="319"/>
      <c r="Y7350" s="319"/>
      <c r="Z7350" s="319"/>
      <c r="AA7350" s="319"/>
      <c r="AB7350" s="319"/>
      <c r="AC7350" s="319"/>
      <c r="AD7350" s="319"/>
      <c r="AE7350" s="319"/>
      <c r="AF7350" s="319"/>
    </row>
    <row r="7351" spans="2:32" s="313" customFormat="1" hidden="1" x14ac:dyDescent="0.25">
      <c r="B7351" s="313" t="s">
        <v>6507</v>
      </c>
      <c r="C7351" s="672"/>
      <c r="D7351" s="313" t="s">
        <v>12708</v>
      </c>
      <c r="E7351" s="313" t="s">
        <v>6508</v>
      </c>
      <c r="I7351" s="313" t="s">
        <v>6509</v>
      </c>
      <c r="J7351" s="313" t="s">
        <v>508</v>
      </c>
      <c r="K7351" s="313">
        <v>34</v>
      </c>
      <c r="L7351" s="319"/>
      <c r="M7351" s="319">
        <v>47</v>
      </c>
      <c r="N7351" s="319">
        <v>13</v>
      </c>
      <c r="O7351" s="319" t="s">
        <v>9644</v>
      </c>
      <c r="P7351" s="319">
        <v>1</v>
      </c>
      <c r="Q7351" s="319">
        <v>55</v>
      </c>
      <c r="R7351" s="319">
        <v>26</v>
      </c>
      <c r="S7351" s="319" t="s">
        <v>9648</v>
      </c>
      <c r="T7351" s="319">
        <v>468</v>
      </c>
      <c r="U7351" s="319">
        <v>34.786999999999999</v>
      </c>
      <c r="V7351" s="319">
        <v>-1.9239999999999999</v>
      </c>
      <c r="W7351" s="319"/>
      <c r="X7351" s="319"/>
      <c r="Y7351" s="319"/>
      <c r="Z7351" s="319"/>
      <c r="AA7351" s="319"/>
      <c r="AB7351" s="319"/>
      <c r="AC7351" s="319"/>
      <c r="AD7351" s="319"/>
      <c r="AE7351" s="319"/>
      <c r="AF7351" s="319"/>
    </row>
    <row r="7352" spans="2:32" s="313" customFormat="1" hidden="1" x14ac:dyDescent="0.25">
      <c r="B7352" s="313" t="s">
        <v>6505</v>
      </c>
      <c r="C7352" s="672"/>
      <c r="D7352" s="313" t="s">
        <v>12709</v>
      </c>
      <c r="E7352" s="313" t="s">
        <v>6506</v>
      </c>
      <c r="I7352" s="313" t="s">
        <v>6505</v>
      </c>
      <c r="J7352" s="313" t="s">
        <v>1586</v>
      </c>
      <c r="K7352" s="313">
        <v>1</v>
      </c>
      <c r="L7352" s="319"/>
      <c r="M7352" s="319">
        <v>36</v>
      </c>
      <c r="N7352" s="319">
        <v>57</v>
      </c>
      <c r="O7352" s="319" t="s">
        <v>9644</v>
      </c>
      <c r="P7352" s="319">
        <v>16</v>
      </c>
      <c r="Q7352" s="319">
        <v>2</v>
      </c>
      <c r="R7352" s="319">
        <v>16</v>
      </c>
      <c r="S7352" s="319" t="s">
        <v>9645</v>
      </c>
      <c r="T7352" s="319">
        <v>353</v>
      </c>
      <c r="U7352" s="319">
        <v>1.6160000000000001</v>
      </c>
      <c r="V7352" s="319">
        <v>16.038</v>
      </c>
      <c r="W7352" s="319"/>
      <c r="X7352" s="319"/>
      <c r="Y7352" s="319"/>
      <c r="Z7352" s="319"/>
      <c r="AA7352" s="319"/>
      <c r="AB7352" s="319"/>
      <c r="AC7352" s="319"/>
      <c r="AD7352" s="319"/>
      <c r="AE7352" s="319"/>
      <c r="AF7352" s="319"/>
    </row>
    <row r="7353" spans="2:32" s="313" customFormat="1" hidden="1" x14ac:dyDescent="0.25">
      <c r="B7353" s="313" t="s">
        <v>6510</v>
      </c>
      <c r="C7353" s="672"/>
      <c r="D7353" s="313" t="s">
        <v>12710</v>
      </c>
      <c r="E7353" s="313" t="s">
        <v>6511</v>
      </c>
      <c r="I7353" s="313" t="s">
        <v>6510</v>
      </c>
      <c r="J7353" s="313" t="s">
        <v>2849</v>
      </c>
      <c r="K7353" s="313">
        <v>64</v>
      </c>
      <c r="L7353" s="319"/>
      <c r="M7353" s="319">
        <v>55</v>
      </c>
      <c r="N7353" s="319">
        <v>48</v>
      </c>
      <c r="O7353" s="319" t="s">
        <v>9644</v>
      </c>
      <c r="P7353" s="319">
        <v>25</v>
      </c>
      <c r="Q7353" s="319">
        <v>21</v>
      </c>
      <c r="R7353" s="319">
        <v>16</v>
      </c>
      <c r="S7353" s="319" t="s">
        <v>9645</v>
      </c>
      <c r="T7353" s="319">
        <v>15</v>
      </c>
      <c r="U7353" s="319">
        <v>64.930000000000007</v>
      </c>
      <c r="V7353" s="319">
        <v>25.353999999999999</v>
      </c>
      <c r="W7353" s="319"/>
      <c r="X7353" s="319"/>
      <c r="Y7353" s="319"/>
      <c r="Z7353" s="319"/>
      <c r="AA7353" s="319"/>
      <c r="AB7353" s="319"/>
      <c r="AC7353" s="319"/>
      <c r="AD7353" s="319"/>
      <c r="AE7353" s="319"/>
      <c r="AF7353" s="319"/>
    </row>
    <row r="7354" spans="2:32" s="313" customFormat="1" hidden="1" x14ac:dyDescent="0.25">
      <c r="B7354" s="313" t="s">
        <v>1245</v>
      </c>
      <c r="C7354" s="672"/>
      <c r="D7354" s="313" t="s">
        <v>12711</v>
      </c>
      <c r="E7354" s="313" t="s">
        <v>1246</v>
      </c>
      <c r="I7354" s="313" t="s">
        <v>1245</v>
      </c>
      <c r="J7354" s="313" t="s">
        <v>1027</v>
      </c>
      <c r="K7354" s="313">
        <v>4</v>
      </c>
      <c r="L7354" s="319"/>
      <c r="M7354" s="319">
        <v>28</v>
      </c>
      <c r="N7354" s="319">
        <v>23</v>
      </c>
      <c r="O7354" s="319" t="s">
        <v>9644</v>
      </c>
      <c r="P7354" s="319">
        <v>14</v>
      </c>
      <c r="Q7354" s="319">
        <v>21</v>
      </c>
      <c r="R7354" s="319">
        <v>49</v>
      </c>
      <c r="S7354" s="319" t="s">
        <v>9645</v>
      </c>
      <c r="T7354" s="319">
        <v>656</v>
      </c>
      <c r="U7354" s="319">
        <v>4.4729999999999999</v>
      </c>
      <c r="V7354" s="319">
        <v>14.364000000000001</v>
      </c>
      <c r="W7354" s="319"/>
      <c r="X7354" s="319"/>
      <c r="Y7354" s="319"/>
      <c r="Z7354" s="319"/>
      <c r="AA7354" s="319"/>
      <c r="AB7354" s="319"/>
      <c r="AC7354" s="319"/>
      <c r="AD7354" s="319"/>
      <c r="AE7354" s="319"/>
      <c r="AF7354" s="319"/>
    </row>
    <row r="7355" spans="2:32" s="313" customFormat="1" hidden="1" x14ac:dyDescent="0.25">
      <c r="B7355" s="313" t="s">
        <v>997</v>
      </c>
      <c r="C7355" s="672"/>
      <c r="D7355" s="313" t="s">
        <v>12712</v>
      </c>
      <c r="E7355" s="313" t="s">
        <v>998</v>
      </c>
      <c r="I7355" s="313" t="s">
        <v>999</v>
      </c>
      <c r="J7355" s="313" t="s">
        <v>594</v>
      </c>
      <c r="K7355" s="313">
        <v>43</v>
      </c>
      <c r="L7355" s="319"/>
      <c r="M7355" s="319">
        <v>33</v>
      </c>
      <c r="N7355" s="319">
        <v>48</v>
      </c>
      <c r="O7355" s="319" t="s">
        <v>9644</v>
      </c>
      <c r="P7355" s="319">
        <v>6</v>
      </c>
      <c r="Q7355" s="319">
        <v>2</v>
      </c>
      <c r="R7355" s="319">
        <v>4</v>
      </c>
      <c r="S7355" s="319" t="s">
        <v>9648</v>
      </c>
      <c r="T7355" s="319">
        <v>127</v>
      </c>
      <c r="U7355" s="319">
        <v>43.563000000000002</v>
      </c>
      <c r="V7355" s="319">
        <v>-6.0339999999999998</v>
      </c>
      <c r="W7355" s="319"/>
      <c r="X7355" s="319"/>
      <c r="Y7355" s="319"/>
      <c r="Z7355" s="319"/>
      <c r="AA7355" s="319"/>
      <c r="AB7355" s="319"/>
      <c r="AC7355" s="319"/>
      <c r="AD7355" s="319"/>
      <c r="AE7355" s="319"/>
      <c r="AF7355" s="319"/>
    </row>
    <row r="7356" spans="2:32" s="313" customFormat="1" hidden="1" x14ac:dyDescent="0.25">
      <c r="B7356" s="313" t="s">
        <v>6521</v>
      </c>
      <c r="C7356" s="672"/>
      <c r="D7356" s="313" t="s">
        <v>12713</v>
      </c>
      <c r="E7356" s="313" t="s">
        <v>6522</v>
      </c>
      <c r="I7356" s="313" t="s">
        <v>6523</v>
      </c>
      <c r="J7356" s="313" t="s">
        <v>1194</v>
      </c>
      <c r="K7356" s="313">
        <v>51</v>
      </c>
      <c r="L7356" s="319"/>
      <c r="M7356" s="319">
        <v>50</v>
      </c>
      <c r="N7356" s="319">
        <v>13</v>
      </c>
      <c r="O7356" s="319" t="s">
        <v>9644</v>
      </c>
      <c r="P7356" s="319">
        <v>1</v>
      </c>
      <c r="Q7356" s="319">
        <v>19</v>
      </c>
      <c r="R7356" s="319">
        <v>12</v>
      </c>
      <c r="S7356" s="319" t="s">
        <v>9648</v>
      </c>
      <c r="T7356" s="319">
        <v>83</v>
      </c>
      <c r="U7356" s="319">
        <v>51.837000000000003</v>
      </c>
      <c r="V7356" s="319">
        <v>-1.32</v>
      </c>
      <c r="W7356" s="319"/>
      <c r="X7356" s="319"/>
      <c r="Y7356" s="319"/>
      <c r="Z7356" s="319"/>
      <c r="AA7356" s="319"/>
      <c r="AB7356" s="319"/>
      <c r="AC7356" s="319"/>
      <c r="AD7356" s="319"/>
      <c r="AE7356" s="319"/>
      <c r="AF7356" s="319"/>
    </row>
    <row r="7357" spans="2:32" s="313" customFormat="1" hidden="1" x14ac:dyDescent="0.25">
      <c r="B7357" s="313" t="s">
        <v>6524</v>
      </c>
      <c r="C7357" s="672"/>
      <c r="D7357" s="313" t="s">
        <v>12714</v>
      </c>
      <c r="E7357" s="313" t="s">
        <v>6525</v>
      </c>
      <c r="I7357" s="313" t="s">
        <v>6524</v>
      </c>
      <c r="J7357" s="313" t="s">
        <v>1463</v>
      </c>
      <c r="K7357" s="313">
        <v>1</v>
      </c>
      <c r="L7357" s="319"/>
      <c r="M7357" s="319">
        <v>32</v>
      </c>
      <c r="N7357" s="319">
        <v>28</v>
      </c>
      <c r="O7357" s="319" t="s">
        <v>9644</v>
      </c>
      <c r="P7357" s="319">
        <v>11</v>
      </c>
      <c r="Q7357" s="319">
        <v>34</v>
      </c>
      <c r="R7357" s="319">
        <v>51</v>
      </c>
      <c r="S7357" s="319" t="s">
        <v>9645</v>
      </c>
      <c r="T7357" s="319">
        <v>658</v>
      </c>
      <c r="U7357" s="319">
        <v>1.5409999999999999</v>
      </c>
      <c r="V7357" s="319">
        <v>11.581</v>
      </c>
      <c r="W7357" s="319"/>
      <c r="X7357" s="319"/>
      <c r="Y7357" s="319"/>
      <c r="Z7357" s="319"/>
      <c r="AA7357" s="319"/>
      <c r="AB7357" s="319"/>
      <c r="AC7357" s="319"/>
      <c r="AD7357" s="319"/>
      <c r="AE7357" s="319"/>
      <c r="AF7357" s="319"/>
    </row>
    <row r="7358" spans="2:32" s="313" customFormat="1" hidden="1" x14ac:dyDescent="0.25">
      <c r="B7358" s="313" t="s">
        <v>5933</v>
      </c>
      <c r="C7358" s="672"/>
      <c r="D7358" s="313" t="s">
        <v>12715</v>
      </c>
      <c r="E7358" s="313" t="s">
        <v>5934</v>
      </c>
      <c r="I7358" s="313" t="s">
        <v>5933</v>
      </c>
      <c r="J7358" s="313" t="s">
        <v>2808</v>
      </c>
      <c r="K7358" s="313">
        <v>3</v>
      </c>
      <c r="L7358" s="319"/>
      <c r="M7358" s="319">
        <v>28</v>
      </c>
      <c r="N7358" s="319">
        <v>11</v>
      </c>
      <c r="O7358" s="319" t="s">
        <v>9644</v>
      </c>
      <c r="P7358" s="319">
        <v>39</v>
      </c>
      <c r="Q7358" s="319">
        <v>6</v>
      </c>
      <c r="R7358" s="319">
        <v>5</v>
      </c>
      <c r="S7358" s="319" t="s">
        <v>9645</v>
      </c>
      <c r="T7358" s="319">
        <v>851</v>
      </c>
      <c r="U7358" s="319">
        <v>3.47</v>
      </c>
      <c r="V7358" s="319">
        <v>39.100999999999999</v>
      </c>
      <c r="W7358" s="319"/>
      <c r="X7358" s="319"/>
      <c r="Y7358" s="319"/>
      <c r="Z7358" s="319"/>
      <c r="AA7358" s="319"/>
      <c r="AB7358" s="319"/>
      <c r="AC7358" s="319"/>
      <c r="AD7358" s="319"/>
      <c r="AE7358" s="319"/>
      <c r="AF7358" s="319"/>
    </row>
    <row r="7359" spans="2:32" s="313" customFormat="1" hidden="1" x14ac:dyDescent="0.25">
      <c r="B7359" s="313" t="s">
        <v>7951</v>
      </c>
      <c r="C7359" s="672"/>
      <c r="D7359" s="313" t="s">
        <v>12716</v>
      </c>
      <c r="E7359" s="313" t="s">
        <v>7952</v>
      </c>
      <c r="I7359" s="313" t="s">
        <v>7953</v>
      </c>
      <c r="J7359" s="313" t="s">
        <v>594</v>
      </c>
      <c r="K7359" s="313">
        <v>37</v>
      </c>
      <c r="L7359" s="319"/>
      <c r="M7359" s="319">
        <v>10</v>
      </c>
      <c r="N7359" s="319">
        <v>29</v>
      </c>
      <c r="O7359" s="319" t="s">
        <v>9644</v>
      </c>
      <c r="P7359" s="319">
        <v>5</v>
      </c>
      <c r="Q7359" s="319">
        <v>36</v>
      </c>
      <c r="R7359" s="319">
        <v>57</v>
      </c>
      <c r="S7359" s="319" t="s">
        <v>9648</v>
      </c>
      <c r="T7359" s="319">
        <v>87</v>
      </c>
      <c r="U7359" s="319">
        <v>37.174999999999997</v>
      </c>
      <c r="V7359" s="319">
        <v>-5.6159999999999997</v>
      </c>
      <c r="W7359" s="319"/>
      <c r="X7359" s="319"/>
      <c r="Y7359" s="319"/>
      <c r="Z7359" s="319"/>
      <c r="AA7359" s="319"/>
      <c r="AB7359" s="319"/>
      <c r="AC7359" s="319"/>
      <c r="AD7359" s="319"/>
      <c r="AE7359" s="319"/>
      <c r="AF7359" s="319"/>
    </row>
    <row r="7360" spans="2:32" s="313" customFormat="1" hidden="1" x14ac:dyDescent="0.25">
      <c r="B7360" s="313" t="s">
        <v>6500</v>
      </c>
      <c r="C7360" s="672"/>
      <c r="D7360" s="313" t="s">
        <v>12717</v>
      </c>
      <c r="E7360" s="313" t="s">
        <v>6501</v>
      </c>
      <c r="I7360" s="313" t="s">
        <v>6500</v>
      </c>
      <c r="J7360" s="313" t="s">
        <v>508</v>
      </c>
      <c r="K7360" s="313">
        <v>30</v>
      </c>
      <c r="L7360" s="319"/>
      <c r="M7360" s="319">
        <v>56</v>
      </c>
      <c r="N7360" s="319">
        <v>20</v>
      </c>
      <c r="O7360" s="319" t="s">
        <v>9644</v>
      </c>
      <c r="P7360" s="319">
        <v>6</v>
      </c>
      <c r="Q7360" s="319">
        <v>54</v>
      </c>
      <c r="R7360" s="319">
        <v>33</v>
      </c>
      <c r="S7360" s="319" t="s">
        <v>9648</v>
      </c>
      <c r="T7360" s="319">
        <v>1154</v>
      </c>
      <c r="U7360" s="319">
        <v>30.939</v>
      </c>
      <c r="V7360" s="319">
        <v>-6.9089999999999998</v>
      </c>
      <c r="W7360" s="319"/>
      <c r="X7360" s="319"/>
      <c r="Y7360" s="319"/>
      <c r="Z7360" s="319"/>
      <c r="AA7360" s="319"/>
      <c r="AB7360" s="319"/>
      <c r="AC7360" s="319"/>
      <c r="AD7360" s="319"/>
      <c r="AE7360" s="319"/>
      <c r="AF7360" s="319"/>
    </row>
    <row r="7361" spans="2:32" s="313" customFormat="1" hidden="1" x14ac:dyDescent="0.25">
      <c r="B7361" s="313" t="s">
        <v>1423</v>
      </c>
      <c r="C7361" s="672"/>
      <c r="D7361" s="313" t="s">
        <v>12718</v>
      </c>
      <c r="E7361" s="313" t="s">
        <v>1424</v>
      </c>
      <c r="I7361" s="313" t="s">
        <v>1423</v>
      </c>
      <c r="J7361" s="313" t="s">
        <v>516</v>
      </c>
      <c r="K7361" s="313">
        <v>21</v>
      </c>
      <c r="L7361" s="319"/>
      <c r="M7361" s="319">
        <v>59</v>
      </c>
      <c r="N7361" s="319">
        <v>19</v>
      </c>
      <c r="O7361" s="319" t="s">
        <v>9644</v>
      </c>
      <c r="P7361" s="319">
        <v>82</v>
      </c>
      <c r="Q7361" s="319">
        <v>6</v>
      </c>
      <c r="R7361" s="319">
        <v>40</v>
      </c>
      <c r="S7361" s="319" t="s">
        <v>9645</v>
      </c>
      <c r="T7361" s="319">
        <v>275</v>
      </c>
      <c r="U7361" s="319">
        <v>21.989000000000001</v>
      </c>
      <c r="V7361" s="319">
        <v>82.111000000000004</v>
      </c>
      <c r="W7361" s="319"/>
      <c r="X7361" s="319"/>
      <c r="Y7361" s="319"/>
      <c r="Z7361" s="319"/>
      <c r="AA7361" s="319"/>
      <c r="AB7361" s="319"/>
      <c r="AC7361" s="319"/>
      <c r="AD7361" s="319"/>
      <c r="AE7361" s="319"/>
      <c r="AF7361" s="319"/>
    </row>
    <row r="7362" spans="2:32" s="313" customFormat="1" hidden="1" x14ac:dyDescent="0.25">
      <c r="B7362" s="313" t="s">
        <v>1501</v>
      </c>
      <c r="C7362" s="672"/>
      <c r="D7362" s="313" t="s">
        <v>12719</v>
      </c>
      <c r="E7362" s="313" t="s">
        <v>6587</v>
      </c>
      <c r="I7362" s="313" t="s">
        <v>6588</v>
      </c>
      <c r="J7362" s="313" t="s">
        <v>1501</v>
      </c>
      <c r="K7362" s="313">
        <v>8</v>
      </c>
      <c r="L7362" s="319"/>
      <c r="M7362" s="319">
        <v>58</v>
      </c>
      <c r="N7362" s="319">
        <v>24</v>
      </c>
      <c r="O7362" s="319" t="s">
        <v>9644</v>
      </c>
      <c r="P7362" s="319">
        <v>79</v>
      </c>
      <c r="Q7362" s="319">
        <v>33</v>
      </c>
      <c r="R7362" s="319">
        <v>20</v>
      </c>
      <c r="S7362" s="319" t="s">
        <v>9648</v>
      </c>
      <c r="T7362" s="319">
        <v>10</v>
      </c>
      <c r="U7362" s="319">
        <v>8.9730000000000008</v>
      </c>
      <c r="V7362" s="319">
        <v>-79.555999999999997</v>
      </c>
      <c r="W7362" s="319"/>
      <c r="X7362" s="319"/>
      <c r="Y7362" s="319"/>
      <c r="Z7362" s="319"/>
      <c r="AA7362" s="319"/>
      <c r="AB7362" s="319"/>
      <c r="AC7362" s="319"/>
      <c r="AD7362" s="319"/>
      <c r="AE7362" s="319"/>
      <c r="AF7362" s="319"/>
    </row>
    <row r="7363" spans="2:32" s="313" customFormat="1" hidden="1" x14ac:dyDescent="0.25">
      <c r="B7363" s="313" t="s">
        <v>6535</v>
      </c>
      <c r="C7363" s="672"/>
      <c r="D7363" s="313" t="s">
        <v>12720</v>
      </c>
      <c r="E7363" s="313" t="s">
        <v>6536</v>
      </c>
      <c r="I7363" s="313" t="s">
        <v>6537</v>
      </c>
      <c r="J7363" s="313" t="s">
        <v>406</v>
      </c>
      <c r="K7363" s="313">
        <v>51</v>
      </c>
      <c r="L7363" s="319"/>
      <c r="M7363" s="319">
        <v>36</v>
      </c>
      <c r="N7363" s="319">
        <v>51</v>
      </c>
      <c r="O7363" s="319" t="s">
        <v>9644</v>
      </c>
      <c r="P7363" s="319">
        <v>8</v>
      </c>
      <c r="Q7363" s="319">
        <v>36</v>
      </c>
      <c r="R7363" s="319">
        <v>58</v>
      </c>
      <c r="S7363" s="319" t="s">
        <v>9645</v>
      </c>
      <c r="T7363" s="319">
        <v>214</v>
      </c>
      <c r="U7363" s="319">
        <v>51.613999999999997</v>
      </c>
      <c r="V7363" s="319">
        <v>8.6159999999999997</v>
      </c>
      <c r="W7363" s="319"/>
      <c r="X7363" s="319"/>
      <c r="Y7363" s="319"/>
      <c r="Z7363" s="319"/>
      <c r="AA7363" s="319"/>
      <c r="AB7363" s="319"/>
      <c r="AC7363" s="319"/>
      <c r="AD7363" s="319"/>
      <c r="AE7363" s="319"/>
      <c r="AF7363" s="319"/>
    </row>
    <row r="7364" spans="2:32" s="313" customFormat="1" hidden="1" x14ac:dyDescent="0.25">
      <c r="B7364" s="313" t="s">
        <v>2910</v>
      </c>
      <c r="C7364" s="672"/>
      <c r="D7364" s="313" t="s">
        <v>12721</v>
      </c>
      <c r="E7364" s="313" t="s">
        <v>2911</v>
      </c>
      <c r="I7364" s="313" t="s">
        <v>2912</v>
      </c>
      <c r="J7364" s="313" t="s">
        <v>436</v>
      </c>
      <c r="K7364" s="313">
        <v>47</v>
      </c>
      <c r="L7364" s="319"/>
      <c r="M7364" s="319">
        <v>54</v>
      </c>
      <c r="N7364" s="319">
        <v>22</v>
      </c>
      <c r="O7364" s="319" t="s">
        <v>9644</v>
      </c>
      <c r="P7364" s="319">
        <v>122</v>
      </c>
      <c r="Q7364" s="319">
        <v>16</v>
      </c>
      <c r="R7364" s="319">
        <v>53</v>
      </c>
      <c r="S7364" s="319" t="s">
        <v>9648</v>
      </c>
      <c r="T7364" s="319">
        <v>185</v>
      </c>
      <c r="U7364" s="319">
        <v>47.905999999999999</v>
      </c>
      <c r="V7364" s="319">
        <v>-122.28100000000001</v>
      </c>
      <c r="W7364" s="319"/>
      <c r="X7364" s="319"/>
      <c r="Y7364" s="319"/>
      <c r="Z7364" s="319"/>
      <c r="AA7364" s="319"/>
      <c r="AB7364" s="319"/>
      <c r="AC7364" s="319"/>
      <c r="AD7364" s="319"/>
      <c r="AE7364" s="319"/>
      <c r="AF7364" s="319"/>
    </row>
    <row r="7365" spans="2:32" s="313" customFormat="1" hidden="1" x14ac:dyDescent="0.25">
      <c r="B7365" s="313" t="s">
        <v>6589</v>
      </c>
      <c r="C7365" s="672"/>
      <c r="D7365" s="313" t="s">
        <v>12722</v>
      </c>
      <c r="E7365" s="313" t="s">
        <v>6590</v>
      </c>
      <c r="I7365" s="313" t="s">
        <v>6591</v>
      </c>
      <c r="J7365" s="313" t="s">
        <v>436</v>
      </c>
      <c r="K7365" s="313">
        <v>30</v>
      </c>
      <c r="L7365" s="319"/>
      <c r="M7365" s="319">
        <v>4</v>
      </c>
      <c r="N7365" s="319">
        <v>11</v>
      </c>
      <c r="O7365" s="319" t="s">
        <v>9644</v>
      </c>
      <c r="P7365" s="319">
        <v>85</v>
      </c>
      <c r="Q7365" s="319">
        <v>34</v>
      </c>
      <c r="R7365" s="319">
        <v>35</v>
      </c>
      <c r="S7365" s="319" t="s">
        <v>9648</v>
      </c>
      <c r="T7365" s="319">
        <v>6</v>
      </c>
      <c r="U7365" s="319">
        <v>30.07</v>
      </c>
      <c r="V7365" s="319">
        <v>-85.575999999999993</v>
      </c>
      <c r="W7365" s="319"/>
      <c r="X7365" s="319"/>
      <c r="Y7365" s="319"/>
      <c r="Z7365" s="319"/>
      <c r="AA7365" s="319"/>
      <c r="AB7365" s="319"/>
      <c r="AC7365" s="319"/>
      <c r="AD7365" s="319"/>
      <c r="AE7365" s="319"/>
      <c r="AF7365" s="319"/>
    </row>
    <row r="7366" spans="2:32" s="313" customFormat="1" hidden="1" x14ac:dyDescent="0.25">
      <c r="B7366" s="313" t="s">
        <v>6672</v>
      </c>
      <c r="C7366" s="672"/>
      <c r="D7366" s="313" t="s">
        <v>12723</v>
      </c>
      <c r="E7366" s="313" t="s">
        <v>6673</v>
      </c>
      <c r="I7366" s="313" t="s">
        <v>6672</v>
      </c>
      <c r="J7366" s="313" t="s">
        <v>1148</v>
      </c>
      <c r="K7366" s="313">
        <v>6</v>
      </c>
      <c r="L7366" s="319"/>
      <c r="M7366" s="319">
        <v>47</v>
      </c>
      <c r="N7366" s="319">
        <v>7</v>
      </c>
      <c r="O7366" s="319" t="s">
        <v>9644</v>
      </c>
      <c r="P7366" s="319">
        <v>101</v>
      </c>
      <c r="Q7366" s="319">
        <v>9</v>
      </c>
      <c r="R7366" s="319">
        <v>12</v>
      </c>
      <c r="S7366" s="319" t="s">
        <v>9645</v>
      </c>
      <c r="T7366" s="319">
        <v>3</v>
      </c>
      <c r="U7366" s="319">
        <v>6.7850000000000001</v>
      </c>
      <c r="V7366" s="319">
        <v>101.15300000000001</v>
      </c>
      <c r="W7366" s="319"/>
      <c r="X7366" s="319"/>
      <c r="Y7366" s="319"/>
      <c r="Z7366" s="319"/>
      <c r="AA7366" s="319"/>
      <c r="AB7366" s="319"/>
      <c r="AC7366" s="319"/>
      <c r="AD7366" s="319"/>
      <c r="AE7366" s="319"/>
      <c r="AF7366" s="319"/>
    </row>
    <row r="7367" spans="2:32" s="313" customFormat="1" hidden="1" x14ac:dyDescent="0.25">
      <c r="B7367" s="313" t="s">
        <v>6974</v>
      </c>
      <c r="C7367" s="672"/>
      <c r="D7367" s="313" t="s">
        <v>12724</v>
      </c>
      <c r="E7367" s="313" t="s">
        <v>6975</v>
      </c>
      <c r="I7367" s="313" t="s">
        <v>6976</v>
      </c>
      <c r="J7367" s="313" t="s">
        <v>1828</v>
      </c>
      <c r="K7367" s="313">
        <v>18</v>
      </c>
      <c r="L7367" s="319"/>
      <c r="M7367" s="319">
        <v>34</v>
      </c>
      <c r="N7367" s="319">
        <v>48</v>
      </c>
      <c r="O7367" s="319" t="s">
        <v>9644</v>
      </c>
      <c r="P7367" s="319">
        <v>72</v>
      </c>
      <c r="Q7367" s="319">
        <v>17</v>
      </c>
      <c r="R7367" s="319">
        <v>33</v>
      </c>
      <c r="S7367" s="319" t="s">
        <v>9648</v>
      </c>
      <c r="T7367" s="319">
        <v>37</v>
      </c>
      <c r="U7367" s="319">
        <v>18.579999999999998</v>
      </c>
      <c r="V7367" s="319">
        <v>-72.293000000000006</v>
      </c>
      <c r="W7367" s="319"/>
      <c r="X7367" s="319"/>
      <c r="Y7367" s="319"/>
      <c r="Z7367" s="319"/>
      <c r="AA7367" s="319"/>
      <c r="AB7367" s="319"/>
      <c r="AC7367" s="319"/>
      <c r="AD7367" s="319"/>
      <c r="AE7367" s="319"/>
      <c r="AF7367" s="319"/>
    </row>
    <row r="7368" spans="2:32" s="313" customFormat="1" hidden="1" x14ac:dyDescent="0.25">
      <c r="B7368" s="313" t="s">
        <v>6572</v>
      </c>
      <c r="C7368" s="672"/>
      <c r="D7368" s="313" t="s">
        <v>12725</v>
      </c>
      <c r="E7368" s="313" t="s">
        <v>6573</v>
      </c>
      <c r="I7368" s="313" t="s">
        <v>6574</v>
      </c>
      <c r="J7368" s="313" t="s">
        <v>436</v>
      </c>
      <c r="K7368" s="313">
        <v>61</v>
      </c>
      <c r="L7368" s="319"/>
      <c r="M7368" s="319">
        <v>35</v>
      </c>
      <c r="N7368" s="319">
        <v>41</v>
      </c>
      <c r="O7368" s="319" t="s">
        <v>9644</v>
      </c>
      <c r="P7368" s="319">
        <v>149</v>
      </c>
      <c r="Q7368" s="319">
        <v>5</v>
      </c>
      <c r="R7368" s="319">
        <v>19</v>
      </c>
      <c r="S7368" s="319" t="s">
        <v>9648</v>
      </c>
      <c r="T7368" s="319">
        <v>76</v>
      </c>
      <c r="U7368" s="319">
        <v>61.594999999999999</v>
      </c>
      <c r="V7368" s="319">
        <v>-149.089</v>
      </c>
      <c r="W7368" s="319"/>
      <c r="X7368" s="319"/>
      <c r="Y7368" s="319"/>
      <c r="Z7368" s="319"/>
      <c r="AA7368" s="319"/>
      <c r="AB7368" s="319"/>
      <c r="AC7368" s="319"/>
      <c r="AD7368" s="319"/>
      <c r="AE7368" s="319"/>
      <c r="AF7368" s="319"/>
    </row>
    <row r="7369" spans="2:32" s="313" customFormat="1" hidden="1" x14ac:dyDescent="0.25">
      <c r="B7369" s="313" t="s">
        <v>6664</v>
      </c>
      <c r="C7369" s="672"/>
      <c r="D7369" s="313" t="s">
        <v>12726</v>
      </c>
      <c r="E7369" s="313" t="s">
        <v>6665</v>
      </c>
      <c r="I7369" s="313" t="s">
        <v>6666</v>
      </c>
      <c r="J7369" s="313" t="s">
        <v>516</v>
      </c>
      <c r="K7369" s="313">
        <v>25</v>
      </c>
      <c r="L7369" s="319"/>
      <c r="M7369" s="319">
        <v>35</v>
      </c>
      <c r="N7369" s="319">
        <v>26</v>
      </c>
      <c r="O7369" s="319" t="s">
        <v>9644</v>
      </c>
      <c r="P7369" s="319">
        <v>85</v>
      </c>
      <c r="Q7369" s="319">
        <v>5</v>
      </c>
      <c r="R7369" s="319">
        <v>16</v>
      </c>
      <c r="S7369" s="319" t="s">
        <v>9645</v>
      </c>
      <c r="T7369" s="319">
        <v>52</v>
      </c>
      <c r="U7369" s="319">
        <v>25.591000000000001</v>
      </c>
      <c r="V7369" s="319">
        <v>85.087999999999994</v>
      </c>
      <c r="W7369" s="319"/>
      <c r="X7369" s="319"/>
      <c r="Y7369" s="319"/>
      <c r="Z7369" s="319"/>
      <c r="AA7369" s="319"/>
      <c r="AB7369" s="319"/>
      <c r="AC7369" s="319"/>
      <c r="AD7369" s="319"/>
      <c r="AE7369" s="319"/>
      <c r="AF7369" s="319"/>
    </row>
    <row r="7370" spans="2:32" s="313" customFormat="1" hidden="1" x14ac:dyDescent="0.25">
      <c r="B7370" s="313" t="s">
        <v>6682</v>
      </c>
      <c r="C7370" s="672"/>
      <c r="D7370" s="313" t="s">
        <v>12727</v>
      </c>
      <c r="E7370" s="313" t="s">
        <v>6683</v>
      </c>
      <c r="I7370" s="313" t="s">
        <v>6684</v>
      </c>
      <c r="J7370" s="313" t="s">
        <v>665</v>
      </c>
      <c r="K7370" s="313">
        <v>9</v>
      </c>
      <c r="L7370" s="319"/>
      <c r="M7370" s="319">
        <v>24</v>
      </c>
      <c r="N7370" s="319">
        <v>3</v>
      </c>
      <c r="O7370" s="319" t="s">
        <v>9647</v>
      </c>
      <c r="P7370" s="319">
        <v>38</v>
      </c>
      <c r="Q7370" s="319">
        <v>15</v>
      </c>
      <c r="R7370" s="319">
        <v>2</v>
      </c>
      <c r="S7370" s="319" t="s">
        <v>9648</v>
      </c>
      <c r="T7370" s="319">
        <v>270</v>
      </c>
      <c r="U7370" s="319">
        <v>-9.4009999999999998</v>
      </c>
      <c r="V7370" s="319">
        <v>-38.250999999999998</v>
      </c>
      <c r="W7370" s="319"/>
      <c r="X7370" s="319"/>
      <c r="Y7370" s="319"/>
      <c r="Z7370" s="319"/>
      <c r="AA7370" s="319"/>
      <c r="AB7370" s="319"/>
      <c r="AC7370" s="319"/>
      <c r="AD7370" s="319"/>
      <c r="AE7370" s="319"/>
      <c r="AF7370" s="319"/>
    </row>
    <row r="7371" spans="2:32" s="313" customFormat="1" hidden="1" x14ac:dyDescent="0.25">
      <c r="B7371" s="313" t="s">
        <v>7024</v>
      </c>
      <c r="C7371" s="672"/>
      <c r="D7371" s="313" t="s">
        <v>12728</v>
      </c>
      <c r="E7371" s="313" t="s">
        <v>7025</v>
      </c>
      <c r="I7371" s="313" t="s">
        <v>7026</v>
      </c>
      <c r="J7371" s="313" t="s">
        <v>469</v>
      </c>
      <c r="K7371" s="313">
        <v>20</v>
      </c>
      <c r="L7371" s="319"/>
      <c r="M7371" s="319">
        <v>36</v>
      </c>
      <c r="N7371" s="319">
        <v>9</v>
      </c>
      <c r="O7371" s="319" t="s">
        <v>9644</v>
      </c>
      <c r="P7371" s="319">
        <v>97</v>
      </c>
      <c r="Q7371" s="319">
        <v>27</v>
      </c>
      <c r="R7371" s="319">
        <v>39</v>
      </c>
      <c r="S7371" s="319" t="s">
        <v>9648</v>
      </c>
      <c r="T7371" s="319">
        <v>139</v>
      </c>
      <c r="U7371" s="319">
        <v>20.603000000000002</v>
      </c>
      <c r="V7371" s="319">
        <v>-97.460999999999999</v>
      </c>
      <c r="W7371" s="319"/>
      <c r="X7371" s="319"/>
      <c r="Y7371" s="319"/>
      <c r="Z7371" s="319"/>
      <c r="AA7371" s="319"/>
      <c r="AB7371" s="319"/>
      <c r="AC7371" s="319"/>
      <c r="AD7371" s="319"/>
      <c r="AE7371" s="319"/>
      <c r="AF7371" s="319"/>
    </row>
    <row r="7372" spans="2:32" s="313" customFormat="1" hidden="1" x14ac:dyDescent="0.25">
      <c r="B7372" s="313" t="s">
        <v>7101</v>
      </c>
      <c r="C7372" s="672"/>
      <c r="D7372" s="313" t="s">
        <v>12729</v>
      </c>
      <c r="E7372" s="313" t="s">
        <v>7102</v>
      </c>
      <c r="I7372" s="313" t="s">
        <v>7103</v>
      </c>
      <c r="J7372" s="313" t="s">
        <v>469</v>
      </c>
      <c r="K7372" s="313">
        <v>19</v>
      </c>
      <c r="L7372" s="319"/>
      <c r="M7372" s="319">
        <v>9</v>
      </c>
      <c r="N7372" s="319">
        <v>29</v>
      </c>
      <c r="O7372" s="319" t="s">
        <v>9644</v>
      </c>
      <c r="P7372" s="319">
        <v>98</v>
      </c>
      <c r="Q7372" s="319">
        <v>22</v>
      </c>
      <c r="R7372" s="319">
        <v>17</v>
      </c>
      <c r="S7372" s="319" t="s">
        <v>9648</v>
      </c>
      <c r="T7372" s="319">
        <v>2250</v>
      </c>
      <c r="U7372" s="319">
        <v>19.158000000000001</v>
      </c>
      <c r="V7372" s="319">
        <v>-98.370999999999995</v>
      </c>
      <c r="W7372" s="319"/>
      <c r="X7372" s="319"/>
      <c r="Y7372" s="319"/>
      <c r="Z7372" s="319"/>
      <c r="AA7372" s="319"/>
      <c r="AB7372" s="319"/>
      <c r="AC7372" s="319"/>
      <c r="AD7372" s="319"/>
      <c r="AE7372" s="319"/>
      <c r="AF7372" s="319"/>
    </row>
    <row r="7373" spans="2:32" s="313" customFormat="1" hidden="1" x14ac:dyDescent="0.25">
      <c r="B7373" s="313" t="s">
        <v>6927</v>
      </c>
      <c r="C7373" s="672"/>
      <c r="D7373" s="313" t="s">
        <v>12730</v>
      </c>
      <c r="E7373" s="313" t="s">
        <v>6928</v>
      </c>
      <c r="I7373" s="313" t="s">
        <v>6927</v>
      </c>
      <c r="J7373" s="313" t="s">
        <v>516</v>
      </c>
      <c r="K7373" s="313">
        <v>21</v>
      </c>
      <c r="L7373" s="319"/>
      <c r="M7373" s="319">
        <v>38</v>
      </c>
      <c r="N7373" s="319">
        <v>58</v>
      </c>
      <c r="O7373" s="319" t="s">
        <v>9644</v>
      </c>
      <c r="P7373" s="319">
        <v>69</v>
      </c>
      <c r="Q7373" s="319">
        <v>39</v>
      </c>
      <c r="R7373" s="319">
        <v>23</v>
      </c>
      <c r="S7373" s="319" t="s">
        <v>9645</v>
      </c>
      <c r="T7373" s="319">
        <v>6</v>
      </c>
      <c r="U7373" s="319">
        <v>21.649000000000001</v>
      </c>
      <c r="V7373" s="319">
        <v>69.656000000000006</v>
      </c>
      <c r="W7373" s="319"/>
      <c r="X7373" s="319"/>
      <c r="Y7373" s="319"/>
      <c r="Z7373" s="319"/>
      <c r="AA7373" s="319"/>
      <c r="AB7373" s="319"/>
      <c r="AC7373" s="319"/>
      <c r="AD7373" s="319"/>
      <c r="AE7373" s="319"/>
      <c r="AF7373" s="319"/>
    </row>
    <row r="7374" spans="2:32" s="313" customFormat="1" hidden="1" x14ac:dyDescent="0.25">
      <c r="B7374" s="313" t="s">
        <v>6825</v>
      </c>
      <c r="C7374" s="672"/>
      <c r="D7374" s="313" t="s">
        <v>12731</v>
      </c>
      <c r="E7374" s="313" t="s">
        <v>6826</v>
      </c>
      <c r="I7374" s="313" t="s">
        <v>6827</v>
      </c>
      <c r="J7374" s="313" t="s">
        <v>436</v>
      </c>
      <c r="K7374" s="313">
        <v>34</v>
      </c>
      <c r="L7374" s="319"/>
      <c r="M7374" s="319">
        <v>10</v>
      </c>
      <c r="N7374" s="319">
        <v>29</v>
      </c>
      <c r="O7374" s="319" t="s">
        <v>9644</v>
      </c>
      <c r="P7374" s="319">
        <v>91</v>
      </c>
      <c r="Q7374" s="319">
        <v>56</v>
      </c>
      <c r="R7374" s="319">
        <v>4</v>
      </c>
      <c r="S7374" s="319" t="s">
        <v>9648</v>
      </c>
      <c r="T7374" s="319">
        <v>63</v>
      </c>
      <c r="U7374" s="319">
        <v>34.174999999999997</v>
      </c>
      <c r="V7374" s="319">
        <v>-91.933999999999997</v>
      </c>
      <c r="W7374" s="319"/>
      <c r="X7374" s="319"/>
      <c r="Y7374" s="319"/>
      <c r="Z7374" s="319"/>
      <c r="AA7374" s="319"/>
      <c r="AB7374" s="319"/>
      <c r="AC7374" s="319"/>
      <c r="AD7374" s="319"/>
      <c r="AE7374" s="319"/>
      <c r="AF7374" s="319"/>
    </row>
    <row r="7375" spans="2:32" s="313" customFormat="1" hidden="1" x14ac:dyDescent="0.25">
      <c r="B7375" s="313" t="s">
        <v>6852</v>
      </c>
      <c r="C7375" s="672"/>
      <c r="D7375" s="313" t="s">
        <v>12732</v>
      </c>
      <c r="E7375" s="313" t="s">
        <v>6853</v>
      </c>
      <c r="I7375" s="313" t="s">
        <v>6854</v>
      </c>
      <c r="J7375" s="313" t="s">
        <v>436</v>
      </c>
      <c r="K7375" s="313">
        <v>44</v>
      </c>
      <c r="L7375" s="319"/>
      <c r="M7375" s="319">
        <v>39</v>
      </c>
      <c r="N7375" s="319">
        <v>3</v>
      </c>
      <c r="O7375" s="319" t="s">
        <v>9644</v>
      </c>
      <c r="P7375" s="319">
        <v>73</v>
      </c>
      <c r="Q7375" s="319">
        <v>28</v>
      </c>
      <c r="R7375" s="319">
        <v>5</v>
      </c>
      <c r="S7375" s="319" t="s">
        <v>9648</v>
      </c>
      <c r="T7375" s="319">
        <v>72</v>
      </c>
      <c r="U7375" s="319">
        <v>44.651000000000003</v>
      </c>
      <c r="V7375" s="319">
        <v>-73.468000000000004</v>
      </c>
      <c r="W7375" s="319"/>
      <c r="X7375" s="319"/>
      <c r="Y7375" s="319"/>
      <c r="Z7375" s="319"/>
      <c r="AA7375" s="319"/>
      <c r="AB7375" s="319"/>
      <c r="AC7375" s="319"/>
      <c r="AD7375" s="319"/>
      <c r="AE7375" s="319"/>
      <c r="AF7375" s="319"/>
    </row>
    <row r="7376" spans="2:32" s="313" customFormat="1" hidden="1" x14ac:dyDescent="0.25">
      <c r="B7376" s="313" t="s">
        <v>6642</v>
      </c>
      <c r="C7376" s="672"/>
      <c r="D7376" s="313" t="s">
        <v>12733</v>
      </c>
      <c r="E7376" s="313" t="s">
        <v>6643</v>
      </c>
      <c r="I7376" s="313" t="s">
        <v>6642</v>
      </c>
      <c r="J7376" s="313" t="s">
        <v>6644</v>
      </c>
      <c r="K7376" s="313">
        <v>27</v>
      </c>
      <c r="L7376" s="319"/>
      <c r="M7376" s="319">
        <v>24</v>
      </c>
      <c r="N7376" s="319">
        <v>11</v>
      </c>
      <c r="O7376" s="319" t="s">
        <v>9644</v>
      </c>
      <c r="P7376" s="319">
        <v>89</v>
      </c>
      <c r="Q7376" s="319">
        <v>25</v>
      </c>
      <c r="R7376" s="319">
        <v>33</v>
      </c>
      <c r="S7376" s="319" t="s">
        <v>9645</v>
      </c>
      <c r="T7376" s="319">
        <v>2236</v>
      </c>
      <c r="U7376" s="319">
        <v>27.402999999999999</v>
      </c>
      <c r="V7376" s="319">
        <v>89.426000000000002</v>
      </c>
      <c r="W7376" s="319"/>
      <c r="X7376" s="319"/>
      <c r="Y7376" s="319"/>
      <c r="Z7376" s="319"/>
      <c r="AA7376" s="319"/>
      <c r="AB7376" s="319"/>
      <c r="AC7376" s="319"/>
      <c r="AD7376" s="319"/>
      <c r="AE7376" s="319"/>
      <c r="AF7376" s="319"/>
    </row>
    <row r="7377" spans="2:32" s="313" customFormat="1" hidden="1" x14ac:dyDescent="0.25">
      <c r="B7377" s="313" t="s">
        <v>9323</v>
      </c>
      <c r="C7377" s="672"/>
      <c r="D7377" s="313" t="s">
        <v>12734</v>
      </c>
      <c r="E7377" s="313" t="s">
        <v>9326</v>
      </c>
      <c r="I7377" s="313" t="s">
        <v>9327</v>
      </c>
      <c r="J7377" s="313" t="s">
        <v>436</v>
      </c>
      <c r="K7377" s="313">
        <v>26</v>
      </c>
      <c r="L7377" s="319"/>
      <c r="M7377" s="319">
        <v>40</v>
      </c>
      <c r="N7377" s="319">
        <v>59</v>
      </c>
      <c r="O7377" s="319" t="s">
        <v>9644</v>
      </c>
      <c r="P7377" s="319">
        <v>80</v>
      </c>
      <c r="Q7377" s="319">
        <v>5</v>
      </c>
      <c r="R7377" s="319">
        <v>44</v>
      </c>
      <c r="S7377" s="319" t="s">
        <v>9648</v>
      </c>
      <c r="T7377" s="319">
        <v>6</v>
      </c>
      <c r="U7377" s="319">
        <v>26.683</v>
      </c>
      <c r="V7377" s="319">
        <v>-80.096000000000004</v>
      </c>
      <c r="W7377" s="319"/>
      <c r="X7377" s="319"/>
      <c r="Y7377" s="319"/>
      <c r="Z7377" s="319"/>
      <c r="AA7377" s="319"/>
      <c r="AB7377" s="319"/>
      <c r="AC7377" s="319"/>
      <c r="AD7377" s="319"/>
      <c r="AE7377" s="319"/>
      <c r="AF7377" s="319"/>
    </row>
    <row r="7378" spans="2:32" s="313" customFormat="1" hidden="1" x14ac:dyDescent="0.25">
      <c r="B7378" s="313" t="s">
        <v>7115</v>
      </c>
      <c r="C7378" s="672"/>
      <c r="D7378" s="313" t="s">
        <v>12735</v>
      </c>
      <c r="E7378" s="313" t="s">
        <v>7116</v>
      </c>
      <c r="I7378" s="313" t="s">
        <v>7117</v>
      </c>
      <c r="J7378" s="313" t="s">
        <v>473</v>
      </c>
      <c r="K7378" s="313">
        <v>10</v>
      </c>
      <c r="L7378" s="319"/>
      <c r="M7378" s="319">
        <v>28</v>
      </c>
      <c r="N7378" s="319">
        <v>49</v>
      </c>
      <c r="O7378" s="319" t="s">
        <v>9644</v>
      </c>
      <c r="P7378" s="319">
        <v>68</v>
      </c>
      <c r="Q7378" s="319">
        <v>4</v>
      </c>
      <c r="R7378" s="319">
        <v>22</v>
      </c>
      <c r="S7378" s="319" t="s">
        <v>9648</v>
      </c>
      <c r="T7378" s="319">
        <v>10</v>
      </c>
      <c r="U7378" s="319">
        <v>10.48</v>
      </c>
      <c r="V7378" s="319">
        <v>-68.072999999999993</v>
      </c>
      <c r="W7378" s="319"/>
      <c r="X7378" s="319"/>
      <c r="Y7378" s="319"/>
      <c r="Z7378" s="319"/>
      <c r="AA7378" s="319"/>
      <c r="AB7378" s="319"/>
      <c r="AC7378" s="319"/>
      <c r="AD7378" s="319"/>
      <c r="AE7378" s="319"/>
      <c r="AF7378" s="319"/>
    </row>
    <row r="7379" spans="2:32" s="313" customFormat="1" hidden="1" x14ac:dyDescent="0.25">
      <c r="B7379" s="313" t="s">
        <v>9568</v>
      </c>
      <c r="C7379" s="672"/>
      <c r="D7379" s="313" t="s">
        <v>12736</v>
      </c>
      <c r="E7379" s="313" t="s">
        <v>9569</v>
      </c>
      <c r="I7379" s="313" t="s">
        <v>9570</v>
      </c>
      <c r="J7379" s="313" t="s">
        <v>6619</v>
      </c>
      <c r="K7379" s="313">
        <v>5</v>
      </c>
      <c r="L7379" s="319"/>
      <c r="M7379" s="319">
        <v>27</v>
      </c>
      <c r="N7379" s="319">
        <v>10</v>
      </c>
      <c r="O7379" s="319" t="s">
        <v>9644</v>
      </c>
      <c r="P7379" s="319">
        <v>55</v>
      </c>
      <c r="Q7379" s="319">
        <v>11</v>
      </c>
      <c r="R7379" s="319">
        <v>16</v>
      </c>
      <c r="S7379" s="319" t="s">
        <v>9648</v>
      </c>
      <c r="T7379" s="319">
        <v>18</v>
      </c>
      <c r="U7379" s="319">
        <v>5.4530000000000003</v>
      </c>
      <c r="V7379" s="319">
        <v>-55.188000000000002</v>
      </c>
      <c r="W7379" s="319"/>
      <c r="X7379" s="319"/>
      <c r="Y7379" s="319"/>
      <c r="Z7379" s="319"/>
      <c r="AA7379" s="319"/>
      <c r="AB7379" s="319"/>
      <c r="AC7379" s="319"/>
      <c r="AD7379" s="319"/>
      <c r="AE7379" s="319"/>
      <c r="AF7379" s="319"/>
    </row>
    <row r="7380" spans="2:32" s="313" customFormat="1" hidden="1" x14ac:dyDescent="0.25">
      <c r="B7380" s="313" t="s">
        <v>6989</v>
      </c>
      <c r="C7380" s="672"/>
      <c r="D7380" s="313" t="s">
        <v>12737</v>
      </c>
      <c r="E7380" s="313" t="s">
        <v>6990</v>
      </c>
      <c r="I7380" s="313" t="s">
        <v>6989</v>
      </c>
      <c r="J7380" s="313" t="s">
        <v>1343</v>
      </c>
      <c r="K7380" s="313">
        <v>10</v>
      </c>
      <c r="L7380" s="319"/>
      <c r="M7380" s="319">
        <v>43</v>
      </c>
      <c r="N7380" s="319">
        <v>19</v>
      </c>
      <c r="O7380" s="319" t="s">
        <v>9647</v>
      </c>
      <c r="P7380" s="319">
        <v>13</v>
      </c>
      <c r="Q7380" s="319">
        <v>45</v>
      </c>
      <c r="R7380" s="319">
        <v>55</v>
      </c>
      <c r="S7380" s="319" t="s">
        <v>9645</v>
      </c>
      <c r="T7380" s="319">
        <v>5</v>
      </c>
      <c r="U7380" s="319">
        <v>-10.722</v>
      </c>
      <c r="V7380" s="319">
        <v>13.765000000000001</v>
      </c>
      <c r="W7380" s="319"/>
      <c r="X7380" s="319"/>
      <c r="Y7380" s="319"/>
      <c r="Z7380" s="319"/>
      <c r="AA7380" s="319"/>
      <c r="AB7380" s="319"/>
      <c r="AC7380" s="319"/>
      <c r="AD7380" s="319"/>
      <c r="AE7380" s="319"/>
      <c r="AF7380" s="319"/>
    </row>
    <row r="7381" spans="2:32" s="313" customFormat="1" hidden="1" x14ac:dyDescent="0.25">
      <c r="B7381" s="313" t="s">
        <v>7178</v>
      </c>
      <c r="C7381" s="672"/>
      <c r="D7381" s="313" t="s">
        <v>12738</v>
      </c>
      <c r="E7381" s="313" t="s">
        <v>7179</v>
      </c>
      <c r="I7381" s="313" t="s">
        <v>7178</v>
      </c>
      <c r="J7381" s="313" t="s">
        <v>1030</v>
      </c>
      <c r="K7381" s="313">
        <v>27</v>
      </c>
      <c r="L7381" s="319"/>
      <c r="M7381" s="319">
        <v>19</v>
      </c>
      <c r="N7381" s="319">
        <v>47</v>
      </c>
      <c r="O7381" s="319" t="s">
        <v>9644</v>
      </c>
      <c r="P7381" s="319">
        <v>97</v>
      </c>
      <c r="Q7381" s="319">
        <v>25</v>
      </c>
      <c r="R7381" s="319">
        <v>34</v>
      </c>
      <c r="S7381" s="319" t="s">
        <v>9645</v>
      </c>
      <c r="T7381" s="319">
        <v>458</v>
      </c>
      <c r="U7381" s="319">
        <v>27.33</v>
      </c>
      <c r="V7381" s="319">
        <v>97.426000000000002</v>
      </c>
      <c r="W7381" s="319"/>
      <c r="X7381" s="319"/>
      <c r="Y7381" s="319"/>
      <c r="Z7381" s="319"/>
      <c r="AA7381" s="319"/>
      <c r="AB7381" s="319"/>
      <c r="AC7381" s="319"/>
      <c r="AD7381" s="319"/>
      <c r="AE7381" s="319"/>
      <c r="AF7381" s="319"/>
    </row>
    <row r="7382" spans="2:32" s="313" customFormat="1" hidden="1" x14ac:dyDescent="0.25">
      <c r="B7382" s="313" t="s">
        <v>6527</v>
      </c>
      <c r="C7382" s="672"/>
      <c r="D7382" s="313" t="s">
        <v>12739</v>
      </c>
      <c r="E7382" s="313" t="s">
        <v>6528</v>
      </c>
      <c r="I7382" s="313" t="s">
        <v>6529</v>
      </c>
      <c r="J7382" s="313" t="s">
        <v>469</v>
      </c>
      <c r="K7382" s="313">
        <v>20</v>
      </c>
      <c r="L7382" s="319"/>
      <c r="M7382" s="319">
        <v>4</v>
      </c>
      <c r="N7382" s="319">
        <v>38</v>
      </c>
      <c r="O7382" s="319" t="s">
        <v>9644</v>
      </c>
      <c r="P7382" s="319">
        <v>98</v>
      </c>
      <c r="Q7382" s="319">
        <v>46</v>
      </c>
      <c r="R7382" s="319">
        <v>56</v>
      </c>
      <c r="S7382" s="319" t="s">
        <v>9648</v>
      </c>
      <c r="T7382" s="319">
        <v>2317</v>
      </c>
      <c r="U7382" s="319">
        <v>20.077000000000002</v>
      </c>
      <c r="V7382" s="319">
        <v>-98.781999999999996</v>
      </c>
      <c r="W7382" s="319"/>
      <c r="X7382" s="319"/>
      <c r="Y7382" s="319"/>
      <c r="Z7382" s="319"/>
      <c r="AA7382" s="319"/>
      <c r="AB7382" s="319"/>
      <c r="AC7382" s="319"/>
      <c r="AD7382" s="319"/>
      <c r="AE7382" s="319"/>
      <c r="AF7382" s="319"/>
    </row>
    <row r="7383" spans="2:32" s="313" customFormat="1" hidden="1" x14ac:dyDescent="0.25">
      <c r="B7383" s="313" t="s">
        <v>4031</v>
      </c>
      <c r="C7383" s="672"/>
      <c r="D7383" s="313" t="s">
        <v>12740</v>
      </c>
      <c r="E7383" s="313" t="s">
        <v>4036</v>
      </c>
      <c r="I7383" s="313" t="s">
        <v>4037</v>
      </c>
      <c r="J7383" s="313" t="s">
        <v>726</v>
      </c>
      <c r="K7383" s="313">
        <v>6</v>
      </c>
      <c r="L7383" s="319"/>
      <c r="M7383" s="319">
        <v>20</v>
      </c>
      <c r="N7383" s="319">
        <v>13</v>
      </c>
      <c r="O7383" s="319" t="s">
        <v>9647</v>
      </c>
      <c r="P7383" s="319">
        <v>106</v>
      </c>
      <c r="Q7383" s="319">
        <v>45</v>
      </c>
      <c r="R7383" s="319">
        <v>52</v>
      </c>
      <c r="S7383" s="319" t="s">
        <v>9645</v>
      </c>
      <c r="T7383" s="319">
        <v>61</v>
      </c>
      <c r="U7383" s="319">
        <v>-6.3369999999999997</v>
      </c>
      <c r="V7383" s="319">
        <v>106.764</v>
      </c>
      <c r="W7383" s="319"/>
      <c r="X7383" s="319"/>
      <c r="Y7383" s="319"/>
      <c r="Z7383" s="319"/>
      <c r="AA7383" s="319"/>
      <c r="AB7383" s="319"/>
      <c r="AC7383" s="319"/>
      <c r="AD7383" s="319"/>
      <c r="AE7383" s="319"/>
      <c r="AF7383" s="319"/>
    </row>
    <row r="7384" spans="2:32" s="313" customFormat="1" hidden="1" x14ac:dyDescent="0.25">
      <c r="B7384" s="313" t="s">
        <v>7097</v>
      </c>
      <c r="C7384" s="672"/>
      <c r="D7384" s="313" t="s">
        <v>12741</v>
      </c>
      <c r="E7384" s="313" t="s">
        <v>7098</v>
      </c>
      <c r="I7384" s="313" t="s">
        <v>7099</v>
      </c>
      <c r="J7384" s="313" t="s">
        <v>772</v>
      </c>
      <c r="K7384" s="313">
        <v>8</v>
      </c>
      <c r="L7384" s="319"/>
      <c r="M7384" s="319">
        <v>22</v>
      </c>
      <c r="N7384" s="319">
        <v>40</v>
      </c>
      <c r="O7384" s="319" t="s">
        <v>9647</v>
      </c>
      <c r="P7384" s="319">
        <v>74</v>
      </c>
      <c r="Q7384" s="319">
        <v>34</v>
      </c>
      <c r="R7384" s="319">
        <v>27</v>
      </c>
      <c r="S7384" s="319" t="s">
        <v>9648</v>
      </c>
      <c r="T7384" s="319">
        <v>157</v>
      </c>
      <c r="U7384" s="319">
        <v>-8.3780000000000001</v>
      </c>
      <c r="V7384" s="319">
        <v>-74.573999999999998</v>
      </c>
      <c r="W7384" s="319"/>
      <c r="X7384" s="319"/>
      <c r="Y7384" s="319"/>
      <c r="Z7384" s="319"/>
      <c r="AA7384" s="319"/>
      <c r="AB7384" s="319"/>
      <c r="AC7384" s="319"/>
      <c r="AD7384" s="319"/>
      <c r="AE7384" s="319"/>
      <c r="AF7384" s="319"/>
    </row>
    <row r="7385" spans="2:32" s="313" customFormat="1" hidden="1" x14ac:dyDescent="0.25">
      <c r="B7385" s="313" t="s">
        <v>7078</v>
      </c>
      <c r="C7385" s="672"/>
      <c r="D7385" s="313" t="s">
        <v>12742</v>
      </c>
      <c r="E7385" s="313" t="s">
        <v>7079</v>
      </c>
      <c r="I7385" s="313" t="s">
        <v>7078</v>
      </c>
      <c r="J7385" s="313" t="s">
        <v>7080</v>
      </c>
      <c r="K7385" s="313">
        <v>1</v>
      </c>
      <c r="L7385" s="319"/>
      <c r="M7385" s="319">
        <v>39</v>
      </c>
      <c r="N7385" s="319">
        <v>46</v>
      </c>
      <c r="O7385" s="319" t="s">
        <v>9644</v>
      </c>
      <c r="P7385" s="319">
        <v>7</v>
      </c>
      <c r="Q7385" s="319">
        <v>24</v>
      </c>
      <c r="R7385" s="319">
        <v>42</v>
      </c>
      <c r="S7385" s="319" t="s">
        <v>9645</v>
      </c>
      <c r="T7385" s="319">
        <v>181</v>
      </c>
      <c r="U7385" s="319">
        <v>1.663</v>
      </c>
      <c r="V7385" s="319">
        <v>7.4119999999999999</v>
      </c>
      <c r="W7385" s="319"/>
      <c r="X7385" s="319"/>
      <c r="Y7385" s="319"/>
      <c r="Z7385" s="319"/>
      <c r="AA7385" s="319"/>
      <c r="AB7385" s="319"/>
      <c r="AC7385" s="319"/>
      <c r="AD7385" s="319"/>
      <c r="AE7385" s="319"/>
      <c r="AF7385" s="319"/>
    </row>
    <row r="7386" spans="2:32" s="313" customFormat="1" hidden="1" x14ac:dyDescent="0.25">
      <c r="B7386" s="313" t="s">
        <v>7120</v>
      </c>
      <c r="C7386" s="672"/>
      <c r="D7386" s="313" t="s">
        <v>12743</v>
      </c>
      <c r="E7386" s="313" t="s">
        <v>7121</v>
      </c>
      <c r="I7386" s="313" t="s">
        <v>7120</v>
      </c>
      <c r="J7386" s="313" t="s">
        <v>878</v>
      </c>
      <c r="K7386" s="313">
        <v>6</v>
      </c>
      <c r="L7386" s="319"/>
      <c r="M7386" s="319">
        <v>11</v>
      </c>
      <c r="N7386" s="319">
        <v>4</v>
      </c>
      <c r="O7386" s="319" t="s">
        <v>9644</v>
      </c>
      <c r="P7386" s="319">
        <v>67</v>
      </c>
      <c r="Q7386" s="319">
        <v>29</v>
      </c>
      <c r="R7386" s="319">
        <v>35</v>
      </c>
      <c r="S7386" s="319" t="s">
        <v>9648</v>
      </c>
      <c r="T7386" s="319">
        <v>50</v>
      </c>
      <c r="U7386" s="319">
        <v>6.1840000000000002</v>
      </c>
      <c r="V7386" s="319">
        <v>-67.492999999999995</v>
      </c>
      <c r="W7386" s="319"/>
      <c r="X7386" s="319"/>
      <c r="Y7386" s="319"/>
      <c r="Z7386" s="319"/>
      <c r="AA7386" s="319"/>
      <c r="AB7386" s="319"/>
      <c r="AC7386" s="319"/>
      <c r="AD7386" s="319"/>
      <c r="AE7386" s="319"/>
      <c r="AF7386" s="319"/>
    </row>
    <row r="7387" spans="2:32" s="313" customFormat="1" hidden="1" x14ac:dyDescent="0.25">
      <c r="B7387" s="313" t="s">
        <v>6530</v>
      </c>
      <c r="C7387" s="672"/>
      <c r="D7387" s="313" t="s">
        <v>12744</v>
      </c>
      <c r="E7387" s="313" t="s">
        <v>6531</v>
      </c>
      <c r="I7387" s="313" t="s">
        <v>6532</v>
      </c>
      <c r="J7387" s="313" t="s">
        <v>726</v>
      </c>
      <c r="K7387" s="313">
        <v>0</v>
      </c>
      <c r="L7387" s="319"/>
      <c r="M7387" s="319">
        <v>52</v>
      </c>
      <c r="N7387" s="319">
        <v>34</v>
      </c>
      <c r="O7387" s="319" t="s">
        <v>9647</v>
      </c>
      <c r="P7387" s="319">
        <v>100</v>
      </c>
      <c r="Q7387" s="319">
        <v>21</v>
      </c>
      <c r="R7387" s="319">
        <v>9</v>
      </c>
      <c r="S7387" s="319" t="s">
        <v>9645</v>
      </c>
      <c r="T7387" s="319">
        <v>3</v>
      </c>
      <c r="U7387" s="319">
        <v>-0.876</v>
      </c>
      <c r="V7387" s="319">
        <v>100.352</v>
      </c>
      <c r="W7387" s="319"/>
      <c r="X7387" s="319"/>
      <c r="Y7387" s="319"/>
      <c r="Z7387" s="319"/>
      <c r="AA7387" s="319"/>
      <c r="AB7387" s="319"/>
      <c r="AC7387" s="319"/>
      <c r="AD7387" s="319"/>
      <c r="AE7387" s="319"/>
      <c r="AF7387" s="319"/>
    </row>
    <row r="7388" spans="2:32" s="313" customFormat="1" hidden="1" x14ac:dyDescent="0.25">
      <c r="B7388" s="313" t="s">
        <v>6907</v>
      </c>
      <c r="C7388" s="672"/>
      <c r="D7388" s="313" t="s">
        <v>12745</v>
      </c>
      <c r="E7388" s="313" t="s">
        <v>6908</v>
      </c>
      <c r="I7388" s="313" t="s">
        <v>6907</v>
      </c>
      <c r="J7388" s="313" t="s">
        <v>705</v>
      </c>
      <c r="K7388" s="313">
        <v>37</v>
      </c>
      <c r="L7388" s="319"/>
      <c r="M7388" s="319">
        <v>44</v>
      </c>
      <c r="N7388" s="319">
        <v>28</v>
      </c>
      <c r="O7388" s="319" t="s">
        <v>9644</v>
      </c>
      <c r="P7388" s="319">
        <v>25</v>
      </c>
      <c r="Q7388" s="319">
        <v>41</v>
      </c>
      <c r="R7388" s="319">
        <v>52</v>
      </c>
      <c r="S7388" s="319" t="s">
        <v>9648</v>
      </c>
      <c r="T7388" s="319">
        <v>79</v>
      </c>
      <c r="U7388" s="319">
        <v>37.741</v>
      </c>
      <c r="V7388" s="319">
        <v>-25.698</v>
      </c>
      <c r="W7388" s="319"/>
      <c r="X7388" s="319"/>
      <c r="Y7388" s="319"/>
      <c r="Z7388" s="319"/>
      <c r="AA7388" s="319"/>
      <c r="AB7388" s="319"/>
      <c r="AC7388" s="319"/>
      <c r="AD7388" s="319"/>
      <c r="AE7388" s="319"/>
      <c r="AF7388" s="319"/>
    </row>
    <row r="7389" spans="2:32" s="313" customFormat="1" hidden="1" x14ac:dyDescent="0.25">
      <c r="B7389" s="313" t="s">
        <v>7171</v>
      </c>
      <c r="C7389" s="672"/>
      <c r="D7389" s="313" t="s">
        <v>12746</v>
      </c>
      <c r="E7389" s="313" t="s">
        <v>7172</v>
      </c>
      <c r="I7389" s="313" t="s">
        <v>7173</v>
      </c>
      <c r="J7389" s="313" t="s">
        <v>912</v>
      </c>
      <c r="K7389" s="313">
        <v>34</v>
      </c>
      <c r="L7389" s="319"/>
      <c r="M7389" s="319">
        <v>54</v>
      </c>
      <c r="N7389" s="319">
        <v>49</v>
      </c>
      <c r="O7389" s="319" t="s">
        <v>9647</v>
      </c>
      <c r="P7389" s="319">
        <v>54</v>
      </c>
      <c r="Q7389" s="319">
        <v>55</v>
      </c>
      <c r="R7389" s="319">
        <v>14</v>
      </c>
      <c r="S7389" s="319" t="s">
        <v>9648</v>
      </c>
      <c r="T7389" s="319">
        <v>21</v>
      </c>
      <c r="U7389" s="319">
        <v>-34.914000000000001</v>
      </c>
      <c r="V7389" s="319">
        <v>-54.920999999999999</v>
      </c>
      <c r="W7389" s="319"/>
      <c r="X7389" s="319"/>
      <c r="Y7389" s="319"/>
      <c r="Z7389" s="319"/>
      <c r="AA7389" s="319"/>
      <c r="AB7389" s="319"/>
      <c r="AC7389" s="319"/>
      <c r="AD7389" s="319"/>
      <c r="AE7389" s="319"/>
      <c r="AF7389" s="319"/>
    </row>
    <row r="7390" spans="2:32" s="313" customFormat="1" hidden="1" x14ac:dyDescent="0.25">
      <c r="B7390" s="313" t="s">
        <v>6807</v>
      </c>
      <c r="C7390" s="672"/>
      <c r="D7390" s="313" t="s">
        <v>12747</v>
      </c>
      <c r="E7390" s="313" t="s">
        <v>6808</v>
      </c>
      <c r="I7390" s="313" t="s">
        <v>6809</v>
      </c>
      <c r="J7390" s="313" t="s">
        <v>469</v>
      </c>
      <c r="K7390" s="313">
        <v>28</v>
      </c>
      <c r="L7390" s="319"/>
      <c r="M7390" s="319">
        <v>37</v>
      </c>
      <c r="N7390" s="319">
        <v>38</v>
      </c>
      <c r="O7390" s="319" t="s">
        <v>9644</v>
      </c>
      <c r="P7390" s="319">
        <v>100</v>
      </c>
      <c r="Q7390" s="319">
        <v>32</v>
      </c>
      <c r="R7390" s="319">
        <v>6</v>
      </c>
      <c r="S7390" s="319" t="s">
        <v>9648</v>
      </c>
      <c r="T7390" s="319">
        <v>274</v>
      </c>
      <c r="U7390" s="319">
        <v>28.626999999999999</v>
      </c>
      <c r="V7390" s="319">
        <v>-100.535</v>
      </c>
      <c r="W7390" s="319"/>
      <c r="X7390" s="319"/>
      <c r="Y7390" s="319"/>
      <c r="Z7390" s="319"/>
      <c r="AA7390" s="319"/>
      <c r="AB7390" s="319"/>
      <c r="AC7390" s="319"/>
      <c r="AD7390" s="319"/>
      <c r="AE7390" s="319"/>
      <c r="AF7390" s="319"/>
    </row>
    <row r="7391" spans="2:32" s="313" customFormat="1" hidden="1" x14ac:dyDescent="0.25">
      <c r="B7391" s="313" t="s">
        <v>6689</v>
      </c>
      <c r="C7391" s="672"/>
      <c r="D7391" s="313" t="s">
        <v>12748</v>
      </c>
      <c r="E7391" s="313" t="s">
        <v>6690</v>
      </c>
      <c r="I7391" s="313" t="s">
        <v>6691</v>
      </c>
      <c r="J7391" s="313" t="s">
        <v>912</v>
      </c>
      <c r="K7391" s="313">
        <v>32</v>
      </c>
      <c r="L7391" s="319"/>
      <c r="M7391" s="319">
        <v>21</v>
      </c>
      <c r="N7391" s="319">
        <v>54</v>
      </c>
      <c r="O7391" s="319" t="s">
        <v>9647</v>
      </c>
      <c r="P7391" s="319">
        <v>58</v>
      </c>
      <c r="Q7391" s="319">
        <v>3</v>
      </c>
      <c r="R7391" s="319">
        <v>40</v>
      </c>
      <c r="S7391" s="319" t="s">
        <v>9648</v>
      </c>
      <c r="T7391" s="319">
        <v>54</v>
      </c>
      <c r="U7391" s="319">
        <v>-32.365000000000002</v>
      </c>
      <c r="V7391" s="319">
        <v>-58.061</v>
      </c>
      <c r="W7391" s="319"/>
      <c r="X7391" s="319"/>
      <c r="Y7391" s="319"/>
      <c r="Z7391" s="319"/>
      <c r="AA7391" s="319"/>
      <c r="AB7391" s="319"/>
      <c r="AC7391" s="319"/>
      <c r="AD7391" s="319"/>
      <c r="AE7391" s="319"/>
      <c r="AF7391" s="319"/>
    </row>
    <row r="7392" spans="2:32" s="313" customFormat="1" hidden="1" x14ac:dyDescent="0.25">
      <c r="B7392" s="313" t="s">
        <v>6856</v>
      </c>
      <c r="C7392" s="672"/>
      <c r="D7392" s="313" t="s">
        <v>12749</v>
      </c>
      <c r="E7392" s="313" t="s">
        <v>6857</v>
      </c>
      <c r="I7392" s="313" t="s">
        <v>6856</v>
      </c>
      <c r="J7392" s="313" t="s">
        <v>1553</v>
      </c>
      <c r="K7392" s="313">
        <v>42</v>
      </c>
      <c r="L7392" s="319"/>
      <c r="M7392" s="319">
        <v>4</v>
      </c>
      <c r="N7392" s="319">
        <v>4</v>
      </c>
      <c r="O7392" s="319" t="s">
        <v>9644</v>
      </c>
      <c r="P7392" s="319">
        <v>24</v>
      </c>
      <c r="Q7392" s="319">
        <v>51</v>
      </c>
      <c r="R7392" s="319">
        <v>3</v>
      </c>
      <c r="S7392" s="319" t="s">
        <v>9645</v>
      </c>
      <c r="T7392" s="319">
        <v>182</v>
      </c>
      <c r="U7392" s="319">
        <v>42.067999999999998</v>
      </c>
      <c r="V7392" s="319">
        <v>24.850999999999999</v>
      </c>
      <c r="W7392" s="319"/>
      <c r="X7392" s="319"/>
      <c r="Y7392" s="319"/>
      <c r="Z7392" s="319"/>
      <c r="AA7392" s="319"/>
      <c r="AB7392" s="319"/>
      <c r="AC7392" s="319"/>
      <c r="AD7392" s="319"/>
      <c r="AE7392" s="319"/>
      <c r="AF7392" s="319"/>
    </row>
    <row r="7393" spans="2:32" s="313" customFormat="1" hidden="1" x14ac:dyDescent="0.25">
      <c r="B7393" s="313" t="s">
        <v>6978</v>
      </c>
      <c r="C7393" s="672"/>
      <c r="D7393" s="313" t="s">
        <v>12750</v>
      </c>
      <c r="E7393" s="313" t="s">
        <v>6979</v>
      </c>
      <c r="I7393" s="313" t="s">
        <v>6980</v>
      </c>
      <c r="J7393" s="313" t="s">
        <v>436</v>
      </c>
      <c r="K7393" s="313">
        <v>45</v>
      </c>
      <c r="L7393" s="319"/>
      <c r="M7393" s="319">
        <v>35</v>
      </c>
      <c r="N7393" s="319">
        <v>19</v>
      </c>
      <c r="O7393" s="319" t="s">
        <v>9644</v>
      </c>
      <c r="P7393" s="319">
        <v>122</v>
      </c>
      <c r="Q7393" s="319">
        <v>35</v>
      </c>
      <c r="R7393" s="319">
        <v>51</v>
      </c>
      <c r="S7393" s="319" t="s">
        <v>9648</v>
      </c>
      <c r="T7393" s="319">
        <v>10</v>
      </c>
      <c r="U7393" s="319">
        <v>45.588999999999999</v>
      </c>
      <c r="V7393" s="319">
        <v>-122.59699999999999</v>
      </c>
      <c r="W7393" s="319"/>
      <c r="X7393" s="319"/>
      <c r="Y7393" s="319"/>
      <c r="Z7393" s="319"/>
      <c r="AA7393" s="319"/>
      <c r="AB7393" s="319"/>
      <c r="AC7393" s="319"/>
      <c r="AD7393" s="319"/>
      <c r="AE7393" s="319"/>
      <c r="AF7393" s="319"/>
    </row>
    <row r="7394" spans="2:32" s="313" customFormat="1" hidden="1" x14ac:dyDescent="0.25">
      <c r="B7394" s="313" t="s">
        <v>6629</v>
      </c>
      <c r="C7394" s="672"/>
      <c r="D7394" s="313" t="s">
        <v>12751</v>
      </c>
      <c r="E7394" s="313" t="s">
        <v>6630</v>
      </c>
      <c r="I7394" s="313" t="s">
        <v>6629</v>
      </c>
      <c r="J7394" s="313" t="s">
        <v>1895</v>
      </c>
      <c r="K7394" s="313">
        <v>50</v>
      </c>
      <c r="L7394" s="319"/>
      <c r="M7394" s="319">
        <v>0</v>
      </c>
      <c r="N7394" s="319">
        <v>48</v>
      </c>
      <c r="O7394" s="319" t="s">
        <v>9644</v>
      </c>
      <c r="P7394" s="319">
        <v>15</v>
      </c>
      <c r="Q7394" s="319">
        <v>44</v>
      </c>
      <c r="R7394" s="319">
        <v>19</v>
      </c>
      <c r="S7394" s="319" t="s">
        <v>9645</v>
      </c>
      <c r="T7394" s="319">
        <v>226</v>
      </c>
      <c r="U7394" s="319">
        <v>50.012999999999998</v>
      </c>
      <c r="V7394" s="319">
        <v>15.739000000000001</v>
      </c>
      <c r="W7394" s="319"/>
      <c r="X7394" s="319"/>
      <c r="Y7394" s="319"/>
      <c r="Z7394" s="319"/>
      <c r="AA7394" s="319"/>
      <c r="AB7394" s="319"/>
      <c r="AC7394" s="319"/>
      <c r="AD7394" s="319"/>
      <c r="AE7394" s="319"/>
      <c r="AF7394" s="319"/>
    </row>
    <row r="7395" spans="2:32" s="313" customFormat="1" hidden="1" x14ac:dyDescent="0.25">
      <c r="B7395" s="313" t="s">
        <v>6731</v>
      </c>
      <c r="C7395" s="672"/>
      <c r="D7395" s="313" t="s">
        <v>12752</v>
      </c>
      <c r="E7395" s="313" t="s">
        <v>6732</v>
      </c>
      <c r="I7395" s="313" t="s">
        <v>6733</v>
      </c>
      <c r="J7395" s="313" t="s">
        <v>421</v>
      </c>
      <c r="K7395" s="313">
        <v>57</v>
      </c>
      <c r="L7395" s="319"/>
      <c r="M7395" s="319">
        <v>55</v>
      </c>
      <c r="N7395" s="319">
        <v>0</v>
      </c>
      <c r="O7395" s="319" t="s">
        <v>9644</v>
      </c>
      <c r="P7395" s="319">
        <v>56</v>
      </c>
      <c r="Q7395" s="319">
        <v>1</v>
      </c>
      <c r="R7395" s="319">
        <v>32</v>
      </c>
      <c r="S7395" s="319" t="s">
        <v>9645</v>
      </c>
      <c r="T7395" s="319">
        <v>124</v>
      </c>
      <c r="U7395" s="319">
        <v>57.917000000000002</v>
      </c>
      <c r="V7395" s="319">
        <v>56.026000000000003</v>
      </c>
      <c r="W7395" s="319"/>
      <c r="X7395" s="319"/>
      <c r="Y7395" s="319"/>
      <c r="Z7395" s="319"/>
      <c r="AA7395" s="319"/>
      <c r="AB7395" s="319"/>
      <c r="AC7395" s="319"/>
      <c r="AD7395" s="319"/>
      <c r="AE7395" s="319"/>
      <c r="AF7395" s="319"/>
    </row>
    <row r="7396" spans="2:32" s="313" customFormat="1" hidden="1" x14ac:dyDescent="0.25">
      <c r="B7396" s="313" t="s">
        <v>6746</v>
      </c>
      <c r="C7396" s="672"/>
      <c r="D7396" s="313" t="s">
        <v>12753</v>
      </c>
      <c r="E7396" s="313" t="s">
        <v>6747</v>
      </c>
      <c r="I7396" s="313" t="s">
        <v>6746</v>
      </c>
      <c r="J7396" s="313" t="s">
        <v>600</v>
      </c>
      <c r="K7396" s="313">
        <v>43</v>
      </c>
      <c r="L7396" s="319"/>
      <c r="M7396" s="319">
        <v>5</v>
      </c>
      <c r="N7396" s="319">
        <v>45</v>
      </c>
      <c r="O7396" s="319" t="s">
        <v>9644</v>
      </c>
      <c r="P7396" s="319">
        <v>12</v>
      </c>
      <c r="Q7396" s="319">
        <v>30</v>
      </c>
      <c r="R7396" s="319">
        <v>47</v>
      </c>
      <c r="S7396" s="319" t="s">
        <v>9645</v>
      </c>
      <c r="T7396" s="319">
        <v>212</v>
      </c>
      <c r="U7396" s="319">
        <v>43.095999999999997</v>
      </c>
      <c r="V7396" s="319">
        <v>12.513</v>
      </c>
      <c r="W7396" s="319"/>
      <c r="X7396" s="319"/>
      <c r="Y7396" s="319"/>
      <c r="Z7396" s="319"/>
      <c r="AA7396" s="319"/>
      <c r="AB7396" s="319"/>
      <c r="AC7396" s="319"/>
      <c r="AD7396" s="319"/>
      <c r="AE7396" s="319"/>
      <c r="AF7396" s="319"/>
    </row>
    <row r="7397" spans="2:32" s="313" customFormat="1" hidden="1" x14ac:dyDescent="0.25">
      <c r="B7397" s="313" t="s">
        <v>6725</v>
      </c>
      <c r="C7397" s="672"/>
      <c r="D7397" s="313" t="s">
        <v>12754</v>
      </c>
      <c r="E7397" s="313" t="s">
        <v>6726</v>
      </c>
      <c r="I7397" s="313" t="s">
        <v>6727</v>
      </c>
      <c r="J7397" s="313" t="s">
        <v>878</v>
      </c>
      <c r="K7397" s="313">
        <v>4</v>
      </c>
      <c r="L7397" s="319"/>
      <c r="M7397" s="319">
        <v>48</v>
      </c>
      <c r="N7397" s="319">
        <v>45</v>
      </c>
      <c r="O7397" s="319" t="s">
        <v>9644</v>
      </c>
      <c r="P7397" s="319">
        <v>75</v>
      </c>
      <c r="Q7397" s="319">
        <v>44</v>
      </c>
      <c r="R7397" s="319">
        <v>22</v>
      </c>
      <c r="S7397" s="319" t="s">
        <v>9648</v>
      </c>
      <c r="T7397" s="319">
        <v>1346</v>
      </c>
      <c r="U7397" s="319">
        <v>4.8129999999999997</v>
      </c>
      <c r="V7397" s="319">
        <v>-75.739000000000004</v>
      </c>
      <c r="W7397" s="319"/>
      <c r="X7397" s="319"/>
      <c r="Y7397" s="319"/>
      <c r="Z7397" s="319"/>
      <c r="AA7397" s="319"/>
      <c r="AB7397" s="319"/>
      <c r="AC7397" s="319"/>
      <c r="AD7397" s="319"/>
      <c r="AE7397" s="319"/>
      <c r="AF7397" s="319"/>
    </row>
    <row r="7398" spans="2:32" s="313" customFormat="1" hidden="1" x14ac:dyDescent="0.25">
      <c r="B7398" s="313" t="s">
        <v>1289</v>
      </c>
      <c r="C7398" s="672"/>
      <c r="D7398" s="313" t="s">
        <v>12755</v>
      </c>
      <c r="E7398" s="313" t="s">
        <v>1290</v>
      </c>
      <c r="I7398" s="313" t="s">
        <v>1292</v>
      </c>
      <c r="J7398" s="313" t="s">
        <v>1291</v>
      </c>
      <c r="K7398" s="313">
        <v>40</v>
      </c>
      <c r="L7398" s="319"/>
      <c r="M7398" s="319">
        <v>4</v>
      </c>
      <c r="N7398" s="319">
        <v>48</v>
      </c>
      <c r="O7398" s="319" t="s">
        <v>9644</v>
      </c>
      <c r="P7398" s="319">
        <v>116</v>
      </c>
      <c r="Q7398" s="319">
        <v>35</v>
      </c>
      <c r="R7398" s="319">
        <v>4</v>
      </c>
      <c r="S7398" s="319" t="s">
        <v>9645</v>
      </c>
      <c r="T7398" s="319">
        <v>36</v>
      </c>
      <c r="U7398" s="319">
        <v>40.08</v>
      </c>
      <c r="V7398" s="319">
        <v>116.584</v>
      </c>
      <c r="W7398" s="319"/>
      <c r="X7398" s="319"/>
      <c r="Y7398" s="319"/>
      <c r="Z7398" s="319"/>
      <c r="AA7398" s="319"/>
      <c r="AB7398" s="319"/>
      <c r="AC7398" s="319"/>
      <c r="AD7398" s="319"/>
      <c r="AE7398" s="319"/>
      <c r="AF7398" s="319"/>
    </row>
    <row r="7399" spans="2:32" s="313" customFormat="1" hidden="1" x14ac:dyDescent="0.25">
      <c r="B7399" s="313" t="s">
        <v>7132</v>
      </c>
      <c r="C7399" s="672"/>
      <c r="D7399" s="313" t="s">
        <v>12756</v>
      </c>
      <c r="E7399" s="313" t="s">
        <v>7133</v>
      </c>
      <c r="I7399" s="313" t="s">
        <v>7134</v>
      </c>
      <c r="J7399" s="313" t="s">
        <v>772</v>
      </c>
      <c r="K7399" s="313">
        <v>12</v>
      </c>
      <c r="L7399" s="319"/>
      <c r="M7399" s="319">
        <v>36</v>
      </c>
      <c r="N7399" s="319">
        <v>49</v>
      </c>
      <c r="O7399" s="319" t="s">
        <v>9647</v>
      </c>
      <c r="P7399" s="319">
        <v>69</v>
      </c>
      <c r="Q7399" s="319">
        <v>13</v>
      </c>
      <c r="R7399" s="319">
        <v>44</v>
      </c>
      <c r="S7399" s="319" t="s">
        <v>9648</v>
      </c>
      <c r="T7399" s="319">
        <v>201</v>
      </c>
      <c r="U7399" s="319">
        <v>-12.614000000000001</v>
      </c>
      <c r="V7399" s="319">
        <v>-69.228999999999999</v>
      </c>
      <c r="W7399" s="319"/>
      <c r="X7399" s="319"/>
      <c r="Y7399" s="319"/>
      <c r="Z7399" s="319"/>
      <c r="AA7399" s="319"/>
      <c r="AB7399" s="319"/>
      <c r="AC7399" s="319"/>
      <c r="AD7399" s="319"/>
      <c r="AE7399" s="319"/>
      <c r="AF7399" s="319"/>
    </row>
    <row r="7400" spans="2:32" s="313" customFormat="1" hidden="1" x14ac:dyDescent="0.25">
      <c r="B7400" s="313" t="s">
        <v>6710</v>
      </c>
      <c r="C7400" s="672"/>
      <c r="D7400" s="313" t="s">
        <v>12757</v>
      </c>
      <c r="E7400" s="313" t="s">
        <v>6711</v>
      </c>
      <c r="I7400" s="313" t="s">
        <v>6712</v>
      </c>
      <c r="J7400" s="313" t="s">
        <v>675</v>
      </c>
      <c r="K7400" s="313">
        <v>5</v>
      </c>
      <c r="L7400" s="319"/>
      <c r="M7400" s="319">
        <v>17</v>
      </c>
      <c r="N7400" s="319">
        <v>49</v>
      </c>
      <c r="O7400" s="319" t="s">
        <v>9644</v>
      </c>
      <c r="P7400" s="319">
        <v>100</v>
      </c>
      <c r="Q7400" s="319">
        <v>16</v>
      </c>
      <c r="R7400" s="319">
        <v>36</v>
      </c>
      <c r="S7400" s="319" t="s">
        <v>9645</v>
      </c>
      <c r="T7400" s="319">
        <v>4</v>
      </c>
      <c r="U7400" s="319">
        <v>5.2969999999999997</v>
      </c>
      <c r="V7400" s="319">
        <v>100.277</v>
      </c>
      <c r="W7400" s="319"/>
      <c r="X7400" s="319"/>
      <c r="Y7400" s="319"/>
      <c r="Z7400" s="319"/>
      <c r="AA7400" s="319"/>
      <c r="AB7400" s="319"/>
      <c r="AC7400" s="319"/>
      <c r="AD7400" s="319"/>
      <c r="AE7400" s="319"/>
      <c r="AF7400" s="319"/>
    </row>
    <row r="7401" spans="2:32" s="313" customFormat="1" hidden="1" x14ac:dyDescent="0.25">
      <c r="B7401" s="313" t="s">
        <v>6739</v>
      </c>
      <c r="C7401" s="672"/>
      <c r="D7401" s="313" t="s">
        <v>12758</v>
      </c>
      <c r="E7401" s="313" t="s">
        <v>6742</v>
      </c>
      <c r="I7401" s="313" t="s">
        <v>6743</v>
      </c>
      <c r="J7401" s="313" t="s">
        <v>493</v>
      </c>
      <c r="K7401" s="313">
        <v>31</v>
      </c>
      <c r="L7401" s="319"/>
      <c r="M7401" s="319">
        <v>56</v>
      </c>
      <c r="N7401" s="319">
        <v>25</v>
      </c>
      <c r="O7401" s="319" t="s">
        <v>9647</v>
      </c>
      <c r="P7401" s="319">
        <v>115</v>
      </c>
      <c r="Q7401" s="319">
        <v>58</v>
      </c>
      <c r="R7401" s="319">
        <v>1</v>
      </c>
      <c r="S7401" s="319" t="s">
        <v>9645</v>
      </c>
      <c r="T7401" s="319">
        <v>21</v>
      </c>
      <c r="U7401" s="319">
        <v>-31.94</v>
      </c>
      <c r="V7401" s="319">
        <v>115.967</v>
      </c>
      <c r="W7401" s="319"/>
      <c r="X7401" s="319"/>
      <c r="Y7401" s="319"/>
      <c r="Z7401" s="319"/>
      <c r="AA7401" s="319"/>
      <c r="AB7401" s="319"/>
      <c r="AC7401" s="319"/>
      <c r="AD7401" s="319"/>
      <c r="AE7401" s="319"/>
      <c r="AF7401" s="319"/>
    </row>
    <row r="7402" spans="2:32" s="313" customFormat="1" hidden="1" x14ac:dyDescent="0.25">
      <c r="B7402" s="313" t="s">
        <v>6703</v>
      </c>
      <c r="C7402" s="672"/>
      <c r="D7402" s="313" t="s">
        <v>12759</v>
      </c>
      <c r="E7402" s="313" t="s">
        <v>6704</v>
      </c>
      <c r="I7402" s="313" t="s">
        <v>6703</v>
      </c>
      <c r="J7402" s="313" t="s">
        <v>665</v>
      </c>
      <c r="K7402" s="313">
        <v>31</v>
      </c>
      <c r="L7402" s="319"/>
      <c r="M7402" s="319">
        <v>43</v>
      </c>
      <c r="N7402" s="319">
        <v>6</v>
      </c>
      <c r="O7402" s="319" t="s">
        <v>9647</v>
      </c>
      <c r="P7402" s="319">
        <v>52</v>
      </c>
      <c r="Q7402" s="319">
        <v>19</v>
      </c>
      <c r="R7402" s="319">
        <v>39</v>
      </c>
      <c r="S7402" s="319" t="s">
        <v>9648</v>
      </c>
      <c r="T7402" s="319">
        <v>18</v>
      </c>
      <c r="U7402" s="319">
        <v>-31.718</v>
      </c>
      <c r="V7402" s="319">
        <v>-52.328000000000003</v>
      </c>
      <c r="W7402" s="319"/>
      <c r="X7402" s="319"/>
      <c r="Y7402" s="319"/>
      <c r="Z7402" s="319"/>
      <c r="AA7402" s="319"/>
      <c r="AB7402" s="319"/>
      <c r="AC7402" s="319"/>
      <c r="AD7402" s="319"/>
      <c r="AE7402" s="319"/>
      <c r="AF7402" s="319"/>
    </row>
    <row r="7403" spans="2:32" s="313" customFormat="1" hidden="1" x14ac:dyDescent="0.25">
      <c r="B7403" s="313" t="s">
        <v>7127</v>
      </c>
      <c r="C7403" s="672"/>
      <c r="D7403" s="313" t="s">
        <v>12760</v>
      </c>
      <c r="E7403" s="313" t="s">
        <v>7128</v>
      </c>
      <c r="I7403" s="313" t="s">
        <v>7127</v>
      </c>
      <c r="J7403" s="313" t="s">
        <v>3468</v>
      </c>
      <c r="K7403" s="313">
        <v>15</v>
      </c>
      <c r="L7403" s="319"/>
      <c r="M7403" s="319">
        <v>15</v>
      </c>
      <c r="N7403" s="319">
        <v>39</v>
      </c>
      <c r="O7403" s="319" t="s">
        <v>9644</v>
      </c>
      <c r="P7403" s="319">
        <v>83</v>
      </c>
      <c r="Q7403" s="319">
        <v>46</v>
      </c>
      <c r="R7403" s="319">
        <v>53</v>
      </c>
      <c r="S7403" s="319" t="s">
        <v>9648</v>
      </c>
      <c r="T7403" s="319">
        <v>8</v>
      </c>
      <c r="U7403" s="319">
        <v>15.260999999999999</v>
      </c>
      <c r="V7403" s="319">
        <v>-83.781000000000006</v>
      </c>
      <c r="W7403" s="319"/>
      <c r="X7403" s="319"/>
      <c r="Y7403" s="319"/>
      <c r="Z7403" s="319"/>
      <c r="AA7403" s="319"/>
      <c r="AB7403" s="319"/>
      <c r="AC7403" s="319"/>
      <c r="AD7403" s="319"/>
      <c r="AE7403" s="319"/>
      <c r="AF7403" s="319"/>
    </row>
    <row r="7404" spans="2:32" s="313" customFormat="1" hidden="1" x14ac:dyDescent="0.25">
      <c r="B7404" s="313" t="s">
        <v>6750</v>
      </c>
      <c r="C7404" s="672"/>
      <c r="D7404" s="313" t="s">
        <v>12761</v>
      </c>
      <c r="E7404" s="313" t="s">
        <v>6751</v>
      </c>
      <c r="I7404" s="313" t="s">
        <v>6750</v>
      </c>
      <c r="J7404" s="313" t="s">
        <v>1051</v>
      </c>
      <c r="K7404" s="313">
        <v>33</v>
      </c>
      <c r="L7404" s="319"/>
      <c r="M7404" s="319">
        <v>59</v>
      </c>
      <c r="N7404" s="319">
        <v>38</v>
      </c>
      <c r="O7404" s="319" t="s">
        <v>9644</v>
      </c>
      <c r="P7404" s="319">
        <v>71</v>
      </c>
      <c r="Q7404" s="319">
        <v>30</v>
      </c>
      <c r="R7404" s="319">
        <v>52</v>
      </c>
      <c r="S7404" s="319" t="s">
        <v>9645</v>
      </c>
      <c r="T7404" s="319">
        <v>370</v>
      </c>
      <c r="U7404" s="319">
        <v>33.994</v>
      </c>
      <c r="V7404" s="319">
        <v>71.513999999999996</v>
      </c>
      <c r="W7404" s="319"/>
      <c r="X7404" s="319"/>
      <c r="Y7404" s="319"/>
      <c r="Z7404" s="319"/>
      <c r="AA7404" s="319"/>
      <c r="AB7404" s="319"/>
      <c r="AC7404" s="319"/>
      <c r="AD7404" s="319"/>
      <c r="AE7404" s="319"/>
      <c r="AF7404" s="319"/>
    </row>
    <row r="7405" spans="2:32" s="313" customFormat="1" hidden="1" x14ac:dyDescent="0.25">
      <c r="B7405" s="313" t="s">
        <v>6722</v>
      </c>
      <c r="C7405" s="672"/>
      <c r="D7405" s="313" t="s">
        <v>12762</v>
      </c>
      <c r="E7405" s="313" t="s">
        <v>6723</v>
      </c>
      <c r="I7405" s="313" t="s">
        <v>6724</v>
      </c>
      <c r="J7405" s="313" t="s">
        <v>421</v>
      </c>
      <c r="K7405" s="313">
        <v>28</v>
      </c>
      <c r="L7405" s="319"/>
      <c r="M7405" s="319">
        <v>57</v>
      </c>
      <c r="N7405" s="319">
        <v>15</v>
      </c>
      <c r="O7405" s="319" t="s">
        <v>9644</v>
      </c>
      <c r="P7405" s="319">
        <v>98</v>
      </c>
      <c r="Q7405" s="319">
        <v>31</v>
      </c>
      <c r="R7405" s="319">
        <v>11</v>
      </c>
      <c r="S7405" s="319" t="s">
        <v>9648</v>
      </c>
      <c r="T7405" s="319">
        <v>132</v>
      </c>
      <c r="U7405" s="319">
        <v>28.954000000000001</v>
      </c>
      <c r="V7405" s="319">
        <v>-98.52</v>
      </c>
      <c r="W7405" s="319"/>
      <c r="X7405" s="319"/>
      <c r="Y7405" s="319"/>
      <c r="Z7405" s="319"/>
      <c r="AA7405" s="319"/>
      <c r="AB7405" s="319"/>
      <c r="AC7405" s="319"/>
      <c r="AD7405" s="319"/>
      <c r="AE7405" s="319"/>
      <c r="AF7405" s="319"/>
    </row>
    <row r="7406" spans="2:32" s="313" customFormat="1" hidden="1" x14ac:dyDescent="0.25">
      <c r="B7406" s="313" t="s">
        <v>6654</v>
      </c>
      <c r="C7406" s="672"/>
      <c r="D7406" s="313" t="s">
        <v>12763</v>
      </c>
      <c r="E7406" s="313" t="s">
        <v>6655</v>
      </c>
      <c r="I7406" s="313" t="s">
        <v>6656</v>
      </c>
      <c r="J7406" s="313" t="s">
        <v>665</v>
      </c>
      <c r="K7406" s="313">
        <v>28</v>
      </c>
      <c r="L7406" s="319"/>
      <c r="M7406" s="319">
        <v>14</v>
      </c>
      <c r="N7406" s="319">
        <v>38</v>
      </c>
      <c r="O7406" s="319" t="s">
        <v>9647</v>
      </c>
      <c r="P7406" s="319">
        <v>52</v>
      </c>
      <c r="Q7406" s="319">
        <v>19</v>
      </c>
      <c r="R7406" s="319">
        <v>35</v>
      </c>
      <c r="S7406" s="319" t="s">
        <v>9648</v>
      </c>
      <c r="T7406" s="319">
        <v>725</v>
      </c>
      <c r="U7406" s="319">
        <v>-28.244</v>
      </c>
      <c r="V7406" s="319">
        <v>-52.326000000000001</v>
      </c>
      <c r="W7406" s="319"/>
      <c r="X7406" s="319"/>
      <c r="Y7406" s="319"/>
      <c r="Z7406" s="319"/>
      <c r="AA7406" s="319"/>
      <c r="AB7406" s="319"/>
      <c r="AC7406" s="319"/>
      <c r="AD7406" s="319"/>
      <c r="AE7406" s="319"/>
      <c r="AF7406" s="319"/>
    </row>
    <row r="7407" spans="2:32" s="313" customFormat="1" hidden="1" x14ac:dyDescent="0.25">
      <c r="B7407" s="313" t="s">
        <v>6670</v>
      </c>
      <c r="C7407" s="672"/>
      <c r="D7407" s="313" t="s">
        <v>12764</v>
      </c>
      <c r="E7407" s="313" t="s">
        <v>6671</v>
      </c>
      <c r="I7407" s="313" t="s">
        <v>6670</v>
      </c>
      <c r="J7407" s="313" t="s">
        <v>579</v>
      </c>
      <c r="K7407" s="313">
        <v>65</v>
      </c>
      <c r="L7407" s="319"/>
      <c r="M7407" s="319">
        <v>33</v>
      </c>
      <c r="N7407" s="319">
        <v>21</v>
      </c>
      <c r="O7407" s="319" t="s">
        <v>9644</v>
      </c>
      <c r="P7407" s="319">
        <v>23</v>
      </c>
      <c r="Q7407" s="319">
        <v>57</v>
      </c>
      <c r="R7407" s="319">
        <v>54</v>
      </c>
      <c r="S7407" s="319" t="s">
        <v>9648</v>
      </c>
      <c r="T7407" s="319">
        <v>4</v>
      </c>
      <c r="U7407" s="319">
        <v>65.555999999999997</v>
      </c>
      <c r="V7407" s="319">
        <v>-23.965</v>
      </c>
      <c r="W7407" s="319"/>
      <c r="X7407" s="319"/>
      <c r="Y7407" s="319"/>
      <c r="Z7407" s="319"/>
      <c r="AA7407" s="319"/>
      <c r="AB7407" s="319"/>
      <c r="AC7407" s="319"/>
      <c r="AD7407" s="319"/>
      <c r="AE7407" s="319"/>
      <c r="AF7407" s="319"/>
    </row>
    <row r="7408" spans="2:32" s="313" customFormat="1" hidden="1" x14ac:dyDescent="0.25">
      <c r="B7408" s="313" t="s">
        <v>6608</v>
      </c>
      <c r="C7408" s="672"/>
      <c r="D7408" s="313" t="s">
        <v>12765</v>
      </c>
      <c r="E7408" s="313" t="s">
        <v>6609</v>
      </c>
      <c r="I7408" s="313" t="s">
        <v>6610</v>
      </c>
      <c r="J7408" s="313" t="s">
        <v>573</v>
      </c>
      <c r="K7408" s="313">
        <v>34</v>
      </c>
      <c r="L7408" s="319"/>
      <c r="M7408" s="319">
        <v>43</v>
      </c>
      <c r="N7408" s="319">
        <v>4</v>
      </c>
      <c r="O7408" s="319" t="s">
        <v>9644</v>
      </c>
      <c r="P7408" s="319">
        <v>32</v>
      </c>
      <c r="Q7408" s="319">
        <v>29</v>
      </c>
      <c r="R7408" s="319">
        <v>8</v>
      </c>
      <c r="S7408" s="319" t="s">
        <v>9645</v>
      </c>
      <c r="T7408" s="319">
        <v>13</v>
      </c>
      <c r="U7408" s="319">
        <v>34.718000000000004</v>
      </c>
      <c r="V7408" s="319">
        <v>32.485999999999997</v>
      </c>
      <c r="W7408" s="319"/>
      <c r="X7408" s="319"/>
      <c r="Y7408" s="319"/>
      <c r="Z7408" s="319"/>
      <c r="AA7408" s="319"/>
      <c r="AB7408" s="319"/>
      <c r="AC7408" s="319"/>
      <c r="AD7408" s="319"/>
      <c r="AE7408" s="319"/>
      <c r="AF7408" s="319"/>
    </row>
    <row r="7409" spans="2:32" s="313" customFormat="1" hidden="1" x14ac:dyDescent="0.25">
      <c r="B7409" s="313" t="s">
        <v>6736</v>
      </c>
      <c r="C7409" s="672"/>
      <c r="D7409" s="313" t="s">
        <v>12766</v>
      </c>
      <c r="E7409" s="313" t="s">
        <v>6737</v>
      </c>
      <c r="I7409" s="313" t="s">
        <v>6738</v>
      </c>
      <c r="J7409" s="313" t="s">
        <v>423</v>
      </c>
      <c r="K7409" s="313">
        <v>42</v>
      </c>
      <c r="L7409" s="319"/>
      <c r="M7409" s="319">
        <v>44</v>
      </c>
      <c r="N7409" s="319">
        <v>25</v>
      </c>
      <c r="O7409" s="319" t="s">
        <v>9644</v>
      </c>
      <c r="P7409" s="319">
        <v>2</v>
      </c>
      <c r="Q7409" s="319">
        <v>52</v>
      </c>
      <c r="R7409" s="319">
        <v>14</v>
      </c>
      <c r="S7409" s="319" t="s">
        <v>9645</v>
      </c>
      <c r="T7409" s="319">
        <v>44</v>
      </c>
      <c r="U7409" s="319">
        <v>42.74</v>
      </c>
      <c r="V7409" s="319">
        <v>2.871</v>
      </c>
      <c r="W7409" s="319"/>
      <c r="X7409" s="319"/>
      <c r="Y7409" s="319"/>
      <c r="Z7409" s="319"/>
      <c r="AA7409" s="319"/>
      <c r="AB7409" s="319"/>
      <c r="AC7409" s="319"/>
      <c r="AD7409" s="319"/>
      <c r="AE7409" s="319"/>
      <c r="AF7409" s="319"/>
    </row>
    <row r="7410" spans="2:32" s="313" customFormat="1" hidden="1" x14ac:dyDescent="0.25">
      <c r="B7410" s="313" t="s">
        <v>6022</v>
      </c>
      <c r="C7410" s="672"/>
      <c r="D7410" s="313" t="s">
        <v>12767</v>
      </c>
      <c r="E7410" s="313" t="s">
        <v>6023</v>
      </c>
      <c r="I7410" s="313" t="s">
        <v>6024</v>
      </c>
      <c r="J7410" s="313" t="s">
        <v>516</v>
      </c>
      <c r="K7410" s="313">
        <v>29</v>
      </c>
      <c r="L7410" s="319"/>
      <c r="M7410" s="319">
        <v>1</v>
      </c>
      <c r="N7410" s="319">
        <v>59</v>
      </c>
      <c r="O7410" s="319" t="s">
        <v>9644</v>
      </c>
      <c r="P7410" s="319">
        <v>79</v>
      </c>
      <c r="Q7410" s="319">
        <v>28</v>
      </c>
      <c r="R7410" s="319">
        <v>25</v>
      </c>
      <c r="S7410" s="319" t="s">
        <v>9645</v>
      </c>
      <c r="T7410" s="319">
        <v>233</v>
      </c>
      <c r="U7410" s="319">
        <v>29.033000000000001</v>
      </c>
      <c r="V7410" s="319">
        <v>79.474000000000004</v>
      </c>
      <c r="W7410" s="319"/>
      <c r="X7410" s="319"/>
      <c r="Y7410" s="319"/>
      <c r="Z7410" s="319"/>
      <c r="AA7410" s="319"/>
      <c r="AB7410" s="319"/>
      <c r="AC7410" s="319"/>
      <c r="AD7410" s="319"/>
      <c r="AE7410" s="319"/>
      <c r="AF7410" s="319"/>
    </row>
    <row r="7411" spans="2:32" s="313" customFormat="1" hidden="1" x14ac:dyDescent="0.25">
      <c r="B7411" s="313" t="s">
        <v>2107</v>
      </c>
      <c r="C7411" s="672"/>
      <c r="D7411" s="313" t="s">
        <v>12768</v>
      </c>
      <c r="E7411" s="313" t="s">
        <v>2108</v>
      </c>
      <c r="I7411" s="313" t="s">
        <v>2107</v>
      </c>
      <c r="J7411" s="313" t="s">
        <v>1343</v>
      </c>
      <c r="K7411" s="313">
        <v>7</v>
      </c>
      <c r="L7411" s="319"/>
      <c r="M7411" s="319">
        <v>21</v>
      </c>
      <c r="N7411" s="319">
        <v>27</v>
      </c>
      <c r="O7411" s="319" t="s">
        <v>9647</v>
      </c>
      <c r="P7411" s="319">
        <v>20</v>
      </c>
      <c r="Q7411" s="319">
        <v>48</v>
      </c>
      <c r="R7411" s="319">
        <v>13</v>
      </c>
      <c r="S7411" s="319" t="s">
        <v>9645</v>
      </c>
      <c r="T7411" s="319">
        <v>762</v>
      </c>
      <c r="U7411" s="319">
        <v>-7.3570000000000002</v>
      </c>
      <c r="V7411" s="319">
        <v>20.803999999999998</v>
      </c>
      <c r="W7411" s="319"/>
      <c r="X7411" s="319"/>
      <c r="Y7411" s="319"/>
      <c r="Z7411" s="319"/>
      <c r="AA7411" s="319"/>
      <c r="AB7411" s="319"/>
      <c r="AC7411" s="319"/>
      <c r="AD7411" s="319"/>
      <c r="AE7411" s="319"/>
      <c r="AF7411" s="319"/>
    </row>
    <row r="7412" spans="2:32" s="313" customFormat="1" hidden="1" x14ac:dyDescent="0.25">
      <c r="B7412" s="313" t="s">
        <v>6595</v>
      </c>
      <c r="C7412" s="672"/>
      <c r="D7412" s="313" t="s">
        <v>12769</v>
      </c>
      <c r="E7412" s="313" t="s">
        <v>6596</v>
      </c>
      <c r="I7412" s="313" t="s">
        <v>6597</v>
      </c>
      <c r="J7412" s="313" t="s">
        <v>726</v>
      </c>
      <c r="K7412" s="313">
        <v>2</v>
      </c>
      <c r="L7412" s="319"/>
      <c r="M7412" s="319">
        <v>9</v>
      </c>
      <c r="N7412" s="319">
        <v>46</v>
      </c>
      <c r="O7412" s="319" t="s">
        <v>9647</v>
      </c>
      <c r="P7412" s="319">
        <v>106</v>
      </c>
      <c r="Q7412" s="319">
        <v>8</v>
      </c>
      <c r="R7412" s="319">
        <v>21</v>
      </c>
      <c r="S7412" s="319" t="s">
        <v>9645</v>
      </c>
      <c r="T7412" s="319">
        <v>33</v>
      </c>
      <c r="U7412" s="319">
        <v>-2.1629999999999998</v>
      </c>
      <c r="V7412" s="319">
        <v>106.139</v>
      </c>
      <c r="W7412" s="319"/>
      <c r="X7412" s="319"/>
      <c r="Y7412" s="319"/>
      <c r="Z7412" s="319"/>
      <c r="AA7412" s="319"/>
      <c r="AB7412" s="319"/>
      <c r="AC7412" s="319"/>
      <c r="AD7412" s="319"/>
      <c r="AE7412" s="319"/>
      <c r="AF7412" s="319"/>
    </row>
    <row r="7413" spans="2:32" s="313" customFormat="1" hidden="1" x14ac:dyDescent="0.25">
      <c r="B7413" s="313" t="s">
        <v>6728</v>
      </c>
      <c r="C7413" s="672"/>
      <c r="D7413" s="313" t="s">
        <v>12770</v>
      </c>
      <c r="E7413" s="313" t="s">
        <v>6729</v>
      </c>
      <c r="I7413" s="313" t="s">
        <v>6730</v>
      </c>
      <c r="J7413" s="313" t="s">
        <v>423</v>
      </c>
      <c r="K7413" s="313">
        <v>45</v>
      </c>
      <c r="L7413" s="319"/>
      <c r="M7413" s="319">
        <v>11</v>
      </c>
      <c r="N7413" s="319">
        <v>53</v>
      </c>
      <c r="O7413" s="319" t="s">
        <v>9644</v>
      </c>
      <c r="P7413" s="319">
        <v>0</v>
      </c>
      <c r="Q7413" s="319">
        <v>48</v>
      </c>
      <c r="R7413" s="319">
        <v>56</v>
      </c>
      <c r="S7413" s="319" t="s">
        <v>9645</v>
      </c>
      <c r="T7413" s="319">
        <v>100</v>
      </c>
      <c r="U7413" s="319">
        <v>45.198</v>
      </c>
      <c r="V7413" s="319">
        <v>0.81599999999999995</v>
      </c>
      <c r="W7413" s="319"/>
      <c r="X7413" s="319"/>
      <c r="Y7413" s="319"/>
      <c r="Z7413" s="319"/>
      <c r="AA7413" s="319"/>
      <c r="AB7413" s="319"/>
      <c r="AC7413" s="319"/>
      <c r="AD7413" s="319"/>
      <c r="AE7413" s="319"/>
      <c r="AF7413" s="319"/>
    </row>
    <row r="7414" spans="2:32" s="313" customFormat="1" hidden="1" x14ac:dyDescent="0.25">
      <c r="B7414" s="313" t="s">
        <v>6948</v>
      </c>
      <c r="C7414" s="672"/>
      <c r="D7414" s="313" t="s">
        <v>12771</v>
      </c>
      <c r="E7414" s="313" t="s">
        <v>6949</v>
      </c>
      <c r="I7414" s="313" t="s">
        <v>6950</v>
      </c>
      <c r="J7414" s="313" t="s">
        <v>463</v>
      </c>
      <c r="K7414" s="313">
        <v>5</v>
      </c>
      <c r="L7414" s="319"/>
      <c r="M7414" s="319">
        <v>0</v>
      </c>
      <c r="N7414" s="319">
        <v>55</v>
      </c>
      <c r="O7414" s="319" t="s">
        <v>9644</v>
      </c>
      <c r="P7414" s="319">
        <v>6</v>
      </c>
      <c r="Q7414" s="319">
        <v>56</v>
      </c>
      <c r="R7414" s="319">
        <v>58</v>
      </c>
      <c r="S7414" s="319" t="s">
        <v>9645</v>
      </c>
      <c r="T7414" s="319">
        <v>25</v>
      </c>
      <c r="U7414" s="319">
        <v>5.0149999999999997</v>
      </c>
      <c r="V7414" s="319">
        <v>6.9489999999999998</v>
      </c>
      <c r="W7414" s="319"/>
      <c r="X7414" s="319"/>
      <c r="Y7414" s="319"/>
      <c r="Z7414" s="319"/>
      <c r="AA7414" s="319"/>
      <c r="AB7414" s="319"/>
      <c r="AC7414" s="319"/>
      <c r="AD7414" s="319"/>
      <c r="AE7414" s="319"/>
      <c r="AF7414" s="319"/>
    </row>
    <row r="7415" spans="2:32" s="313" customFormat="1" hidden="1" x14ac:dyDescent="0.25">
      <c r="B7415" s="313" t="s">
        <v>6951</v>
      </c>
      <c r="C7415" s="672"/>
      <c r="D7415" s="313" t="s">
        <v>12772</v>
      </c>
      <c r="E7415" s="313" t="s">
        <v>6952</v>
      </c>
      <c r="I7415" s="313" t="s">
        <v>6953</v>
      </c>
      <c r="J7415" s="313" t="s">
        <v>493</v>
      </c>
      <c r="K7415" s="313">
        <v>20</v>
      </c>
      <c r="L7415" s="319"/>
      <c r="M7415" s="319">
        <v>22</v>
      </c>
      <c r="N7415" s="319">
        <v>40</v>
      </c>
      <c r="O7415" s="319" t="s">
        <v>9647</v>
      </c>
      <c r="P7415" s="319">
        <v>118</v>
      </c>
      <c r="Q7415" s="319">
        <v>37</v>
      </c>
      <c r="R7415" s="319">
        <v>35</v>
      </c>
      <c r="S7415" s="319" t="s">
        <v>9645</v>
      </c>
      <c r="T7415" s="319">
        <v>11</v>
      </c>
      <c r="U7415" s="319">
        <v>-20.378</v>
      </c>
      <c r="V7415" s="319">
        <v>118.626</v>
      </c>
      <c r="W7415" s="319"/>
      <c r="X7415" s="319"/>
      <c r="Y7415" s="319"/>
      <c r="Z7415" s="319"/>
      <c r="AA7415" s="319"/>
      <c r="AB7415" s="319"/>
      <c r="AC7415" s="319"/>
      <c r="AD7415" s="319"/>
      <c r="AE7415" s="319"/>
      <c r="AF7415" s="319"/>
    </row>
    <row r="7416" spans="2:32" s="313" customFormat="1" hidden="1" x14ac:dyDescent="0.25">
      <c r="B7416" s="313" t="s">
        <v>6190</v>
      </c>
      <c r="C7416" s="672"/>
      <c r="D7416" s="313" t="s">
        <v>12773</v>
      </c>
      <c r="E7416" s="313" t="s">
        <v>6191</v>
      </c>
      <c r="I7416" s="313" t="s">
        <v>6192</v>
      </c>
      <c r="J7416" s="313" t="s">
        <v>436</v>
      </c>
      <c r="K7416" s="313">
        <v>37</v>
      </c>
      <c r="L7416" s="319"/>
      <c r="M7416" s="319">
        <v>7</v>
      </c>
      <c r="N7416" s="319">
        <v>54</v>
      </c>
      <c r="O7416" s="319" t="s">
        <v>9644</v>
      </c>
      <c r="P7416" s="319">
        <v>76</v>
      </c>
      <c r="Q7416" s="319">
        <v>29</v>
      </c>
      <c r="R7416" s="319">
        <v>34</v>
      </c>
      <c r="S7416" s="319" t="s">
        <v>9648</v>
      </c>
      <c r="T7416" s="319">
        <v>14</v>
      </c>
      <c r="U7416" s="319">
        <v>37.131999999999998</v>
      </c>
      <c r="V7416" s="319">
        <v>-76.492999999999995</v>
      </c>
      <c r="W7416" s="319"/>
      <c r="X7416" s="319"/>
      <c r="Y7416" s="319"/>
      <c r="Z7416" s="319"/>
      <c r="AA7416" s="319"/>
      <c r="AB7416" s="319"/>
      <c r="AC7416" s="319"/>
      <c r="AD7416" s="319"/>
      <c r="AE7416" s="319"/>
      <c r="AF7416" s="319"/>
    </row>
    <row r="7417" spans="2:32" s="313" customFormat="1" hidden="1" x14ac:dyDescent="0.25">
      <c r="B7417" s="313" t="s">
        <v>6776</v>
      </c>
      <c r="C7417" s="672"/>
      <c r="D7417" s="313" t="s">
        <v>12774</v>
      </c>
      <c r="E7417" s="313" t="s">
        <v>6777</v>
      </c>
      <c r="I7417" s="313" t="s">
        <v>6778</v>
      </c>
      <c r="J7417" s="313" t="s">
        <v>436</v>
      </c>
      <c r="K7417" s="313">
        <v>39</v>
      </c>
      <c r="L7417" s="319"/>
      <c r="M7417" s="319">
        <v>52</v>
      </c>
      <c r="N7417" s="319">
        <v>19</v>
      </c>
      <c r="O7417" s="319" t="s">
        <v>9644</v>
      </c>
      <c r="P7417" s="319">
        <v>75</v>
      </c>
      <c r="Q7417" s="319">
        <v>14</v>
      </c>
      <c r="R7417" s="319">
        <v>28</v>
      </c>
      <c r="S7417" s="319" t="s">
        <v>9648</v>
      </c>
      <c r="T7417" s="319">
        <v>12</v>
      </c>
      <c r="U7417" s="319">
        <v>39.872</v>
      </c>
      <c r="V7417" s="319">
        <v>-75.241</v>
      </c>
      <c r="W7417" s="319"/>
      <c r="X7417" s="319"/>
      <c r="Y7417" s="319"/>
      <c r="Z7417" s="319"/>
      <c r="AA7417" s="319"/>
      <c r="AB7417" s="319"/>
      <c r="AC7417" s="319"/>
      <c r="AD7417" s="319"/>
      <c r="AE7417" s="319"/>
      <c r="AF7417" s="319"/>
    </row>
    <row r="7418" spans="2:32" s="313" customFormat="1" hidden="1" x14ac:dyDescent="0.25">
      <c r="B7418" s="313" t="s">
        <v>6954</v>
      </c>
      <c r="C7418" s="672"/>
      <c r="D7418" s="313" t="s">
        <v>12775</v>
      </c>
      <c r="E7418" s="313" t="s">
        <v>6955</v>
      </c>
      <c r="I7418" s="313" t="s">
        <v>6956</v>
      </c>
      <c r="J7418" s="313" t="s">
        <v>436</v>
      </c>
      <c r="K7418" s="313">
        <v>42</v>
      </c>
      <c r="L7418" s="319"/>
      <c r="M7418" s="319">
        <v>54</v>
      </c>
      <c r="N7418" s="319">
        <v>39</v>
      </c>
      <c r="O7418" s="319" t="s">
        <v>9644</v>
      </c>
      <c r="P7418" s="319">
        <v>82</v>
      </c>
      <c r="Q7418" s="319">
        <v>31</v>
      </c>
      <c r="R7418" s="319">
        <v>43</v>
      </c>
      <c r="S7418" s="319" t="s">
        <v>9648</v>
      </c>
      <c r="T7418" s="319">
        <v>199</v>
      </c>
      <c r="U7418" s="319">
        <v>42.911000000000001</v>
      </c>
      <c r="V7418" s="319">
        <v>-82.528999999999996</v>
      </c>
      <c r="W7418" s="319"/>
      <c r="X7418" s="319"/>
      <c r="Y7418" s="319"/>
      <c r="Z7418" s="319"/>
      <c r="AA7418" s="319"/>
      <c r="AB7418" s="319"/>
      <c r="AC7418" s="319"/>
      <c r="AD7418" s="319"/>
      <c r="AE7418" s="319"/>
      <c r="AF7418" s="319"/>
    </row>
    <row r="7419" spans="2:32" s="313" customFormat="1" hidden="1" x14ac:dyDescent="0.25">
      <c r="B7419" s="313" t="s">
        <v>6784</v>
      </c>
      <c r="C7419" s="672"/>
      <c r="D7419" s="313" t="s">
        <v>12776</v>
      </c>
      <c r="E7419" s="313" t="s">
        <v>6785</v>
      </c>
      <c r="I7419" s="313" t="s">
        <v>6784</v>
      </c>
      <c r="J7419" s="313" t="s">
        <v>1148</v>
      </c>
      <c r="K7419" s="313">
        <v>16</v>
      </c>
      <c r="L7419" s="319"/>
      <c r="M7419" s="319">
        <v>46</v>
      </c>
      <c r="N7419" s="319">
        <v>58</v>
      </c>
      <c r="O7419" s="319" t="s">
        <v>9644</v>
      </c>
      <c r="P7419" s="319">
        <v>100</v>
      </c>
      <c r="Q7419" s="319">
        <v>16</v>
      </c>
      <c r="R7419" s="319">
        <v>44</v>
      </c>
      <c r="S7419" s="319" t="s">
        <v>9645</v>
      </c>
      <c r="T7419" s="319">
        <v>45</v>
      </c>
      <c r="U7419" s="319">
        <v>16.783000000000001</v>
      </c>
      <c r="V7419" s="319">
        <v>100.279</v>
      </c>
      <c r="W7419" s="319"/>
      <c r="X7419" s="319"/>
      <c r="Y7419" s="319"/>
      <c r="Z7419" s="319"/>
      <c r="AA7419" s="319"/>
      <c r="AB7419" s="319"/>
      <c r="AC7419" s="319"/>
      <c r="AD7419" s="319"/>
      <c r="AE7419" s="319"/>
      <c r="AF7419" s="319"/>
    </row>
    <row r="7420" spans="2:32" s="313" customFormat="1" hidden="1" x14ac:dyDescent="0.25">
      <c r="B7420" s="313" t="s">
        <v>6770</v>
      </c>
      <c r="C7420" s="672"/>
      <c r="D7420" s="313" t="s">
        <v>12777</v>
      </c>
      <c r="E7420" s="313" t="s">
        <v>6771</v>
      </c>
      <c r="I7420" s="313" t="s">
        <v>6770</v>
      </c>
      <c r="J7420" s="313" t="s">
        <v>525</v>
      </c>
      <c r="K7420" s="313">
        <v>23</v>
      </c>
      <c r="L7420" s="319"/>
      <c r="M7420" s="319">
        <v>56</v>
      </c>
      <c r="N7420" s="319">
        <v>13</v>
      </c>
      <c r="O7420" s="319" t="s">
        <v>9647</v>
      </c>
      <c r="P7420" s="319">
        <v>31</v>
      </c>
      <c r="Q7420" s="319">
        <v>9</v>
      </c>
      <c r="R7420" s="319">
        <v>19</v>
      </c>
      <c r="S7420" s="319" t="s">
        <v>9645</v>
      </c>
      <c r="T7420" s="319">
        <v>437</v>
      </c>
      <c r="U7420" s="319">
        <v>-23.937000000000001</v>
      </c>
      <c r="V7420" s="319">
        <v>31.155000000000001</v>
      </c>
      <c r="W7420" s="319"/>
      <c r="X7420" s="319"/>
      <c r="Y7420" s="319"/>
      <c r="Z7420" s="319"/>
      <c r="AA7420" s="319"/>
      <c r="AB7420" s="319"/>
      <c r="AC7420" s="319"/>
      <c r="AD7420" s="319"/>
      <c r="AE7420" s="319"/>
      <c r="AF7420" s="319"/>
    </row>
    <row r="7421" spans="2:32" s="313" customFormat="1" hidden="1" x14ac:dyDescent="0.25">
      <c r="B7421" s="313" t="s">
        <v>6789</v>
      </c>
      <c r="C7421" s="672"/>
      <c r="D7421" s="313" t="s">
        <v>12778</v>
      </c>
      <c r="E7421" s="313" t="s">
        <v>6792</v>
      </c>
      <c r="I7421" s="313" t="s">
        <v>6793</v>
      </c>
      <c r="J7421" s="313" t="s">
        <v>436</v>
      </c>
      <c r="K7421" s="313">
        <v>33</v>
      </c>
      <c r="L7421" s="319"/>
      <c r="M7421" s="319">
        <v>26</v>
      </c>
      <c r="N7421" s="319">
        <v>3</v>
      </c>
      <c r="O7421" s="319" t="s">
        <v>9644</v>
      </c>
      <c r="P7421" s="319">
        <v>112</v>
      </c>
      <c r="Q7421" s="319">
        <v>0</v>
      </c>
      <c r="R7421" s="319">
        <v>29</v>
      </c>
      <c r="S7421" s="319" t="s">
        <v>9648</v>
      </c>
      <c r="T7421" s="319">
        <v>346</v>
      </c>
      <c r="U7421" s="319">
        <v>33.433999999999997</v>
      </c>
      <c r="V7421" s="319">
        <v>-112.008</v>
      </c>
      <c r="W7421" s="319"/>
      <c r="X7421" s="319"/>
      <c r="Y7421" s="319"/>
      <c r="Z7421" s="319"/>
      <c r="AA7421" s="319"/>
      <c r="AB7421" s="319"/>
      <c r="AC7421" s="319"/>
      <c r="AD7421" s="319"/>
      <c r="AE7421" s="319"/>
      <c r="AF7421" s="319"/>
    </row>
    <row r="7422" spans="2:32" s="313" customFormat="1" hidden="1" x14ac:dyDescent="0.25">
      <c r="B7422" s="313" t="s">
        <v>8230</v>
      </c>
      <c r="C7422" s="672"/>
      <c r="D7422" s="313" t="s">
        <v>12779</v>
      </c>
      <c r="E7422" s="313" t="s">
        <v>8233</v>
      </c>
      <c r="I7422" s="313" t="s">
        <v>8234</v>
      </c>
      <c r="J7422" s="313" t="s">
        <v>436</v>
      </c>
      <c r="K7422" s="313">
        <v>27</v>
      </c>
      <c r="L7422" s="319"/>
      <c r="M7422" s="319">
        <v>54</v>
      </c>
      <c r="N7422" s="319">
        <v>38</v>
      </c>
      <c r="O7422" s="319" t="s">
        <v>9644</v>
      </c>
      <c r="P7422" s="319">
        <v>82</v>
      </c>
      <c r="Q7422" s="319">
        <v>41</v>
      </c>
      <c r="R7422" s="319">
        <v>14</v>
      </c>
      <c r="S7422" s="319" t="s">
        <v>9648</v>
      </c>
      <c r="T7422" s="319">
        <v>4</v>
      </c>
      <c r="U7422" s="319">
        <v>27.911000000000001</v>
      </c>
      <c r="V7422" s="319">
        <v>-82.686999999999998</v>
      </c>
      <c r="W7422" s="319"/>
      <c r="X7422" s="319"/>
      <c r="Y7422" s="319"/>
      <c r="Z7422" s="319"/>
      <c r="AA7422" s="319"/>
      <c r="AB7422" s="319"/>
      <c r="AC7422" s="319"/>
      <c r="AD7422" s="319"/>
      <c r="AE7422" s="319"/>
      <c r="AF7422" s="319"/>
    </row>
    <row r="7423" spans="2:32" s="313" customFormat="1" hidden="1" x14ac:dyDescent="0.25">
      <c r="B7423" s="313" t="s">
        <v>6828</v>
      </c>
      <c r="C7423" s="672"/>
      <c r="D7423" s="313" t="s">
        <v>12780</v>
      </c>
      <c r="E7423" s="313" t="s">
        <v>6830</v>
      </c>
      <c r="I7423" s="313" t="s">
        <v>6831</v>
      </c>
      <c r="J7423" s="313" t="s">
        <v>2050</v>
      </c>
      <c r="K7423" s="313">
        <v>22</v>
      </c>
      <c r="L7423" s="319"/>
      <c r="M7423" s="319">
        <v>40</v>
      </c>
      <c r="N7423" s="319">
        <v>20</v>
      </c>
      <c r="O7423" s="319" t="s">
        <v>9644</v>
      </c>
      <c r="P7423" s="319">
        <v>120</v>
      </c>
      <c r="Q7423" s="319">
        <v>27</v>
      </c>
      <c r="R7423" s="319">
        <v>42</v>
      </c>
      <c r="S7423" s="319" t="s">
        <v>9645</v>
      </c>
      <c r="T7423" s="319">
        <v>24</v>
      </c>
      <c r="U7423" s="319">
        <v>22.672000000000001</v>
      </c>
      <c r="V7423" s="319">
        <v>120.462</v>
      </c>
      <c r="W7423" s="319"/>
      <c r="X7423" s="319"/>
      <c r="Y7423" s="319"/>
      <c r="Z7423" s="319"/>
      <c r="AA7423" s="319"/>
      <c r="AB7423" s="319"/>
      <c r="AC7423" s="319"/>
      <c r="AD7423" s="319"/>
      <c r="AE7423" s="319"/>
      <c r="AF7423" s="319"/>
    </row>
    <row r="7424" spans="2:32" s="313" customFormat="1" hidden="1" x14ac:dyDescent="0.25">
      <c r="B7424" s="313" t="s">
        <v>7057</v>
      </c>
      <c r="C7424" s="672"/>
      <c r="D7424" s="313" t="s">
        <v>12781</v>
      </c>
      <c r="E7424" s="313" t="s">
        <v>7058</v>
      </c>
      <c r="I7424" s="313" t="s">
        <v>7057</v>
      </c>
      <c r="J7424" s="313" t="s">
        <v>433</v>
      </c>
      <c r="K7424" s="313">
        <v>55</v>
      </c>
      <c r="L7424" s="319"/>
      <c r="M7424" s="319">
        <v>30</v>
      </c>
      <c r="N7424" s="319">
        <v>28</v>
      </c>
      <c r="O7424" s="319" t="s">
        <v>9644</v>
      </c>
      <c r="P7424" s="319">
        <v>4</v>
      </c>
      <c r="Q7424" s="319">
        <v>35</v>
      </c>
      <c r="R7424" s="319">
        <v>12</v>
      </c>
      <c r="S7424" s="319" t="s">
        <v>9648</v>
      </c>
      <c r="T7424" s="319">
        <v>20</v>
      </c>
      <c r="U7424" s="319">
        <v>55.508000000000003</v>
      </c>
      <c r="V7424" s="319">
        <v>-4.5869999999999997</v>
      </c>
      <c r="W7424" s="319"/>
      <c r="X7424" s="319"/>
      <c r="Y7424" s="319"/>
      <c r="Z7424" s="319"/>
      <c r="AA7424" s="319"/>
      <c r="AB7424" s="319"/>
      <c r="AC7424" s="319"/>
      <c r="AD7424" s="319"/>
      <c r="AE7424" s="319"/>
      <c r="AF7424" s="319"/>
    </row>
    <row r="7425" spans="2:32" s="313" customFormat="1" hidden="1" x14ac:dyDescent="0.25">
      <c r="B7425" s="313" t="s">
        <v>6837</v>
      </c>
      <c r="C7425" s="672"/>
      <c r="D7425" s="313" t="s">
        <v>12782</v>
      </c>
      <c r="E7425" s="313" t="s">
        <v>6838</v>
      </c>
      <c r="I7425" s="313" t="s">
        <v>6837</v>
      </c>
      <c r="J7425" s="313" t="s">
        <v>772</v>
      </c>
      <c r="K7425" s="313">
        <v>13</v>
      </c>
      <c r="L7425" s="319"/>
      <c r="M7425" s="319">
        <v>44</v>
      </c>
      <c r="N7425" s="319">
        <v>41</v>
      </c>
      <c r="O7425" s="319" t="s">
        <v>9647</v>
      </c>
      <c r="P7425" s="319">
        <v>76</v>
      </c>
      <c r="Q7425" s="319">
        <v>13</v>
      </c>
      <c r="R7425" s="319">
        <v>13</v>
      </c>
      <c r="S7425" s="319" t="s">
        <v>9648</v>
      </c>
      <c r="T7425" s="319">
        <v>12</v>
      </c>
      <c r="U7425" s="319">
        <v>-13.744999999999999</v>
      </c>
      <c r="V7425" s="319">
        <v>-76.22</v>
      </c>
      <c r="W7425" s="319"/>
      <c r="X7425" s="319"/>
      <c r="Y7425" s="319"/>
      <c r="Z7425" s="319"/>
      <c r="AA7425" s="319"/>
      <c r="AB7425" s="319"/>
      <c r="AC7425" s="319"/>
      <c r="AD7425" s="319"/>
      <c r="AE7425" s="319"/>
      <c r="AF7425" s="319"/>
    </row>
    <row r="7426" spans="2:32" s="313" customFormat="1" hidden="1" x14ac:dyDescent="0.25">
      <c r="B7426" s="313" t="s">
        <v>6891</v>
      </c>
      <c r="C7426" s="672"/>
      <c r="D7426" s="313" t="s">
        <v>12783</v>
      </c>
      <c r="E7426" s="313" t="s">
        <v>6892</v>
      </c>
      <c r="I7426" s="313" t="s">
        <v>6893</v>
      </c>
      <c r="J7426" s="313" t="s">
        <v>423</v>
      </c>
      <c r="K7426" s="313">
        <v>46</v>
      </c>
      <c r="L7426" s="319"/>
      <c r="M7426" s="319">
        <v>35</v>
      </c>
      <c r="N7426" s="319">
        <v>15</v>
      </c>
      <c r="O7426" s="319" t="s">
        <v>9644</v>
      </c>
      <c r="P7426" s="319">
        <v>0</v>
      </c>
      <c r="Q7426" s="319">
        <v>18</v>
      </c>
      <c r="R7426" s="319">
        <v>24</v>
      </c>
      <c r="S7426" s="319" t="s">
        <v>9645</v>
      </c>
      <c r="T7426" s="319">
        <v>129</v>
      </c>
      <c r="U7426" s="319">
        <v>46.588000000000001</v>
      </c>
      <c r="V7426" s="319">
        <v>0.307</v>
      </c>
      <c r="W7426" s="319"/>
      <c r="X7426" s="319"/>
      <c r="Y7426" s="319"/>
      <c r="Z7426" s="319"/>
      <c r="AA7426" s="319"/>
      <c r="AB7426" s="319"/>
      <c r="AC7426" s="319"/>
      <c r="AD7426" s="319"/>
      <c r="AE7426" s="319"/>
      <c r="AF7426" s="319"/>
    </row>
    <row r="7427" spans="2:32" s="313" customFormat="1" hidden="1" x14ac:dyDescent="0.25">
      <c r="B7427" s="313" t="s">
        <v>6842</v>
      </c>
      <c r="C7427" s="672"/>
      <c r="D7427" s="313" t="s">
        <v>12784</v>
      </c>
      <c r="E7427" s="313" t="s">
        <v>6843</v>
      </c>
      <c r="I7427" s="313" t="s">
        <v>6844</v>
      </c>
      <c r="J7427" s="313" t="s">
        <v>436</v>
      </c>
      <c r="K7427" s="313">
        <v>40</v>
      </c>
      <c r="L7427" s="319"/>
      <c r="M7427" s="319">
        <v>29</v>
      </c>
      <c r="N7427" s="319">
        <v>29</v>
      </c>
      <c r="O7427" s="319" t="s">
        <v>9644</v>
      </c>
      <c r="P7427" s="319">
        <v>80</v>
      </c>
      <c r="Q7427" s="319">
        <v>13</v>
      </c>
      <c r="R7427" s="319">
        <v>58</v>
      </c>
      <c r="S7427" s="319" t="s">
        <v>9648</v>
      </c>
      <c r="T7427" s="319">
        <v>367</v>
      </c>
      <c r="U7427" s="319">
        <v>40.491</v>
      </c>
      <c r="V7427" s="319">
        <v>-80.233000000000004</v>
      </c>
      <c r="W7427" s="319"/>
      <c r="X7427" s="319"/>
      <c r="Y7427" s="319"/>
      <c r="Z7427" s="319"/>
      <c r="AA7427" s="319"/>
      <c r="AB7427" s="319"/>
      <c r="AC7427" s="319"/>
      <c r="AD7427" s="319"/>
      <c r="AE7427" s="319"/>
      <c r="AF7427" s="319"/>
    </row>
    <row r="7428" spans="2:32" s="313" customFormat="1" hidden="1" x14ac:dyDescent="0.25">
      <c r="B7428" s="313" t="s">
        <v>6845</v>
      </c>
      <c r="C7428" s="672"/>
      <c r="D7428" s="313" t="s">
        <v>12785</v>
      </c>
      <c r="E7428" s="313" t="s">
        <v>6846</v>
      </c>
      <c r="I7428" s="313" t="s">
        <v>6847</v>
      </c>
      <c r="J7428" s="313" t="s">
        <v>772</v>
      </c>
      <c r="K7428" s="313">
        <v>5</v>
      </c>
      <c r="L7428" s="319"/>
      <c r="M7428" s="319">
        <v>12</v>
      </c>
      <c r="N7428" s="319">
        <v>20</v>
      </c>
      <c r="O7428" s="319" t="s">
        <v>9647</v>
      </c>
      <c r="P7428" s="319">
        <v>80</v>
      </c>
      <c r="Q7428" s="319">
        <v>36</v>
      </c>
      <c r="R7428" s="319">
        <v>59</v>
      </c>
      <c r="S7428" s="319" t="s">
        <v>9648</v>
      </c>
      <c r="T7428" s="319">
        <v>54</v>
      </c>
      <c r="U7428" s="319">
        <v>-5.2060000000000004</v>
      </c>
      <c r="V7428" s="319">
        <v>-80.616</v>
      </c>
      <c r="W7428" s="319"/>
      <c r="X7428" s="319"/>
      <c r="Y7428" s="319"/>
      <c r="Z7428" s="319"/>
      <c r="AA7428" s="319"/>
      <c r="AB7428" s="319"/>
      <c r="AC7428" s="319"/>
      <c r="AD7428" s="319"/>
      <c r="AE7428" s="319"/>
      <c r="AF7428" s="319"/>
    </row>
    <row r="7429" spans="2:32" s="313" customFormat="1" hidden="1" x14ac:dyDescent="0.25">
      <c r="B7429" s="313" t="s">
        <v>6805</v>
      </c>
      <c r="C7429" s="672"/>
      <c r="D7429" s="313" t="s">
        <v>12786</v>
      </c>
      <c r="E7429" s="313" t="s">
        <v>6806</v>
      </c>
      <c r="I7429" s="313" t="s">
        <v>6805</v>
      </c>
      <c r="J7429" s="313" t="s">
        <v>705</v>
      </c>
      <c r="K7429" s="313">
        <v>38</v>
      </c>
      <c r="L7429" s="319"/>
      <c r="M7429" s="319">
        <v>33</v>
      </c>
      <c r="N7429" s="319">
        <v>16</v>
      </c>
      <c r="O7429" s="319" t="s">
        <v>9644</v>
      </c>
      <c r="P7429" s="319">
        <v>28</v>
      </c>
      <c r="Q7429" s="319">
        <v>26</v>
      </c>
      <c r="R7429" s="319">
        <v>23</v>
      </c>
      <c r="S7429" s="319" t="s">
        <v>9648</v>
      </c>
      <c r="T7429" s="319">
        <v>34</v>
      </c>
      <c r="U7429" s="319">
        <v>38.554000000000002</v>
      </c>
      <c r="V7429" s="319">
        <v>-28.44</v>
      </c>
      <c r="W7429" s="319"/>
      <c r="X7429" s="319"/>
      <c r="Y7429" s="319"/>
      <c r="Z7429" s="319"/>
      <c r="AA7429" s="319"/>
      <c r="AB7429" s="319"/>
      <c r="AC7429" s="319"/>
      <c r="AD7429" s="319"/>
      <c r="AE7429" s="319"/>
      <c r="AF7429" s="319"/>
    </row>
    <row r="7430" spans="2:32" s="313" customFormat="1" hidden="1" x14ac:dyDescent="0.25">
      <c r="B7430" s="313" t="s">
        <v>6875</v>
      </c>
      <c r="C7430" s="672"/>
      <c r="D7430" s="313" t="s">
        <v>12787</v>
      </c>
      <c r="E7430" s="313" t="s">
        <v>6876</v>
      </c>
      <c r="I7430" s="313" t="s">
        <v>6877</v>
      </c>
      <c r="J7430" s="313" t="s">
        <v>436</v>
      </c>
      <c r="K7430" s="313">
        <v>69</v>
      </c>
      <c r="L7430" s="319"/>
      <c r="M7430" s="319">
        <v>43</v>
      </c>
      <c r="N7430" s="319">
        <v>58</v>
      </c>
      <c r="O7430" s="319" t="s">
        <v>9644</v>
      </c>
      <c r="P7430" s="319">
        <v>163</v>
      </c>
      <c r="Q7430" s="319">
        <v>0</v>
      </c>
      <c r="R7430" s="319">
        <v>19</v>
      </c>
      <c r="S7430" s="319" t="s">
        <v>9648</v>
      </c>
      <c r="T7430" s="319">
        <v>8</v>
      </c>
      <c r="U7430" s="319">
        <v>69.733000000000004</v>
      </c>
      <c r="V7430" s="319">
        <v>-163.005</v>
      </c>
      <c r="W7430" s="319"/>
      <c r="X7430" s="319"/>
      <c r="Y7430" s="319"/>
      <c r="Z7430" s="319"/>
      <c r="AA7430" s="319"/>
      <c r="AB7430" s="319"/>
      <c r="AC7430" s="319"/>
      <c r="AD7430" s="319"/>
      <c r="AE7430" s="319"/>
      <c r="AF7430" s="319"/>
    </row>
    <row r="7431" spans="2:32" s="313" customFormat="1" hidden="1" x14ac:dyDescent="0.25">
      <c r="B7431" s="313" t="s">
        <v>6603</v>
      </c>
      <c r="C7431" s="672"/>
      <c r="D7431" s="313" t="s">
        <v>12788</v>
      </c>
      <c r="E7431" s="313" t="s">
        <v>6604</v>
      </c>
      <c r="I7431" s="313" t="s">
        <v>6603</v>
      </c>
      <c r="J7431" s="313" t="s">
        <v>1051</v>
      </c>
      <c r="K7431" s="313">
        <v>26</v>
      </c>
      <c r="L7431" s="319"/>
      <c r="M7431" s="319">
        <v>57</v>
      </c>
      <c r="N7431" s="319">
        <v>16</v>
      </c>
      <c r="O7431" s="319" t="s">
        <v>9644</v>
      </c>
      <c r="P7431" s="319">
        <v>64</v>
      </c>
      <c r="Q7431" s="319">
        <v>7</v>
      </c>
      <c r="R7431" s="319">
        <v>57</v>
      </c>
      <c r="S7431" s="319" t="s">
        <v>9645</v>
      </c>
      <c r="T7431" s="319">
        <v>1003</v>
      </c>
      <c r="U7431" s="319">
        <v>26.954000000000001</v>
      </c>
      <c r="V7431" s="319">
        <v>64.132000000000005</v>
      </c>
      <c r="W7431" s="319"/>
      <c r="X7431" s="319"/>
      <c r="Y7431" s="319"/>
      <c r="Z7431" s="319"/>
      <c r="AA7431" s="319"/>
      <c r="AB7431" s="319"/>
      <c r="AC7431" s="319"/>
      <c r="AD7431" s="319"/>
      <c r="AE7431" s="319"/>
      <c r="AF7431" s="319"/>
    </row>
    <row r="7432" spans="2:32" s="313" customFormat="1" hidden="1" x14ac:dyDescent="0.25">
      <c r="B7432" s="313" t="s">
        <v>6765</v>
      </c>
      <c r="C7432" s="672"/>
      <c r="D7432" s="313" t="s">
        <v>12789</v>
      </c>
      <c r="E7432" s="313" t="s">
        <v>6766</v>
      </c>
      <c r="I7432" s="313" t="s">
        <v>6767</v>
      </c>
      <c r="J7432" s="313" t="s">
        <v>421</v>
      </c>
      <c r="K7432" s="313">
        <v>53</v>
      </c>
      <c r="L7432" s="319"/>
      <c r="M7432" s="319">
        <v>9</v>
      </c>
      <c r="N7432" s="319">
        <v>59</v>
      </c>
      <c r="O7432" s="319" t="s">
        <v>9644</v>
      </c>
      <c r="P7432" s="319">
        <v>158</v>
      </c>
      <c r="Q7432" s="319">
        <v>27</v>
      </c>
      <c r="R7432" s="319">
        <v>10</v>
      </c>
      <c r="S7432" s="319" t="s">
        <v>9645</v>
      </c>
      <c r="T7432" s="319">
        <v>40</v>
      </c>
      <c r="U7432" s="319">
        <v>53.165999999999997</v>
      </c>
      <c r="V7432" s="319">
        <v>158.453</v>
      </c>
      <c r="W7432" s="319"/>
      <c r="X7432" s="319"/>
      <c r="Y7432" s="319"/>
      <c r="Z7432" s="319"/>
      <c r="AA7432" s="319"/>
      <c r="AB7432" s="319"/>
      <c r="AC7432" s="319"/>
      <c r="AD7432" s="319"/>
      <c r="AE7432" s="319"/>
      <c r="AF7432" s="319"/>
    </row>
    <row r="7433" spans="2:32" s="313" customFormat="1" hidden="1" x14ac:dyDescent="0.25">
      <c r="B7433" s="313" t="s">
        <v>6598</v>
      </c>
      <c r="C7433" s="672"/>
      <c r="D7433" s="313" t="s">
        <v>12790</v>
      </c>
      <c r="E7433" s="313" t="s">
        <v>6599</v>
      </c>
      <c r="I7433" s="313" t="s">
        <v>6600</v>
      </c>
      <c r="J7433" s="313" t="s">
        <v>726</v>
      </c>
      <c r="K7433" s="313">
        <v>2</v>
      </c>
      <c r="L7433" s="319"/>
      <c r="M7433" s="319">
        <v>42</v>
      </c>
      <c r="N7433" s="319">
        <v>18</v>
      </c>
      <c r="O7433" s="319" t="s">
        <v>9647</v>
      </c>
      <c r="P7433" s="319">
        <v>111</v>
      </c>
      <c r="Q7433" s="319">
        <v>40</v>
      </c>
      <c r="R7433" s="319">
        <v>23</v>
      </c>
      <c r="S7433" s="319" t="s">
        <v>9645</v>
      </c>
      <c r="T7433" s="319">
        <v>23</v>
      </c>
      <c r="U7433" s="319">
        <v>-2.7050000000000001</v>
      </c>
      <c r="V7433" s="319">
        <v>111.673</v>
      </c>
      <c r="W7433" s="319"/>
      <c r="X7433" s="319"/>
      <c r="Y7433" s="319"/>
      <c r="Z7433" s="319"/>
      <c r="AA7433" s="319"/>
      <c r="AB7433" s="319"/>
      <c r="AC7433" s="319"/>
      <c r="AD7433" s="319"/>
      <c r="AE7433" s="319"/>
      <c r="AF7433" s="319"/>
    </row>
    <row r="7434" spans="2:32" s="313" customFormat="1" hidden="1" x14ac:dyDescent="0.25">
      <c r="B7434" s="313" t="s">
        <v>6615</v>
      </c>
      <c r="C7434" s="672"/>
      <c r="D7434" s="313" t="s">
        <v>12791</v>
      </c>
      <c r="E7434" s="313" t="s">
        <v>6616</v>
      </c>
      <c r="I7434" s="313" t="s">
        <v>6615</v>
      </c>
      <c r="J7434" s="313" t="s">
        <v>1344</v>
      </c>
      <c r="K7434" s="313">
        <v>9</v>
      </c>
      <c r="L7434" s="319"/>
      <c r="M7434" s="319">
        <v>21</v>
      </c>
      <c r="N7434" s="319">
        <v>25</v>
      </c>
      <c r="O7434" s="319" t="s">
        <v>9644</v>
      </c>
      <c r="P7434" s="319">
        <v>2</v>
      </c>
      <c r="Q7434" s="319">
        <v>36</v>
      </c>
      <c r="R7434" s="319">
        <v>32</v>
      </c>
      <c r="S7434" s="319" t="s">
        <v>9645</v>
      </c>
      <c r="T7434" s="319">
        <v>386</v>
      </c>
      <c r="U7434" s="319">
        <v>9.3569999999999993</v>
      </c>
      <c r="V7434" s="319">
        <v>2.609</v>
      </c>
      <c r="W7434" s="319"/>
      <c r="X7434" s="319"/>
      <c r="Y7434" s="319"/>
      <c r="Z7434" s="319"/>
      <c r="AA7434" s="319"/>
      <c r="AB7434" s="319"/>
      <c r="AC7434" s="319"/>
      <c r="AD7434" s="319"/>
      <c r="AE7434" s="319"/>
      <c r="AF7434" s="319"/>
    </row>
    <row r="7435" spans="2:32" s="313" customFormat="1" hidden="1" x14ac:dyDescent="0.25">
      <c r="B7435" s="313" t="s">
        <v>7151</v>
      </c>
      <c r="C7435" s="672"/>
      <c r="D7435" s="313" t="s">
        <v>12792</v>
      </c>
      <c r="E7435" s="313" t="s">
        <v>7152</v>
      </c>
      <c r="I7435" s="313" t="s">
        <v>7151</v>
      </c>
      <c r="J7435" s="313" t="s">
        <v>752</v>
      </c>
      <c r="K7435" s="313">
        <v>14</v>
      </c>
      <c r="L7435" s="319"/>
      <c r="M7435" s="319">
        <v>48</v>
      </c>
      <c r="N7435" s="319">
        <v>34</v>
      </c>
      <c r="O7435" s="319" t="s">
        <v>9647</v>
      </c>
      <c r="P7435" s="319">
        <v>138</v>
      </c>
      <c r="Q7435" s="319">
        <v>48</v>
      </c>
      <c r="R7435" s="319">
        <v>46</v>
      </c>
      <c r="S7435" s="319" t="s">
        <v>9648</v>
      </c>
      <c r="T7435" s="319">
        <v>2</v>
      </c>
      <c r="U7435" s="319">
        <v>-14.808999999999999</v>
      </c>
      <c r="V7435" s="319">
        <v>-138.81299999999999</v>
      </c>
      <c r="W7435" s="319"/>
      <c r="X7435" s="319"/>
      <c r="Y7435" s="319"/>
      <c r="Z7435" s="319"/>
      <c r="AA7435" s="319"/>
      <c r="AB7435" s="319"/>
      <c r="AC7435" s="319"/>
      <c r="AD7435" s="319"/>
      <c r="AE7435" s="319"/>
      <c r="AF7435" s="319"/>
    </row>
    <row r="7436" spans="2:32" s="313" customFormat="1" hidden="1" x14ac:dyDescent="0.25">
      <c r="B7436" s="313" t="s">
        <v>6894</v>
      </c>
      <c r="C7436" s="672"/>
      <c r="D7436" s="313" t="s">
        <v>12793</v>
      </c>
      <c r="E7436" s="313" t="s">
        <v>6895</v>
      </c>
      <c r="I7436" s="313" t="s">
        <v>6894</v>
      </c>
      <c r="J7436" s="313" t="s">
        <v>1394</v>
      </c>
      <c r="K7436" s="313">
        <v>28</v>
      </c>
      <c r="L7436" s="319"/>
      <c r="M7436" s="319">
        <v>12</v>
      </c>
      <c r="N7436" s="319">
        <v>1</v>
      </c>
      <c r="O7436" s="319" t="s">
        <v>9644</v>
      </c>
      <c r="P7436" s="319">
        <v>83</v>
      </c>
      <c r="Q7436" s="319">
        <v>58</v>
      </c>
      <c r="R7436" s="319">
        <v>52</v>
      </c>
      <c r="S7436" s="319" t="s">
        <v>9645</v>
      </c>
      <c r="T7436" s="319">
        <v>827</v>
      </c>
      <c r="U7436" s="319">
        <v>28.2</v>
      </c>
      <c r="V7436" s="319">
        <v>83.980999999999995</v>
      </c>
      <c r="W7436" s="319"/>
      <c r="X7436" s="319"/>
      <c r="Y7436" s="319"/>
      <c r="Z7436" s="319"/>
      <c r="AA7436" s="319"/>
      <c r="AB7436" s="319"/>
      <c r="AC7436" s="319"/>
      <c r="AD7436" s="319"/>
      <c r="AE7436" s="319"/>
      <c r="AF7436" s="319"/>
    </row>
    <row r="7437" spans="2:32" s="313" customFormat="1" hidden="1" x14ac:dyDescent="0.25">
      <c r="B7437" s="313" t="s">
        <v>6697</v>
      </c>
      <c r="C7437" s="672"/>
      <c r="D7437" s="313" t="s">
        <v>12794</v>
      </c>
      <c r="E7437" s="313" t="s">
        <v>6698</v>
      </c>
      <c r="I7437" s="313" t="s">
        <v>6699</v>
      </c>
      <c r="J7437" s="313" t="s">
        <v>726</v>
      </c>
      <c r="K7437" s="313">
        <v>0</v>
      </c>
      <c r="L7437" s="319"/>
      <c r="M7437" s="319">
        <v>27</v>
      </c>
      <c r="N7437" s="319">
        <v>40</v>
      </c>
      <c r="O7437" s="319" t="s">
        <v>9644</v>
      </c>
      <c r="P7437" s="319">
        <v>101</v>
      </c>
      <c r="Q7437" s="319">
        <v>26</v>
      </c>
      <c r="R7437" s="319">
        <v>40</v>
      </c>
      <c r="S7437" s="319" t="s">
        <v>9645</v>
      </c>
      <c r="T7437" s="319">
        <v>32</v>
      </c>
      <c r="U7437" s="319">
        <v>0.46100000000000002</v>
      </c>
      <c r="V7437" s="319">
        <v>101.444</v>
      </c>
      <c r="W7437" s="319"/>
      <c r="X7437" s="319"/>
      <c r="Y7437" s="319"/>
      <c r="Z7437" s="319"/>
      <c r="AA7437" s="319"/>
      <c r="AB7437" s="319"/>
      <c r="AC7437" s="319"/>
      <c r="AD7437" s="319"/>
      <c r="AE7437" s="319"/>
      <c r="AF7437" s="319"/>
    </row>
    <row r="7438" spans="2:32" s="313" customFormat="1" hidden="1" x14ac:dyDescent="0.25">
      <c r="B7438" s="313" t="s">
        <v>7916</v>
      </c>
      <c r="C7438" s="672"/>
      <c r="D7438" s="313" t="s">
        <v>12795</v>
      </c>
      <c r="E7438" s="313" t="s">
        <v>7917</v>
      </c>
      <c r="I7438" s="313" t="s">
        <v>7918</v>
      </c>
      <c r="J7438" s="313" t="s">
        <v>3150</v>
      </c>
      <c r="K7438" s="313">
        <v>22</v>
      </c>
      <c r="L7438" s="319"/>
      <c r="M7438" s="319">
        <v>3</v>
      </c>
      <c r="N7438" s="319">
        <v>30</v>
      </c>
      <c r="O7438" s="319" t="s">
        <v>9647</v>
      </c>
      <c r="P7438" s="319">
        <v>27</v>
      </c>
      <c r="Q7438" s="319">
        <v>49</v>
      </c>
      <c r="R7438" s="319">
        <v>43</v>
      </c>
      <c r="S7438" s="319" t="s">
        <v>9645</v>
      </c>
      <c r="T7438" s="319">
        <v>892</v>
      </c>
      <c r="U7438" s="319">
        <v>-22.058</v>
      </c>
      <c r="V7438" s="319">
        <v>27.829000000000001</v>
      </c>
      <c r="W7438" s="319"/>
      <c r="X7438" s="319"/>
      <c r="Y7438" s="319"/>
      <c r="Z7438" s="319"/>
      <c r="AA7438" s="319"/>
      <c r="AB7438" s="319"/>
      <c r="AC7438" s="319"/>
      <c r="AD7438" s="319"/>
      <c r="AE7438" s="319"/>
      <c r="AF7438" s="319"/>
    </row>
    <row r="7439" spans="2:32" s="313" customFormat="1" hidden="1" x14ac:dyDescent="0.25">
      <c r="B7439" s="313" t="s">
        <v>6552</v>
      </c>
      <c r="C7439" s="672"/>
      <c r="D7439" s="313" t="s">
        <v>12796</v>
      </c>
      <c r="E7439" s="313" t="s">
        <v>6553</v>
      </c>
      <c r="I7439" s="313" t="s">
        <v>6554</v>
      </c>
      <c r="J7439" s="313" t="s">
        <v>726</v>
      </c>
      <c r="K7439" s="313">
        <v>2</v>
      </c>
      <c r="L7439" s="319"/>
      <c r="M7439" s="319">
        <v>13</v>
      </c>
      <c r="N7439" s="319">
        <v>30</v>
      </c>
      <c r="O7439" s="319" t="s">
        <v>9647</v>
      </c>
      <c r="P7439" s="319">
        <v>113</v>
      </c>
      <c r="Q7439" s="319">
        <v>56</v>
      </c>
      <c r="R7439" s="319">
        <v>33</v>
      </c>
      <c r="S7439" s="319" t="s">
        <v>9645</v>
      </c>
      <c r="T7439" s="319">
        <v>25</v>
      </c>
      <c r="U7439" s="319">
        <v>-2.2250000000000001</v>
      </c>
      <c r="V7439" s="319">
        <v>113.943</v>
      </c>
      <c r="W7439" s="319"/>
      <c r="X7439" s="319"/>
      <c r="Y7439" s="319"/>
      <c r="Z7439" s="319"/>
      <c r="AA7439" s="319"/>
      <c r="AB7439" s="319"/>
      <c r="AC7439" s="319"/>
      <c r="AD7439" s="319"/>
      <c r="AE7439" s="319"/>
      <c r="AF7439" s="319"/>
    </row>
    <row r="7440" spans="2:32" s="313" customFormat="1" hidden="1" x14ac:dyDescent="0.25">
      <c r="B7440" s="313" t="s">
        <v>6545</v>
      </c>
      <c r="C7440" s="672"/>
      <c r="D7440" s="313" t="s">
        <v>12797</v>
      </c>
      <c r="E7440" s="313" t="s">
        <v>6546</v>
      </c>
      <c r="I7440" s="313" t="s">
        <v>6545</v>
      </c>
      <c r="J7440" s="313" t="s">
        <v>1140</v>
      </c>
      <c r="K7440" s="313">
        <v>15</v>
      </c>
      <c r="L7440" s="319"/>
      <c r="M7440" s="319">
        <v>7</v>
      </c>
      <c r="N7440" s="319">
        <v>55</v>
      </c>
      <c r="O7440" s="319" t="s">
        <v>9644</v>
      </c>
      <c r="P7440" s="319">
        <v>105</v>
      </c>
      <c r="Q7440" s="319">
        <v>46</v>
      </c>
      <c r="R7440" s="319">
        <v>53</v>
      </c>
      <c r="S7440" s="319" t="s">
        <v>9645</v>
      </c>
      <c r="T7440" s="319">
        <v>107</v>
      </c>
      <c r="U7440" s="319">
        <v>15.132</v>
      </c>
      <c r="V7440" s="319">
        <v>105.78100000000001</v>
      </c>
      <c r="W7440" s="319"/>
      <c r="X7440" s="319"/>
      <c r="Y7440" s="319"/>
      <c r="Z7440" s="319"/>
      <c r="AA7440" s="319"/>
      <c r="AB7440" s="319"/>
      <c r="AC7440" s="319"/>
      <c r="AD7440" s="319"/>
      <c r="AE7440" s="319"/>
      <c r="AF7440" s="319"/>
    </row>
    <row r="7441" spans="2:32" s="313" customFormat="1" hidden="1" x14ac:dyDescent="0.25">
      <c r="B7441" s="313" t="s">
        <v>6547</v>
      </c>
      <c r="C7441" s="672"/>
      <c r="D7441" s="313" t="s">
        <v>12798</v>
      </c>
      <c r="E7441" s="313" t="s">
        <v>6548</v>
      </c>
      <c r="I7441" s="313" t="s">
        <v>6547</v>
      </c>
      <c r="J7441" s="313" t="s">
        <v>430</v>
      </c>
      <c r="K7441" s="313">
        <v>9</v>
      </c>
      <c r="L7441" s="319"/>
      <c r="M7441" s="319">
        <v>22</v>
      </c>
      <c r="N7441" s="319">
        <v>45</v>
      </c>
      <c r="O7441" s="319" t="s">
        <v>9644</v>
      </c>
      <c r="P7441" s="319">
        <v>14</v>
      </c>
      <c r="Q7441" s="319">
        <v>55</v>
      </c>
      <c r="R7441" s="319">
        <v>33</v>
      </c>
      <c r="S7441" s="319" t="s">
        <v>9645</v>
      </c>
      <c r="T7441" s="319">
        <v>467</v>
      </c>
      <c r="U7441" s="319">
        <v>9.3789999999999996</v>
      </c>
      <c r="V7441" s="319">
        <v>14.926</v>
      </c>
      <c r="W7441" s="319"/>
      <c r="X7441" s="319"/>
      <c r="Y7441" s="319"/>
      <c r="Z7441" s="319"/>
      <c r="AA7441" s="319"/>
      <c r="AB7441" s="319"/>
      <c r="AC7441" s="319"/>
      <c r="AD7441" s="319"/>
      <c r="AE7441" s="319"/>
      <c r="AF7441" s="319"/>
    </row>
    <row r="7442" spans="2:32" s="313" customFormat="1" hidden="1" x14ac:dyDescent="0.25">
      <c r="B7442" s="313" t="s">
        <v>6858</v>
      </c>
      <c r="C7442" s="672"/>
      <c r="D7442" s="313" t="s">
        <v>12799</v>
      </c>
      <c r="E7442" s="313" t="s">
        <v>6862</v>
      </c>
      <c r="I7442" s="313" t="s">
        <v>6858</v>
      </c>
      <c r="J7442" s="313" t="s">
        <v>1194</v>
      </c>
      <c r="K7442" s="313">
        <v>50</v>
      </c>
      <c r="L7442" s="319"/>
      <c r="M7442" s="319">
        <v>25</v>
      </c>
      <c r="N7442" s="319">
        <v>22</v>
      </c>
      <c r="O7442" s="319" t="s">
        <v>9644</v>
      </c>
      <c r="P7442" s="319">
        <v>4</v>
      </c>
      <c r="Q7442" s="319">
        <v>6</v>
      </c>
      <c r="R7442" s="319">
        <v>21</v>
      </c>
      <c r="S7442" s="319" t="s">
        <v>9648</v>
      </c>
      <c r="T7442" s="319">
        <v>148</v>
      </c>
      <c r="U7442" s="319">
        <v>50.423000000000002</v>
      </c>
      <c r="V7442" s="319">
        <v>-4.1059999999999999</v>
      </c>
      <c r="W7442" s="319"/>
      <c r="X7442" s="319"/>
      <c r="Y7442" s="319"/>
      <c r="Z7442" s="319"/>
      <c r="AA7442" s="319"/>
      <c r="AB7442" s="319"/>
      <c r="AC7442" s="319"/>
      <c r="AD7442" s="319"/>
      <c r="AE7442" s="319"/>
      <c r="AF7442" s="319"/>
    </row>
    <row r="7443" spans="2:32" s="313" customFormat="1" hidden="1" x14ac:dyDescent="0.25">
      <c r="B7443" s="313" t="s">
        <v>6555</v>
      </c>
      <c r="C7443" s="672"/>
      <c r="D7443" s="313" t="s">
        <v>12800</v>
      </c>
      <c r="E7443" s="313" t="s">
        <v>6556</v>
      </c>
      <c r="I7443" s="313" t="s">
        <v>6557</v>
      </c>
      <c r="J7443" s="313" t="s">
        <v>726</v>
      </c>
      <c r="K7443" s="313">
        <v>2</v>
      </c>
      <c r="L7443" s="319"/>
      <c r="M7443" s="319">
        <v>53</v>
      </c>
      <c r="N7443" s="319">
        <v>52</v>
      </c>
      <c r="O7443" s="319" t="s">
        <v>9647</v>
      </c>
      <c r="P7443" s="319">
        <v>104</v>
      </c>
      <c r="Q7443" s="319">
        <v>42</v>
      </c>
      <c r="R7443" s="319">
        <v>4</v>
      </c>
      <c r="S7443" s="319" t="s">
        <v>9645</v>
      </c>
      <c r="T7443" s="319">
        <v>12</v>
      </c>
      <c r="U7443" s="319">
        <v>-2.8980000000000001</v>
      </c>
      <c r="V7443" s="319">
        <v>104.70099999999999</v>
      </c>
      <c r="W7443" s="319"/>
      <c r="X7443" s="319"/>
      <c r="Y7443" s="319"/>
      <c r="Z7443" s="319"/>
      <c r="AA7443" s="319"/>
      <c r="AB7443" s="319"/>
      <c r="AC7443" s="319"/>
      <c r="AD7443" s="319"/>
      <c r="AE7443" s="319"/>
      <c r="AF7443" s="319"/>
    </row>
    <row r="7444" spans="2:32" s="313" customFormat="1" hidden="1" x14ac:dyDescent="0.25">
      <c r="B7444" s="313" t="s">
        <v>7093</v>
      </c>
      <c r="C7444" s="672"/>
      <c r="D7444" s="313" t="s">
        <v>12801</v>
      </c>
      <c r="E7444" s="313" t="s">
        <v>7094</v>
      </c>
      <c r="I7444" s="313" t="s">
        <v>7093</v>
      </c>
      <c r="J7444" s="313" t="s">
        <v>6269</v>
      </c>
      <c r="K7444" s="313">
        <v>21</v>
      </c>
      <c r="L7444" s="319"/>
      <c r="M7444" s="319">
        <v>46</v>
      </c>
      <c r="N7444" s="319">
        <v>25</v>
      </c>
      <c r="O7444" s="319" t="s">
        <v>9644</v>
      </c>
      <c r="P7444" s="319">
        <v>72</v>
      </c>
      <c r="Q7444" s="319">
        <v>15</v>
      </c>
      <c r="R7444" s="319">
        <v>57</v>
      </c>
      <c r="S7444" s="319" t="s">
        <v>9648</v>
      </c>
      <c r="T7444" s="319">
        <v>5</v>
      </c>
      <c r="U7444" s="319">
        <v>21.774000000000001</v>
      </c>
      <c r="V7444" s="319">
        <v>-72.266000000000005</v>
      </c>
      <c r="W7444" s="319"/>
      <c r="X7444" s="319"/>
      <c r="Y7444" s="319"/>
      <c r="Z7444" s="319"/>
      <c r="AA7444" s="319"/>
      <c r="AB7444" s="319"/>
      <c r="AC7444" s="319"/>
      <c r="AD7444" s="319"/>
      <c r="AE7444" s="319"/>
      <c r="AF7444" s="319"/>
    </row>
    <row r="7445" spans="2:32" s="313" customFormat="1" hidden="1" x14ac:dyDescent="0.25">
      <c r="B7445" s="313" t="s">
        <v>1327</v>
      </c>
      <c r="C7445" s="672"/>
      <c r="D7445" s="313" t="s">
        <v>12802</v>
      </c>
      <c r="E7445" s="313" t="s">
        <v>1330</v>
      </c>
      <c r="I7445" s="313" t="s">
        <v>1331</v>
      </c>
      <c r="J7445" s="313" t="s">
        <v>665</v>
      </c>
      <c r="K7445" s="313">
        <v>19</v>
      </c>
      <c r="L7445" s="319"/>
      <c r="M7445" s="319">
        <v>51</v>
      </c>
      <c r="N7445" s="319">
        <v>6</v>
      </c>
      <c r="O7445" s="319" t="s">
        <v>9647</v>
      </c>
      <c r="P7445" s="319">
        <v>43</v>
      </c>
      <c r="Q7445" s="319">
        <v>57</v>
      </c>
      <c r="R7445" s="319">
        <v>1</v>
      </c>
      <c r="S7445" s="319" t="s">
        <v>9648</v>
      </c>
      <c r="T7445" s="319">
        <v>790</v>
      </c>
      <c r="U7445" s="319">
        <v>-19.852</v>
      </c>
      <c r="V7445" s="319">
        <v>-43.95</v>
      </c>
      <c r="W7445" s="319"/>
      <c r="X7445" s="319"/>
      <c r="Y7445" s="319"/>
      <c r="Z7445" s="319"/>
      <c r="AA7445" s="319"/>
      <c r="AB7445" s="319"/>
      <c r="AC7445" s="319"/>
      <c r="AD7445" s="319"/>
      <c r="AE7445" s="319"/>
      <c r="AF7445" s="319"/>
    </row>
    <row r="7446" spans="2:32" s="313" customFormat="1" hidden="1" x14ac:dyDescent="0.25">
      <c r="B7446" s="313" t="s">
        <v>6579</v>
      </c>
      <c r="C7446" s="672"/>
      <c r="D7446" s="313" t="s">
        <v>12803</v>
      </c>
      <c r="E7446" s="313" t="s">
        <v>6580</v>
      </c>
      <c r="I7446" s="313" t="s">
        <v>6581</v>
      </c>
      <c r="J7446" s="313" t="s">
        <v>726</v>
      </c>
      <c r="K7446" s="313">
        <v>0</v>
      </c>
      <c r="L7446" s="319"/>
      <c r="M7446" s="319">
        <v>55</v>
      </c>
      <c r="N7446" s="319">
        <v>6</v>
      </c>
      <c r="O7446" s="319" t="s">
        <v>9647</v>
      </c>
      <c r="P7446" s="319">
        <v>119</v>
      </c>
      <c r="Q7446" s="319">
        <v>54</v>
      </c>
      <c r="R7446" s="319">
        <v>34</v>
      </c>
      <c r="S7446" s="319" t="s">
        <v>9645</v>
      </c>
      <c r="T7446" s="319">
        <v>87</v>
      </c>
      <c r="U7446" s="319">
        <v>-0.91800000000000004</v>
      </c>
      <c r="V7446" s="319">
        <v>119.90900000000001</v>
      </c>
      <c r="W7446" s="319"/>
      <c r="X7446" s="319"/>
      <c r="Y7446" s="319"/>
      <c r="Z7446" s="319"/>
      <c r="AA7446" s="319"/>
      <c r="AB7446" s="319"/>
      <c r="AC7446" s="319"/>
      <c r="AD7446" s="319"/>
      <c r="AE7446" s="319"/>
      <c r="AF7446" s="319"/>
    </row>
    <row r="7447" spans="2:32" s="313" customFormat="1" hidden="1" x14ac:dyDescent="0.25">
      <c r="B7447" s="313" t="s">
        <v>7929</v>
      </c>
      <c r="C7447" s="672"/>
      <c r="D7447" s="313" t="s">
        <v>12804</v>
      </c>
      <c r="E7447" s="313" t="s">
        <v>7930</v>
      </c>
      <c r="I7447" s="313" t="s">
        <v>7931</v>
      </c>
      <c r="J7447" s="313" t="s">
        <v>421</v>
      </c>
      <c r="K7447" s="313">
        <v>50</v>
      </c>
      <c r="L7447" s="319"/>
      <c r="M7447" s="319">
        <v>21</v>
      </c>
      <c r="N7447" s="319">
        <v>4</v>
      </c>
      <c r="O7447" s="319" t="s">
        <v>9644</v>
      </c>
      <c r="P7447" s="319">
        <v>80</v>
      </c>
      <c r="Q7447" s="319">
        <v>14</v>
      </c>
      <c r="R7447" s="319">
        <v>3</v>
      </c>
      <c r="S7447" s="319" t="s">
        <v>9645</v>
      </c>
      <c r="T7447" s="319">
        <v>232</v>
      </c>
      <c r="U7447" s="319">
        <v>50.350999999999999</v>
      </c>
      <c r="V7447" s="319">
        <v>80.233999999999995</v>
      </c>
      <c r="W7447" s="319"/>
      <c r="X7447" s="319"/>
      <c r="Y7447" s="319"/>
      <c r="Z7447" s="319"/>
      <c r="AA7447" s="319"/>
      <c r="AB7447" s="319"/>
      <c r="AC7447" s="319"/>
      <c r="AD7447" s="319"/>
      <c r="AE7447" s="319"/>
      <c r="AF7447" s="319"/>
    </row>
    <row r="7448" spans="2:32" s="313" customFormat="1" hidden="1" x14ac:dyDescent="0.25">
      <c r="B7448" s="313" t="s">
        <v>6942</v>
      </c>
      <c r="C7448" s="672"/>
      <c r="D7448" s="313" t="s">
        <v>12805</v>
      </c>
      <c r="E7448" s="313" t="s">
        <v>6943</v>
      </c>
      <c r="I7448" s="313" t="s">
        <v>6942</v>
      </c>
      <c r="J7448" s="313" t="s">
        <v>525</v>
      </c>
      <c r="K7448" s="313">
        <v>33</v>
      </c>
      <c r="L7448" s="319"/>
      <c r="M7448" s="319">
        <v>59</v>
      </c>
      <c r="N7448" s="319">
        <v>5</v>
      </c>
      <c r="O7448" s="319" t="s">
        <v>9647</v>
      </c>
      <c r="P7448" s="319">
        <v>25</v>
      </c>
      <c r="Q7448" s="319">
        <v>37</v>
      </c>
      <c r="R7448" s="319">
        <v>2</v>
      </c>
      <c r="S7448" s="319" t="s">
        <v>9645</v>
      </c>
      <c r="T7448" s="319">
        <v>69</v>
      </c>
      <c r="U7448" s="319">
        <v>-33.984999999999999</v>
      </c>
      <c r="V7448" s="319">
        <v>25.617000000000001</v>
      </c>
      <c r="W7448" s="319"/>
      <c r="X7448" s="319"/>
      <c r="Y7448" s="319"/>
      <c r="Z7448" s="319"/>
      <c r="AA7448" s="319"/>
      <c r="AB7448" s="319"/>
      <c r="AC7448" s="319"/>
      <c r="AD7448" s="319"/>
      <c r="AE7448" s="319"/>
      <c r="AF7448" s="319"/>
    </row>
    <row r="7449" spans="2:32" s="313" customFormat="1" hidden="1" x14ac:dyDescent="0.25">
      <c r="B7449" s="313" t="s">
        <v>6705</v>
      </c>
      <c r="C7449" s="672"/>
      <c r="D7449" s="313" t="s">
        <v>12806</v>
      </c>
      <c r="E7449" s="313" t="s">
        <v>6706</v>
      </c>
      <c r="I7449" s="313" t="s">
        <v>6705</v>
      </c>
      <c r="J7449" s="313" t="s">
        <v>916</v>
      </c>
      <c r="K7449" s="313">
        <v>5</v>
      </c>
      <c r="L7449" s="319"/>
      <c r="M7449" s="319">
        <v>15</v>
      </c>
      <c r="N7449" s="319">
        <v>26</v>
      </c>
      <c r="O7449" s="319" t="s">
        <v>9647</v>
      </c>
      <c r="P7449" s="319">
        <v>39</v>
      </c>
      <c r="Q7449" s="319">
        <v>48</v>
      </c>
      <c r="R7449" s="319">
        <v>41</v>
      </c>
      <c r="S7449" s="319" t="s">
        <v>9645</v>
      </c>
      <c r="T7449" s="319">
        <v>25</v>
      </c>
      <c r="U7449" s="319">
        <v>-5.2569999999999997</v>
      </c>
      <c r="V7449" s="319">
        <v>39.811</v>
      </c>
      <c r="W7449" s="319"/>
      <c r="X7449" s="319"/>
      <c r="Y7449" s="319"/>
      <c r="Z7449" s="319"/>
      <c r="AA7449" s="319"/>
      <c r="AB7449" s="319"/>
      <c r="AC7449" s="319"/>
      <c r="AD7449" s="319"/>
      <c r="AE7449" s="319"/>
      <c r="AF7449" s="319"/>
    </row>
    <row r="7450" spans="2:32" s="313" customFormat="1" hidden="1" x14ac:dyDescent="0.25">
      <c r="B7450" s="313" t="s">
        <v>7135</v>
      </c>
      <c r="C7450" s="672"/>
      <c r="D7450" s="313" t="s">
        <v>12807</v>
      </c>
      <c r="E7450" s="313" t="s">
        <v>7136</v>
      </c>
      <c r="I7450" s="313" t="s">
        <v>7137</v>
      </c>
      <c r="J7450" s="313" t="s">
        <v>697</v>
      </c>
      <c r="K7450" s="313">
        <v>41</v>
      </c>
      <c r="L7450" s="319"/>
      <c r="M7450" s="319">
        <v>26</v>
      </c>
      <c r="N7450" s="319">
        <v>19</v>
      </c>
      <c r="O7450" s="319" t="s">
        <v>9647</v>
      </c>
      <c r="P7450" s="319">
        <v>73</v>
      </c>
      <c r="Q7450" s="319">
        <v>5</v>
      </c>
      <c r="R7450" s="319">
        <v>38</v>
      </c>
      <c r="S7450" s="319" t="s">
        <v>9648</v>
      </c>
      <c r="T7450" s="319">
        <v>90</v>
      </c>
      <c r="U7450" s="319">
        <v>-41.439</v>
      </c>
      <c r="V7450" s="319">
        <v>-73.093999999999994</v>
      </c>
      <c r="W7450" s="319"/>
      <c r="X7450" s="319"/>
      <c r="Y7450" s="319"/>
      <c r="Z7450" s="319"/>
      <c r="AA7450" s="319"/>
      <c r="AB7450" s="319"/>
      <c r="AC7450" s="319"/>
      <c r="AD7450" s="319"/>
      <c r="AE7450" s="319"/>
      <c r="AF7450" s="319"/>
    </row>
    <row r="7451" spans="2:32" s="313" customFormat="1" hidden="1" x14ac:dyDescent="0.25">
      <c r="B7451" s="313" t="s">
        <v>6569</v>
      </c>
      <c r="C7451" s="672"/>
      <c r="D7451" s="313" t="s">
        <v>12808</v>
      </c>
      <c r="E7451" s="313" t="s">
        <v>6570</v>
      </c>
      <c r="I7451" s="313" t="s">
        <v>6571</v>
      </c>
      <c r="J7451" s="313" t="s">
        <v>436</v>
      </c>
      <c r="K7451" s="313">
        <v>34</v>
      </c>
      <c r="L7451" s="319"/>
      <c r="M7451" s="319">
        <v>37</v>
      </c>
      <c r="N7451" s="319">
        <v>45</v>
      </c>
      <c r="O7451" s="319" t="s">
        <v>9644</v>
      </c>
      <c r="P7451" s="319">
        <v>118</v>
      </c>
      <c r="Q7451" s="319">
        <v>5</v>
      </c>
      <c r="R7451" s="319">
        <v>4</v>
      </c>
      <c r="S7451" s="319" t="s">
        <v>9648</v>
      </c>
      <c r="T7451" s="319">
        <v>776</v>
      </c>
      <c r="U7451" s="319">
        <v>34.628999999999998</v>
      </c>
      <c r="V7451" s="319">
        <v>-118.084</v>
      </c>
      <c r="W7451" s="319"/>
      <c r="X7451" s="319"/>
      <c r="Y7451" s="319"/>
      <c r="Z7451" s="319"/>
      <c r="AA7451" s="319"/>
      <c r="AB7451" s="319"/>
      <c r="AC7451" s="319"/>
      <c r="AD7451" s="319"/>
      <c r="AE7451" s="319"/>
      <c r="AF7451" s="319"/>
    </row>
    <row r="7452" spans="2:32" s="313" customFormat="1" hidden="1" x14ac:dyDescent="0.25">
      <c r="B7452" s="313" t="s">
        <v>6638</v>
      </c>
      <c r="C7452" s="672"/>
      <c r="D7452" s="313" t="s">
        <v>12809</v>
      </c>
      <c r="E7452" s="313" t="s">
        <v>6639</v>
      </c>
      <c r="I7452" s="313" t="s">
        <v>6638</v>
      </c>
      <c r="J7452" s="313" t="s">
        <v>600</v>
      </c>
      <c r="K7452" s="313">
        <v>44</v>
      </c>
      <c r="L7452" s="319"/>
      <c r="M7452" s="319">
        <v>49</v>
      </c>
      <c r="N7452" s="319">
        <v>28</v>
      </c>
      <c r="O7452" s="319" t="s">
        <v>9644</v>
      </c>
      <c r="P7452" s="319">
        <v>10</v>
      </c>
      <c r="Q7452" s="319">
        <v>17</v>
      </c>
      <c r="R7452" s="319">
        <v>46</v>
      </c>
      <c r="S7452" s="319" t="s">
        <v>9645</v>
      </c>
      <c r="T7452" s="319">
        <v>50</v>
      </c>
      <c r="U7452" s="319">
        <v>44.823999999999998</v>
      </c>
      <c r="V7452" s="319">
        <v>10.295999999999999</v>
      </c>
      <c r="W7452" s="319"/>
      <c r="X7452" s="319"/>
      <c r="Y7452" s="319"/>
      <c r="Z7452" s="319"/>
      <c r="AA7452" s="319"/>
      <c r="AB7452" s="319"/>
      <c r="AC7452" s="319"/>
      <c r="AD7452" s="319"/>
      <c r="AE7452" s="319"/>
      <c r="AF7452" s="319"/>
    </row>
    <row r="7453" spans="2:32" s="313" customFormat="1" hidden="1" x14ac:dyDescent="0.25">
      <c r="B7453" s="313" t="s">
        <v>6910</v>
      </c>
      <c r="C7453" s="672"/>
      <c r="D7453" s="313" t="s">
        <v>12810</v>
      </c>
      <c r="E7453" s="313" t="s">
        <v>6911</v>
      </c>
      <c r="I7453" s="313" t="s">
        <v>6910</v>
      </c>
      <c r="J7453" s="313" t="s">
        <v>665</v>
      </c>
      <c r="K7453" s="313">
        <v>22</v>
      </c>
      <c r="L7453" s="319"/>
      <c r="M7453" s="319">
        <v>32</v>
      </c>
      <c r="N7453" s="319">
        <v>58</v>
      </c>
      <c r="O7453" s="319" t="s">
        <v>9647</v>
      </c>
      <c r="P7453" s="319">
        <v>55</v>
      </c>
      <c r="Q7453" s="319">
        <v>42</v>
      </c>
      <c r="R7453" s="319">
        <v>9</v>
      </c>
      <c r="S7453" s="319" t="s">
        <v>9648</v>
      </c>
      <c r="T7453" s="319">
        <v>658</v>
      </c>
      <c r="U7453" s="319">
        <v>-22.548999999999999</v>
      </c>
      <c r="V7453" s="319">
        <v>-55.703000000000003</v>
      </c>
      <c r="W7453" s="319"/>
      <c r="X7453" s="319"/>
      <c r="Y7453" s="319"/>
      <c r="Z7453" s="319"/>
      <c r="AA7453" s="319"/>
      <c r="AB7453" s="319"/>
      <c r="AC7453" s="319"/>
      <c r="AD7453" s="319"/>
      <c r="AE7453" s="319"/>
      <c r="AF7453" s="319"/>
    </row>
    <row r="7454" spans="2:32" s="313" customFormat="1" hidden="1" x14ac:dyDescent="0.25">
      <c r="B7454" s="313" t="s">
        <v>6564</v>
      </c>
      <c r="C7454" s="672"/>
      <c r="D7454" s="313" t="s">
        <v>12811</v>
      </c>
      <c r="E7454" s="313" t="s">
        <v>6565</v>
      </c>
      <c r="I7454" s="313" t="s">
        <v>6564</v>
      </c>
      <c r="J7454" s="313" t="s">
        <v>594</v>
      </c>
      <c r="K7454" s="313">
        <v>39</v>
      </c>
      <c r="L7454" s="319"/>
      <c r="M7454" s="319">
        <v>33</v>
      </c>
      <c r="N7454" s="319">
        <v>0</v>
      </c>
      <c r="O7454" s="319" t="s">
        <v>9644</v>
      </c>
      <c r="P7454" s="319">
        <v>2</v>
      </c>
      <c r="Q7454" s="319">
        <v>44</v>
      </c>
      <c r="R7454" s="319">
        <v>0</v>
      </c>
      <c r="S7454" s="319" t="s">
        <v>9645</v>
      </c>
      <c r="T7454" s="319">
        <v>3</v>
      </c>
      <c r="U7454" s="319">
        <v>39.549999999999997</v>
      </c>
      <c r="V7454" s="319">
        <v>2.7330000000000001</v>
      </c>
      <c r="W7454" s="319"/>
      <c r="X7454" s="319"/>
      <c r="Y7454" s="319"/>
      <c r="Z7454" s="319"/>
      <c r="AA7454" s="319"/>
      <c r="AB7454" s="319"/>
      <c r="AC7454" s="319"/>
      <c r="AD7454" s="319"/>
      <c r="AE7454" s="319"/>
      <c r="AF7454" s="319"/>
    </row>
    <row r="7455" spans="2:32" s="313" customFormat="1" hidden="1" x14ac:dyDescent="0.25">
      <c r="B7455" s="313" t="s">
        <v>6959</v>
      </c>
      <c r="C7455" s="672"/>
      <c r="D7455" s="313" t="s">
        <v>12812</v>
      </c>
      <c r="E7455" s="313" t="s">
        <v>6960</v>
      </c>
      <c r="I7455" s="313" t="s">
        <v>6961</v>
      </c>
      <c r="J7455" s="313" t="s">
        <v>436</v>
      </c>
      <c r="K7455" s="313">
        <v>59</v>
      </c>
      <c r="L7455" s="319"/>
      <c r="M7455" s="319">
        <v>0</v>
      </c>
      <c r="N7455" s="319">
        <v>40</v>
      </c>
      <c r="O7455" s="319" t="s">
        <v>9644</v>
      </c>
      <c r="P7455" s="319">
        <v>161</v>
      </c>
      <c r="Q7455" s="319">
        <v>49</v>
      </c>
      <c r="R7455" s="319">
        <v>10</v>
      </c>
      <c r="S7455" s="319" t="s">
        <v>9648</v>
      </c>
      <c r="T7455" s="319">
        <v>5</v>
      </c>
      <c r="U7455" s="319">
        <v>59.011000000000003</v>
      </c>
      <c r="V7455" s="319">
        <v>-161.81899999999999</v>
      </c>
      <c r="W7455" s="319"/>
      <c r="X7455" s="319"/>
      <c r="Y7455" s="319"/>
      <c r="Z7455" s="319"/>
      <c r="AA7455" s="319"/>
      <c r="AB7455" s="319"/>
      <c r="AC7455" s="319"/>
      <c r="AD7455" s="319"/>
      <c r="AE7455" s="319"/>
      <c r="AF7455" s="319"/>
    </row>
    <row r="7456" spans="2:32" s="313" customFormat="1" hidden="1" x14ac:dyDescent="0.25">
      <c r="B7456" s="313" t="s">
        <v>6558</v>
      </c>
      <c r="C7456" s="672"/>
      <c r="D7456" s="313" t="s">
        <v>12813</v>
      </c>
      <c r="E7456" s="313" t="s">
        <v>6559</v>
      </c>
      <c r="I7456" s="313" t="s">
        <v>6560</v>
      </c>
      <c r="J7456" s="313" t="s">
        <v>600</v>
      </c>
      <c r="K7456" s="313">
        <v>38</v>
      </c>
      <c r="L7456" s="319"/>
      <c r="M7456" s="319">
        <v>6</v>
      </c>
      <c r="N7456" s="319">
        <v>39</v>
      </c>
      <c r="O7456" s="319" t="s">
        <v>9644</v>
      </c>
      <c r="P7456" s="319">
        <v>13</v>
      </c>
      <c r="Q7456" s="319">
        <v>18</v>
      </c>
      <c r="R7456" s="319">
        <v>48</v>
      </c>
      <c r="S7456" s="319" t="s">
        <v>9645</v>
      </c>
      <c r="T7456" s="319">
        <v>106</v>
      </c>
      <c r="U7456" s="319">
        <v>38.110999999999997</v>
      </c>
      <c r="V7456" s="319">
        <v>13.313000000000001</v>
      </c>
      <c r="W7456" s="319"/>
      <c r="X7456" s="319"/>
      <c r="Y7456" s="319"/>
      <c r="Z7456" s="319"/>
      <c r="AA7456" s="319"/>
      <c r="AB7456" s="319"/>
      <c r="AC7456" s="319"/>
      <c r="AD7456" s="319"/>
      <c r="AE7456" s="319"/>
      <c r="AF7456" s="319"/>
    </row>
    <row r="7457" spans="2:32" s="313" customFormat="1" hidden="1" x14ac:dyDescent="0.25">
      <c r="B7457" s="313" t="s">
        <v>6558</v>
      </c>
      <c r="C7457" s="672"/>
      <c r="D7457" s="313" t="s">
        <v>12814</v>
      </c>
      <c r="E7457" s="313" t="s">
        <v>6559</v>
      </c>
      <c r="I7457" s="313" t="s">
        <v>6558</v>
      </c>
      <c r="J7457" s="313" t="s">
        <v>600</v>
      </c>
      <c r="K7457" s="313">
        <v>38</v>
      </c>
      <c r="L7457" s="319"/>
      <c r="M7457" s="319">
        <v>10</v>
      </c>
      <c r="N7457" s="319">
        <v>33</v>
      </c>
      <c r="O7457" s="319" t="s">
        <v>9644</v>
      </c>
      <c r="P7457" s="319">
        <v>13</v>
      </c>
      <c r="Q7457" s="319">
        <v>5</v>
      </c>
      <c r="R7457" s="319">
        <v>27</v>
      </c>
      <c r="S7457" s="319" t="s">
        <v>9645</v>
      </c>
      <c r="T7457" s="319">
        <v>20</v>
      </c>
      <c r="U7457" s="319">
        <v>38.176000000000002</v>
      </c>
      <c r="V7457" s="319">
        <v>13.090999999999999</v>
      </c>
      <c r="W7457" s="319"/>
      <c r="X7457" s="319"/>
      <c r="Y7457" s="319"/>
      <c r="Z7457" s="319"/>
      <c r="AA7457" s="319"/>
      <c r="AB7457" s="319"/>
      <c r="AC7457" s="319"/>
      <c r="AD7457" s="319"/>
      <c r="AE7457" s="319"/>
      <c r="AF7457" s="319"/>
    </row>
    <row r="7458" spans="2:32" s="313" customFormat="1" hidden="1" x14ac:dyDescent="0.25">
      <c r="B7458" s="313" t="s">
        <v>6575</v>
      </c>
      <c r="C7458" s="672"/>
      <c r="D7458" s="313" t="s">
        <v>12815</v>
      </c>
      <c r="E7458" s="313" t="s">
        <v>6576</v>
      </c>
      <c r="I7458" s="313" t="s">
        <v>6575</v>
      </c>
      <c r="J7458" s="313" t="s">
        <v>627</v>
      </c>
      <c r="K7458" s="313">
        <v>40</v>
      </c>
      <c r="L7458" s="319"/>
      <c r="M7458" s="319">
        <v>19</v>
      </c>
      <c r="N7458" s="319">
        <v>14</v>
      </c>
      <c r="O7458" s="319" t="s">
        <v>9647</v>
      </c>
      <c r="P7458" s="319">
        <v>175</v>
      </c>
      <c r="Q7458" s="319">
        <v>37</v>
      </c>
      <c r="R7458" s="319">
        <v>1</v>
      </c>
      <c r="S7458" s="319" t="s">
        <v>9645</v>
      </c>
      <c r="T7458" s="319">
        <v>47</v>
      </c>
      <c r="U7458" s="319">
        <v>-40.320999999999998</v>
      </c>
      <c r="V7458" s="319">
        <v>175.61699999999999</v>
      </c>
      <c r="W7458" s="319"/>
      <c r="X7458" s="319"/>
      <c r="Y7458" s="319"/>
      <c r="Z7458" s="319"/>
      <c r="AA7458" s="319"/>
      <c r="AB7458" s="319"/>
      <c r="AC7458" s="319"/>
      <c r="AD7458" s="319"/>
      <c r="AE7458" s="319"/>
      <c r="AF7458" s="319"/>
    </row>
    <row r="7459" spans="2:32" s="313" customFormat="1" hidden="1" x14ac:dyDescent="0.25">
      <c r="B7459" s="313" t="s">
        <v>6577</v>
      </c>
      <c r="C7459" s="672"/>
      <c r="D7459" s="313" t="s">
        <v>12816</v>
      </c>
      <c r="E7459" s="313" t="s">
        <v>6578</v>
      </c>
      <c r="I7459" s="313" t="s">
        <v>6577</v>
      </c>
      <c r="J7459" s="313" t="s">
        <v>613</v>
      </c>
      <c r="K7459" s="313">
        <v>34</v>
      </c>
      <c r="L7459" s="319"/>
      <c r="M7459" s="319">
        <v>33</v>
      </c>
      <c r="N7459" s="319">
        <v>26</v>
      </c>
      <c r="O7459" s="319" t="s">
        <v>9644</v>
      </c>
      <c r="P7459" s="319">
        <v>38</v>
      </c>
      <c r="Q7459" s="319">
        <v>19</v>
      </c>
      <c r="R7459" s="319">
        <v>0</v>
      </c>
      <c r="S7459" s="319" t="s">
        <v>9645</v>
      </c>
      <c r="T7459" s="319">
        <v>403</v>
      </c>
      <c r="U7459" s="319">
        <v>34.557000000000002</v>
      </c>
      <c r="V7459" s="319">
        <v>38.317</v>
      </c>
      <c r="W7459" s="319"/>
      <c r="X7459" s="319"/>
      <c r="Y7459" s="319"/>
      <c r="Z7459" s="319"/>
      <c r="AA7459" s="319"/>
      <c r="AB7459" s="319"/>
      <c r="AC7459" s="319"/>
      <c r="AD7459" s="319"/>
      <c r="AE7459" s="319"/>
      <c r="AF7459" s="319"/>
    </row>
    <row r="7460" spans="2:32" s="313" customFormat="1" hidden="1" x14ac:dyDescent="0.25">
      <c r="B7460" s="313" t="s">
        <v>6931</v>
      </c>
      <c r="C7460" s="672"/>
      <c r="D7460" s="313" t="s">
        <v>12817</v>
      </c>
      <c r="E7460" s="313" t="s">
        <v>6932</v>
      </c>
      <c r="I7460" s="313" t="s">
        <v>6933</v>
      </c>
      <c r="J7460" s="313" t="s">
        <v>473</v>
      </c>
      <c r="K7460" s="313">
        <v>10</v>
      </c>
      <c r="L7460" s="319"/>
      <c r="M7460" s="319">
        <v>54</v>
      </c>
      <c r="N7460" s="319">
        <v>45</v>
      </c>
      <c r="O7460" s="319" t="s">
        <v>9644</v>
      </c>
      <c r="P7460" s="319">
        <v>63</v>
      </c>
      <c r="Q7460" s="319">
        <v>57</v>
      </c>
      <c r="R7460" s="319">
        <v>59</v>
      </c>
      <c r="S7460" s="319" t="s">
        <v>9648</v>
      </c>
      <c r="T7460" s="319">
        <v>23</v>
      </c>
      <c r="U7460" s="319">
        <v>10.912000000000001</v>
      </c>
      <c r="V7460" s="319">
        <v>-63.966000000000001</v>
      </c>
      <c r="W7460" s="319"/>
      <c r="X7460" s="319"/>
      <c r="Y7460" s="319"/>
      <c r="Z7460" s="319"/>
      <c r="AA7460" s="319"/>
      <c r="AB7460" s="319"/>
      <c r="AC7460" s="319"/>
      <c r="AD7460" s="319"/>
      <c r="AE7460" s="319"/>
      <c r="AF7460" s="319"/>
    </row>
    <row r="7461" spans="2:32" s="313" customFormat="1" hidden="1" x14ac:dyDescent="0.25">
      <c r="B7461" s="313" t="s">
        <v>7129</v>
      </c>
      <c r="C7461" s="672"/>
      <c r="D7461" s="313" t="s">
        <v>12818</v>
      </c>
      <c r="E7461" s="313" t="s">
        <v>7130</v>
      </c>
      <c r="I7461" s="313" t="s">
        <v>7131</v>
      </c>
      <c r="J7461" s="313" t="s">
        <v>1055</v>
      </c>
      <c r="K7461" s="313">
        <v>42</v>
      </c>
      <c r="L7461" s="319"/>
      <c r="M7461" s="319">
        <v>45</v>
      </c>
      <c r="N7461" s="319">
        <v>32</v>
      </c>
      <c r="O7461" s="319" t="s">
        <v>9647</v>
      </c>
      <c r="P7461" s="319">
        <v>65</v>
      </c>
      <c r="Q7461" s="319">
        <v>6</v>
      </c>
      <c r="R7461" s="319">
        <v>9</v>
      </c>
      <c r="S7461" s="319" t="s">
        <v>9648</v>
      </c>
      <c r="T7461" s="319">
        <v>136</v>
      </c>
      <c r="U7461" s="319">
        <v>-42.759</v>
      </c>
      <c r="V7461" s="319">
        <v>-65.102000000000004</v>
      </c>
      <c r="W7461" s="319"/>
      <c r="X7461" s="319"/>
      <c r="Y7461" s="319"/>
      <c r="Z7461" s="319"/>
      <c r="AA7461" s="319"/>
      <c r="AB7461" s="319"/>
      <c r="AC7461" s="319"/>
      <c r="AD7461" s="319"/>
      <c r="AE7461" s="319"/>
      <c r="AF7461" s="319"/>
    </row>
    <row r="7462" spans="2:32" s="313" customFormat="1" hidden="1" x14ac:dyDescent="0.25">
      <c r="B7462" s="313" t="s">
        <v>6566</v>
      </c>
      <c r="C7462" s="672"/>
      <c r="D7462" s="313" t="s">
        <v>12819</v>
      </c>
      <c r="E7462" s="313" t="s">
        <v>6567</v>
      </c>
      <c r="I7462" s="313" t="s">
        <v>6566</v>
      </c>
      <c r="J7462" s="313" t="s">
        <v>1204</v>
      </c>
      <c r="K7462" s="313">
        <v>8</v>
      </c>
      <c r="L7462" s="319"/>
      <c r="M7462" s="319">
        <v>57</v>
      </c>
      <c r="N7462" s="319">
        <v>3</v>
      </c>
      <c r="O7462" s="319" t="s">
        <v>9644</v>
      </c>
      <c r="P7462" s="319">
        <v>83</v>
      </c>
      <c r="Q7462" s="319">
        <v>28</v>
      </c>
      <c r="R7462" s="319">
        <v>6</v>
      </c>
      <c r="S7462" s="319" t="s">
        <v>9648</v>
      </c>
      <c r="T7462" s="319">
        <v>15</v>
      </c>
      <c r="U7462" s="319">
        <v>8.9510000000000005</v>
      </c>
      <c r="V7462" s="319">
        <v>-83.468000000000004</v>
      </c>
      <c r="W7462" s="319"/>
      <c r="X7462" s="319"/>
      <c r="Y7462" s="319"/>
      <c r="Z7462" s="319"/>
      <c r="AA7462" s="319"/>
      <c r="AB7462" s="319"/>
      <c r="AC7462" s="319"/>
      <c r="AD7462" s="319"/>
      <c r="AE7462" s="319"/>
      <c r="AF7462" s="319"/>
    </row>
    <row r="7463" spans="2:32" s="313" customFormat="1" hidden="1" x14ac:dyDescent="0.25">
      <c r="B7463" s="313" t="s">
        <v>6584</v>
      </c>
      <c r="C7463" s="672"/>
      <c r="D7463" s="313" t="s">
        <v>12820</v>
      </c>
      <c r="E7463" s="313" t="s">
        <v>6585</v>
      </c>
      <c r="I7463" s="313" t="s">
        <v>6584</v>
      </c>
      <c r="J7463" s="313" t="s">
        <v>594</v>
      </c>
      <c r="K7463" s="313">
        <v>42</v>
      </c>
      <c r="L7463" s="319"/>
      <c r="M7463" s="319">
        <v>46</v>
      </c>
      <c r="N7463" s="319">
        <v>12</v>
      </c>
      <c r="O7463" s="319" t="s">
        <v>9644</v>
      </c>
      <c r="P7463" s="319">
        <v>1</v>
      </c>
      <c r="Q7463" s="319">
        <v>38</v>
      </c>
      <c r="R7463" s="319">
        <v>46</v>
      </c>
      <c r="S7463" s="319" t="s">
        <v>9648</v>
      </c>
      <c r="T7463" s="319">
        <v>459</v>
      </c>
      <c r="U7463" s="319">
        <v>42.77</v>
      </c>
      <c r="V7463" s="319">
        <v>-1.6459999999999999</v>
      </c>
      <c r="W7463" s="319"/>
      <c r="X7463" s="319"/>
      <c r="Y7463" s="319"/>
      <c r="Z7463" s="319"/>
      <c r="AA7463" s="319"/>
      <c r="AB7463" s="319"/>
      <c r="AC7463" s="319"/>
      <c r="AD7463" s="319"/>
      <c r="AE7463" s="319"/>
      <c r="AF7463" s="319"/>
    </row>
    <row r="7464" spans="2:32" s="313" customFormat="1" hidden="1" x14ac:dyDescent="0.25">
      <c r="B7464" s="313" t="s">
        <v>6991</v>
      </c>
      <c r="C7464" s="672"/>
      <c r="D7464" s="313" t="s">
        <v>12821</v>
      </c>
      <c r="E7464" s="313" t="s">
        <v>6992</v>
      </c>
      <c r="I7464" s="313" t="s">
        <v>6991</v>
      </c>
      <c r="J7464" s="313" t="s">
        <v>665</v>
      </c>
      <c r="K7464" s="313">
        <v>10</v>
      </c>
      <c r="L7464" s="319"/>
      <c r="M7464" s="319">
        <v>43</v>
      </c>
      <c r="N7464" s="319">
        <v>9</v>
      </c>
      <c r="O7464" s="319" t="s">
        <v>9647</v>
      </c>
      <c r="P7464" s="319">
        <v>48</v>
      </c>
      <c r="Q7464" s="319">
        <v>23</v>
      </c>
      <c r="R7464" s="319">
        <v>59</v>
      </c>
      <c r="S7464" s="319" t="s">
        <v>9648</v>
      </c>
      <c r="T7464" s="319">
        <v>266</v>
      </c>
      <c r="U7464" s="319">
        <v>-10.718999999999999</v>
      </c>
      <c r="V7464" s="319">
        <v>-48.4</v>
      </c>
      <c r="W7464" s="319"/>
      <c r="X7464" s="319"/>
      <c r="Y7464" s="319"/>
      <c r="Z7464" s="319"/>
      <c r="AA7464" s="319"/>
      <c r="AB7464" s="319"/>
      <c r="AC7464" s="319"/>
      <c r="AD7464" s="319"/>
      <c r="AE7464" s="319"/>
      <c r="AF7464" s="319"/>
    </row>
    <row r="7465" spans="2:32" s="313" customFormat="1" hidden="1" x14ac:dyDescent="0.25">
      <c r="B7465" s="313" t="s">
        <v>6898</v>
      </c>
      <c r="C7465" s="672"/>
      <c r="D7465" s="313" t="s">
        <v>12822</v>
      </c>
      <c r="E7465" s="313" t="s">
        <v>6899</v>
      </c>
      <c r="I7465" s="313" t="s">
        <v>6900</v>
      </c>
      <c r="J7465" s="313" t="s">
        <v>436</v>
      </c>
      <c r="K7465" s="313">
        <v>36</v>
      </c>
      <c r="L7465" s="319"/>
      <c r="M7465" s="319">
        <v>43</v>
      </c>
      <c r="N7465" s="319">
        <v>50</v>
      </c>
      <c r="O7465" s="319" t="s">
        <v>9644</v>
      </c>
      <c r="P7465" s="319">
        <v>97</v>
      </c>
      <c r="Q7465" s="319">
        <v>5</v>
      </c>
      <c r="R7465" s="319">
        <v>59</v>
      </c>
      <c r="S7465" s="319" t="s">
        <v>9648</v>
      </c>
      <c r="T7465" s="319">
        <v>307</v>
      </c>
      <c r="U7465" s="319">
        <v>36.731000000000002</v>
      </c>
      <c r="V7465" s="319">
        <v>-97.1</v>
      </c>
      <c r="W7465" s="319"/>
      <c r="X7465" s="319"/>
      <c r="Y7465" s="319"/>
      <c r="Z7465" s="319"/>
      <c r="AA7465" s="319"/>
      <c r="AB7465" s="319"/>
      <c r="AC7465" s="319"/>
      <c r="AD7465" s="319"/>
      <c r="AE7465" s="319"/>
      <c r="AF7465" s="319"/>
    </row>
    <row r="7466" spans="2:32" s="313" customFormat="1" hidden="1" x14ac:dyDescent="0.25">
      <c r="B7466" s="313" t="s">
        <v>6776</v>
      </c>
      <c r="C7466" s="672"/>
      <c r="D7466" s="313" t="s">
        <v>12823</v>
      </c>
      <c r="E7466" s="313" t="s">
        <v>6779</v>
      </c>
      <c r="I7466" s="313" t="s">
        <v>6780</v>
      </c>
      <c r="J7466" s="313" t="s">
        <v>436</v>
      </c>
      <c r="K7466" s="313">
        <v>40</v>
      </c>
      <c r="L7466" s="319"/>
      <c r="M7466" s="319">
        <v>4</v>
      </c>
      <c r="N7466" s="319">
        <v>55</v>
      </c>
      <c r="O7466" s="319" t="s">
        <v>9644</v>
      </c>
      <c r="P7466" s="319">
        <v>75</v>
      </c>
      <c r="Q7466" s="319">
        <v>0</v>
      </c>
      <c r="R7466" s="319">
        <v>38</v>
      </c>
      <c r="S7466" s="319" t="s">
        <v>9648</v>
      </c>
      <c r="T7466" s="319">
        <v>37</v>
      </c>
      <c r="U7466" s="319">
        <v>40.082000000000001</v>
      </c>
      <c r="V7466" s="319">
        <v>-75.010999999999996</v>
      </c>
      <c r="W7466" s="319"/>
      <c r="X7466" s="319"/>
      <c r="Y7466" s="319"/>
      <c r="Z7466" s="319"/>
      <c r="AA7466" s="319"/>
      <c r="AB7466" s="319"/>
      <c r="AC7466" s="319"/>
      <c r="AD7466" s="319"/>
      <c r="AE7466" s="319"/>
      <c r="AF7466" s="319"/>
    </row>
    <row r="7467" spans="2:32" s="313" customFormat="1" hidden="1" x14ac:dyDescent="0.25">
      <c r="B7467" s="313" t="s">
        <v>6786</v>
      </c>
      <c r="C7467" s="672"/>
      <c r="D7467" s="313" t="s">
        <v>12824</v>
      </c>
      <c r="E7467" s="313" t="s">
        <v>6787</v>
      </c>
      <c r="I7467" s="313" t="s">
        <v>6788</v>
      </c>
      <c r="J7467" s="313" t="s">
        <v>1250</v>
      </c>
      <c r="K7467" s="313">
        <v>11</v>
      </c>
      <c r="L7467" s="319"/>
      <c r="M7467" s="319">
        <v>32</v>
      </c>
      <c r="N7467" s="319">
        <v>47</v>
      </c>
      <c r="O7467" s="319" t="s">
        <v>9644</v>
      </c>
      <c r="P7467" s="319">
        <v>104</v>
      </c>
      <c r="Q7467" s="319">
        <v>50</v>
      </c>
      <c r="R7467" s="319">
        <v>38</v>
      </c>
      <c r="S7467" s="319" t="s">
        <v>9645</v>
      </c>
      <c r="T7467" s="319">
        <v>13</v>
      </c>
      <c r="U7467" s="319">
        <v>11.545999999999999</v>
      </c>
      <c r="V7467" s="319">
        <v>104.84399999999999</v>
      </c>
      <c r="W7467" s="319"/>
      <c r="X7467" s="319"/>
      <c r="Y7467" s="319"/>
      <c r="Z7467" s="319"/>
      <c r="AA7467" s="319"/>
      <c r="AB7467" s="319"/>
      <c r="AC7467" s="319"/>
      <c r="AD7467" s="319"/>
      <c r="AE7467" s="319"/>
      <c r="AF7467" s="319"/>
    </row>
    <row r="7468" spans="2:32" s="313" customFormat="1" hidden="1" x14ac:dyDescent="0.25">
      <c r="B7468" s="313" t="s">
        <v>6869</v>
      </c>
      <c r="C7468" s="672"/>
      <c r="D7468" s="313" t="s">
        <v>12825</v>
      </c>
      <c r="E7468" s="313" t="s">
        <v>6870</v>
      </c>
      <c r="I7468" s="313" t="s">
        <v>6871</v>
      </c>
      <c r="J7468" s="313" t="s">
        <v>2144</v>
      </c>
      <c r="K7468" s="313">
        <v>6</v>
      </c>
      <c r="L7468" s="319"/>
      <c r="M7468" s="319">
        <v>59</v>
      </c>
      <c r="N7468" s="319">
        <v>6</v>
      </c>
      <c r="O7468" s="319" t="s">
        <v>9644</v>
      </c>
      <c r="P7468" s="319">
        <v>158</v>
      </c>
      <c r="Q7468" s="319">
        <v>12</v>
      </c>
      <c r="R7468" s="319">
        <v>32</v>
      </c>
      <c r="S7468" s="319" t="s">
        <v>9645</v>
      </c>
      <c r="T7468" s="319">
        <v>4</v>
      </c>
      <c r="U7468" s="319">
        <v>6.9850000000000003</v>
      </c>
      <c r="V7468" s="319">
        <v>158.209</v>
      </c>
      <c r="W7468" s="319"/>
      <c r="X7468" s="319"/>
      <c r="Y7468" s="319"/>
      <c r="Z7468" s="319"/>
      <c r="AA7468" s="319"/>
      <c r="AB7468" s="319"/>
      <c r="AC7468" s="319"/>
      <c r="AD7468" s="319"/>
      <c r="AE7468" s="319"/>
      <c r="AF7468" s="319"/>
    </row>
    <row r="7469" spans="2:32" s="313" customFormat="1" hidden="1" x14ac:dyDescent="0.25">
      <c r="B7469" s="313" t="s">
        <v>6913</v>
      </c>
      <c r="C7469" s="672"/>
      <c r="D7469" s="313" t="s">
        <v>12826</v>
      </c>
      <c r="E7469" s="313" t="s">
        <v>6914</v>
      </c>
      <c r="I7469" s="313" t="s">
        <v>6915</v>
      </c>
      <c r="J7469" s="313" t="s">
        <v>726</v>
      </c>
      <c r="K7469" s="313">
        <v>0</v>
      </c>
      <c r="L7469" s="319"/>
      <c r="M7469" s="319">
        <v>9</v>
      </c>
      <c r="N7469" s="319">
        <v>2</v>
      </c>
      <c r="O7469" s="319" t="s">
        <v>9647</v>
      </c>
      <c r="P7469" s="319">
        <v>109</v>
      </c>
      <c r="Q7469" s="319">
        <v>24</v>
      </c>
      <c r="R7469" s="319">
        <v>14</v>
      </c>
      <c r="S7469" s="319" t="s">
        <v>9645</v>
      </c>
      <c r="T7469" s="319">
        <v>4</v>
      </c>
      <c r="U7469" s="319">
        <v>-0.151</v>
      </c>
      <c r="V7469" s="319">
        <v>109.404</v>
      </c>
      <c r="W7469" s="319"/>
      <c r="X7469" s="319"/>
      <c r="Y7469" s="319"/>
      <c r="Z7469" s="319"/>
      <c r="AA7469" s="319"/>
      <c r="AB7469" s="319"/>
      <c r="AC7469" s="319"/>
      <c r="AD7469" s="319"/>
      <c r="AE7469" s="319"/>
      <c r="AF7469" s="319"/>
    </row>
    <row r="7470" spans="2:32" s="313" customFormat="1" hidden="1" x14ac:dyDescent="0.25">
      <c r="B7470" s="313" t="s">
        <v>6605</v>
      </c>
      <c r="C7470" s="672"/>
      <c r="D7470" s="313" t="s">
        <v>12827</v>
      </c>
      <c r="E7470" s="313" t="s">
        <v>6606</v>
      </c>
      <c r="I7470" s="313" t="s">
        <v>6605</v>
      </c>
      <c r="J7470" s="313" t="s">
        <v>600</v>
      </c>
      <c r="K7470" s="313">
        <v>36</v>
      </c>
      <c r="L7470" s="319"/>
      <c r="M7470" s="319">
        <v>48</v>
      </c>
      <c r="N7470" s="319">
        <v>59</v>
      </c>
      <c r="O7470" s="319" t="s">
        <v>9644</v>
      </c>
      <c r="P7470" s="319">
        <v>11</v>
      </c>
      <c r="Q7470" s="319">
        <v>58</v>
      </c>
      <c r="R7470" s="319">
        <v>7</v>
      </c>
      <c r="S7470" s="319" t="s">
        <v>9645</v>
      </c>
      <c r="T7470" s="319">
        <v>194</v>
      </c>
      <c r="U7470" s="319">
        <v>36.816000000000003</v>
      </c>
      <c r="V7470" s="319">
        <v>11.968999999999999</v>
      </c>
      <c r="W7470" s="319"/>
      <c r="X7470" s="319"/>
      <c r="Y7470" s="319"/>
      <c r="Z7470" s="319"/>
      <c r="AA7470" s="319"/>
      <c r="AB7470" s="319"/>
      <c r="AC7470" s="319"/>
      <c r="AD7470" s="319"/>
      <c r="AE7470" s="319"/>
      <c r="AF7470" s="319"/>
    </row>
    <row r="7471" spans="2:32" s="313" customFormat="1" hidden="1" x14ac:dyDescent="0.25">
      <c r="B7471" s="313" t="s">
        <v>7074</v>
      </c>
      <c r="C7471" s="672"/>
      <c r="D7471" s="313" t="s">
        <v>12828</v>
      </c>
      <c r="E7471" s="313" t="s">
        <v>7075</v>
      </c>
      <c r="I7471" s="313" t="s">
        <v>7076</v>
      </c>
      <c r="J7471" s="313" t="s">
        <v>436</v>
      </c>
      <c r="K7471" s="313">
        <v>45</v>
      </c>
      <c r="L7471" s="319"/>
      <c r="M7471" s="319">
        <v>33</v>
      </c>
      <c r="N7471" s="319">
        <v>35</v>
      </c>
      <c r="O7471" s="319" t="s">
        <v>9644</v>
      </c>
      <c r="P7471" s="319">
        <v>93</v>
      </c>
      <c r="Q7471" s="319">
        <v>36</v>
      </c>
      <c r="R7471" s="319">
        <v>29</v>
      </c>
      <c r="S7471" s="319" t="s">
        <v>9648</v>
      </c>
      <c r="T7471" s="319">
        <v>299</v>
      </c>
      <c r="U7471" s="319">
        <v>45.56</v>
      </c>
      <c r="V7471" s="319">
        <v>-93.608000000000004</v>
      </c>
      <c r="W7471" s="319"/>
      <c r="X7471" s="319"/>
      <c r="Y7471" s="319"/>
      <c r="Z7471" s="319"/>
      <c r="AA7471" s="319"/>
      <c r="AB7471" s="319"/>
      <c r="AC7471" s="319"/>
      <c r="AD7471" s="319"/>
      <c r="AE7471" s="319"/>
      <c r="AF7471" s="319"/>
    </row>
    <row r="7472" spans="2:32" s="313" customFormat="1" hidden="1" x14ac:dyDescent="0.25">
      <c r="B7472" s="313" t="s">
        <v>7163</v>
      </c>
      <c r="C7472" s="672"/>
      <c r="D7472" s="313" t="s">
        <v>12829</v>
      </c>
      <c r="E7472" s="313" t="s">
        <v>7164</v>
      </c>
      <c r="I7472" s="313" t="s">
        <v>7163</v>
      </c>
      <c r="J7472" s="313" t="s">
        <v>516</v>
      </c>
      <c r="K7472" s="313">
        <v>18</v>
      </c>
      <c r="L7472" s="319"/>
      <c r="M7472" s="319">
        <v>34</v>
      </c>
      <c r="N7472" s="319">
        <v>55</v>
      </c>
      <c r="O7472" s="319" t="s">
        <v>9644</v>
      </c>
      <c r="P7472" s="319">
        <v>73</v>
      </c>
      <c r="Q7472" s="319">
        <v>55</v>
      </c>
      <c r="R7472" s="319">
        <v>10</v>
      </c>
      <c r="S7472" s="319" t="s">
        <v>9645</v>
      </c>
      <c r="T7472" s="319">
        <v>592</v>
      </c>
      <c r="U7472" s="319">
        <v>18.582000000000001</v>
      </c>
      <c r="V7472" s="319">
        <v>73.918999999999997</v>
      </c>
      <c r="W7472" s="319"/>
      <c r="X7472" s="319"/>
      <c r="Y7472" s="319"/>
      <c r="Z7472" s="319"/>
      <c r="AA7472" s="319"/>
      <c r="AB7472" s="319"/>
      <c r="AC7472" s="319"/>
      <c r="AD7472" s="319"/>
      <c r="AE7472" s="319"/>
      <c r="AF7472" s="319"/>
    </row>
    <row r="7473" spans="2:32" s="313" customFormat="1" hidden="1" x14ac:dyDescent="0.25">
      <c r="B7473" s="313" t="s">
        <v>6888</v>
      </c>
      <c r="C7473" s="672"/>
      <c r="D7473" s="313" t="s">
        <v>12830</v>
      </c>
      <c r="E7473" s="313" t="s">
        <v>6889</v>
      </c>
      <c r="I7473" s="313" t="s">
        <v>6890</v>
      </c>
      <c r="J7473" s="313" t="s">
        <v>1586</v>
      </c>
      <c r="K7473" s="313">
        <v>4</v>
      </c>
      <c r="L7473" s="319"/>
      <c r="M7473" s="319">
        <v>48</v>
      </c>
      <c r="N7473" s="319">
        <v>48</v>
      </c>
      <c r="O7473" s="319" t="s">
        <v>9647</v>
      </c>
      <c r="P7473" s="319">
        <v>11</v>
      </c>
      <c r="Q7473" s="319">
        <v>53</v>
      </c>
      <c r="R7473" s="319">
        <v>9</v>
      </c>
      <c r="S7473" s="319" t="s">
        <v>9645</v>
      </c>
      <c r="T7473" s="319">
        <v>17</v>
      </c>
      <c r="U7473" s="319">
        <v>-4.8129999999999997</v>
      </c>
      <c r="V7473" s="319">
        <v>11.885999999999999</v>
      </c>
      <c r="W7473" s="319"/>
      <c r="X7473" s="319"/>
      <c r="Y7473" s="319"/>
      <c r="Z7473" s="319"/>
      <c r="AA7473" s="319"/>
      <c r="AB7473" s="319"/>
      <c r="AC7473" s="319"/>
      <c r="AD7473" s="319"/>
      <c r="AE7473" s="319"/>
      <c r="AF7473" s="319"/>
    </row>
    <row r="7474" spans="2:32" s="313" customFormat="1" hidden="1" x14ac:dyDescent="0.25">
      <c r="B7474" s="313" t="s">
        <v>6715</v>
      </c>
      <c r="C7474" s="672"/>
      <c r="D7474" s="313" t="s">
        <v>12831</v>
      </c>
      <c r="E7474" s="313" t="s">
        <v>6718</v>
      </c>
      <c r="I7474" s="313" t="s">
        <v>6719</v>
      </c>
      <c r="J7474" s="313" t="s">
        <v>436</v>
      </c>
      <c r="K7474" s="313">
        <v>30</v>
      </c>
      <c r="L7474" s="319"/>
      <c r="M7474" s="319">
        <v>28</v>
      </c>
      <c r="N7474" s="319">
        <v>23</v>
      </c>
      <c r="O7474" s="319" t="s">
        <v>9644</v>
      </c>
      <c r="P7474" s="319">
        <v>87</v>
      </c>
      <c r="Q7474" s="319">
        <v>11</v>
      </c>
      <c r="R7474" s="319">
        <v>14</v>
      </c>
      <c r="S7474" s="319" t="s">
        <v>9648</v>
      </c>
      <c r="T7474" s="319">
        <v>37</v>
      </c>
      <c r="U7474" s="319">
        <v>30.472999999999999</v>
      </c>
      <c r="V7474" s="319">
        <v>-87.186999999999998</v>
      </c>
      <c r="W7474" s="319"/>
      <c r="X7474" s="319"/>
      <c r="Y7474" s="319"/>
      <c r="Z7474" s="319"/>
      <c r="AA7474" s="319"/>
      <c r="AB7474" s="319"/>
      <c r="AC7474" s="319"/>
      <c r="AD7474" s="319"/>
      <c r="AE7474" s="319"/>
      <c r="AF7474" s="319"/>
    </row>
    <row r="7475" spans="2:32" s="313" customFormat="1" hidden="1" x14ac:dyDescent="0.25">
      <c r="B7475" s="313" t="s">
        <v>6757</v>
      </c>
      <c r="C7475" s="672"/>
      <c r="D7475" s="313" t="s">
        <v>12832</v>
      </c>
      <c r="E7475" s="313" t="s">
        <v>6758</v>
      </c>
      <c r="I7475" s="313" t="s">
        <v>6757</v>
      </c>
      <c r="J7475" s="313" t="s">
        <v>665</v>
      </c>
      <c r="K7475" s="313">
        <v>9</v>
      </c>
      <c r="L7475" s="319"/>
      <c r="M7475" s="319">
        <v>21</v>
      </c>
      <c r="N7475" s="319">
        <v>50</v>
      </c>
      <c r="O7475" s="319" t="s">
        <v>9647</v>
      </c>
      <c r="P7475" s="319">
        <v>40</v>
      </c>
      <c r="Q7475" s="319">
        <v>33</v>
      </c>
      <c r="R7475" s="319">
        <v>50</v>
      </c>
      <c r="S7475" s="319" t="s">
        <v>9648</v>
      </c>
      <c r="T7475" s="319">
        <v>385</v>
      </c>
      <c r="U7475" s="319">
        <v>-9.3640000000000008</v>
      </c>
      <c r="V7475" s="319">
        <v>-40.564</v>
      </c>
      <c r="W7475" s="319"/>
      <c r="X7475" s="319"/>
      <c r="Y7475" s="319"/>
      <c r="Z7475" s="319"/>
      <c r="AA7475" s="319"/>
      <c r="AB7475" s="319"/>
      <c r="AC7475" s="319"/>
      <c r="AD7475" s="319"/>
      <c r="AE7475" s="319"/>
      <c r="AF7475" s="319"/>
    </row>
    <row r="7476" spans="2:32" s="313" customFormat="1" hidden="1" x14ac:dyDescent="0.25">
      <c r="B7476" s="313" t="s">
        <v>6985</v>
      </c>
      <c r="C7476" s="672"/>
      <c r="D7476" s="313" t="s">
        <v>12833</v>
      </c>
      <c r="E7476" s="313" t="s">
        <v>6987</v>
      </c>
      <c r="I7476" s="313" t="s">
        <v>6988</v>
      </c>
      <c r="J7476" s="313" t="s">
        <v>665</v>
      </c>
      <c r="K7476" s="313">
        <v>29</v>
      </c>
      <c r="L7476" s="319"/>
      <c r="M7476" s="319">
        <v>59</v>
      </c>
      <c r="N7476" s="319">
        <v>39</v>
      </c>
      <c r="O7476" s="319" t="s">
        <v>9647</v>
      </c>
      <c r="P7476" s="319">
        <v>51</v>
      </c>
      <c r="Q7476" s="319">
        <v>10</v>
      </c>
      <c r="R7476" s="319">
        <v>17</v>
      </c>
      <c r="S7476" s="319" t="s">
        <v>9648</v>
      </c>
      <c r="T7476" s="319">
        <v>4</v>
      </c>
      <c r="U7476" s="319">
        <v>-29.994</v>
      </c>
      <c r="V7476" s="319">
        <v>-51.170999999999999</v>
      </c>
      <c r="W7476" s="319"/>
      <c r="X7476" s="319"/>
      <c r="Y7476" s="319"/>
      <c r="Z7476" s="319"/>
      <c r="AA7476" s="319"/>
      <c r="AB7476" s="319"/>
      <c r="AC7476" s="319"/>
      <c r="AD7476" s="319"/>
      <c r="AE7476" s="319"/>
      <c r="AF7476" s="319"/>
    </row>
    <row r="7477" spans="2:32" s="313" customFormat="1" hidden="1" x14ac:dyDescent="0.25">
      <c r="B7477" s="313" t="s">
        <v>2976</v>
      </c>
      <c r="C7477" s="672"/>
      <c r="D7477" s="313" t="s">
        <v>12834</v>
      </c>
      <c r="E7477" s="313" t="s">
        <v>2979</v>
      </c>
      <c r="I7477" s="313" t="s">
        <v>2980</v>
      </c>
      <c r="J7477" s="313" t="s">
        <v>436</v>
      </c>
      <c r="K7477" s="313">
        <v>35</v>
      </c>
      <c r="L7477" s="319"/>
      <c r="M7477" s="319">
        <v>10</v>
      </c>
      <c r="N7477" s="319">
        <v>15</v>
      </c>
      <c r="O7477" s="319" t="s">
        <v>9644</v>
      </c>
      <c r="P7477" s="319">
        <v>79</v>
      </c>
      <c r="Q7477" s="319">
        <v>0</v>
      </c>
      <c r="R7477" s="319">
        <v>52</v>
      </c>
      <c r="S7477" s="319" t="s">
        <v>9648</v>
      </c>
      <c r="T7477" s="319">
        <v>67</v>
      </c>
      <c r="U7477" s="319">
        <v>35.170999999999999</v>
      </c>
      <c r="V7477" s="319">
        <v>-79.013999999999996</v>
      </c>
      <c r="W7477" s="319"/>
      <c r="X7477" s="319"/>
      <c r="Y7477" s="319"/>
      <c r="Z7477" s="319"/>
      <c r="AA7477" s="319"/>
      <c r="AB7477" s="319"/>
      <c r="AC7477" s="319"/>
      <c r="AD7477" s="319"/>
      <c r="AE7477" s="319"/>
      <c r="AF7477" s="319"/>
    </row>
    <row r="7478" spans="2:32" s="313" customFormat="1" hidden="1" x14ac:dyDescent="0.25">
      <c r="B7478" s="313" t="s">
        <v>3093</v>
      </c>
      <c r="C7478" s="672"/>
      <c r="D7478" s="313" t="s">
        <v>12835</v>
      </c>
      <c r="E7478" s="313" t="s">
        <v>3094</v>
      </c>
      <c r="I7478" s="313" t="s">
        <v>3095</v>
      </c>
      <c r="J7478" s="313" t="s">
        <v>436</v>
      </c>
      <c r="K7478" s="313">
        <v>31</v>
      </c>
      <c r="L7478" s="319"/>
      <c r="M7478" s="319">
        <v>2</v>
      </c>
      <c r="N7478" s="319">
        <v>41</v>
      </c>
      <c r="O7478" s="319" t="s">
        <v>9644</v>
      </c>
      <c r="P7478" s="319">
        <v>93</v>
      </c>
      <c r="Q7478" s="319">
        <v>11</v>
      </c>
      <c r="R7478" s="319">
        <v>29</v>
      </c>
      <c r="S7478" s="319" t="s">
        <v>9648</v>
      </c>
      <c r="T7478" s="319">
        <v>101</v>
      </c>
      <c r="U7478" s="319">
        <v>31.045000000000002</v>
      </c>
      <c r="V7478" s="319">
        <v>-93.191000000000003</v>
      </c>
      <c r="W7478" s="319"/>
      <c r="X7478" s="319"/>
      <c r="Y7478" s="319"/>
      <c r="Z7478" s="319"/>
      <c r="AA7478" s="319"/>
      <c r="AB7478" s="319"/>
      <c r="AC7478" s="319"/>
      <c r="AD7478" s="319"/>
      <c r="AE7478" s="319"/>
      <c r="AF7478" s="319"/>
    </row>
    <row r="7479" spans="2:32" s="313" customFormat="1" hidden="1" x14ac:dyDescent="0.25">
      <c r="B7479" s="313" t="s">
        <v>6944</v>
      </c>
      <c r="C7479" s="672"/>
      <c r="D7479" s="313" t="s">
        <v>12836</v>
      </c>
      <c r="E7479" s="313" t="s">
        <v>6945</v>
      </c>
      <c r="I7479" s="313" t="s">
        <v>6944</v>
      </c>
      <c r="J7479" s="313" t="s">
        <v>1463</v>
      </c>
      <c r="K7479" s="313">
        <v>0</v>
      </c>
      <c r="L7479" s="319"/>
      <c r="M7479" s="319">
        <v>42</v>
      </c>
      <c r="N7479" s="319">
        <v>42</v>
      </c>
      <c r="O7479" s="319" t="s">
        <v>9647</v>
      </c>
      <c r="P7479" s="319">
        <v>8</v>
      </c>
      <c r="Q7479" s="319">
        <v>45</v>
      </c>
      <c r="R7479" s="319">
        <v>15</v>
      </c>
      <c r="S7479" s="319" t="s">
        <v>9645</v>
      </c>
      <c r="T7479" s="319">
        <v>4</v>
      </c>
      <c r="U7479" s="319">
        <v>-0.71199999999999997</v>
      </c>
      <c r="V7479" s="319">
        <v>8.7539999999999996</v>
      </c>
      <c r="W7479" s="319"/>
      <c r="X7479" s="319"/>
      <c r="Y7479" s="319"/>
      <c r="Z7479" s="319"/>
      <c r="AA7479" s="319"/>
      <c r="AB7479" s="319"/>
      <c r="AC7479" s="319"/>
      <c r="AD7479" s="319"/>
      <c r="AE7479" s="319"/>
      <c r="AF7479" s="319"/>
    </row>
    <row r="7480" spans="2:32" s="313" customFormat="1" hidden="1" x14ac:dyDescent="0.25">
      <c r="B7480" s="313" t="s">
        <v>7021</v>
      </c>
      <c r="C7480" s="672"/>
      <c r="D7480" s="313" t="s">
        <v>12837</v>
      </c>
      <c r="E7480" s="313" t="s">
        <v>7022</v>
      </c>
      <c r="I7480" s="313" t="s">
        <v>7023</v>
      </c>
      <c r="J7480" s="313" t="s">
        <v>856</v>
      </c>
      <c r="K7480" s="313">
        <v>19</v>
      </c>
      <c r="L7480" s="319"/>
      <c r="M7480" s="319">
        <v>32</v>
      </c>
      <c r="N7480" s="319">
        <v>36</v>
      </c>
      <c r="O7480" s="319" t="s">
        <v>9647</v>
      </c>
      <c r="P7480" s="319">
        <v>65</v>
      </c>
      <c r="Q7480" s="319">
        <v>43</v>
      </c>
      <c r="R7480" s="319">
        <v>26</v>
      </c>
      <c r="S7480" s="319" t="s">
        <v>9648</v>
      </c>
      <c r="T7480" s="319">
        <v>3936</v>
      </c>
      <c r="U7480" s="319">
        <v>-19.542999999999999</v>
      </c>
      <c r="V7480" s="319">
        <v>-65.724000000000004</v>
      </c>
      <c r="W7480" s="319"/>
      <c r="X7480" s="319"/>
      <c r="Y7480" s="319"/>
      <c r="Z7480" s="319"/>
      <c r="AA7480" s="319"/>
      <c r="AB7480" s="319"/>
      <c r="AC7480" s="319"/>
      <c r="AD7480" s="319"/>
      <c r="AE7480" s="319"/>
      <c r="AF7480" s="319"/>
    </row>
    <row r="7481" spans="2:32" s="313" customFormat="1" hidden="1" x14ac:dyDescent="0.25">
      <c r="B7481" s="313" t="s">
        <v>6705</v>
      </c>
      <c r="C7481" s="672"/>
      <c r="D7481" s="313" t="s">
        <v>12838</v>
      </c>
      <c r="E7481" s="313" t="s">
        <v>6707</v>
      </c>
      <c r="I7481" s="313" t="s">
        <v>6705</v>
      </c>
      <c r="J7481" s="313" t="s">
        <v>1295</v>
      </c>
      <c r="K7481" s="313">
        <v>12</v>
      </c>
      <c r="L7481" s="319"/>
      <c r="M7481" s="319">
        <v>59</v>
      </c>
      <c r="N7481" s="319">
        <v>12</v>
      </c>
      <c r="O7481" s="319" t="s">
        <v>9647</v>
      </c>
      <c r="P7481" s="319">
        <v>40</v>
      </c>
      <c r="Q7481" s="319">
        <v>31</v>
      </c>
      <c r="R7481" s="319">
        <v>20</v>
      </c>
      <c r="S7481" s="319" t="s">
        <v>9645</v>
      </c>
      <c r="T7481" s="319">
        <v>101</v>
      </c>
      <c r="U7481" s="319">
        <v>-12.987</v>
      </c>
      <c r="V7481" s="319">
        <v>40.521999999999998</v>
      </c>
      <c r="W7481" s="319"/>
      <c r="X7481" s="319"/>
      <c r="Y7481" s="319"/>
      <c r="Z7481" s="319"/>
      <c r="AA7481" s="319"/>
      <c r="AB7481" s="319"/>
      <c r="AC7481" s="319"/>
      <c r="AD7481" s="319"/>
      <c r="AE7481" s="319"/>
      <c r="AF7481" s="319"/>
    </row>
    <row r="7482" spans="2:32" s="313" customFormat="1" hidden="1" x14ac:dyDescent="0.25">
      <c r="B7482" s="313" t="s">
        <v>6962</v>
      </c>
      <c r="C7482" s="672"/>
      <c r="D7482" s="313" t="s">
        <v>12839</v>
      </c>
      <c r="E7482" s="313" t="s">
        <v>6963</v>
      </c>
      <c r="I7482" s="313" t="s">
        <v>6964</v>
      </c>
      <c r="J7482" s="313" t="s">
        <v>3372</v>
      </c>
      <c r="K7482" s="313">
        <v>9</v>
      </c>
      <c r="L7482" s="319"/>
      <c r="M7482" s="319">
        <v>26</v>
      </c>
      <c r="N7482" s="319">
        <v>36</v>
      </c>
      <c r="O7482" s="319" t="s">
        <v>9647</v>
      </c>
      <c r="P7482" s="319">
        <v>147</v>
      </c>
      <c r="Q7482" s="319">
        <v>13</v>
      </c>
      <c r="R7482" s="319">
        <v>12</v>
      </c>
      <c r="S7482" s="319" t="s">
        <v>9645</v>
      </c>
      <c r="T7482" s="319">
        <v>45</v>
      </c>
      <c r="U7482" s="319">
        <v>-9.4429999999999996</v>
      </c>
      <c r="V7482" s="319">
        <v>147.22</v>
      </c>
      <c r="W7482" s="319"/>
      <c r="X7482" s="319"/>
      <c r="Y7482" s="319"/>
      <c r="Z7482" s="319"/>
      <c r="AA7482" s="319"/>
      <c r="AB7482" s="319"/>
      <c r="AC7482" s="319"/>
      <c r="AD7482" s="319"/>
      <c r="AE7482" s="319"/>
      <c r="AF7482" s="319"/>
    </row>
    <row r="7483" spans="2:32" s="313" customFormat="1" hidden="1" x14ac:dyDescent="0.25">
      <c r="B7483" s="313" t="s">
        <v>6863</v>
      </c>
      <c r="C7483" s="672"/>
      <c r="D7483" s="313" t="s">
        <v>12840</v>
      </c>
      <c r="E7483" s="313" t="s">
        <v>6864</v>
      </c>
      <c r="I7483" s="313" t="s">
        <v>6863</v>
      </c>
      <c r="J7483" s="313" t="s">
        <v>665</v>
      </c>
      <c r="K7483" s="313">
        <v>21</v>
      </c>
      <c r="L7483" s="319"/>
      <c r="M7483" s="319">
        <v>50</v>
      </c>
      <c r="N7483" s="319">
        <v>34</v>
      </c>
      <c r="O7483" s="319" t="s">
        <v>9647</v>
      </c>
      <c r="P7483" s="319">
        <v>46</v>
      </c>
      <c r="Q7483" s="319">
        <v>34</v>
      </c>
      <c r="R7483" s="319">
        <v>4</v>
      </c>
      <c r="S7483" s="319" t="s">
        <v>9648</v>
      </c>
      <c r="T7483" s="319">
        <v>1261</v>
      </c>
      <c r="U7483" s="319">
        <v>-21.843</v>
      </c>
      <c r="V7483" s="319">
        <v>-46.567999999999998</v>
      </c>
      <c r="W7483" s="319"/>
      <c r="X7483" s="319"/>
      <c r="Y7483" s="319"/>
      <c r="Z7483" s="319"/>
      <c r="AA7483" s="319"/>
      <c r="AB7483" s="319"/>
      <c r="AC7483" s="319"/>
      <c r="AD7483" s="319"/>
      <c r="AE7483" s="319"/>
      <c r="AF7483" s="319"/>
    </row>
    <row r="7484" spans="2:32" s="313" customFormat="1" hidden="1" x14ac:dyDescent="0.25">
      <c r="B7484" s="313" t="s">
        <v>7138</v>
      </c>
      <c r="C7484" s="672"/>
      <c r="D7484" s="313" t="s">
        <v>12841</v>
      </c>
      <c r="E7484" s="313" t="s">
        <v>7139</v>
      </c>
      <c r="I7484" s="313" t="s">
        <v>7140</v>
      </c>
      <c r="J7484" s="313" t="s">
        <v>1174</v>
      </c>
      <c r="K7484" s="313">
        <v>19</v>
      </c>
      <c r="L7484" s="319"/>
      <c r="M7484" s="319">
        <v>45</v>
      </c>
      <c r="N7484" s="319">
        <v>26</v>
      </c>
      <c r="O7484" s="319" t="s">
        <v>9644</v>
      </c>
      <c r="P7484" s="319">
        <v>70</v>
      </c>
      <c r="Q7484" s="319">
        <v>34</v>
      </c>
      <c r="R7484" s="319">
        <v>11</v>
      </c>
      <c r="S7484" s="319" t="s">
        <v>9648</v>
      </c>
      <c r="T7484" s="319">
        <v>5</v>
      </c>
      <c r="U7484" s="319">
        <v>19.757000000000001</v>
      </c>
      <c r="V7484" s="319">
        <v>-70.569999999999993</v>
      </c>
      <c r="W7484" s="319"/>
      <c r="X7484" s="319"/>
      <c r="Y7484" s="319"/>
      <c r="Z7484" s="319"/>
      <c r="AA7484" s="319"/>
      <c r="AB7484" s="319"/>
      <c r="AC7484" s="319"/>
      <c r="AD7484" s="319"/>
      <c r="AE7484" s="319"/>
      <c r="AF7484" s="319"/>
    </row>
    <row r="7485" spans="2:32" s="313" customFormat="1" hidden="1" x14ac:dyDescent="0.25">
      <c r="B7485" s="313" t="s">
        <v>6929</v>
      </c>
      <c r="C7485" s="672"/>
      <c r="D7485" s="313" t="s">
        <v>12842</v>
      </c>
      <c r="E7485" s="313" t="s">
        <v>6930</v>
      </c>
      <c r="I7485" s="313" t="s">
        <v>6929</v>
      </c>
      <c r="J7485" s="313" t="s">
        <v>2849</v>
      </c>
      <c r="K7485" s="313">
        <v>61</v>
      </c>
      <c r="L7485" s="319"/>
      <c r="M7485" s="319">
        <v>27</v>
      </c>
      <c r="N7485" s="319">
        <v>42</v>
      </c>
      <c r="O7485" s="319" t="s">
        <v>9644</v>
      </c>
      <c r="P7485" s="319">
        <v>21</v>
      </c>
      <c r="Q7485" s="319">
        <v>47</v>
      </c>
      <c r="R7485" s="319">
        <v>59</v>
      </c>
      <c r="S7485" s="319" t="s">
        <v>9645</v>
      </c>
      <c r="T7485" s="319">
        <v>14</v>
      </c>
      <c r="U7485" s="319">
        <v>61.462000000000003</v>
      </c>
      <c r="V7485" s="319">
        <v>21.8</v>
      </c>
      <c r="W7485" s="319"/>
      <c r="X7485" s="319"/>
      <c r="Y7485" s="319"/>
      <c r="Z7485" s="319"/>
      <c r="AA7485" s="319"/>
      <c r="AB7485" s="319"/>
      <c r="AC7485" s="319"/>
      <c r="AD7485" s="319"/>
      <c r="AE7485" s="319"/>
      <c r="AF7485" s="319"/>
    </row>
    <row r="7486" spans="2:32" s="313" customFormat="1" hidden="1" x14ac:dyDescent="0.25">
      <c r="B7486" s="313" t="s">
        <v>6999</v>
      </c>
      <c r="C7486" s="672"/>
      <c r="D7486" s="313" t="s">
        <v>12843</v>
      </c>
      <c r="E7486" s="313" t="s">
        <v>7000</v>
      </c>
      <c r="I7486" s="313" t="s">
        <v>7002</v>
      </c>
      <c r="J7486" s="313" t="s">
        <v>7001</v>
      </c>
      <c r="K7486" s="313">
        <v>10</v>
      </c>
      <c r="L7486" s="319"/>
      <c r="M7486" s="319">
        <v>35</v>
      </c>
      <c r="N7486" s="319">
        <v>43</v>
      </c>
      <c r="O7486" s="319" t="s">
        <v>9644</v>
      </c>
      <c r="P7486" s="319">
        <v>61</v>
      </c>
      <c r="Q7486" s="319">
        <v>20</v>
      </c>
      <c r="R7486" s="319">
        <v>14</v>
      </c>
      <c r="S7486" s="319" t="s">
        <v>9648</v>
      </c>
      <c r="T7486" s="319">
        <v>18</v>
      </c>
      <c r="U7486" s="319">
        <v>10.595000000000001</v>
      </c>
      <c r="V7486" s="319">
        <v>-61.337000000000003</v>
      </c>
      <c r="W7486" s="319"/>
      <c r="X7486" s="319"/>
      <c r="Y7486" s="319"/>
      <c r="Z7486" s="319"/>
      <c r="AA7486" s="319"/>
      <c r="AB7486" s="319"/>
      <c r="AC7486" s="319"/>
      <c r="AD7486" s="319"/>
      <c r="AE7486" s="319"/>
      <c r="AF7486" s="319"/>
    </row>
    <row r="7487" spans="2:32" s="313" customFormat="1" hidden="1" x14ac:dyDescent="0.25">
      <c r="B7487" s="313" t="s">
        <v>6937</v>
      </c>
      <c r="C7487" s="672"/>
      <c r="D7487" s="313" t="s">
        <v>12844</v>
      </c>
      <c r="E7487" s="313" t="s">
        <v>6938</v>
      </c>
      <c r="I7487" s="313" t="s">
        <v>6939</v>
      </c>
      <c r="J7487" s="313" t="s">
        <v>4440</v>
      </c>
      <c r="K7487" s="313">
        <v>18</v>
      </c>
      <c r="L7487" s="319"/>
      <c r="M7487" s="319">
        <v>11</v>
      </c>
      <c r="N7487" s="319">
        <v>55</v>
      </c>
      <c r="O7487" s="319" t="s">
        <v>9644</v>
      </c>
      <c r="P7487" s="319">
        <v>76</v>
      </c>
      <c r="Q7487" s="319">
        <v>32</v>
      </c>
      <c r="R7487" s="319">
        <v>4</v>
      </c>
      <c r="S7487" s="319" t="s">
        <v>9648</v>
      </c>
      <c r="T7487" s="319">
        <v>7</v>
      </c>
      <c r="U7487" s="319">
        <v>18.199000000000002</v>
      </c>
      <c r="V7487" s="319">
        <v>-76.534000000000006</v>
      </c>
      <c r="W7487" s="319"/>
      <c r="X7487" s="319"/>
      <c r="Y7487" s="319"/>
      <c r="Z7487" s="319"/>
      <c r="AA7487" s="319"/>
      <c r="AB7487" s="319"/>
      <c r="AC7487" s="319"/>
      <c r="AD7487" s="319"/>
      <c r="AE7487" s="319"/>
      <c r="AF7487" s="319"/>
    </row>
    <row r="7488" spans="2:32" s="313" customFormat="1" hidden="1" x14ac:dyDescent="0.25">
      <c r="B7488" s="313" t="s">
        <v>7003</v>
      </c>
      <c r="C7488" s="672"/>
      <c r="D7488" s="313" t="s">
        <v>12845</v>
      </c>
      <c r="E7488" s="313" t="s">
        <v>7004</v>
      </c>
      <c r="I7488" s="313" t="s">
        <v>7003</v>
      </c>
      <c r="J7488" s="313" t="s">
        <v>1950</v>
      </c>
      <c r="K7488" s="313">
        <v>45</v>
      </c>
      <c r="L7488" s="319"/>
      <c r="M7488" s="319">
        <v>28</v>
      </c>
      <c r="N7488" s="319">
        <v>24</v>
      </c>
      <c r="O7488" s="319" t="s">
        <v>9644</v>
      </c>
      <c r="P7488" s="319">
        <v>13</v>
      </c>
      <c r="Q7488" s="319">
        <v>36</v>
      </c>
      <c r="R7488" s="319">
        <v>53</v>
      </c>
      <c r="S7488" s="319" t="s">
        <v>9645</v>
      </c>
      <c r="T7488" s="319">
        <v>3</v>
      </c>
      <c r="U7488" s="319">
        <v>45.472999999999999</v>
      </c>
      <c r="V7488" s="319">
        <v>13.615</v>
      </c>
      <c r="W7488" s="319"/>
      <c r="X7488" s="319"/>
      <c r="Y7488" s="319"/>
      <c r="Z7488" s="319"/>
      <c r="AA7488" s="319"/>
      <c r="AB7488" s="319"/>
      <c r="AC7488" s="319"/>
      <c r="AD7488" s="319"/>
      <c r="AE7488" s="319"/>
      <c r="AF7488" s="319"/>
    </row>
    <row r="7489" spans="2:32" s="313" customFormat="1" hidden="1" x14ac:dyDescent="0.25">
      <c r="B7489" s="313" t="s">
        <v>6917</v>
      </c>
      <c r="C7489" s="672"/>
      <c r="D7489" s="313" t="s">
        <v>12846</v>
      </c>
      <c r="E7489" s="313" t="s">
        <v>6918</v>
      </c>
      <c r="I7489" s="313" t="s">
        <v>6919</v>
      </c>
      <c r="J7489" s="313" t="s">
        <v>423</v>
      </c>
      <c r="K7489" s="313">
        <v>49</v>
      </c>
      <c r="L7489" s="319"/>
      <c r="M7489" s="319">
        <v>5</v>
      </c>
      <c r="N7489" s="319">
        <v>47</v>
      </c>
      <c r="O7489" s="319" t="s">
        <v>9644</v>
      </c>
      <c r="P7489" s="319">
        <v>2</v>
      </c>
      <c r="Q7489" s="319">
        <v>2</v>
      </c>
      <c r="R7489" s="319">
        <v>27</v>
      </c>
      <c r="S7489" s="319" t="s">
        <v>9645</v>
      </c>
      <c r="T7489" s="319">
        <v>100</v>
      </c>
      <c r="U7489" s="319">
        <v>49.095999999999997</v>
      </c>
      <c r="V7489" s="319">
        <v>2.0409999999999999</v>
      </c>
      <c r="W7489" s="319"/>
      <c r="X7489" s="319"/>
      <c r="Y7489" s="319"/>
      <c r="Z7489" s="319"/>
      <c r="AA7489" s="319"/>
      <c r="AB7489" s="319"/>
      <c r="AC7489" s="319"/>
      <c r="AD7489" s="319"/>
      <c r="AE7489" s="319"/>
      <c r="AF7489" s="319"/>
    </row>
    <row r="7490" spans="2:32" s="313" customFormat="1" hidden="1" x14ac:dyDescent="0.25">
      <c r="B7490" s="313" t="s">
        <v>7027</v>
      </c>
      <c r="C7490" s="672"/>
      <c r="D7490" s="313" t="s">
        <v>12847</v>
      </c>
      <c r="E7490" s="313" t="s">
        <v>7028</v>
      </c>
      <c r="I7490" s="313" t="s">
        <v>7029</v>
      </c>
      <c r="J7490" s="313" t="s">
        <v>3260</v>
      </c>
      <c r="K7490" s="313">
        <v>52</v>
      </c>
      <c r="L7490" s="319"/>
      <c r="M7490" s="319">
        <v>25</v>
      </c>
      <c r="N7490" s="319">
        <v>16</v>
      </c>
      <c r="O7490" s="319" t="s">
        <v>9644</v>
      </c>
      <c r="P7490" s="319">
        <v>16</v>
      </c>
      <c r="Q7490" s="319">
        <v>49</v>
      </c>
      <c r="R7490" s="319">
        <v>35</v>
      </c>
      <c r="S7490" s="319" t="s">
        <v>9645</v>
      </c>
      <c r="T7490" s="319">
        <v>94</v>
      </c>
      <c r="U7490" s="319">
        <v>52.420999999999999</v>
      </c>
      <c r="V7490" s="319">
        <v>16.826000000000001</v>
      </c>
      <c r="W7490" s="319"/>
      <c r="X7490" s="319"/>
      <c r="Y7490" s="319"/>
      <c r="Z7490" s="319"/>
      <c r="AA7490" s="319"/>
      <c r="AB7490" s="319"/>
      <c r="AC7490" s="319"/>
      <c r="AD7490" s="319"/>
      <c r="AE7490" s="319"/>
      <c r="AF7490" s="319"/>
    </row>
    <row r="7491" spans="2:32" s="313" customFormat="1" hidden="1" x14ac:dyDescent="0.25">
      <c r="B7491" s="313" t="s">
        <v>7051</v>
      </c>
      <c r="C7491" s="672"/>
      <c r="D7491" s="313" t="s">
        <v>12848</v>
      </c>
      <c r="E7491" s="313" t="s">
        <v>7052</v>
      </c>
      <c r="I7491" s="313" t="s">
        <v>7053</v>
      </c>
      <c r="J7491" s="313" t="s">
        <v>665</v>
      </c>
      <c r="K7491" s="313">
        <v>22</v>
      </c>
      <c r="L7491" s="319"/>
      <c r="M7491" s="319">
        <v>10</v>
      </c>
      <c r="N7491" s="319">
        <v>30</v>
      </c>
      <c r="O7491" s="319" t="s">
        <v>9647</v>
      </c>
      <c r="P7491" s="319">
        <v>51</v>
      </c>
      <c r="Q7491" s="319">
        <v>25</v>
      </c>
      <c r="R7491" s="319">
        <v>28</v>
      </c>
      <c r="S7491" s="319" t="s">
        <v>9648</v>
      </c>
      <c r="T7491" s="319">
        <v>451</v>
      </c>
      <c r="U7491" s="319">
        <v>-22.175000000000001</v>
      </c>
      <c r="V7491" s="319">
        <v>-51.423999999999999</v>
      </c>
      <c r="W7491" s="319"/>
      <c r="X7491" s="319"/>
      <c r="Y7491" s="319"/>
      <c r="Z7491" s="319"/>
      <c r="AA7491" s="319"/>
      <c r="AB7491" s="319"/>
      <c r="AC7491" s="319"/>
      <c r="AD7491" s="319"/>
      <c r="AE7491" s="319"/>
      <c r="AF7491" s="319"/>
    </row>
    <row r="7492" spans="2:32" s="313" customFormat="1" hidden="1" x14ac:dyDescent="0.25">
      <c r="B7492" s="313" t="s">
        <v>7175</v>
      </c>
      <c r="C7492" s="672"/>
      <c r="D7492" s="313" t="s">
        <v>12849</v>
      </c>
      <c r="E7492" s="313" t="s">
        <v>7176</v>
      </c>
      <c r="I7492" s="313" t="s">
        <v>7175</v>
      </c>
      <c r="J7492" s="313" t="s">
        <v>469</v>
      </c>
      <c r="K7492" s="313">
        <v>31</v>
      </c>
      <c r="L7492" s="319"/>
      <c r="M7492" s="319">
        <v>21</v>
      </c>
      <c r="N7492" s="319">
        <v>6</v>
      </c>
      <c r="O7492" s="319" t="s">
        <v>9644</v>
      </c>
      <c r="P7492" s="319">
        <v>113</v>
      </c>
      <c r="Q7492" s="319">
        <v>31</v>
      </c>
      <c r="R7492" s="319">
        <v>32</v>
      </c>
      <c r="S7492" s="319" t="s">
        <v>9648</v>
      </c>
      <c r="T7492" s="319">
        <v>10</v>
      </c>
      <c r="U7492" s="319">
        <v>31.352</v>
      </c>
      <c r="V7492" s="319">
        <v>-113.526</v>
      </c>
      <c r="W7492" s="319"/>
      <c r="X7492" s="319"/>
      <c r="Y7492" s="319"/>
      <c r="Z7492" s="319"/>
      <c r="AA7492" s="319"/>
      <c r="AB7492" s="319"/>
      <c r="AC7492" s="319"/>
      <c r="AD7492" s="319"/>
      <c r="AE7492" s="319"/>
      <c r="AF7492" s="319"/>
    </row>
    <row r="7493" spans="2:32" s="313" customFormat="1" hidden="1" x14ac:dyDescent="0.25">
      <c r="B7493" s="313" t="s">
        <v>6540</v>
      </c>
      <c r="C7493" s="672"/>
      <c r="D7493" s="313" t="s">
        <v>12850</v>
      </c>
      <c r="E7493" s="313" t="s">
        <v>6541</v>
      </c>
      <c r="I7493" s="313" t="s">
        <v>6542</v>
      </c>
      <c r="J7493" s="313" t="s">
        <v>2945</v>
      </c>
      <c r="K7493" s="313">
        <v>14</v>
      </c>
      <c r="L7493" s="319"/>
      <c r="M7493" s="319">
        <v>19</v>
      </c>
      <c r="N7493" s="319">
        <v>51</v>
      </c>
      <c r="O7493" s="319" t="s">
        <v>9647</v>
      </c>
      <c r="P7493" s="319">
        <v>170</v>
      </c>
      <c r="Q7493" s="319">
        <v>42</v>
      </c>
      <c r="R7493" s="319">
        <v>37</v>
      </c>
      <c r="S7493" s="319" t="s">
        <v>9648</v>
      </c>
      <c r="T7493" s="319">
        <v>10</v>
      </c>
      <c r="U7493" s="319">
        <v>-14.331</v>
      </c>
      <c r="V7493" s="319">
        <v>-170.71</v>
      </c>
      <c r="W7493" s="319"/>
      <c r="X7493" s="319"/>
      <c r="Y7493" s="319"/>
      <c r="Z7493" s="319"/>
      <c r="AA7493" s="319"/>
      <c r="AB7493" s="319"/>
      <c r="AC7493" s="319"/>
      <c r="AD7493" s="319"/>
      <c r="AE7493" s="319"/>
      <c r="AF7493" s="319"/>
    </row>
    <row r="7494" spans="2:32" s="313" customFormat="1" hidden="1" x14ac:dyDescent="0.25">
      <c r="B7494" s="313" t="s">
        <v>6920</v>
      </c>
      <c r="C7494" s="672"/>
      <c r="D7494" s="313" t="s">
        <v>12851</v>
      </c>
      <c r="E7494" s="313" t="s">
        <v>6921</v>
      </c>
      <c r="I7494" s="313" t="s">
        <v>6922</v>
      </c>
      <c r="J7494" s="313" t="s">
        <v>878</v>
      </c>
      <c r="K7494" s="313">
        <v>2</v>
      </c>
      <c r="L7494" s="319"/>
      <c r="M7494" s="319">
        <v>27</v>
      </c>
      <c r="N7494" s="319">
        <v>15</v>
      </c>
      <c r="O7494" s="319" t="s">
        <v>9644</v>
      </c>
      <c r="P7494" s="319">
        <v>76</v>
      </c>
      <c r="Q7494" s="319">
        <v>36</v>
      </c>
      <c r="R7494" s="319">
        <v>36</v>
      </c>
      <c r="S7494" s="319" t="s">
        <v>9648</v>
      </c>
      <c r="T7494" s="319">
        <v>1734</v>
      </c>
      <c r="U7494" s="319">
        <v>2.4540000000000002</v>
      </c>
      <c r="V7494" s="319">
        <v>-76.61</v>
      </c>
      <c r="W7494" s="319"/>
      <c r="X7494" s="319"/>
      <c r="Y7494" s="319"/>
      <c r="Z7494" s="319"/>
      <c r="AA7494" s="319"/>
      <c r="AB7494" s="319"/>
      <c r="AC7494" s="319"/>
      <c r="AD7494" s="319"/>
      <c r="AE7494" s="319"/>
      <c r="AF7494" s="319"/>
    </row>
    <row r="7495" spans="2:32" s="313" customFormat="1" hidden="1" x14ac:dyDescent="0.25">
      <c r="B7495" s="313" t="s">
        <v>7084</v>
      </c>
      <c r="C7495" s="672"/>
      <c r="D7495" s="313" t="s">
        <v>12852</v>
      </c>
      <c r="E7495" s="313" t="s">
        <v>7085</v>
      </c>
      <c r="I7495" s="313" t="s">
        <v>7086</v>
      </c>
      <c r="J7495" s="313" t="s">
        <v>493</v>
      </c>
      <c r="K7495" s="313">
        <v>20</v>
      </c>
      <c r="L7495" s="319"/>
      <c r="M7495" s="319">
        <v>29</v>
      </c>
      <c r="N7495" s="319">
        <v>42</v>
      </c>
      <c r="O7495" s="319" t="s">
        <v>9647</v>
      </c>
      <c r="P7495" s="319">
        <v>148</v>
      </c>
      <c r="Q7495" s="319">
        <v>33</v>
      </c>
      <c r="R7495" s="319">
        <v>8</v>
      </c>
      <c r="S7495" s="319" t="s">
        <v>9645</v>
      </c>
      <c r="T7495" s="319">
        <v>25</v>
      </c>
      <c r="U7495" s="319">
        <v>-20.495000000000001</v>
      </c>
      <c r="V7495" s="319">
        <v>148.55199999999999</v>
      </c>
      <c r="W7495" s="319"/>
      <c r="X7495" s="319"/>
      <c r="Y7495" s="319"/>
      <c r="Z7495" s="319"/>
      <c r="AA7495" s="319"/>
      <c r="AB7495" s="319"/>
      <c r="AC7495" s="319"/>
      <c r="AD7495" s="319"/>
      <c r="AE7495" s="319"/>
      <c r="AF7495" s="319"/>
    </row>
    <row r="7496" spans="2:32" s="313" customFormat="1" hidden="1" x14ac:dyDescent="0.25">
      <c r="B7496" s="313" t="s">
        <v>6624</v>
      </c>
      <c r="C7496" s="672"/>
      <c r="D7496" s="313" t="s">
        <v>12853</v>
      </c>
      <c r="E7496" s="313" t="s">
        <v>6625</v>
      </c>
      <c r="I7496" s="313" t="s">
        <v>6624</v>
      </c>
      <c r="J7496" s="313" t="s">
        <v>627</v>
      </c>
      <c r="K7496" s="313">
        <v>40</v>
      </c>
      <c r="L7496" s="319"/>
      <c r="M7496" s="319">
        <v>54</v>
      </c>
      <c r="N7496" s="319">
        <v>17</v>
      </c>
      <c r="O7496" s="319" t="s">
        <v>9647</v>
      </c>
      <c r="P7496" s="319">
        <v>174</v>
      </c>
      <c r="Q7496" s="319">
        <v>59</v>
      </c>
      <c r="R7496" s="319">
        <v>21</v>
      </c>
      <c r="S7496" s="319" t="s">
        <v>9645</v>
      </c>
      <c r="T7496" s="319">
        <v>7</v>
      </c>
      <c r="U7496" s="319">
        <v>-40.905000000000001</v>
      </c>
      <c r="V7496" s="319">
        <v>174.989</v>
      </c>
      <c r="W7496" s="319"/>
      <c r="X7496" s="319"/>
      <c r="Y7496" s="319"/>
      <c r="Z7496" s="319"/>
      <c r="AA7496" s="319"/>
      <c r="AB7496" s="319"/>
      <c r="AC7496" s="319"/>
      <c r="AD7496" s="319"/>
      <c r="AE7496" s="319"/>
      <c r="AF7496" s="319"/>
    </row>
    <row r="7497" spans="2:32" s="313" customFormat="1" hidden="1" x14ac:dyDescent="0.25">
      <c r="B7497" s="313" t="s">
        <v>7141</v>
      </c>
      <c r="C7497" s="672"/>
      <c r="D7497" s="313" t="s">
        <v>12854</v>
      </c>
      <c r="E7497" s="313" t="s">
        <v>7142</v>
      </c>
      <c r="I7497" s="313" t="s">
        <v>7141</v>
      </c>
      <c r="J7497" s="313" t="s">
        <v>1018</v>
      </c>
      <c r="K7497" s="313">
        <v>9</v>
      </c>
      <c r="L7497" s="319"/>
      <c r="M7497" s="319">
        <v>44</v>
      </c>
      <c r="N7497" s="319">
        <v>31</v>
      </c>
      <c r="O7497" s="319" t="s">
        <v>9644</v>
      </c>
      <c r="P7497" s="319">
        <v>118</v>
      </c>
      <c r="Q7497" s="319">
        <v>45</v>
      </c>
      <c r="R7497" s="319">
        <v>31</v>
      </c>
      <c r="S7497" s="319" t="s">
        <v>9645</v>
      </c>
      <c r="T7497" s="319">
        <v>22</v>
      </c>
      <c r="U7497" s="319">
        <v>9.7420000000000009</v>
      </c>
      <c r="V7497" s="319">
        <v>118.759</v>
      </c>
      <c r="W7497" s="319"/>
      <c r="X7497" s="319"/>
      <c r="Y7497" s="319"/>
      <c r="Z7497" s="319"/>
      <c r="AA7497" s="319"/>
      <c r="AB7497" s="319"/>
      <c r="AC7497" s="319"/>
      <c r="AD7497" s="319"/>
      <c r="AE7497" s="319"/>
      <c r="AF7497" s="319"/>
    </row>
    <row r="7498" spans="2:32" s="313" customFormat="1" hidden="1" x14ac:dyDescent="0.25">
      <c r="B7498" s="313" t="s">
        <v>7054</v>
      </c>
      <c r="C7498" s="672"/>
      <c r="D7498" s="313" t="s">
        <v>12855</v>
      </c>
      <c r="E7498" s="313" t="s">
        <v>7055</v>
      </c>
      <c r="I7498" s="313" t="s">
        <v>7056</v>
      </c>
      <c r="J7498" s="313" t="s">
        <v>436</v>
      </c>
      <c r="K7498" s="313">
        <v>46</v>
      </c>
      <c r="L7498" s="319"/>
      <c r="M7498" s="319">
        <v>41</v>
      </c>
      <c r="N7498" s="319">
        <v>20</v>
      </c>
      <c r="O7498" s="319" t="s">
        <v>9644</v>
      </c>
      <c r="P7498" s="319">
        <v>68</v>
      </c>
      <c r="Q7498" s="319">
        <v>2</v>
      </c>
      <c r="R7498" s="319">
        <v>41</v>
      </c>
      <c r="S7498" s="319" t="s">
        <v>9648</v>
      </c>
      <c r="T7498" s="319">
        <v>163</v>
      </c>
      <c r="U7498" s="319">
        <v>46.689</v>
      </c>
      <c r="V7498" s="319">
        <v>-68.045000000000002</v>
      </c>
      <c r="W7498" s="319"/>
      <c r="X7498" s="319"/>
      <c r="Y7498" s="319"/>
      <c r="Z7498" s="319"/>
      <c r="AA7498" s="319"/>
      <c r="AB7498" s="319"/>
      <c r="AC7498" s="319"/>
      <c r="AD7498" s="319"/>
      <c r="AE7498" s="319"/>
      <c r="AF7498" s="319"/>
    </row>
    <row r="7499" spans="2:32" s="313" customFormat="1" hidden="1" x14ac:dyDescent="0.25">
      <c r="B7499" s="313" t="s">
        <v>6621</v>
      </c>
      <c r="C7499" s="672"/>
      <c r="D7499" s="313" t="s">
        <v>12856</v>
      </c>
      <c r="E7499" s="313" t="s">
        <v>6622</v>
      </c>
      <c r="I7499" s="313" t="s">
        <v>6623</v>
      </c>
      <c r="J7499" s="313" t="s">
        <v>1055</v>
      </c>
      <c r="K7499" s="313">
        <v>31</v>
      </c>
      <c r="L7499" s="319"/>
      <c r="M7499" s="319">
        <v>47</v>
      </c>
      <c r="N7499" s="319">
        <v>41</v>
      </c>
      <c r="O7499" s="319" t="s">
        <v>9647</v>
      </c>
      <c r="P7499" s="319">
        <v>60</v>
      </c>
      <c r="Q7499" s="319">
        <v>28</v>
      </c>
      <c r="R7499" s="319">
        <v>49</v>
      </c>
      <c r="S7499" s="319" t="s">
        <v>9648</v>
      </c>
      <c r="T7499" s="319">
        <v>75</v>
      </c>
      <c r="U7499" s="319">
        <v>-31.795000000000002</v>
      </c>
      <c r="V7499" s="319">
        <v>-60.48</v>
      </c>
      <c r="W7499" s="319"/>
      <c r="X7499" s="319"/>
      <c r="Y7499" s="319"/>
      <c r="Z7499" s="319"/>
      <c r="AA7499" s="319"/>
      <c r="AB7499" s="319"/>
      <c r="AC7499" s="319"/>
      <c r="AD7499" s="319"/>
      <c r="AE7499" s="319"/>
      <c r="AF7499" s="319"/>
    </row>
    <row r="7500" spans="2:32" s="313" customFormat="1" hidden="1" x14ac:dyDescent="0.25">
      <c r="B7500" s="313" t="s">
        <v>7046</v>
      </c>
      <c r="C7500" s="672"/>
      <c r="D7500" s="313" t="s">
        <v>12857</v>
      </c>
      <c r="E7500" s="313" t="s">
        <v>7047</v>
      </c>
      <c r="I7500" s="313" t="s">
        <v>7048</v>
      </c>
      <c r="J7500" s="313" t="s">
        <v>436</v>
      </c>
      <c r="K7500" s="313">
        <v>34</v>
      </c>
      <c r="L7500" s="319"/>
      <c r="M7500" s="319">
        <v>39</v>
      </c>
      <c r="N7500" s="319">
        <v>16</v>
      </c>
      <c r="O7500" s="319" t="s">
        <v>9644</v>
      </c>
      <c r="P7500" s="319">
        <v>112</v>
      </c>
      <c r="Q7500" s="319">
        <v>25</v>
      </c>
      <c r="R7500" s="319">
        <v>10</v>
      </c>
      <c r="S7500" s="319" t="s">
        <v>9648</v>
      </c>
      <c r="T7500" s="319">
        <v>1538</v>
      </c>
      <c r="U7500" s="319">
        <v>34.654000000000003</v>
      </c>
      <c r="V7500" s="319">
        <v>-112.419</v>
      </c>
      <c r="W7500" s="319"/>
      <c r="X7500" s="319"/>
      <c r="Y7500" s="319"/>
      <c r="Z7500" s="319"/>
      <c r="AA7500" s="319"/>
      <c r="AB7500" s="319"/>
      <c r="AC7500" s="319"/>
      <c r="AD7500" s="319"/>
      <c r="AE7500" s="319"/>
      <c r="AF7500" s="319"/>
    </row>
    <row r="7501" spans="2:32" s="313" customFormat="1" hidden="1" x14ac:dyDescent="0.25">
      <c r="B7501" s="313" t="s">
        <v>7035</v>
      </c>
      <c r="C7501" s="672"/>
      <c r="D7501" s="313" t="s">
        <v>12858</v>
      </c>
      <c r="E7501" s="313" t="s">
        <v>7036</v>
      </c>
      <c r="I7501" s="313" t="s">
        <v>7037</v>
      </c>
      <c r="J7501" s="313" t="s">
        <v>1895</v>
      </c>
      <c r="K7501" s="313">
        <v>50</v>
      </c>
      <c r="L7501" s="319"/>
      <c r="M7501" s="319">
        <v>6</v>
      </c>
      <c r="N7501" s="319">
        <v>3</v>
      </c>
      <c r="O7501" s="319" t="s">
        <v>9644</v>
      </c>
      <c r="P7501" s="319">
        <v>14</v>
      </c>
      <c r="Q7501" s="319">
        <v>15</v>
      </c>
      <c r="R7501" s="319">
        <v>36</v>
      </c>
      <c r="S7501" s="319" t="s">
        <v>9645</v>
      </c>
      <c r="T7501" s="319">
        <v>381</v>
      </c>
      <c r="U7501" s="319">
        <v>50.100999999999999</v>
      </c>
      <c r="V7501" s="319">
        <v>14.26</v>
      </c>
      <c r="W7501" s="319"/>
      <c r="X7501" s="319"/>
      <c r="Y7501" s="319"/>
      <c r="Z7501" s="319"/>
      <c r="AA7501" s="319"/>
      <c r="AB7501" s="319"/>
      <c r="AC7501" s="319"/>
      <c r="AD7501" s="319"/>
      <c r="AE7501" s="319"/>
      <c r="AF7501" s="319"/>
    </row>
    <row r="7502" spans="2:32" s="313" customFormat="1" hidden="1" x14ac:dyDescent="0.25">
      <c r="B7502" s="313" t="s">
        <v>6796</v>
      </c>
      <c r="C7502" s="672"/>
      <c r="D7502" s="313" t="s">
        <v>12859</v>
      </c>
      <c r="E7502" s="313" t="s">
        <v>6797</v>
      </c>
      <c r="I7502" s="313" t="s">
        <v>6796</v>
      </c>
      <c r="J7502" s="313" t="s">
        <v>1148</v>
      </c>
      <c r="K7502" s="313">
        <v>18</v>
      </c>
      <c r="L7502" s="319"/>
      <c r="M7502" s="319">
        <v>7</v>
      </c>
      <c r="N7502" s="319">
        <v>55</v>
      </c>
      <c r="O7502" s="319" t="s">
        <v>9644</v>
      </c>
      <c r="P7502" s="319">
        <v>100</v>
      </c>
      <c r="Q7502" s="319">
        <v>9</v>
      </c>
      <c r="R7502" s="319">
        <v>52</v>
      </c>
      <c r="S7502" s="319" t="s">
        <v>9645</v>
      </c>
      <c r="T7502" s="319">
        <v>164</v>
      </c>
      <c r="U7502" s="319">
        <v>18.132000000000001</v>
      </c>
      <c r="V7502" s="319">
        <v>100.164</v>
      </c>
      <c r="W7502" s="319"/>
      <c r="X7502" s="319"/>
      <c r="Y7502" s="319"/>
      <c r="Z7502" s="319"/>
      <c r="AA7502" s="319"/>
      <c r="AB7502" s="319"/>
      <c r="AC7502" s="319"/>
      <c r="AD7502" s="319"/>
      <c r="AE7502" s="319"/>
      <c r="AF7502" s="319"/>
    </row>
    <row r="7503" spans="2:32" s="313" customFormat="1" hidden="1" x14ac:dyDescent="0.25">
      <c r="B7503" s="313" t="s">
        <v>7040</v>
      </c>
      <c r="C7503" s="672"/>
      <c r="D7503" s="313" t="s">
        <v>12860</v>
      </c>
      <c r="E7503" s="313" t="s">
        <v>7041</v>
      </c>
      <c r="I7503" s="313" t="s">
        <v>7040</v>
      </c>
      <c r="J7503" s="313" t="s">
        <v>678</v>
      </c>
      <c r="K7503" s="313">
        <v>4</v>
      </c>
      <c r="L7503" s="319"/>
      <c r="M7503" s="319">
        <v>19</v>
      </c>
      <c r="N7503" s="319">
        <v>9</v>
      </c>
      <c r="O7503" s="319" t="s">
        <v>9647</v>
      </c>
      <c r="P7503" s="319">
        <v>55</v>
      </c>
      <c r="Q7503" s="319">
        <v>41</v>
      </c>
      <c r="R7503" s="319">
        <v>29</v>
      </c>
      <c r="S7503" s="319" t="s">
        <v>9645</v>
      </c>
      <c r="T7503" s="319">
        <v>4</v>
      </c>
      <c r="U7503" s="319">
        <v>-4.319</v>
      </c>
      <c r="V7503" s="319">
        <v>55.691000000000003</v>
      </c>
      <c r="W7503" s="319"/>
      <c r="X7503" s="319"/>
      <c r="Y7503" s="319"/>
      <c r="Z7503" s="319"/>
      <c r="AA7503" s="319"/>
      <c r="AB7503" s="319"/>
      <c r="AC7503" s="319"/>
      <c r="AD7503" s="319"/>
      <c r="AE7503" s="319"/>
      <c r="AF7503" s="319"/>
    </row>
    <row r="7504" spans="2:32" s="313" customFormat="1" hidden="1" x14ac:dyDescent="0.25">
      <c r="B7504" s="313" t="s">
        <v>7081</v>
      </c>
      <c r="C7504" s="672"/>
      <c r="D7504" s="313" t="s">
        <v>12861</v>
      </c>
      <c r="E7504" s="313" t="s">
        <v>7082</v>
      </c>
      <c r="I7504" s="313" t="s">
        <v>7081</v>
      </c>
      <c r="J7504" s="313" t="s">
        <v>1349</v>
      </c>
      <c r="K7504" s="313">
        <v>42</v>
      </c>
      <c r="L7504" s="319"/>
      <c r="M7504" s="319">
        <v>34</v>
      </c>
      <c r="N7504" s="319">
        <v>22</v>
      </c>
      <c r="O7504" s="319" t="s">
        <v>9644</v>
      </c>
      <c r="P7504" s="319">
        <v>21</v>
      </c>
      <c r="Q7504" s="319">
        <v>2</v>
      </c>
      <c r="R7504" s="319">
        <v>9</v>
      </c>
      <c r="S7504" s="319" t="s">
        <v>9645</v>
      </c>
      <c r="T7504" s="319">
        <v>546</v>
      </c>
      <c r="U7504" s="319">
        <v>42.573</v>
      </c>
      <c r="V7504" s="319">
        <v>21.036000000000001</v>
      </c>
      <c r="W7504" s="319"/>
      <c r="X7504" s="319"/>
      <c r="Y7504" s="319"/>
      <c r="Z7504" s="319"/>
      <c r="AA7504" s="319"/>
      <c r="AB7504" s="319"/>
      <c r="AC7504" s="319"/>
      <c r="AD7504" s="319"/>
      <c r="AE7504" s="319"/>
      <c r="AF7504" s="319"/>
    </row>
    <row r="7505" spans="2:32" s="313" customFormat="1" hidden="1" x14ac:dyDescent="0.25">
      <c r="B7505" s="313" t="s">
        <v>7043</v>
      </c>
      <c r="C7505" s="672"/>
      <c r="D7505" s="313" t="s">
        <v>12862</v>
      </c>
      <c r="E7505" s="313" t="s">
        <v>7044</v>
      </c>
      <c r="I7505" s="313" t="s">
        <v>7043</v>
      </c>
      <c r="J7505" s="313" t="s">
        <v>1895</v>
      </c>
      <c r="K7505" s="313">
        <v>49</v>
      </c>
      <c r="L7505" s="319"/>
      <c r="M7505" s="319">
        <v>25</v>
      </c>
      <c r="N7505" s="319">
        <v>33</v>
      </c>
      <c r="O7505" s="319" t="s">
        <v>9644</v>
      </c>
      <c r="P7505" s="319">
        <v>17</v>
      </c>
      <c r="Q7505" s="319">
        <v>24</v>
      </c>
      <c r="R7505" s="319">
        <v>17</v>
      </c>
      <c r="S7505" s="319" t="s">
        <v>9645</v>
      </c>
      <c r="T7505" s="319">
        <v>207</v>
      </c>
      <c r="U7505" s="319">
        <v>49.426000000000002</v>
      </c>
      <c r="V7505" s="319">
        <v>17.405000000000001</v>
      </c>
      <c r="W7505" s="319"/>
      <c r="X7505" s="319"/>
      <c r="Y7505" s="319"/>
      <c r="Z7505" s="319"/>
      <c r="AA7505" s="319"/>
      <c r="AB7505" s="319"/>
      <c r="AC7505" s="319"/>
      <c r="AD7505" s="319"/>
      <c r="AE7505" s="319"/>
      <c r="AF7505" s="319"/>
    </row>
    <row r="7506" spans="2:32" s="313" customFormat="1" hidden="1" x14ac:dyDescent="0.25">
      <c r="B7506" s="313" t="s">
        <v>7059</v>
      </c>
      <c r="C7506" s="672"/>
      <c r="D7506" s="313" t="s">
        <v>12863</v>
      </c>
      <c r="E7506" s="313" t="s">
        <v>7060</v>
      </c>
      <c r="I7506" s="313" t="s">
        <v>7061</v>
      </c>
      <c r="J7506" s="313" t="s">
        <v>525</v>
      </c>
      <c r="K7506" s="313">
        <v>25</v>
      </c>
      <c r="L7506" s="319"/>
      <c r="M7506" s="319">
        <v>39</v>
      </c>
      <c r="N7506" s="319">
        <v>13</v>
      </c>
      <c r="O7506" s="319" t="s">
        <v>9647</v>
      </c>
      <c r="P7506" s="319">
        <v>28</v>
      </c>
      <c r="Q7506" s="319">
        <v>13</v>
      </c>
      <c r="R7506" s="319">
        <v>27</v>
      </c>
      <c r="S7506" s="319" t="s">
        <v>9645</v>
      </c>
      <c r="T7506" s="319">
        <v>1249</v>
      </c>
      <c r="U7506" s="319">
        <v>-25.654</v>
      </c>
      <c r="V7506" s="319">
        <v>28.224</v>
      </c>
      <c r="W7506" s="319"/>
      <c r="X7506" s="319"/>
      <c r="Y7506" s="319"/>
      <c r="Z7506" s="319"/>
      <c r="AA7506" s="319"/>
      <c r="AB7506" s="319"/>
      <c r="AC7506" s="319"/>
      <c r="AD7506" s="319"/>
      <c r="AE7506" s="319"/>
      <c r="AF7506" s="319"/>
    </row>
    <row r="7507" spans="2:32" s="313" customFormat="1" hidden="1" x14ac:dyDescent="0.25">
      <c r="B7507" s="313" t="s">
        <v>6835</v>
      </c>
      <c r="C7507" s="672"/>
      <c r="D7507" s="313" t="s">
        <v>12864</v>
      </c>
      <c r="E7507" s="313" t="s">
        <v>6836</v>
      </c>
      <c r="I7507" s="313" t="s">
        <v>6835</v>
      </c>
      <c r="J7507" s="313" t="s">
        <v>600</v>
      </c>
      <c r="K7507" s="313">
        <v>43</v>
      </c>
      <c r="L7507" s="319"/>
      <c r="M7507" s="319">
        <v>41</v>
      </c>
      <c r="N7507" s="319">
        <v>2</v>
      </c>
      <c r="O7507" s="319" t="s">
        <v>9644</v>
      </c>
      <c r="P7507" s="319">
        <v>10</v>
      </c>
      <c r="Q7507" s="319">
        <v>23</v>
      </c>
      <c r="R7507" s="319">
        <v>33</v>
      </c>
      <c r="S7507" s="319" t="s">
        <v>9645</v>
      </c>
      <c r="T7507" s="319">
        <v>3</v>
      </c>
      <c r="U7507" s="319">
        <v>43.683999999999997</v>
      </c>
      <c r="V7507" s="319">
        <v>10.393000000000001</v>
      </c>
      <c r="W7507" s="319"/>
      <c r="X7507" s="319"/>
      <c r="Y7507" s="319"/>
      <c r="Z7507" s="319"/>
      <c r="AA7507" s="319"/>
      <c r="AB7507" s="319"/>
      <c r="AC7507" s="319"/>
      <c r="AD7507" s="319"/>
      <c r="AE7507" s="319"/>
      <c r="AF7507" s="319"/>
    </row>
    <row r="7508" spans="2:32" s="313" customFormat="1" hidden="1" x14ac:dyDescent="0.25">
      <c r="B7508" s="313" t="s">
        <v>6965</v>
      </c>
      <c r="C7508" s="672"/>
      <c r="D7508" s="313" t="s">
        <v>12865</v>
      </c>
      <c r="E7508" s="313" t="s">
        <v>6966</v>
      </c>
      <c r="I7508" s="313" t="s">
        <v>6965</v>
      </c>
      <c r="J7508" s="313" t="s">
        <v>460</v>
      </c>
      <c r="K7508" s="313">
        <v>31</v>
      </c>
      <c r="L7508" s="319"/>
      <c r="M7508" s="319">
        <v>16</v>
      </c>
      <c r="N7508" s="319">
        <v>46</v>
      </c>
      <c r="O7508" s="319" t="s">
        <v>9644</v>
      </c>
      <c r="P7508" s="319">
        <v>32</v>
      </c>
      <c r="Q7508" s="319">
        <v>14</v>
      </c>
      <c r="R7508" s="319">
        <v>24</v>
      </c>
      <c r="S7508" s="319" t="s">
        <v>9645</v>
      </c>
      <c r="T7508" s="319">
        <v>3</v>
      </c>
      <c r="U7508" s="319">
        <v>31.279</v>
      </c>
      <c r="V7508" s="319">
        <v>32.24</v>
      </c>
      <c r="W7508" s="319"/>
      <c r="X7508" s="319"/>
      <c r="Y7508" s="319"/>
      <c r="Z7508" s="319"/>
      <c r="AA7508" s="319"/>
      <c r="AB7508" s="319"/>
      <c r="AC7508" s="319"/>
      <c r="AD7508" s="319"/>
      <c r="AE7508" s="319"/>
      <c r="AF7508" s="319"/>
    </row>
    <row r="7509" spans="2:32" s="313" customFormat="1" hidden="1" x14ac:dyDescent="0.25">
      <c r="B7509" s="313" t="s">
        <v>6901</v>
      </c>
      <c r="C7509" s="672"/>
      <c r="D7509" s="313" t="s">
        <v>12866</v>
      </c>
      <c r="E7509" s="313" t="s">
        <v>6902</v>
      </c>
      <c r="I7509" s="313" t="s">
        <v>6903</v>
      </c>
      <c r="J7509" s="313" t="s">
        <v>534</v>
      </c>
      <c r="K7509" s="313">
        <v>18</v>
      </c>
      <c r="L7509" s="319"/>
      <c r="M7509" s="319">
        <v>0</v>
      </c>
      <c r="N7509" s="319">
        <v>29</v>
      </c>
      <c r="O7509" s="319" t="s">
        <v>9644</v>
      </c>
      <c r="P7509" s="319">
        <v>66</v>
      </c>
      <c r="Q7509" s="319">
        <v>33</v>
      </c>
      <c r="R7509" s="319">
        <v>46</v>
      </c>
      <c r="S7509" s="319" t="s">
        <v>9648</v>
      </c>
      <c r="T7509" s="319">
        <v>8</v>
      </c>
      <c r="U7509" s="319">
        <v>18.007999999999999</v>
      </c>
      <c r="V7509" s="319">
        <v>-66.563000000000002</v>
      </c>
      <c r="W7509" s="319"/>
      <c r="X7509" s="319"/>
      <c r="Y7509" s="319"/>
      <c r="Z7509" s="319"/>
      <c r="AA7509" s="319"/>
      <c r="AB7509" s="319"/>
      <c r="AC7509" s="319"/>
      <c r="AD7509" s="319"/>
      <c r="AE7509" s="319"/>
      <c r="AF7509" s="319"/>
    </row>
    <row r="7510" spans="2:32" s="313" customFormat="1" hidden="1" x14ac:dyDescent="0.25">
      <c r="B7510" s="313" t="s">
        <v>6650</v>
      </c>
      <c r="C7510" s="672"/>
      <c r="D7510" s="313" t="s">
        <v>12867</v>
      </c>
      <c r="E7510" s="313" t="s">
        <v>6651</v>
      </c>
      <c r="I7510" s="313" t="s">
        <v>6650</v>
      </c>
      <c r="J7510" s="313" t="s">
        <v>1051</v>
      </c>
      <c r="K7510" s="313">
        <v>25</v>
      </c>
      <c r="L7510" s="319"/>
      <c r="M7510" s="319">
        <v>17</v>
      </c>
      <c r="N7510" s="319">
        <v>1</v>
      </c>
      <c r="O7510" s="319" t="s">
        <v>9644</v>
      </c>
      <c r="P7510" s="319">
        <v>63</v>
      </c>
      <c r="Q7510" s="319">
        <v>19</v>
      </c>
      <c r="R7510" s="319">
        <v>58</v>
      </c>
      <c r="S7510" s="319" t="s">
        <v>9645</v>
      </c>
      <c r="T7510" s="319">
        <v>11</v>
      </c>
      <c r="U7510" s="319">
        <v>25.283999999999999</v>
      </c>
      <c r="V7510" s="319">
        <v>63.332999999999998</v>
      </c>
      <c r="W7510" s="319"/>
      <c r="X7510" s="319"/>
      <c r="Y7510" s="319"/>
      <c r="Z7510" s="319"/>
      <c r="AA7510" s="319"/>
      <c r="AB7510" s="319"/>
      <c r="AC7510" s="319"/>
      <c r="AD7510" s="319"/>
      <c r="AE7510" s="319"/>
      <c r="AF7510" s="319"/>
    </row>
    <row r="7511" spans="2:32" s="313" customFormat="1" hidden="1" x14ac:dyDescent="0.25">
      <c r="B7511" s="313" t="s">
        <v>7016</v>
      </c>
      <c r="C7511" s="672"/>
      <c r="D7511" s="313" t="s">
        <v>12868</v>
      </c>
      <c r="E7511" s="313" t="s">
        <v>7017</v>
      </c>
      <c r="I7511" s="313" t="s">
        <v>7018</v>
      </c>
      <c r="J7511" s="313" t="s">
        <v>726</v>
      </c>
      <c r="K7511" s="313">
        <v>1</v>
      </c>
      <c r="L7511" s="319"/>
      <c r="M7511" s="319">
        <v>25</v>
      </c>
      <c r="N7511" s="319">
        <v>0</v>
      </c>
      <c r="O7511" s="319" t="s">
        <v>9647</v>
      </c>
      <c r="P7511" s="319">
        <v>120</v>
      </c>
      <c r="Q7511" s="319">
        <v>39</v>
      </c>
      <c r="R7511" s="319">
        <v>27</v>
      </c>
      <c r="S7511" s="319" t="s">
        <v>9645</v>
      </c>
      <c r="T7511" s="319">
        <v>54</v>
      </c>
      <c r="U7511" s="319">
        <v>-1.417</v>
      </c>
      <c r="V7511" s="319">
        <v>120.657</v>
      </c>
      <c r="W7511" s="319"/>
      <c r="X7511" s="319"/>
      <c r="Y7511" s="319"/>
      <c r="Z7511" s="319"/>
      <c r="AA7511" s="319"/>
      <c r="AB7511" s="319"/>
      <c r="AC7511" s="319"/>
      <c r="AD7511" s="319"/>
      <c r="AE7511" s="319"/>
      <c r="AF7511" s="319"/>
    </row>
    <row r="7512" spans="2:32" s="313" customFormat="1" hidden="1" x14ac:dyDescent="0.25">
      <c r="B7512" s="313" t="s">
        <v>6657</v>
      </c>
      <c r="C7512" s="672"/>
      <c r="D7512" s="313" t="s">
        <v>12869</v>
      </c>
      <c r="E7512" s="313" t="s">
        <v>6658</v>
      </c>
      <c r="I7512" s="313" t="s">
        <v>6659</v>
      </c>
      <c r="J7512" s="313" t="s">
        <v>878</v>
      </c>
      <c r="K7512" s="313">
        <v>1</v>
      </c>
      <c r="L7512" s="319"/>
      <c r="M7512" s="319">
        <v>23</v>
      </c>
      <c r="N7512" s="319">
        <v>47</v>
      </c>
      <c r="O7512" s="319" t="s">
        <v>9644</v>
      </c>
      <c r="P7512" s="319">
        <v>77</v>
      </c>
      <c r="Q7512" s="319">
        <v>17</v>
      </c>
      <c r="R7512" s="319">
        <v>27</v>
      </c>
      <c r="S7512" s="319" t="s">
        <v>9648</v>
      </c>
      <c r="T7512" s="319">
        <v>1802</v>
      </c>
      <c r="U7512" s="319">
        <v>1.3959999999999999</v>
      </c>
      <c r="V7512" s="319">
        <v>-77.290999999999997</v>
      </c>
      <c r="W7512" s="319"/>
      <c r="X7512" s="319"/>
      <c r="Y7512" s="319"/>
      <c r="Z7512" s="319"/>
      <c r="AA7512" s="319"/>
      <c r="AB7512" s="319"/>
      <c r="AC7512" s="319"/>
      <c r="AD7512" s="319"/>
      <c r="AE7512" s="319"/>
      <c r="AF7512" s="319"/>
    </row>
    <row r="7513" spans="2:32" s="313" customFormat="1" hidden="1" x14ac:dyDescent="0.25">
      <c r="B7513" s="313" t="s">
        <v>6561</v>
      </c>
      <c r="C7513" s="672"/>
      <c r="D7513" s="313" t="s">
        <v>12870</v>
      </c>
      <c r="E7513" s="313" t="s">
        <v>6562</v>
      </c>
      <c r="I7513" s="313" t="s">
        <v>6563</v>
      </c>
      <c r="J7513" s="313" t="s">
        <v>436</v>
      </c>
      <c r="K7513" s="313">
        <v>33</v>
      </c>
      <c r="L7513" s="319"/>
      <c r="M7513" s="319">
        <v>49</v>
      </c>
      <c r="N7513" s="319">
        <v>46</v>
      </c>
      <c r="O7513" s="319" t="s">
        <v>9644</v>
      </c>
      <c r="P7513" s="319">
        <v>116</v>
      </c>
      <c r="Q7513" s="319">
        <v>30</v>
      </c>
      <c r="R7513" s="319">
        <v>24</v>
      </c>
      <c r="S7513" s="319" t="s">
        <v>9648</v>
      </c>
      <c r="T7513" s="319">
        <v>145</v>
      </c>
      <c r="U7513" s="319">
        <v>33.829000000000001</v>
      </c>
      <c r="V7513" s="319">
        <v>-116.50700000000001</v>
      </c>
      <c r="W7513" s="319"/>
      <c r="X7513" s="319"/>
      <c r="Y7513" s="319"/>
      <c r="Z7513" s="319"/>
      <c r="AA7513" s="319"/>
      <c r="AB7513" s="319"/>
      <c r="AC7513" s="319"/>
      <c r="AD7513" s="319"/>
      <c r="AE7513" s="319"/>
      <c r="AF7513" s="319"/>
    </row>
    <row r="7514" spans="2:32" s="313" customFormat="1" hidden="1" x14ac:dyDescent="0.25">
      <c r="B7514" s="313" t="s">
        <v>6748</v>
      </c>
      <c r="C7514" s="672"/>
      <c r="D7514" s="313" t="s">
        <v>12871</v>
      </c>
      <c r="E7514" s="313" t="s">
        <v>6749</v>
      </c>
      <c r="I7514" s="313" t="s">
        <v>6748</v>
      </c>
      <c r="J7514" s="313" t="s">
        <v>600</v>
      </c>
      <c r="K7514" s="313">
        <v>42</v>
      </c>
      <c r="L7514" s="319"/>
      <c r="M7514" s="319">
        <v>25</v>
      </c>
      <c r="N7514" s="319">
        <v>53</v>
      </c>
      <c r="O7514" s="319" t="s">
        <v>9644</v>
      </c>
      <c r="P7514" s="319">
        <v>14</v>
      </c>
      <c r="Q7514" s="319">
        <v>10</v>
      </c>
      <c r="R7514" s="319">
        <v>51</v>
      </c>
      <c r="S7514" s="319" t="s">
        <v>9645</v>
      </c>
      <c r="T7514" s="319">
        <v>15</v>
      </c>
      <c r="U7514" s="319">
        <v>42.430999999999997</v>
      </c>
      <c r="V7514" s="319">
        <v>14.180999999999999</v>
      </c>
      <c r="W7514" s="319"/>
      <c r="X7514" s="319"/>
      <c r="Y7514" s="319"/>
      <c r="Z7514" s="319"/>
      <c r="AA7514" s="319"/>
      <c r="AB7514" s="319"/>
      <c r="AC7514" s="319"/>
      <c r="AD7514" s="319"/>
      <c r="AE7514" s="319"/>
      <c r="AF7514" s="319"/>
    </row>
    <row r="7515" spans="2:32" s="313" customFormat="1" hidden="1" x14ac:dyDescent="0.25">
      <c r="B7515" s="313" t="s">
        <v>7014</v>
      </c>
      <c r="C7515" s="672"/>
      <c r="D7515" s="313" t="s">
        <v>12872</v>
      </c>
      <c r="E7515" s="313" t="s">
        <v>7015</v>
      </c>
      <c r="I7515" s="313" t="s">
        <v>7014</v>
      </c>
      <c r="J7515" s="313" t="s">
        <v>1055</v>
      </c>
      <c r="K7515" s="313">
        <v>27</v>
      </c>
      <c r="L7515" s="319"/>
      <c r="M7515" s="319">
        <v>23</v>
      </c>
      <c r="N7515" s="319">
        <v>9</v>
      </c>
      <c r="O7515" s="319" t="s">
        <v>9647</v>
      </c>
      <c r="P7515" s="319">
        <v>55</v>
      </c>
      <c r="Q7515" s="319">
        <v>58</v>
      </c>
      <c r="R7515" s="319">
        <v>14</v>
      </c>
      <c r="S7515" s="319" t="s">
        <v>9648</v>
      </c>
      <c r="T7515" s="319">
        <v>131</v>
      </c>
      <c r="U7515" s="319">
        <v>-27.385999999999999</v>
      </c>
      <c r="V7515" s="319">
        <v>-55.970999999999997</v>
      </c>
      <c r="W7515" s="319"/>
      <c r="X7515" s="319"/>
      <c r="Y7515" s="319"/>
      <c r="Z7515" s="319"/>
      <c r="AA7515" s="319"/>
      <c r="AB7515" s="319"/>
      <c r="AC7515" s="319"/>
      <c r="AD7515" s="319"/>
      <c r="AE7515" s="319"/>
      <c r="AF7515" s="319"/>
    </row>
    <row r="7516" spans="2:32" s="313" customFormat="1" hidden="1" x14ac:dyDescent="0.25">
      <c r="B7516" s="313" t="s">
        <v>6549</v>
      </c>
      <c r="C7516" s="672"/>
      <c r="D7516" s="313" t="s">
        <v>12873</v>
      </c>
      <c r="E7516" s="313" t="s">
        <v>6550</v>
      </c>
      <c r="I7516" s="313" t="s">
        <v>6551</v>
      </c>
      <c r="J7516" s="313" t="s">
        <v>436</v>
      </c>
      <c r="K7516" s="313">
        <v>28</v>
      </c>
      <c r="L7516" s="319"/>
      <c r="M7516" s="319">
        <v>43</v>
      </c>
      <c r="N7516" s="319">
        <v>39</v>
      </c>
      <c r="O7516" s="319" t="s">
        <v>9644</v>
      </c>
      <c r="P7516" s="319">
        <v>96</v>
      </c>
      <c r="Q7516" s="319">
        <v>15</v>
      </c>
      <c r="R7516" s="319">
        <v>3</v>
      </c>
      <c r="S7516" s="319" t="s">
        <v>9648</v>
      </c>
      <c r="T7516" s="319">
        <v>5</v>
      </c>
      <c r="U7516" s="319">
        <v>28.727</v>
      </c>
      <c r="V7516" s="319">
        <v>-96.251000000000005</v>
      </c>
      <c r="W7516" s="319"/>
      <c r="X7516" s="319"/>
      <c r="Y7516" s="319"/>
      <c r="Z7516" s="319"/>
      <c r="AA7516" s="319"/>
      <c r="AB7516" s="319"/>
      <c r="AC7516" s="319"/>
      <c r="AD7516" s="319"/>
      <c r="AE7516" s="319"/>
      <c r="AF7516" s="319"/>
    </row>
    <row r="7517" spans="2:32" s="313" customFormat="1" hidden="1" x14ac:dyDescent="0.25">
      <c r="B7517" s="313" t="s">
        <v>7143</v>
      </c>
      <c r="C7517" s="672"/>
      <c r="D7517" s="313" t="s">
        <v>12874</v>
      </c>
      <c r="E7517" s="313" t="s">
        <v>7144</v>
      </c>
      <c r="I7517" s="313" t="s">
        <v>7145</v>
      </c>
      <c r="J7517" s="313" t="s">
        <v>856</v>
      </c>
      <c r="K7517" s="313">
        <v>18</v>
      </c>
      <c r="L7517" s="319"/>
      <c r="M7517" s="319">
        <v>58</v>
      </c>
      <c r="N7517" s="319">
        <v>31</v>
      </c>
      <c r="O7517" s="319" t="s">
        <v>9647</v>
      </c>
      <c r="P7517" s="319">
        <v>57</v>
      </c>
      <c r="Q7517" s="319">
        <v>49</v>
      </c>
      <c r="R7517" s="319">
        <v>14</v>
      </c>
      <c r="S7517" s="319" t="s">
        <v>9648</v>
      </c>
      <c r="T7517" s="319">
        <v>135</v>
      </c>
      <c r="U7517" s="319">
        <v>-18.975000000000001</v>
      </c>
      <c r="V7517" s="319">
        <v>-57.820999999999998</v>
      </c>
      <c r="W7517" s="319"/>
      <c r="X7517" s="319"/>
      <c r="Y7517" s="319"/>
      <c r="Z7517" s="319"/>
      <c r="AA7517" s="319"/>
      <c r="AB7517" s="319"/>
      <c r="AC7517" s="319"/>
      <c r="AD7517" s="319"/>
      <c r="AE7517" s="319"/>
      <c r="AF7517" s="319"/>
    </row>
    <row r="7518" spans="2:32" s="313" customFormat="1" hidden="1" x14ac:dyDescent="0.25">
      <c r="B7518" s="313" t="s">
        <v>6814</v>
      </c>
      <c r="C7518" s="672"/>
      <c r="D7518" s="313" t="s">
        <v>12875</v>
      </c>
      <c r="E7518" s="313" t="s">
        <v>6816</v>
      </c>
      <c r="I7518" s="313" t="s">
        <v>6817</v>
      </c>
      <c r="J7518" s="313" t="s">
        <v>525</v>
      </c>
      <c r="K7518" s="313">
        <v>23</v>
      </c>
      <c r="L7518" s="319"/>
      <c r="M7518" s="319">
        <v>55</v>
      </c>
      <c r="N7518" s="319">
        <v>33</v>
      </c>
      <c r="O7518" s="319" t="s">
        <v>9647</v>
      </c>
      <c r="P7518" s="319">
        <v>29</v>
      </c>
      <c r="Q7518" s="319">
        <v>29</v>
      </c>
      <c r="R7518" s="319">
        <v>3</v>
      </c>
      <c r="S7518" s="319" t="s">
        <v>9645</v>
      </c>
      <c r="T7518" s="319">
        <v>1328</v>
      </c>
      <c r="U7518" s="319">
        <v>-23.925999999999998</v>
      </c>
      <c r="V7518" s="319">
        <v>29.484000000000002</v>
      </c>
      <c r="W7518" s="319"/>
      <c r="X7518" s="319"/>
      <c r="Y7518" s="319"/>
      <c r="Z7518" s="319"/>
      <c r="AA7518" s="319"/>
      <c r="AB7518" s="319"/>
      <c r="AC7518" s="319"/>
      <c r="AD7518" s="319"/>
      <c r="AE7518" s="319"/>
      <c r="AF7518" s="319"/>
    </row>
    <row r="7519" spans="2:32" s="313" customFormat="1" hidden="1" x14ac:dyDescent="0.25">
      <c r="B7519" s="313" t="s">
        <v>6885</v>
      </c>
      <c r="C7519" s="672"/>
      <c r="D7519" s="313" t="s">
        <v>12876</v>
      </c>
      <c r="E7519" s="313" t="s">
        <v>6886</v>
      </c>
      <c r="I7519" s="313" t="s">
        <v>6887</v>
      </c>
      <c r="J7519" s="313" t="s">
        <v>3130</v>
      </c>
      <c r="K7519" s="313">
        <v>16</v>
      </c>
      <c r="L7519" s="319"/>
      <c r="M7519" s="319">
        <v>15</v>
      </c>
      <c r="N7519" s="319">
        <v>55</v>
      </c>
      <c r="O7519" s="319" t="s">
        <v>9644</v>
      </c>
      <c r="P7519" s="319">
        <v>61</v>
      </c>
      <c r="Q7519" s="319">
        <v>31</v>
      </c>
      <c r="R7519" s="319">
        <v>54</v>
      </c>
      <c r="S7519" s="319" t="s">
        <v>9648</v>
      </c>
      <c r="T7519" s="319">
        <v>11</v>
      </c>
      <c r="U7519" s="319">
        <v>16.265000000000001</v>
      </c>
      <c r="V7519" s="319">
        <v>-61.531999999999996</v>
      </c>
      <c r="W7519" s="319"/>
      <c r="X7519" s="319"/>
      <c r="Y7519" s="319"/>
      <c r="Z7519" s="319"/>
      <c r="AA7519" s="319"/>
      <c r="AB7519" s="319"/>
      <c r="AC7519" s="319"/>
      <c r="AD7519" s="319"/>
      <c r="AE7519" s="319"/>
      <c r="AF7519" s="319"/>
    </row>
    <row r="7520" spans="2:32" s="313" customFormat="1" hidden="1" x14ac:dyDescent="0.25">
      <c r="B7520" s="313" t="s">
        <v>6589</v>
      </c>
      <c r="C7520" s="672"/>
      <c r="D7520" s="313" t="s">
        <v>12877</v>
      </c>
      <c r="E7520" s="313" t="s">
        <v>6592</v>
      </c>
      <c r="I7520" s="313" t="s">
        <v>6593</v>
      </c>
      <c r="J7520" s="313" t="s">
        <v>1501</v>
      </c>
      <c r="K7520" s="313">
        <v>9</v>
      </c>
      <c r="L7520" s="319"/>
      <c r="M7520" s="319">
        <v>4</v>
      </c>
      <c r="N7520" s="319">
        <v>16</v>
      </c>
      <c r="O7520" s="319" t="s">
        <v>9644</v>
      </c>
      <c r="P7520" s="319">
        <v>79</v>
      </c>
      <c r="Q7520" s="319">
        <v>23</v>
      </c>
      <c r="R7520" s="319">
        <v>0</v>
      </c>
      <c r="S7520" s="319" t="s">
        <v>9648</v>
      </c>
      <c r="T7520" s="319">
        <v>42</v>
      </c>
      <c r="U7520" s="319">
        <v>9.0709999999999997</v>
      </c>
      <c r="V7520" s="319">
        <v>-79.382999999999996</v>
      </c>
      <c r="W7520" s="319"/>
      <c r="X7520" s="319"/>
      <c r="Y7520" s="319"/>
      <c r="Z7520" s="319"/>
      <c r="AA7520" s="319"/>
      <c r="AB7520" s="319"/>
      <c r="AC7520" s="319"/>
      <c r="AD7520" s="319"/>
      <c r="AE7520" s="319"/>
      <c r="AF7520" s="319"/>
    </row>
    <row r="7521" spans="2:32" s="313" customFormat="1" hidden="1" x14ac:dyDescent="0.25">
      <c r="B7521" s="313" t="s">
        <v>7104</v>
      </c>
      <c r="C7521" s="672"/>
      <c r="D7521" s="313" t="s">
        <v>12878</v>
      </c>
      <c r="E7521" s="313" t="s">
        <v>7105</v>
      </c>
      <c r="I7521" s="313" t="s">
        <v>7106</v>
      </c>
      <c r="J7521" s="313" t="s">
        <v>436</v>
      </c>
      <c r="K7521" s="313">
        <v>38</v>
      </c>
      <c r="L7521" s="319"/>
      <c r="M7521" s="319">
        <v>17</v>
      </c>
      <c r="N7521" s="319">
        <v>20</v>
      </c>
      <c r="O7521" s="319" t="s">
        <v>9644</v>
      </c>
      <c r="P7521" s="319">
        <v>104</v>
      </c>
      <c r="Q7521" s="319">
        <v>29</v>
      </c>
      <c r="R7521" s="319">
        <v>47</v>
      </c>
      <c r="S7521" s="319" t="s">
        <v>9648</v>
      </c>
      <c r="T7521" s="319">
        <v>1441</v>
      </c>
      <c r="U7521" s="319">
        <v>38.289000000000001</v>
      </c>
      <c r="V7521" s="319">
        <v>-104.496</v>
      </c>
      <c r="W7521" s="319"/>
      <c r="X7521" s="319"/>
      <c r="Y7521" s="319"/>
      <c r="Z7521" s="319"/>
      <c r="AA7521" s="319"/>
      <c r="AB7521" s="319"/>
      <c r="AC7521" s="319"/>
      <c r="AD7521" s="319"/>
      <c r="AE7521" s="319"/>
      <c r="AF7521" s="319"/>
    </row>
    <row r="7522" spans="2:32" s="313" customFormat="1" hidden="1" x14ac:dyDescent="0.25">
      <c r="B7522" s="313" t="s">
        <v>7122</v>
      </c>
      <c r="C7522" s="672"/>
      <c r="D7522" s="313" t="s">
        <v>12879</v>
      </c>
      <c r="E7522" s="313" t="s">
        <v>7123</v>
      </c>
      <c r="I7522" s="313" t="s">
        <v>7122</v>
      </c>
      <c r="J7522" s="313" t="s">
        <v>1055</v>
      </c>
      <c r="K7522" s="313">
        <v>47</v>
      </c>
      <c r="L7522" s="319"/>
      <c r="M7522" s="319">
        <v>44</v>
      </c>
      <c r="N7522" s="319">
        <v>7</v>
      </c>
      <c r="O7522" s="319" t="s">
        <v>9647</v>
      </c>
      <c r="P7522" s="319">
        <v>65</v>
      </c>
      <c r="Q7522" s="319">
        <v>54</v>
      </c>
      <c r="R7522" s="319">
        <v>14</v>
      </c>
      <c r="S7522" s="319" t="s">
        <v>9648</v>
      </c>
      <c r="T7522" s="319">
        <v>82</v>
      </c>
      <c r="U7522" s="319">
        <v>-47.734999999999999</v>
      </c>
      <c r="V7522" s="319">
        <v>-65.903999999999996</v>
      </c>
      <c r="W7522" s="319"/>
      <c r="X7522" s="319"/>
      <c r="Y7522" s="319"/>
      <c r="Z7522" s="319"/>
      <c r="AA7522" s="319"/>
      <c r="AB7522" s="319"/>
      <c r="AC7522" s="319"/>
      <c r="AD7522" s="319"/>
      <c r="AE7522" s="319"/>
      <c r="AF7522" s="319"/>
    </row>
    <row r="7523" spans="2:32" s="313" customFormat="1" hidden="1" x14ac:dyDescent="0.25">
      <c r="B7523" s="313" t="s">
        <v>6679</v>
      </c>
      <c r="C7523" s="672"/>
      <c r="D7523" s="313" t="s">
        <v>12880</v>
      </c>
      <c r="E7523" s="313" t="s">
        <v>6680</v>
      </c>
      <c r="I7523" s="313" t="s">
        <v>6681</v>
      </c>
      <c r="J7523" s="313" t="s">
        <v>423</v>
      </c>
      <c r="K7523" s="313">
        <v>43</v>
      </c>
      <c r="L7523" s="319"/>
      <c r="M7523" s="319">
        <v>22</v>
      </c>
      <c r="N7523" s="319">
        <v>48</v>
      </c>
      <c r="O7523" s="319" t="s">
        <v>9644</v>
      </c>
      <c r="P7523" s="319">
        <v>0</v>
      </c>
      <c r="Q7523" s="319">
        <v>25</v>
      </c>
      <c r="R7523" s="319">
        <v>7</v>
      </c>
      <c r="S7523" s="319" t="s">
        <v>9648</v>
      </c>
      <c r="T7523" s="319">
        <v>188</v>
      </c>
      <c r="U7523" s="319">
        <v>43.38</v>
      </c>
      <c r="V7523" s="319">
        <v>-0.41899999999999998</v>
      </c>
      <c r="W7523" s="319"/>
      <c r="X7523" s="319"/>
      <c r="Y7523" s="319"/>
      <c r="Z7523" s="319"/>
      <c r="AA7523" s="319"/>
      <c r="AB7523" s="319"/>
      <c r="AC7523" s="319"/>
      <c r="AD7523" s="319"/>
      <c r="AE7523" s="319"/>
      <c r="AF7523" s="319"/>
    </row>
    <row r="7524" spans="2:32" s="313" customFormat="1" hidden="1" x14ac:dyDescent="0.25">
      <c r="B7524" s="313" t="s">
        <v>7168</v>
      </c>
      <c r="C7524" s="672"/>
      <c r="D7524" s="313" t="s">
        <v>12881</v>
      </c>
      <c r="E7524" s="313" t="s">
        <v>7169</v>
      </c>
      <c r="I7524" s="313" t="s">
        <v>7170</v>
      </c>
      <c r="J7524" s="313" t="s">
        <v>1174</v>
      </c>
      <c r="K7524" s="313">
        <v>18</v>
      </c>
      <c r="L7524" s="319"/>
      <c r="M7524" s="319">
        <v>34</v>
      </c>
      <c r="N7524" s="319">
        <v>2</v>
      </c>
      <c r="O7524" s="319" t="s">
        <v>9644</v>
      </c>
      <c r="P7524" s="319">
        <v>68</v>
      </c>
      <c r="Q7524" s="319">
        <v>21</v>
      </c>
      <c r="R7524" s="319">
        <v>48</v>
      </c>
      <c r="S7524" s="319" t="s">
        <v>9648</v>
      </c>
      <c r="T7524" s="319">
        <v>13</v>
      </c>
      <c r="U7524" s="319">
        <v>18.567</v>
      </c>
      <c r="V7524" s="319">
        <v>-68.363</v>
      </c>
      <c r="W7524" s="319"/>
      <c r="X7524" s="319"/>
      <c r="Y7524" s="319"/>
      <c r="Z7524" s="319"/>
      <c r="AA7524" s="319"/>
      <c r="AB7524" s="319"/>
      <c r="AC7524" s="319"/>
      <c r="AD7524" s="319"/>
      <c r="AE7524" s="319"/>
      <c r="AF7524" s="319"/>
    </row>
    <row r="7525" spans="2:32" s="313" customFormat="1" hidden="1" x14ac:dyDescent="0.25">
      <c r="B7525" s="313" t="s">
        <v>7165</v>
      </c>
      <c r="C7525" s="672"/>
      <c r="D7525" s="313" t="s">
        <v>12882</v>
      </c>
      <c r="E7525" s="313" t="s">
        <v>7166</v>
      </c>
      <c r="I7525" s="313" t="s">
        <v>7167</v>
      </c>
      <c r="J7525" s="313" t="s">
        <v>697</v>
      </c>
      <c r="K7525" s="313">
        <v>53</v>
      </c>
      <c r="L7525" s="319"/>
      <c r="M7525" s="319">
        <v>0</v>
      </c>
      <c r="N7525" s="319">
        <v>10</v>
      </c>
      <c r="O7525" s="319" t="s">
        <v>9647</v>
      </c>
      <c r="P7525" s="319">
        <v>70</v>
      </c>
      <c r="Q7525" s="319">
        <v>51</v>
      </c>
      <c r="R7525" s="319">
        <v>17</v>
      </c>
      <c r="S7525" s="319" t="s">
        <v>9648</v>
      </c>
      <c r="T7525" s="319">
        <v>43</v>
      </c>
      <c r="U7525" s="319">
        <v>-53.003</v>
      </c>
      <c r="V7525" s="319">
        <v>-70.855000000000004</v>
      </c>
      <c r="W7525" s="319"/>
      <c r="X7525" s="319"/>
      <c r="Y7525" s="319"/>
      <c r="Z7525" s="319"/>
      <c r="AA7525" s="319"/>
      <c r="AB7525" s="319"/>
      <c r="AC7525" s="319"/>
      <c r="AD7525" s="319"/>
      <c r="AE7525" s="319"/>
      <c r="AF7525" s="319"/>
    </row>
    <row r="7526" spans="2:32" s="313" customFormat="1" hidden="1" x14ac:dyDescent="0.25">
      <c r="B7526" s="313" t="s">
        <v>4426</v>
      </c>
      <c r="C7526" s="672"/>
      <c r="D7526" s="313" t="s">
        <v>12883</v>
      </c>
      <c r="E7526" s="313" t="s">
        <v>4427</v>
      </c>
      <c r="I7526" s="313" t="s">
        <v>4428</v>
      </c>
      <c r="J7526" s="313" t="s">
        <v>1711</v>
      </c>
      <c r="K7526" s="313">
        <v>35</v>
      </c>
      <c r="L7526" s="319"/>
      <c r="M7526" s="319">
        <v>10</v>
      </c>
      <c r="N7526" s="319">
        <v>46</v>
      </c>
      <c r="O7526" s="319" t="s">
        <v>9644</v>
      </c>
      <c r="P7526" s="319">
        <v>128</v>
      </c>
      <c r="Q7526" s="319">
        <v>56</v>
      </c>
      <c r="R7526" s="319">
        <v>17</v>
      </c>
      <c r="S7526" s="319" t="s">
        <v>9645</v>
      </c>
      <c r="T7526" s="319">
        <v>4</v>
      </c>
      <c r="U7526" s="319">
        <v>35.179000000000002</v>
      </c>
      <c r="V7526" s="319">
        <v>128.93799999999999</v>
      </c>
      <c r="W7526" s="319"/>
      <c r="X7526" s="319"/>
      <c r="Y7526" s="319"/>
      <c r="Z7526" s="319"/>
      <c r="AA7526" s="319"/>
      <c r="AB7526" s="319"/>
      <c r="AC7526" s="319"/>
      <c r="AD7526" s="319"/>
      <c r="AE7526" s="319"/>
      <c r="AF7526" s="319"/>
    </row>
    <row r="7527" spans="2:32" s="313" customFormat="1" hidden="1" x14ac:dyDescent="0.25">
      <c r="B7527" s="313" t="s">
        <v>7107</v>
      </c>
      <c r="C7527" s="672"/>
      <c r="D7527" s="313" t="s">
        <v>12884</v>
      </c>
      <c r="E7527" s="313" t="s">
        <v>7108</v>
      </c>
      <c r="I7527" s="313" t="s">
        <v>7109</v>
      </c>
      <c r="J7527" s="313" t="s">
        <v>878</v>
      </c>
      <c r="K7527" s="313">
        <v>0</v>
      </c>
      <c r="L7527" s="319"/>
      <c r="M7527" s="319">
        <v>30</v>
      </c>
      <c r="N7527" s="319">
        <v>18</v>
      </c>
      <c r="O7527" s="319" t="s">
        <v>9644</v>
      </c>
      <c r="P7527" s="319">
        <v>76</v>
      </c>
      <c r="Q7527" s="319">
        <v>30</v>
      </c>
      <c r="R7527" s="319">
        <v>3</v>
      </c>
      <c r="S7527" s="319" t="s">
        <v>9648</v>
      </c>
      <c r="T7527" s="319">
        <v>248</v>
      </c>
      <c r="U7527" s="319">
        <v>0.505</v>
      </c>
      <c r="V7527" s="319">
        <v>-76.501000000000005</v>
      </c>
      <c r="W7527" s="319"/>
      <c r="X7527" s="319"/>
      <c r="Y7527" s="319"/>
      <c r="Z7527" s="319"/>
      <c r="AA7527" s="319"/>
      <c r="AB7527" s="319"/>
      <c r="AC7527" s="319"/>
      <c r="AD7527" s="319"/>
      <c r="AE7527" s="319"/>
      <c r="AF7527" s="319"/>
    </row>
    <row r="7528" spans="2:32" s="313" customFormat="1" hidden="1" x14ac:dyDescent="0.25">
      <c r="B7528" s="313" t="s">
        <v>7154</v>
      </c>
      <c r="C7528" s="672"/>
      <c r="D7528" s="313" t="s">
        <v>12885</v>
      </c>
      <c r="E7528" s="313" t="s">
        <v>7155</v>
      </c>
      <c r="I7528" s="313" t="s">
        <v>7154</v>
      </c>
      <c r="J7528" s="313" t="s">
        <v>1948</v>
      </c>
      <c r="K7528" s="313">
        <v>44</v>
      </c>
      <c r="L7528" s="319"/>
      <c r="M7528" s="319">
        <v>53</v>
      </c>
      <c r="N7528" s="319">
        <v>36</v>
      </c>
      <c r="O7528" s="319" t="s">
        <v>9644</v>
      </c>
      <c r="P7528" s="319">
        <v>13</v>
      </c>
      <c r="Q7528" s="319">
        <v>55</v>
      </c>
      <c r="R7528" s="319">
        <v>19</v>
      </c>
      <c r="S7528" s="319" t="s">
        <v>9645</v>
      </c>
      <c r="T7528" s="319">
        <v>85</v>
      </c>
      <c r="U7528" s="319">
        <v>44.893000000000001</v>
      </c>
      <c r="V7528" s="319">
        <v>13.922000000000001</v>
      </c>
      <c r="W7528" s="319"/>
      <c r="X7528" s="319"/>
      <c r="Y7528" s="319"/>
      <c r="Z7528" s="319"/>
      <c r="AA7528" s="319"/>
      <c r="AB7528" s="319"/>
      <c r="AC7528" s="319"/>
      <c r="AD7528" s="319"/>
      <c r="AE7528" s="319"/>
      <c r="AF7528" s="319"/>
    </row>
    <row r="7529" spans="2:32" s="313" customFormat="1" hidden="1" x14ac:dyDescent="0.25">
      <c r="B7529" s="313" t="s">
        <v>7118</v>
      </c>
      <c r="C7529" s="672"/>
      <c r="D7529" s="313" t="s">
        <v>12886</v>
      </c>
      <c r="E7529" s="313" t="s">
        <v>7119</v>
      </c>
      <c r="I7529" s="313" t="s">
        <v>7118</v>
      </c>
      <c r="J7529" s="313" t="s">
        <v>1485</v>
      </c>
      <c r="K7529" s="313">
        <v>14</v>
      </c>
      <c r="L7529" s="319"/>
      <c r="M7529" s="319">
        <v>2</v>
      </c>
      <c r="N7529" s="319">
        <v>49</v>
      </c>
      <c r="O7529" s="319" t="s">
        <v>9644</v>
      </c>
      <c r="P7529" s="319">
        <v>83</v>
      </c>
      <c r="Q7529" s="319">
        <v>23</v>
      </c>
      <c r="R7529" s="319">
        <v>12</v>
      </c>
      <c r="S7529" s="319" t="s">
        <v>9648</v>
      </c>
      <c r="T7529" s="319">
        <v>16</v>
      </c>
      <c r="U7529" s="319">
        <v>14.047000000000001</v>
      </c>
      <c r="V7529" s="319">
        <v>-83.387</v>
      </c>
      <c r="W7529" s="319"/>
      <c r="X7529" s="319"/>
      <c r="Y7529" s="319"/>
      <c r="Z7529" s="319"/>
      <c r="AA7529" s="319"/>
      <c r="AB7529" s="319"/>
      <c r="AC7529" s="319"/>
      <c r="AD7529" s="319"/>
      <c r="AE7529" s="319"/>
      <c r="AF7529" s="319"/>
    </row>
    <row r="7530" spans="2:32" s="313" customFormat="1" hidden="1" x14ac:dyDescent="0.25">
      <c r="B7530" s="313" t="s">
        <v>7090</v>
      </c>
      <c r="C7530" s="672"/>
      <c r="D7530" s="313" t="s">
        <v>12887</v>
      </c>
      <c r="E7530" s="313" t="s">
        <v>7091</v>
      </c>
      <c r="I7530" s="313" t="s">
        <v>7092</v>
      </c>
      <c r="J7530" s="313" t="s">
        <v>878</v>
      </c>
      <c r="K7530" s="313">
        <v>13</v>
      </c>
      <c r="L7530" s="319"/>
      <c r="M7530" s="319">
        <v>21</v>
      </c>
      <c r="N7530" s="319">
        <v>25</v>
      </c>
      <c r="O7530" s="319" t="s">
        <v>9644</v>
      </c>
      <c r="P7530" s="319">
        <v>81</v>
      </c>
      <c r="Q7530" s="319">
        <v>21</v>
      </c>
      <c r="R7530" s="319">
        <v>30</v>
      </c>
      <c r="S7530" s="319" t="s">
        <v>9648</v>
      </c>
      <c r="T7530" s="319">
        <v>4</v>
      </c>
      <c r="U7530" s="319">
        <v>13.356999999999999</v>
      </c>
      <c r="V7530" s="319">
        <v>-81.358000000000004</v>
      </c>
      <c r="W7530" s="319"/>
      <c r="X7530" s="319"/>
      <c r="Y7530" s="319"/>
      <c r="Z7530" s="319"/>
      <c r="AA7530" s="319"/>
      <c r="AB7530" s="319"/>
      <c r="AC7530" s="319"/>
      <c r="AD7530" s="319"/>
      <c r="AE7530" s="319"/>
      <c r="AF7530" s="319"/>
    </row>
    <row r="7531" spans="2:32" s="313" customFormat="1" hidden="1" x14ac:dyDescent="0.25">
      <c r="B7531" s="313" t="s">
        <v>7087</v>
      </c>
      <c r="C7531" s="672"/>
      <c r="D7531" s="313" t="s">
        <v>12888</v>
      </c>
      <c r="E7531" s="313" t="s">
        <v>7088</v>
      </c>
      <c r="I7531" s="313" t="s">
        <v>7089</v>
      </c>
      <c r="J7531" s="313" t="s">
        <v>436</v>
      </c>
      <c r="K7531" s="313">
        <v>41</v>
      </c>
      <c r="L7531" s="319"/>
      <c r="M7531" s="319">
        <v>43</v>
      </c>
      <c r="N7531" s="319">
        <v>26</v>
      </c>
      <c r="O7531" s="319" t="s">
        <v>9644</v>
      </c>
      <c r="P7531" s="319">
        <v>71</v>
      </c>
      <c r="Q7531" s="319">
        <v>25</v>
      </c>
      <c r="R7531" s="319">
        <v>41</v>
      </c>
      <c r="S7531" s="319" t="s">
        <v>9648</v>
      </c>
      <c r="T7531" s="319">
        <v>17</v>
      </c>
      <c r="U7531" s="319">
        <v>41.723999999999997</v>
      </c>
      <c r="V7531" s="319">
        <v>-71.427999999999997</v>
      </c>
      <c r="W7531" s="319"/>
      <c r="X7531" s="319"/>
      <c r="Y7531" s="319"/>
      <c r="Z7531" s="319"/>
      <c r="AA7531" s="319"/>
      <c r="AB7531" s="319"/>
      <c r="AC7531" s="319"/>
      <c r="AD7531" s="319"/>
      <c r="AE7531" s="319"/>
      <c r="AF7531" s="319"/>
    </row>
    <row r="7532" spans="2:32" s="313" customFormat="1" hidden="1" x14ac:dyDescent="0.25">
      <c r="B7532" s="313" t="s">
        <v>6996</v>
      </c>
      <c r="C7532" s="672"/>
      <c r="D7532" s="313" t="s">
        <v>12889</v>
      </c>
      <c r="E7532" s="313" t="s">
        <v>6997</v>
      </c>
      <c r="I7532" s="313" t="s">
        <v>6998</v>
      </c>
      <c r="J7532" s="313" t="s">
        <v>665</v>
      </c>
      <c r="K7532" s="313">
        <v>8</v>
      </c>
      <c r="L7532" s="319"/>
      <c r="M7532" s="319">
        <v>42</v>
      </c>
      <c r="N7532" s="319">
        <v>33</v>
      </c>
      <c r="O7532" s="319" t="s">
        <v>9647</v>
      </c>
      <c r="P7532" s="319">
        <v>63</v>
      </c>
      <c r="Q7532" s="319">
        <v>54</v>
      </c>
      <c r="R7532" s="319">
        <v>8</v>
      </c>
      <c r="S7532" s="319" t="s">
        <v>9648</v>
      </c>
      <c r="T7532" s="319">
        <v>89</v>
      </c>
      <c r="U7532" s="319">
        <v>-8.7089999999999996</v>
      </c>
      <c r="V7532" s="319">
        <v>-63.902000000000001</v>
      </c>
      <c r="W7532" s="319"/>
      <c r="X7532" s="319"/>
      <c r="Y7532" s="319"/>
      <c r="Z7532" s="319"/>
      <c r="AA7532" s="319"/>
      <c r="AB7532" s="319"/>
      <c r="AC7532" s="319"/>
      <c r="AD7532" s="319"/>
      <c r="AE7532" s="319"/>
      <c r="AF7532" s="319"/>
    </row>
    <row r="7533" spans="2:32" s="313" customFormat="1" hidden="1" x14ac:dyDescent="0.25">
      <c r="B7533" s="313" t="s">
        <v>7062</v>
      </c>
      <c r="C7533" s="672"/>
      <c r="D7533" s="313" t="s">
        <v>12890</v>
      </c>
      <c r="E7533" s="313" t="s">
        <v>7063</v>
      </c>
      <c r="I7533" s="313" t="s">
        <v>7064</v>
      </c>
      <c r="J7533" s="313" t="s">
        <v>531</v>
      </c>
      <c r="K7533" s="313">
        <v>38</v>
      </c>
      <c r="L7533" s="319"/>
      <c r="M7533" s="319">
        <v>55</v>
      </c>
      <c r="N7533" s="319">
        <v>31</v>
      </c>
      <c r="O7533" s="319" t="s">
        <v>9644</v>
      </c>
      <c r="P7533" s="319">
        <v>20</v>
      </c>
      <c r="Q7533" s="319">
        <v>45</v>
      </c>
      <c r="R7533" s="319">
        <v>55</v>
      </c>
      <c r="S7533" s="319" t="s">
        <v>9645</v>
      </c>
      <c r="T7533" s="319">
        <v>4</v>
      </c>
      <c r="U7533" s="319">
        <v>38.924999999999997</v>
      </c>
      <c r="V7533" s="319">
        <v>20.765000000000001</v>
      </c>
      <c r="W7533" s="319"/>
      <c r="X7533" s="319"/>
      <c r="Y7533" s="319"/>
      <c r="Z7533" s="319"/>
      <c r="AA7533" s="319"/>
      <c r="AB7533" s="319"/>
      <c r="AC7533" s="319"/>
      <c r="AD7533" s="319"/>
      <c r="AE7533" s="319"/>
      <c r="AF7533" s="319"/>
    </row>
    <row r="7534" spans="2:32" s="313" customFormat="1" hidden="1" x14ac:dyDescent="0.25">
      <c r="B7534" s="313" t="s">
        <v>7005</v>
      </c>
      <c r="C7534" s="672"/>
      <c r="D7534" s="313" t="s">
        <v>12891</v>
      </c>
      <c r="E7534" s="313" t="s">
        <v>7006</v>
      </c>
      <c r="I7534" s="313" t="s">
        <v>7007</v>
      </c>
      <c r="J7534" s="313" t="s">
        <v>714</v>
      </c>
      <c r="K7534" s="313">
        <v>1</v>
      </c>
      <c r="L7534" s="319"/>
      <c r="M7534" s="319">
        <v>2</v>
      </c>
      <c r="N7534" s="319">
        <v>29</v>
      </c>
      <c r="O7534" s="319" t="s">
        <v>9647</v>
      </c>
      <c r="P7534" s="319">
        <v>80</v>
      </c>
      <c r="Q7534" s="319">
        <v>28</v>
      </c>
      <c r="R7534" s="319">
        <v>19</v>
      </c>
      <c r="S7534" s="319" t="s">
        <v>9648</v>
      </c>
      <c r="T7534" s="319">
        <v>44</v>
      </c>
      <c r="U7534" s="319">
        <v>-1.0409999999999999</v>
      </c>
      <c r="V7534" s="319">
        <v>-80.471999999999994</v>
      </c>
      <c r="W7534" s="319"/>
      <c r="X7534" s="319"/>
      <c r="Y7534" s="319"/>
      <c r="Z7534" s="319"/>
      <c r="AA7534" s="319"/>
      <c r="AB7534" s="319"/>
      <c r="AC7534" s="319"/>
      <c r="AD7534" s="319"/>
      <c r="AE7534" s="319"/>
      <c r="AF7534" s="319"/>
    </row>
    <row r="7535" spans="2:32" s="313" customFormat="1" hidden="1" x14ac:dyDescent="0.25">
      <c r="B7535" s="313" t="s">
        <v>7146</v>
      </c>
      <c r="C7535" s="672"/>
      <c r="D7535" s="313" t="s">
        <v>12892</v>
      </c>
      <c r="E7535" s="313" t="s">
        <v>7147</v>
      </c>
      <c r="I7535" s="313" t="s">
        <v>7148</v>
      </c>
      <c r="J7535" s="313" t="s">
        <v>469</v>
      </c>
      <c r="K7535" s="313">
        <v>20</v>
      </c>
      <c r="L7535" s="319"/>
      <c r="M7535" s="319">
        <v>40</v>
      </c>
      <c r="N7535" s="319">
        <v>48</v>
      </c>
      <c r="O7535" s="319" t="s">
        <v>9644</v>
      </c>
      <c r="P7535" s="319">
        <v>105</v>
      </c>
      <c r="Q7535" s="319">
        <v>15</v>
      </c>
      <c r="R7535" s="319">
        <v>15</v>
      </c>
      <c r="S7535" s="319" t="s">
        <v>9648</v>
      </c>
      <c r="T7535" s="319">
        <v>7</v>
      </c>
      <c r="U7535" s="319">
        <v>20.68</v>
      </c>
      <c r="V7535" s="319">
        <v>-105.254</v>
      </c>
      <c r="W7535" s="319"/>
      <c r="X7535" s="319"/>
      <c r="Y7535" s="319"/>
      <c r="Z7535" s="319"/>
      <c r="AA7535" s="319"/>
      <c r="AB7535" s="319"/>
      <c r="AC7535" s="319"/>
      <c r="AD7535" s="319"/>
      <c r="AE7535" s="319"/>
      <c r="AF7535" s="319"/>
    </row>
    <row r="7536" spans="2:32" s="313" customFormat="1" hidden="1" x14ac:dyDescent="0.25">
      <c r="B7536" s="313" t="s">
        <v>7095</v>
      </c>
      <c r="C7536" s="672"/>
      <c r="D7536" s="313" t="s">
        <v>12893</v>
      </c>
      <c r="E7536" s="313" t="s">
        <v>7096</v>
      </c>
      <c r="I7536" s="313" t="s">
        <v>7095</v>
      </c>
      <c r="J7536" s="313" t="s">
        <v>421</v>
      </c>
      <c r="K7536" s="313">
        <v>64</v>
      </c>
      <c r="L7536" s="319"/>
      <c r="M7536" s="319">
        <v>22</v>
      </c>
      <c r="N7536" s="319">
        <v>48</v>
      </c>
      <c r="O7536" s="319" t="s">
        <v>9644</v>
      </c>
      <c r="P7536" s="319">
        <v>173</v>
      </c>
      <c r="Q7536" s="319">
        <v>14</v>
      </c>
      <c r="R7536" s="319">
        <v>48</v>
      </c>
      <c r="S7536" s="319" t="s">
        <v>9648</v>
      </c>
      <c r="T7536" s="319">
        <v>22</v>
      </c>
      <c r="U7536" s="319">
        <v>64.38</v>
      </c>
      <c r="V7536" s="319">
        <v>-173.24700000000001</v>
      </c>
      <c r="W7536" s="319"/>
      <c r="X7536" s="319"/>
      <c r="Y7536" s="319"/>
      <c r="Z7536" s="319"/>
      <c r="AA7536" s="319"/>
      <c r="AB7536" s="319"/>
      <c r="AC7536" s="319"/>
      <c r="AD7536" s="319"/>
      <c r="AE7536" s="319"/>
      <c r="AF7536" s="319"/>
    </row>
    <row r="7537" spans="2:32" s="313" customFormat="1" hidden="1" x14ac:dyDescent="0.25">
      <c r="B7537" s="313" t="s">
        <v>6978</v>
      </c>
      <c r="C7537" s="672"/>
      <c r="D7537" s="313" t="s">
        <v>12894</v>
      </c>
      <c r="E7537" s="313" t="s">
        <v>6981</v>
      </c>
      <c r="I7537" s="313" t="s">
        <v>6982</v>
      </c>
      <c r="J7537" s="313" t="s">
        <v>436</v>
      </c>
      <c r="K7537" s="313">
        <v>43</v>
      </c>
      <c r="L7537" s="319"/>
      <c r="M7537" s="319">
        <v>38</v>
      </c>
      <c r="N7537" s="319">
        <v>46</v>
      </c>
      <c r="O7537" s="319" t="s">
        <v>9644</v>
      </c>
      <c r="P7537" s="319">
        <v>70</v>
      </c>
      <c r="Q7537" s="319">
        <v>18</v>
      </c>
      <c r="R7537" s="319">
        <v>31</v>
      </c>
      <c r="S7537" s="319" t="s">
        <v>9648</v>
      </c>
      <c r="T7537" s="319">
        <v>23</v>
      </c>
      <c r="U7537" s="319">
        <v>43.646000000000001</v>
      </c>
      <c r="V7537" s="319">
        <v>-70.308999999999997</v>
      </c>
      <c r="W7537" s="319"/>
      <c r="X7537" s="319"/>
      <c r="Y7537" s="319"/>
      <c r="Z7537" s="319"/>
      <c r="AA7537" s="319"/>
      <c r="AB7537" s="319"/>
      <c r="AC7537" s="319"/>
      <c r="AD7537" s="319"/>
      <c r="AE7537" s="319"/>
      <c r="AF7537" s="319"/>
    </row>
    <row r="7538" spans="2:32" s="313" customFormat="1" hidden="1" x14ac:dyDescent="0.25">
      <c r="B7538" s="313" t="s">
        <v>7124</v>
      </c>
      <c r="C7538" s="672"/>
      <c r="D7538" s="313" t="s">
        <v>12895</v>
      </c>
      <c r="E7538" s="313" t="s">
        <v>7125</v>
      </c>
      <c r="I7538" s="313" t="s">
        <v>7124</v>
      </c>
      <c r="J7538" s="313" t="s">
        <v>469</v>
      </c>
      <c r="K7538" s="313">
        <v>15</v>
      </c>
      <c r="L7538" s="319"/>
      <c r="M7538" s="319">
        <v>52</v>
      </c>
      <c r="N7538" s="319">
        <v>36</v>
      </c>
      <c r="O7538" s="319" t="s">
        <v>9644</v>
      </c>
      <c r="P7538" s="319">
        <v>97</v>
      </c>
      <c r="Q7538" s="319">
        <v>5</v>
      </c>
      <c r="R7538" s="319">
        <v>20</v>
      </c>
      <c r="S7538" s="319" t="s">
        <v>9648</v>
      </c>
      <c r="T7538" s="319">
        <v>89</v>
      </c>
      <c r="U7538" s="319">
        <v>15.877000000000001</v>
      </c>
      <c r="V7538" s="319">
        <v>-97.088999999999999</v>
      </c>
      <c r="W7538" s="319"/>
      <c r="X7538" s="319"/>
      <c r="Y7538" s="319"/>
      <c r="Z7538" s="319"/>
      <c r="AA7538" s="319"/>
      <c r="AB7538" s="319"/>
      <c r="AC7538" s="319"/>
      <c r="AD7538" s="319"/>
      <c r="AE7538" s="319"/>
      <c r="AF7538" s="319"/>
    </row>
    <row r="7539" spans="2:32" s="313" customFormat="1" hidden="1" x14ac:dyDescent="0.25">
      <c r="B7539" s="313" t="s">
        <v>6993</v>
      </c>
      <c r="C7539" s="672"/>
      <c r="D7539" s="313" t="s">
        <v>12896</v>
      </c>
      <c r="E7539" s="313" t="s">
        <v>6994</v>
      </c>
      <c r="I7539" s="313" t="s">
        <v>6993</v>
      </c>
      <c r="J7539" s="313" t="s">
        <v>6995</v>
      </c>
      <c r="K7539" s="313">
        <v>33</v>
      </c>
      <c r="L7539" s="319"/>
      <c r="M7539" s="319">
        <v>4</v>
      </c>
      <c r="N7539" s="319">
        <v>24</v>
      </c>
      <c r="O7539" s="319" t="s">
        <v>9644</v>
      </c>
      <c r="P7539" s="319">
        <v>16</v>
      </c>
      <c r="Q7539" s="319">
        <v>20</v>
      </c>
      <c r="R7539" s="319">
        <v>59</v>
      </c>
      <c r="S7539" s="319" t="s">
        <v>9648</v>
      </c>
      <c r="T7539" s="319">
        <v>104</v>
      </c>
      <c r="U7539" s="319">
        <v>33.073</v>
      </c>
      <c r="V7539" s="319">
        <v>-16.350000000000001</v>
      </c>
      <c r="W7539" s="319"/>
      <c r="X7539" s="319"/>
      <c r="Y7539" s="319"/>
      <c r="Z7539" s="319"/>
      <c r="AA7539" s="319"/>
      <c r="AB7539" s="319"/>
      <c r="AC7539" s="319"/>
      <c r="AD7539" s="319"/>
      <c r="AE7539" s="319"/>
      <c r="AF7539" s="319"/>
    </row>
    <row r="7540" spans="2:32" s="313" customFormat="1" hidden="1" x14ac:dyDescent="0.25">
      <c r="B7540" s="313" t="s">
        <v>7110</v>
      </c>
      <c r="C7540" s="672"/>
      <c r="D7540" s="313" t="s">
        <v>12897</v>
      </c>
      <c r="E7540" s="313" t="s">
        <v>7111</v>
      </c>
      <c r="I7540" s="313" t="s">
        <v>7112</v>
      </c>
      <c r="J7540" s="313" t="s">
        <v>473</v>
      </c>
      <c r="K7540" s="313">
        <v>5</v>
      </c>
      <c r="L7540" s="319"/>
      <c r="M7540" s="319">
        <v>37</v>
      </c>
      <c r="N7540" s="319">
        <v>11</v>
      </c>
      <c r="O7540" s="319" t="s">
        <v>9644</v>
      </c>
      <c r="P7540" s="319">
        <v>67</v>
      </c>
      <c r="Q7540" s="319">
        <v>36</v>
      </c>
      <c r="R7540" s="319">
        <v>21</v>
      </c>
      <c r="S7540" s="319" t="s">
        <v>9648</v>
      </c>
      <c r="T7540" s="319">
        <v>75</v>
      </c>
      <c r="U7540" s="319">
        <v>5.62</v>
      </c>
      <c r="V7540" s="319">
        <v>-67.605999999999995</v>
      </c>
      <c r="W7540" s="319"/>
      <c r="X7540" s="319"/>
      <c r="Y7540" s="319"/>
      <c r="Z7540" s="319"/>
      <c r="AA7540" s="319"/>
      <c r="AB7540" s="319"/>
      <c r="AC7540" s="319"/>
      <c r="AD7540" s="319"/>
      <c r="AE7540" s="319"/>
      <c r="AF7540" s="319"/>
    </row>
    <row r="7541" spans="2:32" s="313" customFormat="1" hidden="1" x14ac:dyDescent="0.25">
      <c r="B7541" s="313" t="s">
        <v>784</v>
      </c>
      <c r="C7541" s="672"/>
      <c r="D7541" s="313" t="s">
        <v>12898</v>
      </c>
      <c r="E7541" s="313" t="s">
        <v>785</v>
      </c>
      <c r="I7541" s="313" t="s">
        <v>784</v>
      </c>
      <c r="J7541" s="313" t="s">
        <v>531</v>
      </c>
      <c r="K7541" s="313">
        <v>37</v>
      </c>
      <c r="L7541" s="319"/>
      <c r="M7541" s="319">
        <v>55</v>
      </c>
      <c r="N7541" s="319">
        <v>14</v>
      </c>
      <c r="O7541" s="319" t="s">
        <v>9644</v>
      </c>
      <c r="P7541" s="319">
        <v>21</v>
      </c>
      <c r="Q7541" s="319">
        <v>17</v>
      </c>
      <c r="R7541" s="319">
        <v>33</v>
      </c>
      <c r="S7541" s="319" t="s">
        <v>9645</v>
      </c>
      <c r="T7541" s="319">
        <v>17</v>
      </c>
      <c r="U7541" s="319">
        <v>37.920999999999999</v>
      </c>
      <c r="V7541" s="319">
        <v>21.292999999999999</v>
      </c>
      <c r="W7541" s="319"/>
      <c r="X7541" s="319"/>
      <c r="Y7541" s="319"/>
      <c r="Z7541" s="319"/>
      <c r="AA7541" s="319"/>
      <c r="AB7541" s="319"/>
      <c r="AC7541" s="319"/>
      <c r="AD7541" s="319"/>
      <c r="AE7541" s="319"/>
      <c r="AF7541" s="319"/>
    </row>
    <row r="7542" spans="2:32" s="313" customFormat="1" hidden="1" x14ac:dyDescent="0.25">
      <c r="B7542" s="313" t="s">
        <v>6812</v>
      </c>
      <c r="C7542" s="672"/>
      <c r="D7542" s="313" t="s">
        <v>12899</v>
      </c>
      <c r="E7542" s="313" t="s">
        <v>6813</v>
      </c>
      <c r="I7542" s="313" t="s">
        <v>6812</v>
      </c>
      <c r="J7542" s="313" t="s">
        <v>525</v>
      </c>
      <c r="K7542" s="313">
        <v>29</v>
      </c>
      <c r="L7542" s="319"/>
      <c r="M7542" s="319">
        <v>38</v>
      </c>
      <c r="N7542" s="319">
        <v>56</v>
      </c>
      <c r="O7542" s="319" t="s">
        <v>9647</v>
      </c>
      <c r="P7542" s="319">
        <v>30</v>
      </c>
      <c r="Q7542" s="319">
        <v>23</v>
      </c>
      <c r="R7542" s="319">
        <v>55</v>
      </c>
      <c r="S7542" s="319" t="s">
        <v>9645</v>
      </c>
      <c r="T7542" s="319">
        <v>739</v>
      </c>
      <c r="U7542" s="319">
        <v>-29.649000000000001</v>
      </c>
      <c r="V7542" s="319">
        <v>30.399000000000001</v>
      </c>
      <c r="W7542" s="319"/>
      <c r="X7542" s="319"/>
      <c r="Y7542" s="319"/>
      <c r="Z7542" s="319"/>
      <c r="AA7542" s="319"/>
      <c r="AB7542" s="319"/>
      <c r="AC7542" s="319"/>
      <c r="AD7542" s="319"/>
      <c r="AE7542" s="319"/>
      <c r="AF7542" s="319"/>
    </row>
    <row r="7543" spans="2:32" s="313" customFormat="1" hidden="1" x14ac:dyDescent="0.25">
      <c r="B7543" s="313" t="s">
        <v>9592</v>
      </c>
      <c r="C7543" s="672"/>
      <c r="D7543" s="313" t="s">
        <v>12900</v>
      </c>
      <c r="E7543" s="313" t="s">
        <v>9593</v>
      </c>
      <c r="I7543" s="313" t="s">
        <v>9592</v>
      </c>
      <c r="J7543" s="313" t="s">
        <v>1051</v>
      </c>
      <c r="K7543" s="313">
        <v>31</v>
      </c>
      <c r="L7543" s="319"/>
      <c r="M7543" s="319">
        <v>21</v>
      </c>
      <c r="N7543" s="319">
        <v>30</v>
      </c>
      <c r="O7543" s="319" t="s">
        <v>9644</v>
      </c>
      <c r="P7543" s="319">
        <v>69</v>
      </c>
      <c r="Q7543" s="319">
        <v>27</v>
      </c>
      <c r="R7543" s="319">
        <v>48</v>
      </c>
      <c r="S7543" s="319" t="s">
        <v>9645</v>
      </c>
      <c r="T7543" s="319">
        <v>1418</v>
      </c>
      <c r="U7543" s="319">
        <v>31.358000000000001</v>
      </c>
      <c r="V7543" s="319">
        <v>69.462999999999994</v>
      </c>
      <c r="W7543" s="319"/>
      <c r="X7543" s="319"/>
      <c r="Y7543" s="319"/>
      <c r="Z7543" s="319"/>
      <c r="AA7543" s="319"/>
      <c r="AB7543" s="319"/>
      <c r="AC7543" s="319"/>
      <c r="AD7543" s="319"/>
      <c r="AE7543" s="319"/>
      <c r="AF7543" s="319"/>
    </row>
    <row r="7544" spans="2:32" s="313" customFormat="1" hidden="1" x14ac:dyDescent="0.25">
      <c r="B7544" s="313" t="s">
        <v>3485</v>
      </c>
      <c r="C7544" s="672"/>
      <c r="D7544" s="313" t="s">
        <v>12901</v>
      </c>
      <c r="E7544" s="313" t="s">
        <v>3486</v>
      </c>
      <c r="I7544" s="313" t="s">
        <v>3487</v>
      </c>
      <c r="J7544" s="313" t="s">
        <v>473</v>
      </c>
      <c r="K7544" s="313">
        <v>8</v>
      </c>
      <c r="L7544" s="319"/>
      <c r="M7544" s="319">
        <v>17</v>
      </c>
      <c r="N7544" s="319">
        <v>18</v>
      </c>
      <c r="O7544" s="319" t="s">
        <v>9644</v>
      </c>
      <c r="P7544" s="319">
        <v>62</v>
      </c>
      <c r="Q7544" s="319">
        <v>45</v>
      </c>
      <c r="R7544" s="319">
        <v>37</v>
      </c>
      <c r="S7544" s="319" t="s">
        <v>9648</v>
      </c>
      <c r="T7544" s="319">
        <v>144</v>
      </c>
      <c r="U7544" s="319">
        <v>8.2880000000000003</v>
      </c>
      <c r="V7544" s="319">
        <v>-62.76</v>
      </c>
      <c r="W7544" s="319"/>
      <c r="X7544" s="319"/>
      <c r="Y7544" s="319"/>
      <c r="Z7544" s="319"/>
      <c r="AA7544" s="319"/>
      <c r="AB7544" s="319"/>
      <c r="AC7544" s="319"/>
      <c r="AD7544" s="319"/>
      <c r="AE7544" s="319"/>
      <c r="AF7544" s="319"/>
    </row>
    <row r="7545" spans="2:32" s="313" customFormat="1" hidden="1" x14ac:dyDescent="0.25">
      <c r="B7545" s="313" t="s">
        <v>6969</v>
      </c>
      <c r="C7545" s="672"/>
      <c r="D7545" s="313" t="s">
        <v>12902</v>
      </c>
      <c r="E7545" s="313" t="s">
        <v>6970</v>
      </c>
      <c r="I7545" s="313" t="s">
        <v>6969</v>
      </c>
      <c r="J7545" s="313" t="s">
        <v>2482</v>
      </c>
      <c r="K7545" s="313">
        <v>19</v>
      </c>
      <c r="L7545" s="319"/>
      <c r="M7545" s="319">
        <v>34</v>
      </c>
      <c r="N7545" s="319">
        <v>35</v>
      </c>
      <c r="O7545" s="319" t="s">
        <v>9644</v>
      </c>
      <c r="P7545" s="319">
        <v>37</v>
      </c>
      <c r="Q7545" s="319">
        <v>12</v>
      </c>
      <c r="R7545" s="319">
        <v>57</v>
      </c>
      <c r="S7545" s="319" t="s">
        <v>9645</v>
      </c>
      <c r="T7545" s="319">
        <v>4</v>
      </c>
      <c r="U7545" s="319">
        <v>19.576000000000001</v>
      </c>
      <c r="V7545" s="319">
        <v>37.216000000000001</v>
      </c>
      <c r="W7545" s="319"/>
      <c r="X7545" s="319"/>
      <c r="Y7545" s="319"/>
      <c r="Z7545" s="319"/>
      <c r="AA7545" s="319"/>
      <c r="AB7545" s="319"/>
      <c r="AC7545" s="319"/>
      <c r="AD7545" s="319"/>
      <c r="AE7545" s="319"/>
      <c r="AF7545" s="319"/>
    </row>
    <row r="7546" spans="2:32" s="313" customFormat="1" hidden="1" x14ac:dyDescent="0.25">
      <c r="B7546" s="313" t="s">
        <v>6810</v>
      </c>
      <c r="C7546" s="672"/>
      <c r="D7546" s="313" t="s">
        <v>12903</v>
      </c>
      <c r="E7546" s="313" t="s">
        <v>6811</v>
      </c>
      <c r="I7546" s="313" t="s">
        <v>6810</v>
      </c>
      <c r="J7546" s="313" t="s">
        <v>1578</v>
      </c>
      <c r="K7546" s="313">
        <v>48</v>
      </c>
      <c r="L7546" s="319"/>
      <c r="M7546" s="319">
        <v>37</v>
      </c>
      <c r="N7546" s="319">
        <v>30</v>
      </c>
      <c r="O7546" s="319" t="s">
        <v>9644</v>
      </c>
      <c r="P7546" s="319">
        <v>17</v>
      </c>
      <c r="Q7546" s="319">
        <v>49</v>
      </c>
      <c r="R7546" s="319">
        <v>42</v>
      </c>
      <c r="S7546" s="319" t="s">
        <v>9645</v>
      </c>
      <c r="T7546" s="319">
        <v>167</v>
      </c>
      <c r="U7546" s="319">
        <v>48.625</v>
      </c>
      <c r="V7546" s="319">
        <v>17.827999999999999</v>
      </c>
      <c r="W7546" s="319"/>
      <c r="X7546" s="319"/>
      <c r="Y7546" s="319"/>
      <c r="Z7546" s="319"/>
      <c r="AA7546" s="319"/>
      <c r="AB7546" s="319"/>
      <c r="AC7546" s="319"/>
      <c r="AD7546" s="319"/>
      <c r="AE7546" s="319"/>
      <c r="AF7546" s="319"/>
    </row>
    <row r="7547" spans="2:32" s="313" customFormat="1" hidden="1" x14ac:dyDescent="0.25">
      <c r="B7547" s="313" t="s">
        <v>2740</v>
      </c>
      <c r="C7547" s="672"/>
      <c r="D7547" s="313" t="s">
        <v>12904</v>
      </c>
      <c r="E7547" s="313" t="s">
        <v>2741</v>
      </c>
      <c r="I7547" s="313" t="s">
        <v>2742</v>
      </c>
      <c r="J7547" s="313" t="s">
        <v>498</v>
      </c>
      <c r="K7547" s="313">
        <v>36</v>
      </c>
      <c r="L7547" s="319"/>
      <c r="M7547" s="319">
        <v>12</v>
      </c>
      <c r="N7547" s="319">
        <v>45</v>
      </c>
      <c r="O7547" s="319" t="s">
        <v>9644</v>
      </c>
      <c r="P7547" s="319">
        <v>1</v>
      </c>
      <c r="Q7547" s="319">
        <v>19</v>
      </c>
      <c r="R7547" s="319">
        <v>54</v>
      </c>
      <c r="S7547" s="319" t="s">
        <v>9645</v>
      </c>
      <c r="T7547" s="319">
        <v>142</v>
      </c>
      <c r="U7547" s="319">
        <v>36.213000000000001</v>
      </c>
      <c r="V7547" s="319">
        <v>1.3320000000000001</v>
      </c>
      <c r="W7547" s="319"/>
      <c r="X7547" s="319"/>
      <c r="Y7547" s="319"/>
      <c r="Z7547" s="319"/>
      <c r="AA7547" s="319"/>
      <c r="AB7547" s="319"/>
      <c r="AC7547" s="319"/>
      <c r="AD7547" s="319"/>
      <c r="AE7547" s="319"/>
      <c r="AF7547" s="319"/>
    </row>
    <row r="7548" spans="2:32" s="313" customFormat="1" hidden="1" x14ac:dyDescent="0.25">
      <c r="B7548" s="313" t="s">
        <v>2302</v>
      </c>
      <c r="C7548" s="672"/>
      <c r="D7548" s="313" t="s">
        <v>12905</v>
      </c>
      <c r="E7548" s="313" t="s">
        <v>2303</v>
      </c>
      <c r="I7548" s="313" t="s">
        <v>2302</v>
      </c>
      <c r="J7548" s="313" t="s">
        <v>1194</v>
      </c>
      <c r="K7548" s="313">
        <v>53</v>
      </c>
      <c r="L7548" s="319"/>
      <c r="M7548" s="319">
        <v>5</v>
      </c>
      <c r="N7548" s="319">
        <v>34</v>
      </c>
      <c r="O7548" s="319" t="s">
        <v>9644</v>
      </c>
      <c r="P7548" s="319">
        <v>0</v>
      </c>
      <c r="Q7548" s="319">
        <v>9</v>
      </c>
      <c r="R7548" s="319">
        <v>57</v>
      </c>
      <c r="S7548" s="319" t="s">
        <v>9648</v>
      </c>
      <c r="T7548" s="319">
        <v>8</v>
      </c>
      <c r="U7548" s="319">
        <v>53.093000000000004</v>
      </c>
      <c r="V7548" s="319">
        <v>-0.16600000000000001</v>
      </c>
      <c r="W7548" s="319"/>
      <c r="X7548" s="319"/>
      <c r="Y7548" s="319"/>
      <c r="Z7548" s="319"/>
      <c r="AA7548" s="319"/>
      <c r="AB7548" s="319"/>
      <c r="AC7548" s="319"/>
      <c r="AD7548" s="319"/>
      <c r="AE7548" s="319"/>
      <c r="AF7548" s="319"/>
    </row>
    <row r="7549" spans="2:32" s="313" customFormat="1" hidden="1" x14ac:dyDescent="0.25">
      <c r="B7549" s="313" t="s">
        <v>3673</v>
      </c>
      <c r="C7549" s="672"/>
      <c r="D7549" s="313" t="s">
        <v>12906</v>
      </c>
      <c r="E7549" s="313" t="s">
        <v>3675</v>
      </c>
      <c r="I7549" s="313" t="s">
        <v>3676</v>
      </c>
      <c r="J7549" s="313" t="s">
        <v>406</v>
      </c>
      <c r="K7549" s="313">
        <v>49</v>
      </c>
      <c r="L7549" s="319"/>
      <c r="M7549" s="319">
        <v>23</v>
      </c>
      <c r="N7549" s="319">
        <v>36</v>
      </c>
      <c r="O7549" s="319" t="s">
        <v>9644</v>
      </c>
      <c r="P7549" s="319">
        <v>8</v>
      </c>
      <c r="Q7549" s="319">
        <v>39</v>
      </c>
      <c r="R7549" s="319">
        <v>7</v>
      </c>
      <c r="S7549" s="319" t="s">
        <v>9645</v>
      </c>
      <c r="T7549" s="319">
        <v>110</v>
      </c>
      <c r="U7549" s="319">
        <v>49.393000000000001</v>
      </c>
      <c r="V7549" s="319">
        <v>8.6519999999999992</v>
      </c>
      <c r="W7549" s="319"/>
      <c r="X7549" s="319"/>
      <c r="Y7549" s="319"/>
      <c r="Z7549" s="319"/>
      <c r="AA7549" s="319"/>
      <c r="AB7549" s="319"/>
      <c r="AC7549" s="319"/>
      <c r="AD7549" s="319"/>
      <c r="AE7549" s="319"/>
      <c r="AF7549" s="319"/>
    </row>
    <row r="7550" spans="2:32" s="313" customFormat="1" hidden="1" x14ac:dyDescent="0.25">
      <c r="B7550" s="313" t="s">
        <v>4550</v>
      </c>
      <c r="C7550" s="672"/>
      <c r="D7550" s="313" t="s">
        <v>12907</v>
      </c>
      <c r="E7550" s="313" t="s">
        <v>4551</v>
      </c>
      <c r="I7550" s="313" t="s">
        <v>4552</v>
      </c>
      <c r="J7550" s="313" t="s">
        <v>847</v>
      </c>
      <c r="K7550" s="313">
        <v>50</v>
      </c>
      <c r="L7550" s="319"/>
      <c r="M7550" s="319">
        <v>49</v>
      </c>
      <c r="N7550" s="319">
        <v>4</v>
      </c>
      <c r="O7550" s="319" t="s">
        <v>9644</v>
      </c>
      <c r="P7550" s="319">
        <v>3</v>
      </c>
      <c r="Q7550" s="319">
        <v>12</v>
      </c>
      <c r="R7550" s="319">
        <v>30</v>
      </c>
      <c r="S7550" s="319" t="s">
        <v>9645</v>
      </c>
      <c r="T7550" s="319">
        <v>19</v>
      </c>
      <c r="U7550" s="319">
        <v>50.817999999999998</v>
      </c>
      <c r="V7550" s="319">
        <v>3.2080000000000002</v>
      </c>
      <c r="W7550" s="319"/>
      <c r="X7550" s="319"/>
      <c r="Y7550" s="319"/>
      <c r="Z7550" s="319"/>
      <c r="AA7550" s="319"/>
      <c r="AB7550" s="319"/>
      <c r="AC7550" s="319"/>
      <c r="AD7550" s="319"/>
      <c r="AE7550" s="319"/>
      <c r="AF7550" s="319"/>
    </row>
    <row r="7551" spans="2:32" s="313" customFormat="1" hidden="1" x14ac:dyDescent="0.25">
      <c r="B7551" s="313" t="s">
        <v>4848</v>
      </c>
      <c r="C7551" s="672"/>
      <c r="D7551" s="313" t="s">
        <v>12908</v>
      </c>
      <c r="E7551" s="313" t="s">
        <v>4849</v>
      </c>
      <c r="I7551" s="313" t="s">
        <v>4848</v>
      </c>
      <c r="J7551" s="313" t="s">
        <v>1194</v>
      </c>
      <c r="K7551" s="313">
        <v>51</v>
      </c>
      <c r="L7551" s="319"/>
      <c r="M7551" s="319">
        <v>11</v>
      </c>
      <c r="N7551" s="319">
        <v>6</v>
      </c>
      <c r="O7551" s="319" t="s">
        <v>9644</v>
      </c>
      <c r="P7551" s="319">
        <v>1</v>
      </c>
      <c r="Q7551" s="319">
        <v>1</v>
      </c>
      <c r="R7551" s="319">
        <v>56</v>
      </c>
      <c r="S7551" s="319" t="s">
        <v>9648</v>
      </c>
      <c r="T7551" s="319">
        <v>189</v>
      </c>
      <c r="U7551" s="319">
        <v>51.185000000000002</v>
      </c>
      <c r="V7551" s="319">
        <v>-1.032</v>
      </c>
      <c r="W7551" s="319"/>
      <c r="X7551" s="319"/>
      <c r="Y7551" s="319"/>
      <c r="Z7551" s="319"/>
      <c r="AA7551" s="319"/>
      <c r="AB7551" s="319"/>
      <c r="AC7551" s="319"/>
      <c r="AD7551" s="319"/>
      <c r="AE7551" s="319"/>
      <c r="AF7551" s="319"/>
    </row>
    <row r="7552" spans="2:32" s="313" customFormat="1" hidden="1" x14ac:dyDescent="0.25">
      <c r="B7552" s="313" t="s">
        <v>4859</v>
      </c>
      <c r="C7552" s="672"/>
      <c r="D7552" s="313" t="s">
        <v>12909</v>
      </c>
      <c r="E7552" s="313" t="s">
        <v>4860</v>
      </c>
      <c r="I7552" s="313" t="s">
        <v>4859</v>
      </c>
      <c r="J7552" s="313" t="s">
        <v>600</v>
      </c>
      <c r="K7552" s="313">
        <v>41</v>
      </c>
      <c r="L7552" s="319"/>
      <c r="M7552" s="319">
        <v>32</v>
      </c>
      <c r="N7552" s="319">
        <v>32</v>
      </c>
      <c r="O7552" s="319" t="s">
        <v>9644</v>
      </c>
      <c r="P7552" s="319">
        <v>12</v>
      </c>
      <c r="Q7552" s="319">
        <v>54</v>
      </c>
      <c r="R7552" s="319">
        <v>32</v>
      </c>
      <c r="S7552" s="319" t="s">
        <v>9645</v>
      </c>
      <c r="T7552" s="319">
        <v>29</v>
      </c>
      <c r="U7552" s="319">
        <v>41.542000000000002</v>
      </c>
      <c r="V7552" s="319">
        <v>12.909000000000001</v>
      </c>
      <c r="W7552" s="319"/>
      <c r="X7552" s="319"/>
      <c r="Y7552" s="319"/>
      <c r="Z7552" s="319"/>
      <c r="AA7552" s="319"/>
      <c r="AB7552" s="319"/>
      <c r="AC7552" s="319"/>
      <c r="AD7552" s="319"/>
      <c r="AE7552" s="319"/>
      <c r="AF7552" s="319"/>
    </row>
    <row r="7553" spans="2:32" s="313" customFormat="1" hidden="1" x14ac:dyDescent="0.25">
      <c r="B7553" s="313" t="s">
        <v>5466</v>
      </c>
      <c r="C7553" s="672"/>
      <c r="D7553" s="313" t="s">
        <v>12910</v>
      </c>
      <c r="E7553" s="313" t="s">
        <v>5467</v>
      </c>
      <c r="I7553" s="313" t="s">
        <v>5468</v>
      </c>
      <c r="J7553" s="313" t="s">
        <v>418</v>
      </c>
      <c r="K7553" s="313">
        <v>32</v>
      </c>
      <c r="L7553" s="319"/>
      <c r="M7553" s="319">
        <v>0</v>
      </c>
      <c r="N7553" s="319">
        <v>8</v>
      </c>
      <c r="O7553" s="319" t="s">
        <v>9644</v>
      </c>
      <c r="P7553" s="319">
        <v>49</v>
      </c>
      <c r="Q7553" s="319">
        <v>16</v>
      </c>
      <c r="R7553" s="319">
        <v>14</v>
      </c>
      <c r="S7553" s="319" t="s">
        <v>9645</v>
      </c>
      <c r="T7553" s="319">
        <v>362</v>
      </c>
      <c r="U7553" s="319">
        <v>32.002000000000002</v>
      </c>
      <c r="V7553" s="319">
        <v>49.271000000000001</v>
      </c>
      <c r="W7553" s="319"/>
      <c r="X7553" s="319"/>
      <c r="Y7553" s="319"/>
      <c r="Z7553" s="319"/>
      <c r="AA7553" s="319"/>
      <c r="AB7553" s="319"/>
      <c r="AC7553" s="319"/>
      <c r="AD7553" s="319"/>
      <c r="AE7553" s="319"/>
      <c r="AF7553" s="319"/>
    </row>
    <row r="7554" spans="2:32" s="313" customFormat="1" hidden="1" x14ac:dyDescent="0.25">
      <c r="B7554" s="313" t="s">
        <v>814</v>
      </c>
      <c r="C7554" s="672"/>
      <c r="D7554" s="313" t="s">
        <v>12911</v>
      </c>
      <c r="E7554" s="313" t="s">
        <v>815</v>
      </c>
      <c r="I7554" s="313" t="s">
        <v>814</v>
      </c>
      <c r="J7554" s="313" t="s">
        <v>423</v>
      </c>
      <c r="K7554" s="313">
        <v>46</v>
      </c>
      <c r="L7554" s="319"/>
      <c r="M7554" s="319">
        <v>11</v>
      </c>
      <c r="N7554" s="319">
        <v>31</v>
      </c>
      <c r="O7554" s="319" t="s">
        <v>9644</v>
      </c>
      <c r="P7554" s="319">
        <v>6</v>
      </c>
      <c r="Q7554" s="319">
        <v>16</v>
      </c>
      <c r="R7554" s="319">
        <v>6</v>
      </c>
      <c r="S7554" s="319" t="s">
        <v>9645</v>
      </c>
      <c r="T7554" s="319">
        <v>493</v>
      </c>
      <c r="U7554" s="319">
        <v>46.192</v>
      </c>
      <c r="V7554" s="319">
        <v>6.2679999999999998</v>
      </c>
      <c r="W7554" s="319"/>
      <c r="X7554" s="319"/>
      <c r="Y7554" s="319"/>
      <c r="Z7554" s="319"/>
      <c r="AA7554" s="319"/>
      <c r="AB7554" s="319"/>
      <c r="AC7554" s="319"/>
      <c r="AD7554" s="319"/>
      <c r="AE7554" s="319"/>
      <c r="AF7554" s="319"/>
    </row>
    <row r="7555" spans="2:32" s="313" customFormat="1" hidden="1" x14ac:dyDescent="0.25">
      <c r="B7555" s="313" t="s">
        <v>5180</v>
      </c>
      <c r="C7555" s="672"/>
      <c r="D7555" s="313" t="s">
        <v>12912</v>
      </c>
      <c r="E7555" s="313" t="s">
        <v>5185</v>
      </c>
      <c r="I7555" s="313" t="s">
        <v>5186</v>
      </c>
      <c r="J7555" s="313" t="s">
        <v>423</v>
      </c>
      <c r="K7555" s="313">
        <v>46</v>
      </c>
      <c r="L7555" s="319"/>
      <c r="M7555" s="319">
        <v>17</v>
      </c>
      <c r="N7555" s="319">
        <v>42</v>
      </c>
      <c r="O7555" s="319" t="s">
        <v>9644</v>
      </c>
      <c r="P7555" s="319">
        <v>4</v>
      </c>
      <c r="Q7555" s="319">
        <v>47</v>
      </c>
      <c r="R7555" s="319">
        <v>44</v>
      </c>
      <c r="S7555" s="319" t="s">
        <v>9645</v>
      </c>
      <c r="T7555" s="319">
        <v>222</v>
      </c>
      <c r="U7555" s="319">
        <v>46.295000000000002</v>
      </c>
      <c r="V7555" s="319">
        <v>4.7960000000000003</v>
      </c>
      <c r="W7555" s="319"/>
      <c r="X7555" s="319"/>
      <c r="Y7555" s="319"/>
      <c r="Z7555" s="319"/>
      <c r="AA7555" s="319"/>
      <c r="AB7555" s="319"/>
      <c r="AC7555" s="319"/>
      <c r="AD7555" s="319"/>
      <c r="AE7555" s="319"/>
      <c r="AF7555" s="319"/>
    </row>
    <row r="7556" spans="2:32" s="313" customFormat="1" hidden="1" x14ac:dyDescent="0.25">
      <c r="B7556" s="313" t="s">
        <v>6538</v>
      </c>
      <c r="C7556" s="672"/>
      <c r="D7556" s="313" t="s">
        <v>12913</v>
      </c>
      <c r="E7556" s="313" t="s">
        <v>6539</v>
      </c>
      <c r="I7556" s="313" t="s">
        <v>6538</v>
      </c>
      <c r="J7556" s="313" t="s">
        <v>600</v>
      </c>
      <c r="K7556" s="313">
        <v>45</v>
      </c>
      <c r="L7556" s="319"/>
      <c r="M7556" s="319">
        <v>23</v>
      </c>
      <c r="N7556" s="319">
        <v>44</v>
      </c>
      <c r="O7556" s="319" t="s">
        <v>9644</v>
      </c>
      <c r="P7556" s="319">
        <v>11</v>
      </c>
      <c r="Q7556" s="319">
        <v>50</v>
      </c>
      <c r="R7556" s="319">
        <v>52</v>
      </c>
      <c r="S7556" s="319" t="s">
        <v>9645</v>
      </c>
      <c r="T7556" s="319">
        <v>14</v>
      </c>
      <c r="U7556" s="319">
        <v>45.396000000000001</v>
      </c>
      <c r="V7556" s="319">
        <v>11.848000000000001</v>
      </c>
      <c r="W7556" s="319"/>
      <c r="X7556" s="319"/>
      <c r="Y7556" s="319"/>
      <c r="Z7556" s="319"/>
      <c r="AA7556" s="319"/>
      <c r="AB7556" s="319"/>
      <c r="AC7556" s="319"/>
      <c r="AD7556" s="319"/>
      <c r="AE7556" s="319"/>
      <c r="AF7556" s="319"/>
    </row>
    <row r="7557" spans="2:32" s="313" customFormat="1" hidden="1" x14ac:dyDescent="0.25">
      <c r="B7557" s="313" t="s">
        <v>6685</v>
      </c>
      <c r="C7557" s="672"/>
      <c r="D7557" s="313" t="s">
        <v>12914</v>
      </c>
      <c r="E7557" s="313" t="s">
        <v>6686</v>
      </c>
      <c r="I7557" s="313" t="s">
        <v>6685</v>
      </c>
      <c r="J7557" s="313" t="s">
        <v>6687</v>
      </c>
      <c r="K7557" s="313">
        <v>1</v>
      </c>
      <c r="L7557" s="319"/>
      <c r="M7557" s="319">
        <v>21</v>
      </c>
      <c r="N7557" s="319">
        <v>37</v>
      </c>
      <c r="O7557" s="319" t="s">
        <v>9644</v>
      </c>
      <c r="P7557" s="319">
        <v>103</v>
      </c>
      <c r="Q7557" s="319">
        <v>54</v>
      </c>
      <c r="R7557" s="319">
        <v>34</v>
      </c>
      <c r="S7557" s="319" t="s">
        <v>9645</v>
      </c>
      <c r="T7557" s="319">
        <v>20</v>
      </c>
      <c r="U7557" s="319">
        <v>1.36</v>
      </c>
      <c r="V7557" s="319">
        <v>103.90900000000001</v>
      </c>
      <c r="W7557" s="319"/>
      <c r="X7557" s="319"/>
      <c r="Y7557" s="319"/>
      <c r="Z7557" s="319"/>
      <c r="AA7557" s="319"/>
      <c r="AB7557" s="319"/>
      <c r="AC7557" s="319"/>
      <c r="AD7557" s="319"/>
      <c r="AE7557" s="319"/>
      <c r="AF7557" s="319"/>
    </row>
    <row r="7558" spans="2:32" s="313" customFormat="1" hidden="1" x14ac:dyDescent="0.25">
      <c r="B7558" s="313" t="s">
        <v>6832</v>
      </c>
      <c r="C7558" s="672"/>
      <c r="D7558" s="313" t="s">
        <v>12915</v>
      </c>
      <c r="E7558" s="313" t="s">
        <v>6833</v>
      </c>
      <c r="I7558" s="313" t="s">
        <v>6834</v>
      </c>
      <c r="J7558" s="313" t="s">
        <v>665</v>
      </c>
      <c r="K7558" s="313">
        <v>21</v>
      </c>
      <c r="L7558" s="319"/>
      <c r="M7558" s="319">
        <v>59</v>
      </c>
      <c r="N7558" s="319">
        <v>7</v>
      </c>
      <c r="O7558" s="319" t="s">
        <v>9647</v>
      </c>
      <c r="P7558" s="319">
        <v>47</v>
      </c>
      <c r="Q7558" s="319">
        <v>20</v>
      </c>
      <c r="R7558" s="319">
        <v>17</v>
      </c>
      <c r="S7558" s="319" t="s">
        <v>9648</v>
      </c>
      <c r="T7558" s="319">
        <v>600</v>
      </c>
      <c r="U7558" s="319">
        <v>-21.984999999999999</v>
      </c>
      <c r="V7558" s="319">
        <v>-47.338000000000001</v>
      </c>
      <c r="W7558" s="319"/>
      <c r="X7558" s="319"/>
      <c r="Y7558" s="319"/>
      <c r="Z7558" s="319"/>
      <c r="AA7558" s="319"/>
      <c r="AB7558" s="319"/>
      <c r="AC7558" s="319"/>
      <c r="AD7558" s="319"/>
      <c r="AE7558" s="319"/>
      <c r="AF7558" s="319"/>
    </row>
    <row r="7559" spans="2:32" s="313" customFormat="1" hidden="1" x14ac:dyDescent="0.25">
      <c r="B7559" s="313" t="s">
        <v>6801</v>
      </c>
      <c r="C7559" s="672"/>
      <c r="D7559" s="313" t="s">
        <v>12916</v>
      </c>
      <c r="E7559" s="313" t="s">
        <v>6802</v>
      </c>
      <c r="I7559" s="313" t="s">
        <v>6801</v>
      </c>
      <c r="J7559" s="313" t="s">
        <v>600</v>
      </c>
      <c r="K7559" s="313">
        <v>44</v>
      </c>
      <c r="L7559" s="319"/>
      <c r="M7559" s="319">
        <v>54</v>
      </c>
      <c r="N7559" s="319">
        <v>47</v>
      </c>
      <c r="O7559" s="319" t="s">
        <v>9644</v>
      </c>
      <c r="P7559" s="319">
        <v>9</v>
      </c>
      <c r="Q7559" s="319">
        <v>43</v>
      </c>
      <c r="R7559" s="319">
        <v>24</v>
      </c>
      <c r="S7559" s="319" t="s">
        <v>9645</v>
      </c>
      <c r="T7559" s="319">
        <v>139</v>
      </c>
      <c r="U7559" s="319">
        <v>44.912999999999997</v>
      </c>
      <c r="V7559" s="319">
        <v>9.7230000000000008</v>
      </c>
      <c r="W7559" s="319"/>
      <c r="X7559" s="319"/>
      <c r="Y7559" s="319"/>
      <c r="Z7559" s="319"/>
      <c r="AA7559" s="319"/>
      <c r="AB7559" s="319"/>
      <c r="AC7559" s="319"/>
      <c r="AD7559" s="319"/>
      <c r="AE7559" s="319"/>
      <c r="AF7559" s="319"/>
    </row>
    <row r="7560" spans="2:32" s="313" customFormat="1" hidden="1" x14ac:dyDescent="0.25">
      <c r="B7560" s="313" t="s">
        <v>7208</v>
      </c>
      <c r="C7560" s="672"/>
      <c r="D7560" s="313" t="s">
        <v>12917</v>
      </c>
      <c r="E7560" s="313" t="s">
        <v>7209</v>
      </c>
      <c r="I7560" s="313" t="s">
        <v>7210</v>
      </c>
      <c r="J7560" s="313" t="s">
        <v>469</v>
      </c>
      <c r="K7560" s="313">
        <v>20</v>
      </c>
      <c r="L7560" s="319"/>
      <c r="M7560" s="319">
        <v>37</v>
      </c>
      <c r="N7560" s="319">
        <v>26</v>
      </c>
      <c r="O7560" s="319" t="s">
        <v>9644</v>
      </c>
      <c r="P7560" s="319">
        <v>100</v>
      </c>
      <c r="Q7560" s="319">
        <v>22</v>
      </c>
      <c r="R7560" s="319">
        <v>7</v>
      </c>
      <c r="S7560" s="319" t="s">
        <v>9648</v>
      </c>
      <c r="T7560" s="319">
        <v>1970</v>
      </c>
      <c r="U7560" s="319">
        <v>20.623999999999999</v>
      </c>
      <c r="V7560" s="319">
        <v>-100.369</v>
      </c>
      <c r="W7560" s="319"/>
      <c r="X7560" s="319"/>
      <c r="Y7560" s="319"/>
      <c r="Z7560" s="319"/>
      <c r="AA7560" s="319"/>
      <c r="AB7560" s="319"/>
      <c r="AC7560" s="319"/>
      <c r="AD7560" s="319"/>
      <c r="AE7560" s="319"/>
      <c r="AF7560" s="319"/>
    </row>
    <row r="7561" spans="2:32" s="313" customFormat="1" hidden="1" x14ac:dyDescent="0.25">
      <c r="B7561" s="313" t="s">
        <v>5903</v>
      </c>
      <c r="C7561" s="672"/>
      <c r="D7561" s="313" t="s">
        <v>12918</v>
      </c>
      <c r="E7561" s="313" t="s">
        <v>5904</v>
      </c>
      <c r="I7561" s="313" t="s">
        <v>5903</v>
      </c>
      <c r="J7561" s="313" t="s">
        <v>916</v>
      </c>
      <c r="K7561" s="313">
        <v>3</v>
      </c>
      <c r="L7561" s="319"/>
      <c r="M7561" s="319">
        <v>21</v>
      </c>
      <c r="N7561" s="319">
        <v>46</v>
      </c>
      <c r="O7561" s="319" t="s">
        <v>9647</v>
      </c>
      <c r="P7561" s="319">
        <v>37</v>
      </c>
      <c r="Q7561" s="319">
        <v>19</v>
      </c>
      <c r="R7561" s="319">
        <v>24</v>
      </c>
      <c r="S7561" s="319" t="s">
        <v>9645</v>
      </c>
      <c r="T7561" s="319">
        <v>854</v>
      </c>
      <c r="U7561" s="319">
        <v>-3.363</v>
      </c>
      <c r="V7561" s="319">
        <v>37.323</v>
      </c>
      <c r="W7561" s="319"/>
      <c r="X7561" s="319"/>
      <c r="Y7561" s="319"/>
      <c r="Z7561" s="319"/>
      <c r="AA7561" s="319"/>
      <c r="AB7561" s="319"/>
      <c r="AC7561" s="319"/>
      <c r="AD7561" s="319"/>
      <c r="AE7561" s="319"/>
      <c r="AF7561" s="319"/>
    </row>
    <row r="7562" spans="2:32" s="313" customFormat="1" hidden="1" x14ac:dyDescent="0.25">
      <c r="B7562" s="313" t="s">
        <v>3521</v>
      </c>
      <c r="C7562" s="672"/>
      <c r="D7562" s="313" t="s">
        <v>12919</v>
      </c>
      <c r="E7562" s="313" t="s">
        <v>3522</v>
      </c>
      <c r="I7562" s="313" t="s">
        <v>3521</v>
      </c>
      <c r="J7562" s="313" t="s">
        <v>463</v>
      </c>
      <c r="K7562" s="313">
        <v>12</v>
      </c>
      <c r="L7562" s="319"/>
      <c r="M7562" s="319">
        <v>10</v>
      </c>
      <c r="N7562" s="319">
        <v>18</v>
      </c>
      <c r="O7562" s="319" t="s">
        <v>9644</v>
      </c>
      <c r="P7562" s="319">
        <v>6</v>
      </c>
      <c r="Q7562" s="319">
        <v>41</v>
      </c>
      <c r="R7562" s="319">
        <v>46</v>
      </c>
      <c r="S7562" s="319" t="s">
        <v>9645</v>
      </c>
      <c r="T7562" s="319">
        <v>464</v>
      </c>
      <c r="U7562" s="319">
        <v>12.172000000000001</v>
      </c>
      <c r="V7562" s="319">
        <v>6.6959999999999997</v>
      </c>
      <c r="W7562" s="319"/>
      <c r="X7562" s="319"/>
      <c r="Y7562" s="319"/>
      <c r="Z7562" s="319"/>
      <c r="AA7562" s="319"/>
      <c r="AB7562" s="319"/>
      <c r="AC7562" s="319"/>
      <c r="AD7562" s="319"/>
      <c r="AE7562" s="319"/>
      <c r="AF7562" s="319"/>
    </row>
    <row r="7563" spans="2:32" s="313" customFormat="1" hidden="1" x14ac:dyDescent="0.25">
      <c r="B7563" s="313" t="s">
        <v>9036</v>
      </c>
      <c r="C7563" s="672"/>
      <c r="D7563" s="313" t="s">
        <v>12920</v>
      </c>
      <c r="E7563" s="313" t="s">
        <v>9037</v>
      </c>
      <c r="I7563" s="313" t="s">
        <v>9036</v>
      </c>
      <c r="J7563" s="313" t="s">
        <v>2849</v>
      </c>
      <c r="K7563" s="313">
        <v>60</v>
      </c>
      <c r="L7563" s="319"/>
      <c r="M7563" s="319">
        <v>53</v>
      </c>
      <c r="N7563" s="319">
        <v>47</v>
      </c>
      <c r="O7563" s="319" t="s">
        <v>9644</v>
      </c>
      <c r="P7563" s="319">
        <v>26</v>
      </c>
      <c r="Q7563" s="319">
        <v>56</v>
      </c>
      <c r="R7563" s="319">
        <v>18</v>
      </c>
      <c r="S7563" s="319" t="s">
        <v>9645</v>
      </c>
      <c r="T7563" s="319">
        <v>104</v>
      </c>
      <c r="U7563" s="319">
        <v>60.896000000000001</v>
      </c>
      <c r="V7563" s="319">
        <v>26.937999999999999</v>
      </c>
      <c r="W7563" s="319"/>
      <c r="X7563" s="319"/>
      <c r="Y7563" s="319"/>
      <c r="Z7563" s="319"/>
      <c r="AA7563" s="319"/>
      <c r="AB7563" s="319"/>
      <c r="AC7563" s="319"/>
      <c r="AD7563" s="319"/>
      <c r="AE7563" s="319"/>
      <c r="AF7563" s="319"/>
    </row>
    <row r="7564" spans="2:32" s="313" customFormat="1" hidden="1" x14ac:dyDescent="0.25">
      <c r="B7564" s="313" t="s">
        <v>552</v>
      </c>
      <c r="C7564" s="672"/>
      <c r="D7564" s="313" t="s">
        <v>12921</v>
      </c>
      <c r="E7564" s="313" t="s">
        <v>553</v>
      </c>
      <c r="I7564" s="313" t="s">
        <v>554</v>
      </c>
      <c r="J7564" s="313" t="s">
        <v>423</v>
      </c>
      <c r="K7564" s="313">
        <v>43</v>
      </c>
      <c r="L7564" s="319"/>
      <c r="M7564" s="319">
        <v>30</v>
      </c>
      <c r="N7564" s="319">
        <v>19</v>
      </c>
      <c r="O7564" s="319" t="s">
        <v>9644</v>
      </c>
      <c r="P7564" s="319">
        <v>5</v>
      </c>
      <c r="Q7564" s="319">
        <v>22</v>
      </c>
      <c r="R7564" s="319">
        <v>4</v>
      </c>
      <c r="S7564" s="319" t="s">
        <v>9645</v>
      </c>
      <c r="T7564" s="319">
        <v>112</v>
      </c>
      <c r="U7564" s="319">
        <v>43.505000000000003</v>
      </c>
      <c r="V7564" s="319">
        <v>5.3680000000000003</v>
      </c>
      <c r="W7564" s="319"/>
      <c r="X7564" s="319"/>
      <c r="Y7564" s="319"/>
      <c r="Z7564" s="319"/>
      <c r="AA7564" s="319"/>
      <c r="AB7564" s="319"/>
      <c r="AC7564" s="319"/>
      <c r="AD7564" s="319"/>
      <c r="AE7564" s="319"/>
      <c r="AF7564" s="319"/>
    </row>
    <row r="7565" spans="2:32" s="313" customFormat="1" hidden="1" x14ac:dyDescent="0.25">
      <c r="B7565" s="313" t="s">
        <v>8881</v>
      </c>
      <c r="C7565" s="672"/>
      <c r="D7565" s="313" t="s">
        <v>12922</v>
      </c>
      <c r="E7565" s="313" t="s">
        <v>8882</v>
      </c>
      <c r="I7565" s="313" t="s">
        <v>8883</v>
      </c>
      <c r="J7565" s="313" t="s">
        <v>423</v>
      </c>
      <c r="K7565" s="313">
        <v>48</v>
      </c>
      <c r="L7565" s="319"/>
      <c r="M7565" s="319">
        <v>19</v>
      </c>
      <c r="N7565" s="319">
        <v>22</v>
      </c>
      <c r="O7565" s="319" t="s">
        <v>9644</v>
      </c>
      <c r="P7565" s="319">
        <v>4</v>
      </c>
      <c r="Q7565" s="319">
        <v>1</v>
      </c>
      <c r="R7565" s="319">
        <v>4</v>
      </c>
      <c r="S7565" s="319" t="s">
        <v>9645</v>
      </c>
      <c r="T7565" s="319">
        <v>119</v>
      </c>
      <c r="U7565" s="319">
        <v>48.323</v>
      </c>
      <c r="V7565" s="319">
        <v>4.0179999999999998</v>
      </c>
      <c r="W7565" s="319"/>
      <c r="X7565" s="319"/>
      <c r="Y7565" s="319"/>
      <c r="Z7565" s="319"/>
      <c r="AA7565" s="319"/>
      <c r="AB7565" s="319"/>
      <c r="AC7565" s="319"/>
      <c r="AD7565" s="319"/>
      <c r="AE7565" s="319"/>
      <c r="AF7565" s="319"/>
    </row>
    <row r="7566" spans="2:32" s="313" customFormat="1" hidden="1" x14ac:dyDescent="0.25">
      <c r="B7566" s="313" t="s">
        <v>871</v>
      </c>
      <c r="C7566" s="672"/>
      <c r="D7566" s="313" t="s">
        <v>12923</v>
      </c>
      <c r="E7566" s="313" t="s">
        <v>872</v>
      </c>
      <c r="I7566" s="313" t="s">
        <v>871</v>
      </c>
      <c r="J7566" s="313" t="s">
        <v>440</v>
      </c>
      <c r="K7566" s="313">
        <v>30</v>
      </c>
      <c r="L7566" s="319"/>
      <c r="M7566" s="319">
        <v>54</v>
      </c>
      <c r="N7566" s="319">
        <v>26</v>
      </c>
      <c r="O7566" s="319" t="s">
        <v>9644</v>
      </c>
      <c r="P7566" s="319">
        <v>41</v>
      </c>
      <c r="Q7566" s="319">
        <v>8</v>
      </c>
      <c r="R7566" s="319">
        <v>18</v>
      </c>
      <c r="S7566" s="319" t="s">
        <v>9645</v>
      </c>
      <c r="T7566" s="319">
        <v>553</v>
      </c>
      <c r="U7566" s="319">
        <v>30.907</v>
      </c>
      <c r="V7566" s="319">
        <v>41.137999999999998</v>
      </c>
      <c r="W7566" s="319"/>
      <c r="X7566" s="319"/>
      <c r="Y7566" s="319"/>
      <c r="Z7566" s="319"/>
      <c r="AA7566" s="319"/>
      <c r="AB7566" s="319"/>
      <c r="AC7566" s="319"/>
      <c r="AD7566" s="319"/>
      <c r="AE7566" s="319"/>
      <c r="AF7566" s="319"/>
    </row>
    <row r="7567" spans="2:32" s="313" customFormat="1" hidden="1" x14ac:dyDescent="0.25">
      <c r="B7567" s="313" t="s">
        <v>7233</v>
      </c>
      <c r="C7567" s="672"/>
      <c r="D7567" s="313" t="s">
        <v>12924</v>
      </c>
      <c r="E7567" s="313" t="s">
        <v>7234</v>
      </c>
      <c r="I7567" s="313" t="s">
        <v>7233</v>
      </c>
      <c r="J7567" s="313" t="s">
        <v>440</v>
      </c>
      <c r="K7567" s="313">
        <v>29</v>
      </c>
      <c r="L7567" s="319"/>
      <c r="M7567" s="319">
        <v>37</v>
      </c>
      <c r="N7567" s="319">
        <v>35</v>
      </c>
      <c r="O7567" s="319" t="s">
        <v>9644</v>
      </c>
      <c r="P7567" s="319">
        <v>43</v>
      </c>
      <c r="Q7567" s="319">
        <v>29</v>
      </c>
      <c r="R7567" s="319">
        <v>26</v>
      </c>
      <c r="S7567" s="319" t="s">
        <v>9645</v>
      </c>
      <c r="T7567" s="319">
        <v>450</v>
      </c>
      <c r="U7567" s="319">
        <v>29.626000000000001</v>
      </c>
      <c r="V7567" s="319">
        <v>43.491</v>
      </c>
      <c r="W7567" s="319"/>
      <c r="X7567" s="319"/>
      <c r="Y7567" s="319"/>
      <c r="Z7567" s="319"/>
      <c r="AA7567" s="319"/>
      <c r="AB7567" s="319"/>
      <c r="AC7567" s="319"/>
      <c r="AD7567" s="319"/>
      <c r="AE7567" s="319"/>
      <c r="AF7567" s="319"/>
    </row>
    <row r="7568" spans="2:32" s="313" customFormat="1" hidden="1" x14ac:dyDescent="0.25">
      <c r="B7568" s="313" t="s">
        <v>3145</v>
      </c>
      <c r="C7568" s="672"/>
      <c r="D7568" s="313" t="s">
        <v>12925</v>
      </c>
      <c r="E7568" s="313" t="s">
        <v>3146</v>
      </c>
      <c r="I7568" s="313" t="s">
        <v>3147</v>
      </c>
      <c r="J7568" s="313" t="s">
        <v>733</v>
      </c>
      <c r="K7568" s="313">
        <v>14</v>
      </c>
      <c r="L7568" s="319"/>
      <c r="M7568" s="319">
        <v>55</v>
      </c>
      <c r="N7568" s="319">
        <v>28</v>
      </c>
      <c r="O7568" s="319" t="s">
        <v>9644</v>
      </c>
      <c r="P7568" s="319">
        <v>23</v>
      </c>
      <c r="Q7568" s="319">
        <v>29</v>
      </c>
      <c r="R7568" s="319">
        <v>36</v>
      </c>
      <c r="S7568" s="319" t="s">
        <v>9648</v>
      </c>
      <c r="T7568" s="319">
        <v>71</v>
      </c>
      <c r="U7568" s="319">
        <v>14.923999999999999</v>
      </c>
      <c r="V7568" s="319">
        <v>-23.492999999999999</v>
      </c>
      <c r="W7568" s="319"/>
      <c r="X7568" s="319"/>
      <c r="Y7568" s="319"/>
      <c r="Z7568" s="319"/>
      <c r="AA7568" s="319"/>
      <c r="AB7568" s="319"/>
      <c r="AC7568" s="319"/>
      <c r="AD7568" s="319"/>
      <c r="AE7568" s="319"/>
      <c r="AF7568" s="319"/>
    </row>
    <row r="7569" spans="2:32" s="313" customFormat="1" hidden="1" x14ac:dyDescent="0.25">
      <c r="B7569" s="313" t="s">
        <v>7248</v>
      </c>
      <c r="C7569" s="672"/>
      <c r="D7569" s="313" t="s">
        <v>12926</v>
      </c>
      <c r="E7569" s="313" t="s">
        <v>7249</v>
      </c>
      <c r="I7569" s="313" t="s">
        <v>7248</v>
      </c>
      <c r="J7569" s="313" t="s">
        <v>516</v>
      </c>
      <c r="K7569" s="313">
        <v>22</v>
      </c>
      <c r="L7569" s="319"/>
      <c r="M7569" s="319">
        <v>18</v>
      </c>
      <c r="N7569" s="319">
        <v>33</v>
      </c>
      <c r="O7569" s="319" t="s">
        <v>9644</v>
      </c>
      <c r="P7569" s="319">
        <v>70</v>
      </c>
      <c r="Q7569" s="319">
        <v>46</v>
      </c>
      <c r="R7569" s="319">
        <v>46</v>
      </c>
      <c r="S7569" s="319" t="s">
        <v>9645</v>
      </c>
      <c r="T7569" s="319">
        <v>135</v>
      </c>
      <c r="U7569" s="319">
        <v>22.309000000000001</v>
      </c>
      <c r="V7569" s="319">
        <v>70.778999999999996</v>
      </c>
      <c r="W7569" s="319"/>
      <c r="X7569" s="319"/>
      <c r="Y7569" s="319"/>
      <c r="Z7569" s="319"/>
      <c r="AA7569" s="319"/>
      <c r="AB7569" s="319"/>
      <c r="AC7569" s="319"/>
      <c r="AD7569" s="319"/>
      <c r="AE7569" s="319"/>
      <c r="AF7569" s="319"/>
    </row>
    <row r="7570" spans="2:32" s="313" customFormat="1" hidden="1" x14ac:dyDescent="0.25">
      <c r="B7570" s="313" t="s">
        <v>5432</v>
      </c>
      <c r="C7570" s="672"/>
      <c r="D7570" s="313" t="s">
        <v>12927</v>
      </c>
      <c r="E7570" s="313" t="s">
        <v>5433</v>
      </c>
      <c r="I7570" s="313" t="s">
        <v>5434</v>
      </c>
      <c r="J7570" s="313" t="s">
        <v>508</v>
      </c>
      <c r="K7570" s="313">
        <v>31</v>
      </c>
      <c r="L7570" s="319"/>
      <c r="M7570" s="319">
        <v>36</v>
      </c>
      <c r="N7570" s="319">
        <v>24</v>
      </c>
      <c r="O7570" s="319" t="s">
        <v>9644</v>
      </c>
      <c r="P7570" s="319">
        <v>8</v>
      </c>
      <c r="Q7570" s="319">
        <v>2</v>
      </c>
      <c r="R7570" s="319">
        <v>10</v>
      </c>
      <c r="S7570" s="319" t="s">
        <v>9648</v>
      </c>
      <c r="T7570" s="319">
        <v>468</v>
      </c>
      <c r="U7570" s="319">
        <v>31.606999999999999</v>
      </c>
      <c r="V7570" s="319">
        <v>-8.0359999999999996</v>
      </c>
      <c r="W7570" s="319"/>
      <c r="X7570" s="319"/>
      <c r="Y7570" s="319"/>
      <c r="Z7570" s="319"/>
      <c r="AA7570" s="319"/>
      <c r="AB7570" s="319"/>
      <c r="AC7570" s="319"/>
      <c r="AD7570" s="319"/>
      <c r="AE7570" s="319"/>
      <c r="AF7570" s="319"/>
    </row>
    <row r="7571" spans="2:32" s="313" customFormat="1" hidden="1" x14ac:dyDescent="0.25">
      <c r="B7571" s="313" t="s">
        <v>7416</v>
      </c>
      <c r="C7571" s="672"/>
      <c r="D7571" s="313" t="s">
        <v>12928</v>
      </c>
      <c r="E7571" s="313" t="s">
        <v>7417</v>
      </c>
      <c r="I7571" s="313" t="s">
        <v>7418</v>
      </c>
      <c r="J7571" s="313" t="s">
        <v>436</v>
      </c>
      <c r="K7571" s="313">
        <v>33</v>
      </c>
      <c r="L7571" s="319"/>
      <c r="M7571" s="319">
        <v>57</v>
      </c>
      <c r="N7571" s="319">
        <v>6</v>
      </c>
      <c r="O7571" s="319" t="s">
        <v>9644</v>
      </c>
      <c r="P7571" s="319">
        <v>117</v>
      </c>
      <c r="Q7571" s="319">
        <v>26</v>
      </c>
      <c r="R7571" s="319">
        <v>42</v>
      </c>
      <c r="S7571" s="319" t="s">
        <v>9648</v>
      </c>
      <c r="T7571" s="319">
        <v>250</v>
      </c>
      <c r="U7571" s="319">
        <v>33.951999999999998</v>
      </c>
      <c r="V7571" s="319">
        <v>-117.44499999999999</v>
      </c>
      <c r="W7571" s="319"/>
      <c r="X7571" s="319"/>
      <c r="Y7571" s="319"/>
      <c r="Z7571" s="319"/>
      <c r="AA7571" s="319"/>
      <c r="AB7571" s="319"/>
      <c r="AC7571" s="319"/>
      <c r="AD7571" s="319"/>
      <c r="AE7571" s="319"/>
      <c r="AF7571" s="319"/>
    </row>
    <row r="7572" spans="2:32" s="313" customFormat="1" hidden="1" x14ac:dyDescent="0.25">
      <c r="B7572" s="313" t="s">
        <v>7360</v>
      </c>
      <c r="C7572" s="672"/>
      <c r="D7572" s="313" t="s">
        <v>12929</v>
      </c>
      <c r="E7572" s="313" t="s">
        <v>7361</v>
      </c>
      <c r="I7572" s="313" t="s">
        <v>7362</v>
      </c>
      <c r="J7572" s="313" t="s">
        <v>665</v>
      </c>
      <c r="K7572" s="313">
        <v>21</v>
      </c>
      <c r="L7572" s="319"/>
      <c r="M7572" s="319">
        <v>8</v>
      </c>
      <c r="N7572" s="319">
        <v>3</v>
      </c>
      <c r="O7572" s="319" t="s">
        <v>9647</v>
      </c>
      <c r="P7572" s="319">
        <v>47</v>
      </c>
      <c r="Q7572" s="319">
        <v>46</v>
      </c>
      <c r="R7572" s="319">
        <v>27</v>
      </c>
      <c r="S7572" s="319" t="s">
        <v>9648</v>
      </c>
      <c r="T7572" s="319">
        <v>550</v>
      </c>
      <c r="U7572" s="319">
        <v>-21.134</v>
      </c>
      <c r="V7572" s="319">
        <v>-47.774000000000001</v>
      </c>
      <c r="W7572" s="319"/>
      <c r="X7572" s="319"/>
      <c r="Y7572" s="319"/>
      <c r="Z7572" s="319"/>
      <c r="AA7572" s="319"/>
      <c r="AB7572" s="319"/>
      <c r="AC7572" s="319"/>
      <c r="AD7572" s="319"/>
      <c r="AE7572" s="319"/>
      <c r="AF7572" s="319"/>
    </row>
    <row r="7573" spans="2:32" s="313" customFormat="1" hidden="1" x14ac:dyDescent="0.25">
      <c r="B7573" s="313" t="s">
        <v>988</v>
      </c>
      <c r="C7573" s="672"/>
      <c r="D7573" s="313" t="s">
        <v>12930</v>
      </c>
      <c r="E7573" s="313" t="s">
        <v>989</v>
      </c>
      <c r="I7573" s="313" t="s">
        <v>990</v>
      </c>
      <c r="J7573" s="313" t="s">
        <v>551</v>
      </c>
      <c r="K7573" s="313">
        <v>21</v>
      </c>
      <c r="L7573" s="319"/>
      <c r="M7573" s="319">
        <v>12</v>
      </c>
      <c r="N7573" s="319">
        <v>9</v>
      </c>
      <c r="O7573" s="319" t="s">
        <v>9647</v>
      </c>
      <c r="P7573" s="319">
        <v>159</v>
      </c>
      <c r="Q7573" s="319">
        <v>48</v>
      </c>
      <c r="R7573" s="319">
        <v>20</v>
      </c>
      <c r="S7573" s="319" t="s">
        <v>9648</v>
      </c>
      <c r="T7573" s="319">
        <v>7</v>
      </c>
      <c r="U7573" s="319">
        <v>-21.202999999999999</v>
      </c>
      <c r="V7573" s="319">
        <v>-159.80600000000001</v>
      </c>
      <c r="W7573" s="319"/>
      <c r="X7573" s="319"/>
      <c r="Y7573" s="319"/>
      <c r="Z7573" s="319"/>
      <c r="AA7573" s="319"/>
      <c r="AB7573" s="319"/>
      <c r="AC7573" s="319"/>
      <c r="AD7573" s="319"/>
      <c r="AE7573" s="319"/>
      <c r="AF7573" s="319"/>
    </row>
    <row r="7574" spans="2:32" s="313" customFormat="1" hidden="1" x14ac:dyDescent="0.25">
      <c r="B7574" s="313" t="s">
        <v>7288</v>
      </c>
      <c r="C7574" s="672"/>
      <c r="D7574" s="313" t="s">
        <v>12931</v>
      </c>
      <c r="E7574" s="313" t="s">
        <v>7289</v>
      </c>
      <c r="I7574" s="313" t="s">
        <v>7288</v>
      </c>
      <c r="J7574" s="313" t="s">
        <v>418</v>
      </c>
      <c r="K7574" s="313">
        <v>37</v>
      </c>
      <c r="L7574" s="319"/>
      <c r="M7574" s="319">
        <v>19</v>
      </c>
      <c r="N7574" s="319">
        <v>31</v>
      </c>
      <c r="O7574" s="319" t="s">
        <v>9644</v>
      </c>
      <c r="P7574" s="319">
        <v>49</v>
      </c>
      <c r="Q7574" s="319">
        <v>36</v>
      </c>
      <c r="R7574" s="319">
        <v>20</v>
      </c>
      <c r="S7574" s="319" t="s">
        <v>9645</v>
      </c>
      <c r="T7574" s="319">
        <v>-12</v>
      </c>
      <c r="U7574" s="319">
        <v>37.325000000000003</v>
      </c>
      <c r="V7574" s="319">
        <v>49.606000000000002</v>
      </c>
      <c r="W7574" s="319"/>
      <c r="X7574" s="319"/>
      <c r="Y7574" s="319"/>
      <c r="Z7574" s="319"/>
      <c r="AA7574" s="319"/>
      <c r="AB7574" s="319"/>
      <c r="AC7574" s="319"/>
      <c r="AD7574" s="319"/>
      <c r="AE7574" s="319"/>
      <c r="AF7574" s="319"/>
    </row>
    <row r="7575" spans="2:32" s="313" customFormat="1" hidden="1" x14ac:dyDescent="0.25">
      <c r="B7575" s="313" t="s">
        <v>7290</v>
      </c>
      <c r="C7575" s="672"/>
      <c r="D7575" s="313" t="s">
        <v>12932</v>
      </c>
      <c r="E7575" s="313" t="s">
        <v>7291</v>
      </c>
      <c r="I7575" s="313" t="s">
        <v>7292</v>
      </c>
      <c r="J7575" s="313" t="s">
        <v>1051</v>
      </c>
      <c r="K7575" s="313">
        <v>33</v>
      </c>
      <c r="L7575" s="319"/>
      <c r="M7575" s="319">
        <v>50</v>
      </c>
      <c r="N7575" s="319">
        <v>57</v>
      </c>
      <c r="O7575" s="319" t="s">
        <v>9644</v>
      </c>
      <c r="P7575" s="319">
        <v>73</v>
      </c>
      <c r="Q7575" s="319">
        <v>47</v>
      </c>
      <c r="R7575" s="319">
        <v>52</v>
      </c>
      <c r="S7575" s="319" t="s">
        <v>9645</v>
      </c>
      <c r="T7575" s="319">
        <v>1677</v>
      </c>
      <c r="U7575" s="319">
        <v>33.848999999999997</v>
      </c>
      <c r="V7575" s="319">
        <v>73.798000000000002</v>
      </c>
      <c r="W7575" s="319"/>
      <c r="X7575" s="319"/>
      <c r="Y7575" s="319"/>
      <c r="Z7575" s="319"/>
      <c r="AA7575" s="319"/>
      <c r="AB7575" s="319"/>
      <c r="AC7575" s="319"/>
      <c r="AD7575" s="319"/>
      <c r="AE7575" s="319"/>
      <c r="AF7575" s="319"/>
    </row>
    <row r="7576" spans="2:32" s="313" customFormat="1" hidden="1" x14ac:dyDescent="0.25">
      <c r="B7576" s="313" t="s">
        <v>7228</v>
      </c>
      <c r="C7576" s="672"/>
      <c r="D7576" s="313" t="s">
        <v>12933</v>
      </c>
      <c r="E7576" s="313" t="s">
        <v>7229</v>
      </c>
      <c r="I7576" s="313" t="s">
        <v>7230</v>
      </c>
      <c r="J7576" s="313" t="s">
        <v>508</v>
      </c>
      <c r="K7576" s="313">
        <v>34</v>
      </c>
      <c r="L7576" s="319"/>
      <c r="M7576" s="319">
        <v>3</v>
      </c>
      <c r="N7576" s="319">
        <v>5</v>
      </c>
      <c r="O7576" s="319" t="s">
        <v>9644</v>
      </c>
      <c r="P7576" s="319">
        <v>6</v>
      </c>
      <c r="Q7576" s="319">
        <v>45</v>
      </c>
      <c r="R7576" s="319">
        <v>5</v>
      </c>
      <c r="S7576" s="319" t="s">
        <v>9648</v>
      </c>
      <c r="T7576" s="319">
        <v>85</v>
      </c>
      <c r="U7576" s="319">
        <v>34.051000000000002</v>
      </c>
      <c r="V7576" s="319">
        <v>-6.7510000000000003</v>
      </c>
      <c r="W7576" s="319"/>
      <c r="X7576" s="319"/>
      <c r="Y7576" s="319"/>
      <c r="Z7576" s="319"/>
      <c r="AA7576" s="319"/>
      <c r="AB7576" s="319"/>
      <c r="AC7576" s="319"/>
      <c r="AD7576" s="319"/>
      <c r="AE7576" s="319"/>
      <c r="AF7576" s="319"/>
    </row>
    <row r="7577" spans="2:32" s="313" customFormat="1" hidden="1" x14ac:dyDescent="0.25">
      <c r="B7577" s="313" t="s">
        <v>7439</v>
      </c>
      <c r="C7577" s="672"/>
      <c r="D7577" s="313" t="s">
        <v>12934</v>
      </c>
      <c r="E7577" s="313" t="s">
        <v>7440</v>
      </c>
      <c r="I7577" s="313" t="s">
        <v>7441</v>
      </c>
      <c r="J7577" s="313" t="s">
        <v>436</v>
      </c>
      <c r="K7577" s="313">
        <v>34</v>
      </c>
      <c r="L7577" s="319"/>
      <c r="M7577" s="319">
        <v>51</v>
      </c>
      <c r="N7577" s="319">
        <v>0</v>
      </c>
      <c r="O7577" s="319" t="s">
        <v>9644</v>
      </c>
      <c r="P7577" s="319">
        <v>92</v>
      </c>
      <c r="Q7577" s="319">
        <v>18</v>
      </c>
      <c r="R7577" s="319">
        <v>0</v>
      </c>
      <c r="S7577" s="319" t="s">
        <v>9648</v>
      </c>
      <c r="T7577" s="319">
        <v>179</v>
      </c>
      <c r="U7577" s="319">
        <v>34.85</v>
      </c>
      <c r="V7577" s="319">
        <v>-92.3</v>
      </c>
      <c r="W7577" s="319"/>
      <c r="X7577" s="319"/>
      <c r="Y7577" s="319"/>
      <c r="Z7577" s="319"/>
      <c r="AA7577" s="319"/>
      <c r="AB7577" s="319"/>
      <c r="AC7577" s="319"/>
      <c r="AD7577" s="319"/>
      <c r="AE7577" s="319"/>
      <c r="AF7577" s="319"/>
    </row>
    <row r="7578" spans="2:32" s="313" customFormat="1" hidden="1" x14ac:dyDescent="0.25">
      <c r="B7578" s="313" t="s">
        <v>7524</v>
      </c>
      <c r="C7578" s="672"/>
      <c r="D7578" s="313" t="s">
        <v>12935</v>
      </c>
      <c r="E7578" s="313" t="s">
        <v>7525</v>
      </c>
      <c r="I7578" s="313" t="s">
        <v>7524</v>
      </c>
      <c r="J7578" s="313" t="s">
        <v>856</v>
      </c>
      <c r="K7578" s="313">
        <v>14</v>
      </c>
      <c r="L7578" s="319"/>
      <c r="M7578" s="319">
        <v>25</v>
      </c>
      <c r="N7578" s="319">
        <v>42</v>
      </c>
      <c r="O7578" s="319" t="s">
        <v>9647</v>
      </c>
      <c r="P7578" s="319">
        <v>67</v>
      </c>
      <c r="Q7578" s="319">
        <v>30</v>
      </c>
      <c r="R7578" s="319">
        <v>5</v>
      </c>
      <c r="S7578" s="319" t="s">
        <v>9648</v>
      </c>
      <c r="T7578" s="319">
        <v>203</v>
      </c>
      <c r="U7578" s="319">
        <v>-14.428000000000001</v>
      </c>
      <c r="V7578" s="319">
        <v>-67.501000000000005</v>
      </c>
      <c r="W7578" s="319"/>
      <c r="X7578" s="319"/>
      <c r="Y7578" s="319"/>
      <c r="Z7578" s="319"/>
      <c r="AA7578" s="319"/>
      <c r="AB7578" s="319"/>
      <c r="AC7578" s="319"/>
      <c r="AD7578" s="319"/>
      <c r="AE7578" s="319"/>
      <c r="AF7578" s="319"/>
    </row>
    <row r="7579" spans="2:32" s="313" customFormat="1" hidden="1" x14ac:dyDescent="0.25">
      <c r="B7579" s="313" t="s">
        <v>7379</v>
      </c>
      <c r="C7579" s="672"/>
      <c r="D7579" s="313" t="s">
        <v>12936</v>
      </c>
      <c r="E7579" s="313" t="s">
        <v>7380</v>
      </c>
      <c r="I7579" s="313" t="s">
        <v>7381</v>
      </c>
      <c r="J7579" s="313" t="s">
        <v>665</v>
      </c>
      <c r="K7579" s="313">
        <v>9</v>
      </c>
      <c r="L7579" s="319"/>
      <c r="M7579" s="319">
        <v>52</v>
      </c>
      <c r="N7579" s="319">
        <v>8</v>
      </c>
      <c r="O7579" s="319" t="s">
        <v>9647</v>
      </c>
      <c r="P7579" s="319">
        <v>67</v>
      </c>
      <c r="Q7579" s="319">
        <v>53</v>
      </c>
      <c r="R7579" s="319">
        <v>37</v>
      </c>
      <c r="S7579" s="319" t="s">
        <v>9648</v>
      </c>
      <c r="T7579" s="319">
        <v>194</v>
      </c>
      <c r="U7579" s="319">
        <v>-9.8689999999999998</v>
      </c>
      <c r="V7579" s="319">
        <v>-67.894000000000005</v>
      </c>
      <c r="W7579" s="319"/>
      <c r="X7579" s="319"/>
      <c r="Y7579" s="319"/>
      <c r="Z7579" s="319"/>
      <c r="AA7579" s="319"/>
      <c r="AB7579" s="319"/>
      <c r="AC7579" s="319"/>
      <c r="AD7579" s="319"/>
      <c r="AE7579" s="319"/>
      <c r="AF7579" s="319"/>
    </row>
    <row r="7580" spans="2:32" s="313" customFormat="1" hidden="1" x14ac:dyDescent="0.25">
      <c r="B7580" s="313" t="s">
        <v>5437</v>
      </c>
      <c r="C7580" s="672"/>
      <c r="D7580" s="313" t="s">
        <v>12937</v>
      </c>
      <c r="E7580" s="313" t="s">
        <v>5438</v>
      </c>
      <c r="I7580" s="313" t="s">
        <v>5437</v>
      </c>
      <c r="J7580" s="313" t="s">
        <v>2808</v>
      </c>
      <c r="K7580" s="313">
        <v>2</v>
      </c>
      <c r="L7580" s="319"/>
      <c r="M7580" s="319">
        <v>20</v>
      </c>
      <c r="N7580" s="319">
        <v>42</v>
      </c>
      <c r="O7580" s="319" t="s">
        <v>9644</v>
      </c>
      <c r="P7580" s="319">
        <v>37</v>
      </c>
      <c r="Q7580" s="319">
        <v>59</v>
      </c>
      <c r="R7580" s="319">
        <v>57</v>
      </c>
      <c r="S7580" s="319" t="s">
        <v>9645</v>
      </c>
      <c r="T7580" s="319">
        <v>1340</v>
      </c>
      <c r="U7580" s="319">
        <v>2.3450000000000002</v>
      </c>
      <c r="V7580" s="319">
        <v>37.999000000000002</v>
      </c>
      <c r="W7580" s="319"/>
      <c r="X7580" s="319"/>
      <c r="Y7580" s="319"/>
      <c r="Z7580" s="319"/>
      <c r="AA7580" s="319"/>
      <c r="AB7580" s="319"/>
      <c r="AC7580" s="319"/>
      <c r="AD7580" s="319"/>
      <c r="AE7580" s="319"/>
      <c r="AF7580" s="319"/>
    </row>
    <row r="7581" spans="2:32" s="313" customFormat="1" hidden="1" x14ac:dyDescent="0.25">
      <c r="B7581" s="313" t="s">
        <v>7275</v>
      </c>
      <c r="C7581" s="672"/>
      <c r="D7581" s="313" t="s">
        <v>12938</v>
      </c>
      <c r="E7581" s="313" t="s">
        <v>7276</v>
      </c>
      <c r="I7581" s="313" t="s">
        <v>7277</v>
      </c>
      <c r="J7581" s="313" t="s">
        <v>436</v>
      </c>
      <c r="K7581" s="313">
        <v>44</v>
      </c>
      <c r="L7581" s="319"/>
      <c r="M7581" s="319">
        <v>8</v>
      </c>
      <c r="N7581" s="319">
        <v>42</v>
      </c>
      <c r="O7581" s="319" t="s">
        <v>9644</v>
      </c>
      <c r="P7581" s="319">
        <v>103</v>
      </c>
      <c r="Q7581" s="319">
        <v>6</v>
      </c>
      <c r="R7581" s="319">
        <v>12</v>
      </c>
      <c r="S7581" s="319" t="s">
        <v>9648</v>
      </c>
      <c r="T7581" s="319">
        <v>1000</v>
      </c>
      <c r="U7581" s="319">
        <v>44.145000000000003</v>
      </c>
      <c r="V7581" s="319">
        <v>-103.10299999999999</v>
      </c>
      <c r="W7581" s="319"/>
      <c r="X7581" s="319"/>
      <c r="Y7581" s="319"/>
      <c r="Z7581" s="319"/>
      <c r="AA7581" s="319"/>
      <c r="AB7581" s="319"/>
      <c r="AC7581" s="319"/>
      <c r="AD7581" s="319"/>
      <c r="AE7581" s="319"/>
      <c r="AF7581" s="319"/>
    </row>
    <row r="7582" spans="2:32" s="313" customFormat="1" hidden="1" x14ac:dyDescent="0.25">
      <c r="B7582" s="313" t="s">
        <v>7366</v>
      </c>
      <c r="C7582" s="672"/>
      <c r="D7582" s="313" t="s">
        <v>12939</v>
      </c>
      <c r="E7582" s="313" t="s">
        <v>7367</v>
      </c>
      <c r="I7582" s="313" t="s">
        <v>7368</v>
      </c>
      <c r="J7582" s="313" t="s">
        <v>525</v>
      </c>
      <c r="K7582" s="313">
        <v>28</v>
      </c>
      <c r="L7582" s="319"/>
      <c r="M7582" s="319">
        <v>44</v>
      </c>
      <c r="N7582" s="319">
        <v>27</v>
      </c>
      <c r="O7582" s="319" t="s">
        <v>9647</v>
      </c>
      <c r="P7582" s="319">
        <v>32</v>
      </c>
      <c r="Q7582" s="319">
        <v>5</v>
      </c>
      <c r="R7582" s="319">
        <v>31</v>
      </c>
      <c r="S7582" s="319" t="s">
        <v>9645</v>
      </c>
      <c r="T7582" s="319">
        <v>34</v>
      </c>
      <c r="U7582" s="319">
        <v>-28.741</v>
      </c>
      <c r="V7582" s="319">
        <v>32.091999999999999</v>
      </c>
      <c r="W7582" s="319"/>
      <c r="X7582" s="319"/>
      <c r="Y7582" s="319"/>
      <c r="Z7582" s="319"/>
      <c r="AA7582" s="319"/>
      <c r="AB7582" s="319"/>
      <c r="AC7582" s="319"/>
      <c r="AD7582" s="319"/>
      <c r="AE7582" s="319"/>
      <c r="AF7582" s="319"/>
    </row>
    <row r="7583" spans="2:32" s="313" customFormat="1" hidden="1" x14ac:dyDescent="0.25">
      <c r="B7583" s="313" t="s">
        <v>7398</v>
      </c>
      <c r="C7583" s="672"/>
      <c r="D7583" s="313" t="s">
        <v>12940</v>
      </c>
      <c r="E7583" s="313" t="s">
        <v>7399</v>
      </c>
      <c r="I7583" s="313" t="s">
        <v>7400</v>
      </c>
      <c r="J7583" s="313" t="s">
        <v>878</v>
      </c>
      <c r="K7583" s="313">
        <v>11</v>
      </c>
      <c r="L7583" s="319"/>
      <c r="M7583" s="319">
        <v>31</v>
      </c>
      <c r="N7583" s="319">
        <v>34</v>
      </c>
      <c r="O7583" s="319" t="s">
        <v>9644</v>
      </c>
      <c r="P7583" s="319">
        <v>72</v>
      </c>
      <c r="Q7583" s="319">
        <v>55</v>
      </c>
      <c r="R7583" s="319">
        <v>33</v>
      </c>
      <c r="S7583" s="319" t="s">
        <v>9648</v>
      </c>
      <c r="T7583" s="319">
        <v>14</v>
      </c>
      <c r="U7583" s="319">
        <v>11.526</v>
      </c>
      <c r="V7583" s="319">
        <v>-72.926000000000002</v>
      </c>
      <c r="W7583" s="319"/>
      <c r="X7583" s="319"/>
      <c r="Y7583" s="319"/>
      <c r="Z7583" s="319"/>
      <c r="AA7583" s="319"/>
      <c r="AB7583" s="319"/>
      <c r="AC7583" s="319"/>
      <c r="AD7583" s="319"/>
      <c r="AE7583" s="319"/>
      <c r="AF7583" s="319"/>
    </row>
    <row r="7584" spans="2:32" s="313" customFormat="1" hidden="1" x14ac:dyDescent="0.25">
      <c r="B7584" s="313" t="s">
        <v>7369</v>
      </c>
      <c r="C7584" s="672"/>
      <c r="D7584" s="313" t="s">
        <v>12941</v>
      </c>
      <c r="E7584" s="313" t="s">
        <v>7370</v>
      </c>
      <c r="I7584" s="313" t="s">
        <v>7369</v>
      </c>
      <c r="J7584" s="313" t="s">
        <v>493</v>
      </c>
      <c r="K7584" s="313">
        <v>33</v>
      </c>
      <c r="L7584" s="319"/>
      <c r="M7584" s="319">
        <v>36</v>
      </c>
      <c r="N7584" s="319">
        <v>2</v>
      </c>
      <c r="O7584" s="319" t="s">
        <v>9647</v>
      </c>
      <c r="P7584" s="319">
        <v>150</v>
      </c>
      <c r="Q7584" s="319">
        <v>46</v>
      </c>
      <c r="R7584" s="319">
        <v>51</v>
      </c>
      <c r="S7584" s="319" t="s">
        <v>9645</v>
      </c>
      <c r="T7584" s="319">
        <v>21</v>
      </c>
      <c r="U7584" s="319">
        <v>-33.600999999999999</v>
      </c>
      <c r="V7584" s="319">
        <v>150.78100000000001</v>
      </c>
      <c r="W7584" s="319"/>
      <c r="X7584" s="319"/>
      <c r="Y7584" s="319"/>
      <c r="Z7584" s="319"/>
      <c r="AA7584" s="319"/>
      <c r="AB7584" s="319"/>
      <c r="AC7584" s="319"/>
      <c r="AD7584" s="319"/>
      <c r="AE7584" s="319"/>
      <c r="AF7584" s="319"/>
    </row>
    <row r="7585" spans="2:32" s="313" customFormat="1" hidden="1" x14ac:dyDescent="0.25">
      <c r="B7585" s="313" t="s">
        <v>7443</v>
      </c>
      <c r="C7585" s="672"/>
      <c r="D7585" s="313" t="s">
        <v>12942</v>
      </c>
      <c r="E7585" s="313" t="s">
        <v>7444</v>
      </c>
      <c r="I7585" s="313" t="s">
        <v>7445</v>
      </c>
      <c r="J7585" s="313" t="s">
        <v>423</v>
      </c>
      <c r="K7585" s="313">
        <v>45</v>
      </c>
      <c r="L7585" s="319"/>
      <c r="M7585" s="319">
        <v>53</v>
      </c>
      <c r="N7585" s="319">
        <v>16</v>
      </c>
      <c r="O7585" s="319" t="s">
        <v>9644</v>
      </c>
      <c r="P7585" s="319">
        <v>0</v>
      </c>
      <c r="Q7585" s="319">
        <v>58</v>
      </c>
      <c r="R7585" s="319">
        <v>59</v>
      </c>
      <c r="S7585" s="319" t="s">
        <v>9648</v>
      </c>
      <c r="T7585" s="319">
        <v>18</v>
      </c>
      <c r="U7585" s="319">
        <v>45.887999999999998</v>
      </c>
      <c r="V7585" s="319">
        <v>-0.98299999999999998</v>
      </c>
      <c r="W7585" s="319"/>
      <c r="X7585" s="319"/>
      <c r="Y7585" s="319"/>
      <c r="Z7585" s="319"/>
      <c r="AA7585" s="319"/>
      <c r="AB7585" s="319"/>
      <c r="AC7585" s="319"/>
      <c r="AD7585" s="319"/>
      <c r="AE7585" s="319"/>
      <c r="AF7585" s="319"/>
    </row>
    <row r="7586" spans="2:32" s="313" customFormat="1" hidden="1" x14ac:dyDescent="0.25">
      <c r="B7586" s="313" t="s">
        <v>7382</v>
      </c>
      <c r="C7586" s="672"/>
      <c r="D7586" s="313" t="s">
        <v>12943</v>
      </c>
      <c r="E7586" s="313" t="s">
        <v>7383</v>
      </c>
      <c r="I7586" s="313" t="s">
        <v>7384</v>
      </c>
      <c r="J7586" s="313" t="s">
        <v>1055</v>
      </c>
      <c r="K7586" s="313">
        <v>33</v>
      </c>
      <c r="L7586" s="319"/>
      <c r="M7586" s="319">
        <v>5</v>
      </c>
      <c r="N7586" s="319">
        <v>8</v>
      </c>
      <c r="O7586" s="319" t="s">
        <v>9647</v>
      </c>
      <c r="P7586" s="319">
        <v>64</v>
      </c>
      <c r="Q7586" s="319">
        <v>15</v>
      </c>
      <c r="R7586" s="319">
        <v>41</v>
      </c>
      <c r="S7586" s="319" t="s">
        <v>9648</v>
      </c>
      <c r="T7586" s="319">
        <v>421</v>
      </c>
      <c r="U7586" s="319">
        <v>-33.085999999999999</v>
      </c>
      <c r="V7586" s="319">
        <v>-64.260999999999996</v>
      </c>
      <c r="W7586" s="319"/>
      <c r="X7586" s="319"/>
      <c r="Y7586" s="319"/>
      <c r="Z7586" s="319"/>
      <c r="AA7586" s="319"/>
      <c r="AB7586" s="319"/>
      <c r="AC7586" s="319"/>
      <c r="AD7586" s="319"/>
      <c r="AE7586" s="319"/>
      <c r="AF7586" s="319"/>
    </row>
    <row r="7587" spans="2:32" s="313" customFormat="1" hidden="1" x14ac:dyDescent="0.25">
      <c r="B7587" s="313" t="s">
        <v>7308</v>
      </c>
      <c r="C7587" s="672"/>
      <c r="D7587" s="313" t="s">
        <v>12944</v>
      </c>
      <c r="E7587" s="313" t="s">
        <v>7309</v>
      </c>
      <c r="I7587" s="313" t="s">
        <v>7310</v>
      </c>
      <c r="J7587" s="313" t="s">
        <v>436</v>
      </c>
      <c r="K7587" s="313">
        <v>47</v>
      </c>
      <c r="L7587" s="319"/>
      <c r="M7587" s="319">
        <v>57</v>
      </c>
      <c r="N7587" s="319">
        <v>39</v>
      </c>
      <c r="O7587" s="319" t="s">
        <v>9644</v>
      </c>
      <c r="P7587" s="319">
        <v>97</v>
      </c>
      <c r="Q7587" s="319">
        <v>24</v>
      </c>
      <c r="R7587" s="319">
        <v>4</v>
      </c>
      <c r="S7587" s="319" t="s">
        <v>9648</v>
      </c>
      <c r="T7587" s="319">
        <v>278</v>
      </c>
      <c r="U7587" s="319">
        <v>47.960999999999999</v>
      </c>
      <c r="V7587" s="319">
        <v>-97.400999999999996</v>
      </c>
      <c r="W7587" s="319"/>
      <c r="X7587" s="319"/>
      <c r="Y7587" s="319"/>
      <c r="Z7587" s="319"/>
      <c r="AA7587" s="319"/>
      <c r="AB7587" s="319"/>
      <c r="AC7587" s="319"/>
      <c r="AD7587" s="319"/>
      <c r="AE7587" s="319"/>
      <c r="AF7587" s="319"/>
    </row>
    <row r="7588" spans="2:32" s="313" customFormat="1" hidden="1" x14ac:dyDescent="0.25">
      <c r="B7588" s="313" t="s">
        <v>7252</v>
      </c>
      <c r="C7588" s="672"/>
      <c r="D7588" s="313" t="s">
        <v>12945</v>
      </c>
      <c r="E7588" s="313" t="s">
        <v>7253</v>
      </c>
      <c r="I7588" s="313" t="s">
        <v>7254</v>
      </c>
      <c r="J7588" s="313" t="s">
        <v>436</v>
      </c>
      <c r="K7588" s="313">
        <v>35</v>
      </c>
      <c r="L7588" s="319"/>
      <c r="M7588" s="319">
        <v>52</v>
      </c>
      <c r="N7588" s="319">
        <v>39</v>
      </c>
      <c r="O7588" s="319" t="s">
        <v>9644</v>
      </c>
      <c r="P7588" s="319">
        <v>78</v>
      </c>
      <c r="Q7588" s="319">
        <v>47</v>
      </c>
      <c r="R7588" s="319">
        <v>14</v>
      </c>
      <c r="S7588" s="319" t="s">
        <v>9648</v>
      </c>
      <c r="T7588" s="319">
        <v>133</v>
      </c>
      <c r="U7588" s="319">
        <v>35.877000000000002</v>
      </c>
      <c r="V7588" s="319">
        <v>-78.787000000000006</v>
      </c>
      <c r="W7588" s="319"/>
      <c r="X7588" s="319"/>
      <c r="Y7588" s="319"/>
      <c r="Z7588" s="319"/>
      <c r="AA7588" s="319"/>
      <c r="AB7588" s="319"/>
      <c r="AC7588" s="319"/>
      <c r="AD7588" s="319"/>
      <c r="AE7588" s="319"/>
      <c r="AF7588" s="319"/>
    </row>
    <row r="7589" spans="2:32" s="313" customFormat="1" hidden="1" x14ac:dyDescent="0.25">
      <c r="B7589" s="313" t="s">
        <v>7455</v>
      </c>
      <c r="C7589" s="672"/>
      <c r="D7589" s="313" t="s">
        <v>12946</v>
      </c>
      <c r="E7589" s="313" t="s">
        <v>7456</v>
      </c>
      <c r="I7589" s="313" t="s">
        <v>7457</v>
      </c>
      <c r="J7589" s="313" t="s">
        <v>423</v>
      </c>
      <c r="K7589" s="313">
        <v>44</v>
      </c>
      <c r="L7589" s="319"/>
      <c r="M7589" s="319">
        <v>24</v>
      </c>
      <c r="N7589" s="319">
        <v>28</v>
      </c>
      <c r="O7589" s="319" t="s">
        <v>9644</v>
      </c>
      <c r="P7589" s="319">
        <v>2</v>
      </c>
      <c r="Q7589" s="319">
        <v>28</v>
      </c>
      <c r="R7589" s="319">
        <v>57</v>
      </c>
      <c r="S7589" s="319" t="s">
        <v>9645</v>
      </c>
      <c r="T7589" s="319">
        <v>581</v>
      </c>
      <c r="U7589" s="319">
        <v>44.408000000000001</v>
      </c>
      <c r="V7589" s="319">
        <v>2.4820000000000002</v>
      </c>
      <c r="W7589" s="319"/>
      <c r="X7589" s="319"/>
      <c r="Y7589" s="319"/>
      <c r="Z7589" s="319"/>
      <c r="AA7589" s="319"/>
      <c r="AB7589" s="319"/>
      <c r="AC7589" s="319"/>
      <c r="AD7589" s="319"/>
      <c r="AE7589" s="319"/>
      <c r="AF7589" s="319"/>
    </row>
    <row r="7590" spans="2:32" s="313" customFormat="1" hidden="1" x14ac:dyDescent="0.25">
      <c r="B7590" s="313" t="s">
        <v>7297</v>
      </c>
      <c r="C7590" s="672"/>
      <c r="D7590" s="313" t="s">
        <v>12947</v>
      </c>
      <c r="E7590" s="313" t="s">
        <v>7298</v>
      </c>
      <c r="I7590" s="313" t="s">
        <v>7297</v>
      </c>
      <c r="J7590" s="313" t="s">
        <v>752</v>
      </c>
      <c r="K7590" s="313">
        <v>18</v>
      </c>
      <c r="L7590" s="319"/>
      <c r="M7590" s="319">
        <v>27</v>
      </c>
      <c r="N7590" s="319">
        <v>57</v>
      </c>
      <c r="O7590" s="319" t="s">
        <v>9647</v>
      </c>
      <c r="P7590" s="319">
        <v>136</v>
      </c>
      <c r="Q7590" s="319">
        <v>26</v>
      </c>
      <c r="R7590" s="319">
        <v>22</v>
      </c>
      <c r="S7590" s="319" t="s">
        <v>9648</v>
      </c>
      <c r="T7590" s="319">
        <v>4</v>
      </c>
      <c r="U7590" s="319">
        <v>-18.466000000000001</v>
      </c>
      <c r="V7590" s="319">
        <v>-136.43899999999999</v>
      </c>
      <c r="W7590" s="319"/>
      <c r="X7590" s="319"/>
      <c r="Y7590" s="319"/>
      <c r="Z7590" s="319"/>
      <c r="AA7590" s="319"/>
      <c r="AB7590" s="319"/>
      <c r="AC7590" s="319"/>
      <c r="AD7590" s="319"/>
      <c r="AE7590" s="319"/>
      <c r="AF7590" s="319"/>
    </row>
    <row r="7591" spans="2:32" s="313" customFormat="1" hidden="1" x14ac:dyDescent="0.25">
      <c r="B7591" s="313" t="s">
        <v>7301</v>
      </c>
      <c r="C7591" s="672"/>
      <c r="D7591" s="313" t="s">
        <v>12948</v>
      </c>
      <c r="E7591" s="313" t="s">
        <v>7302</v>
      </c>
      <c r="I7591" s="313" t="s">
        <v>7303</v>
      </c>
      <c r="J7591" s="313" t="s">
        <v>665</v>
      </c>
      <c r="K7591" s="313">
        <v>8</v>
      </c>
      <c r="L7591" s="319"/>
      <c r="M7591" s="319">
        <v>7</v>
      </c>
      <c r="N7591" s="319">
        <v>35</v>
      </c>
      <c r="O7591" s="319" t="s">
        <v>9647</v>
      </c>
      <c r="P7591" s="319">
        <v>34</v>
      </c>
      <c r="Q7591" s="319">
        <v>55</v>
      </c>
      <c r="R7591" s="319">
        <v>24</v>
      </c>
      <c r="S7591" s="319" t="s">
        <v>9648</v>
      </c>
      <c r="T7591" s="319">
        <v>11</v>
      </c>
      <c r="U7591" s="319">
        <v>-8.1259999999999994</v>
      </c>
      <c r="V7591" s="319">
        <v>-34.923000000000002</v>
      </c>
      <c r="W7591" s="319"/>
      <c r="X7591" s="319"/>
      <c r="Y7591" s="319"/>
      <c r="Z7591" s="319"/>
      <c r="AA7591" s="319"/>
      <c r="AB7591" s="319"/>
      <c r="AC7591" s="319"/>
      <c r="AD7591" s="319"/>
      <c r="AE7591" s="319"/>
      <c r="AF7591" s="319"/>
    </row>
    <row r="7592" spans="2:32" s="313" customFormat="1" hidden="1" x14ac:dyDescent="0.25">
      <c r="B7592" s="313" t="s">
        <v>7316</v>
      </c>
      <c r="C7592" s="672"/>
      <c r="D7592" s="313" t="s">
        <v>12949</v>
      </c>
      <c r="E7592" s="313" t="s">
        <v>7317</v>
      </c>
      <c r="I7592" s="313" t="s">
        <v>7316</v>
      </c>
      <c r="J7592" s="313" t="s">
        <v>600</v>
      </c>
      <c r="K7592" s="313">
        <v>38</v>
      </c>
      <c r="L7592" s="319"/>
      <c r="M7592" s="319">
        <v>4</v>
      </c>
      <c r="N7592" s="319">
        <v>16</v>
      </c>
      <c r="O7592" s="319" t="s">
        <v>9644</v>
      </c>
      <c r="P7592" s="319">
        <v>15</v>
      </c>
      <c r="Q7592" s="319">
        <v>39</v>
      </c>
      <c r="R7592" s="319">
        <v>5</v>
      </c>
      <c r="S7592" s="319" t="s">
        <v>9645</v>
      </c>
      <c r="T7592" s="319">
        <v>29</v>
      </c>
      <c r="U7592" s="319">
        <v>38.070999999999998</v>
      </c>
      <c r="V7592" s="319">
        <v>15.651</v>
      </c>
      <c r="W7592" s="319"/>
      <c r="X7592" s="319"/>
      <c r="Y7592" s="319"/>
      <c r="Z7592" s="319"/>
      <c r="AA7592" s="319"/>
      <c r="AB7592" s="319"/>
      <c r="AC7592" s="319"/>
      <c r="AD7592" s="319"/>
      <c r="AE7592" s="319"/>
      <c r="AF7592" s="319"/>
    </row>
    <row r="7593" spans="2:32" s="313" customFormat="1" hidden="1" x14ac:dyDescent="0.25">
      <c r="B7593" s="313" t="s">
        <v>8843</v>
      </c>
      <c r="C7593" s="672"/>
      <c r="D7593" s="313" t="s">
        <v>12950</v>
      </c>
      <c r="E7593" s="313" t="s">
        <v>8844</v>
      </c>
      <c r="I7593" s="313" t="s">
        <v>8845</v>
      </c>
      <c r="J7593" s="313" t="s">
        <v>1055</v>
      </c>
      <c r="K7593" s="313">
        <v>43</v>
      </c>
      <c r="L7593" s="319"/>
      <c r="M7593" s="319">
        <v>12</v>
      </c>
      <c r="N7593" s="319">
        <v>37</v>
      </c>
      <c r="O7593" s="319" t="s">
        <v>9647</v>
      </c>
      <c r="P7593" s="319">
        <v>65</v>
      </c>
      <c r="Q7593" s="319">
        <v>16</v>
      </c>
      <c r="R7593" s="319">
        <v>13</v>
      </c>
      <c r="S7593" s="319" t="s">
        <v>9648</v>
      </c>
      <c r="T7593" s="319">
        <v>43</v>
      </c>
      <c r="U7593" s="319">
        <v>-43.21</v>
      </c>
      <c r="V7593" s="319">
        <v>-65.27</v>
      </c>
      <c r="W7593" s="319"/>
      <c r="X7593" s="319"/>
      <c r="Y7593" s="319"/>
      <c r="Z7593" s="319"/>
      <c r="AA7593" s="319"/>
      <c r="AB7593" s="319"/>
      <c r="AC7593" s="319"/>
      <c r="AD7593" s="319"/>
      <c r="AE7593" s="319"/>
      <c r="AF7593" s="319"/>
    </row>
    <row r="7594" spans="2:32" s="313" customFormat="1" hidden="1" x14ac:dyDescent="0.25">
      <c r="B7594" s="313" t="s">
        <v>6435</v>
      </c>
      <c r="C7594" s="672"/>
      <c r="D7594" s="313" t="s">
        <v>12951</v>
      </c>
      <c r="E7594" s="313" t="s">
        <v>6436</v>
      </c>
      <c r="I7594" s="313" t="s">
        <v>6435</v>
      </c>
      <c r="J7594" s="313" t="s">
        <v>421</v>
      </c>
      <c r="K7594" s="313">
        <v>51</v>
      </c>
      <c r="L7594" s="319"/>
      <c r="M7594" s="319">
        <v>47</v>
      </c>
      <c r="N7594" s="319">
        <v>44</v>
      </c>
      <c r="O7594" s="319" t="s">
        <v>9644</v>
      </c>
      <c r="P7594" s="319">
        <v>55</v>
      </c>
      <c r="Q7594" s="319">
        <v>27</v>
      </c>
      <c r="R7594" s="319">
        <v>24</v>
      </c>
      <c r="S7594" s="319" t="s">
        <v>9645</v>
      </c>
      <c r="T7594" s="319">
        <v>118</v>
      </c>
      <c r="U7594" s="319">
        <v>51.795999999999999</v>
      </c>
      <c r="V7594" s="319">
        <v>55.457000000000001</v>
      </c>
      <c r="W7594" s="319"/>
      <c r="X7594" s="319"/>
      <c r="Y7594" s="319"/>
      <c r="Z7594" s="319"/>
      <c r="AA7594" s="319"/>
      <c r="AB7594" s="319"/>
      <c r="AC7594" s="319"/>
      <c r="AD7594" s="319"/>
      <c r="AE7594" s="319"/>
      <c r="AF7594" s="319"/>
    </row>
    <row r="7595" spans="2:32" s="313" customFormat="1" hidden="1" x14ac:dyDescent="0.25">
      <c r="B7595" s="313" t="s">
        <v>8022</v>
      </c>
      <c r="C7595" s="672"/>
      <c r="D7595" s="313" t="s">
        <v>12952</v>
      </c>
      <c r="E7595" s="313" t="s">
        <v>8023</v>
      </c>
      <c r="I7595" s="313" t="s">
        <v>8024</v>
      </c>
      <c r="J7595" s="313" t="s">
        <v>1250</v>
      </c>
      <c r="K7595" s="313">
        <v>13</v>
      </c>
      <c r="L7595" s="319"/>
      <c r="M7595" s="319">
        <v>24</v>
      </c>
      <c r="N7595" s="319">
        <v>38</v>
      </c>
      <c r="O7595" s="319" t="s">
        <v>9644</v>
      </c>
      <c r="P7595" s="319">
        <v>103</v>
      </c>
      <c r="Q7595" s="319">
        <v>48</v>
      </c>
      <c r="R7595" s="319">
        <v>46</v>
      </c>
      <c r="S7595" s="319" t="s">
        <v>9645</v>
      </c>
      <c r="T7595" s="319">
        <v>19</v>
      </c>
      <c r="U7595" s="319">
        <v>13.411</v>
      </c>
      <c r="V7595" s="319">
        <v>103.813</v>
      </c>
      <c r="W7595" s="319"/>
      <c r="X7595" s="319"/>
      <c r="Y7595" s="319"/>
      <c r="Z7595" s="319"/>
      <c r="AA7595" s="319"/>
      <c r="AB7595" s="319"/>
      <c r="AC7595" s="319"/>
      <c r="AD7595" s="319"/>
      <c r="AE7595" s="319"/>
      <c r="AF7595" s="319"/>
    </row>
    <row r="7596" spans="2:32" s="313" customFormat="1" hidden="1" x14ac:dyDescent="0.25">
      <c r="B7596" s="313" t="s">
        <v>7340</v>
      </c>
      <c r="C7596" s="672"/>
      <c r="D7596" s="313" t="s">
        <v>12953</v>
      </c>
      <c r="E7596" s="313" t="s">
        <v>7341</v>
      </c>
      <c r="I7596" s="313" t="s">
        <v>7340</v>
      </c>
      <c r="J7596" s="313" t="s">
        <v>1055</v>
      </c>
      <c r="K7596" s="313">
        <v>27</v>
      </c>
      <c r="L7596" s="319"/>
      <c r="M7596" s="319">
        <v>26</v>
      </c>
      <c r="N7596" s="319">
        <v>59</v>
      </c>
      <c r="O7596" s="319" t="s">
        <v>9647</v>
      </c>
      <c r="P7596" s="319">
        <v>59</v>
      </c>
      <c r="Q7596" s="319">
        <v>3</v>
      </c>
      <c r="R7596" s="319">
        <v>22</v>
      </c>
      <c r="S7596" s="319" t="s">
        <v>9648</v>
      </c>
      <c r="T7596" s="319">
        <v>54</v>
      </c>
      <c r="U7596" s="319">
        <v>-27.45</v>
      </c>
      <c r="V7596" s="319">
        <v>-59.055999999999997</v>
      </c>
      <c r="W7596" s="319"/>
      <c r="X7596" s="319"/>
      <c r="Y7596" s="319"/>
      <c r="Z7596" s="319"/>
      <c r="AA7596" s="319"/>
      <c r="AB7596" s="319"/>
      <c r="AC7596" s="319"/>
      <c r="AD7596" s="319"/>
      <c r="AE7596" s="319"/>
      <c r="AF7596" s="319"/>
    </row>
    <row r="7597" spans="2:32" s="313" customFormat="1" hidden="1" x14ac:dyDescent="0.25">
      <c r="B7597" s="313" t="s">
        <v>7346</v>
      </c>
      <c r="C7597" s="672"/>
      <c r="D7597" s="313" t="s">
        <v>12954</v>
      </c>
      <c r="E7597" s="313" t="s">
        <v>7347</v>
      </c>
      <c r="I7597" s="313" t="s">
        <v>7346</v>
      </c>
      <c r="J7597" s="313" t="s">
        <v>594</v>
      </c>
      <c r="K7597" s="313">
        <v>41</v>
      </c>
      <c r="L7597" s="319"/>
      <c r="M7597" s="319">
        <v>8</v>
      </c>
      <c r="N7597" s="319">
        <v>50</v>
      </c>
      <c r="O7597" s="319" t="s">
        <v>9644</v>
      </c>
      <c r="P7597" s="319">
        <v>1</v>
      </c>
      <c r="Q7597" s="319">
        <v>10</v>
      </c>
      <c r="R7597" s="319">
        <v>1</v>
      </c>
      <c r="S7597" s="319" t="s">
        <v>9645</v>
      </c>
      <c r="T7597" s="319">
        <v>72</v>
      </c>
      <c r="U7597" s="319">
        <v>41.146999999999998</v>
      </c>
      <c r="V7597" s="319">
        <v>1.167</v>
      </c>
      <c r="W7597" s="319"/>
      <c r="X7597" s="319"/>
      <c r="Y7597" s="319"/>
      <c r="Z7597" s="319"/>
      <c r="AA7597" s="319"/>
      <c r="AB7597" s="319"/>
      <c r="AC7597" s="319"/>
      <c r="AD7597" s="319"/>
      <c r="AE7597" s="319"/>
      <c r="AF7597" s="319"/>
    </row>
    <row r="7598" spans="2:32" s="313" customFormat="1" hidden="1" x14ac:dyDescent="0.25">
      <c r="B7598" s="313" t="s">
        <v>7351</v>
      </c>
      <c r="C7598" s="672"/>
      <c r="D7598" s="313" t="s">
        <v>12955</v>
      </c>
      <c r="E7598" s="313" t="s">
        <v>7352</v>
      </c>
      <c r="I7598" s="313" t="s">
        <v>7353</v>
      </c>
      <c r="J7598" s="313" t="s">
        <v>469</v>
      </c>
      <c r="K7598" s="313">
        <v>26</v>
      </c>
      <c r="L7598" s="319"/>
      <c r="M7598" s="319">
        <v>0</v>
      </c>
      <c r="N7598" s="319">
        <v>32</v>
      </c>
      <c r="O7598" s="319" t="s">
        <v>9644</v>
      </c>
      <c r="P7598" s="319">
        <v>98</v>
      </c>
      <c r="Q7598" s="319">
        <v>13</v>
      </c>
      <c r="R7598" s="319">
        <v>42</v>
      </c>
      <c r="S7598" s="319" t="s">
        <v>9648</v>
      </c>
      <c r="T7598" s="319">
        <v>40</v>
      </c>
      <c r="U7598" s="319">
        <v>26.009</v>
      </c>
      <c r="V7598" s="319">
        <v>-98.227999999999994</v>
      </c>
      <c r="W7598" s="319"/>
      <c r="X7598" s="319"/>
      <c r="Y7598" s="319"/>
      <c r="Z7598" s="319"/>
      <c r="AA7598" s="319"/>
      <c r="AB7598" s="319"/>
      <c r="AC7598" s="319"/>
      <c r="AD7598" s="319"/>
      <c r="AE7598" s="319"/>
      <c r="AF7598" s="319"/>
    </row>
    <row r="7599" spans="2:32" s="313" customFormat="1" hidden="1" x14ac:dyDescent="0.25">
      <c r="B7599" s="313" t="s">
        <v>7239</v>
      </c>
      <c r="C7599" s="672"/>
      <c r="D7599" s="313" t="s">
        <v>12956</v>
      </c>
      <c r="E7599" s="313" t="s">
        <v>7240</v>
      </c>
      <c r="I7599" s="313" t="s">
        <v>7241</v>
      </c>
      <c r="J7599" s="313" t="s">
        <v>752</v>
      </c>
      <c r="K7599" s="313">
        <v>16</v>
      </c>
      <c r="L7599" s="319"/>
      <c r="M7599" s="319">
        <v>43</v>
      </c>
      <c r="N7599" s="319">
        <v>22</v>
      </c>
      <c r="O7599" s="319" t="s">
        <v>9647</v>
      </c>
      <c r="P7599" s="319">
        <v>151</v>
      </c>
      <c r="Q7599" s="319">
        <v>27</v>
      </c>
      <c r="R7599" s="319">
        <v>57</v>
      </c>
      <c r="S7599" s="319" t="s">
        <v>9648</v>
      </c>
      <c r="T7599" s="319">
        <v>1</v>
      </c>
      <c r="U7599" s="319">
        <v>-16.722999999999999</v>
      </c>
      <c r="V7599" s="319">
        <v>-151.46600000000001</v>
      </c>
      <c r="W7599" s="319"/>
      <c r="X7599" s="319"/>
      <c r="Y7599" s="319"/>
      <c r="Z7599" s="319"/>
      <c r="AA7599" s="319"/>
      <c r="AB7599" s="319"/>
      <c r="AC7599" s="319"/>
      <c r="AD7599" s="319"/>
      <c r="AE7599" s="319"/>
      <c r="AF7599" s="319"/>
    </row>
    <row r="7600" spans="2:32" s="313" customFormat="1" hidden="1" x14ac:dyDescent="0.25">
      <c r="B7600" s="313" t="s">
        <v>7395</v>
      </c>
      <c r="C7600" s="672"/>
      <c r="D7600" s="313" t="s">
        <v>12957</v>
      </c>
      <c r="E7600" s="313" t="s">
        <v>7396</v>
      </c>
      <c r="I7600" s="313" t="s">
        <v>7395</v>
      </c>
      <c r="J7600" s="313" t="s">
        <v>1055</v>
      </c>
      <c r="K7600" s="313">
        <v>53</v>
      </c>
      <c r="L7600" s="319"/>
      <c r="M7600" s="319">
        <v>46</v>
      </c>
      <c r="N7600" s="319">
        <v>39</v>
      </c>
      <c r="O7600" s="319" t="s">
        <v>9647</v>
      </c>
      <c r="P7600" s="319">
        <v>67</v>
      </c>
      <c r="Q7600" s="319">
        <v>44</v>
      </c>
      <c r="R7600" s="319">
        <v>57</v>
      </c>
      <c r="S7600" s="319" t="s">
        <v>9648</v>
      </c>
      <c r="T7600" s="319">
        <v>21</v>
      </c>
      <c r="U7600" s="319">
        <v>-53.777000000000001</v>
      </c>
      <c r="V7600" s="319">
        <v>-67.748999999999995</v>
      </c>
      <c r="W7600" s="319"/>
      <c r="X7600" s="319"/>
      <c r="Y7600" s="319"/>
      <c r="Z7600" s="319"/>
      <c r="AA7600" s="319"/>
      <c r="AB7600" s="319"/>
      <c r="AC7600" s="319"/>
      <c r="AD7600" s="319"/>
      <c r="AE7600" s="319"/>
      <c r="AF7600" s="319"/>
    </row>
    <row r="7601" spans="2:32" s="313" customFormat="1" hidden="1" x14ac:dyDescent="0.25">
      <c r="B7601" s="313" t="s">
        <v>1100</v>
      </c>
      <c r="C7601" s="672"/>
      <c r="D7601" s="313" t="s">
        <v>12958</v>
      </c>
      <c r="E7601" s="313" t="s">
        <v>1101</v>
      </c>
      <c r="I7601" s="313" t="s">
        <v>1100</v>
      </c>
      <c r="J7601" s="313" t="s">
        <v>516</v>
      </c>
      <c r="K7601" s="313">
        <v>25</v>
      </c>
      <c r="L7601" s="319"/>
      <c r="M7601" s="319">
        <v>15</v>
      </c>
      <c r="N7601" s="319">
        <v>39</v>
      </c>
      <c r="O7601" s="319" t="s">
        <v>9644</v>
      </c>
      <c r="P7601" s="319">
        <v>88</v>
      </c>
      <c r="Q7601" s="319">
        <v>47</v>
      </c>
      <c r="R7601" s="319">
        <v>44</v>
      </c>
      <c r="S7601" s="319" t="s">
        <v>9645</v>
      </c>
      <c r="T7601" s="319">
        <v>25</v>
      </c>
      <c r="U7601" s="319">
        <v>25.260999999999999</v>
      </c>
      <c r="V7601" s="319">
        <v>88.796000000000006</v>
      </c>
      <c r="W7601" s="319"/>
      <c r="X7601" s="319"/>
      <c r="Y7601" s="319"/>
      <c r="Z7601" s="319"/>
      <c r="AA7601" s="319"/>
      <c r="AB7601" s="319"/>
      <c r="AC7601" s="319"/>
      <c r="AD7601" s="319"/>
      <c r="AE7601" s="319"/>
      <c r="AF7601" s="319"/>
    </row>
    <row r="7602" spans="2:32" s="313" customFormat="1" hidden="1" x14ac:dyDescent="0.25">
      <c r="B7602" s="313" t="s">
        <v>7269</v>
      </c>
      <c r="C7602" s="672"/>
      <c r="D7602" s="313" t="s">
        <v>12959</v>
      </c>
      <c r="E7602" s="313" t="s">
        <v>7270</v>
      </c>
      <c r="I7602" s="313" t="s">
        <v>7269</v>
      </c>
      <c r="J7602" s="313" t="s">
        <v>752</v>
      </c>
      <c r="K7602" s="313">
        <v>14</v>
      </c>
      <c r="L7602" s="319"/>
      <c r="M7602" s="319">
        <v>57</v>
      </c>
      <c r="N7602" s="319">
        <v>15</v>
      </c>
      <c r="O7602" s="319" t="s">
        <v>9647</v>
      </c>
      <c r="P7602" s="319">
        <v>147</v>
      </c>
      <c r="Q7602" s="319">
        <v>39</v>
      </c>
      <c r="R7602" s="319">
        <v>38</v>
      </c>
      <c r="S7602" s="319" t="s">
        <v>9648</v>
      </c>
      <c r="T7602" s="319">
        <v>4</v>
      </c>
      <c r="U7602" s="319">
        <v>-14.954000000000001</v>
      </c>
      <c r="V7602" s="319">
        <v>-147.661</v>
      </c>
      <c r="W7602" s="319"/>
      <c r="X7602" s="319"/>
      <c r="Y7602" s="319"/>
      <c r="Z7602" s="319"/>
      <c r="AA7602" s="319"/>
      <c r="AB7602" s="319"/>
      <c r="AC7602" s="319"/>
      <c r="AD7602" s="319"/>
      <c r="AE7602" s="319"/>
      <c r="AF7602" s="319"/>
    </row>
    <row r="7603" spans="2:32" s="313" customFormat="1" hidden="1" x14ac:dyDescent="0.25">
      <c r="B7603" s="313" t="s">
        <v>7393</v>
      </c>
      <c r="C7603" s="672"/>
      <c r="D7603" s="313" t="s">
        <v>12960</v>
      </c>
      <c r="E7603" s="313" t="s">
        <v>7394</v>
      </c>
      <c r="I7603" s="313" t="s">
        <v>7393</v>
      </c>
      <c r="J7603" s="313" t="s">
        <v>1055</v>
      </c>
      <c r="K7603" s="313">
        <v>51</v>
      </c>
      <c r="L7603" s="319"/>
      <c r="M7603" s="319">
        <v>36</v>
      </c>
      <c r="N7603" s="319">
        <v>31</v>
      </c>
      <c r="O7603" s="319" t="s">
        <v>9647</v>
      </c>
      <c r="P7603" s="319">
        <v>69</v>
      </c>
      <c r="Q7603" s="319">
        <v>18</v>
      </c>
      <c r="R7603" s="319">
        <v>45</v>
      </c>
      <c r="S7603" s="319" t="s">
        <v>9648</v>
      </c>
      <c r="T7603" s="319">
        <v>19</v>
      </c>
      <c r="U7603" s="319">
        <v>-51.609000000000002</v>
      </c>
      <c r="V7603" s="319">
        <v>-69.313000000000002</v>
      </c>
      <c r="W7603" s="319"/>
      <c r="X7603" s="319"/>
      <c r="Y7603" s="319"/>
      <c r="Z7603" s="319"/>
      <c r="AA7603" s="319"/>
      <c r="AB7603" s="319"/>
      <c r="AC7603" s="319"/>
      <c r="AD7603" s="319"/>
      <c r="AE7603" s="319"/>
      <c r="AF7603" s="319"/>
    </row>
    <row r="7604" spans="2:32" s="313" customFormat="1" hidden="1" x14ac:dyDescent="0.25">
      <c r="B7604" s="313" t="s">
        <v>9487</v>
      </c>
      <c r="C7604" s="672"/>
      <c r="D7604" s="313" t="s">
        <v>12961</v>
      </c>
      <c r="E7604" s="313" t="s">
        <v>9488</v>
      </c>
      <c r="I7604" s="313" t="s">
        <v>9489</v>
      </c>
      <c r="J7604" s="313" t="s">
        <v>1030</v>
      </c>
      <c r="K7604" s="313">
        <v>16</v>
      </c>
      <c r="L7604" s="319"/>
      <c r="M7604" s="319">
        <v>54</v>
      </c>
      <c r="N7604" s="319">
        <v>26</v>
      </c>
      <c r="O7604" s="319" t="s">
        <v>9644</v>
      </c>
      <c r="P7604" s="319">
        <v>96</v>
      </c>
      <c r="Q7604" s="319">
        <v>7</v>
      </c>
      <c r="R7604" s="319">
        <v>59</v>
      </c>
      <c r="S7604" s="319" t="s">
        <v>9645</v>
      </c>
      <c r="T7604" s="319">
        <v>34</v>
      </c>
      <c r="U7604" s="319">
        <v>16.907</v>
      </c>
      <c r="V7604" s="319">
        <v>96.132999999999996</v>
      </c>
      <c r="W7604" s="319"/>
      <c r="X7604" s="319"/>
      <c r="Y7604" s="319"/>
      <c r="Z7604" s="319"/>
      <c r="AA7604" s="319"/>
      <c r="AB7604" s="319"/>
      <c r="AC7604" s="319"/>
      <c r="AD7604" s="319"/>
      <c r="AE7604" s="319"/>
      <c r="AF7604" s="319"/>
    </row>
    <row r="7605" spans="2:32" s="313" customFormat="1" hidden="1" x14ac:dyDescent="0.25">
      <c r="B7605" s="313" t="s">
        <v>7329</v>
      </c>
      <c r="C7605" s="672"/>
      <c r="D7605" s="313" t="s">
        <v>12962</v>
      </c>
      <c r="E7605" s="313" t="s">
        <v>7330</v>
      </c>
      <c r="I7605" s="313" t="s">
        <v>7331</v>
      </c>
      <c r="J7605" s="313" t="s">
        <v>726</v>
      </c>
      <c r="K7605" s="313">
        <v>0</v>
      </c>
      <c r="L7605" s="319"/>
      <c r="M7605" s="319">
        <v>21</v>
      </c>
      <c r="N7605" s="319">
        <v>10</v>
      </c>
      <c r="O7605" s="319" t="s">
        <v>9647</v>
      </c>
      <c r="P7605" s="319">
        <v>102</v>
      </c>
      <c r="Q7605" s="319">
        <v>20</v>
      </c>
      <c r="R7605" s="319">
        <v>5</v>
      </c>
      <c r="S7605" s="319" t="s">
        <v>9645</v>
      </c>
      <c r="T7605" s="319">
        <v>19</v>
      </c>
      <c r="U7605" s="319">
        <v>-0.35299999999999998</v>
      </c>
      <c r="V7605" s="319">
        <v>102.33499999999999</v>
      </c>
      <c r="W7605" s="319"/>
      <c r="X7605" s="319"/>
      <c r="Y7605" s="319"/>
      <c r="Z7605" s="319"/>
      <c r="AA7605" s="319"/>
      <c r="AB7605" s="319"/>
      <c r="AC7605" s="319"/>
      <c r="AD7605" s="319"/>
      <c r="AE7605" s="319"/>
      <c r="AF7605" s="319"/>
    </row>
    <row r="7606" spans="2:32" s="313" customFormat="1" hidden="1" x14ac:dyDescent="0.25">
      <c r="B7606" s="313" t="s">
        <v>7321</v>
      </c>
      <c r="C7606" s="672"/>
      <c r="D7606" s="313" t="s">
        <v>12963</v>
      </c>
      <c r="E7606" s="313" t="s">
        <v>7323</v>
      </c>
      <c r="I7606" s="313" t="s">
        <v>7324</v>
      </c>
      <c r="J7606" s="313" t="s">
        <v>423</v>
      </c>
      <c r="K7606" s="313">
        <v>49</v>
      </c>
      <c r="L7606" s="319"/>
      <c r="M7606" s="319">
        <v>18</v>
      </c>
      <c r="N7606" s="319">
        <v>36</v>
      </c>
      <c r="O7606" s="319" t="s">
        <v>9644</v>
      </c>
      <c r="P7606" s="319">
        <v>4</v>
      </c>
      <c r="Q7606" s="319">
        <v>3</v>
      </c>
      <c r="R7606" s="319">
        <v>0</v>
      </c>
      <c r="S7606" s="319" t="s">
        <v>9645</v>
      </c>
      <c r="T7606" s="319">
        <v>96</v>
      </c>
      <c r="U7606" s="319">
        <v>49.31</v>
      </c>
      <c r="V7606" s="319">
        <v>4.05</v>
      </c>
      <c r="W7606" s="319"/>
      <c r="X7606" s="319"/>
      <c r="Y7606" s="319"/>
      <c r="Z7606" s="319"/>
      <c r="AA7606" s="319"/>
      <c r="AB7606" s="319"/>
      <c r="AC7606" s="319"/>
      <c r="AD7606" s="319"/>
      <c r="AE7606" s="319"/>
      <c r="AF7606" s="319"/>
    </row>
    <row r="7607" spans="2:32" s="313" customFormat="1" hidden="1" x14ac:dyDescent="0.25">
      <c r="B7607" s="313" t="s">
        <v>7356</v>
      </c>
      <c r="C7607" s="672"/>
      <c r="D7607" s="313" t="s">
        <v>12964</v>
      </c>
      <c r="E7607" s="313" t="s">
        <v>7358</v>
      </c>
      <c r="I7607" s="313" t="s">
        <v>7359</v>
      </c>
      <c r="J7607" s="313" t="s">
        <v>531</v>
      </c>
      <c r="K7607" s="313">
        <v>36</v>
      </c>
      <c r="L7607" s="319"/>
      <c r="M7607" s="319">
        <v>24</v>
      </c>
      <c r="N7607" s="319">
        <v>19</v>
      </c>
      <c r="O7607" s="319" t="s">
        <v>9644</v>
      </c>
      <c r="P7607" s="319">
        <v>28</v>
      </c>
      <c r="Q7607" s="319">
        <v>5</v>
      </c>
      <c r="R7607" s="319">
        <v>10</v>
      </c>
      <c r="S7607" s="319" t="s">
        <v>9645</v>
      </c>
      <c r="T7607" s="319">
        <v>6</v>
      </c>
      <c r="U7607" s="319">
        <v>36.405000000000001</v>
      </c>
      <c r="V7607" s="319">
        <v>28.085999999999999</v>
      </c>
      <c r="W7607" s="319"/>
      <c r="X7607" s="319"/>
      <c r="Y7607" s="319"/>
      <c r="Z7607" s="319"/>
      <c r="AA7607" s="319"/>
      <c r="AB7607" s="319"/>
      <c r="AC7607" s="319"/>
      <c r="AD7607" s="319"/>
      <c r="AE7607" s="319"/>
      <c r="AF7607" s="319"/>
    </row>
    <row r="7608" spans="2:32" s="313" customFormat="1" hidden="1" x14ac:dyDescent="0.25">
      <c r="B7608" s="313" t="s">
        <v>7363</v>
      </c>
      <c r="C7608" s="672"/>
      <c r="D7608" s="313" t="s">
        <v>12965</v>
      </c>
      <c r="E7608" s="313" t="s">
        <v>7364</v>
      </c>
      <c r="I7608" s="313" t="s">
        <v>7365</v>
      </c>
      <c r="J7608" s="313" t="s">
        <v>856</v>
      </c>
      <c r="K7608" s="313">
        <v>11</v>
      </c>
      <c r="L7608" s="319"/>
      <c r="M7608" s="319">
        <v>0</v>
      </c>
      <c r="N7608" s="319">
        <v>37</v>
      </c>
      <c r="O7608" s="319" t="s">
        <v>9647</v>
      </c>
      <c r="P7608" s="319">
        <v>66</v>
      </c>
      <c r="Q7608" s="319">
        <v>4</v>
      </c>
      <c r="R7608" s="319">
        <v>24</v>
      </c>
      <c r="S7608" s="319" t="s">
        <v>9648</v>
      </c>
      <c r="T7608" s="319">
        <v>142</v>
      </c>
      <c r="U7608" s="319">
        <v>-11.01</v>
      </c>
      <c r="V7608" s="319">
        <v>-66.072999999999993</v>
      </c>
      <c r="W7608" s="319"/>
      <c r="X7608" s="319"/>
      <c r="Y7608" s="319"/>
      <c r="Z7608" s="319"/>
      <c r="AA7608" s="319"/>
      <c r="AB7608" s="319"/>
      <c r="AC7608" s="319"/>
      <c r="AD7608" s="319"/>
      <c r="AE7608" s="319"/>
      <c r="AF7608" s="319"/>
    </row>
    <row r="7609" spans="2:32" s="313" customFormat="1" hidden="1" x14ac:dyDescent="0.25">
      <c r="B7609" s="313" t="s">
        <v>7369</v>
      </c>
      <c r="C7609" s="672"/>
      <c r="D7609" s="313" t="s">
        <v>12966</v>
      </c>
      <c r="E7609" s="313" t="s">
        <v>7371</v>
      </c>
      <c r="I7609" s="313" t="s">
        <v>7372</v>
      </c>
      <c r="J7609" s="313" t="s">
        <v>436</v>
      </c>
      <c r="K7609" s="313">
        <v>37</v>
      </c>
      <c r="L7609" s="319"/>
      <c r="M7609" s="319">
        <v>30</v>
      </c>
      <c r="N7609" s="319">
        <v>18</v>
      </c>
      <c r="O7609" s="319" t="s">
        <v>9644</v>
      </c>
      <c r="P7609" s="319">
        <v>77</v>
      </c>
      <c r="Q7609" s="319">
        <v>19</v>
      </c>
      <c r="R7609" s="319">
        <v>10</v>
      </c>
      <c r="S7609" s="319" t="s">
        <v>9648</v>
      </c>
      <c r="T7609" s="319">
        <v>51</v>
      </c>
      <c r="U7609" s="319">
        <v>37.505000000000003</v>
      </c>
      <c r="V7609" s="319">
        <v>-77.319000000000003</v>
      </c>
      <c r="W7609" s="319"/>
      <c r="X7609" s="319"/>
      <c r="Y7609" s="319"/>
      <c r="Z7609" s="319"/>
      <c r="AA7609" s="319"/>
      <c r="AB7609" s="319"/>
      <c r="AC7609" s="319"/>
      <c r="AD7609" s="319"/>
      <c r="AE7609" s="319"/>
      <c r="AF7609" s="319"/>
    </row>
    <row r="7610" spans="2:32" s="313" customFormat="1" hidden="1" x14ac:dyDescent="0.25">
      <c r="B7610" s="313" t="s">
        <v>7395</v>
      </c>
      <c r="C7610" s="672"/>
      <c r="D7610" s="313" t="s">
        <v>12967</v>
      </c>
      <c r="E7610" s="313" t="s">
        <v>7397</v>
      </c>
      <c r="I7610" s="313" t="s">
        <v>7395</v>
      </c>
      <c r="J7610" s="313" t="s">
        <v>665</v>
      </c>
      <c r="K7610" s="313">
        <v>32</v>
      </c>
      <c r="L7610" s="319"/>
      <c r="M7610" s="319">
        <v>4</v>
      </c>
      <c r="N7610" s="319">
        <v>57</v>
      </c>
      <c r="O7610" s="319" t="s">
        <v>9647</v>
      </c>
      <c r="P7610" s="319">
        <v>52</v>
      </c>
      <c r="Q7610" s="319">
        <v>9</v>
      </c>
      <c r="R7610" s="319">
        <v>59</v>
      </c>
      <c r="S7610" s="319" t="s">
        <v>9648</v>
      </c>
      <c r="T7610" s="319">
        <v>9</v>
      </c>
      <c r="U7610" s="319">
        <v>-32.082999999999998</v>
      </c>
      <c r="V7610" s="319">
        <v>-52.165999999999997</v>
      </c>
      <c r="W7610" s="319"/>
      <c r="X7610" s="319"/>
      <c r="Y7610" s="319"/>
      <c r="Z7610" s="319"/>
      <c r="AA7610" s="319"/>
      <c r="AB7610" s="319"/>
      <c r="AC7610" s="319"/>
      <c r="AD7610" s="319"/>
      <c r="AE7610" s="319"/>
      <c r="AF7610" s="319"/>
    </row>
    <row r="7611" spans="2:32" s="313" customFormat="1" hidden="1" x14ac:dyDescent="0.25">
      <c r="B7611" s="313" t="s">
        <v>7410</v>
      </c>
      <c r="C7611" s="672"/>
      <c r="D7611" s="313" t="s">
        <v>12968</v>
      </c>
      <c r="E7611" s="313" t="s">
        <v>7411</v>
      </c>
      <c r="I7611" s="313" t="s">
        <v>7412</v>
      </c>
      <c r="J7611" s="313" t="s">
        <v>565</v>
      </c>
      <c r="K7611" s="313">
        <v>45</v>
      </c>
      <c r="L7611" s="319"/>
      <c r="M7611" s="319">
        <v>14</v>
      </c>
      <c r="N7611" s="319">
        <v>31</v>
      </c>
      <c r="O7611" s="319" t="s">
        <v>9644</v>
      </c>
      <c r="P7611" s="319">
        <v>141</v>
      </c>
      <c r="Q7611" s="319">
        <v>11</v>
      </c>
      <c r="R7611" s="319">
        <v>11</v>
      </c>
      <c r="S7611" s="319" t="s">
        <v>9645</v>
      </c>
      <c r="T7611" s="319">
        <v>35</v>
      </c>
      <c r="U7611" s="319">
        <v>45.241999999999997</v>
      </c>
      <c r="V7611" s="319">
        <v>141.18600000000001</v>
      </c>
      <c r="W7611" s="319"/>
      <c r="X7611" s="319"/>
      <c r="Y7611" s="319"/>
      <c r="Z7611" s="319"/>
      <c r="AA7611" s="319"/>
      <c r="AB7611" s="319"/>
      <c r="AC7611" s="319"/>
      <c r="AD7611" s="319"/>
      <c r="AE7611" s="319"/>
      <c r="AF7611" s="319"/>
    </row>
    <row r="7612" spans="2:32" s="313" customFormat="1" hidden="1" x14ac:dyDescent="0.25">
      <c r="B7612" s="313" t="s">
        <v>7267</v>
      </c>
      <c r="C7612" s="672"/>
      <c r="D7612" s="313" t="s">
        <v>12969</v>
      </c>
      <c r="E7612" s="313" t="s">
        <v>7268</v>
      </c>
      <c r="I7612" s="313" t="s">
        <v>7267</v>
      </c>
      <c r="J7612" s="313" t="s">
        <v>436</v>
      </c>
      <c r="K7612" s="313">
        <v>38</v>
      </c>
      <c r="L7612" s="319"/>
      <c r="M7612" s="319">
        <v>29</v>
      </c>
      <c r="N7612" s="319">
        <v>19</v>
      </c>
      <c r="O7612" s="319" t="s">
        <v>9644</v>
      </c>
      <c r="P7612" s="319">
        <v>121</v>
      </c>
      <c r="Q7612" s="319">
        <v>6</v>
      </c>
      <c r="R7612" s="319">
        <v>8</v>
      </c>
      <c r="S7612" s="319" t="s">
        <v>9648</v>
      </c>
      <c r="T7612" s="319">
        <v>43</v>
      </c>
      <c r="U7612" s="319">
        <v>38.488999999999997</v>
      </c>
      <c r="V7612" s="319">
        <v>-121.102</v>
      </c>
      <c r="W7612" s="319"/>
      <c r="X7612" s="319"/>
      <c r="Y7612" s="319"/>
      <c r="Z7612" s="319"/>
      <c r="AA7612" s="319"/>
      <c r="AB7612" s="319"/>
      <c r="AC7612" s="319"/>
      <c r="AD7612" s="319"/>
      <c r="AE7612" s="319"/>
      <c r="AF7612" s="319"/>
    </row>
    <row r="7613" spans="2:32" s="313" customFormat="1" hidden="1" x14ac:dyDescent="0.25">
      <c r="B7613" s="313" t="s">
        <v>7416</v>
      </c>
      <c r="C7613" s="672"/>
      <c r="D7613" s="313" t="s">
        <v>12970</v>
      </c>
      <c r="E7613" s="313" t="s">
        <v>7419</v>
      </c>
      <c r="I7613" s="313" t="s">
        <v>7420</v>
      </c>
      <c r="J7613" s="313" t="s">
        <v>436</v>
      </c>
      <c r="K7613" s="313">
        <v>33</v>
      </c>
      <c r="L7613" s="319"/>
      <c r="M7613" s="319">
        <v>52</v>
      </c>
      <c r="N7613" s="319">
        <v>50</v>
      </c>
      <c r="O7613" s="319" t="s">
        <v>9644</v>
      </c>
      <c r="P7613" s="319">
        <v>117</v>
      </c>
      <c r="Q7613" s="319">
        <v>15</v>
      </c>
      <c r="R7613" s="319">
        <v>34</v>
      </c>
      <c r="S7613" s="319" t="s">
        <v>9648</v>
      </c>
      <c r="T7613" s="319">
        <v>468</v>
      </c>
      <c r="U7613" s="319">
        <v>33.881</v>
      </c>
      <c r="V7613" s="319">
        <v>-117.259</v>
      </c>
      <c r="W7613" s="319"/>
      <c r="X7613" s="319"/>
      <c r="Y7613" s="319"/>
      <c r="Z7613" s="319"/>
      <c r="AA7613" s="319"/>
      <c r="AB7613" s="319"/>
      <c r="AC7613" s="319"/>
      <c r="AD7613" s="319"/>
      <c r="AE7613" s="319"/>
      <c r="AF7613" s="319"/>
    </row>
    <row r="7614" spans="2:32" s="313" customFormat="1" hidden="1" x14ac:dyDescent="0.25">
      <c r="B7614" s="313" t="s">
        <v>7246</v>
      </c>
      <c r="C7614" s="672"/>
      <c r="D7614" s="313" t="s">
        <v>12971</v>
      </c>
      <c r="E7614" s="313" t="s">
        <v>7247</v>
      </c>
      <c r="I7614" s="313" t="s">
        <v>7246</v>
      </c>
      <c r="J7614" s="313" t="s">
        <v>516</v>
      </c>
      <c r="K7614" s="313">
        <v>17</v>
      </c>
      <c r="L7614" s="319"/>
      <c r="M7614" s="319">
        <v>6</v>
      </c>
      <c r="N7614" s="319">
        <v>34</v>
      </c>
      <c r="O7614" s="319" t="s">
        <v>9644</v>
      </c>
      <c r="P7614" s="319">
        <v>81</v>
      </c>
      <c r="Q7614" s="319">
        <v>49</v>
      </c>
      <c r="R7614" s="319">
        <v>6</v>
      </c>
      <c r="S7614" s="319" t="s">
        <v>9645</v>
      </c>
      <c r="T7614" s="319">
        <v>45</v>
      </c>
      <c r="U7614" s="319">
        <v>17.109000000000002</v>
      </c>
      <c r="V7614" s="319">
        <v>81.817999999999998</v>
      </c>
      <c r="W7614" s="319"/>
      <c r="X7614" s="319"/>
      <c r="Y7614" s="319"/>
      <c r="Z7614" s="319"/>
      <c r="AA7614" s="319"/>
      <c r="AB7614" s="319"/>
      <c r="AC7614" s="319"/>
      <c r="AD7614" s="319"/>
      <c r="AE7614" s="319"/>
      <c r="AF7614" s="319"/>
    </row>
    <row r="7615" spans="2:32" s="313" customFormat="1" hidden="1" x14ac:dyDescent="0.25">
      <c r="B7615" s="313" t="s">
        <v>7250</v>
      </c>
      <c r="C7615" s="672"/>
      <c r="D7615" s="313" t="s">
        <v>12972</v>
      </c>
      <c r="E7615" s="313" t="s">
        <v>7251</v>
      </c>
      <c r="I7615" s="313" t="s">
        <v>7250</v>
      </c>
      <c r="J7615" s="313" t="s">
        <v>2114</v>
      </c>
      <c r="K7615" s="313">
        <v>24</v>
      </c>
      <c r="L7615" s="319"/>
      <c r="M7615" s="319">
        <v>26</v>
      </c>
      <c r="N7615" s="319">
        <v>13</v>
      </c>
      <c r="O7615" s="319" t="s">
        <v>9644</v>
      </c>
      <c r="P7615" s="319">
        <v>88</v>
      </c>
      <c r="Q7615" s="319">
        <v>36</v>
      </c>
      <c r="R7615" s="319">
        <v>59</v>
      </c>
      <c r="S7615" s="319" t="s">
        <v>9645</v>
      </c>
      <c r="T7615" s="319">
        <v>17</v>
      </c>
      <c r="U7615" s="319">
        <v>24.437000000000001</v>
      </c>
      <c r="V7615" s="319">
        <v>88.616</v>
      </c>
      <c r="W7615" s="319"/>
      <c r="X7615" s="319"/>
      <c r="Y7615" s="319"/>
      <c r="Z7615" s="319"/>
      <c r="AA7615" s="319"/>
      <c r="AB7615" s="319"/>
      <c r="AC7615" s="319"/>
      <c r="AD7615" s="319"/>
      <c r="AE7615" s="319"/>
      <c r="AF7615" s="319"/>
    </row>
    <row r="7616" spans="2:32" s="313" customFormat="1" hidden="1" x14ac:dyDescent="0.25">
      <c r="B7616" s="313" t="s">
        <v>7375</v>
      </c>
      <c r="C7616" s="672"/>
      <c r="D7616" s="313" t="s">
        <v>12973</v>
      </c>
      <c r="E7616" s="313" t="s">
        <v>7376</v>
      </c>
      <c r="I7616" s="313" t="s">
        <v>7375</v>
      </c>
      <c r="J7616" s="313" t="s">
        <v>1948</v>
      </c>
      <c r="K7616" s="313">
        <v>45</v>
      </c>
      <c r="L7616" s="319"/>
      <c r="M7616" s="319">
        <v>13</v>
      </c>
      <c r="N7616" s="319">
        <v>0</v>
      </c>
      <c r="O7616" s="319" t="s">
        <v>9644</v>
      </c>
      <c r="P7616" s="319">
        <v>14</v>
      </c>
      <c r="Q7616" s="319">
        <v>34</v>
      </c>
      <c r="R7616" s="319">
        <v>12</v>
      </c>
      <c r="S7616" s="319" t="s">
        <v>9645</v>
      </c>
      <c r="T7616" s="319">
        <v>85</v>
      </c>
      <c r="U7616" s="319">
        <v>45.216999999999999</v>
      </c>
      <c r="V7616" s="319">
        <v>14.57</v>
      </c>
      <c r="W7616" s="319"/>
      <c r="X7616" s="319"/>
      <c r="Y7616" s="319"/>
      <c r="Z7616" s="319"/>
      <c r="AA7616" s="319"/>
      <c r="AB7616" s="319"/>
      <c r="AC7616" s="319"/>
      <c r="AD7616" s="319"/>
      <c r="AE7616" s="319"/>
      <c r="AF7616" s="319"/>
    </row>
    <row r="7617" spans="2:32" s="313" customFormat="1" hidden="1" x14ac:dyDescent="0.25">
      <c r="B7617" s="313" t="s">
        <v>2322</v>
      </c>
      <c r="C7617" s="672"/>
      <c r="D7617" s="313" t="s">
        <v>12974</v>
      </c>
      <c r="E7617" s="313" t="s">
        <v>2325</v>
      </c>
      <c r="I7617" s="313" t="s">
        <v>2326</v>
      </c>
      <c r="J7617" s="313" t="s">
        <v>410</v>
      </c>
      <c r="K7617" s="313">
        <v>55</v>
      </c>
      <c r="L7617" s="319"/>
      <c r="M7617" s="319">
        <v>35</v>
      </c>
      <c r="N7617" s="319">
        <v>8</v>
      </c>
      <c r="O7617" s="319" t="s">
        <v>9644</v>
      </c>
      <c r="P7617" s="319">
        <v>12</v>
      </c>
      <c r="Q7617" s="319">
        <v>7</v>
      </c>
      <c r="R7617" s="319">
        <v>53</v>
      </c>
      <c r="S7617" s="319" t="s">
        <v>9645</v>
      </c>
      <c r="T7617" s="319">
        <v>45</v>
      </c>
      <c r="U7617" s="319">
        <v>55.585999999999999</v>
      </c>
      <c r="V7617" s="319">
        <v>12.131</v>
      </c>
      <c r="W7617" s="319"/>
      <c r="X7617" s="319"/>
      <c r="Y7617" s="319"/>
      <c r="Z7617" s="319"/>
      <c r="AA7617" s="319"/>
      <c r="AB7617" s="319"/>
      <c r="AC7617" s="319"/>
      <c r="AD7617" s="319"/>
      <c r="AE7617" s="319"/>
      <c r="AF7617" s="319"/>
    </row>
    <row r="7618" spans="2:32" s="313" customFormat="1" hidden="1" x14ac:dyDescent="0.25">
      <c r="B7618" s="313" t="s">
        <v>7279</v>
      </c>
      <c r="C7618" s="672"/>
      <c r="D7618" s="313" t="s">
        <v>12975</v>
      </c>
      <c r="E7618" s="313" t="s">
        <v>7280</v>
      </c>
      <c r="I7618" s="313" t="s">
        <v>7281</v>
      </c>
      <c r="J7618" s="313" t="s">
        <v>453</v>
      </c>
      <c r="K7618" s="313">
        <v>25</v>
      </c>
      <c r="L7618" s="319"/>
      <c r="M7618" s="319">
        <v>36</v>
      </c>
      <c r="N7618" s="319">
        <v>48</v>
      </c>
      <c r="O7618" s="319" t="s">
        <v>9644</v>
      </c>
      <c r="P7618" s="319">
        <v>55</v>
      </c>
      <c r="Q7618" s="319">
        <v>56</v>
      </c>
      <c r="R7618" s="319">
        <v>19</v>
      </c>
      <c r="S7618" s="319" t="s">
        <v>9645</v>
      </c>
      <c r="T7618" s="319">
        <v>32</v>
      </c>
      <c r="U7618" s="319">
        <v>25.613</v>
      </c>
      <c r="V7618" s="319">
        <v>55.939</v>
      </c>
      <c r="W7618" s="319"/>
      <c r="X7618" s="319"/>
      <c r="Y7618" s="319"/>
      <c r="Z7618" s="319"/>
      <c r="AA7618" s="319"/>
      <c r="AB7618" s="319"/>
      <c r="AC7618" s="319"/>
      <c r="AD7618" s="319"/>
      <c r="AE7618" s="319"/>
      <c r="AF7618" s="319"/>
    </row>
    <row r="7619" spans="2:32" s="313" customFormat="1" hidden="1" x14ac:dyDescent="0.25">
      <c r="B7619" s="313" t="s">
        <v>7349</v>
      </c>
      <c r="C7619" s="672"/>
      <c r="D7619" s="313" t="s">
        <v>12976</v>
      </c>
      <c r="E7619" s="313" t="s">
        <v>7350</v>
      </c>
      <c r="I7619" s="313" t="s">
        <v>7349</v>
      </c>
      <c r="J7619" s="313" t="s">
        <v>579</v>
      </c>
      <c r="K7619" s="313">
        <v>64</v>
      </c>
      <c r="L7619" s="319"/>
      <c r="M7619" s="319">
        <v>7</v>
      </c>
      <c r="N7619" s="319">
        <v>48</v>
      </c>
      <c r="O7619" s="319" t="s">
        <v>9644</v>
      </c>
      <c r="P7619" s="319">
        <v>21</v>
      </c>
      <c r="Q7619" s="319">
        <v>56</v>
      </c>
      <c r="R7619" s="319">
        <v>26</v>
      </c>
      <c r="S7619" s="319" t="s">
        <v>9648</v>
      </c>
      <c r="T7619" s="319">
        <v>15</v>
      </c>
      <c r="U7619" s="319">
        <v>64.13</v>
      </c>
      <c r="V7619" s="319">
        <v>-21.940999999999999</v>
      </c>
      <c r="W7619" s="319"/>
      <c r="X7619" s="319"/>
      <c r="Y7619" s="319"/>
      <c r="Z7619" s="319"/>
      <c r="AA7619" s="319"/>
      <c r="AB7619" s="319"/>
      <c r="AC7619" s="319"/>
      <c r="AD7619" s="319"/>
      <c r="AE7619" s="319"/>
      <c r="AF7619" s="319"/>
    </row>
    <row r="7620" spans="2:32" s="313" customFormat="1" hidden="1" x14ac:dyDescent="0.25">
      <c r="B7620" s="313" t="s">
        <v>4725</v>
      </c>
      <c r="C7620" s="672"/>
      <c r="D7620" s="313" t="s">
        <v>12977</v>
      </c>
      <c r="E7620" s="313" t="s">
        <v>4726</v>
      </c>
      <c r="I7620" s="313" t="s">
        <v>4725</v>
      </c>
      <c r="J7620" s="313" t="s">
        <v>406</v>
      </c>
      <c r="K7620" s="313">
        <v>53</v>
      </c>
      <c r="L7620" s="319"/>
      <c r="M7620" s="319">
        <v>55</v>
      </c>
      <c r="N7620" s="319">
        <v>5</v>
      </c>
      <c r="O7620" s="319" t="s">
        <v>9644</v>
      </c>
      <c r="P7620" s="319">
        <v>12</v>
      </c>
      <c r="Q7620" s="319">
        <v>16</v>
      </c>
      <c r="R7620" s="319">
        <v>45</v>
      </c>
      <c r="S7620" s="319" t="s">
        <v>9645</v>
      </c>
      <c r="T7620" s="319">
        <v>43</v>
      </c>
      <c r="U7620" s="319">
        <v>53.917999999999999</v>
      </c>
      <c r="V7620" s="319">
        <v>12.279</v>
      </c>
      <c r="W7620" s="319"/>
      <c r="X7620" s="319"/>
      <c r="Y7620" s="319"/>
      <c r="Z7620" s="319"/>
      <c r="AA7620" s="319"/>
      <c r="AB7620" s="319"/>
      <c r="AC7620" s="319"/>
      <c r="AD7620" s="319"/>
      <c r="AE7620" s="319"/>
      <c r="AF7620" s="319"/>
    </row>
    <row r="7621" spans="2:32" s="313" customFormat="1" hidden="1" x14ac:dyDescent="0.25">
      <c r="B7621" s="313" t="s">
        <v>7463</v>
      </c>
      <c r="C7621" s="672"/>
      <c r="D7621" s="313" t="s">
        <v>12978</v>
      </c>
      <c r="E7621" s="313" t="s">
        <v>7470</v>
      </c>
      <c r="I7621" s="313" t="s">
        <v>7471</v>
      </c>
      <c r="J7621" s="313" t="s">
        <v>436</v>
      </c>
      <c r="K7621" s="313">
        <v>43</v>
      </c>
      <c r="L7621" s="319"/>
      <c r="M7621" s="319">
        <v>14</v>
      </c>
      <c r="N7621" s="319">
        <v>1</v>
      </c>
      <c r="O7621" s="319" t="s">
        <v>9644</v>
      </c>
      <c r="P7621" s="319">
        <v>75</v>
      </c>
      <c r="Q7621" s="319">
        <v>24</v>
      </c>
      <c r="R7621" s="319">
        <v>25</v>
      </c>
      <c r="S7621" s="319" t="s">
        <v>9648</v>
      </c>
      <c r="T7621" s="319">
        <v>154</v>
      </c>
      <c r="U7621" s="319">
        <v>43.234000000000002</v>
      </c>
      <c r="V7621" s="319">
        <v>-75.406999999999996</v>
      </c>
      <c r="W7621" s="319"/>
      <c r="X7621" s="319"/>
      <c r="Y7621" s="319"/>
      <c r="Z7621" s="319"/>
      <c r="AA7621" s="319"/>
      <c r="AB7621" s="319"/>
      <c r="AC7621" s="319"/>
      <c r="AD7621" s="319"/>
      <c r="AE7621" s="319"/>
      <c r="AF7621" s="319"/>
    </row>
    <row r="7622" spans="2:32" s="313" customFormat="1" hidden="1" x14ac:dyDescent="0.25">
      <c r="B7622" s="313" t="s">
        <v>7377</v>
      </c>
      <c r="C7622" s="672"/>
      <c r="D7622" s="313" t="s">
        <v>12979</v>
      </c>
      <c r="E7622" s="313" t="s">
        <v>7378</v>
      </c>
      <c r="I7622" s="313" t="s">
        <v>7377</v>
      </c>
      <c r="J7622" s="313" t="s">
        <v>600</v>
      </c>
      <c r="K7622" s="313">
        <v>44</v>
      </c>
      <c r="L7622" s="319"/>
      <c r="M7622" s="319">
        <v>1</v>
      </c>
      <c r="N7622" s="319">
        <v>13</v>
      </c>
      <c r="O7622" s="319" t="s">
        <v>9644</v>
      </c>
      <c r="P7622" s="319">
        <v>12</v>
      </c>
      <c r="Q7622" s="319">
        <v>36</v>
      </c>
      <c r="R7622" s="319">
        <v>43</v>
      </c>
      <c r="S7622" s="319" t="s">
        <v>9645</v>
      </c>
      <c r="T7622" s="319">
        <v>13</v>
      </c>
      <c r="U7622" s="319">
        <v>44.02</v>
      </c>
      <c r="V7622" s="319">
        <v>12.612</v>
      </c>
      <c r="W7622" s="319"/>
      <c r="X7622" s="319"/>
      <c r="Y7622" s="319"/>
      <c r="Z7622" s="319"/>
      <c r="AA7622" s="319"/>
      <c r="AB7622" s="319"/>
      <c r="AC7622" s="319"/>
      <c r="AD7622" s="319"/>
      <c r="AE7622" s="319"/>
      <c r="AF7622" s="319"/>
    </row>
    <row r="7623" spans="2:32" s="313" customFormat="1" hidden="1" x14ac:dyDescent="0.25">
      <c r="B7623" s="313" t="s">
        <v>2255</v>
      </c>
      <c r="C7623" s="672"/>
      <c r="D7623" s="313" t="s">
        <v>12980</v>
      </c>
      <c r="E7623" s="313" t="s">
        <v>2258</v>
      </c>
      <c r="I7623" s="313" t="s">
        <v>2259</v>
      </c>
      <c r="J7623" s="313" t="s">
        <v>850</v>
      </c>
      <c r="K7623" s="313">
        <v>6</v>
      </c>
      <c r="L7623" s="319"/>
      <c r="M7623" s="319">
        <v>49</v>
      </c>
      <c r="N7623" s="319">
        <v>19</v>
      </c>
      <c r="O7623" s="319" t="s">
        <v>9644</v>
      </c>
      <c r="P7623" s="319">
        <v>79</v>
      </c>
      <c r="Q7623" s="319">
        <v>53</v>
      </c>
      <c r="R7623" s="319">
        <v>10</v>
      </c>
      <c r="S7623" s="319" t="s">
        <v>9645</v>
      </c>
      <c r="T7623" s="319">
        <v>7</v>
      </c>
      <c r="U7623" s="319">
        <v>6.8220000000000001</v>
      </c>
      <c r="V7623" s="319">
        <v>79.885999999999996</v>
      </c>
      <c r="W7623" s="319"/>
      <c r="X7623" s="319"/>
      <c r="Y7623" s="319"/>
      <c r="Z7623" s="319"/>
      <c r="AA7623" s="319"/>
      <c r="AB7623" s="319"/>
      <c r="AC7623" s="319"/>
      <c r="AD7623" s="319"/>
      <c r="AE7623" s="319"/>
      <c r="AF7623" s="319"/>
    </row>
    <row r="7624" spans="2:32" s="313" customFormat="1" hidden="1" x14ac:dyDescent="0.25">
      <c r="B7624" s="313" t="s">
        <v>2136</v>
      </c>
      <c r="C7624" s="672"/>
      <c r="D7624" s="313" t="s">
        <v>12981</v>
      </c>
      <c r="E7624" s="313" t="s">
        <v>2137</v>
      </c>
      <c r="I7624" s="313" t="s">
        <v>2138</v>
      </c>
      <c r="J7624" s="313" t="s">
        <v>2050</v>
      </c>
      <c r="K7624" s="313">
        <v>24</v>
      </c>
      <c r="L7624" s="319"/>
      <c r="M7624" s="319">
        <v>11</v>
      </c>
      <c r="N7624" s="319">
        <v>10</v>
      </c>
      <c r="O7624" s="319" t="s">
        <v>9644</v>
      </c>
      <c r="P7624" s="319">
        <v>120</v>
      </c>
      <c r="Q7624" s="319">
        <v>39</v>
      </c>
      <c r="R7624" s="319">
        <v>13</v>
      </c>
      <c r="S7624" s="319" t="s">
        <v>9645</v>
      </c>
      <c r="T7624" s="319">
        <v>113</v>
      </c>
      <c r="U7624" s="319">
        <v>24.186</v>
      </c>
      <c r="V7624" s="319">
        <v>120.654</v>
      </c>
      <c r="W7624" s="319"/>
      <c r="X7624" s="319"/>
      <c r="Y7624" s="319"/>
      <c r="Z7624" s="319"/>
      <c r="AA7624" s="319"/>
      <c r="AB7624" s="319"/>
      <c r="AC7624" s="319"/>
      <c r="AD7624" s="319"/>
      <c r="AE7624" s="319"/>
      <c r="AF7624" s="319"/>
    </row>
    <row r="7625" spans="2:32" s="313" customFormat="1" hidden="1" x14ac:dyDescent="0.25">
      <c r="B7625" s="313" t="s">
        <v>7259</v>
      </c>
      <c r="C7625" s="672"/>
      <c r="D7625" s="313" t="s">
        <v>12982</v>
      </c>
      <c r="E7625" s="313" t="s">
        <v>7260</v>
      </c>
      <c r="I7625" s="313" t="s">
        <v>7261</v>
      </c>
      <c r="J7625" s="313" t="s">
        <v>406</v>
      </c>
      <c r="K7625" s="313">
        <v>49</v>
      </c>
      <c r="L7625" s="319"/>
      <c r="M7625" s="319">
        <v>26</v>
      </c>
      <c r="N7625" s="319">
        <v>15</v>
      </c>
      <c r="O7625" s="319" t="s">
        <v>9644</v>
      </c>
      <c r="P7625" s="319">
        <v>7</v>
      </c>
      <c r="Q7625" s="319">
        <v>36</v>
      </c>
      <c r="R7625" s="319">
        <v>5</v>
      </c>
      <c r="S7625" s="319" t="s">
        <v>9645</v>
      </c>
      <c r="T7625" s="319">
        <v>239</v>
      </c>
      <c r="U7625" s="319">
        <v>49.438000000000002</v>
      </c>
      <c r="V7625" s="319">
        <v>7.601</v>
      </c>
      <c r="W7625" s="319"/>
      <c r="X7625" s="319"/>
      <c r="Y7625" s="319"/>
      <c r="Z7625" s="319"/>
      <c r="AA7625" s="319"/>
      <c r="AB7625" s="319"/>
      <c r="AC7625" s="319"/>
      <c r="AD7625" s="319"/>
      <c r="AE7625" s="319"/>
      <c r="AF7625" s="319"/>
    </row>
    <row r="7626" spans="2:32" s="313" customFormat="1" hidden="1" x14ac:dyDescent="0.25">
      <c r="B7626" s="313" t="s">
        <v>7478</v>
      </c>
      <c r="C7626" s="672"/>
      <c r="D7626" s="313" t="s">
        <v>12983</v>
      </c>
      <c r="E7626" s="313" t="s">
        <v>7479</v>
      </c>
      <c r="I7626" s="313" t="s">
        <v>7478</v>
      </c>
      <c r="J7626" s="313" t="s">
        <v>745</v>
      </c>
      <c r="K7626" s="313">
        <v>56</v>
      </c>
      <c r="L7626" s="319"/>
      <c r="M7626" s="319">
        <v>16</v>
      </c>
      <c r="N7626" s="319">
        <v>0</v>
      </c>
      <c r="O7626" s="319" t="s">
        <v>9644</v>
      </c>
      <c r="P7626" s="319">
        <v>15</v>
      </c>
      <c r="Q7626" s="319">
        <v>15</v>
      </c>
      <c r="R7626" s="319">
        <v>54</v>
      </c>
      <c r="S7626" s="319" t="s">
        <v>9645</v>
      </c>
      <c r="T7626" s="319">
        <v>59</v>
      </c>
      <c r="U7626" s="319">
        <v>56.267000000000003</v>
      </c>
      <c r="V7626" s="319">
        <v>15.265000000000001</v>
      </c>
      <c r="W7626" s="319"/>
      <c r="X7626" s="319"/>
      <c r="Y7626" s="319"/>
      <c r="Z7626" s="319"/>
      <c r="AA7626" s="319"/>
      <c r="AB7626" s="319"/>
      <c r="AC7626" s="319"/>
      <c r="AD7626" s="319"/>
      <c r="AE7626" s="319"/>
      <c r="AF7626" s="319"/>
    </row>
    <row r="7627" spans="2:32" s="313" customFormat="1" hidden="1" x14ac:dyDescent="0.25">
      <c r="B7627" s="313" t="s">
        <v>7638</v>
      </c>
      <c r="C7627" s="672"/>
      <c r="D7627" s="313" t="s">
        <v>12984</v>
      </c>
      <c r="E7627" s="313" t="s">
        <v>7639</v>
      </c>
      <c r="I7627" s="313" t="s">
        <v>7640</v>
      </c>
      <c r="J7627" s="313" t="s">
        <v>436</v>
      </c>
      <c r="K7627" s="313">
        <v>29</v>
      </c>
      <c r="L7627" s="319"/>
      <c r="M7627" s="319">
        <v>31</v>
      </c>
      <c r="N7627" s="319">
        <v>46</v>
      </c>
      <c r="O7627" s="319" t="s">
        <v>9644</v>
      </c>
      <c r="P7627" s="319">
        <v>98</v>
      </c>
      <c r="Q7627" s="319">
        <v>16</v>
      </c>
      <c r="R7627" s="319">
        <v>44</v>
      </c>
      <c r="S7627" s="319" t="s">
        <v>9648</v>
      </c>
      <c r="T7627" s="319">
        <v>233</v>
      </c>
      <c r="U7627" s="319">
        <v>29.529</v>
      </c>
      <c r="V7627" s="319">
        <v>-98.278999999999996</v>
      </c>
      <c r="W7627" s="319"/>
      <c r="X7627" s="319"/>
      <c r="Y7627" s="319"/>
      <c r="Z7627" s="319"/>
      <c r="AA7627" s="319"/>
      <c r="AB7627" s="319"/>
      <c r="AC7627" s="319"/>
      <c r="AD7627" s="319"/>
      <c r="AE7627" s="319"/>
      <c r="AF7627" s="319"/>
    </row>
    <row r="7628" spans="2:32" s="313" customFormat="1" hidden="1" x14ac:dyDescent="0.25">
      <c r="B7628" s="313" t="s">
        <v>7431</v>
      </c>
      <c r="C7628" s="672"/>
      <c r="D7628" s="313" t="s">
        <v>12985</v>
      </c>
      <c r="E7628" s="313" t="s">
        <v>7432</v>
      </c>
      <c r="I7628" s="313" t="s">
        <v>7433</v>
      </c>
      <c r="J7628" s="313" t="s">
        <v>423</v>
      </c>
      <c r="K7628" s="313">
        <v>46</v>
      </c>
      <c r="L7628" s="319"/>
      <c r="M7628" s="319">
        <v>3</v>
      </c>
      <c r="N7628" s="319">
        <v>30</v>
      </c>
      <c r="O7628" s="319" t="s">
        <v>9644</v>
      </c>
      <c r="P7628" s="319">
        <v>4</v>
      </c>
      <c r="Q7628" s="319">
        <v>0</v>
      </c>
      <c r="R7628" s="319">
        <v>5</v>
      </c>
      <c r="S7628" s="319" t="s">
        <v>9645</v>
      </c>
      <c r="T7628" s="319">
        <v>338</v>
      </c>
      <c r="U7628" s="319">
        <v>46.058</v>
      </c>
      <c r="V7628" s="319">
        <v>4.0010000000000003</v>
      </c>
      <c r="W7628" s="319"/>
      <c r="X7628" s="319"/>
      <c r="Y7628" s="319"/>
      <c r="Z7628" s="319"/>
      <c r="AA7628" s="319"/>
      <c r="AB7628" s="319"/>
      <c r="AC7628" s="319"/>
      <c r="AD7628" s="319"/>
      <c r="AE7628" s="319"/>
      <c r="AF7628" s="319"/>
    </row>
    <row r="7629" spans="2:32" s="313" customFormat="1" hidden="1" x14ac:dyDescent="0.25">
      <c r="B7629" s="313" t="s">
        <v>9531</v>
      </c>
      <c r="C7629" s="672"/>
      <c r="D7629" s="313" t="s">
        <v>12986</v>
      </c>
      <c r="E7629" s="313" t="s">
        <v>9532</v>
      </c>
      <c r="I7629" s="313" t="s">
        <v>9531</v>
      </c>
      <c r="J7629" s="313" t="s">
        <v>565</v>
      </c>
      <c r="K7629" s="313">
        <v>27</v>
      </c>
      <c r="L7629" s="319"/>
      <c r="M7629" s="319">
        <v>2</v>
      </c>
      <c r="N7629" s="319">
        <v>38</v>
      </c>
      <c r="O7629" s="319" t="s">
        <v>9644</v>
      </c>
      <c r="P7629" s="319">
        <v>128</v>
      </c>
      <c r="Q7629" s="319">
        <v>24</v>
      </c>
      <c r="R7629" s="319">
        <v>5</v>
      </c>
      <c r="S7629" s="319" t="s">
        <v>9645</v>
      </c>
      <c r="T7629" s="319">
        <v>16</v>
      </c>
      <c r="U7629" s="319">
        <v>27.044</v>
      </c>
      <c r="V7629" s="319">
        <v>128.40100000000001</v>
      </c>
      <c r="W7629" s="319"/>
      <c r="X7629" s="319"/>
      <c r="Y7629" s="319"/>
      <c r="Z7629" s="319"/>
      <c r="AA7629" s="319"/>
      <c r="AB7629" s="319"/>
      <c r="AC7629" s="319"/>
      <c r="AD7629" s="319"/>
      <c r="AE7629" s="319"/>
      <c r="AF7629" s="319"/>
    </row>
    <row r="7630" spans="2:32" s="313" customFormat="1" hidden="1" x14ac:dyDescent="0.25">
      <c r="B7630" s="313" t="s">
        <v>7475</v>
      </c>
      <c r="C7630" s="672"/>
      <c r="D7630" s="313" t="s">
        <v>12987</v>
      </c>
      <c r="E7630" s="313" t="s">
        <v>7476</v>
      </c>
      <c r="I7630" s="313" t="s">
        <v>7477</v>
      </c>
      <c r="J7630" s="313" t="s">
        <v>410</v>
      </c>
      <c r="K7630" s="313">
        <v>55</v>
      </c>
      <c r="L7630" s="319"/>
      <c r="M7630" s="319">
        <v>3</v>
      </c>
      <c r="N7630" s="319">
        <v>47</v>
      </c>
      <c r="O7630" s="319" t="s">
        <v>9644</v>
      </c>
      <c r="P7630" s="319">
        <v>14</v>
      </c>
      <c r="Q7630" s="319">
        <v>45</v>
      </c>
      <c r="R7630" s="319">
        <v>34</v>
      </c>
      <c r="S7630" s="319" t="s">
        <v>9645</v>
      </c>
      <c r="T7630" s="319">
        <v>16</v>
      </c>
      <c r="U7630" s="319">
        <v>55.063000000000002</v>
      </c>
      <c r="V7630" s="319">
        <v>14.759</v>
      </c>
      <c r="W7630" s="319"/>
      <c r="X7630" s="319"/>
      <c r="Y7630" s="319"/>
      <c r="Z7630" s="319"/>
      <c r="AA7630" s="319"/>
      <c r="AB7630" s="319"/>
      <c r="AC7630" s="319"/>
      <c r="AD7630" s="319"/>
      <c r="AE7630" s="319"/>
      <c r="AF7630" s="319"/>
    </row>
    <row r="7631" spans="2:32" s="313" customFormat="1" hidden="1" x14ac:dyDescent="0.25">
      <c r="B7631" s="313" t="s">
        <v>7335</v>
      </c>
      <c r="C7631" s="672"/>
      <c r="D7631" s="313" t="s">
        <v>12988</v>
      </c>
      <c r="E7631" s="313" t="s">
        <v>7336</v>
      </c>
      <c r="I7631" s="313" t="s">
        <v>7337</v>
      </c>
      <c r="J7631" s="313" t="s">
        <v>436</v>
      </c>
      <c r="K7631" s="313">
        <v>39</v>
      </c>
      <c r="L7631" s="319"/>
      <c r="M7631" s="319">
        <v>29</v>
      </c>
      <c r="N7631" s="319">
        <v>54</v>
      </c>
      <c r="O7631" s="319" t="s">
        <v>9644</v>
      </c>
      <c r="P7631" s="319">
        <v>119</v>
      </c>
      <c r="Q7631" s="319">
        <v>46</v>
      </c>
      <c r="R7631" s="319">
        <v>5</v>
      </c>
      <c r="S7631" s="319" t="s">
        <v>9648</v>
      </c>
      <c r="T7631" s="319">
        <v>1345</v>
      </c>
      <c r="U7631" s="319">
        <v>39.497999999999998</v>
      </c>
      <c r="V7631" s="319">
        <v>-119.768</v>
      </c>
      <c r="W7631" s="319"/>
      <c r="X7631" s="319"/>
      <c r="Y7631" s="319"/>
      <c r="Z7631" s="319"/>
      <c r="AA7631" s="319"/>
      <c r="AB7631" s="319"/>
      <c r="AC7631" s="319"/>
      <c r="AD7631" s="319"/>
      <c r="AE7631" s="319"/>
      <c r="AF7631" s="319"/>
    </row>
    <row r="7632" spans="2:32" s="313" customFormat="1" hidden="1" x14ac:dyDescent="0.25">
      <c r="B7632" s="313" t="s">
        <v>7332</v>
      </c>
      <c r="C7632" s="672"/>
      <c r="D7632" s="313" t="s">
        <v>12989</v>
      </c>
      <c r="E7632" s="313" t="s">
        <v>7333</v>
      </c>
      <c r="I7632" s="313" t="s">
        <v>7334</v>
      </c>
      <c r="J7632" s="313" t="s">
        <v>423</v>
      </c>
      <c r="K7632" s="313">
        <v>48</v>
      </c>
      <c r="L7632" s="319"/>
      <c r="M7632" s="319">
        <v>4</v>
      </c>
      <c r="N7632" s="319">
        <v>10</v>
      </c>
      <c r="O7632" s="319" t="s">
        <v>9644</v>
      </c>
      <c r="P7632" s="319">
        <v>1</v>
      </c>
      <c r="Q7632" s="319">
        <v>44</v>
      </c>
      <c r="R7632" s="319">
        <v>5</v>
      </c>
      <c r="S7632" s="319" t="s">
        <v>9648</v>
      </c>
      <c r="T7632" s="319">
        <v>38</v>
      </c>
      <c r="U7632" s="319">
        <v>48.069000000000003</v>
      </c>
      <c r="V7632" s="319">
        <v>-1.7350000000000001</v>
      </c>
      <c r="W7632" s="319"/>
      <c r="X7632" s="319"/>
      <c r="Y7632" s="319"/>
      <c r="Z7632" s="319"/>
      <c r="AA7632" s="319"/>
      <c r="AB7632" s="319"/>
      <c r="AC7632" s="319"/>
      <c r="AD7632" s="319"/>
      <c r="AE7632" s="319"/>
      <c r="AF7632" s="319"/>
    </row>
    <row r="7633" spans="2:32" s="313" customFormat="1" hidden="1" x14ac:dyDescent="0.25">
      <c r="B7633" s="313" t="s">
        <v>5812</v>
      </c>
      <c r="C7633" s="672"/>
      <c r="D7633" s="313" t="s">
        <v>12990</v>
      </c>
      <c r="E7633" s="313" t="s">
        <v>5815</v>
      </c>
      <c r="I7633" s="313" t="s">
        <v>5816</v>
      </c>
      <c r="J7633" s="313" t="s">
        <v>4937</v>
      </c>
      <c r="K7633" s="313">
        <v>6</v>
      </c>
      <c r="L7633" s="319"/>
      <c r="M7633" s="319">
        <v>14</v>
      </c>
      <c r="N7633" s="319">
        <v>1</v>
      </c>
      <c r="O7633" s="319" t="s">
        <v>9644</v>
      </c>
      <c r="P7633" s="319">
        <v>10</v>
      </c>
      <c r="Q7633" s="319">
        <v>21</v>
      </c>
      <c r="R7633" s="319">
        <v>44</v>
      </c>
      <c r="S7633" s="319" t="s">
        <v>9648</v>
      </c>
      <c r="T7633" s="319">
        <v>10</v>
      </c>
      <c r="U7633" s="319">
        <v>6.234</v>
      </c>
      <c r="V7633" s="319">
        <v>-10.362</v>
      </c>
      <c r="W7633" s="319"/>
      <c r="X7633" s="319"/>
      <c r="Y7633" s="319"/>
      <c r="Z7633" s="319"/>
      <c r="AA7633" s="319"/>
      <c r="AB7633" s="319"/>
      <c r="AC7633" s="319"/>
      <c r="AD7633" s="319"/>
      <c r="AE7633" s="319"/>
      <c r="AF7633" s="319"/>
    </row>
    <row r="7634" spans="2:32" s="313" customFormat="1" hidden="1" x14ac:dyDescent="0.25">
      <c r="B7634" s="313" t="s">
        <v>7446</v>
      </c>
      <c r="C7634" s="672"/>
      <c r="D7634" s="313" t="s">
        <v>12991</v>
      </c>
      <c r="E7634" s="313" t="s">
        <v>7447</v>
      </c>
      <c r="I7634" s="313" t="s">
        <v>7448</v>
      </c>
      <c r="J7634" s="313" t="s">
        <v>436</v>
      </c>
      <c r="K7634" s="313">
        <v>43</v>
      </c>
      <c r="L7634" s="319"/>
      <c r="M7634" s="319">
        <v>7</v>
      </c>
      <c r="N7634" s="319">
        <v>7</v>
      </c>
      <c r="O7634" s="319" t="s">
        <v>9644</v>
      </c>
      <c r="P7634" s="319">
        <v>77</v>
      </c>
      <c r="Q7634" s="319">
        <v>40</v>
      </c>
      <c r="R7634" s="319">
        <v>20</v>
      </c>
      <c r="S7634" s="319" t="s">
        <v>9648</v>
      </c>
      <c r="T7634" s="319">
        <v>171</v>
      </c>
      <c r="U7634" s="319">
        <v>43.119</v>
      </c>
      <c r="V7634" s="319">
        <v>-77.671999999999997</v>
      </c>
      <c r="W7634" s="319"/>
      <c r="X7634" s="319"/>
      <c r="Y7634" s="319"/>
      <c r="Z7634" s="319"/>
      <c r="AA7634" s="319"/>
      <c r="AB7634" s="319"/>
      <c r="AC7634" s="319"/>
      <c r="AD7634" s="319"/>
      <c r="AE7634" s="319"/>
      <c r="AF7634" s="319"/>
    </row>
    <row r="7635" spans="2:32" s="313" customFormat="1" hidden="1" x14ac:dyDescent="0.25">
      <c r="B7635" s="313" t="s">
        <v>7451</v>
      </c>
      <c r="C7635" s="672"/>
      <c r="D7635" s="313" t="s">
        <v>12992</v>
      </c>
      <c r="E7635" s="313" t="s">
        <v>7452</v>
      </c>
      <c r="I7635" s="313" t="s">
        <v>7451</v>
      </c>
      <c r="J7635" s="313" t="s">
        <v>493</v>
      </c>
      <c r="K7635" s="313">
        <v>23</v>
      </c>
      <c r="L7635" s="319"/>
      <c r="M7635" s="319">
        <v>22</v>
      </c>
      <c r="N7635" s="319">
        <v>55</v>
      </c>
      <c r="O7635" s="319" t="s">
        <v>9647</v>
      </c>
      <c r="P7635" s="319">
        <v>150</v>
      </c>
      <c r="Q7635" s="319">
        <v>28</v>
      </c>
      <c r="R7635" s="319">
        <v>31</v>
      </c>
      <c r="S7635" s="319" t="s">
        <v>9645</v>
      </c>
      <c r="T7635" s="319">
        <v>11</v>
      </c>
      <c r="U7635" s="319">
        <v>-23.382000000000001</v>
      </c>
      <c r="V7635" s="319">
        <v>150.47499999999999</v>
      </c>
      <c r="W7635" s="319"/>
      <c r="X7635" s="319"/>
      <c r="Y7635" s="319"/>
      <c r="Z7635" s="319"/>
      <c r="AA7635" s="319"/>
      <c r="AB7635" s="319"/>
      <c r="AC7635" s="319"/>
      <c r="AD7635" s="319"/>
      <c r="AE7635" s="319"/>
      <c r="AF7635" s="319"/>
    </row>
    <row r="7636" spans="2:32" s="313" customFormat="1" hidden="1" x14ac:dyDescent="0.25">
      <c r="B7636" s="313" t="s">
        <v>7499</v>
      </c>
      <c r="C7636" s="672"/>
      <c r="D7636" s="313" t="s">
        <v>12993</v>
      </c>
      <c r="E7636" s="313" t="s">
        <v>7501</v>
      </c>
      <c r="I7636" s="313" t="s">
        <v>7502</v>
      </c>
      <c r="J7636" s="313" t="s">
        <v>512</v>
      </c>
      <c r="K7636" s="313">
        <v>14</v>
      </c>
      <c r="L7636" s="319"/>
      <c r="M7636" s="319">
        <v>10</v>
      </c>
      <c r="N7636" s="319">
        <v>28</v>
      </c>
      <c r="O7636" s="319" t="s">
        <v>9644</v>
      </c>
      <c r="P7636" s="319">
        <v>145</v>
      </c>
      <c r="Q7636" s="319">
        <v>14</v>
      </c>
      <c r="R7636" s="319">
        <v>36</v>
      </c>
      <c r="S7636" s="319" t="s">
        <v>9645</v>
      </c>
      <c r="T7636" s="319">
        <v>186</v>
      </c>
      <c r="U7636" s="319">
        <v>14.173999999999999</v>
      </c>
      <c r="V7636" s="319">
        <v>145.24299999999999</v>
      </c>
      <c r="W7636" s="319"/>
      <c r="X7636" s="319"/>
      <c r="Y7636" s="319"/>
      <c r="Z7636" s="319"/>
      <c r="AA7636" s="319"/>
      <c r="AB7636" s="319"/>
      <c r="AC7636" s="319"/>
      <c r="AD7636" s="319"/>
      <c r="AE7636" s="319"/>
      <c r="AF7636" s="319"/>
    </row>
    <row r="7637" spans="2:32" s="313" customFormat="1" hidden="1" x14ac:dyDescent="0.25">
      <c r="B7637" s="313" t="s">
        <v>1011</v>
      </c>
      <c r="C7637" s="672"/>
      <c r="D7637" s="313" t="s">
        <v>12994</v>
      </c>
      <c r="E7637" s="313" t="s">
        <v>1012</v>
      </c>
      <c r="I7637" s="313" t="s">
        <v>1011</v>
      </c>
      <c r="J7637" s="313" t="s">
        <v>1013</v>
      </c>
      <c r="K7637" s="313">
        <v>7</v>
      </c>
      <c r="L7637" s="319"/>
      <c r="M7637" s="319">
        <v>22</v>
      </c>
      <c r="N7637" s="319">
        <v>3</v>
      </c>
      <c r="O7637" s="319" t="s">
        <v>9644</v>
      </c>
      <c r="P7637" s="319">
        <v>134</v>
      </c>
      <c r="Q7637" s="319">
        <v>32</v>
      </c>
      <c r="R7637" s="319">
        <v>38</v>
      </c>
      <c r="S7637" s="319" t="s">
        <v>9645</v>
      </c>
      <c r="T7637" s="319">
        <v>54</v>
      </c>
      <c r="U7637" s="319">
        <v>7.367</v>
      </c>
      <c r="V7637" s="319">
        <v>134.54400000000001</v>
      </c>
      <c r="W7637" s="319"/>
      <c r="X7637" s="319"/>
      <c r="Y7637" s="319"/>
      <c r="Z7637" s="319"/>
      <c r="AA7637" s="319"/>
      <c r="AB7637" s="319"/>
      <c r="AC7637" s="319"/>
      <c r="AD7637" s="319"/>
      <c r="AE7637" s="319"/>
      <c r="AF7637" s="319"/>
    </row>
    <row r="7638" spans="2:32" s="313" customFormat="1" hidden="1" x14ac:dyDescent="0.25">
      <c r="B7638" s="313" t="s">
        <v>7486</v>
      </c>
      <c r="C7638" s="672"/>
      <c r="D7638" s="313" t="s">
        <v>12995</v>
      </c>
      <c r="E7638" s="313" t="s">
        <v>7487</v>
      </c>
      <c r="I7638" s="313" t="s">
        <v>7486</v>
      </c>
      <c r="J7638" s="313" t="s">
        <v>1055</v>
      </c>
      <c r="K7638" s="313">
        <v>32</v>
      </c>
      <c r="L7638" s="319"/>
      <c r="M7638" s="319">
        <v>54</v>
      </c>
      <c r="N7638" s="319">
        <v>12</v>
      </c>
      <c r="O7638" s="319" t="s">
        <v>9647</v>
      </c>
      <c r="P7638" s="319">
        <v>60</v>
      </c>
      <c r="Q7638" s="319">
        <v>47</v>
      </c>
      <c r="R7638" s="319">
        <v>4</v>
      </c>
      <c r="S7638" s="319" t="s">
        <v>9648</v>
      </c>
      <c r="T7638" s="319">
        <v>26</v>
      </c>
      <c r="U7638" s="319">
        <v>-32.902999999999999</v>
      </c>
      <c r="V7638" s="319">
        <v>-60.783999999999999</v>
      </c>
      <c r="W7638" s="319"/>
      <c r="X7638" s="319"/>
      <c r="Y7638" s="319"/>
      <c r="Z7638" s="319"/>
      <c r="AA7638" s="319"/>
      <c r="AB7638" s="319"/>
      <c r="AC7638" s="319"/>
      <c r="AD7638" s="319"/>
      <c r="AE7638" s="319"/>
      <c r="AF7638" s="319"/>
    </row>
    <row r="7639" spans="2:32" s="313" customFormat="1" hidden="1" x14ac:dyDescent="0.25">
      <c r="B7639" s="313" t="s">
        <v>7506</v>
      </c>
      <c r="C7639" s="672"/>
      <c r="D7639" s="313" t="s">
        <v>12996</v>
      </c>
      <c r="E7639" s="313" t="s">
        <v>7507</v>
      </c>
      <c r="I7639" s="313" t="s">
        <v>7506</v>
      </c>
      <c r="J7639" s="313" t="s">
        <v>627</v>
      </c>
      <c r="K7639" s="313">
        <v>38</v>
      </c>
      <c r="L7639" s="319"/>
      <c r="M7639" s="319">
        <v>6</v>
      </c>
      <c r="N7639" s="319">
        <v>33</v>
      </c>
      <c r="O7639" s="319" t="s">
        <v>9647</v>
      </c>
      <c r="P7639" s="319">
        <v>176</v>
      </c>
      <c r="Q7639" s="319">
        <v>19</v>
      </c>
      <c r="R7639" s="319">
        <v>2</v>
      </c>
      <c r="S7639" s="319" t="s">
        <v>9645</v>
      </c>
      <c r="T7639" s="319">
        <v>285</v>
      </c>
      <c r="U7639" s="319">
        <v>-38.109000000000002</v>
      </c>
      <c r="V7639" s="319">
        <v>176.31700000000001</v>
      </c>
      <c r="W7639" s="319"/>
      <c r="X7639" s="319"/>
      <c r="Y7639" s="319"/>
      <c r="Z7639" s="319"/>
      <c r="AA7639" s="319"/>
      <c r="AB7639" s="319"/>
      <c r="AC7639" s="319"/>
      <c r="AD7639" s="319"/>
      <c r="AE7639" s="319"/>
      <c r="AF7639" s="319"/>
    </row>
    <row r="7640" spans="2:32" s="313" customFormat="1" hidden="1" x14ac:dyDescent="0.25">
      <c r="B7640" s="313" t="s">
        <v>7493</v>
      </c>
      <c r="C7640" s="672"/>
      <c r="D7640" s="313" t="s">
        <v>12997</v>
      </c>
      <c r="E7640" s="313" t="s">
        <v>7494</v>
      </c>
      <c r="I7640" s="313" t="s">
        <v>7495</v>
      </c>
      <c r="J7640" s="313" t="s">
        <v>421</v>
      </c>
      <c r="K7640" s="313">
        <v>47</v>
      </c>
      <c r="L7640" s="319"/>
      <c r="M7640" s="319">
        <v>15</v>
      </c>
      <c r="N7640" s="319">
        <v>29</v>
      </c>
      <c r="O7640" s="319" t="s">
        <v>9644</v>
      </c>
      <c r="P7640" s="319">
        <v>39</v>
      </c>
      <c r="Q7640" s="319">
        <v>49</v>
      </c>
      <c r="R7640" s="319">
        <v>4</v>
      </c>
      <c r="S7640" s="319" t="s">
        <v>9645</v>
      </c>
      <c r="T7640" s="319">
        <v>86</v>
      </c>
      <c r="U7640" s="319">
        <v>47.258000000000003</v>
      </c>
      <c r="V7640" s="319">
        <v>39.817999999999998</v>
      </c>
      <c r="W7640" s="319"/>
      <c r="X7640" s="319"/>
      <c r="Y7640" s="319"/>
      <c r="Z7640" s="319"/>
      <c r="AA7640" s="319"/>
      <c r="AB7640" s="319"/>
      <c r="AC7640" s="319"/>
      <c r="AD7640" s="319"/>
      <c r="AE7640" s="319"/>
      <c r="AF7640" s="319"/>
    </row>
    <row r="7641" spans="2:32" s="313" customFormat="1" hidden="1" x14ac:dyDescent="0.25">
      <c r="B7641" s="313" t="s">
        <v>7496</v>
      </c>
      <c r="C7641" s="672"/>
      <c r="D7641" s="313" t="s">
        <v>12998</v>
      </c>
      <c r="E7641" s="313" t="s">
        <v>7497</v>
      </c>
      <c r="I7641" s="313" t="s">
        <v>7498</v>
      </c>
      <c r="J7641" s="313" t="s">
        <v>436</v>
      </c>
      <c r="K7641" s="313">
        <v>33</v>
      </c>
      <c r="L7641" s="319"/>
      <c r="M7641" s="319">
        <v>18</v>
      </c>
      <c r="N7641" s="319">
        <v>5</v>
      </c>
      <c r="O7641" s="319" t="s">
        <v>9644</v>
      </c>
      <c r="P7641" s="319">
        <v>104</v>
      </c>
      <c r="Q7641" s="319">
        <v>31</v>
      </c>
      <c r="R7641" s="319">
        <v>50</v>
      </c>
      <c r="S7641" s="319" t="s">
        <v>9648</v>
      </c>
      <c r="T7641" s="319">
        <v>1119</v>
      </c>
      <c r="U7641" s="319">
        <v>33.301000000000002</v>
      </c>
      <c r="V7641" s="319">
        <v>-104.53100000000001</v>
      </c>
      <c r="W7641" s="319"/>
      <c r="X7641" s="319"/>
      <c r="Y7641" s="319"/>
      <c r="Z7641" s="319"/>
      <c r="AA7641" s="319"/>
      <c r="AB7641" s="319"/>
      <c r="AC7641" s="319"/>
      <c r="AD7641" s="319"/>
      <c r="AE7641" s="319"/>
      <c r="AF7641" s="319"/>
    </row>
    <row r="7642" spans="2:32" s="313" customFormat="1" hidden="1" x14ac:dyDescent="0.25">
      <c r="B7642" s="313" t="s">
        <v>7490</v>
      </c>
      <c r="C7642" s="672"/>
      <c r="D7642" s="313" t="s">
        <v>12999</v>
      </c>
      <c r="E7642" s="313" t="s">
        <v>7491</v>
      </c>
      <c r="I7642" s="313" t="s">
        <v>7492</v>
      </c>
      <c r="J7642" s="313" t="s">
        <v>1287</v>
      </c>
      <c r="K7642" s="313">
        <v>32</v>
      </c>
      <c r="L7642" s="319"/>
      <c r="M7642" s="319">
        <v>58</v>
      </c>
      <c r="N7642" s="319">
        <v>51</v>
      </c>
      <c r="O7642" s="319" t="s">
        <v>9644</v>
      </c>
      <c r="P7642" s="319">
        <v>35</v>
      </c>
      <c r="Q7642" s="319">
        <v>34</v>
      </c>
      <c r="R7642" s="319">
        <v>18</v>
      </c>
      <c r="S7642" s="319" t="s">
        <v>9645</v>
      </c>
      <c r="T7642" s="319">
        <v>282</v>
      </c>
      <c r="U7642" s="319">
        <v>32.981000000000002</v>
      </c>
      <c r="V7642" s="319">
        <v>35.572000000000003</v>
      </c>
      <c r="W7642" s="319"/>
      <c r="X7642" s="319"/>
      <c r="Y7642" s="319"/>
      <c r="Z7642" s="319"/>
      <c r="AA7642" s="319"/>
      <c r="AB7642" s="319"/>
      <c r="AC7642" s="319"/>
      <c r="AD7642" s="319"/>
      <c r="AE7642" s="319"/>
      <c r="AF7642" s="319"/>
    </row>
    <row r="7643" spans="2:32" s="313" customFormat="1" hidden="1" x14ac:dyDescent="0.25">
      <c r="B7643" s="313" t="s">
        <v>7244</v>
      </c>
      <c r="C7643" s="672"/>
      <c r="D7643" s="313" t="s">
        <v>13000</v>
      </c>
      <c r="E7643" s="313" t="s">
        <v>7245</v>
      </c>
      <c r="I7643" s="313" t="s">
        <v>7244</v>
      </c>
      <c r="J7643" s="313" t="s">
        <v>516</v>
      </c>
      <c r="K7643" s="313">
        <v>21</v>
      </c>
      <c r="L7643" s="319"/>
      <c r="M7643" s="319">
        <v>10</v>
      </c>
      <c r="N7643" s="319">
        <v>49</v>
      </c>
      <c r="O7643" s="319" t="s">
        <v>9644</v>
      </c>
      <c r="P7643" s="319">
        <v>81</v>
      </c>
      <c r="Q7643" s="319">
        <v>44</v>
      </c>
      <c r="R7643" s="319">
        <v>19</v>
      </c>
      <c r="S7643" s="319" t="s">
        <v>9645</v>
      </c>
      <c r="T7643" s="319">
        <v>318</v>
      </c>
      <c r="U7643" s="319">
        <v>21.18</v>
      </c>
      <c r="V7643" s="319">
        <v>81.739000000000004</v>
      </c>
      <c r="W7643" s="319"/>
      <c r="X7643" s="319"/>
      <c r="Y7643" s="319"/>
      <c r="Z7643" s="319"/>
      <c r="AA7643" s="319"/>
      <c r="AB7643" s="319"/>
      <c r="AC7643" s="319"/>
      <c r="AD7643" s="319"/>
      <c r="AE7643" s="319"/>
      <c r="AF7643" s="319"/>
    </row>
    <row r="7644" spans="2:32" s="313" customFormat="1" hidden="1" x14ac:dyDescent="0.25">
      <c r="B7644" s="313" t="s">
        <v>7458</v>
      </c>
      <c r="C7644" s="672"/>
      <c r="D7644" s="313" t="s">
        <v>13001</v>
      </c>
      <c r="E7644" s="313" t="s">
        <v>7459</v>
      </c>
      <c r="I7644" s="313" t="s">
        <v>7460</v>
      </c>
      <c r="J7644" s="313" t="s">
        <v>6850</v>
      </c>
      <c r="K7644" s="313">
        <v>19</v>
      </c>
      <c r="L7644" s="319"/>
      <c r="M7644" s="319">
        <v>45</v>
      </c>
      <c r="N7644" s="319">
        <v>28</v>
      </c>
      <c r="O7644" s="319" t="s">
        <v>9647</v>
      </c>
      <c r="P7644" s="319">
        <v>63</v>
      </c>
      <c r="Q7644" s="319">
        <v>21</v>
      </c>
      <c r="R7644" s="319">
        <v>43</v>
      </c>
      <c r="S7644" s="319" t="s">
        <v>9645</v>
      </c>
      <c r="T7644" s="319">
        <v>29</v>
      </c>
      <c r="U7644" s="319">
        <v>-19.757999999999999</v>
      </c>
      <c r="V7644" s="319">
        <v>63.362000000000002</v>
      </c>
      <c r="W7644" s="319"/>
      <c r="X7644" s="319"/>
      <c r="Y7644" s="319"/>
      <c r="Z7644" s="319"/>
      <c r="AA7644" s="319"/>
      <c r="AB7644" s="319"/>
      <c r="AC7644" s="319"/>
      <c r="AD7644" s="319"/>
      <c r="AE7644" s="319"/>
      <c r="AF7644" s="319"/>
    </row>
    <row r="7645" spans="2:32" s="313" customFormat="1" hidden="1" x14ac:dyDescent="0.25">
      <c r="B7645" s="313" t="s">
        <v>7513</v>
      </c>
      <c r="C7645" s="672"/>
      <c r="D7645" s="313" t="s">
        <v>13002</v>
      </c>
      <c r="E7645" s="313" t="s">
        <v>7514</v>
      </c>
      <c r="I7645" s="313" t="s">
        <v>7513</v>
      </c>
      <c r="J7645" s="313" t="s">
        <v>516</v>
      </c>
      <c r="K7645" s="313">
        <v>22</v>
      </c>
      <c r="L7645" s="319"/>
      <c r="M7645" s="319">
        <v>15</v>
      </c>
      <c r="N7645" s="319">
        <v>23</v>
      </c>
      <c r="O7645" s="319" t="s">
        <v>9644</v>
      </c>
      <c r="P7645" s="319">
        <v>84</v>
      </c>
      <c r="Q7645" s="319">
        <v>48</v>
      </c>
      <c r="R7645" s="319">
        <v>52</v>
      </c>
      <c r="S7645" s="319" t="s">
        <v>9645</v>
      </c>
      <c r="T7645" s="319">
        <v>201</v>
      </c>
      <c r="U7645" s="319">
        <v>22.256</v>
      </c>
      <c r="V7645" s="319">
        <v>84.813999999999993</v>
      </c>
      <c r="W7645" s="319"/>
      <c r="X7645" s="319"/>
      <c r="Y7645" s="319"/>
      <c r="Z7645" s="319"/>
      <c r="AA7645" s="319"/>
      <c r="AB7645" s="319"/>
      <c r="AC7645" s="319"/>
      <c r="AD7645" s="319"/>
      <c r="AE7645" s="319"/>
      <c r="AF7645" s="319"/>
    </row>
    <row r="7646" spans="2:32" s="313" customFormat="1" hidden="1" x14ac:dyDescent="0.25">
      <c r="B7646" s="313" t="s">
        <v>7483</v>
      </c>
      <c r="C7646" s="672"/>
      <c r="D7646" s="313" t="s">
        <v>13003</v>
      </c>
      <c r="E7646" s="313" t="s">
        <v>7484</v>
      </c>
      <c r="I7646" s="313" t="s">
        <v>7485</v>
      </c>
      <c r="J7646" s="313" t="s">
        <v>621</v>
      </c>
      <c r="K7646" s="313">
        <v>62</v>
      </c>
      <c r="L7646" s="319"/>
      <c r="M7646" s="319">
        <v>34</v>
      </c>
      <c r="N7646" s="319">
        <v>42</v>
      </c>
      <c r="O7646" s="319" t="s">
        <v>9644</v>
      </c>
      <c r="P7646" s="319">
        <v>11</v>
      </c>
      <c r="Q7646" s="319">
        <v>20</v>
      </c>
      <c r="R7646" s="319">
        <v>32</v>
      </c>
      <c r="S7646" s="319" t="s">
        <v>9645</v>
      </c>
      <c r="T7646" s="319">
        <v>627</v>
      </c>
      <c r="U7646" s="319">
        <v>62.578000000000003</v>
      </c>
      <c r="V7646" s="319">
        <v>11.342000000000001</v>
      </c>
      <c r="W7646" s="319"/>
      <c r="X7646" s="319"/>
      <c r="Y7646" s="319"/>
      <c r="Z7646" s="319"/>
      <c r="AA7646" s="319"/>
      <c r="AB7646" s="319"/>
      <c r="AC7646" s="319"/>
      <c r="AD7646" s="319"/>
      <c r="AE7646" s="319"/>
      <c r="AF7646" s="319"/>
    </row>
    <row r="7647" spans="2:32" s="313" customFormat="1" hidden="1" x14ac:dyDescent="0.25">
      <c r="B7647" s="313" t="s">
        <v>7786</v>
      </c>
      <c r="C7647" s="672"/>
      <c r="D7647" s="313" t="s">
        <v>13004</v>
      </c>
      <c r="E7647" s="313" t="s">
        <v>7788</v>
      </c>
      <c r="I7647" s="313" t="s">
        <v>7786</v>
      </c>
      <c r="J7647" s="313" t="s">
        <v>1055</v>
      </c>
      <c r="K7647" s="313">
        <v>36</v>
      </c>
      <c r="L7647" s="319"/>
      <c r="M7647" s="319">
        <v>35</v>
      </c>
      <c r="N7647" s="319">
        <v>17</v>
      </c>
      <c r="O7647" s="319" t="s">
        <v>9647</v>
      </c>
      <c r="P7647" s="319">
        <v>64</v>
      </c>
      <c r="Q7647" s="319">
        <v>16</v>
      </c>
      <c r="R7647" s="319">
        <v>31</v>
      </c>
      <c r="S7647" s="319" t="s">
        <v>9648</v>
      </c>
      <c r="T7647" s="319">
        <v>193</v>
      </c>
      <c r="U7647" s="319">
        <v>-36.588000000000001</v>
      </c>
      <c r="V7647" s="319">
        <v>-64.275000000000006</v>
      </c>
      <c r="W7647" s="319"/>
      <c r="X7647" s="319"/>
      <c r="Y7647" s="319"/>
      <c r="Z7647" s="319"/>
      <c r="AA7647" s="319"/>
      <c r="AB7647" s="319"/>
      <c r="AC7647" s="319"/>
      <c r="AD7647" s="319"/>
      <c r="AE7647" s="319"/>
      <c r="AF7647" s="319"/>
    </row>
    <row r="7648" spans="2:32" s="313" customFormat="1" hidden="1" x14ac:dyDescent="0.25">
      <c r="B7648" s="313" t="s">
        <v>7449</v>
      </c>
      <c r="C7648" s="672"/>
      <c r="D7648" s="313" t="s">
        <v>13005</v>
      </c>
      <c r="E7648" s="313" t="s">
        <v>7450</v>
      </c>
      <c r="I7648" s="313" t="s">
        <v>7449</v>
      </c>
      <c r="J7648" s="313" t="s">
        <v>651</v>
      </c>
      <c r="K7648" s="313">
        <v>24</v>
      </c>
      <c r="L7648" s="319"/>
      <c r="M7648" s="319">
        <v>53</v>
      </c>
      <c r="N7648" s="319">
        <v>30</v>
      </c>
      <c r="O7648" s="319" t="s">
        <v>9644</v>
      </c>
      <c r="P7648" s="319">
        <v>76</v>
      </c>
      <c r="Q7648" s="319">
        <v>10</v>
      </c>
      <c r="R7648" s="319">
        <v>39</v>
      </c>
      <c r="S7648" s="319" t="s">
        <v>9648</v>
      </c>
      <c r="T7648" s="319">
        <v>4</v>
      </c>
      <c r="U7648" s="319">
        <v>24.891999999999999</v>
      </c>
      <c r="V7648" s="319">
        <v>-76.177999999999997</v>
      </c>
      <c r="W7648" s="319"/>
      <c r="X7648" s="319"/>
      <c r="Y7648" s="319"/>
      <c r="Z7648" s="319"/>
      <c r="AA7648" s="319"/>
      <c r="AB7648" s="319"/>
      <c r="AC7648" s="319"/>
      <c r="AD7648" s="319"/>
      <c r="AE7648" s="319"/>
      <c r="AF7648" s="319"/>
    </row>
    <row r="7649" spans="2:32" s="313" customFormat="1" hidden="1" x14ac:dyDescent="0.25">
      <c r="B7649" s="313" t="s">
        <v>9508</v>
      </c>
      <c r="C7649" s="672"/>
      <c r="D7649" s="313" t="s">
        <v>13006</v>
      </c>
      <c r="E7649" s="313" t="s">
        <v>9509</v>
      </c>
      <c r="I7649" s="313" t="s">
        <v>9508</v>
      </c>
      <c r="J7649" s="313" t="s">
        <v>1711</v>
      </c>
      <c r="K7649" s="313">
        <v>34</v>
      </c>
      <c r="L7649" s="319"/>
      <c r="M7649" s="319">
        <v>50</v>
      </c>
      <c r="N7649" s="319">
        <v>23</v>
      </c>
      <c r="O7649" s="319" t="s">
        <v>9644</v>
      </c>
      <c r="P7649" s="319">
        <v>127</v>
      </c>
      <c r="Q7649" s="319">
        <v>36</v>
      </c>
      <c r="R7649" s="319">
        <v>55</v>
      </c>
      <c r="S7649" s="319" t="s">
        <v>9645</v>
      </c>
      <c r="T7649" s="319">
        <v>21</v>
      </c>
      <c r="U7649" s="319">
        <v>34.840000000000003</v>
      </c>
      <c r="V7649" s="319">
        <v>127.61499999999999</v>
      </c>
      <c r="W7649" s="319"/>
      <c r="X7649" s="319"/>
      <c r="Y7649" s="319"/>
      <c r="Z7649" s="319"/>
      <c r="AA7649" s="319"/>
      <c r="AB7649" s="319"/>
      <c r="AC7649" s="319"/>
      <c r="AD7649" s="319"/>
      <c r="AE7649" s="319"/>
      <c r="AF7649" s="319"/>
    </row>
    <row r="7650" spans="2:32" s="313" customFormat="1" hidden="1" x14ac:dyDescent="0.25">
      <c r="B7650" s="313" t="s">
        <v>3086</v>
      </c>
      <c r="C7650" s="672"/>
      <c r="D7650" s="313" t="s">
        <v>13007</v>
      </c>
      <c r="E7650" s="313" t="s">
        <v>3089</v>
      </c>
      <c r="I7650" s="313" t="s">
        <v>3090</v>
      </c>
      <c r="J7650" s="313" t="s">
        <v>436</v>
      </c>
      <c r="K7650" s="313">
        <v>26</v>
      </c>
      <c r="L7650" s="319"/>
      <c r="M7650" s="319">
        <v>32</v>
      </c>
      <c r="N7650" s="319">
        <v>10</v>
      </c>
      <c r="O7650" s="319" t="s">
        <v>9644</v>
      </c>
      <c r="P7650" s="319">
        <v>81</v>
      </c>
      <c r="Q7650" s="319">
        <v>45</v>
      </c>
      <c r="R7650" s="319">
        <v>18</v>
      </c>
      <c r="S7650" s="319" t="s">
        <v>9648</v>
      </c>
      <c r="T7650" s="319">
        <v>10</v>
      </c>
      <c r="U7650" s="319">
        <v>26.536000000000001</v>
      </c>
      <c r="V7650" s="319">
        <v>-81.754999999999995</v>
      </c>
      <c r="W7650" s="319"/>
      <c r="X7650" s="319"/>
      <c r="Y7650" s="319"/>
      <c r="Z7650" s="319"/>
      <c r="AA7650" s="319"/>
      <c r="AB7650" s="319"/>
      <c r="AC7650" s="319"/>
      <c r="AD7650" s="319"/>
      <c r="AE7650" s="319"/>
      <c r="AF7650" s="319"/>
    </row>
    <row r="7651" spans="2:32" s="313" customFormat="1" hidden="1" x14ac:dyDescent="0.25">
      <c r="B7651" s="313" t="s">
        <v>7434</v>
      </c>
      <c r="C7651" s="672"/>
      <c r="D7651" s="313" t="s">
        <v>13008</v>
      </c>
      <c r="E7651" s="313" t="s">
        <v>7435</v>
      </c>
      <c r="I7651" s="313" t="s">
        <v>7434</v>
      </c>
      <c r="J7651" s="313" t="s">
        <v>3468</v>
      </c>
      <c r="K7651" s="313">
        <v>16</v>
      </c>
      <c r="L7651" s="319"/>
      <c r="M7651" s="319">
        <v>19</v>
      </c>
      <c r="N7651" s="319">
        <v>0</v>
      </c>
      <c r="O7651" s="319" t="s">
        <v>9644</v>
      </c>
      <c r="P7651" s="319">
        <v>86</v>
      </c>
      <c r="Q7651" s="319">
        <v>31</v>
      </c>
      <c r="R7651" s="319">
        <v>21</v>
      </c>
      <c r="S7651" s="319" t="s">
        <v>9648</v>
      </c>
      <c r="T7651" s="319">
        <v>6</v>
      </c>
      <c r="U7651" s="319">
        <v>16.317</v>
      </c>
      <c r="V7651" s="319">
        <v>-86.522000000000006</v>
      </c>
      <c r="W7651" s="319"/>
      <c r="X7651" s="319"/>
      <c r="Y7651" s="319"/>
      <c r="Z7651" s="319"/>
      <c r="AA7651" s="319"/>
      <c r="AB7651" s="319"/>
      <c r="AC7651" s="319"/>
      <c r="AD7651" s="319"/>
      <c r="AE7651" s="319"/>
      <c r="AF7651" s="319"/>
    </row>
    <row r="7652" spans="2:32" s="313" customFormat="1" hidden="1" x14ac:dyDescent="0.25">
      <c r="B7652" s="313" t="s">
        <v>7529</v>
      </c>
      <c r="C7652" s="672"/>
      <c r="D7652" s="313" t="s">
        <v>13009</v>
      </c>
      <c r="E7652" s="313" t="s">
        <v>7530</v>
      </c>
      <c r="I7652" s="313" t="s">
        <v>7531</v>
      </c>
      <c r="J7652" s="313" t="s">
        <v>726</v>
      </c>
      <c r="K7652" s="313">
        <v>8</v>
      </c>
      <c r="L7652" s="319"/>
      <c r="M7652" s="319">
        <v>35</v>
      </c>
      <c r="N7652" s="319">
        <v>44</v>
      </c>
      <c r="O7652" s="319" t="s">
        <v>9647</v>
      </c>
      <c r="P7652" s="319">
        <v>120</v>
      </c>
      <c r="Q7652" s="319">
        <v>28</v>
      </c>
      <c r="R7652" s="319">
        <v>39</v>
      </c>
      <c r="S7652" s="319" t="s">
        <v>9645</v>
      </c>
      <c r="T7652" s="319">
        <v>1070</v>
      </c>
      <c r="U7652" s="319">
        <v>-8.5960000000000001</v>
      </c>
      <c r="V7652" s="319">
        <v>120.47799999999999</v>
      </c>
      <c r="W7652" s="319"/>
      <c r="X7652" s="319"/>
      <c r="Y7652" s="319"/>
      <c r="Z7652" s="319"/>
      <c r="AA7652" s="319"/>
      <c r="AB7652" s="319"/>
      <c r="AC7652" s="319"/>
      <c r="AD7652" s="319"/>
      <c r="AE7652" s="319"/>
      <c r="AF7652" s="319"/>
    </row>
    <row r="7653" spans="2:32" s="313" customFormat="1" hidden="1" x14ac:dyDescent="0.25">
      <c r="B7653" s="313" t="s">
        <v>7508</v>
      </c>
      <c r="C7653" s="672"/>
      <c r="D7653" s="313" t="s">
        <v>13010</v>
      </c>
      <c r="E7653" s="313" t="s">
        <v>7509</v>
      </c>
      <c r="I7653" s="313" t="s">
        <v>7508</v>
      </c>
      <c r="J7653" s="313" t="s">
        <v>748</v>
      </c>
      <c r="K7653" s="313">
        <v>51</v>
      </c>
      <c r="L7653" s="319"/>
      <c r="M7653" s="319">
        <v>57</v>
      </c>
      <c r="N7653" s="319">
        <v>26</v>
      </c>
      <c r="O7653" s="319" t="s">
        <v>9644</v>
      </c>
      <c r="P7653" s="319">
        <v>4</v>
      </c>
      <c r="Q7653" s="319">
        <v>26</v>
      </c>
      <c r="R7653" s="319">
        <v>30</v>
      </c>
      <c r="S7653" s="319" t="s">
        <v>9645</v>
      </c>
      <c r="T7653" s="319">
        <v>-4</v>
      </c>
      <c r="U7653" s="319">
        <v>51.957000000000001</v>
      </c>
      <c r="V7653" s="319">
        <v>4.4420000000000002</v>
      </c>
      <c r="W7653" s="319"/>
      <c r="X7653" s="319"/>
      <c r="Y7653" s="319"/>
      <c r="Z7653" s="319"/>
      <c r="AA7653" s="319"/>
      <c r="AB7653" s="319"/>
      <c r="AC7653" s="319"/>
      <c r="AD7653" s="319"/>
      <c r="AE7653" s="319"/>
      <c r="AF7653" s="319"/>
    </row>
    <row r="7654" spans="2:32" s="313" customFormat="1" hidden="1" x14ac:dyDescent="0.25">
      <c r="B7654" s="313" t="s">
        <v>7424</v>
      </c>
      <c r="C7654" s="672"/>
      <c r="D7654" s="313" t="s">
        <v>13011</v>
      </c>
      <c r="E7654" s="313" t="s">
        <v>7425</v>
      </c>
      <c r="I7654" s="313" t="s">
        <v>7426</v>
      </c>
      <c r="J7654" s="313" t="s">
        <v>440</v>
      </c>
      <c r="K7654" s="313">
        <v>24</v>
      </c>
      <c r="L7654" s="319"/>
      <c r="M7654" s="319">
        <v>57</v>
      </c>
      <c r="N7654" s="319">
        <v>27</v>
      </c>
      <c r="O7654" s="319" t="s">
        <v>9644</v>
      </c>
      <c r="P7654" s="319">
        <v>46</v>
      </c>
      <c r="Q7654" s="319">
        <v>41</v>
      </c>
      <c r="R7654" s="319">
        <v>55</v>
      </c>
      <c r="S7654" s="319" t="s">
        <v>9645</v>
      </c>
      <c r="T7654" s="319">
        <v>625</v>
      </c>
      <c r="U7654" s="319">
        <v>24.957000000000001</v>
      </c>
      <c r="V7654" s="319">
        <v>46.698999999999998</v>
      </c>
      <c r="W7654" s="319"/>
      <c r="X7654" s="319"/>
      <c r="Y7654" s="319"/>
      <c r="Z7654" s="319"/>
      <c r="AA7654" s="319"/>
      <c r="AB7654" s="319"/>
      <c r="AC7654" s="319"/>
      <c r="AD7654" s="319"/>
      <c r="AE7654" s="319"/>
      <c r="AF7654" s="319"/>
    </row>
    <row r="7655" spans="2:32" s="313" customFormat="1" hidden="1" x14ac:dyDescent="0.25">
      <c r="B7655" s="313" t="s">
        <v>8246</v>
      </c>
      <c r="C7655" s="672"/>
      <c r="D7655" s="313" t="s">
        <v>13012</v>
      </c>
      <c r="E7655" s="313" t="s">
        <v>8247</v>
      </c>
      <c r="I7655" s="313" t="s">
        <v>8249</v>
      </c>
      <c r="J7655" s="313" t="s">
        <v>8248</v>
      </c>
      <c r="K7655" s="313">
        <v>20</v>
      </c>
      <c r="L7655" s="319"/>
      <c r="M7655" s="319">
        <v>53</v>
      </c>
      <c r="N7655" s="319">
        <v>13</v>
      </c>
      <c r="O7655" s="319" t="s">
        <v>9647</v>
      </c>
      <c r="P7655" s="319">
        <v>55</v>
      </c>
      <c r="Q7655" s="319">
        <v>30</v>
      </c>
      <c r="R7655" s="319">
        <v>37</v>
      </c>
      <c r="S7655" s="319" t="s">
        <v>9645</v>
      </c>
      <c r="T7655" s="319">
        <v>21</v>
      </c>
      <c r="U7655" s="319">
        <v>-20.887</v>
      </c>
      <c r="V7655" s="319">
        <v>55.51</v>
      </c>
      <c r="W7655" s="319"/>
      <c r="X7655" s="319"/>
      <c r="Y7655" s="319"/>
      <c r="Z7655" s="319"/>
      <c r="AA7655" s="319"/>
      <c r="AB7655" s="319"/>
      <c r="AC7655" s="319"/>
      <c r="AD7655" s="319"/>
      <c r="AE7655" s="319"/>
      <c r="AF7655" s="319"/>
    </row>
    <row r="7656" spans="2:32" s="313" customFormat="1" hidden="1" x14ac:dyDescent="0.25">
      <c r="B7656" s="313" t="s">
        <v>7526</v>
      </c>
      <c r="C7656" s="672"/>
      <c r="D7656" s="313" t="s">
        <v>13013</v>
      </c>
      <c r="E7656" s="313" t="s">
        <v>7527</v>
      </c>
      <c r="I7656" s="313" t="s">
        <v>7526</v>
      </c>
      <c r="J7656" s="313" t="s">
        <v>752</v>
      </c>
      <c r="K7656" s="313">
        <v>22</v>
      </c>
      <c r="L7656" s="319"/>
      <c r="M7656" s="319">
        <v>26</v>
      </c>
      <c r="N7656" s="319">
        <v>2</v>
      </c>
      <c r="O7656" s="319" t="s">
        <v>9647</v>
      </c>
      <c r="P7656" s="319">
        <v>151</v>
      </c>
      <c r="Q7656" s="319">
        <v>21</v>
      </c>
      <c r="R7656" s="319">
        <v>38</v>
      </c>
      <c r="S7656" s="319" t="s">
        <v>9648</v>
      </c>
      <c r="T7656" s="319">
        <v>6</v>
      </c>
      <c r="U7656" s="319">
        <v>-22.434000000000001</v>
      </c>
      <c r="V7656" s="319">
        <v>-151.36099999999999</v>
      </c>
      <c r="W7656" s="319"/>
      <c r="X7656" s="319"/>
      <c r="Y7656" s="319"/>
      <c r="Z7656" s="319"/>
      <c r="AA7656" s="319"/>
      <c r="AB7656" s="319"/>
      <c r="AC7656" s="319"/>
      <c r="AD7656" s="319"/>
      <c r="AE7656" s="319"/>
      <c r="AF7656" s="319"/>
    </row>
    <row r="7657" spans="2:32" s="313" customFormat="1" hidden="1" x14ac:dyDescent="0.25">
      <c r="B7657" s="313" t="s">
        <v>2956</v>
      </c>
      <c r="C7657" s="672"/>
      <c r="D7657" s="313" t="s">
        <v>13014</v>
      </c>
      <c r="E7657" s="313" t="s">
        <v>2957</v>
      </c>
      <c r="I7657" s="313" t="s">
        <v>2956</v>
      </c>
      <c r="J7657" s="313" t="s">
        <v>722</v>
      </c>
      <c r="K7657" s="313">
        <v>22</v>
      </c>
      <c r="L7657" s="319"/>
      <c r="M7657" s="319">
        <v>48</v>
      </c>
      <c r="N7657" s="319">
        <v>19</v>
      </c>
      <c r="O7657" s="319" t="s">
        <v>9647</v>
      </c>
      <c r="P7657" s="319">
        <v>47</v>
      </c>
      <c r="Q7657" s="319">
        <v>49</v>
      </c>
      <c r="R7657" s="319">
        <v>14</v>
      </c>
      <c r="S7657" s="319" t="s">
        <v>9645</v>
      </c>
      <c r="T7657" s="319">
        <v>8</v>
      </c>
      <c r="U7657" s="319">
        <v>-22.805</v>
      </c>
      <c r="V7657" s="319">
        <v>47.820999999999998</v>
      </c>
      <c r="W7657" s="319"/>
      <c r="X7657" s="319"/>
      <c r="Y7657" s="319"/>
      <c r="Z7657" s="319"/>
      <c r="AA7657" s="319"/>
      <c r="AB7657" s="319"/>
      <c r="AC7657" s="319"/>
      <c r="AD7657" s="319"/>
      <c r="AE7657" s="319"/>
      <c r="AF7657" s="319"/>
    </row>
    <row r="7658" spans="2:32" s="313" customFormat="1" hidden="1" x14ac:dyDescent="0.25">
      <c r="B7658" s="313" t="s">
        <v>7861</v>
      </c>
      <c r="C7658" s="672"/>
      <c r="D7658" s="313" t="s">
        <v>13015</v>
      </c>
      <c r="E7658" s="313" t="s">
        <v>7862</v>
      </c>
      <c r="I7658" s="313" t="s">
        <v>7863</v>
      </c>
      <c r="J7658" s="313" t="s">
        <v>878</v>
      </c>
      <c r="K7658" s="313">
        <v>6</v>
      </c>
      <c r="L7658" s="319"/>
      <c r="M7658" s="319">
        <v>57</v>
      </c>
      <c r="N7658" s="319">
        <v>29</v>
      </c>
      <c r="O7658" s="319" t="s">
        <v>9644</v>
      </c>
      <c r="P7658" s="319">
        <v>71</v>
      </c>
      <c r="Q7658" s="319">
        <v>51</v>
      </c>
      <c r="R7658" s="319">
        <v>18</v>
      </c>
      <c r="S7658" s="319" t="s">
        <v>9648</v>
      </c>
      <c r="T7658" s="319">
        <v>214</v>
      </c>
      <c r="U7658" s="319">
        <v>6.9580000000000002</v>
      </c>
      <c r="V7658" s="319">
        <v>-71.855000000000004</v>
      </c>
      <c r="W7658" s="319"/>
      <c r="X7658" s="319"/>
      <c r="Y7658" s="319"/>
      <c r="Z7658" s="319"/>
      <c r="AA7658" s="319"/>
      <c r="AB7658" s="319"/>
      <c r="AC7658" s="319"/>
      <c r="AD7658" s="319"/>
      <c r="AE7658" s="319"/>
      <c r="AF7658" s="319"/>
    </row>
    <row r="7659" spans="2:32" s="313" customFormat="1" hidden="1" x14ac:dyDescent="0.25">
      <c r="B7659" s="313" t="s">
        <v>7518</v>
      </c>
      <c r="C7659" s="672"/>
      <c r="D7659" s="313" t="s">
        <v>13016</v>
      </c>
      <c r="E7659" s="313" t="s">
        <v>7519</v>
      </c>
      <c r="I7659" s="313" t="s">
        <v>7518</v>
      </c>
      <c r="J7659" s="313" t="s">
        <v>2849</v>
      </c>
      <c r="K7659" s="313">
        <v>66</v>
      </c>
      <c r="L7659" s="319"/>
      <c r="M7659" s="319">
        <v>33</v>
      </c>
      <c r="N7659" s="319">
        <v>53</v>
      </c>
      <c r="O7659" s="319" t="s">
        <v>9644</v>
      </c>
      <c r="P7659" s="319">
        <v>25</v>
      </c>
      <c r="Q7659" s="319">
        <v>49</v>
      </c>
      <c r="R7659" s="319">
        <v>49</v>
      </c>
      <c r="S7659" s="319" t="s">
        <v>9645</v>
      </c>
      <c r="T7659" s="319">
        <v>197</v>
      </c>
      <c r="U7659" s="319">
        <v>66.564999999999998</v>
      </c>
      <c r="V7659" s="319">
        <v>25.83</v>
      </c>
      <c r="W7659" s="319"/>
      <c r="X7659" s="319"/>
      <c r="Y7659" s="319"/>
      <c r="Z7659" s="319"/>
      <c r="AA7659" s="319"/>
      <c r="AB7659" s="319"/>
      <c r="AC7659" s="319"/>
      <c r="AD7659" s="319"/>
      <c r="AE7659" s="319"/>
      <c r="AF7659" s="319"/>
    </row>
    <row r="7660" spans="2:32" s="313" customFormat="1" hidden="1" x14ac:dyDescent="0.25">
      <c r="B7660" s="313" t="s">
        <v>7413</v>
      </c>
      <c r="C7660" s="672"/>
      <c r="D7660" s="313" t="s">
        <v>13017</v>
      </c>
      <c r="E7660" s="313" t="s">
        <v>7414</v>
      </c>
      <c r="I7660" s="313" t="s">
        <v>7415</v>
      </c>
      <c r="J7660" s="313" t="s">
        <v>912</v>
      </c>
      <c r="K7660" s="313">
        <v>30</v>
      </c>
      <c r="L7660" s="319"/>
      <c r="M7660" s="319">
        <v>58</v>
      </c>
      <c r="N7660" s="319">
        <v>28</v>
      </c>
      <c r="O7660" s="319" t="s">
        <v>9647</v>
      </c>
      <c r="P7660" s="319">
        <v>55</v>
      </c>
      <c r="Q7660" s="319">
        <v>28</v>
      </c>
      <c r="R7660" s="319">
        <v>34</v>
      </c>
      <c r="S7660" s="319" t="s">
        <v>9648</v>
      </c>
      <c r="T7660" s="319">
        <v>218</v>
      </c>
      <c r="U7660" s="319">
        <v>-30.974</v>
      </c>
      <c r="V7660" s="319">
        <v>-55.475999999999999</v>
      </c>
      <c r="W7660" s="319"/>
      <c r="X7660" s="319"/>
      <c r="Y7660" s="319"/>
      <c r="Z7660" s="319"/>
      <c r="AA7660" s="319"/>
      <c r="AB7660" s="319"/>
      <c r="AC7660" s="319"/>
      <c r="AD7660" s="319"/>
      <c r="AE7660" s="319"/>
      <c r="AF7660" s="319"/>
    </row>
    <row r="7661" spans="2:32" s="313" customFormat="1" hidden="1" x14ac:dyDescent="0.25">
      <c r="B7661" s="313" t="s">
        <v>7236</v>
      </c>
      <c r="C7661" s="672"/>
      <c r="D7661" s="313" t="s">
        <v>13018</v>
      </c>
      <c r="E7661" s="313" t="s">
        <v>7237</v>
      </c>
      <c r="I7661" s="313" t="s">
        <v>7238</v>
      </c>
      <c r="J7661" s="313" t="s">
        <v>1051</v>
      </c>
      <c r="K7661" s="313">
        <v>28</v>
      </c>
      <c r="L7661" s="319"/>
      <c r="M7661" s="319">
        <v>23</v>
      </c>
      <c r="N7661" s="319">
        <v>7</v>
      </c>
      <c r="O7661" s="319" t="s">
        <v>9644</v>
      </c>
      <c r="P7661" s="319">
        <v>70</v>
      </c>
      <c r="Q7661" s="319">
        <v>16</v>
      </c>
      <c r="R7661" s="319">
        <v>47</v>
      </c>
      <c r="S7661" s="319" t="s">
        <v>9645</v>
      </c>
      <c r="T7661" s="319">
        <v>83</v>
      </c>
      <c r="U7661" s="319">
        <v>28.385000000000002</v>
      </c>
      <c r="V7661" s="319">
        <v>70.28</v>
      </c>
      <c r="W7661" s="319"/>
      <c r="X7661" s="319"/>
      <c r="Y7661" s="319"/>
      <c r="Z7661" s="319"/>
      <c r="AA7661" s="319"/>
      <c r="AB7661" s="319"/>
      <c r="AC7661" s="319"/>
      <c r="AD7661" s="319"/>
      <c r="AE7661" s="319"/>
      <c r="AF7661" s="319"/>
    </row>
    <row r="7662" spans="2:32" s="313" customFormat="1" hidden="1" x14ac:dyDescent="0.25">
      <c r="B7662" s="313" t="s">
        <v>7521</v>
      </c>
      <c r="C7662" s="672"/>
      <c r="D7662" s="313" t="s">
        <v>13019</v>
      </c>
      <c r="E7662" s="313" t="s">
        <v>7522</v>
      </c>
      <c r="I7662" s="313" t="s">
        <v>7523</v>
      </c>
      <c r="J7662" s="313" t="s">
        <v>423</v>
      </c>
      <c r="K7662" s="313">
        <v>45</v>
      </c>
      <c r="L7662" s="319"/>
      <c r="M7662" s="319">
        <v>37</v>
      </c>
      <c r="N7662" s="319">
        <v>41</v>
      </c>
      <c r="O7662" s="319" t="s">
        <v>9644</v>
      </c>
      <c r="P7662" s="319">
        <v>0</v>
      </c>
      <c r="Q7662" s="319">
        <v>58</v>
      </c>
      <c r="R7662" s="319">
        <v>21</v>
      </c>
      <c r="S7662" s="319" t="s">
        <v>9648</v>
      </c>
      <c r="T7662" s="319">
        <v>22</v>
      </c>
      <c r="U7662" s="319">
        <v>45.628</v>
      </c>
      <c r="V7662" s="319">
        <v>-0.97299999999999998</v>
      </c>
      <c r="W7662" s="319"/>
      <c r="X7662" s="319"/>
      <c r="Y7662" s="319"/>
      <c r="Z7662" s="319"/>
      <c r="AA7662" s="319"/>
      <c r="AB7662" s="319"/>
      <c r="AC7662" s="319"/>
      <c r="AD7662" s="319"/>
      <c r="AE7662" s="319"/>
      <c r="AF7662" s="319"/>
    </row>
    <row r="7663" spans="2:32" s="313" customFormat="1" hidden="1" x14ac:dyDescent="0.25">
      <c r="B7663" s="313" t="s">
        <v>7404</v>
      </c>
      <c r="C7663" s="672"/>
      <c r="D7663" s="313" t="s">
        <v>13020</v>
      </c>
      <c r="E7663" s="313" t="s">
        <v>7405</v>
      </c>
      <c r="I7663" s="313" t="s">
        <v>7406</v>
      </c>
      <c r="J7663" s="313" t="s">
        <v>1055</v>
      </c>
      <c r="K7663" s="313">
        <v>51</v>
      </c>
      <c r="L7663" s="319"/>
      <c r="M7663" s="319">
        <v>36</v>
      </c>
      <c r="N7663" s="319">
        <v>23</v>
      </c>
      <c r="O7663" s="319" t="s">
        <v>9647</v>
      </c>
      <c r="P7663" s="319">
        <v>72</v>
      </c>
      <c r="Q7663" s="319">
        <v>13</v>
      </c>
      <c r="R7663" s="319">
        <v>0</v>
      </c>
      <c r="S7663" s="319" t="s">
        <v>9648</v>
      </c>
      <c r="T7663" s="319">
        <v>277</v>
      </c>
      <c r="U7663" s="319">
        <v>-51.606000000000002</v>
      </c>
      <c r="V7663" s="319">
        <v>-72.216999999999999</v>
      </c>
      <c r="W7663" s="319"/>
      <c r="X7663" s="319"/>
      <c r="Y7663" s="319"/>
      <c r="Z7663" s="319"/>
      <c r="AA7663" s="319"/>
      <c r="AB7663" s="319"/>
      <c r="AC7663" s="319"/>
      <c r="AD7663" s="319"/>
      <c r="AE7663" s="319"/>
      <c r="AF7663" s="319"/>
    </row>
    <row r="7664" spans="2:32" s="313" customFormat="1" hidden="1" x14ac:dyDescent="0.25">
      <c r="B7664" s="313" t="s">
        <v>7392</v>
      </c>
      <c r="C7664" s="672"/>
      <c r="D7664" s="313" t="s">
        <v>13021</v>
      </c>
      <c r="E7664" s="313" t="s">
        <v>7769</v>
      </c>
      <c r="I7664" s="313" t="s">
        <v>7392</v>
      </c>
      <c r="J7664" s="313" t="s">
        <v>1055</v>
      </c>
      <c r="K7664" s="313">
        <v>50</v>
      </c>
      <c r="L7664" s="319"/>
      <c r="M7664" s="319">
        <v>0</v>
      </c>
      <c r="N7664" s="319">
        <v>59</v>
      </c>
      <c r="O7664" s="319" t="s">
        <v>9647</v>
      </c>
      <c r="P7664" s="319">
        <v>68</v>
      </c>
      <c r="Q7664" s="319">
        <v>34</v>
      </c>
      <c r="R7664" s="319">
        <v>45</v>
      </c>
      <c r="S7664" s="319" t="s">
        <v>9648</v>
      </c>
      <c r="T7664" s="319">
        <v>111</v>
      </c>
      <c r="U7664" s="319">
        <v>-50.015999999999998</v>
      </c>
      <c r="V7664" s="319">
        <v>-68.578999999999994</v>
      </c>
      <c r="W7664" s="319"/>
      <c r="X7664" s="319"/>
      <c r="Y7664" s="319"/>
      <c r="Z7664" s="319"/>
      <c r="AA7664" s="319"/>
      <c r="AB7664" s="319"/>
      <c r="AC7664" s="319"/>
      <c r="AD7664" s="319"/>
      <c r="AE7664" s="319"/>
      <c r="AF7664" s="319"/>
    </row>
    <row r="7665" spans="2:32" s="313" customFormat="1" hidden="1" x14ac:dyDescent="0.25">
      <c r="B7665" s="313" t="s">
        <v>7533</v>
      </c>
      <c r="C7665" s="672"/>
      <c r="D7665" s="313" t="s">
        <v>13022</v>
      </c>
      <c r="E7665" s="313" t="s">
        <v>7534</v>
      </c>
      <c r="I7665" s="313" t="s">
        <v>7535</v>
      </c>
      <c r="J7665" s="313" t="s">
        <v>3260</v>
      </c>
      <c r="K7665" s="313">
        <v>50</v>
      </c>
      <c r="L7665" s="319"/>
      <c r="M7665" s="319">
        <v>6</v>
      </c>
      <c r="N7665" s="319">
        <v>36</v>
      </c>
      <c r="O7665" s="319" t="s">
        <v>9644</v>
      </c>
      <c r="P7665" s="319">
        <v>22</v>
      </c>
      <c r="Q7665" s="319">
        <v>1</v>
      </c>
      <c r="R7665" s="319">
        <v>8</v>
      </c>
      <c r="S7665" s="319" t="s">
        <v>9645</v>
      </c>
      <c r="T7665" s="319">
        <v>211</v>
      </c>
      <c r="U7665" s="319">
        <v>50.11</v>
      </c>
      <c r="V7665" s="319">
        <v>22.018999999999998</v>
      </c>
      <c r="W7665" s="319"/>
      <c r="X7665" s="319"/>
      <c r="Y7665" s="319"/>
      <c r="Z7665" s="319"/>
      <c r="AA7665" s="319"/>
      <c r="AB7665" s="319"/>
      <c r="AC7665" s="319"/>
      <c r="AD7665" s="319"/>
      <c r="AE7665" s="319"/>
      <c r="AF7665" s="319"/>
    </row>
    <row r="7666" spans="2:32" s="313" customFormat="1" hidden="1" x14ac:dyDescent="0.25">
      <c r="B7666" s="313" t="s">
        <v>7257</v>
      </c>
      <c r="C7666" s="672"/>
      <c r="D7666" s="313" t="s">
        <v>13023</v>
      </c>
      <c r="E7666" s="313" t="s">
        <v>7258</v>
      </c>
      <c r="I7666" s="313" t="s">
        <v>7257</v>
      </c>
      <c r="J7666" s="313" t="s">
        <v>418</v>
      </c>
      <c r="K7666" s="313">
        <v>36</v>
      </c>
      <c r="L7666" s="319"/>
      <c r="M7666" s="319">
        <v>54</v>
      </c>
      <c r="N7666" s="319">
        <v>35</v>
      </c>
      <c r="O7666" s="319" t="s">
        <v>9644</v>
      </c>
      <c r="P7666" s="319">
        <v>50</v>
      </c>
      <c r="Q7666" s="319">
        <v>40</v>
      </c>
      <c r="R7666" s="319">
        <v>46</v>
      </c>
      <c r="S7666" s="319" t="s">
        <v>9645</v>
      </c>
      <c r="T7666" s="319">
        <v>-22</v>
      </c>
      <c r="U7666" s="319">
        <v>36.909999999999997</v>
      </c>
      <c r="V7666" s="319">
        <v>50.679000000000002</v>
      </c>
      <c r="W7666" s="319"/>
      <c r="X7666" s="319"/>
      <c r="Y7666" s="319"/>
      <c r="Z7666" s="319"/>
      <c r="AA7666" s="319"/>
      <c r="AB7666" s="319"/>
      <c r="AC7666" s="319"/>
      <c r="AD7666" s="319"/>
      <c r="AE7666" s="319"/>
      <c r="AF7666" s="319"/>
    </row>
    <row r="7667" spans="2:32" s="313" customFormat="1" hidden="1" x14ac:dyDescent="0.25">
      <c r="B7667" s="313" t="s">
        <v>7548</v>
      </c>
      <c r="C7667" s="672"/>
      <c r="D7667" s="313" t="s">
        <v>13024</v>
      </c>
      <c r="E7667" s="313" t="s">
        <v>7553</v>
      </c>
      <c r="I7667" s="313" t="s">
        <v>7554</v>
      </c>
      <c r="J7667" s="313" t="s">
        <v>436</v>
      </c>
      <c r="K7667" s="313">
        <v>38</v>
      </c>
      <c r="L7667" s="319"/>
      <c r="M7667" s="319">
        <v>30</v>
      </c>
      <c r="N7667" s="319">
        <v>45</v>
      </c>
      <c r="O7667" s="319" t="s">
        <v>9644</v>
      </c>
      <c r="P7667" s="319">
        <v>121</v>
      </c>
      <c r="Q7667" s="319">
        <v>29</v>
      </c>
      <c r="R7667" s="319">
        <v>36</v>
      </c>
      <c r="S7667" s="319" t="s">
        <v>9648</v>
      </c>
      <c r="T7667" s="319">
        <v>8</v>
      </c>
      <c r="U7667" s="319">
        <v>38.512999999999998</v>
      </c>
      <c r="V7667" s="319">
        <v>-121.49299999999999</v>
      </c>
      <c r="W7667" s="319"/>
      <c r="X7667" s="319"/>
      <c r="Y7667" s="319"/>
      <c r="Z7667" s="319"/>
      <c r="AA7667" s="319"/>
      <c r="AB7667" s="319"/>
      <c r="AC7667" s="319"/>
      <c r="AD7667" s="319"/>
      <c r="AE7667" s="319"/>
      <c r="AF7667" s="319"/>
    </row>
    <row r="7668" spans="2:32" s="313" customFormat="1" hidden="1" x14ac:dyDescent="0.25">
      <c r="B7668" s="313" t="s">
        <v>7774</v>
      </c>
      <c r="C7668" s="672"/>
      <c r="D7668" s="313" t="s">
        <v>13025</v>
      </c>
      <c r="E7668" s="313" t="s">
        <v>7775</v>
      </c>
      <c r="I7668" s="313" t="s">
        <v>7776</v>
      </c>
      <c r="J7668" s="313" t="s">
        <v>436</v>
      </c>
      <c r="K7668" s="313">
        <v>35</v>
      </c>
      <c r="L7668" s="319"/>
      <c r="M7668" s="319">
        <v>37</v>
      </c>
      <c r="N7668" s="319">
        <v>0</v>
      </c>
      <c r="O7668" s="319" t="s">
        <v>9644</v>
      </c>
      <c r="P7668" s="319">
        <v>106</v>
      </c>
      <c r="Q7668" s="319">
        <v>5</v>
      </c>
      <c r="R7668" s="319">
        <v>17</v>
      </c>
      <c r="S7668" s="319" t="s">
        <v>9648</v>
      </c>
      <c r="T7668" s="319">
        <v>1935</v>
      </c>
      <c r="U7668" s="319">
        <v>35.616999999999997</v>
      </c>
      <c r="V7668" s="319">
        <v>-106.08799999999999</v>
      </c>
      <c r="W7668" s="319"/>
      <c r="X7668" s="319"/>
      <c r="Y7668" s="319"/>
      <c r="Z7668" s="319"/>
      <c r="AA7668" s="319"/>
      <c r="AB7668" s="319"/>
      <c r="AC7668" s="319"/>
      <c r="AD7668" s="319"/>
      <c r="AE7668" s="319"/>
      <c r="AF7668" s="319"/>
    </row>
    <row r="7669" spans="2:32" s="313" customFormat="1" hidden="1" x14ac:dyDescent="0.25">
      <c r="B7669" s="313" t="s">
        <v>2218</v>
      </c>
      <c r="C7669" s="672"/>
      <c r="D7669" s="313" t="s">
        <v>13026</v>
      </c>
      <c r="E7669" s="313" t="s">
        <v>7729</v>
      </c>
      <c r="I7669" s="313" t="s">
        <v>7730</v>
      </c>
      <c r="J7669" s="313" t="s">
        <v>7727</v>
      </c>
      <c r="K7669" s="313">
        <v>13</v>
      </c>
      <c r="L7669" s="319"/>
      <c r="M7669" s="319">
        <v>26</v>
      </c>
      <c r="N7669" s="319">
        <v>26</v>
      </c>
      <c r="O7669" s="319" t="s">
        <v>9644</v>
      </c>
      <c r="P7669" s="319">
        <v>89</v>
      </c>
      <c r="Q7669" s="319">
        <v>3</v>
      </c>
      <c r="R7669" s="319">
        <v>21</v>
      </c>
      <c r="S7669" s="319" t="s">
        <v>9648</v>
      </c>
      <c r="T7669" s="319">
        <v>31</v>
      </c>
      <c r="U7669" s="319">
        <v>13.441000000000001</v>
      </c>
      <c r="V7669" s="319">
        <v>-89.055999999999997</v>
      </c>
      <c r="W7669" s="319"/>
      <c r="X7669" s="319"/>
      <c r="Y7669" s="319"/>
      <c r="Z7669" s="319"/>
      <c r="AA7669" s="319"/>
      <c r="AB7669" s="319"/>
      <c r="AC7669" s="319"/>
      <c r="AD7669" s="319"/>
      <c r="AE7669" s="319"/>
      <c r="AF7669" s="319"/>
    </row>
    <row r="7670" spans="2:32" s="313" customFormat="1" hidden="1" x14ac:dyDescent="0.25">
      <c r="B7670" s="313" t="s">
        <v>7658</v>
      </c>
      <c r="C7670" s="672"/>
      <c r="D7670" s="313" t="s">
        <v>13027</v>
      </c>
      <c r="E7670" s="313" t="s">
        <v>7661</v>
      </c>
      <c r="I7670" s="313" t="s">
        <v>7662</v>
      </c>
      <c r="J7670" s="313" t="s">
        <v>436</v>
      </c>
      <c r="K7670" s="313">
        <v>32</v>
      </c>
      <c r="L7670" s="319"/>
      <c r="M7670" s="319">
        <v>44</v>
      </c>
      <c r="N7670" s="319">
        <v>0</v>
      </c>
      <c r="O7670" s="319" t="s">
        <v>9644</v>
      </c>
      <c r="P7670" s="319">
        <v>117</v>
      </c>
      <c r="Q7670" s="319">
        <v>11</v>
      </c>
      <c r="R7670" s="319">
        <v>22</v>
      </c>
      <c r="S7670" s="319" t="s">
        <v>9648</v>
      </c>
      <c r="T7670" s="319">
        <v>5</v>
      </c>
      <c r="U7670" s="319">
        <v>32.732999999999997</v>
      </c>
      <c r="V7670" s="319">
        <v>-117.18899999999999</v>
      </c>
      <c r="W7670" s="319"/>
      <c r="X7670" s="319"/>
      <c r="Y7670" s="319"/>
      <c r="Z7670" s="319"/>
      <c r="AA7670" s="319"/>
      <c r="AB7670" s="319"/>
      <c r="AC7670" s="319"/>
      <c r="AD7670" s="319"/>
      <c r="AE7670" s="319"/>
      <c r="AF7670" s="319"/>
    </row>
    <row r="7671" spans="2:32" s="313" customFormat="1" hidden="1" x14ac:dyDescent="0.25">
      <c r="B7671" s="313" t="s">
        <v>7721</v>
      </c>
      <c r="C7671" s="672"/>
      <c r="D7671" s="313" t="s">
        <v>13028</v>
      </c>
      <c r="E7671" s="313" t="s">
        <v>7722</v>
      </c>
      <c r="I7671" s="313" t="s">
        <v>7723</v>
      </c>
      <c r="J7671" s="313" t="s">
        <v>3468</v>
      </c>
      <c r="K7671" s="313">
        <v>15</v>
      </c>
      <c r="L7671" s="319"/>
      <c r="M7671" s="319">
        <v>27</v>
      </c>
      <c r="N7671" s="319">
        <v>9</v>
      </c>
      <c r="O7671" s="319" t="s">
        <v>9644</v>
      </c>
      <c r="P7671" s="319">
        <v>87</v>
      </c>
      <c r="Q7671" s="319">
        <v>55</v>
      </c>
      <c r="R7671" s="319">
        <v>24</v>
      </c>
      <c r="S7671" s="319" t="s">
        <v>9648</v>
      </c>
      <c r="T7671" s="319">
        <v>28</v>
      </c>
      <c r="U7671" s="319">
        <v>15.452</v>
      </c>
      <c r="V7671" s="319">
        <v>-87.923000000000002</v>
      </c>
      <c r="W7671" s="319"/>
      <c r="X7671" s="319"/>
      <c r="Y7671" s="319"/>
      <c r="Z7671" s="319"/>
      <c r="AA7671" s="319"/>
      <c r="AB7671" s="319"/>
      <c r="AC7671" s="319"/>
      <c r="AD7671" s="319"/>
      <c r="AE7671" s="319"/>
      <c r="AF7671" s="319"/>
    </row>
    <row r="7672" spans="2:32" s="313" customFormat="1" hidden="1" x14ac:dyDescent="0.25">
      <c r="B7672" s="313" t="s">
        <v>7633</v>
      </c>
      <c r="C7672" s="672"/>
      <c r="D7672" s="313" t="s">
        <v>13029</v>
      </c>
      <c r="E7672" s="313" t="s">
        <v>7634</v>
      </c>
      <c r="I7672" s="313" t="s">
        <v>7633</v>
      </c>
      <c r="J7672" s="313" t="s">
        <v>651</v>
      </c>
      <c r="K7672" s="313">
        <v>25</v>
      </c>
      <c r="L7672" s="319"/>
      <c r="M7672" s="319">
        <v>3</v>
      </c>
      <c r="N7672" s="319">
        <v>13</v>
      </c>
      <c r="O7672" s="319" t="s">
        <v>9644</v>
      </c>
      <c r="P7672" s="319">
        <v>78</v>
      </c>
      <c r="Q7672" s="319">
        <v>2</v>
      </c>
      <c r="R7672" s="319">
        <v>56</v>
      </c>
      <c r="S7672" s="319" t="s">
        <v>9648</v>
      </c>
      <c r="T7672" s="319">
        <v>2</v>
      </c>
      <c r="U7672" s="319">
        <v>25.053999999999998</v>
      </c>
      <c r="V7672" s="319">
        <v>-78.049000000000007</v>
      </c>
      <c r="W7672" s="319"/>
      <c r="X7672" s="319"/>
      <c r="Y7672" s="319"/>
      <c r="Z7672" s="319"/>
      <c r="AA7672" s="319"/>
      <c r="AB7672" s="319"/>
      <c r="AC7672" s="319"/>
      <c r="AD7672" s="319"/>
      <c r="AE7672" s="319"/>
      <c r="AF7672" s="319"/>
    </row>
    <row r="7673" spans="2:32" s="313" customFormat="1" hidden="1" x14ac:dyDescent="0.25">
      <c r="B7673" s="313" t="s">
        <v>7638</v>
      </c>
      <c r="C7673" s="672"/>
      <c r="D7673" s="313" t="s">
        <v>13030</v>
      </c>
      <c r="E7673" s="313" t="s">
        <v>7641</v>
      </c>
      <c r="I7673" s="313" t="s">
        <v>7642</v>
      </c>
      <c r="J7673" s="313" t="s">
        <v>436</v>
      </c>
      <c r="K7673" s="313">
        <v>29</v>
      </c>
      <c r="L7673" s="319"/>
      <c r="M7673" s="319">
        <v>32</v>
      </c>
      <c r="N7673" s="319">
        <v>1</v>
      </c>
      <c r="O7673" s="319" t="s">
        <v>9644</v>
      </c>
      <c r="P7673" s="319">
        <v>98</v>
      </c>
      <c r="Q7673" s="319">
        <v>28</v>
      </c>
      <c r="R7673" s="319">
        <v>11</v>
      </c>
      <c r="S7673" s="319" t="s">
        <v>9648</v>
      </c>
      <c r="T7673" s="319">
        <v>247</v>
      </c>
      <c r="U7673" s="319">
        <v>29.533999999999999</v>
      </c>
      <c r="V7673" s="319">
        <v>-98.47</v>
      </c>
      <c r="W7673" s="319"/>
      <c r="X7673" s="319"/>
      <c r="Y7673" s="319"/>
      <c r="Z7673" s="319"/>
      <c r="AA7673" s="319"/>
      <c r="AB7673" s="319"/>
      <c r="AC7673" s="319"/>
      <c r="AD7673" s="319"/>
      <c r="AE7673" s="319"/>
      <c r="AF7673" s="319"/>
    </row>
    <row r="7674" spans="2:32" s="313" customFormat="1" hidden="1" x14ac:dyDescent="0.25">
      <c r="B7674" s="313" t="s">
        <v>7886</v>
      </c>
      <c r="C7674" s="672"/>
      <c r="D7674" s="313" t="s">
        <v>13031</v>
      </c>
      <c r="E7674" s="313" t="s">
        <v>7887</v>
      </c>
      <c r="I7674" s="313" t="s">
        <v>7888</v>
      </c>
      <c r="J7674" s="313" t="s">
        <v>436</v>
      </c>
      <c r="K7674" s="313">
        <v>32</v>
      </c>
      <c r="L7674" s="319"/>
      <c r="M7674" s="319">
        <v>7</v>
      </c>
      <c r="N7674" s="319">
        <v>39</v>
      </c>
      <c r="O7674" s="319" t="s">
        <v>9644</v>
      </c>
      <c r="P7674" s="319">
        <v>81</v>
      </c>
      <c r="Q7674" s="319">
        <v>12</v>
      </c>
      <c r="R7674" s="319">
        <v>7</v>
      </c>
      <c r="S7674" s="319" t="s">
        <v>9648</v>
      </c>
      <c r="T7674" s="319">
        <v>16</v>
      </c>
      <c r="U7674" s="319">
        <v>32.127000000000002</v>
      </c>
      <c r="V7674" s="319">
        <v>-81.201999999999998</v>
      </c>
      <c r="W7674" s="319"/>
      <c r="X7674" s="319"/>
      <c r="Y7674" s="319"/>
      <c r="Z7674" s="319"/>
      <c r="AA7674" s="319"/>
      <c r="AB7674" s="319"/>
      <c r="AC7674" s="319"/>
      <c r="AD7674" s="319"/>
      <c r="AE7674" s="319"/>
      <c r="AF7674" s="319"/>
    </row>
    <row r="7675" spans="2:32" s="313" customFormat="1" hidden="1" x14ac:dyDescent="0.25">
      <c r="B7675" s="313" t="s">
        <v>8025</v>
      </c>
      <c r="C7675" s="672"/>
      <c r="D7675" s="313" t="s">
        <v>13032</v>
      </c>
      <c r="E7675" s="313" t="s">
        <v>8026</v>
      </c>
      <c r="I7675" s="313" t="s">
        <v>8027</v>
      </c>
      <c r="J7675" s="313" t="s">
        <v>600</v>
      </c>
      <c r="K7675" s="313">
        <v>43</v>
      </c>
      <c r="L7675" s="319"/>
      <c r="M7675" s="319">
        <v>15</v>
      </c>
      <c r="N7675" s="319">
        <v>26</v>
      </c>
      <c r="O7675" s="319" t="s">
        <v>9644</v>
      </c>
      <c r="P7675" s="319">
        <v>11</v>
      </c>
      <c r="Q7675" s="319">
        <v>15</v>
      </c>
      <c r="R7675" s="319">
        <v>15</v>
      </c>
      <c r="S7675" s="319" t="s">
        <v>9645</v>
      </c>
      <c r="T7675" s="319">
        <v>195</v>
      </c>
      <c r="U7675" s="319">
        <v>43.256999999999998</v>
      </c>
      <c r="V7675" s="319">
        <v>11.254</v>
      </c>
      <c r="W7675" s="319"/>
      <c r="X7675" s="319"/>
      <c r="Y7675" s="319"/>
      <c r="Z7675" s="319"/>
      <c r="AA7675" s="319"/>
      <c r="AB7675" s="319"/>
      <c r="AC7675" s="319"/>
      <c r="AD7675" s="319"/>
      <c r="AE7675" s="319"/>
      <c r="AF7675" s="319"/>
    </row>
    <row r="7676" spans="2:32" s="313" customFormat="1" hidden="1" x14ac:dyDescent="0.25">
      <c r="B7676" s="313" t="s">
        <v>7540</v>
      </c>
      <c r="C7676" s="672"/>
      <c r="D7676" s="313" t="s">
        <v>13033</v>
      </c>
      <c r="E7676" s="313" t="s">
        <v>7541</v>
      </c>
      <c r="I7676" s="313" t="s">
        <v>7542</v>
      </c>
      <c r="J7676" s="313" t="s">
        <v>726</v>
      </c>
      <c r="K7676" s="313">
        <v>5</v>
      </c>
      <c r="L7676" s="319"/>
      <c r="M7676" s="319">
        <v>52</v>
      </c>
      <c r="N7676" s="319">
        <v>26</v>
      </c>
      <c r="O7676" s="319" t="s">
        <v>9644</v>
      </c>
      <c r="P7676" s="319">
        <v>95</v>
      </c>
      <c r="Q7676" s="319">
        <v>20</v>
      </c>
      <c r="R7676" s="319">
        <v>22</v>
      </c>
      <c r="S7676" s="319" t="s">
        <v>9645</v>
      </c>
      <c r="T7676" s="319">
        <v>111</v>
      </c>
      <c r="U7676" s="319">
        <v>5.8739999999999997</v>
      </c>
      <c r="V7676" s="319">
        <v>95.338999999999999</v>
      </c>
      <c r="W7676" s="319"/>
      <c r="X7676" s="319"/>
      <c r="Y7676" s="319"/>
      <c r="Z7676" s="319"/>
      <c r="AA7676" s="319"/>
      <c r="AB7676" s="319"/>
      <c r="AC7676" s="319"/>
      <c r="AD7676" s="319"/>
      <c r="AE7676" s="319"/>
      <c r="AF7676" s="319"/>
    </row>
    <row r="7677" spans="2:32" s="313" customFormat="1" hidden="1" x14ac:dyDescent="0.25">
      <c r="B7677" s="313" t="s">
        <v>8240</v>
      </c>
      <c r="C7677" s="672"/>
      <c r="D7677" s="313" t="s">
        <v>13034</v>
      </c>
      <c r="E7677" s="313" t="s">
        <v>8241</v>
      </c>
      <c r="I7677" s="313" t="s">
        <v>8242</v>
      </c>
      <c r="J7677" s="313" t="s">
        <v>3130</v>
      </c>
      <c r="K7677" s="313">
        <v>17</v>
      </c>
      <c r="L7677" s="319"/>
      <c r="M7677" s="319">
        <v>54</v>
      </c>
      <c r="N7677" s="319">
        <v>0</v>
      </c>
      <c r="O7677" s="319" t="s">
        <v>9644</v>
      </c>
      <c r="P7677" s="319">
        <v>62</v>
      </c>
      <c r="Q7677" s="319">
        <v>51</v>
      </c>
      <c r="R7677" s="319">
        <v>0</v>
      </c>
      <c r="S7677" s="319" t="s">
        <v>9648</v>
      </c>
      <c r="T7677" s="319">
        <v>16</v>
      </c>
      <c r="U7677" s="319">
        <v>17.899999999999999</v>
      </c>
      <c r="V7677" s="319">
        <v>-62.85</v>
      </c>
      <c r="W7677" s="319"/>
      <c r="X7677" s="319"/>
      <c r="Y7677" s="319"/>
      <c r="Z7677" s="319"/>
      <c r="AA7677" s="319"/>
      <c r="AB7677" s="319"/>
      <c r="AC7677" s="319"/>
      <c r="AD7677" s="319"/>
      <c r="AE7677" s="319"/>
      <c r="AF7677" s="319"/>
    </row>
    <row r="7678" spans="2:32" s="313" customFormat="1" hidden="1" x14ac:dyDescent="0.25">
      <c r="B7678" s="313" t="s">
        <v>8243</v>
      </c>
      <c r="C7678" s="672"/>
      <c r="D7678" s="313" t="s">
        <v>13035</v>
      </c>
      <c r="E7678" s="313" t="s">
        <v>8244</v>
      </c>
      <c r="I7678" s="313" t="s">
        <v>8245</v>
      </c>
      <c r="J7678" s="313" t="s">
        <v>423</v>
      </c>
      <c r="K7678" s="313">
        <v>48</v>
      </c>
      <c r="L7678" s="319"/>
      <c r="M7678" s="319">
        <v>32</v>
      </c>
      <c r="N7678" s="319">
        <v>16</v>
      </c>
      <c r="O7678" s="319" t="s">
        <v>9644</v>
      </c>
      <c r="P7678" s="319">
        <v>2</v>
      </c>
      <c r="Q7678" s="319">
        <v>51</v>
      </c>
      <c r="R7678" s="319">
        <v>16</v>
      </c>
      <c r="S7678" s="319" t="s">
        <v>9648</v>
      </c>
      <c r="T7678" s="319">
        <v>139</v>
      </c>
      <c r="U7678" s="319">
        <v>48.537999999999997</v>
      </c>
      <c r="V7678" s="319">
        <v>-2.8540000000000001</v>
      </c>
      <c r="W7678" s="319"/>
      <c r="X7678" s="319"/>
      <c r="Y7678" s="319"/>
      <c r="Z7678" s="319"/>
      <c r="AA7678" s="319"/>
      <c r="AB7678" s="319"/>
      <c r="AC7678" s="319"/>
      <c r="AD7678" s="319"/>
      <c r="AE7678" s="319"/>
      <c r="AF7678" s="319"/>
    </row>
    <row r="7679" spans="2:32" s="313" customFormat="1" hidden="1" x14ac:dyDescent="0.25">
      <c r="B7679" s="313" t="s">
        <v>7759</v>
      </c>
      <c r="C7679" s="672"/>
      <c r="D7679" s="313" t="s">
        <v>13036</v>
      </c>
      <c r="E7679" s="313" t="s">
        <v>7761</v>
      </c>
      <c r="I7679" s="313" t="s">
        <v>7762</v>
      </c>
      <c r="J7679" s="313" t="s">
        <v>436</v>
      </c>
      <c r="K7679" s="313">
        <v>32</v>
      </c>
      <c r="L7679" s="319"/>
      <c r="M7679" s="319">
        <v>36</v>
      </c>
      <c r="N7679" s="319">
        <v>30</v>
      </c>
      <c r="O7679" s="319" t="s">
        <v>9644</v>
      </c>
      <c r="P7679" s="319">
        <v>82</v>
      </c>
      <c r="Q7679" s="319">
        <v>22</v>
      </c>
      <c r="R7679" s="319">
        <v>7</v>
      </c>
      <c r="S7679" s="319" t="s">
        <v>9648</v>
      </c>
      <c r="T7679" s="319">
        <v>100</v>
      </c>
      <c r="U7679" s="319">
        <v>32.607999999999997</v>
      </c>
      <c r="V7679" s="319">
        <v>-82.369</v>
      </c>
      <c r="W7679" s="319"/>
      <c r="X7679" s="319"/>
      <c r="Y7679" s="319"/>
      <c r="Z7679" s="319"/>
      <c r="AA7679" s="319"/>
      <c r="AB7679" s="319"/>
      <c r="AC7679" s="319"/>
      <c r="AD7679" s="319"/>
      <c r="AE7679" s="319"/>
      <c r="AF7679" s="319"/>
    </row>
    <row r="7680" spans="2:32" s="313" customFormat="1" hidden="1" x14ac:dyDescent="0.25">
      <c r="B7680" s="313" t="s">
        <v>8194</v>
      </c>
      <c r="C7680" s="672"/>
      <c r="D7680" s="313" t="s">
        <v>13037</v>
      </c>
      <c r="E7680" s="313" t="s">
        <v>8195</v>
      </c>
      <c r="I7680" s="313" t="s">
        <v>8194</v>
      </c>
      <c r="J7680" s="313" t="s">
        <v>525</v>
      </c>
      <c r="K7680" s="313">
        <v>29</v>
      </c>
      <c r="L7680" s="319"/>
      <c r="M7680" s="319">
        <v>41</v>
      </c>
      <c r="N7680" s="319">
        <v>21</v>
      </c>
      <c r="O7680" s="319" t="s">
        <v>9647</v>
      </c>
      <c r="P7680" s="319">
        <v>17</v>
      </c>
      <c r="Q7680" s="319">
        <v>56</v>
      </c>
      <c r="R7680" s="319">
        <v>22</v>
      </c>
      <c r="S7680" s="319" t="s">
        <v>9645</v>
      </c>
      <c r="T7680" s="319">
        <v>820</v>
      </c>
      <c r="U7680" s="319">
        <v>-29.689</v>
      </c>
      <c r="V7680" s="319">
        <v>17.939</v>
      </c>
      <c r="W7680" s="319"/>
      <c r="X7680" s="319"/>
      <c r="Y7680" s="319"/>
      <c r="Z7680" s="319"/>
      <c r="AA7680" s="319"/>
      <c r="AB7680" s="319"/>
      <c r="AC7680" s="319"/>
      <c r="AD7680" s="319"/>
      <c r="AE7680" s="319"/>
      <c r="AF7680" s="319"/>
    </row>
    <row r="7681" spans="2:32" s="313" customFormat="1" hidden="1" x14ac:dyDescent="0.25">
      <c r="B7681" s="313" t="s">
        <v>8015</v>
      </c>
      <c r="C7681" s="672"/>
      <c r="D7681" s="313" t="s">
        <v>13038</v>
      </c>
      <c r="E7681" s="313" t="s">
        <v>8016</v>
      </c>
      <c r="I7681" s="313" t="s">
        <v>8015</v>
      </c>
      <c r="J7681" s="313" t="s">
        <v>675</v>
      </c>
      <c r="K7681" s="313">
        <v>2</v>
      </c>
      <c r="L7681" s="319"/>
      <c r="M7681" s="319">
        <v>15</v>
      </c>
      <c r="N7681" s="319">
        <v>50</v>
      </c>
      <c r="O7681" s="319" t="s">
        <v>9644</v>
      </c>
      <c r="P7681" s="319">
        <v>111</v>
      </c>
      <c r="Q7681" s="319">
        <v>58</v>
      </c>
      <c r="R7681" s="319">
        <v>58</v>
      </c>
      <c r="S7681" s="319" t="s">
        <v>9645</v>
      </c>
      <c r="T7681" s="319">
        <v>36</v>
      </c>
      <c r="U7681" s="319">
        <v>2.2639999999999998</v>
      </c>
      <c r="V7681" s="319">
        <v>111.983</v>
      </c>
      <c r="W7681" s="319"/>
      <c r="X7681" s="319"/>
      <c r="Y7681" s="319"/>
      <c r="Z7681" s="319"/>
      <c r="AA7681" s="319"/>
      <c r="AB7681" s="319"/>
      <c r="AC7681" s="319"/>
      <c r="AD7681" s="319"/>
      <c r="AE7681" s="319"/>
      <c r="AF7681" s="319"/>
    </row>
    <row r="7682" spans="2:32" s="313" customFormat="1" hidden="1" x14ac:dyDescent="0.25">
      <c r="B7682" s="313" t="s">
        <v>7586</v>
      </c>
      <c r="C7682" s="672"/>
      <c r="D7682" s="313" t="s">
        <v>13039</v>
      </c>
      <c r="E7682" s="313" t="s">
        <v>7587</v>
      </c>
      <c r="I7682" s="313" t="s">
        <v>7588</v>
      </c>
      <c r="J7682" s="313" t="s">
        <v>436</v>
      </c>
      <c r="K7682" s="313">
        <v>38</v>
      </c>
      <c r="L7682" s="319"/>
      <c r="M7682" s="319">
        <v>20</v>
      </c>
      <c r="N7682" s="319">
        <v>25</v>
      </c>
      <c r="O7682" s="319" t="s">
        <v>9644</v>
      </c>
      <c r="P7682" s="319">
        <v>75</v>
      </c>
      <c r="Q7682" s="319">
        <v>30</v>
      </c>
      <c r="R7682" s="319">
        <v>37</v>
      </c>
      <c r="S7682" s="319" t="s">
        <v>9648</v>
      </c>
      <c r="T7682" s="319">
        <v>16</v>
      </c>
      <c r="U7682" s="319">
        <v>38.340000000000003</v>
      </c>
      <c r="V7682" s="319">
        <v>-75.510000000000005</v>
      </c>
      <c r="W7682" s="319"/>
      <c r="X7682" s="319"/>
      <c r="Y7682" s="319"/>
      <c r="Z7682" s="319"/>
      <c r="AA7682" s="319"/>
      <c r="AB7682" s="319"/>
      <c r="AC7682" s="319"/>
      <c r="AD7682" s="319"/>
      <c r="AE7682" s="319"/>
      <c r="AF7682" s="319"/>
    </row>
    <row r="7683" spans="2:32" s="313" customFormat="1" hidden="1" x14ac:dyDescent="0.25">
      <c r="B7683" s="313" t="s">
        <v>8011</v>
      </c>
      <c r="C7683" s="672"/>
      <c r="D7683" s="313" t="s">
        <v>13040</v>
      </c>
      <c r="E7683" s="313" t="s">
        <v>8012</v>
      </c>
      <c r="I7683" s="313" t="s">
        <v>8011</v>
      </c>
      <c r="J7683" s="313" t="s">
        <v>869</v>
      </c>
      <c r="K7683" s="313">
        <v>45</v>
      </c>
      <c r="L7683" s="319"/>
      <c r="M7683" s="319">
        <v>47</v>
      </c>
      <c r="N7683" s="319">
        <v>8</v>
      </c>
      <c r="O7683" s="319" t="s">
        <v>9644</v>
      </c>
      <c r="P7683" s="319">
        <v>24</v>
      </c>
      <c r="Q7683" s="319">
        <v>5</v>
      </c>
      <c r="R7683" s="319">
        <v>28</v>
      </c>
      <c r="S7683" s="319" t="s">
        <v>9645</v>
      </c>
      <c r="T7683" s="319">
        <v>456</v>
      </c>
      <c r="U7683" s="319">
        <v>45.786000000000001</v>
      </c>
      <c r="V7683" s="319">
        <v>24.091000000000001</v>
      </c>
      <c r="W7683" s="319"/>
      <c r="X7683" s="319"/>
      <c r="Y7683" s="319"/>
      <c r="Z7683" s="319"/>
      <c r="AA7683" s="319"/>
      <c r="AB7683" s="319"/>
      <c r="AC7683" s="319"/>
      <c r="AD7683" s="319"/>
      <c r="AE7683" s="319"/>
      <c r="AF7683" s="319"/>
    </row>
    <row r="7684" spans="2:32" s="313" customFormat="1" hidden="1" x14ac:dyDescent="0.25">
      <c r="B7684" s="313" t="s">
        <v>2522</v>
      </c>
      <c r="C7684" s="672"/>
      <c r="D7684" s="313" t="s">
        <v>13041</v>
      </c>
      <c r="E7684" s="313" t="s">
        <v>2523</v>
      </c>
      <c r="I7684" s="313" t="s">
        <v>2522</v>
      </c>
      <c r="J7684" s="313" t="s">
        <v>436</v>
      </c>
      <c r="K7684" s="313">
        <v>70</v>
      </c>
      <c r="L7684" s="319"/>
      <c r="M7684" s="319">
        <v>11</v>
      </c>
      <c r="N7684" s="319">
        <v>41</v>
      </c>
      <c r="O7684" s="319" t="s">
        <v>9644</v>
      </c>
      <c r="P7684" s="319">
        <v>148</v>
      </c>
      <c r="Q7684" s="319">
        <v>27</v>
      </c>
      <c r="R7684" s="319">
        <v>54</v>
      </c>
      <c r="S7684" s="319" t="s">
        <v>9648</v>
      </c>
      <c r="T7684" s="319">
        <v>19</v>
      </c>
      <c r="U7684" s="319">
        <v>70.194999999999993</v>
      </c>
      <c r="V7684" s="319">
        <v>-148.465</v>
      </c>
      <c r="W7684" s="319"/>
      <c r="X7684" s="319"/>
      <c r="Y7684" s="319"/>
      <c r="Z7684" s="319"/>
      <c r="AA7684" s="319"/>
      <c r="AB7684" s="319"/>
      <c r="AC7684" s="319"/>
      <c r="AD7684" s="319"/>
      <c r="AE7684" s="319"/>
      <c r="AF7684" s="319"/>
    </row>
    <row r="7685" spans="2:32" s="313" customFormat="1" hidden="1" x14ac:dyDescent="0.25">
      <c r="B7685" s="313" t="s">
        <v>8304</v>
      </c>
      <c r="C7685" s="672"/>
      <c r="D7685" s="313" t="s">
        <v>13042</v>
      </c>
      <c r="E7685" s="313" t="s">
        <v>8305</v>
      </c>
      <c r="I7685" s="313" t="s">
        <v>8306</v>
      </c>
      <c r="J7685" s="313" t="s">
        <v>436</v>
      </c>
      <c r="K7685" s="313">
        <v>37</v>
      </c>
      <c r="L7685" s="319"/>
      <c r="M7685" s="319">
        <v>53</v>
      </c>
      <c r="N7685" s="319">
        <v>39</v>
      </c>
      <c r="O7685" s="319" t="s">
        <v>9644</v>
      </c>
      <c r="P7685" s="319">
        <v>121</v>
      </c>
      <c r="Q7685" s="319">
        <v>14</v>
      </c>
      <c r="R7685" s="319">
        <v>19</v>
      </c>
      <c r="S7685" s="319" t="s">
        <v>9648</v>
      </c>
      <c r="T7685" s="319">
        <v>10</v>
      </c>
      <c r="U7685" s="319">
        <v>37.893999999999998</v>
      </c>
      <c r="V7685" s="319">
        <v>-121.239</v>
      </c>
      <c r="W7685" s="319"/>
      <c r="X7685" s="319"/>
      <c r="Y7685" s="319"/>
      <c r="Z7685" s="319"/>
      <c r="AA7685" s="319"/>
      <c r="AB7685" s="319"/>
      <c r="AC7685" s="319"/>
      <c r="AD7685" s="319"/>
      <c r="AE7685" s="319"/>
      <c r="AF7685" s="319"/>
    </row>
    <row r="7686" spans="2:32" s="313" customFormat="1" hidden="1" x14ac:dyDescent="0.25">
      <c r="B7686" s="313" t="s">
        <v>7794</v>
      </c>
      <c r="C7686" s="672"/>
      <c r="D7686" s="313" t="s">
        <v>13043</v>
      </c>
      <c r="E7686" s="313" t="s">
        <v>7798</v>
      </c>
      <c r="I7686" s="313" t="s">
        <v>7799</v>
      </c>
      <c r="J7686" s="313" t="s">
        <v>697</v>
      </c>
      <c r="K7686" s="313">
        <v>33</v>
      </c>
      <c r="L7686" s="319"/>
      <c r="M7686" s="319">
        <v>23</v>
      </c>
      <c r="N7686" s="319">
        <v>34</v>
      </c>
      <c r="O7686" s="319" t="s">
        <v>9647</v>
      </c>
      <c r="P7686" s="319">
        <v>70</v>
      </c>
      <c r="Q7686" s="319">
        <v>47</v>
      </c>
      <c r="R7686" s="319">
        <v>8</v>
      </c>
      <c r="S7686" s="319" t="s">
        <v>9648</v>
      </c>
      <c r="T7686" s="319">
        <v>474</v>
      </c>
      <c r="U7686" s="319">
        <v>-33.393000000000001</v>
      </c>
      <c r="V7686" s="319">
        <v>-70.786000000000001</v>
      </c>
      <c r="W7686" s="319"/>
      <c r="X7686" s="319"/>
      <c r="Y7686" s="319"/>
      <c r="Z7686" s="319"/>
      <c r="AA7686" s="319"/>
      <c r="AB7686" s="319"/>
      <c r="AC7686" s="319"/>
      <c r="AD7686" s="319"/>
      <c r="AE7686" s="319"/>
      <c r="AF7686" s="319"/>
    </row>
    <row r="7687" spans="2:32" s="313" customFormat="1" hidden="1" x14ac:dyDescent="0.25">
      <c r="B7687" s="313" t="s">
        <v>7537</v>
      </c>
      <c r="C7687" s="672"/>
      <c r="D7687" s="313" t="s">
        <v>13044</v>
      </c>
      <c r="E7687" s="313" t="s">
        <v>7538</v>
      </c>
      <c r="I7687" s="313" t="s">
        <v>7539</v>
      </c>
      <c r="J7687" s="313" t="s">
        <v>406</v>
      </c>
      <c r="K7687" s="313">
        <v>49</v>
      </c>
      <c r="L7687" s="319"/>
      <c r="M7687" s="319">
        <v>12</v>
      </c>
      <c r="N7687" s="319">
        <v>52</v>
      </c>
      <c r="O7687" s="319" t="s">
        <v>9644</v>
      </c>
      <c r="P7687" s="319">
        <v>7</v>
      </c>
      <c r="Q7687" s="319">
        <v>6</v>
      </c>
      <c r="R7687" s="319">
        <v>34</v>
      </c>
      <c r="S7687" s="319" t="s">
        <v>9645</v>
      </c>
      <c r="T7687" s="319">
        <v>323</v>
      </c>
      <c r="U7687" s="319">
        <v>49.213999999999999</v>
      </c>
      <c r="V7687" s="319">
        <v>7.109</v>
      </c>
      <c r="W7687" s="319"/>
      <c r="X7687" s="319"/>
      <c r="Y7687" s="319"/>
      <c r="Z7687" s="319"/>
      <c r="AA7687" s="319"/>
      <c r="AB7687" s="319"/>
      <c r="AC7687" s="319"/>
      <c r="AD7687" s="319"/>
      <c r="AE7687" s="319"/>
      <c r="AF7687" s="319"/>
    </row>
    <row r="7688" spans="2:32" s="313" customFormat="1" hidden="1" x14ac:dyDescent="0.25">
      <c r="B7688" s="313" t="s">
        <v>7794</v>
      </c>
      <c r="C7688" s="672"/>
      <c r="D7688" s="313" t="s">
        <v>13045</v>
      </c>
      <c r="E7688" s="313" t="s">
        <v>7800</v>
      </c>
      <c r="I7688" s="313" t="s">
        <v>7794</v>
      </c>
      <c r="J7688" s="313" t="s">
        <v>594</v>
      </c>
      <c r="K7688" s="313">
        <v>42</v>
      </c>
      <c r="L7688" s="319"/>
      <c r="M7688" s="319">
        <v>53</v>
      </c>
      <c r="N7688" s="319">
        <v>46</v>
      </c>
      <c r="O7688" s="319" t="s">
        <v>9644</v>
      </c>
      <c r="P7688" s="319">
        <v>8</v>
      </c>
      <c r="Q7688" s="319">
        <v>24</v>
      </c>
      <c r="R7688" s="319">
        <v>54</v>
      </c>
      <c r="S7688" s="319" t="s">
        <v>9648</v>
      </c>
      <c r="T7688" s="319">
        <v>370</v>
      </c>
      <c r="U7688" s="319">
        <v>42.896000000000001</v>
      </c>
      <c r="V7688" s="319">
        <v>-8.4149999999999991</v>
      </c>
      <c r="W7688" s="319"/>
      <c r="X7688" s="319"/>
      <c r="Y7688" s="319"/>
      <c r="Z7688" s="319"/>
      <c r="AA7688" s="319"/>
      <c r="AB7688" s="319"/>
      <c r="AC7688" s="319"/>
      <c r="AD7688" s="319"/>
      <c r="AE7688" s="319"/>
      <c r="AF7688" s="319"/>
    </row>
    <row r="7689" spans="2:32" s="313" customFormat="1" hidden="1" x14ac:dyDescent="0.25">
      <c r="B7689" s="313" t="s">
        <v>7805</v>
      </c>
      <c r="C7689" s="672"/>
      <c r="D7689" s="313" t="s">
        <v>13046</v>
      </c>
      <c r="E7689" s="313" t="s">
        <v>7806</v>
      </c>
      <c r="I7689" s="313" t="s">
        <v>7807</v>
      </c>
      <c r="J7689" s="313" t="s">
        <v>1169</v>
      </c>
      <c r="K7689" s="313">
        <v>19</v>
      </c>
      <c r="L7689" s="319"/>
      <c r="M7689" s="319">
        <v>58</v>
      </c>
      <c r="N7689" s="319">
        <v>12</v>
      </c>
      <c r="O7689" s="319" t="s">
        <v>9644</v>
      </c>
      <c r="P7689" s="319">
        <v>75</v>
      </c>
      <c r="Q7689" s="319">
        <v>50</v>
      </c>
      <c r="R7689" s="319">
        <v>8</v>
      </c>
      <c r="S7689" s="319" t="s">
        <v>9648</v>
      </c>
      <c r="T7689" s="319">
        <v>76</v>
      </c>
      <c r="U7689" s="319">
        <v>19.97</v>
      </c>
      <c r="V7689" s="319">
        <v>-75.835999999999999</v>
      </c>
      <c r="W7689" s="319"/>
      <c r="X7689" s="319"/>
      <c r="Y7689" s="319"/>
      <c r="Z7689" s="319"/>
      <c r="AA7689" s="319"/>
      <c r="AB7689" s="319"/>
      <c r="AC7689" s="319"/>
      <c r="AD7689" s="319"/>
      <c r="AE7689" s="319"/>
      <c r="AF7689" s="319"/>
    </row>
    <row r="7690" spans="2:32" s="313" customFormat="1" hidden="1" x14ac:dyDescent="0.25">
      <c r="B7690" s="313" t="s">
        <v>8326</v>
      </c>
      <c r="C7690" s="672"/>
      <c r="D7690" s="313" t="s">
        <v>13047</v>
      </c>
      <c r="E7690" s="313" t="s">
        <v>8327</v>
      </c>
      <c r="I7690" s="313" t="s">
        <v>8328</v>
      </c>
      <c r="J7690" s="313" t="s">
        <v>869</v>
      </c>
      <c r="K7690" s="313">
        <v>47</v>
      </c>
      <c r="L7690" s="319"/>
      <c r="M7690" s="319">
        <v>41</v>
      </c>
      <c r="N7690" s="319">
        <v>15</v>
      </c>
      <c r="O7690" s="319" t="s">
        <v>9644</v>
      </c>
      <c r="P7690" s="319">
        <v>26</v>
      </c>
      <c r="Q7690" s="319">
        <v>21</v>
      </c>
      <c r="R7690" s="319">
        <v>14</v>
      </c>
      <c r="S7690" s="319" t="s">
        <v>9645</v>
      </c>
      <c r="T7690" s="319">
        <v>420</v>
      </c>
      <c r="U7690" s="319">
        <v>47.688000000000002</v>
      </c>
      <c r="V7690" s="319">
        <v>26.353999999999999</v>
      </c>
      <c r="W7690" s="319"/>
      <c r="X7690" s="319"/>
      <c r="Y7690" s="319"/>
      <c r="Z7690" s="319"/>
      <c r="AA7690" s="319"/>
      <c r="AB7690" s="319"/>
      <c r="AC7690" s="319"/>
      <c r="AD7690" s="319"/>
      <c r="AE7690" s="319"/>
      <c r="AF7690" s="319"/>
    </row>
    <row r="7691" spans="2:32" s="313" customFormat="1" hidden="1" x14ac:dyDescent="0.25">
      <c r="B7691" s="313" t="s">
        <v>8391</v>
      </c>
      <c r="C7691" s="672"/>
      <c r="D7691" s="313" t="s">
        <v>13048</v>
      </c>
      <c r="E7691" s="313" t="s">
        <v>8392</v>
      </c>
      <c r="I7691" s="313" t="s">
        <v>8391</v>
      </c>
      <c r="J7691" s="313" t="s">
        <v>421</v>
      </c>
      <c r="K7691" s="313">
        <v>61</v>
      </c>
      <c r="L7691" s="319"/>
      <c r="M7691" s="319">
        <v>38</v>
      </c>
      <c r="N7691" s="319">
        <v>51</v>
      </c>
      <c r="O7691" s="319" t="s">
        <v>9644</v>
      </c>
      <c r="P7691" s="319">
        <v>50</v>
      </c>
      <c r="Q7691" s="319">
        <v>50</v>
      </c>
      <c r="R7691" s="319">
        <v>44</v>
      </c>
      <c r="S7691" s="319" t="s">
        <v>9645</v>
      </c>
      <c r="T7691" s="319">
        <v>105</v>
      </c>
      <c r="U7691" s="319">
        <v>61.648000000000003</v>
      </c>
      <c r="V7691" s="319">
        <v>50.845999999999997</v>
      </c>
      <c r="W7691" s="319"/>
      <c r="X7691" s="319"/>
      <c r="Y7691" s="319"/>
      <c r="Z7691" s="319"/>
      <c r="AA7691" s="319"/>
      <c r="AB7691" s="319"/>
      <c r="AC7691" s="319"/>
      <c r="AD7691" s="319"/>
      <c r="AE7691" s="319"/>
      <c r="AF7691" s="319"/>
    </row>
    <row r="7692" spans="2:32" s="313" customFormat="1" hidden="1" x14ac:dyDescent="0.25">
      <c r="B7692" s="313" t="s">
        <v>1034</v>
      </c>
      <c r="C7692" s="672"/>
      <c r="D7692" s="313" t="s">
        <v>13049</v>
      </c>
      <c r="E7692" s="313" t="s">
        <v>1035</v>
      </c>
      <c r="I7692" s="313" t="s">
        <v>1037</v>
      </c>
      <c r="J7692" s="313" t="s">
        <v>1036</v>
      </c>
      <c r="K7692" s="313">
        <v>33</v>
      </c>
      <c r="L7692" s="319"/>
      <c r="M7692" s="319">
        <v>15</v>
      </c>
      <c r="N7692" s="319">
        <v>43</v>
      </c>
      <c r="O7692" s="319" t="s">
        <v>9644</v>
      </c>
      <c r="P7692" s="319">
        <v>44</v>
      </c>
      <c r="Q7692" s="319">
        <v>14</v>
      </c>
      <c r="R7692" s="319">
        <v>2</v>
      </c>
      <c r="S7692" s="319" t="s">
        <v>9645</v>
      </c>
      <c r="T7692" s="319">
        <v>35</v>
      </c>
      <c r="U7692" s="319">
        <v>33.262</v>
      </c>
      <c r="V7692" s="319">
        <v>44.234000000000002</v>
      </c>
      <c r="W7692" s="319"/>
      <c r="X7692" s="319"/>
      <c r="Y7692" s="319"/>
      <c r="Z7692" s="319"/>
      <c r="AA7692" s="319"/>
      <c r="AB7692" s="319"/>
      <c r="AC7692" s="319"/>
      <c r="AD7692" s="319"/>
      <c r="AE7692" s="319"/>
      <c r="AF7692" s="319"/>
    </row>
    <row r="7693" spans="2:32" s="313" customFormat="1" hidden="1" x14ac:dyDescent="0.25">
      <c r="B7693" s="313" t="s">
        <v>7808</v>
      </c>
      <c r="C7693" s="672"/>
      <c r="D7693" s="313" t="s">
        <v>13050</v>
      </c>
      <c r="E7693" s="313" t="s">
        <v>7809</v>
      </c>
      <c r="I7693" s="313" t="s">
        <v>7808</v>
      </c>
      <c r="J7693" s="313" t="s">
        <v>1055</v>
      </c>
      <c r="K7693" s="313">
        <v>27</v>
      </c>
      <c r="L7693" s="319"/>
      <c r="M7693" s="319">
        <v>45</v>
      </c>
      <c r="N7693" s="319">
        <v>56</v>
      </c>
      <c r="O7693" s="319" t="s">
        <v>9647</v>
      </c>
      <c r="P7693" s="319">
        <v>64</v>
      </c>
      <c r="Q7693" s="319">
        <v>18</v>
      </c>
      <c r="R7693" s="319">
        <v>36</v>
      </c>
      <c r="S7693" s="319" t="s">
        <v>9648</v>
      </c>
      <c r="T7693" s="319">
        <v>200</v>
      </c>
      <c r="U7693" s="319">
        <v>-27.765999999999998</v>
      </c>
      <c r="V7693" s="319">
        <v>-64.31</v>
      </c>
      <c r="W7693" s="319"/>
      <c r="X7693" s="319"/>
      <c r="Y7693" s="319"/>
      <c r="Z7693" s="319"/>
      <c r="AA7693" s="319"/>
      <c r="AB7693" s="319"/>
      <c r="AC7693" s="319"/>
      <c r="AD7693" s="319"/>
      <c r="AE7693" s="319"/>
      <c r="AF7693" s="319"/>
    </row>
    <row r="7694" spans="2:32" s="313" customFormat="1" hidden="1" x14ac:dyDescent="0.25">
      <c r="B7694" s="313" t="s">
        <v>7740</v>
      </c>
      <c r="C7694" s="672"/>
      <c r="D7694" s="313" t="s">
        <v>13051</v>
      </c>
      <c r="E7694" s="313" t="s">
        <v>7741</v>
      </c>
      <c r="I7694" s="313" t="s">
        <v>7740</v>
      </c>
      <c r="J7694" s="313" t="s">
        <v>418</v>
      </c>
      <c r="K7694" s="313">
        <v>35</v>
      </c>
      <c r="L7694" s="319"/>
      <c r="M7694" s="319">
        <v>14</v>
      </c>
      <c r="N7694" s="319">
        <v>49</v>
      </c>
      <c r="O7694" s="319" t="s">
        <v>9644</v>
      </c>
      <c r="P7694" s="319">
        <v>47</v>
      </c>
      <c r="Q7694" s="319">
        <v>0</v>
      </c>
      <c r="R7694" s="319">
        <v>25</v>
      </c>
      <c r="S7694" s="319" t="s">
        <v>9645</v>
      </c>
      <c r="T7694" s="319">
        <v>1408</v>
      </c>
      <c r="U7694" s="319">
        <v>35.247</v>
      </c>
      <c r="V7694" s="319">
        <v>47.006999999999998</v>
      </c>
      <c r="W7694" s="319"/>
      <c r="X7694" s="319"/>
      <c r="Y7694" s="319"/>
      <c r="Z7694" s="319"/>
      <c r="AA7694" s="319"/>
      <c r="AB7694" s="319"/>
      <c r="AC7694" s="319"/>
      <c r="AD7694" s="319"/>
      <c r="AE7694" s="319"/>
      <c r="AF7694" s="319"/>
    </row>
    <row r="7695" spans="2:32" s="313" customFormat="1" hidden="1" x14ac:dyDescent="0.25">
      <c r="B7695" s="313" t="s">
        <v>7933</v>
      </c>
      <c r="C7695" s="672"/>
      <c r="D7695" s="313" t="s">
        <v>13052</v>
      </c>
      <c r="E7695" s="313" t="s">
        <v>7934</v>
      </c>
      <c r="I7695" s="313" t="s">
        <v>7933</v>
      </c>
      <c r="J7695" s="313" t="s">
        <v>565</v>
      </c>
      <c r="K7695" s="313">
        <v>38</v>
      </c>
      <c r="L7695" s="319"/>
      <c r="M7695" s="319">
        <v>8</v>
      </c>
      <c r="N7695" s="319">
        <v>22</v>
      </c>
      <c r="O7695" s="319" t="s">
        <v>9644</v>
      </c>
      <c r="P7695" s="319">
        <v>140</v>
      </c>
      <c r="Q7695" s="319">
        <v>55</v>
      </c>
      <c r="R7695" s="319">
        <v>0</v>
      </c>
      <c r="S7695" s="319" t="s">
        <v>9645</v>
      </c>
      <c r="T7695" s="319">
        <v>5</v>
      </c>
      <c r="U7695" s="319">
        <v>38.139000000000003</v>
      </c>
      <c r="V7695" s="319">
        <v>140.917</v>
      </c>
      <c r="W7695" s="319"/>
      <c r="X7695" s="319"/>
      <c r="Y7695" s="319"/>
      <c r="Z7695" s="319"/>
      <c r="AA7695" s="319"/>
      <c r="AB7695" s="319"/>
      <c r="AC7695" s="319"/>
      <c r="AD7695" s="319"/>
      <c r="AE7695" s="319"/>
      <c r="AF7695" s="319"/>
    </row>
    <row r="7696" spans="2:32" s="313" customFormat="1" hidden="1" x14ac:dyDescent="0.25">
      <c r="B7696" s="313" t="s">
        <v>8355</v>
      </c>
      <c r="C7696" s="672"/>
      <c r="D7696" s="313" t="s">
        <v>13053</v>
      </c>
      <c r="E7696" s="313" t="s">
        <v>8356</v>
      </c>
      <c r="I7696" s="313" t="s">
        <v>8357</v>
      </c>
      <c r="J7696" s="313" t="s">
        <v>745</v>
      </c>
      <c r="K7696" s="313">
        <v>62</v>
      </c>
      <c r="L7696" s="319"/>
      <c r="M7696" s="319">
        <v>31</v>
      </c>
      <c r="N7696" s="319">
        <v>41</v>
      </c>
      <c r="O7696" s="319" t="s">
        <v>9644</v>
      </c>
      <c r="P7696" s="319">
        <v>17</v>
      </c>
      <c r="Q7696" s="319">
        <v>26</v>
      </c>
      <c r="R7696" s="319">
        <v>38</v>
      </c>
      <c r="S7696" s="319" t="s">
        <v>9645</v>
      </c>
      <c r="T7696" s="319">
        <v>5</v>
      </c>
      <c r="U7696" s="319">
        <v>62.527999999999999</v>
      </c>
      <c r="V7696" s="319">
        <v>17.443999999999999</v>
      </c>
      <c r="W7696" s="319"/>
      <c r="X7696" s="319"/>
      <c r="Y7696" s="319"/>
      <c r="Z7696" s="319"/>
      <c r="AA7696" s="319"/>
      <c r="AB7696" s="319"/>
      <c r="AC7696" s="319"/>
      <c r="AD7696" s="319"/>
      <c r="AE7696" s="319"/>
      <c r="AF7696" s="319"/>
    </row>
    <row r="7697" spans="2:32" s="313" customFormat="1" hidden="1" x14ac:dyDescent="0.25">
      <c r="B7697" s="313" t="s">
        <v>7814</v>
      </c>
      <c r="C7697" s="672"/>
      <c r="D7697" s="313" t="s">
        <v>13054</v>
      </c>
      <c r="E7697" s="313" t="s">
        <v>7818</v>
      </c>
      <c r="I7697" s="313" t="s">
        <v>7819</v>
      </c>
      <c r="J7697" s="313" t="s">
        <v>1174</v>
      </c>
      <c r="K7697" s="313">
        <v>18</v>
      </c>
      <c r="L7697" s="319"/>
      <c r="M7697" s="319">
        <v>25</v>
      </c>
      <c r="N7697" s="319">
        <v>46</v>
      </c>
      <c r="O7697" s="319" t="s">
        <v>9644</v>
      </c>
      <c r="P7697" s="319">
        <v>69</v>
      </c>
      <c r="Q7697" s="319">
        <v>40</v>
      </c>
      <c r="R7697" s="319">
        <v>7</v>
      </c>
      <c r="S7697" s="319" t="s">
        <v>9648</v>
      </c>
      <c r="T7697" s="319">
        <v>18</v>
      </c>
      <c r="U7697" s="319">
        <v>18.428999999999998</v>
      </c>
      <c r="V7697" s="319">
        <v>-69.668999999999997</v>
      </c>
      <c r="W7697" s="319"/>
      <c r="X7697" s="319"/>
      <c r="Y7697" s="319"/>
      <c r="Z7697" s="319"/>
      <c r="AA7697" s="319"/>
      <c r="AB7697" s="319"/>
      <c r="AC7697" s="319"/>
      <c r="AD7697" s="319"/>
      <c r="AE7697" s="319"/>
      <c r="AF7697" s="319"/>
    </row>
    <row r="7698" spans="2:32" s="313" customFormat="1" hidden="1" x14ac:dyDescent="0.25">
      <c r="B7698" s="313" t="s">
        <v>7790</v>
      </c>
      <c r="C7698" s="672"/>
      <c r="D7698" s="313" t="s">
        <v>13055</v>
      </c>
      <c r="E7698" s="313" t="s">
        <v>7791</v>
      </c>
      <c r="I7698" s="313" t="s">
        <v>7790</v>
      </c>
      <c r="J7698" s="313" t="s">
        <v>594</v>
      </c>
      <c r="K7698" s="313">
        <v>43</v>
      </c>
      <c r="L7698" s="319"/>
      <c r="M7698" s="319">
        <v>25</v>
      </c>
      <c r="N7698" s="319">
        <v>37</v>
      </c>
      <c r="O7698" s="319" t="s">
        <v>9644</v>
      </c>
      <c r="P7698" s="319">
        <v>3</v>
      </c>
      <c r="Q7698" s="319">
        <v>49</v>
      </c>
      <c r="R7698" s="319">
        <v>12</v>
      </c>
      <c r="S7698" s="319" t="s">
        <v>9648</v>
      </c>
      <c r="T7698" s="319">
        <v>5</v>
      </c>
      <c r="U7698" s="319">
        <v>43.427</v>
      </c>
      <c r="V7698" s="319">
        <v>-3.82</v>
      </c>
      <c r="W7698" s="319"/>
      <c r="X7698" s="319"/>
      <c r="Y7698" s="319"/>
      <c r="Z7698" s="319"/>
      <c r="AA7698" s="319"/>
      <c r="AB7698" s="319"/>
      <c r="AC7698" s="319"/>
      <c r="AD7698" s="319"/>
      <c r="AE7698" s="319"/>
      <c r="AF7698" s="319"/>
    </row>
    <row r="7699" spans="2:32" s="313" customFormat="1" hidden="1" x14ac:dyDescent="0.25">
      <c r="B7699" s="313" t="s">
        <v>7562</v>
      </c>
      <c r="C7699" s="672"/>
      <c r="D7699" s="313" t="s">
        <v>13056</v>
      </c>
      <c r="E7699" s="313" t="s">
        <v>7563</v>
      </c>
      <c r="I7699" s="313" t="s">
        <v>7562</v>
      </c>
      <c r="J7699" s="313" t="s">
        <v>1051</v>
      </c>
      <c r="K7699" s="313">
        <v>34</v>
      </c>
      <c r="L7699" s="319"/>
      <c r="M7699" s="319">
        <v>48</v>
      </c>
      <c r="N7699" s="319">
        <v>47</v>
      </c>
      <c r="O7699" s="319" t="s">
        <v>9644</v>
      </c>
      <c r="P7699" s="319">
        <v>72</v>
      </c>
      <c r="Q7699" s="319">
        <v>21</v>
      </c>
      <c r="R7699" s="319">
        <v>7</v>
      </c>
      <c r="S7699" s="319" t="s">
        <v>9645</v>
      </c>
      <c r="T7699" s="319">
        <v>971</v>
      </c>
      <c r="U7699" s="319">
        <v>34.813000000000002</v>
      </c>
      <c r="V7699" s="319">
        <v>72.352000000000004</v>
      </c>
      <c r="W7699" s="319"/>
      <c r="X7699" s="319"/>
      <c r="Y7699" s="319"/>
      <c r="Z7699" s="319"/>
      <c r="AA7699" s="319"/>
      <c r="AB7699" s="319"/>
      <c r="AC7699" s="319"/>
      <c r="AD7699" s="319"/>
      <c r="AE7699" s="319"/>
      <c r="AF7699" s="319"/>
    </row>
    <row r="7700" spans="2:32" s="313" customFormat="1" hidden="1" x14ac:dyDescent="0.25">
      <c r="B7700" s="313" t="s">
        <v>7385</v>
      </c>
      <c r="C7700" s="672"/>
      <c r="D7700" s="313" t="s">
        <v>13057</v>
      </c>
      <c r="E7700" s="313" t="s">
        <v>7389</v>
      </c>
      <c r="I7700" s="313" t="s">
        <v>7390</v>
      </c>
      <c r="J7700" s="313" t="s">
        <v>665</v>
      </c>
      <c r="K7700" s="313">
        <v>22</v>
      </c>
      <c r="L7700" s="319"/>
      <c r="M7700" s="319">
        <v>54</v>
      </c>
      <c r="N7700" s="319">
        <v>37</v>
      </c>
      <c r="O7700" s="319" t="s">
        <v>9647</v>
      </c>
      <c r="P7700" s="319">
        <v>43</v>
      </c>
      <c r="Q7700" s="319">
        <v>9</v>
      </c>
      <c r="R7700" s="319">
        <v>47</v>
      </c>
      <c r="S7700" s="319" t="s">
        <v>9648</v>
      </c>
      <c r="T7700" s="319">
        <v>4</v>
      </c>
      <c r="U7700" s="319">
        <v>-22.91</v>
      </c>
      <c r="V7700" s="319">
        <v>-43.162999999999997</v>
      </c>
      <c r="W7700" s="319"/>
      <c r="X7700" s="319"/>
      <c r="Y7700" s="319"/>
      <c r="Z7700" s="319"/>
      <c r="AA7700" s="319"/>
      <c r="AB7700" s="319"/>
      <c r="AC7700" s="319"/>
      <c r="AD7700" s="319"/>
      <c r="AE7700" s="319"/>
      <c r="AF7700" s="319"/>
    </row>
    <row r="7701" spans="2:32" s="313" customFormat="1" hidden="1" x14ac:dyDescent="0.25">
      <c r="B7701" s="313" t="s">
        <v>8599</v>
      </c>
      <c r="C7701" s="672"/>
      <c r="D7701" s="313" t="s">
        <v>13058</v>
      </c>
      <c r="E7701" s="313" t="s">
        <v>8600</v>
      </c>
      <c r="I7701" s="313" t="s">
        <v>8601</v>
      </c>
      <c r="J7701" s="313" t="s">
        <v>1287</v>
      </c>
      <c r="K7701" s="313">
        <v>32</v>
      </c>
      <c r="L7701" s="319"/>
      <c r="M7701" s="319">
        <v>6</v>
      </c>
      <c r="N7701" s="319">
        <v>52</v>
      </c>
      <c r="O7701" s="319" t="s">
        <v>9644</v>
      </c>
      <c r="P7701" s="319">
        <v>34</v>
      </c>
      <c r="Q7701" s="319">
        <v>46</v>
      </c>
      <c r="R7701" s="319">
        <v>55</v>
      </c>
      <c r="S7701" s="319" t="s">
        <v>9645</v>
      </c>
      <c r="T7701" s="319">
        <v>14</v>
      </c>
      <c r="U7701" s="319">
        <v>32.113999999999997</v>
      </c>
      <c r="V7701" s="319">
        <v>34.781999999999996</v>
      </c>
      <c r="W7701" s="319"/>
      <c r="X7701" s="319"/>
      <c r="Y7701" s="319"/>
      <c r="Z7701" s="319"/>
      <c r="AA7701" s="319"/>
      <c r="AB7701" s="319"/>
      <c r="AC7701" s="319"/>
      <c r="AD7701" s="319"/>
      <c r="AE7701" s="319"/>
      <c r="AF7701" s="319"/>
    </row>
    <row r="7702" spans="2:32" s="313" customFormat="1" hidden="1" x14ac:dyDescent="0.25">
      <c r="B7702" s="313" t="s">
        <v>7897</v>
      </c>
      <c r="C7702" s="672"/>
      <c r="D7702" s="313" t="s">
        <v>13059</v>
      </c>
      <c r="E7702" s="313" t="s">
        <v>7898</v>
      </c>
      <c r="I7702" s="313" t="s">
        <v>7897</v>
      </c>
      <c r="J7702" s="313" t="s">
        <v>433</v>
      </c>
      <c r="K7702" s="313">
        <v>60</v>
      </c>
      <c r="L7702" s="319"/>
      <c r="M7702" s="319">
        <v>25</v>
      </c>
      <c r="N7702" s="319">
        <v>56</v>
      </c>
      <c r="O7702" s="319" t="s">
        <v>9644</v>
      </c>
      <c r="P7702" s="319">
        <v>1</v>
      </c>
      <c r="Q7702" s="319">
        <v>17</v>
      </c>
      <c r="R7702" s="319">
        <v>53</v>
      </c>
      <c r="S7702" s="319" t="s">
        <v>9648</v>
      </c>
      <c r="T7702" s="319">
        <v>23</v>
      </c>
      <c r="U7702" s="319">
        <v>60.432000000000002</v>
      </c>
      <c r="V7702" s="319">
        <v>-1.298</v>
      </c>
      <c r="W7702" s="319"/>
      <c r="X7702" s="319"/>
      <c r="Y7702" s="319"/>
      <c r="Z7702" s="319"/>
      <c r="AA7702" s="319"/>
      <c r="AB7702" s="319"/>
      <c r="AC7702" s="319"/>
      <c r="AD7702" s="319"/>
      <c r="AE7702" s="319"/>
      <c r="AF7702" s="319"/>
    </row>
    <row r="7703" spans="2:32" s="313" customFormat="1" hidden="1" x14ac:dyDescent="0.25">
      <c r="B7703" s="313" t="s">
        <v>7906</v>
      </c>
      <c r="C7703" s="672"/>
      <c r="D7703" s="313" t="s">
        <v>13060</v>
      </c>
      <c r="E7703" s="313" t="s">
        <v>7909</v>
      </c>
      <c r="I7703" s="313" t="s">
        <v>7910</v>
      </c>
      <c r="J7703" s="313" t="s">
        <v>436</v>
      </c>
      <c r="K7703" s="313">
        <v>47</v>
      </c>
      <c r="L7703" s="319"/>
      <c r="M7703" s="319">
        <v>26</v>
      </c>
      <c r="N7703" s="319">
        <v>56</v>
      </c>
      <c r="O7703" s="319" t="s">
        <v>9644</v>
      </c>
      <c r="P7703" s="319">
        <v>122</v>
      </c>
      <c r="Q7703" s="319">
        <v>18</v>
      </c>
      <c r="R7703" s="319">
        <v>33</v>
      </c>
      <c r="S7703" s="319" t="s">
        <v>9648</v>
      </c>
      <c r="T7703" s="319">
        <v>131</v>
      </c>
      <c r="U7703" s="319">
        <v>47.448999999999998</v>
      </c>
      <c r="V7703" s="319">
        <v>-122.309</v>
      </c>
      <c r="W7703" s="319"/>
      <c r="X7703" s="319"/>
      <c r="Y7703" s="319"/>
      <c r="Z7703" s="319"/>
      <c r="AA7703" s="319"/>
      <c r="AB7703" s="319"/>
      <c r="AC7703" s="319"/>
      <c r="AD7703" s="319"/>
      <c r="AE7703" s="319"/>
      <c r="AF7703" s="319"/>
    </row>
    <row r="7704" spans="2:32" s="313" customFormat="1" hidden="1" x14ac:dyDescent="0.25">
      <c r="B7704" s="313" t="s">
        <v>7911</v>
      </c>
      <c r="C7704" s="672"/>
      <c r="D7704" s="313" t="s">
        <v>13061</v>
      </c>
      <c r="E7704" s="313" t="s">
        <v>7912</v>
      </c>
      <c r="I7704" s="313" t="s">
        <v>7911</v>
      </c>
      <c r="J7704" s="313" t="s">
        <v>1336</v>
      </c>
      <c r="K7704" s="313">
        <v>26</v>
      </c>
      <c r="L7704" s="319"/>
      <c r="M7704" s="319">
        <v>59</v>
      </c>
      <c r="N7704" s="319">
        <v>13</v>
      </c>
      <c r="O7704" s="319" t="s">
        <v>9644</v>
      </c>
      <c r="P7704" s="319">
        <v>14</v>
      </c>
      <c r="Q7704" s="319">
        <v>28</v>
      </c>
      <c r="R7704" s="319">
        <v>21</v>
      </c>
      <c r="S7704" s="319" t="s">
        <v>9645</v>
      </c>
      <c r="T7704" s="319">
        <v>435</v>
      </c>
      <c r="U7704" s="319">
        <v>26.986999999999998</v>
      </c>
      <c r="V7704" s="319">
        <v>14.473000000000001</v>
      </c>
      <c r="W7704" s="319"/>
      <c r="X7704" s="319"/>
      <c r="Y7704" s="319"/>
      <c r="Z7704" s="319"/>
      <c r="AA7704" s="319"/>
      <c r="AB7704" s="319"/>
      <c r="AC7704" s="319"/>
      <c r="AD7704" s="319"/>
      <c r="AE7704" s="319"/>
      <c r="AF7704" s="319"/>
    </row>
    <row r="7705" spans="2:32" s="313" customFormat="1" hidden="1" x14ac:dyDescent="0.25">
      <c r="B7705" s="313" t="s">
        <v>7922</v>
      </c>
      <c r="C7705" s="672"/>
      <c r="D7705" s="313" t="s">
        <v>13062</v>
      </c>
      <c r="E7705" s="313" t="s">
        <v>7923</v>
      </c>
      <c r="I7705" s="313" t="s">
        <v>7924</v>
      </c>
      <c r="J7705" s="313" t="s">
        <v>436</v>
      </c>
      <c r="K7705" s="313">
        <v>32</v>
      </c>
      <c r="L7705" s="319"/>
      <c r="M7705" s="319">
        <v>20</v>
      </c>
      <c r="N7705" s="319">
        <v>38</v>
      </c>
      <c r="O7705" s="319" t="s">
        <v>9644</v>
      </c>
      <c r="P7705" s="319">
        <v>86</v>
      </c>
      <c r="Q7705" s="319">
        <v>59</v>
      </c>
      <c r="R7705" s="319">
        <v>16</v>
      </c>
      <c r="S7705" s="319" t="s">
        <v>9648</v>
      </c>
      <c r="T7705" s="319">
        <v>51</v>
      </c>
      <c r="U7705" s="319">
        <v>32.344000000000001</v>
      </c>
      <c r="V7705" s="319">
        <v>-86.988</v>
      </c>
      <c r="W7705" s="319"/>
      <c r="X7705" s="319"/>
      <c r="Y7705" s="319"/>
      <c r="Z7705" s="319"/>
      <c r="AA7705" s="319"/>
      <c r="AB7705" s="319"/>
      <c r="AC7705" s="319"/>
      <c r="AD7705" s="319"/>
      <c r="AE7705" s="319"/>
      <c r="AF7705" s="319"/>
    </row>
    <row r="7706" spans="2:32" s="313" customFormat="1" hidden="1" x14ac:dyDescent="0.25">
      <c r="B7706" s="313" t="s">
        <v>8167</v>
      </c>
      <c r="C7706" s="672"/>
      <c r="D7706" s="313" t="s">
        <v>13063</v>
      </c>
      <c r="E7706" s="313" t="s">
        <v>8168</v>
      </c>
      <c r="I7706" s="313" t="s">
        <v>8167</v>
      </c>
      <c r="J7706" s="313" t="s">
        <v>1194</v>
      </c>
      <c r="K7706" s="313">
        <v>51</v>
      </c>
      <c r="L7706" s="319"/>
      <c r="M7706" s="319">
        <v>34</v>
      </c>
      <c r="N7706" s="319">
        <v>17</v>
      </c>
      <c r="O7706" s="319" t="s">
        <v>9644</v>
      </c>
      <c r="P7706" s="319">
        <v>0</v>
      </c>
      <c r="Q7706" s="319">
        <v>41</v>
      </c>
      <c r="R7706" s="319">
        <v>44</v>
      </c>
      <c r="S7706" s="319" t="s">
        <v>9645</v>
      </c>
      <c r="T7706" s="319">
        <v>15</v>
      </c>
      <c r="U7706" s="319">
        <v>51.570999999999998</v>
      </c>
      <c r="V7706" s="319">
        <v>0.69599999999999995</v>
      </c>
      <c r="W7706" s="319"/>
      <c r="X7706" s="319"/>
      <c r="Y7706" s="319"/>
      <c r="Z7706" s="319"/>
      <c r="AA7706" s="319"/>
      <c r="AB7706" s="319"/>
      <c r="AC7706" s="319"/>
      <c r="AD7706" s="319"/>
      <c r="AE7706" s="319"/>
      <c r="AF7706" s="319"/>
    </row>
    <row r="7707" spans="2:32" s="313" customFormat="1" hidden="1" x14ac:dyDescent="0.25">
      <c r="B7707" s="313" t="s">
        <v>7919</v>
      </c>
      <c r="C7707" s="672"/>
      <c r="D7707" s="313" t="s">
        <v>13064</v>
      </c>
      <c r="E7707" s="313" t="s">
        <v>7920</v>
      </c>
      <c r="I7707" s="313" t="s">
        <v>7921</v>
      </c>
      <c r="J7707" s="313" t="s">
        <v>546</v>
      </c>
      <c r="K7707" s="313">
        <v>15</v>
      </c>
      <c r="L7707" s="319"/>
      <c r="M7707" s="319">
        <v>10</v>
      </c>
      <c r="N7707" s="319">
        <v>46</v>
      </c>
      <c r="O7707" s="319" t="s">
        <v>9644</v>
      </c>
      <c r="P7707" s="319">
        <v>12</v>
      </c>
      <c r="Q7707" s="319">
        <v>12</v>
      </c>
      <c r="R7707" s="319">
        <v>26</v>
      </c>
      <c r="S7707" s="319" t="s">
        <v>9648</v>
      </c>
      <c r="T7707" s="319">
        <v>80</v>
      </c>
      <c r="U7707" s="319">
        <v>15.179</v>
      </c>
      <c r="V7707" s="319">
        <v>-12.207000000000001</v>
      </c>
      <c r="W7707" s="319"/>
      <c r="X7707" s="319"/>
      <c r="Y7707" s="319"/>
      <c r="Z7707" s="319"/>
      <c r="AA7707" s="319"/>
      <c r="AB7707" s="319"/>
      <c r="AC7707" s="319"/>
      <c r="AD7707" s="319"/>
      <c r="AE7707" s="319"/>
      <c r="AF7707" s="319"/>
    </row>
    <row r="7708" spans="2:32" s="313" customFormat="1" hidden="1" x14ac:dyDescent="0.25">
      <c r="B7708" s="313" t="s">
        <v>5233</v>
      </c>
      <c r="C7708" s="672"/>
      <c r="D7708" s="313" t="s">
        <v>13065</v>
      </c>
      <c r="E7708" s="313" t="s">
        <v>5234</v>
      </c>
      <c r="I7708" s="313" t="s">
        <v>5235</v>
      </c>
      <c r="J7708" s="313" t="s">
        <v>678</v>
      </c>
      <c r="K7708" s="313">
        <v>4</v>
      </c>
      <c r="L7708" s="319"/>
      <c r="M7708" s="319">
        <v>40</v>
      </c>
      <c r="N7708" s="319">
        <v>27</v>
      </c>
      <c r="O7708" s="319" t="s">
        <v>9647</v>
      </c>
      <c r="P7708" s="319">
        <v>55</v>
      </c>
      <c r="Q7708" s="319">
        <v>31</v>
      </c>
      <c r="R7708" s="319">
        <v>18</v>
      </c>
      <c r="S7708" s="319" t="s">
        <v>9645</v>
      </c>
      <c r="T7708" s="319">
        <v>4</v>
      </c>
      <c r="U7708" s="319">
        <v>-4.6740000000000004</v>
      </c>
      <c r="V7708" s="319">
        <v>55.521999999999998</v>
      </c>
      <c r="W7708" s="319"/>
      <c r="X7708" s="319"/>
      <c r="Y7708" s="319"/>
      <c r="Z7708" s="319"/>
      <c r="AA7708" s="319"/>
      <c r="AB7708" s="319"/>
      <c r="AC7708" s="319"/>
      <c r="AD7708" s="319"/>
      <c r="AE7708" s="319"/>
      <c r="AF7708" s="319"/>
    </row>
    <row r="7709" spans="2:32" s="313" customFormat="1" hidden="1" x14ac:dyDescent="0.25">
      <c r="B7709" s="313" t="s">
        <v>7955</v>
      </c>
      <c r="C7709" s="672"/>
      <c r="D7709" s="313" t="s">
        <v>13066</v>
      </c>
      <c r="E7709" s="313" t="s">
        <v>7956</v>
      </c>
      <c r="I7709" s="313" t="s">
        <v>7957</v>
      </c>
      <c r="J7709" s="313" t="s">
        <v>1465</v>
      </c>
      <c r="K7709" s="313">
        <v>34</v>
      </c>
      <c r="L7709" s="319"/>
      <c r="M7709" s="319">
        <v>43</v>
      </c>
      <c r="N7709" s="319">
        <v>4</v>
      </c>
      <c r="O7709" s="319" t="s">
        <v>9644</v>
      </c>
      <c r="P7709" s="319">
        <v>10</v>
      </c>
      <c r="Q7709" s="319">
        <v>41</v>
      </c>
      <c r="R7709" s="319">
        <v>27</v>
      </c>
      <c r="S7709" s="319" t="s">
        <v>9645</v>
      </c>
      <c r="T7709" s="319">
        <v>26</v>
      </c>
      <c r="U7709" s="319">
        <v>34.718000000000004</v>
      </c>
      <c r="V7709" s="319">
        <v>10.691000000000001</v>
      </c>
      <c r="W7709" s="319"/>
      <c r="X7709" s="319"/>
      <c r="Y7709" s="319"/>
      <c r="Z7709" s="319"/>
      <c r="AA7709" s="319"/>
      <c r="AB7709" s="319"/>
      <c r="AC7709" s="319"/>
      <c r="AD7709" s="319"/>
      <c r="AE7709" s="319"/>
      <c r="AF7709" s="319"/>
    </row>
    <row r="7710" spans="2:32" s="313" customFormat="1" hidden="1" x14ac:dyDescent="0.25">
      <c r="B7710" s="313" t="s">
        <v>7667</v>
      </c>
      <c r="C7710" s="672"/>
      <c r="D7710" s="313" t="s">
        <v>13067</v>
      </c>
      <c r="E7710" s="313" t="s">
        <v>7668</v>
      </c>
      <c r="I7710" s="313" t="s">
        <v>7667</v>
      </c>
      <c r="J7710" s="313" t="s">
        <v>473</v>
      </c>
      <c r="K7710" s="313">
        <v>7</v>
      </c>
      <c r="L7710" s="319"/>
      <c r="M7710" s="319">
        <v>52</v>
      </c>
      <c r="N7710" s="319">
        <v>57</v>
      </c>
      <c r="O7710" s="319" t="s">
        <v>9644</v>
      </c>
      <c r="P7710" s="319">
        <v>67</v>
      </c>
      <c r="Q7710" s="319">
        <v>26</v>
      </c>
      <c r="R7710" s="319">
        <v>37</v>
      </c>
      <c r="S7710" s="319" t="s">
        <v>9648</v>
      </c>
      <c r="T7710" s="319">
        <v>47</v>
      </c>
      <c r="U7710" s="319">
        <v>7.883</v>
      </c>
      <c r="V7710" s="319">
        <v>-67.444000000000003</v>
      </c>
      <c r="W7710" s="319"/>
      <c r="X7710" s="319"/>
      <c r="Y7710" s="319"/>
      <c r="Z7710" s="319"/>
      <c r="AA7710" s="319"/>
      <c r="AB7710" s="319"/>
      <c r="AC7710" s="319"/>
      <c r="AD7710" s="319"/>
      <c r="AE7710" s="319"/>
      <c r="AF7710" s="319"/>
    </row>
    <row r="7711" spans="2:32" s="313" customFormat="1" hidden="1" x14ac:dyDescent="0.25">
      <c r="B7711" s="313" t="s">
        <v>8185</v>
      </c>
      <c r="C7711" s="672"/>
      <c r="D7711" s="313" t="s">
        <v>13068</v>
      </c>
      <c r="E7711" s="313" t="s">
        <v>8188</v>
      </c>
      <c r="I7711" s="313" t="s">
        <v>8189</v>
      </c>
      <c r="J7711" s="313" t="s">
        <v>436</v>
      </c>
      <c r="K7711" s="313">
        <v>47</v>
      </c>
      <c r="L7711" s="319"/>
      <c r="M7711" s="319">
        <v>40</v>
      </c>
      <c r="N7711" s="319">
        <v>58</v>
      </c>
      <c r="O7711" s="319" t="s">
        <v>9644</v>
      </c>
      <c r="P7711" s="319">
        <v>117</v>
      </c>
      <c r="Q7711" s="319">
        <v>19</v>
      </c>
      <c r="R7711" s="319">
        <v>21</v>
      </c>
      <c r="S7711" s="319" t="s">
        <v>9648</v>
      </c>
      <c r="T7711" s="319">
        <v>596</v>
      </c>
      <c r="U7711" s="319">
        <v>47.683</v>
      </c>
      <c r="V7711" s="319">
        <v>-117.322</v>
      </c>
      <c r="W7711" s="319"/>
      <c r="X7711" s="319"/>
      <c r="Y7711" s="319"/>
      <c r="Z7711" s="319"/>
      <c r="AA7711" s="319"/>
      <c r="AB7711" s="319"/>
      <c r="AC7711" s="319"/>
      <c r="AD7711" s="319"/>
      <c r="AE7711" s="319"/>
      <c r="AF7711" s="319"/>
    </row>
    <row r="7712" spans="2:32" s="313" customFormat="1" hidden="1" x14ac:dyDescent="0.25">
      <c r="B7712" s="313" t="s">
        <v>8224</v>
      </c>
      <c r="C7712" s="672"/>
      <c r="D7712" s="313" t="s">
        <v>13069</v>
      </c>
      <c r="E7712" s="313" t="s">
        <v>8225</v>
      </c>
      <c r="I7712" s="313" t="s">
        <v>8226</v>
      </c>
      <c r="J7712" s="313" t="s">
        <v>3130</v>
      </c>
      <c r="K7712" s="313">
        <v>18</v>
      </c>
      <c r="L7712" s="319"/>
      <c r="M7712" s="319">
        <v>5</v>
      </c>
      <c r="N7712" s="319">
        <v>59</v>
      </c>
      <c r="O7712" s="319" t="s">
        <v>9644</v>
      </c>
      <c r="P7712" s="319">
        <v>63</v>
      </c>
      <c r="Q7712" s="319">
        <v>2</v>
      </c>
      <c r="R7712" s="319">
        <v>49</v>
      </c>
      <c r="S7712" s="319" t="s">
        <v>9648</v>
      </c>
      <c r="T7712" s="319">
        <v>3</v>
      </c>
      <c r="U7712" s="319">
        <v>18.100000000000001</v>
      </c>
      <c r="V7712" s="319">
        <v>-63.046999999999997</v>
      </c>
      <c r="W7712" s="319"/>
      <c r="X7712" s="319"/>
      <c r="Y7712" s="319"/>
      <c r="Z7712" s="319"/>
      <c r="AA7712" s="319"/>
      <c r="AB7712" s="319"/>
      <c r="AC7712" s="319"/>
      <c r="AD7712" s="319"/>
      <c r="AE7712" s="319"/>
      <c r="AF7712" s="319"/>
    </row>
    <row r="7713" spans="2:32" s="313" customFormat="1" hidden="1" x14ac:dyDescent="0.25">
      <c r="B7713" s="313" t="s">
        <v>7663</v>
      </c>
      <c r="C7713" s="672"/>
      <c r="D7713" s="313" t="s">
        <v>13070</v>
      </c>
      <c r="E7713" s="313" t="s">
        <v>7664</v>
      </c>
      <c r="I7713" s="313" t="s">
        <v>7665</v>
      </c>
      <c r="J7713" s="313" t="s">
        <v>473</v>
      </c>
      <c r="K7713" s="313">
        <v>10</v>
      </c>
      <c r="L7713" s="319"/>
      <c r="M7713" s="319">
        <v>16</v>
      </c>
      <c r="N7713" s="319">
        <v>43</v>
      </c>
      <c r="O7713" s="319" t="s">
        <v>9644</v>
      </c>
      <c r="P7713" s="319">
        <v>68</v>
      </c>
      <c r="Q7713" s="319">
        <v>45</v>
      </c>
      <c r="R7713" s="319">
        <v>18</v>
      </c>
      <c r="S7713" s="319" t="s">
        <v>9648</v>
      </c>
      <c r="T7713" s="319">
        <v>232</v>
      </c>
      <c r="U7713" s="319">
        <v>10.279</v>
      </c>
      <c r="V7713" s="319">
        <v>-68.754999999999995</v>
      </c>
      <c r="W7713" s="319"/>
      <c r="X7713" s="319"/>
      <c r="Y7713" s="319"/>
      <c r="Z7713" s="319"/>
      <c r="AA7713" s="319"/>
      <c r="AB7713" s="319"/>
      <c r="AC7713" s="319"/>
      <c r="AD7713" s="319"/>
      <c r="AE7713" s="319"/>
      <c r="AF7713" s="319"/>
    </row>
    <row r="7714" spans="2:32" s="313" customFormat="1" hidden="1" x14ac:dyDescent="0.25">
      <c r="B7714" s="313" t="s">
        <v>8146</v>
      </c>
      <c r="C7714" s="672"/>
      <c r="D7714" s="313" t="s">
        <v>13071</v>
      </c>
      <c r="E7714" s="313" t="s">
        <v>8147</v>
      </c>
      <c r="I7714" s="313" t="s">
        <v>8148</v>
      </c>
      <c r="J7714" s="313" t="s">
        <v>3337</v>
      </c>
      <c r="K7714" s="313">
        <v>67</v>
      </c>
      <c r="L7714" s="319"/>
      <c r="M7714" s="319">
        <v>1</v>
      </c>
      <c r="N7714" s="319">
        <v>1</v>
      </c>
      <c r="O7714" s="319" t="s">
        <v>9644</v>
      </c>
      <c r="P7714" s="319">
        <v>50</v>
      </c>
      <c r="Q7714" s="319">
        <v>41</v>
      </c>
      <c r="R7714" s="319">
        <v>21</v>
      </c>
      <c r="S7714" s="319" t="s">
        <v>9648</v>
      </c>
      <c r="T7714" s="319">
        <v>51</v>
      </c>
      <c r="U7714" s="319">
        <v>67.016999999999996</v>
      </c>
      <c r="V7714" s="319">
        <v>-50.689</v>
      </c>
      <c r="W7714" s="319"/>
      <c r="X7714" s="319"/>
      <c r="Y7714" s="319"/>
      <c r="Z7714" s="319"/>
      <c r="AA7714" s="319"/>
      <c r="AB7714" s="319"/>
      <c r="AC7714" s="319"/>
      <c r="AD7714" s="319"/>
      <c r="AE7714" s="319"/>
      <c r="AF7714" s="319"/>
    </row>
    <row r="7715" spans="2:32" s="313" customFormat="1" hidden="1" x14ac:dyDescent="0.25">
      <c r="B7715" s="313" t="s">
        <v>7774</v>
      </c>
      <c r="C7715" s="672"/>
      <c r="D7715" s="313" t="s">
        <v>13072</v>
      </c>
      <c r="E7715" s="313" t="s">
        <v>7777</v>
      </c>
      <c r="I7715" s="313" t="s">
        <v>7778</v>
      </c>
      <c r="J7715" s="313" t="s">
        <v>1055</v>
      </c>
      <c r="K7715" s="313">
        <v>31</v>
      </c>
      <c r="L7715" s="319"/>
      <c r="M7715" s="319">
        <v>42</v>
      </c>
      <c r="N7715" s="319">
        <v>42</v>
      </c>
      <c r="O7715" s="319" t="s">
        <v>9647</v>
      </c>
      <c r="P7715" s="319">
        <v>60</v>
      </c>
      <c r="Q7715" s="319">
        <v>48</v>
      </c>
      <c r="R7715" s="319">
        <v>42</v>
      </c>
      <c r="S7715" s="319" t="s">
        <v>9648</v>
      </c>
      <c r="T7715" s="319">
        <v>18</v>
      </c>
      <c r="U7715" s="319">
        <v>-31.712</v>
      </c>
      <c r="V7715" s="319">
        <v>-60.811999999999998</v>
      </c>
      <c r="W7715" s="319"/>
      <c r="X7715" s="319"/>
      <c r="Y7715" s="319"/>
      <c r="Z7715" s="319"/>
      <c r="AA7715" s="319"/>
      <c r="AB7715" s="319"/>
      <c r="AC7715" s="319"/>
      <c r="AD7715" s="319"/>
      <c r="AE7715" s="319"/>
      <c r="AF7715" s="319"/>
    </row>
    <row r="7716" spans="2:32" s="313" customFormat="1" hidden="1" x14ac:dyDescent="0.25">
      <c r="B7716" s="313" t="s">
        <v>7672</v>
      </c>
      <c r="C7716" s="672"/>
      <c r="D7716" s="313" t="s">
        <v>13073</v>
      </c>
      <c r="E7716" s="313" t="s">
        <v>7673</v>
      </c>
      <c r="I7716" s="313" t="s">
        <v>7674</v>
      </c>
      <c r="J7716" s="313" t="s">
        <v>436</v>
      </c>
      <c r="K7716" s="313">
        <v>37</v>
      </c>
      <c r="L7716" s="319"/>
      <c r="M7716" s="319">
        <v>37</v>
      </c>
      <c r="N7716" s="319">
        <v>8</v>
      </c>
      <c r="O7716" s="319" t="s">
        <v>9644</v>
      </c>
      <c r="P7716" s="319">
        <v>122</v>
      </c>
      <c r="Q7716" s="319">
        <v>22</v>
      </c>
      <c r="R7716" s="319">
        <v>29</v>
      </c>
      <c r="S7716" s="319" t="s">
        <v>9648</v>
      </c>
      <c r="T7716" s="319">
        <v>4</v>
      </c>
      <c r="U7716" s="319">
        <v>37.619</v>
      </c>
      <c r="V7716" s="319">
        <v>-122.375</v>
      </c>
      <c r="W7716" s="319"/>
      <c r="X7716" s="319"/>
      <c r="Y7716" s="319"/>
      <c r="Z7716" s="319"/>
      <c r="AA7716" s="319"/>
      <c r="AB7716" s="319"/>
      <c r="AC7716" s="319"/>
      <c r="AD7716" s="319"/>
      <c r="AE7716" s="319"/>
      <c r="AF7716" s="319"/>
    </row>
    <row r="7717" spans="2:32" s="313" customFormat="1" hidden="1" x14ac:dyDescent="0.25">
      <c r="B7717" s="313" t="s">
        <v>8083</v>
      </c>
      <c r="C7717" s="672"/>
      <c r="D7717" s="313" t="s">
        <v>13074</v>
      </c>
      <c r="E7717" s="313" t="s">
        <v>8084</v>
      </c>
      <c r="I7717" s="313" t="s">
        <v>8083</v>
      </c>
      <c r="J7717" s="313" t="s">
        <v>745</v>
      </c>
      <c r="K7717" s="313">
        <v>64</v>
      </c>
      <c r="L7717" s="319"/>
      <c r="M7717" s="319">
        <v>37</v>
      </c>
      <c r="N7717" s="319">
        <v>29</v>
      </c>
      <c r="O7717" s="319" t="s">
        <v>9644</v>
      </c>
      <c r="P7717" s="319">
        <v>21</v>
      </c>
      <c r="Q7717" s="319">
        <v>4</v>
      </c>
      <c r="R7717" s="319">
        <v>36</v>
      </c>
      <c r="S7717" s="319" t="s">
        <v>9645</v>
      </c>
      <c r="T7717" s="319">
        <v>48</v>
      </c>
      <c r="U7717" s="319">
        <v>64.625</v>
      </c>
      <c r="V7717" s="319">
        <v>21.077000000000002</v>
      </c>
      <c r="W7717" s="319"/>
      <c r="X7717" s="319"/>
      <c r="Y7717" s="319"/>
      <c r="Z7717" s="319"/>
      <c r="AA7717" s="319"/>
      <c r="AB7717" s="319"/>
      <c r="AC7717" s="319"/>
      <c r="AD7717" s="319"/>
      <c r="AE7717" s="319"/>
      <c r="AF7717" s="319"/>
    </row>
    <row r="7718" spans="2:32" s="313" customFormat="1" hidden="1" x14ac:dyDescent="0.25">
      <c r="B7718" s="313" t="s">
        <v>8114</v>
      </c>
      <c r="C7718" s="672"/>
      <c r="D7718" s="313" t="s">
        <v>13075</v>
      </c>
      <c r="E7718" s="313" t="s">
        <v>8115</v>
      </c>
      <c r="I7718" s="313" t="s">
        <v>8116</v>
      </c>
      <c r="J7718" s="313" t="s">
        <v>436</v>
      </c>
      <c r="K7718" s="313">
        <v>41</v>
      </c>
      <c r="L7718" s="319"/>
      <c r="M7718" s="319">
        <v>55</v>
      </c>
      <c r="N7718" s="319">
        <v>14</v>
      </c>
      <c r="O7718" s="319" t="s">
        <v>9644</v>
      </c>
      <c r="P7718" s="319">
        <v>71</v>
      </c>
      <c r="Q7718" s="319">
        <v>29</v>
      </c>
      <c r="R7718" s="319">
        <v>28</v>
      </c>
      <c r="S7718" s="319" t="s">
        <v>9648</v>
      </c>
      <c r="T7718" s="319">
        <v>135</v>
      </c>
      <c r="U7718" s="319">
        <v>41.920999999999999</v>
      </c>
      <c r="V7718" s="319">
        <v>-71.491</v>
      </c>
      <c r="W7718" s="319"/>
      <c r="X7718" s="319"/>
      <c r="Y7718" s="319"/>
      <c r="Z7718" s="319"/>
      <c r="AA7718" s="319"/>
      <c r="AB7718" s="319"/>
      <c r="AC7718" s="319"/>
      <c r="AD7718" s="319"/>
      <c r="AE7718" s="319"/>
      <c r="AF7718" s="319"/>
    </row>
    <row r="7719" spans="2:32" s="313" customFormat="1" hidden="1" x14ac:dyDescent="0.25">
      <c r="B7719" s="313" t="s">
        <v>8367</v>
      </c>
      <c r="C7719" s="672"/>
      <c r="D7719" s="313" t="s">
        <v>13076</v>
      </c>
      <c r="E7719" s="313" t="s">
        <v>8368</v>
      </c>
      <c r="I7719" s="313" t="s">
        <v>8367</v>
      </c>
      <c r="J7719" s="313" t="s">
        <v>421</v>
      </c>
      <c r="K7719" s="313">
        <v>61</v>
      </c>
      <c r="L7719" s="319"/>
      <c r="M7719" s="319">
        <v>15</v>
      </c>
      <c r="N7719" s="319">
        <v>0</v>
      </c>
      <c r="O7719" s="319" t="s">
        <v>9644</v>
      </c>
      <c r="P7719" s="319">
        <v>73</v>
      </c>
      <c r="Q7719" s="319">
        <v>30</v>
      </c>
      <c r="R7719" s="319">
        <v>0</v>
      </c>
      <c r="S7719" s="319" t="s">
        <v>9645</v>
      </c>
      <c r="T7719" s="319">
        <v>61</v>
      </c>
      <c r="U7719" s="319">
        <v>61.25</v>
      </c>
      <c r="V7719" s="319">
        <v>73.5</v>
      </c>
      <c r="W7719" s="319"/>
      <c r="X7719" s="319"/>
      <c r="Y7719" s="319"/>
      <c r="Z7719" s="319"/>
      <c r="AA7719" s="319"/>
      <c r="AB7719" s="319"/>
      <c r="AC7719" s="319"/>
      <c r="AD7719" s="319"/>
      <c r="AE7719" s="319"/>
      <c r="AF7719" s="319"/>
    </row>
    <row r="7720" spans="2:32" s="313" customFormat="1" hidden="1" x14ac:dyDescent="0.25">
      <c r="B7720" s="313" t="s">
        <v>8122</v>
      </c>
      <c r="C7720" s="672"/>
      <c r="D7720" s="313" t="s">
        <v>13077</v>
      </c>
      <c r="E7720" s="313" t="s">
        <v>8123</v>
      </c>
      <c r="I7720" s="313" t="s">
        <v>8124</v>
      </c>
      <c r="J7720" s="313" t="s">
        <v>410</v>
      </c>
      <c r="K7720" s="313">
        <v>54</v>
      </c>
      <c r="L7720" s="319"/>
      <c r="M7720" s="319">
        <v>57</v>
      </c>
      <c r="N7720" s="319">
        <v>51</v>
      </c>
      <c r="O7720" s="319" t="s">
        <v>9644</v>
      </c>
      <c r="P7720" s="319">
        <v>9</v>
      </c>
      <c r="Q7720" s="319">
        <v>47</v>
      </c>
      <c r="R7720" s="319">
        <v>30</v>
      </c>
      <c r="S7720" s="319" t="s">
        <v>9645</v>
      </c>
      <c r="T7720" s="319">
        <v>8</v>
      </c>
      <c r="U7720" s="319">
        <v>54.963999999999999</v>
      </c>
      <c r="V7720" s="319">
        <v>9.7919999999999998</v>
      </c>
      <c r="W7720" s="319"/>
      <c r="X7720" s="319"/>
      <c r="Y7720" s="319"/>
      <c r="Z7720" s="319"/>
      <c r="AA7720" s="319"/>
      <c r="AB7720" s="319"/>
      <c r="AC7720" s="319"/>
      <c r="AD7720" s="319"/>
      <c r="AE7720" s="319"/>
      <c r="AF7720" s="319"/>
    </row>
    <row r="7721" spans="2:32" s="313" customFormat="1" hidden="1" x14ac:dyDescent="0.25">
      <c r="B7721" s="313" t="s">
        <v>3722</v>
      </c>
      <c r="C7721" s="672"/>
      <c r="D7721" s="313" t="s">
        <v>13078</v>
      </c>
      <c r="E7721" s="313" t="s">
        <v>3723</v>
      </c>
      <c r="I7721" s="313" t="s">
        <v>3724</v>
      </c>
      <c r="J7721" s="313" t="s">
        <v>2489</v>
      </c>
      <c r="K7721" s="313">
        <v>10</v>
      </c>
      <c r="L7721" s="319"/>
      <c r="M7721" s="319">
        <v>49</v>
      </c>
      <c r="N7721" s="319">
        <v>12</v>
      </c>
      <c r="O7721" s="319" t="s">
        <v>9644</v>
      </c>
      <c r="P7721" s="319">
        <v>106</v>
      </c>
      <c r="Q7721" s="319">
        <v>39</v>
      </c>
      <c r="R7721" s="319">
        <v>42</v>
      </c>
      <c r="S7721" s="319" t="s">
        <v>9645</v>
      </c>
      <c r="T7721" s="319">
        <v>11</v>
      </c>
      <c r="U7721" s="319">
        <v>10.82</v>
      </c>
      <c r="V7721" s="319">
        <v>106.66200000000001</v>
      </c>
      <c r="W7721" s="319"/>
      <c r="X7721" s="319"/>
      <c r="Y7721" s="319"/>
      <c r="Z7721" s="319"/>
      <c r="AA7721" s="319"/>
      <c r="AB7721" s="319"/>
      <c r="AC7721" s="319"/>
      <c r="AD7721" s="319"/>
      <c r="AE7721" s="319"/>
      <c r="AF7721" s="319"/>
    </row>
    <row r="7722" spans="2:32" s="313" customFormat="1" hidden="1" x14ac:dyDescent="0.25">
      <c r="B7722" s="313" t="s">
        <v>8080</v>
      </c>
      <c r="C7722" s="672"/>
      <c r="D7722" s="313" t="s">
        <v>13079</v>
      </c>
      <c r="E7722" s="313" t="s">
        <v>8081</v>
      </c>
      <c r="I7722" s="313" t="s">
        <v>8080</v>
      </c>
      <c r="J7722" s="313" t="s">
        <v>436</v>
      </c>
      <c r="K7722" s="313">
        <v>59</v>
      </c>
      <c r="L7722" s="319"/>
      <c r="M7722" s="319">
        <v>27</v>
      </c>
      <c r="N7722" s="319">
        <v>36</v>
      </c>
      <c r="O7722" s="319" t="s">
        <v>9644</v>
      </c>
      <c r="P7722" s="319">
        <v>135</v>
      </c>
      <c r="Q7722" s="319">
        <v>18</v>
      </c>
      <c r="R7722" s="319">
        <v>56</v>
      </c>
      <c r="S7722" s="319" t="s">
        <v>9648</v>
      </c>
      <c r="T7722" s="319">
        <v>14</v>
      </c>
      <c r="U7722" s="319">
        <v>59.46</v>
      </c>
      <c r="V7722" s="319">
        <v>-135.316</v>
      </c>
      <c r="W7722" s="319"/>
      <c r="X7722" s="319"/>
      <c r="Y7722" s="319"/>
      <c r="Z7722" s="319"/>
      <c r="AA7722" s="319"/>
      <c r="AB7722" s="319"/>
      <c r="AC7722" s="319"/>
      <c r="AD7722" s="319"/>
      <c r="AE7722" s="319"/>
      <c r="AF7722" s="319"/>
    </row>
    <row r="7723" spans="2:32" s="313" customFormat="1" hidden="1" x14ac:dyDescent="0.25">
      <c r="B7723" s="313" t="s">
        <v>7960</v>
      </c>
      <c r="C7723" s="672"/>
      <c r="D7723" s="313" t="s">
        <v>13080</v>
      </c>
      <c r="E7723" s="313" t="s">
        <v>7961</v>
      </c>
      <c r="I7723" s="313" t="s">
        <v>7962</v>
      </c>
      <c r="J7723" s="313" t="s">
        <v>1291</v>
      </c>
      <c r="K7723" s="313">
        <v>31</v>
      </c>
      <c r="L7723" s="319"/>
      <c r="M7723" s="319">
        <v>11</v>
      </c>
      <c r="N7723" s="319">
        <v>52</v>
      </c>
      <c r="O7723" s="319" t="s">
        <v>9644</v>
      </c>
      <c r="P7723" s="319">
        <v>121</v>
      </c>
      <c r="Q7723" s="319">
        <v>20</v>
      </c>
      <c r="R7723" s="319">
        <v>10</v>
      </c>
      <c r="S7723" s="319" t="s">
        <v>9645</v>
      </c>
      <c r="T7723" s="319">
        <v>4</v>
      </c>
      <c r="U7723" s="319">
        <v>31.198</v>
      </c>
      <c r="V7723" s="319">
        <v>121.336</v>
      </c>
      <c r="W7723" s="319"/>
      <c r="X7723" s="319"/>
      <c r="Y7723" s="319"/>
      <c r="Z7723" s="319"/>
      <c r="AA7723" s="319"/>
      <c r="AB7723" s="319"/>
      <c r="AC7723" s="319"/>
      <c r="AD7723" s="319"/>
      <c r="AE7723" s="319"/>
      <c r="AF7723" s="319"/>
    </row>
    <row r="7724" spans="2:32" s="313" customFormat="1" hidden="1" x14ac:dyDescent="0.25">
      <c r="B7724" s="313" t="s">
        <v>6030</v>
      </c>
      <c r="C7724" s="672"/>
      <c r="D7724" s="313" t="s">
        <v>13081</v>
      </c>
      <c r="E7724" s="313" t="s">
        <v>6031</v>
      </c>
      <c r="I7724" s="313" t="s">
        <v>6030</v>
      </c>
      <c r="J7724" s="313" t="s">
        <v>565</v>
      </c>
      <c r="K7724" s="313">
        <v>43</v>
      </c>
      <c r="L7724" s="319"/>
      <c r="M7724" s="319">
        <v>34</v>
      </c>
      <c r="N7724" s="319">
        <v>38</v>
      </c>
      <c r="O7724" s="319" t="s">
        <v>9644</v>
      </c>
      <c r="P7724" s="319">
        <v>144</v>
      </c>
      <c r="Q7724" s="319">
        <v>57</v>
      </c>
      <c r="R7724" s="319">
        <v>35</v>
      </c>
      <c r="S7724" s="319" t="s">
        <v>9645</v>
      </c>
      <c r="T7724" s="319">
        <v>72</v>
      </c>
      <c r="U7724" s="319">
        <v>43.576999999999998</v>
      </c>
      <c r="V7724" s="319">
        <v>144.96</v>
      </c>
      <c r="W7724" s="319"/>
      <c r="X7724" s="319"/>
      <c r="Y7724" s="319"/>
      <c r="Z7724" s="319"/>
      <c r="AA7724" s="319"/>
      <c r="AB7724" s="319"/>
      <c r="AC7724" s="319"/>
      <c r="AD7724" s="319"/>
      <c r="AE7724" s="319"/>
      <c r="AF7724" s="319"/>
    </row>
    <row r="7725" spans="2:32" s="313" customFormat="1" hidden="1" x14ac:dyDescent="0.25">
      <c r="B7725" s="313" t="s">
        <v>7992</v>
      </c>
      <c r="C7725" s="672"/>
      <c r="D7725" s="313" t="s">
        <v>13082</v>
      </c>
      <c r="E7725" s="313" t="s">
        <v>7993</v>
      </c>
      <c r="I7725" s="313" t="s">
        <v>7992</v>
      </c>
      <c r="J7725" s="313" t="s">
        <v>565</v>
      </c>
      <c r="K7725" s="313">
        <v>24</v>
      </c>
      <c r="L7725" s="319"/>
      <c r="M7725" s="319">
        <v>49</v>
      </c>
      <c r="N7725" s="319">
        <v>36</v>
      </c>
      <c r="O7725" s="319" t="s">
        <v>9644</v>
      </c>
      <c r="P7725" s="319">
        <v>125</v>
      </c>
      <c r="Q7725" s="319">
        <v>8</v>
      </c>
      <c r="R7725" s="319">
        <v>41</v>
      </c>
      <c r="S7725" s="319" t="s">
        <v>9645</v>
      </c>
      <c r="T7725" s="319">
        <v>17</v>
      </c>
      <c r="U7725" s="319">
        <v>24.827000000000002</v>
      </c>
      <c r="V7725" s="319">
        <v>125.145</v>
      </c>
      <c r="W7725" s="319"/>
      <c r="X7725" s="319"/>
      <c r="Y7725" s="319"/>
      <c r="Z7725" s="319"/>
      <c r="AA7725" s="319"/>
      <c r="AB7725" s="319"/>
      <c r="AC7725" s="319"/>
      <c r="AD7725" s="319"/>
      <c r="AE7725" s="319"/>
      <c r="AF7725" s="319"/>
    </row>
    <row r="7726" spans="2:32" s="313" customFormat="1" hidden="1" x14ac:dyDescent="0.25">
      <c r="B7726" s="313" t="s">
        <v>7971</v>
      </c>
      <c r="C7726" s="672"/>
      <c r="D7726" s="313" t="s">
        <v>13083</v>
      </c>
      <c r="E7726" s="313" t="s">
        <v>7972</v>
      </c>
      <c r="I7726" s="313" t="s">
        <v>7973</v>
      </c>
      <c r="J7726" s="313" t="s">
        <v>453</v>
      </c>
      <c r="K7726" s="313">
        <v>25</v>
      </c>
      <c r="L7726" s="319"/>
      <c r="M7726" s="319">
        <v>19</v>
      </c>
      <c r="N7726" s="319">
        <v>42</v>
      </c>
      <c r="O7726" s="319" t="s">
        <v>9644</v>
      </c>
      <c r="P7726" s="319">
        <v>55</v>
      </c>
      <c r="Q7726" s="319">
        <v>31</v>
      </c>
      <c r="R7726" s="319">
        <v>1</v>
      </c>
      <c r="S7726" s="319" t="s">
        <v>9645</v>
      </c>
      <c r="T7726" s="319">
        <v>34</v>
      </c>
      <c r="U7726" s="319">
        <v>25.327999999999999</v>
      </c>
      <c r="V7726" s="319">
        <v>55.517000000000003</v>
      </c>
      <c r="W7726" s="319"/>
      <c r="X7726" s="319"/>
      <c r="Y7726" s="319"/>
      <c r="Z7726" s="319"/>
      <c r="AA7726" s="319"/>
      <c r="AB7726" s="319"/>
      <c r="AC7726" s="319"/>
      <c r="AD7726" s="319"/>
      <c r="AE7726" s="319"/>
      <c r="AF7726" s="319"/>
    </row>
    <row r="7727" spans="2:32" s="313" customFormat="1" hidden="1" x14ac:dyDescent="0.25">
      <c r="B7727" s="313" t="s">
        <v>6071</v>
      </c>
      <c r="C7727" s="672"/>
      <c r="D7727" s="313" t="s">
        <v>13084</v>
      </c>
      <c r="E7727" s="313" t="s">
        <v>6072</v>
      </c>
      <c r="I7727" s="313" t="s">
        <v>6073</v>
      </c>
      <c r="J7727" s="313" t="s">
        <v>565</v>
      </c>
      <c r="K7727" s="313">
        <v>33</v>
      </c>
      <c r="L7727" s="319"/>
      <c r="M7727" s="319">
        <v>39</v>
      </c>
      <c r="N7727" s="319">
        <v>44</v>
      </c>
      <c r="O7727" s="319" t="s">
        <v>9644</v>
      </c>
      <c r="P7727" s="319">
        <v>135</v>
      </c>
      <c r="Q7727" s="319">
        <v>21</v>
      </c>
      <c r="R7727" s="319">
        <v>52</v>
      </c>
      <c r="S7727" s="319" t="s">
        <v>9645</v>
      </c>
      <c r="T7727" s="319">
        <v>91</v>
      </c>
      <c r="U7727" s="319">
        <v>33.661999999999999</v>
      </c>
      <c r="V7727" s="319">
        <v>135.364</v>
      </c>
      <c r="W7727" s="319"/>
      <c r="X7727" s="319"/>
      <c r="Y7727" s="319"/>
      <c r="Z7727" s="319"/>
      <c r="AA7727" s="319"/>
      <c r="AB7727" s="319"/>
      <c r="AC7727" s="319"/>
      <c r="AD7727" s="319"/>
      <c r="AE7727" s="319"/>
      <c r="AF7727" s="319"/>
    </row>
    <row r="7728" spans="2:32" s="313" customFormat="1" hidden="1" x14ac:dyDescent="0.25">
      <c r="B7728" s="313" t="s">
        <v>8134</v>
      </c>
      <c r="C7728" s="672"/>
      <c r="D7728" s="313" t="s">
        <v>13085</v>
      </c>
      <c r="E7728" s="313" t="s">
        <v>8135</v>
      </c>
      <c r="I7728" s="313" t="s">
        <v>8136</v>
      </c>
      <c r="J7728" s="313" t="s">
        <v>1711</v>
      </c>
      <c r="K7728" s="313">
        <v>38</v>
      </c>
      <c r="L7728" s="319"/>
      <c r="M7728" s="319">
        <v>8</v>
      </c>
      <c r="N7728" s="319">
        <v>51</v>
      </c>
      <c r="O7728" s="319" t="s">
        <v>9644</v>
      </c>
      <c r="P7728" s="319">
        <v>128</v>
      </c>
      <c r="Q7728" s="319">
        <v>36</v>
      </c>
      <c r="R7728" s="319">
        <v>2</v>
      </c>
      <c r="S7728" s="319" t="s">
        <v>9645</v>
      </c>
      <c r="T7728" s="319">
        <v>31</v>
      </c>
      <c r="U7728" s="319">
        <v>38.148000000000003</v>
      </c>
      <c r="V7728" s="319">
        <v>128.601</v>
      </c>
      <c r="W7728" s="319"/>
      <c r="X7728" s="319"/>
      <c r="Y7728" s="319"/>
      <c r="Z7728" s="319"/>
      <c r="AA7728" s="319"/>
      <c r="AB7728" s="319"/>
      <c r="AC7728" s="319"/>
      <c r="AD7728" s="319"/>
      <c r="AE7728" s="319"/>
      <c r="AF7728" s="319"/>
    </row>
    <row r="7729" spans="2:32" s="313" customFormat="1" hidden="1" x14ac:dyDescent="0.25">
      <c r="B7729" s="313" t="s">
        <v>8006</v>
      </c>
      <c r="C7729" s="672"/>
      <c r="D7729" s="313" t="s">
        <v>13086</v>
      </c>
      <c r="E7729" s="313" t="s">
        <v>8009</v>
      </c>
      <c r="I7729" s="313" t="s">
        <v>8010</v>
      </c>
      <c r="J7729" s="313" t="s">
        <v>436</v>
      </c>
      <c r="K7729" s="313">
        <v>32</v>
      </c>
      <c r="L7729" s="319"/>
      <c r="M7729" s="319">
        <v>26</v>
      </c>
      <c r="N7729" s="319">
        <v>47</v>
      </c>
      <c r="O7729" s="319" t="s">
        <v>9644</v>
      </c>
      <c r="P7729" s="319">
        <v>93</v>
      </c>
      <c r="Q7729" s="319">
        <v>49</v>
      </c>
      <c r="R7729" s="319">
        <v>32</v>
      </c>
      <c r="S7729" s="319" t="s">
        <v>9648</v>
      </c>
      <c r="T7729" s="319">
        <v>79</v>
      </c>
      <c r="U7729" s="319">
        <v>32.445999999999998</v>
      </c>
      <c r="V7729" s="319">
        <v>-93.825999999999993</v>
      </c>
      <c r="W7729" s="319"/>
      <c r="X7729" s="319"/>
      <c r="Y7729" s="319"/>
      <c r="Z7729" s="319"/>
      <c r="AA7729" s="319"/>
      <c r="AB7729" s="319"/>
      <c r="AC7729" s="319"/>
      <c r="AD7729" s="319"/>
      <c r="AE7729" s="319"/>
      <c r="AF7729" s="319"/>
    </row>
    <row r="7730" spans="2:32" s="313" customFormat="1" hidden="1" x14ac:dyDescent="0.25">
      <c r="B7730" s="313" t="s">
        <v>7974</v>
      </c>
      <c r="C7730" s="672"/>
      <c r="D7730" s="313" t="s">
        <v>13087</v>
      </c>
      <c r="E7730" s="313" t="s">
        <v>7975</v>
      </c>
      <c r="I7730" s="313" t="s">
        <v>7974</v>
      </c>
      <c r="J7730" s="313" t="s">
        <v>440</v>
      </c>
      <c r="K7730" s="313">
        <v>17</v>
      </c>
      <c r="L7730" s="319"/>
      <c r="M7730" s="319">
        <v>28</v>
      </c>
      <c r="N7730" s="319">
        <v>0</v>
      </c>
      <c r="O7730" s="319" t="s">
        <v>9644</v>
      </c>
      <c r="P7730" s="319">
        <v>47</v>
      </c>
      <c r="Q7730" s="319">
        <v>7</v>
      </c>
      <c r="R7730" s="319">
        <v>16</v>
      </c>
      <c r="S7730" s="319" t="s">
        <v>9645</v>
      </c>
      <c r="T7730" s="319">
        <v>721</v>
      </c>
      <c r="U7730" s="319">
        <v>17.466999999999999</v>
      </c>
      <c r="V7730" s="319">
        <v>47.121000000000002</v>
      </c>
      <c r="W7730" s="319"/>
      <c r="X7730" s="319"/>
      <c r="Y7730" s="319"/>
      <c r="Z7730" s="319"/>
      <c r="AA7730" s="319"/>
      <c r="AB7730" s="319"/>
      <c r="AC7730" s="319"/>
      <c r="AD7730" s="319"/>
      <c r="AE7730" s="319"/>
      <c r="AF7730" s="319"/>
    </row>
    <row r="7731" spans="2:32" s="313" customFormat="1" hidden="1" x14ac:dyDescent="0.25">
      <c r="B7731" s="313" t="s">
        <v>731</v>
      </c>
      <c r="C7731" s="672"/>
      <c r="D7731" s="313" t="s">
        <v>13088</v>
      </c>
      <c r="E7731" s="313" t="s">
        <v>732</v>
      </c>
      <c r="I7731" s="313" t="s">
        <v>734</v>
      </c>
      <c r="J7731" s="313" t="s">
        <v>733</v>
      </c>
      <c r="K7731" s="313">
        <v>16</v>
      </c>
      <c r="L7731" s="319"/>
      <c r="M7731" s="319">
        <v>44</v>
      </c>
      <c r="N7731" s="319">
        <v>29</v>
      </c>
      <c r="O7731" s="319" t="s">
        <v>9644</v>
      </c>
      <c r="P7731" s="319">
        <v>22</v>
      </c>
      <c r="Q7731" s="319">
        <v>56</v>
      </c>
      <c r="R7731" s="319">
        <v>58</v>
      </c>
      <c r="S7731" s="319" t="s">
        <v>9648</v>
      </c>
      <c r="T7731" s="319">
        <v>54</v>
      </c>
      <c r="U7731" s="319">
        <v>16.741</v>
      </c>
      <c r="V7731" s="319">
        <v>-22.949000000000002</v>
      </c>
      <c r="W7731" s="319"/>
      <c r="X7731" s="319"/>
      <c r="Y7731" s="319"/>
      <c r="Z7731" s="319"/>
      <c r="AA7731" s="319"/>
      <c r="AB7731" s="319"/>
      <c r="AC7731" s="319"/>
      <c r="AD7731" s="319"/>
      <c r="AE7731" s="319"/>
      <c r="AF7731" s="319"/>
    </row>
    <row r="7732" spans="2:32" s="313" customFormat="1" hidden="1" x14ac:dyDescent="0.25">
      <c r="B7732" s="313" t="s">
        <v>8037</v>
      </c>
      <c r="C7732" s="672"/>
      <c r="D7732" s="313" t="s">
        <v>13089</v>
      </c>
      <c r="E7732" s="313" t="s">
        <v>8038</v>
      </c>
      <c r="I7732" s="313" t="s">
        <v>8037</v>
      </c>
      <c r="J7732" s="313" t="s">
        <v>1394</v>
      </c>
      <c r="K7732" s="313">
        <v>27</v>
      </c>
      <c r="L7732" s="319"/>
      <c r="M7732" s="319">
        <v>9</v>
      </c>
      <c r="N7732" s="319">
        <v>34</v>
      </c>
      <c r="O7732" s="319" t="s">
        <v>9644</v>
      </c>
      <c r="P7732" s="319">
        <v>84</v>
      </c>
      <c r="Q7732" s="319">
        <v>58</v>
      </c>
      <c r="R7732" s="319">
        <v>48</v>
      </c>
      <c r="S7732" s="319" t="s">
        <v>9645</v>
      </c>
      <c r="T7732" s="319">
        <v>138</v>
      </c>
      <c r="U7732" s="319">
        <v>27.158999999999999</v>
      </c>
      <c r="V7732" s="319">
        <v>84.98</v>
      </c>
      <c r="W7732" s="319"/>
      <c r="X7732" s="319"/>
      <c r="Y7732" s="319"/>
      <c r="Z7732" s="319"/>
      <c r="AA7732" s="319"/>
      <c r="AB7732" s="319"/>
      <c r="AC7732" s="319"/>
      <c r="AD7732" s="319"/>
      <c r="AE7732" s="319"/>
      <c r="AF7732" s="319"/>
    </row>
    <row r="7733" spans="2:32" s="313" customFormat="1" hidden="1" x14ac:dyDescent="0.25">
      <c r="B7733" s="313" t="s">
        <v>7696</v>
      </c>
      <c r="C7733" s="672"/>
      <c r="D7733" s="313" t="s">
        <v>13090</v>
      </c>
      <c r="E7733" s="313" t="s">
        <v>7698</v>
      </c>
      <c r="I7733" s="313" t="s">
        <v>7699</v>
      </c>
      <c r="J7733" s="313" t="s">
        <v>534</v>
      </c>
      <c r="K7733" s="313">
        <v>18</v>
      </c>
      <c r="L7733" s="319"/>
      <c r="M7733" s="319">
        <v>27</v>
      </c>
      <c r="N7733" s="319">
        <v>24</v>
      </c>
      <c r="O7733" s="319" t="s">
        <v>9644</v>
      </c>
      <c r="P7733" s="319">
        <v>66</v>
      </c>
      <c r="Q7733" s="319">
        <v>5</v>
      </c>
      <c r="R7733" s="319">
        <v>53</v>
      </c>
      <c r="S7733" s="319" t="s">
        <v>9648</v>
      </c>
      <c r="T7733" s="319">
        <v>4</v>
      </c>
      <c r="U7733" s="319">
        <v>18.457000000000001</v>
      </c>
      <c r="V7733" s="319">
        <v>-66.097999999999999</v>
      </c>
      <c r="W7733" s="319"/>
      <c r="X7733" s="319"/>
      <c r="Y7733" s="319"/>
      <c r="Z7733" s="319"/>
      <c r="AA7733" s="319"/>
      <c r="AB7733" s="319"/>
      <c r="AC7733" s="319"/>
      <c r="AD7733" s="319"/>
      <c r="AE7733" s="319"/>
      <c r="AF7733" s="319"/>
    </row>
    <row r="7734" spans="2:32" s="313" customFormat="1" hidden="1" x14ac:dyDescent="0.25">
      <c r="B7734" s="313" t="s">
        <v>8018</v>
      </c>
      <c r="C7734" s="672"/>
      <c r="D7734" s="313" t="s">
        <v>13091</v>
      </c>
      <c r="E7734" s="313" t="s">
        <v>8019</v>
      </c>
      <c r="I7734" s="313" t="s">
        <v>8020</v>
      </c>
      <c r="J7734" s="313" t="s">
        <v>508</v>
      </c>
      <c r="K7734" s="313">
        <v>29</v>
      </c>
      <c r="L7734" s="319"/>
      <c r="M7734" s="319">
        <v>22</v>
      </c>
      <c r="N7734" s="319">
        <v>8</v>
      </c>
      <c r="O7734" s="319" t="s">
        <v>9644</v>
      </c>
      <c r="P7734" s="319">
        <v>10</v>
      </c>
      <c r="Q7734" s="319">
        <v>10</v>
      </c>
      <c r="R7734" s="319">
        <v>48</v>
      </c>
      <c r="S7734" s="319" t="s">
        <v>9648</v>
      </c>
      <c r="T7734" s="319">
        <v>58</v>
      </c>
      <c r="U7734" s="319">
        <v>29.369</v>
      </c>
      <c r="V7734" s="319">
        <v>-10.18</v>
      </c>
      <c r="W7734" s="319"/>
      <c r="X7734" s="319"/>
      <c r="Y7734" s="319"/>
      <c r="Z7734" s="319"/>
      <c r="AA7734" s="319"/>
      <c r="AB7734" s="319"/>
      <c r="AC7734" s="319"/>
      <c r="AD7734" s="319"/>
      <c r="AE7734" s="319"/>
      <c r="AF7734" s="319"/>
    </row>
    <row r="7735" spans="2:32" s="313" customFormat="1" hidden="1" x14ac:dyDescent="0.25">
      <c r="B7735" s="313" t="s">
        <v>8028</v>
      </c>
      <c r="C7735" s="672"/>
      <c r="D7735" s="313" t="s">
        <v>13092</v>
      </c>
      <c r="E7735" s="313" t="s">
        <v>8029</v>
      </c>
      <c r="I7735" s="313" t="s">
        <v>8030</v>
      </c>
      <c r="J7735" s="313" t="s">
        <v>579</v>
      </c>
      <c r="K7735" s="313">
        <v>66</v>
      </c>
      <c r="L7735" s="319"/>
      <c r="M7735" s="319">
        <v>8</v>
      </c>
      <c r="N7735" s="319">
        <v>0</v>
      </c>
      <c r="O7735" s="319" t="s">
        <v>9644</v>
      </c>
      <c r="P7735" s="319">
        <v>18</v>
      </c>
      <c r="Q7735" s="319">
        <v>55</v>
      </c>
      <c r="R7735" s="319">
        <v>0</v>
      </c>
      <c r="S7735" s="319" t="s">
        <v>9648</v>
      </c>
      <c r="T7735" s="319">
        <v>4</v>
      </c>
      <c r="U7735" s="319">
        <v>66.132999999999996</v>
      </c>
      <c r="V7735" s="319">
        <v>-18.917000000000002</v>
      </c>
      <c r="W7735" s="319"/>
      <c r="X7735" s="319"/>
      <c r="Y7735" s="319"/>
      <c r="Z7735" s="319"/>
      <c r="AA7735" s="319"/>
      <c r="AB7735" s="319"/>
      <c r="AC7735" s="319"/>
      <c r="AD7735" s="319"/>
      <c r="AE7735" s="319"/>
      <c r="AF7735" s="319"/>
    </row>
    <row r="7736" spans="2:32" s="313" customFormat="1" hidden="1" x14ac:dyDescent="0.25">
      <c r="B7736" s="313" t="s">
        <v>6687</v>
      </c>
      <c r="C7736" s="672"/>
      <c r="D7736" s="313" t="s">
        <v>13093</v>
      </c>
      <c r="E7736" s="313" t="s">
        <v>8043</v>
      </c>
      <c r="I7736" s="313" t="s">
        <v>8044</v>
      </c>
      <c r="J7736" s="313" t="s">
        <v>6687</v>
      </c>
      <c r="K7736" s="313">
        <v>1</v>
      </c>
      <c r="L7736" s="319"/>
      <c r="M7736" s="319">
        <v>21</v>
      </c>
      <c r="N7736" s="319">
        <v>20</v>
      </c>
      <c r="O7736" s="319" t="s">
        <v>9644</v>
      </c>
      <c r="P7736" s="319">
        <v>103</v>
      </c>
      <c r="Q7736" s="319">
        <v>59</v>
      </c>
      <c r="R7736" s="319">
        <v>14</v>
      </c>
      <c r="S7736" s="319" t="s">
        <v>9645</v>
      </c>
      <c r="T7736" s="319">
        <v>7</v>
      </c>
      <c r="U7736" s="319">
        <v>1.3560000000000001</v>
      </c>
      <c r="V7736" s="319">
        <v>103.98699999999999</v>
      </c>
      <c r="W7736" s="319"/>
      <c r="X7736" s="319"/>
      <c r="Y7736" s="319"/>
      <c r="Z7736" s="319"/>
      <c r="AA7736" s="319"/>
      <c r="AB7736" s="319"/>
      <c r="AC7736" s="319"/>
      <c r="AD7736" s="319"/>
      <c r="AE7736" s="319"/>
      <c r="AF7736" s="319"/>
    </row>
    <row r="7737" spans="2:32" s="313" customFormat="1" hidden="1" x14ac:dyDescent="0.25">
      <c r="B7737" s="313" t="s">
        <v>8039</v>
      </c>
      <c r="C7737" s="672"/>
      <c r="D7737" s="313" t="s">
        <v>13094</v>
      </c>
      <c r="E7737" s="313" t="s">
        <v>8040</v>
      </c>
      <c r="I7737" s="313" t="s">
        <v>8039</v>
      </c>
      <c r="J7737" s="313" t="s">
        <v>421</v>
      </c>
      <c r="K7737" s="313">
        <v>45</v>
      </c>
      <c r="L7737" s="319"/>
      <c r="M7737" s="319">
        <v>2</v>
      </c>
      <c r="N7737" s="319">
        <v>19</v>
      </c>
      <c r="O7737" s="319" t="s">
        <v>9644</v>
      </c>
      <c r="P7737" s="319">
        <v>33</v>
      </c>
      <c r="Q7737" s="319">
        <v>58</v>
      </c>
      <c r="R7737" s="319">
        <v>59</v>
      </c>
      <c r="S7737" s="319" t="s">
        <v>9645</v>
      </c>
      <c r="T7737" s="319">
        <v>195</v>
      </c>
      <c r="U7737" s="319">
        <v>45.039000000000001</v>
      </c>
      <c r="V7737" s="319">
        <v>33.982999999999997</v>
      </c>
      <c r="W7737" s="319"/>
      <c r="X7737" s="319"/>
      <c r="Y7737" s="319"/>
      <c r="Z7737" s="319"/>
      <c r="AA7737" s="319"/>
      <c r="AB7737" s="319"/>
      <c r="AC7737" s="319"/>
      <c r="AD7737" s="319"/>
      <c r="AE7737" s="319"/>
      <c r="AF7737" s="319"/>
    </row>
    <row r="7738" spans="2:32" s="313" customFormat="1" hidden="1" x14ac:dyDescent="0.25">
      <c r="B7738" s="313" t="s">
        <v>8047</v>
      </c>
      <c r="C7738" s="672"/>
      <c r="D7738" s="313" t="s">
        <v>13095</v>
      </c>
      <c r="E7738" s="313" t="s">
        <v>8048</v>
      </c>
      <c r="I7738" s="313" t="s">
        <v>8049</v>
      </c>
      <c r="J7738" s="313" t="s">
        <v>726</v>
      </c>
      <c r="K7738" s="313">
        <v>0</v>
      </c>
      <c r="L7738" s="319"/>
      <c r="M7738" s="319">
        <v>28</v>
      </c>
      <c r="N7738" s="319">
        <v>45</v>
      </c>
      <c r="O7738" s="319" t="s">
        <v>9647</v>
      </c>
      <c r="P7738" s="319">
        <v>104</v>
      </c>
      <c r="Q7738" s="319">
        <v>34</v>
      </c>
      <c r="R7738" s="319">
        <v>45</v>
      </c>
      <c r="S7738" s="319" t="s">
        <v>9645</v>
      </c>
      <c r="T7738" s="319">
        <v>29</v>
      </c>
      <c r="U7738" s="319">
        <v>-0.47899999999999998</v>
      </c>
      <c r="V7738" s="319">
        <v>104.57899999999999</v>
      </c>
      <c r="W7738" s="319"/>
      <c r="X7738" s="319"/>
      <c r="Y7738" s="319"/>
      <c r="Z7738" s="319"/>
      <c r="AA7738" s="319"/>
      <c r="AB7738" s="319"/>
      <c r="AC7738" s="319"/>
      <c r="AD7738" s="319"/>
      <c r="AE7738" s="319"/>
      <c r="AF7738" s="319"/>
    </row>
    <row r="7739" spans="2:32" s="313" customFormat="1" hidden="1" x14ac:dyDescent="0.25">
      <c r="B7739" s="313" t="s">
        <v>8058</v>
      </c>
      <c r="C7739" s="672"/>
      <c r="D7739" s="313" t="s">
        <v>13096</v>
      </c>
      <c r="E7739" s="313" t="s">
        <v>8059</v>
      </c>
      <c r="I7739" s="313" t="s">
        <v>8058</v>
      </c>
      <c r="J7739" s="313" t="s">
        <v>682</v>
      </c>
      <c r="K7739" s="313">
        <v>46</v>
      </c>
      <c r="L7739" s="319"/>
      <c r="M7739" s="319">
        <v>13</v>
      </c>
      <c r="N7739" s="319">
        <v>10</v>
      </c>
      <c r="O7739" s="319" t="s">
        <v>9644</v>
      </c>
      <c r="P7739" s="319">
        <v>7</v>
      </c>
      <c r="Q7739" s="319">
        <v>19</v>
      </c>
      <c r="R7739" s="319">
        <v>36</v>
      </c>
      <c r="S7739" s="319" t="s">
        <v>9645</v>
      </c>
      <c r="T7739" s="319">
        <v>482</v>
      </c>
      <c r="U7739" s="319">
        <v>46.219000000000001</v>
      </c>
      <c r="V7739" s="319">
        <v>7.327</v>
      </c>
      <c r="W7739" s="319"/>
      <c r="X7739" s="319"/>
      <c r="Y7739" s="319"/>
      <c r="Z7739" s="319"/>
      <c r="AA7739" s="319"/>
      <c r="AB7739" s="319"/>
      <c r="AC7739" s="319"/>
      <c r="AD7739" s="319"/>
      <c r="AE7739" s="319"/>
      <c r="AF7739" s="319"/>
    </row>
    <row r="7740" spans="2:32" s="313" customFormat="1" hidden="1" x14ac:dyDescent="0.25">
      <c r="B7740" s="313" t="s">
        <v>8068</v>
      </c>
      <c r="C7740" s="672"/>
      <c r="D7740" s="313" t="s">
        <v>13097</v>
      </c>
      <c r="E7740" s="313" t="s">
        <v>8069</v>
      </c>
      <c r="I7740" s="313" t="s">
        <v>8068</v>
      </c>
      <c r="J7740" s="313" t="s">
        <v>525</v>
      </c>
      <c r="K7740" s="313">
        <v>27</v>
      </c>
      <c r="L7740" s="319"/>
      <c r="M7740" s="319">
        <v>38</v>
      </c>
      <c r="N7740" s="319">
        <v>54</v>
      </c>
      <c r="O7740" s="319" t="s">
        <v>9647</v>
      </c>
      <c r="P7740" s="319">
        <v>22</v>
      </c>
      <c r="Q7740" s="319">
        <v>59</v>
      </c>
      <c r="R7740" s="319">
        <v>57</v>
      </c>
      <c r="S7740" s="319" t="s">
        <v>9645</v>
      </c>
      <c r="T7740" s="319">
        <v>1173</v>
      </c>
      <c r="U7740" s="319">
        <v>-27.648</v>
      </c>
      <c r="V7740" s="319">
        <v>22.998999999999999</v>
      </c>
      <c r="W7740" s="319"/>
      <c r="X7740" s="319"/>
      <c r="Y7740" s="319"/>
      <c r="Z7740" s="319"/>
      <c r="AA7740" s="319"/>
      <c r="AB7740" s="319"/>
      <c r="AC7740" s="319"/>
      <c r="AD7740" s="319"/>
      <c r="AE7740" s="319"/>
      <c r="AF7740" s="319"/>
    </row>
    <row r="7741" spans="2:32" s="313" customFormat="1" hidden="1" x14ac:dyDescent="0.25">
      <c r="B7741" s="313" t="s">
        <v>8072</v>
      </c>
      <c r="C7741" s="672"/>
      <c r="D7741" s="313" t="s">
        <v>13098</v>
      </c>
      <c r="E7741" s="313" t="s">
        <v>8073</v>
      </c>
      <c r="I7741" s="313" t="s">
        <v>8074</v>
      </c>
      <c r="J7741" s="313" t="s">
        <v>436</v>
      </c>
      <c r="K7741" s="313">
        <v>57</v>
      </c>
      <c r="L7741" s="319"/>
      <c r="M7741" s="319">
        <v>2</v>
      </c>
      <c r="N7741" s="319">
        <v>49</v>
      </c>
      <c r="O7741" s="319" t="s">
        <v>9644</v>
      </c>
      <c r="P7741" s="319">
        <v>135</v>
      </c>
      <c r="Q7741" s="319">
        <v>21</v>
      </c>
      <c r="R7741" s="319">
        <v>41</v>
      </c>
      <c r="S7741" s="319" t="s">
        <v>9648</v>
      </c>
      <c r="T7741" s="319">
        <v>8</v>
      </c>
      <c r="U7741" s="319">
        <v>57.046999999999997</v>
      </c>
      <c r="V7741" s="319">
        <v>-135.36099999999999</v>
      </c>
      <c r="W7741" s="319"/>
      <c r="X7741" s="319"/>
      <c r="Y7741" s="319"/>
      <c r="Z7741" s="319"/>
      <c r="AA7741" s="319"/>
      <c r="AB7741" s="319"/>
      <c r="AC7741" s="319"/>
      <c r="AD7741" s="319"/>
      <c r="AE7741" s="319"/>
      <c r="AF7741" s="319"/>
    </row>
    <row r="7742" spans="2:32" s="313" customFormat="1" hidden="1" x14ac:dyDescent="0.25">
      <c r="B7742" s="313" t="s">
        <v>7680</v>
      </c>
      <c r="C7742" s="672"/>
      <c r="D7742" s="313" t="s">
        <v>13099</v>
      </c>
      <c r="E7742" s="313" t="s">
        <v>7681</v>
      </c>
      <c r="I7742" s="313" t="s">
        <v>7680</v>
      </c>
      <c r="J7742" s="313" t="s">
        <v>856</v>
      </c>
      <c r="K7742" s="313">
        <v>13</v>
      </c>
      <c r="L7742" s="319"/>
      <c r="M7742" s="319">
        <v>3</v>
      </c>
      <c r="N7742" s="319">
        <v>10</v>
      </c>
      <c r="O7742" s="319" t="s">
        <v>9647</v>
      </c>
      <c r="P7742" s="319">
        <v>64</v>
      </c>
      <c r="Q7742" s="319">
        <v>39</v>
      </c>
      <c r="R7742" s="319">
        <v>42</v>
      </c>
      <c r="S7742" s="319" t="s">
        <v>9648</v>
      </c>
      <c r="T7742" s="319">
        <v>140</v>
      </c>
      <c r="U7742" s="319">
        <v>-13.053000000000001</v>
      </c>
      <c r="V7742" s="319">
        <v>-64.662000000000006</v>
      </c>
      <c r="W7742" s="319"/>
      <c r="X7742" s="319"/>
      <c r="Y7742" s="319"/>
      <c r="Z7742" s="319"/>
      <c r="AA7742" s="319"/>
      <c r="AB7742" s="319"/>
      <c r="AC7742" s="319"/>
      <c r="AD7742" s="319"/>
      <c r="AE7742" s="319"/>
      <c r="AF7742" s="319"/>
    </row>
    <row r="7743" spans="2:32" s="313" customFormat="1" hidden="1" x14ac:dyDescent="0.25">
      <c r="B7743" s="313" t="s">
        <v>7682</v>
      </c>
      <c r="C7743" s="672"/>
      <c r="D7743" s="313" t="s">
        <v>13100</v>
      </c>
      <c r="E7743" s="313" t="s">
        <v>7684</v>
      </c>
      <c r="I7743" s="313" t="s">
        <v>7685</v>
      </c>
      <c r="J7743" s="313" t="s">
        <v>436</v>
      </c>
      <c r="K7743" s="313">
        <v>37</v>
      </c>
      <c r="L7743" s="319"/>
      <c r="M7743" s="319">
        <v>21</v>
      </c>
      <c r="N7743" s="319">
        <v>42</v>
      </c>
      <c r="O7743" s="319" t="s">
        <v>9644</v>
      </c>
      <c r="P7743" s="319">
        <v>121</v>
      </c>
      <c r="Q7743" s="319">
        <v>55</v>
      </c>
      <c r="R7743" s="319">
        <v>44</v>
      </c>
      <c r="S7743" s="319" t="s">
        <v>9648</v>
      </c>
      <c r="T7743" s="319">
        <v>18</v>
      </c>
      <c r="U7743" s="319">
        <v>37.362000000000002</v>
      </c>
      <c r="V7743" s="319">
        <v>-121.929</v>
      </c>
      <c r="W7743" s="319"/>
      <c r="X7743" s="319"/>
      <c r="Y7743" s="319"/>
      <c r="Z7743" s="319"/>
      <c r="AA7743" s="319"/>
      <c r="AB7743" s="319"/>
      <c r="AC7743" s="319"/>
      <c r="AD7743" s="319"/>
      <c r="AE7743" s="319"/>
      <c r="AF7743" s="319"/>
    </row>
    <row r="7744" spans="2:32" s="313" customFormat="1" hidden="1" x14ac:dyDescent="0.25">
      <c r="B7744" s="313" t="s">
        <v>7690</v>
      </c>
      <c r="C7744" s="672"/>
      <c r="D7744" s="313" t="s">
        <v>13101</v>
      </c>
      <c r="E7744" s="313" t="s">
        <v>7691</v>
      </c>
      <c r="I7744" s="313" t="s">
        <v>7692</v>
      </c>
      <c r="J7744" s="313" t="s">
        <v>469</v>
      </c>
      <c r="K7744" s="313">
        <v>23</v>
      </c>
      <c r="L7744" s="319"/>
      <c r="M7744" s="319">
        <v>9</v>
      </c>
      <c r="N7744" s="319">
        <v>6</v>
      </c>
      <c r="O7744" s="319" t="s">
        <v>9644</v>
      </c>
      <c r="P7744" s="319">
        <v>109</v>
      </c>
      <c r="Q7744" s="319">
        <v>43</v>
      </c>
      <c r="R7744" s="319">
        <v>15</v>
      </c>
      <c r="S7744" s="319" t="s">
        <v>9648</v>
      </c>
      <c r="T7744" s="319">
        <v>110</v>
      </c>
      <c r="U7744" s="319">
        <v>23.152000000000001</v>
      </c>
      <c r="V7744" s="319">
        <v>-109.721</v>
      </c>
      <c r="W7744" s="319"/>
      <c r="X7744" s="319"/>
      <c r="Y7744" s="319"/>
      <c r="Z7744" s="319"/>
      <c r="AA7744" s="319"/>
      <c r="AB7744" s="319"/>
      <c r="AC7744" s="319"/>
      <c r="AD7744" s="319"/>
      <c r="AE7744" s="319"/>
      <c r="AF7744" s="319"/>
    </row>
    <row r="7745" spans="2:32" s="313" customFormat="1" hidden="1" x14ac:dyDescent="0.25">
      <c r="B7745" s="313" t="s">
        <v>7693</v>
      </c>
      <c r="C7745" s="672"/>
      <c r="D7745" s="313" t="s">
        <v>13102</v>
      </c>
      <c r="E7745" s="313" t="s">
        <v>7694</v>
      </c>
      <c r="I7745" s="313" t="s">
        <v>7695</v>
      </c>
      <c r="J7745" s="313" t="s">
        <v>878</v>
      </c>
      <c r="K7745" s="313">
        <v>2</v>
      </c>
      <c r="L7745" s="319"/>
      <c r="M7745" s="319">
        <v>34</v>
      </c>
      <c r="N7745" s="319">
        <v>46</v>
      </c>
      <c r="O7745" s="319" t="s">
        <v>9644</v>
      </c>
      <c r="P7745" s="319">
        <v>72</v>
      </c>
      <c r="Q7745" s="319">
        <v>38</v>
      </c>
      <c r="R7745" s="319">
        <v>21</v>
      </c>
      <c r="S7745" s="319" t="s">
        <v>9648</v>
      </c>
      <c r="T7745" s="319">
        <v>185</v>
      </c>
      <c r="U7745" s="319">
        <v>2.5790000000000002</v>
      </c>
      <c r="V7745" s="319">
        <v>-72.638999999999996</v>
      </c>
      <c r="W7745" s="319"/>
      <c r="X7745" s="319"/>
      <c r="Y7745" s="319"/>
      <c r="Z7745" s="319"/>
      <c r="AA7745" s="319"/>
      <c r="AB7745" s="319"/>
      <c r="AC7745" s="319"/>
      <c r="AD7745" s="319"/>
      <c r="AE7745" s="319"/>
      <c r="AF7745" s="319"/>
    </row>
    <row r="7746" spans="2:32" s="313" customFormat="1" hidden="1" x14ac:dyDescent="0.25">
      <c r="B7746" s="313" t="s">
        <v>7682</v>
      </c>
      <c r="C7746" s="672"/>
      <c r="D7746" s="313" t="s">
        <v>13103</v>
      </c>
      <c r="E7746" s="313" t="s">
        <v>7686</v>
      </c>
      <c r="I7746" s="313" t="s">
        <v>7687</v>
      </c>
      <c r="J7746" s="313" t="s">
        <v>1018</v>
      </c>
      <c r="K7746" s="313">
        <v>10</v>
      </c>
      <c r="L7746" s="319"/>
      <c r="M7746" s="319">
        <v>45</v>
      </c>
      <c r="N7746" s="319">
        <v>58</v>
      </c>
      <c r="O7746" s="319" t="s">
        <v>9644</v>
      </c>
      <c r="P7746" s="319">
        <v>121</v>
      </c>
      <c r="Q7746" s="319">
        <v>55</v>
      </c>
      <c r="R7746" s="319">
        <v>56</v>
      </c>
      <c r="S7746" s="319" t="s">
        <v>9645</v>
      </c>
      <c r="T7746" s="319">
        <v>8</v>
      </c>
      <c r="U7746" s="319">
        <v>10.766</v>
      </c>
      <c r="V7746" s="319">
        <v>121.932</v>
      </c>
      <c r="W7746" s="319"/>
      <c r="X7746" s="319"/>
      <c r="Y7746" s="319"/>
      <c r="Z7746" s="319"/>
      <c r="AA7746" s="319"/>
      <c r="AB7746" s="319"/>
      <c r="AC7746" s="319"/>
      <c r="AD7746" s="319"/>
      <c r="AE7746" s="319"/>
      <c r="AF7746" s="319"/>
    </row>
    <row r="7747" spans="2:32" s="313" customFormat="1" hidden="1" x14ac:dyDescent="0.25">
      <c r="B7747" s="313" t="s">
        <v>7858</v>
      </c>
      <c r="C7747" s="672"/>
      <c r="D7747" s="313" t="s">
        <v>13104</v>
      </c>
      <c r="E7747" s="313" t="s">
        <v>7859</v>
      </c>
      <c r="I7747" s="313" t="s">
        <v>7858</v>
      </c>
      <c r="J7747" s="313" t="s">
        <v>1157</v>
      </c>
      <c r="K7747" s="313">
        <v>43</v>
      </c>
      <c r="L7747" s="319"/>
      <c r="M7747" s="319">
        <v>49</v>
      </c>
      <c r="N7747" s="319">
        <v>28</v>
      </c>
      <c r="O7747" s="319" t="s">
        <v>9644</v>
      </c>
      <c r="P7747" s="319">
        <v>18</v>
      </c>
      <c r="Q7747" s="319">
        <v>19</v>
      </c>
      <c r="R7747" s="319">
        <v>53</v>
      </c>
      <c r="S7747" s="319" t="s">
        <v>9645</v>
      </c>
      <c r="T7747" s="319">
        <v>521</v>
      </c>
      <c r="U7747" s="319">
        <v>43.823999999999998</v>
      </c>
      <c r="V7747" s="319">
        <v>18.331</v>
      </c>
      <c r="W7747" s="319"/>
      <c r="X7747" s="319"/>
      <c r="Y7747" s="319"/>
      <c r="Z7747" s="319"/>
      <c r="AA7747" s="319"/>
      <c r="AB7747" s="319"/>
      <c r="AC7747" s="319"/>
      <c r="AD7747" s="319"/>
      <c r="AE7747" s="319"/>
      <c r="AF7747" s="319"/>
    </row>
    <row r="7748" spans="2:32" s="313" customFormat="1" hidden="1" x14ac:dyDescent="0.25">
      <c r="B7748" s="313" t="s">
        <v>7834</v>
      </c>
      <c r="C7748" s="672"/>
      <c r="D7748" s="313" t="s">
        <v>13105</v>
      </c>
      <c r="E7748" s="313" t="s">
        <v>7835</v>
      </c>
      <c r="I7748" s="313" t="s">
        <v>7834</v>
      </c>
      <c r="J7748" s="313" t="s">
        <v>665</v>
      </c>
      <c r="K7748" s="313">
        <v>23</v>
      </c>
      <c r="L7748" s="319"/>
      <c r="M7748" s="319">
        <v>13</v>
      </c>
      <c r="N7748" s="319">
        <v>45</v>
      </c>
      <c r="O7748" s="319" t="s">
        <v>9647</v>
      </c>
      <c r="P7748" s="319">
        <v>45</v>
      </c>
      <c r="Q7748" s="319">
        <v>51</v>
      </c>
      <c r="R7748" s="319">
        <v>41</v>
      </c>
      <c r="S7748" s="319" t="s">
        <v>9648</v>
      </c>
      <c r="T7748" s="319">
        <v>647</v>
      </c>
      <c r="U7748" s="319">
        <v>-23.228999999999999</v>
      </c>
      <c r="V7748" s="319">
        <v>-45.860999999999997</v>
      </c>
      <c r="W7748" s="319"/>
      <c r="X7748" s="319"/>
      <c r="Y7748" s="319"/>
      <c r="Z7748" s="319"/>
      <c r="AA7748" s="319"/>
      <c r="AB7748" s="319"/>
      <c r="AC7748" s="319"/>
      <c r="AD7748" s="319"/>
      <c r="AE7748" s="319"/>
      <c r="AF7748" s="319"/>
    </row>
    <row r="7749" spans="2:32" s="313" customFormat="1" hidden="1" x14ac:dyDescent="0.25">
      <c r="B7749" s="313" t="s">
        <v>7682</v>
      </c>
      <c r="C7749" s="672"/>
      <c r="D7749" s="313" t="s">
        <v>13106</v>
      </c>
      <c r="E7749" s="313" t="s">
        <v>7688</v>
      </c>
      <c r="I7749" s="313" t="s">
        <v>7689</v>
      </c>
      <c r="J7749" s="313" t="s">
        <v>1204</v>
      </c>
      <c r="K7749" s="313">
        <v>9</v>
      </c>
      <c r="L7749" s="319"/>
      <c r="M7749" s="319">
        <v>59</v>
      </c>
      <c r="N7749" s="319">
        <v>37</v>
      </c>
      <c r="O7749" s="319" t="s">
        <v>9644</v>
      </c>
      <c r="P7749" s="319">
        <v>84</v>
      </c>
      <c r="Q7749" s="319">
        <v>12</v>
      </c>
      <c r="R7749" s="319">
        <v>31</v>
      </c>
      <c r="S7749" s="319" t="s">
        <v>9648</v>
      </c>
      <c r="T7749" s="319">
        <v>921</v>
      </c>
      <c r="U7749" s="319">
        <v>9.9939999999999998</v>
      </c>
      <c r="V7749" s="319">
        <v>-84.209000000000003</v>
      </c>
      <c r="W7749" s="319"/>
      <c r="X7749" s="319"/>
      <c r="Y7749" s="319"/>
      <c r="Z7749" s="319"/>
      <c r="AA7749" s="319"/>
      <c r="AB7749" s="319"/>
      <c r="AC7749" s="319"/>
      <c r="AD7749" s="319"/>
      <c r="AE7749" s="319"/>
      <c r="AF7749" s="319"/>
    </row>
    <row r="7750" spans="2:32" s="313" customFormat="1" hidden="1" x14ac:dyDescent="0.25">
      <c r="B7750" s="313" t="s">
        <v>7832</v>
      </c>
      <c r="C7750" s="672"/>
      <c r="D7750" s="313" t="s">
        <v>13107</v>
      </c>
      <c r="E7750" s="313" t="s">
        <v>7833</v>
      </c>
      <c r="I7750" s="313" t="s">
        <v>7832</v>
      </c>
      <c r="J7750" s="313" t="s">
        <v>665</v>
      </c>
      <c r="K7750" s="313">
        <v>20</v>
      </c>
      <c r="L7750" s="319"/>
      <c r="M7750" s="319">
        <v>48</v>
      </c>
      <c r="N7750" s="319">
        <v>59</v>
      </c>
      <c r="O7750" s="319" t="s">
        <v>9647</v>
      </c>
      <c r="P7750" s="319">
        <v>49</v>
      </c>
      <c r="Q7750" s="319">
        <v>24</v>
      </c>
      <c r="R7750" s="319">
        <v>23</v>
      </c>
      <c r="S7750" s="319" t="s">
        <v>9648</v>
      </c>
      <c r="T7750" s="319">
        <v>544</v>
      </c>
      <c r="U7750" s="319">
        <v>-20.815999999999999</v>
      </c>
      <c r="V7750" s="319">
        <v>-49.405999999999999</v>
      </c>
      <c r="W7750" s="319"/>
      <c r="X7750" s="319"/>
      <c r="Y7750" s="319"/>
      <c r="Z7750" s="319"/>
      <c r="AA7750" s="319"/>
      <c r="AB7750" s="319"/>
      <c r="AC7750" s="319"/>
      <c r="AD7750" s="319"/>
      <c r="AE7750" s="319"/>
      <c r="AF7750" s="319"/>
    </row>
    <row r="7751" spans="2:32" s="313" customFormat="1" hidden="1" x14ac:dyDescent="0.25">
      <c r="B7751" s="313" t="s">
        <v>7635</v>
      </c>
      <c r="C7751" s="672"/>
      <c r="D7751" s="313" t="s">
        <v>13108</v>
      </c>
      <c r="E7751" s="313" t="s">
        <v>7636</v>
      </c>
      <c r="I7751" s="313" t="s">
        <v>7637</v>
      </c>
      <c r="J7751" s="313" t="s">
        <v>436</v>
      </c>
      <c r="K7751" s="313">
        <v>31</v>
      </c>
      <c r="L7751" s="319"/>
      <c r="M7751" s="319">
        <v>21</v>
      </c>
      <c r="N7751" s="319">
        <v>27</v>
      </c>
      <c r="O7751" s="319" t="s">
        <v>9644</v>
      </c>
      <c r="P7751" s="319">
        <v>100</v>
      </c>
      <c r="Q7751" s="319">
        <v>29</v>
      </c>
      <c r="R7751" s="319">
        <v>46</v>
      </c>
      <c r="S7751" s="319" t="s">
        <v>9648</v>
      </c>
      <c r="T7751" s="319">
        <v>585</v>
      </c>
      <c r="U7751" s="319">
        <v>31.358000000000001</v>
      </c>
      <c r="V7751" s="319">
        <v>-100.496</v>
      </c>
      <c r="W7751" s="319"/>
      <c r="X7751" s="319"/>
      <c r="Y7751" s="319"/>
      <c r="Z7751" s="319"/>
      <c r="AA7751" s="319"/>
      <c r="AB7751" s="319"/>
      <c r="AC7751" s="319"/>
      <c r="AD7751" s="319"/>
      <c r="AE7751" s="319"/>
      <c r="AF7751" s="319"/>
    </row>
    <row r="7752" spans="2:32" s="313" customFormat="1" hidden="1" x14ac:dyDescent="0.25">
      <c r="B7752" s="313" t="s">
        <v>7696</v>
      </c>
      <c r="C7752" s="672"/>
      <c r="D7752" s="313" t="s">
        <v>13109</v>
      </c>
      <c r="E7752" s="313" t="s">
        <v>7700</v>
      </c>
      <c r="I7752" s="313" t="s">
        <v>7701</v>
      </c>
      <c r="J7752" s="313" t="s">
        <v>534</v>
      </c>
      <c r="K7752" s="313">
        <v>18</v>
      </c>
      <c r="L7752" s="319"/>
      <c r="M7752" s="319">
        <v>26</v>
      </c>
      <c r="N7752" s="319">
        <v>21</v>
      </c>
      <c r="O7752" s="319" t="s">
        <v>9644</v>
      </c>
      <c r="P7752" s="319">
        <v>66</v>
      </c>
      <c r="Q7752" s="319">
        <v>0</v>
      </c>
      <c r="R7752" s="319">
        <v>6</v>
      </c>
      <c r="S7752" s="319" t="s">
        <v>9648</v>
      </c>
      <c r="T7752" s="319">
        <v>3</v>
      </c>
      <c r="U7752" s="319">
        <v>18.439</v>
      </c>
      <c r="V7752" s="319">
        <v>-66.001999999999995</v>
      </c>
      <c r="W7752" s="319"/>
      <c r="X7752" s="319"/>
      <c r="Y7752" s="319"/>
      <c r="Z7752" s="319"/>
      <c r="AA7752" s="319"/>
      <c r="AB7752" s="319"/>
      <c r="AC7752" s="319"/>
      <c r="AD7752" s="319"/>
      <c r="AE7752" s="319"/>
      <c r="AF7752" s="319"/>
    </row>
    <row r="7753" spans="2:32" s="313" customFormat="1" hidden="1" x14ac:dyDescent="0.25">
      <c r="B7753" s="313" t="s">
        <v>7829</v>
      </c>
      <c r="C7753" s="672"/>
      <c r="D7753" s="313" t="s">
        <v>13110</v>
      </c>
      <c r="E7753" s="313" t="s">
        <v>7830</v>
      </c>
      <c r="I7753" s="313" t="s">
        <v>7831</v>
      </c>
      <c r="J7753" s="313" t="s">
        <v>705</v>
      </c>
      <c r="K7753" s="313">
        <v>38</v>
      </c>
      <c r="L7753" s="319"/>
      <c r="M7753" s="319">
        <v>39</v>
      </c>
      <c r="N7753" s="319">
        <v>55</v>
      </c>
      <c r="O7753" s="319" t="s">
        <v>9644</v>
      </c>
      <c r="P7753" s="319">
        <v>28</v>
      </c>
      <c r="Q7753" s="319">
        <v>10</v>
      </c>
      <c r="R7753" s="319">
        <v>32</v>
      </c>
      <c r="S7753" s="319" t="s">
        <v>9648</v>
      </c>
      <c r="T7753" s="319">
        <v>95</v>
      </c>
      <c r="U7753" s="319">
        <v>38.664999999999999</v>
      </c>
      <c r="V7753" s="319">
        <v>-28.175999999999998</v>
      </c>
      <c r="W7753" s="319"/>
      <c r="X7753" s="319"/>
      <c r="Y7753" s="319"/>
      <c r="Z7753" s="319"/>
      <c r="AA7753" s="319"/>
      <c r="AB7753" s="319"/>
      <c r="AC7753" s="319"/>
      <c r="AD7753" s="319"/>
      <c r="AE7753" s="319"/>
      <c r="AF7753" s="319"/>
    </row>
    <row r="7754" spans="2:32" s="313" customFormat="1" hidden="1" x14ac:dyDescent="0.25">
      <c r="B7754" s="313" t="s">
        <v>8185</v>
      </c>
      <c r="C7754" s="672"/>
      <c r="D7754" s="313" t="s">
        <v>13111</v>
      </c>
      <c r="E7754" s="313" t="s">
        <v>8190</v>
      </c>
      <c r="I7754" s="313" t="s">
        <v>8191</v>
      </c>
      <c r="J7754" s="313" t="s">
        <v>436</v>
      </c>
      <c r="K7754" s="313">
        <v>47</v>
      </c>
      <c r="L7754" s="319"/>
      <c r="M7754" s="319">
        <v>36</v>
      </c>
      <c r="N7754" s="319">
        <v>54</v>
      </c>
      <c r="O7754" s="319" t="s">
        <v>9644</v>
      </c>
      <c r="P7754" s="319">
        <v>117</v>
      </c>
      <c r="Q7754" s="319">
        <v>39</v>
      </c>
      <c r="R7754" s="319">
        <v>20</v>
      </c>
      <c r="S7754" s="319" t="s">
        <v>9648</v>
      </c>
      <c r="T7754" s="319">
        <v>751</v>
      </c>
      <c r="U7754" s="319">
        <v>47.615000000000002</v>
      </c>
      <c r="V7754" s="319">
        <v>-117.65600000000001</v>
      </c>
      <c r="W7754" s="319"/>
      <c r="X7754" s="319"/>
      <c r="Y7754" s="319"/>
      <c r="Z7754" s="319"/>
      <c r="AA7754" s="319"/>
      <c r="AB7754" s="319"/>
      <c r="AC7754" s="319"/>
      <c r="AD7754" s="319"/>
      <c r="AE7754" s="319"/>
      <c r="AF7754" s="319"/>
    </row>
    <row r="7755" spans="2:32" s="313" customFormat="1" hidden="1" x14ac:dyDescent="0.25">
      <c r="B7755" s="313" t="s">
        <v>1226</v>
      </c>
      <c r="C7755" s="672"/>
      <c r="D7755" s="313" t="s">
        <v>13112</v>
      </c>
      <c r="E7755" s="313" t="s">
        <v>1227</v>
      </c>
      <c r="I7755" s="313" t="s">
        <v>1229</v>
      </c>
      <c r="J7755" s="313" t="s">
        <v>1228</v>
      </c>
      <c r="K7755" s="313">
        <v>17</v>
      </c>
      <c r="L7755" s="319"/>
      <c r="M7755" s="319">
        <v>18</v>
      </c>
      <c r="N7755" s="319">
        <v>40</v>
      </c>
      <c r="O7755" s="319" t="s">
        <v>9644</v>
      </c>
      <c r="P7755" s="319">
        <v>62</v>
      </c>
      <c r="Q7755" s="319">
        <v>43</v>
      </c>
      <c r="R7755" s="319">
        <v>7</v>
      </c>
      <c r="S7755" s="319" t="s">
        <v>9648</v>
      </c>
      <c r="T7755" s="319">
        <v>52</v>
      </c>
      <c r="U7755" s="319">
        <v>17.311</v>
      </c>
      <c r="V7755" s="319">
        <v>-62.719000000000001</v>
      </c>
      <c r="W7755" s="319"/>
      <c r="X7755" s="319"/>
      <c r="Y7755" s="319"/>
      <c r="Z7755" s="319"/>
      <c r="AA7755" s="319"/>
      <c r="AB7755" s="319"/>
      <c r="AC7755" s="319"/>
      <c r="AD7755" s="319"/>
      <c r="AE7755" s="319"/>
      <c r="AF7755" s="319"/>
    </row>
    <row r="7756" spans="2:32" s="313" customFormat="1" hidden="1" x14ac:dyDescent="0.25">
      <c r="B7756" s="313" t="s">
        <v>7616</v>
      </c>
      <c r="C7756" s="672"/>
      <c r="D7756" s="313" t="s">
        <v>13113</v>
      </c>
      <c r="E7756" s="313" t="s">
        <v>7617</v>
      </c>
      <c r="I7756" s="313" t="s">
        <v>7616</v>
      </c>
      <c r="J7756" s="313" t="s">
        <v>421</v>
      </c>
      <c r="K7756" s="313">
        <v>39</v>
      </c>
      <c r="L7756" s="319"/>
      <c r="M7756" s="319">
        <v>42</v>
      </c>
      <c r="N7756" s="319">
        <v>2</v>
      </c>
      <c r="O7756" s="319" t="s">
        <v>9644</v>
      </c>
      <c r="P7756" s="319">
        <v>66</v>
      </c>
      <c r="Q7756" s="319">
        <v>59</v>
      </c>
      <c r="R7756" s="319">
        <v>5</v>
      </c>
      <c r="S7756" s="319" t="s">
        <v>9645</v>
      </c>
      <c r="T7756" s="319">
        <v>678</v>
      </c>
      <c r="U7756" s="319">
        <v>39.701000000000001</v>
      </c>
      <c r="V7756" s="319">
        <v>66.984999999999999</v>
      </c>
      <c r="W7756" s="319"/>
      <c r="X7756" s="319"/>
      <c r="Y7756" s="319"/>
      <c r="Z7756" s="319"/>
      <c r="AA7756" s="319"/>
      <c r="AB7756" s="319"/>
      <c r="AC7756" s="319"/>
      <c r="AD7756" s="319"/>
      <c r="AE7756" s="319"/>
      <c r="AF7756" s="319"/>
    </row>
    <row r="7757" spans="2:32" s="313" customFormat="1" hidden="1" x14ac:dyDescent="0.25">
      <c r="B7757" s="313" t="s">
        <v>8087</v>
      </c>
      <c r="C7757" s="672"/>
      <c r="D7757" s="313" t="s">
        <v>13114</v>
      </c>
      <c r="E7757" s="313" t="s">
        <v>8088</v>
      </c>
      <c r="I7757" s="313" t="s">
        <v>8089</v>
      </c>
      <c r="J7757" s="313" t="s">
        <v>621</v>
      </c>
      <c r="K7757" s="313">
        <v>59</v>
      </c>
      <c r="L7757" s="319"/>
      <c r="M7757" s="319">
        <v>11</v>
      </c>
      <c r="N7757" s="319">
        <v>6</v>
      </c>
      <c r="O7757" s="319" t="s">
        <v>9644</v>
      </c>
      <c r="P7757" s="319">
        <v>9</v>
      </c>
      <c r="Q7757" s="319">
        <v>34</v>
      </c>
      <c r="R7757" s="319">
        <v>1</v>
      </c>
      <c r="S7757" s="319" t="s">
        <v>9645</v>
      </c>
      <c r="T7757" s="319">
        <v>142</v>
      </c>
      <c r="U7757" s="319">
        <v>59.185000000000002</v>
      </c>
      <c r="V7757" s="319">
        <v>9.5670000000000002</v>
      </c>
      <c r="W7757" s="319"/>
      <c r="X7757" s="319"/>
      <c r="Y7757" s="319"/>
      <c r="Z7757" s="319"/>
      <c r="AA7757" s="319"/>
      <c r="AB7757" s="319"/>
      <c r="AC7757" s="319"/>
      <c r="AD7757" s="319"/>
      <c r="AE7757" s="319"/>
      <c r="AF7757" s="319"/>
    </row>
    <row r="7758" spans="2:32" s="313" customFormat="1" hidden="1" x14ac:dyDescent="0.25">
      <c r="B7758" s="313" t="s">
        <v>7638</v>
      </c>
      <c r="C7758" s="672"/>
      <c r="D7758" s="313" t="s">
        <v>13115</v>
      </c>
      <c r="E7758" s="313" t="s">
        <v>7643</v>
      </c>
      <c r="I7758" s="313" t="s">
        <v>7644</v>
      </c>
      <c r="J7758" s="313" t="s">
        <v>436</v>
      </c>
      <c r="K7758" s="313">
        <v>29</v>
      </c>
      <c r="L7758" s="319"/>
      <c r="M7758" s="319">
        <v>23</v>
      </c>
      <c r="N7758" s="319">
        <v>3</v>
      </c>
      <c r="O7758" s="319" t="s">
        <v>9644</v>
      </c>
      <c r="P7758" s="319">
        <v>98</v>
      </c>
      <c r="Q7758" s="319">
        <v>34</v>
      </c>
      <c r="R7758" s="319">
        <v>51</v>
      </c>
      <c r="S7758" s="319" t="s">
        <v>9648</v>
      </c>
      <c r="T7758" s="319">
        <v>211</v>
      </c>
      <c r="U7758" s="319">
        <v>29.384</v>
      </c>
      <c r="V7758" s="319">
        <v>-98.581000000000003</v>
      </c>
      <c r="W7758" s="319"/>
      <c r="X7758" s="319"/>
      <c r="Y7758" s="319"/>
      <c r="Z7758" s="319"/>
      <c r="AA7758" s="319"/>
      <c r="AB7758" s="319"/>
      <c r="AC7758" s="319"/>
      <c r="AD7758" s="319"/>
      <c r="AE7758" s="319"/>
      <c r="AF7758" s="319"/>
    </row>
    <row r="7759" spans="2:32" s="313" customFormat="1" hidden="1" x14ac:dyDescent="0.25">
      <c r="B7759" s="313" t="s">
        <v>8663</v>
      </c>
      <c r="C7759" s="672"/>
      <c r="D7759" s="313" t="s">
        <v>13116</v>
      </c>
      <c r="E7759" s="313" t="s">
        <v>8664</v>
      </c>
      <c r="I7759" s="313" t="s">
        <v>8665</v>
      </c>
      <c r="J7759" s="313" t="s">
        <v>531</v>
      </c>
      <c r="K7759" s="313">
        <v>40</v>
      </c>
      <c r="L7759" s="319"/>
      <c r="M7759" s="319">
        <v>31</v>
      </c>
      <c r="N7759" s="319">
        <v>11</v>
      </c>
      <c r="O7759" s="319" t="s">
        <v>9644</v>
      </c>
      <c r="P7759" s="319">
        <v>22</v>
      </c>
      <c r="Q7759" s="319">
        <v>58</v>
      </c>
      <c r="R7759" s="319">
        <v>15</v>
      </c>
      <c r="S7759" s="319" t="s">
        <v>9645</v>
      </c>
      <c r="T7759" s="319">
        <v>7</v>
      </c>
      <c r="U7759" s="319">
        <v>40.520000000000003</v>
      </c>
      <c r="V7759" s="319">
        <v>22.971</v>
      </c>
      <c r="W7759" s="319"/>
      <c r="X7759" s="319"/>
      <c r="Y7759" s="319"/>
      <c r="Z7759" s="319"/>
      <c r="AA7759" s="319"/>
      <c r="AB7759" s="319"/>
      <c r="AC7759" s="319"/>
      <c r="AD7759" s="319"/>
      <c r="AE7759" s="319"/>
      <c r="AF7759" s="319"/>
    </row>
    <row r="7760" spans="2:32" s="313" customFormat="1" hidden="1" x14ac:dyDescent="0.25">
      <c r="B7760" s="313" t="s">
        <v>8137</v>
      </c>
      <c r="C7760" s="672"/>
      <c r="D7760" s="313" t="s">
        <v>13117</v>
      </c>
      <c r="E7760" s="313" t="s">
        <v>8138</v>
      </c>
      <c r="I7760" s="313" t="s">
        <v>8139</v>
      </c>
      <c r="J7760" s="313" t="s">
        <v>463</v>
      </c>
      <c r="K7760" s="313">
        <v>12</v>
      </c>
      <c r="L7760" s="319"/>
      <c r="M7760" s="319">
        <v>54</v>
      </c>
      <c r="N7760" s="319">
        <v>58</v>
      </c>
      <c r="O7760" s="319" t="s">
        <v>9644</v>
      </c>
      <c r="P7760" s="319">
        <v>5</v>
      </c>
      <c r="Q7760" s="319">
        <v>12</v>
      </c>
      <c r="R7760" s="319">
        <v>25</v>
      </c>
      <c r="S7760" s="319" t="s">
        <v>9645</v>
      </c>
      <c r="T7760" s="319">
        <v>307</v>
      </c>
      <c r="U7760" s="319">
        <v>12.916</v>
      </c>
      <c r="V7760" s="319">
        <v>5.2069999999999999</v>
      </c>
      <c r="W7760" s="319"/>
      <c r="X7760" s="319"/>
      <c r="Y7760" s="319"/>
      <c r="Z7760" s="319"/>
      <c r="AA7760" s="319"/>
      <c r="AB7760" s="319"/>
      <c r="AC7760" s="319"/>
      <c r="AD7760" s="319"/>
      <c r="AE7760" s="319"/>
      <c r="AF7760" s="319"/>
    </row>
    <row r="7761" spans="2:32" s="313" customFormat="1" hidden="1" x14ac:dyDescent="0.25">
      <c r="B7761" s="313" t="s">
        <v>8094</v>
      </c>
      <c r="C7761" s="672"/>
      <c r="D7761" s="313" t="s">
        <v>13118</v>
      </c>
      <c r="E7761" s="313" t="s">
        <v>8095</v>
      </c>
      <c r="I7761" s="313" t="s">
        <v>8094</v>
      </c>
      <c r="J7761" s="313" t="s">
        <v>6367</v>
      </c>
      <c r="K7761" s="313">
        <v>41</v>
      </c>
      <c r="L7761" s="319"/>
      <c r="M7761" s="319">
        <v>57</v>
      </c>
      <c r="N7761" s="319">
        <v>41</v>
      </c>
      <c r="O7761" s="319" t="s">
        <v>9644</v>
      </c>
      <c r="P7761" s="319">
        <v>21</v>
      </c>
      <c r="Q7761" s="319">
        <v>37</v>
      </c>
      <c r="R7761" s="319">
        <v>17</v>
      </c>
      <c r="S7761" s="319" t="s">
        <v>9645</v>
      </c>
      <c r="T7761" s="319">
        <v>239</v>
      </c>
      <c r="U7761" s="319">
        <v>41.960999999999999</v>
      </c>
      <c r="V7761" s="319">
        <v>21.620999999999999</v>
      </c>
      <c r="W7761" s="319"/>
      <c r="X7761" s="319"/>
      <c r="Y7761" s="319"/>
      <c r="Z7761" s="319"/>
      <c r="AA7761" s="319"/>
      <c r="AB7761" s="319"/>
      <c r="AC7761" s="319"/>
      <c r="AD7761" s="319"/>
      <c r="AE7761" s="319"/>
      <c r="AF7761" s="319"/>
    </row>
    <row r="7762" spans="2:32" s="313" customFormat="1" hidden="1" x14ac:dyDescent="0.25">
      <c r="B7762" s="313" t="s">
        <v>8098</v>
      </c>
      <c r="C7762" s="672"/>
      <c r="D7762" s="313" t="s">
        <v>13119</v>
      </c>
      <c r="E7762" s="313" t="s">
        <v>8099</v>
      </c>
      <c r="I7762" s="313" t="s">
        <v>8098</v>
      </c>
      <c r="J7762" s="313" t="s">
        <v>410</v>
      </c>
      <c r="K7762" s="313">
        <v>55</v>
      </c>
      <c r="L7762" s="319"/>
      <c r="M7762" s="319">
        <v>13</v>
      </c>
      <c r="N7762" s="319">
        <v>31</v>
      </c>
      <c r="O7762" s="319" t="s">
        <v>9644</v>
      </c>
      <c r="P7762" s="319">
        <v>9</v>
      </c>
      <c r="Q7762" s="319">
        <v>15</v>
      </c>
      <c r="R7762" s="319">
        <v>50</v>
      </c>
      <c r="S7762" s="319" t="s">
        <v>9645</v>
      </c>
      <c r="T7762" s="319">
        <v>43</v>
      </c>
      <c r="U7762" s="319">
        <v>55.225000000000001</v>
      </c>
      <c r="V7762" s="319">
        <v>9.2639999999999993</v>
      </c>
      <c r="W7762" s="319"/>
      <c r="X7762" s="319"/>
      <c r="Y7762" s="319"/>
      <c r="Z7762" s="319"/>
      <c r="AA7762" s="319"/>
      <c r="AB7762" s="319"/>
      <c r="AC7762" s="319"/>
      <c r="AD7762" s="319"/>
      <c r="AE7762" s="319"/>
      <c r="AF7762" s="319"/>
    </row>
    <row r="7763" spans="2:32" s="313" customFormat="1" hidden="1" x14ac:dyDescent="0.25">
      <c r="B7763" s="313" t="s">
        <v>8090</v>
      </c>
      <c r="C7763" s="672"/>
      <c r="D7763" s="313" t="s">
        <v>13120</v>
      </c>
      <c r="E7763" s="313" t="s">
        <v>8091</v>
      </c>
      <c r="I7763" s="313" t="s">
        <v>8092</v>
      </c>
      <c r="J7763" s="313" t="s">
        <v>531</v>
      </c>
      <c r="K7763" s="313">
        <v>38</v>
      </c>
      <c r="L7763" s="319"/>
      <c r="M7763" s="319">
        <v>58</v>
      </c>
      <c r="N7763" s="319">
        <v>3</v>
      </c>
      <c r="O7763" s="319" t="s">
        <v>9644</v>
      </c>
      <c r="P7763" s="319">
        <v>24</v>
      </c>
      <c r="Q7763" s="319">
        <v>29</v>
      </c>
      <c r="R7763" s="319">
        <v>14</v>
      </c>
      <c r="S7763" s="319" t="s">
        <v>9645</v>
      </c>
      <c r="T7763" s="319">
        <v>15</v>
      </c>
      <c r="U7763" s="319">
        <v>38.968000000000004</v>
      </c>
      <c r="V7763" s="319">
        <v>24.486999999999998</v>
      </c>
      <c r="W7763" s="319"/>
      <c r="X7763" s="319"/>
      <c r="Y7763" s="319"/>
      <c r="Z7763" s="319"/>
      <c r="AA7763" s="319"/>
      <c r="AB7763" s="319"/>
      <c r="AC7763" s="319"/>
      <c r="AD7763" s="319"/>
      <c r="AE7763" s="319"/>
      <c r="AF7763" s="319"/>
    </row>
    <row r="7764" spans="2:32" s="313" customFormat="1" hidden="1" x14ac:dyDescent="0.25">
      <c r="B7764" s="313" t="s">
        <v>8204</v>
      </c>
      <c r="C7764" s="672"/>
      <c r="D7764" s="313" t="s">
        <v>13121</v>
      </c>
      <c r="E7764" s="313" t="s">
        <v>8205</v>
      </c>
      <c r="I7764" s="313" t="s">
        <v>8206</v>
      </c>
      <c r="J7764" s="313" t="s">
        <v>460</v>
      </c>
      <c r="K7764" s="313">
        <v>28</v>
      </c>
      <c r="L7764" s="319"/>
      <c r="M7764" s="319">
        <v>41</v>
      </c>
      <c r="N7764" s="319">
        <v>7</v>
      </c>
      <c r="O7764" s="319" t="s">
        <v>9644</v>
      </c>
      <c r="P7764" s="319">
        <v>34</v>
      </c>
      <c r="Q7764" s="319">
        <v>3</v>
      </c>
      <c r="R7764" s="319">
        <v>45</v>
      </c>
      <c r="S7764" s="319" t="s">
        <v>9645</v>
      </c>
      <c r="T7764" s="319">
        <v>1332</v>
      </c>
      <c r="U7764" s="319">
        <v>28.684999999999999</v>
      </c>
      <c r="V7764" s="319">
        <v>34.063000000000002</v>
      </c>
      <c r="W7764" s="319"/>
      <c r="X7764" s="319"/>
      <c r="Y7764" s="319"/>
      <c r="Z7764" s="319"/>
      <c r="AA7764" s="319"/>
      <c r="AB7764" s="319"/>
      <c r="AC7764" s="319"/>
      <c r="AD7764" s="319"/>
      <c r="AE7764" s="319"/>
      <c r="AF7764" s="319"/>
    </row>
    <row r="7765" spans="2:32" s="313" customFormat="1" hidden="1" x14ac:dyDescent="0.25">
      <c r="B7765" s="313" t="s">
        <v>7749</v>
      </c>
      <c r="C7765" s="672"/>
      <c r="D7765" s="313" t="s">
        <v>13122</v>
      </c>
      <c r="E7765" s="313" t="s">
        <v>7750</v>
      </c>
      <c r="I7765" s="313" t="s">
        <v>7751</v>
      </c>
      <c r="J7765" s="313" t="s">
        <v>436</v>
      </c>
      <c r="K7765" s="313">
        <v>41</v>
      </c>
      <c r="L7765" s="319"/>
      <c r="M7765" s="319">
        <v>26</v>
      </c>
      <c r="N7765" s="319">
        <v>0</v>
      </c>
      <c r="O7765" s="319" t="s">
        <v>9644</v>
      </c>
      <c r="P7765" s="319">
        <v>82</v>
      </c>
      <c r="Q7765" s="319">
        <v>39</v>
      </c>
      <c r="R7765" s="319">
        <v>8</v>
      </c>
      <c r="S7765" s="319" t="s">
        <v>9648</v>
      </c>
      <c r="T7765" s="319">
        <v>177</v>
      </c>
      <c r="U7765" s="319">
        <v>41.433</v>
      </c>
      <c r="V7765" s="319">
        <v>-82.652000000000001</v>
      </c>
      <c r="W7765" s="319"/>
      <c r="X7765" s="319"/>
      <c r="Y7765" s="319"/>
      <c r="Z7765" s="319"/>
      <c r="AA7765" s="319"/>
      <c r="AB7765" s="319"/>
      <c r="AC7765" s="319"/>
      <c r="AD7765" s="319"/>
      <c r="AE7765" s="319"/>
      <c r="AF7765" s="319"/>
    </row>
    <row r="7766" spans="2:32" s="313" customFormat="1" hidden="1" x14ac:dyDescent="0.25">
      <c r="B7766" s="313" t="s">
        <v>8341</v>
      </c>
      <c r="C7766" s="672"/>
      <c r="D7766" s="313" t="s">
        <v>13123</v>
      </c>
      <c r="E7766" s="313" t="s">
        <v>8342</v>
      </c>
      <c r="I7766" s="313" t="s">
        <v>8341</v>
      </c>
      <c r="J7766" s="313" t="s">
        <v>1051</v>
      </c>
      <c r="K7766" s="313">
        <v>27</v>
      </c>
      <c r="L7766" s="319"/>
      <c r="M7766" s="319">
        <v>43</v>
      </c>
      <c r="N7766" s="319">
        <v>19</v>
      </c>
      <c r="O7766" s="319" t="s">
        <v>9644</v>
      </c>
      <c r="P7766" s="319">
        <v>68</v>
      </c>
      <c r="Q7766" s="319">
        <v>47</v>
      </c>
      <c r="R7766" s="319">
        <v>30</v>
      </c>
      <c r="S7766" s="319" t="s">
        <v>9645</v>
      </c>
      <c r="T7766" s="319">
        <v>60</v>
      </c>
      <c r="U7766" s="319">
        <v>27.722000000000001</v>
      </c>
      <c r="V7766" s="319">
        <v>68.792000000000002</v>
      </c>
      <c r="W7766" s="319"/>
      <c r="X7766" s="319"/>
      <c r="Y7766" s="319"/>
      <c r="Z7766" s="319"/>
      <c r="AA7766" s="319"/>
      <c r="AB7766" s="319"/>
      <c r="AC7766" s="319"/>
      <c r="AD7766" s="319"/>
      <c r="AE7766" s="319"/>
      <c r="AF7766" s="319"/>
    </row>
    <row r="7767" spans="2:32" s="313" customFormat="1" hidden="1" x14ac:dyDescent="0.25">
      <c r="B7767" s="313" t="s">
        <v>7593</v>
      </c>
      <c r="C7767" s="672"/>
      <c r="D7767" s="313" t="s">
        <v>13124</v>
      </c>
      <c r="E7767" s="313" t="s">
        <v>7594</v>
      </c>
      <c r="I7767" s="313" t="s">
        <v>7593</v>
      </c>
      <c r="J7767" s="313" t="s">
        <v>1055</v>
      </c>
      <c r="K7767" s="313">
        <v>24</v>
      </c>
      <c r="L7767" s="319"/>
      <c r="M7767" s="319">
        <v>51</v>
      </c>
      <c r="N7767" s="319">
        <v>21</v>
      </c>
      <c r="O7767" s="319" t="s">
        <v>9647</v>
      </c>
      <c r="P7767" s="319">
        <v>65</v>
      </c>
      <c r="Q7767" s="319">
        <v>29</v>
      </c>
      <c r="R7767" s="319">
        <v>10</v>
      </c>
      <c r="S7767" s="319" t="s">
        <v>9648</v>
      </c>
      <c r="T7767" s="319">
        <v>1243</v>
      </c>
      <c r="U7767" s="319">
        <v>-24.856000000000002</v>
      </c>
      <c r="V7767" s="319">
        <v>-65.486000000000004</v>
      </c>
      <c r="W7767" s="319"/>
      <c r="X7767" s="319"/>
      <c r="Y7767" s="319"/>
      <c r="Z7767" s="319"/>
      <c r="AA7767" s="319"/>
      <c r="AB7767" s="319"/>
      <c r="AC7767" s="319"/>
      <c r="AD7767" s="319"/>
      <c r="AE7767" s="319"/>
      <c r="AF7767" s="319"/>
    </row>
    <row r="7768" spans="2:32" s="313" customFormat="1" hidden="1" x14ac:dyDescent="0.25">
      <c r="B7768" s="313" t="s">
        <v>7590</v>
      </c>
      <c r="C7768" s="672"/>
      <c r="D7768" s="313" t="s">
        <v>13125</v>
      </c>
      <c r="E7768" s="313" t="s">
        <v>7591</v>
      </c>
      <c r="I7768" s="313" t="s">
        <v>7592</v>
      </c>
      <c r="J7768" s="313" t="s">
        <v>436</v>
      </c>
      <c r="K7768" s="313">
        <v>40</v>
      </c>
      <c r="L7768" s="319"/>
      <c r="M7768" s="319">
        <v>47</v>
      </c>
      <c r="N7768" s="319">
        <v>18</v>
      </c>
      <c r="O7768" s="319" t="s">
        <v>9644</v>
      </c>
      <c r="P7768" s="319">
        <v>111</v>
      </c>
      <c r="Q7768" s="319">
        <v>58</v>
      </c>
      <c r="R7768" s="319">
        <v>39</v>
      </c>
      <c r="S7768" s="319" t="s">
        <v>9648</v>
      </c>
      <c r="T7768" s="319">
        <v>1289</v>
      </c>
      <c r="U7768" s="319">
        <v>40.787999999999997</v>
      </c>
      <c r="V7768" s="319">
        <v>-111.97799999999999</v>
      </c>
      <c r="W7768" s="319"/>
      <c r="X7768" s="319"/>
      <c r="Y7768" s="319"/>
      <c r="Z7768" s="319"/>
      <c r="AA7768" s="319"/>
      <c r="AB7768" s="319"/>
      <c r="AC7768" s="319"/>
      <c r="AD7768" s="319"/>
      <c r="AE7768" s="319"/>
      <c r="AF7768" s="319"/>
    </row>
    <row r="7769" spans="2:32" s="313" customFormat="1" hidden="1" x14ac:dyDescent="0.25">
      <c r="B7769" s="313" t="s">
        <v>8104</v>
      </c>
      <c r="C7769" s="672"/>
      <c r="D7769" s="313" t="s">
        <v>13126</v>
      </c>
      <c r="E7769" s="313" t="s">
        <v>8105</v>
      </c>
      <c r="I7769" s="313" t="s">
        <v>8104</v>
      </c>
      <c r="J7769" s="313" t="s">
        <v>1578</v>
      </c>
      <c r="K7769" s="313">
        <v>48</v>
      </c>
      <c r="L7769" s="319"/>
      <c r="M7769" s="319">
        <v>38</v>
      </c>
      <c r="N7769" s="319">
        <v>16</v>
      </c>
      <c r="O7769" s="319" t="s">
        <v>9644</v>
      </c>
      <c r="P7769" s="319">
        <v>19</v>
      </c>
      <c r="Q7769" s="319">
        <v>8</v>
      </c>
      <c r="R7769" s="319">
        <v>2</v>
      </c>
      <c r="S7769" s="319" t="s">
        <v>9645</v>
      </c>
      <c r="T7769" s="319">
        <v>318</v>
      </c>
      <c r="U7769" s="319">
        <v>48.637999999999998</v>
      </c>
      <c r="V7769" s="319">
        <v>19.134</v>
      </c>
      <c r="W7769" s="319"/>
      <c r="X7769" s="319"/>
      <c r="Y7769" s="319"/>
      <c r="Z7769" s="319"/>
      <c r="AA7769" s="319"/>
      <c r="AB7769" s="319"/>
      <c r="AC7769" s="319"/>
      <c r="AD7769" s="319"/>
      <c r="AE7769" s="319"/>
      <c r="AF7769" s="319"/>
    </row>
    <row r="7770" spans="2:32" s="313" customFormat="1" hidden="1" x14ac:dyDescent="0.25">
      <c r="B7770" s="313" t="s">
        <v>8343</v>
      </c>
      <c r="C7770" s="672"/>
      <c r="D7770" s="313" t="s">
        <v>13127</v>
      </c>
      <c r="E7770" s="313" t="s">
        <v>8344</v>
      </c>
      <c r="I7770" s="313" t="s">
        <v>8343</v>
      </c>
      <c r="J7770" s="313" t="s">
        <v>440</v>
      </c>
      <c r="K7770" s="313">
        <v>20</v>
      </c>
      <c r="L7770" s="319"/>
      <c r="M7770" s="319">
        <v>27</v>
      </c>
      <c r="N7770" s="319">
        <v>53</v>
      </c>
      <c r="O7770" s="319" t="s">
        <v>9644</v>
      </c>
      <c r="P7770" s="319">
        <v>45</v>
      </c>
      <c r="Q7770" s="319">
        <v>37</v>
      </c>
      <c r="R7770" s="319">
        <v>10</v>
      </c>
      <c r="S7770" s="319" t="s">
        <v>9645</v>
      </c>
      <c r="T7770" s="319">
        <v>617</v>
      </c>
      <c r="U7770" s="319">
        <v>20.465</v>
      </c>
      <c r="V7770" s="319">
        <v>45.619</v>
      </c>
      <c r="W7770" s="319"/>
      <c r="X7770" s="319"/>
      <c r="Y7770" s="319"/>
      <c r="Z7770" s="319"/>
      <c r="AA7770" s="319"/>
      <c r="AB7770" s="319"/>
      <c r="AC7770" s="319"/>
      <c r="AD7770" s="319"/>
      <c r="AE7770" s="319"/>
      <c r="AF7770" s="319"/>
    </row>
    <row r="7771" spans="2:32" s="313" customFormat="1" hidden="1" x14ac:dyDescent="0.25">
      <c r="B7771" s="313" t="s">
        <v>7573</v>
      </c>
      <c r="C7771" s="672"/>
      <c r="D7771" s="313" t="s">
        <v>13128</v>
      </c>
      <c r="E7771" s="313" t="s">
        <v>7574</v>
      </c>
      <c r="I7771" s="313" t="s">
        <v>7573</v>
      </c>
      <c r="J7771" s="313" t="s">
        <v>4392</v>
      </c>
      <c r="K7771" s="313">
        <v>17</v>
      </c>
      <c r="L7771" s="319"/>
      <c r="M7771" s="319">
        <v>2</v>
      </c>
      <c r="N7771" s="319">
        <v>19</v>
      </c>
      <c r="O7771" s="319" t="s">
        <v>9644</v>
      </c>
      <c r="P7771" s="319">
        <v>54</v>
      </c>
      <c r="Q7771" s="319">
        <v>5</v>
      </c>
      <c r="R7771" s="319">
        <v>28</v>
      </c>
      <c r="S7771" s="319" t="s">
        <v>9645</v>
      </c>
      <c r="T7771" s="319">
        <v>23</v>
      </c>
      <c r="U7771" s="319">
        <v>17.039000000000001</v>
      </c>
      <c r="V7771" s="319">
        <v>54.091000000000001</v>
      </c>
      <c r="W7771" s="319"/>
      <c r="X7771" s="319"/>
      <c r="Y7771" s="319"/>
      <c r="Z7771" s="319"/>
      <c r="AA7771" s="319"/>
      <c r="AB7771" s="319"/>
      <c r="AC7771" s="319"/>
      <c r="AD7771" s="319"/>
      <c r="AE7771" s="319"/>
      <c r="AF7771" s="319"/>
    </row>
    <row r="7772" spans="2:32" s="313" customFormat="1" hidden="1" x14ac:dyDescent="0.25">
      <c r="B7772" s="313" t="s">
        <v>7575</v>
      </c>
      <c r="C7772" s="672"/>
      <c r="D7772" s="313" t="s">
        <v>13129</v>
      </c>
      <c r="E7772" s="313" t="s">
        <v>7576</v>
      </c>
      <c r="I7772" s="313" t="s">
        <v>7575</v>
      </c>
      <c r="J7772" s="313" t="s">
        <v>594</v>
      </c>
      <c r="K7772" s="313">
        <v>40</v>
      </c>
      <c r="L7772" s="319"/>
      <c r="M7772" s="319">
        <v>57</v>
      </c>
      <c r="N7772" s="319">
        <v>7</v>
      </c>
      <c r="O7772" s="319" t="s">
        <v>9644</v>
      </c>
      <c r="P7772" s="319">
        <v>5</v>
      </c>
      <c r="Q7772" s="319">
        <v>30</v>
      </c>
      <c r="R7772" s="319">
        <v>7</v>
      </c>
      <c r="S7772" s="319" t="s">
        <v>9648</v>
      </c>
      <c r="T7772" s="319">
        <v>791</v>
      </c>
      <c r="U7772" s="319">
        <v>40.951999999999998</v>
      </c>
      <c r="V7772" s="319">
        <v>-5.5019999999999998</v>
      </c>
      <c r="W7772" s="319"/>
      <c r="X7772" s="319"/>
      <c r="Y7772" s="319"/>
      <c r="Z7772" s="319"/>
      <c r="AA7772" s="319"/>
      <c r="AB7772" s="319"/>
      <c r="AC7772" s="319"/>
      <c r="AD7772" s="319"/>
      <c r="AE7772" s="319"/>
      <c r="AF7772" s="319"/>
    </row>
    <row r="7773" spans="2:32" s="313" customFormat="1" hidden="1" x14ac:dyDescent="0.25">
      <c r="B7773" s="313" t="s">
        <v>7711</v>
      </c>
      <c r="C7773" s="672"/>
      <c r="D7773" s="313" t="s">
        <v>13130</v>
      </c>
      <c r="E7773" s="313" t="s">
        <v>7712</v>
      </c>
      <c r="I7773" s="313" t="s">
        <v>7713</v>
      </c>
      <c r="J7773" s="313" t="s">
        <v>469</v>
      </c>
      <c r="K7773" s="313">
        <v>22</v>
      </c>
      <c r="L7773" s="319"/>
      <c r="M7773" s="319">
        <v>15</v>
      </c>
      <c r="N7773" s="319">
        <v>15</v>
      </c>
      <c r="O7773" s="319" t="s">
        <v>9644</v>
      </c>
      <c r="P7773" s="319">
        <v>100</v>
      </c>
      <c r="Q7773" s="319">
        <v>55</v>
      </c>
      <c r="R7773" s="319">
        <v>50</v>
      </c>
      <c r="S7773" s="319" t="s">
        <v>9648</v>
      </c>
      <c r="T7773" s="319">
        <v>1851</v>
      </c>
      <c r="U7773" s="319">
        <v>22.254000000000001</v>
      </c>
      <c r="V7773" s="319">
        <v>-100.931</v>
      </c>
      <c r="W7773" s="319"/>
      <c r="X7773" s="319"/>
      <c r="Y7773" s="319"/>
      <c r="Z7773" s="319"/>
      <c r="AA7773" s="319"/>
      <c r="AB7773" s="319"/>
      <c r="AC7773" s="319"/>
      <c r="AD7773" s="319"/>
      <c r="AE7773" s="319"/>
      <c r="AF7773" s="319"/>
    </row>
    <row r="7774" spans="2:32" s="313" customFormat="1" hidden="1" x14ac:dyDescent="0.25">
      <c r="B7774" s="313" t="s">
        <v>1908</v>
      </c>
      <c r="C7774" s="672"/>
      <c r="D7774" s="313" t="s">
        <v>13131</v>
      </c>
      <c r="E7774" s="313" t="s">
        <v>1909</v>
      </c>
      <c r="I7774" s="313" t="s">
        <v>1911</v>
      </c>
      <c r="J7774" s="313" t="s">
        <v>1910</v>
      </c>
      <c r="K7774" s="313">
        <v>14</v>
      </c>
      <c r="L7774" s="319"/>
      <c r="M7774" s="319">
        <v>1</v>
      </c>
      <c r="N7774" s="319">
        <v>12</v>
      </c>
      <c r="O7774" s="319" t="s">
        <v>9644</v>
      </c>
      <c r="P7774" s="319">
        <v>60</v>
      </c>
      <c r="Q7774" s="319">
        <v>59</v>
      </c>
      <c r="R7774" s="319">
        <v>34</v>
      </c>
      <c r="S7774" s="319" t="s">
        <v>9648</v>
      </c>
      <c r="T7774" s="319">
        <v>7</v>
      </c>
      <c r="U7774" s="319">
        <v>14.02</v>
      </c>
      <c r="V7774" s="319">
        <v>-60.993000000000002</v>
      </c>
      <c r="W7774" s="319"/>
      <c r="X7774" s="319"/>
      <c r="Y7774" s="319"/>
      <c r="Z7774" s="319"/>
      <c r="AA7774" s="319"/>
      <c r="AB7774" s="319"/>
      <c r="AC7774" s="319"/>
      <c r="AD7774" s="319"/>
      <c r="AE7774" s="319"/>
      <c r="AF7774" s="319"/>
    </row>
    <row r="7775" spans="2:32" s="313" customFormat="1" hidden="1" x14ac:dyDescent="0.25">
      <c r="B7775" s="313" t="s">
        <v>7595</v>
      </c>
      <c r="C7775" s="672"/>
      <c r="D7775" s="313" t="s">
        <v>13132</v>
      </c>
      <c r="E7775" s="313" t="s">
        <v>7596</v>
      </c>
      <c r="I7775" s="313" t="s">
        <v>7597</v>
      </c>
      <c r="J7775" s="313" t="s">
        <v>469</v>
      </c>
      <c r="K7775" s="313">
        <v>25</v>
      </c>
      <c r="L7775" s="319"/>
      <c r="M7775" s="319">
        <v>32</v>
      </c>
      <c r="N7775" s="319">
        <v>58</v>
      </c>
      <c r="O7775" s="319" t="s">
        <v>9644</v>
      </c>
      <c r="P7775" s="319">
        <v>100</v>
      </c>
      <c r="Q7775" s="319">
        <v>55</v>
      </c>
      <c r="R7775" s="319">
        <v>43</v>
      </c>
      <c r="S7775" s="319" t="s">
        <v>9648</v>
      </c>
      <c r="T7775" s="319">
        <v>1457</v>
      </c>
      <c r="U7775" s="319">
        <v>25.548999999999999</v>
      </c>
      <c r="V7775" s="319">
        <v>-100.929</v>
      </c>
      <c r="W7775" s="319"/>
      <c r="X7775" s="319"/>
      <c r="Y7775" s="319"/>
      <c r="Z7775" s="319"/>
      <c r="AA7775" s="319"/>
      <c r="AB7775" s="319"/>
      <c r="AC7775" s="319"/>
      <c r="AD7775" s="319"/>
      <c r="AE7775" s="319"/>
      <c r="AF7775" s="319"/>
    </row>
    <row r="7776" spans="2:32" s="313" customFormat="1" hidden="1" x14ac:dyDescent="0.25">
      <c r="B7776" s="313" t="s">
        <v>7836</v>
      </c>
      <c r="C7776" s="672"/>
      <c r="D7776" s="313" t="s">
        <v>13133</v>
      </c>
      <c r="E7776" s="313" t="s">
        <v>7837</v>
      </c>
      <c r="I7776" s="313" t="s">
        <v>7838</v>
      </c>
      <c r="J7776" s="313" t="s">
        <v>665</v>
      </c>
      <c r="K7776" s="313">
        <v>2</v>
      </c>
      <c r="L7776" s="319"/>
      <c r="M7776" s="319">
        <v>35</v>
      </c>
      <c r="N7776" s="319">
        <v>19</v>
      </c>
      <c r="O7776" s="319" t="s">
        <v>9647</v>
      </c>
      <c r="P7776" s="319">
        <v>44</v>
      </c>
      <c r="Q7776" s="319">
        <v>14</v>
      </c>
      <c r="R7776" s="319">
        <v>11</v>
      </c>
      <c r="S7776" s="319" t="s">
        <v>9648</v>
      </c>
      <c r="T7776" s="319">
        <v>55</v>
      </c>
      <c r="U7776" s="319">
        <v>-2.589</v>
      </c>
      <c r="V7776" s="319">
        <v>-44.235999999999997</v>
      </c>
      <c r="W7776" s="319"/>
      <c r="X7776" s="319"/>
      <c r="Y7776" s="319"/>
      <c r="Z7776" s="319"/>
      <c r="AA7776" s="319"/>
      <c r="AB7776" s="319"/>
      <c r="AC7776" s="319"/>
      <c r="AD7776" s="319"/>
      <c r="AE7776" s="319"/>
      <c r="AF7776" s="319"/>
    </row>
    <row r="7777" spans="2:32" s="313" customFormat="1" hidden="1" x14ac:dyDescent="0.25">
      <c r="B7777" s="313" t="s">
        <v>7781</v>
      </c>
      <c r="C7777" s="672"/>
      <c r="D7777" s="313" t="s">
        <v>13134</v>
      </c>
      <c r="E7777" s="313" t="s">
        <v>7782</v>
      </c>
      <c r="I7777" s="313" t="s">
        <v>864</v>
      </c>
      <c r="J7777" s="313" t="s">
        <v>705</v>
      </c>
      <c r="K7777" s="313">
        <v>36</v>
      </c>
      <c r="L7777" s="319"/>
      <c r="M7777" s="319">
        <v>58</v>
      </c>
      <c r="N7777" s="319">
        <v>17</v>
      </c>
      <c r="O7777" s="319" t="s">
        <v>9644</v>
      </c>
      <c r="P7777" s="319">
        <v>25</v>
      </c>
      <c r="Q7777" s="319">
        <v>10</v>
      </c>
      <c r="R7777" s="319">
        <v>14</v>
      </c>
      <c r="S7777" s="319" t="s">
        <v>9648</v>
      </c>
      <c r="T7777" s="319">
        <v>94</v>
      </c>
      <c r="U7777" s="319">
        <v>36.970999999999997</v>
      </c>
      <c r="V7777" s="319">
        <v>-25.170999999999999</v>
      </c>
      <c r="W7777" s="319"/>
      <c r="X7777" s="319"/>
      <c r="Y7777" s="319"/>
      <c r="Z7777" s="319"/>
      <c r="AA7777" s="319"/>
      <c r="AB7777" s="319"/>
      <c r="AC7777" s="319"/>
      <c r="AD7777" s="319"/>
      <c r="AE7777" s="319"/>
      <c r="AF7777" s="319"/>
    </row>
    <row r="7778" spans="2:32" s="313" customFormat="1" hidden="1" x14ac:dyDescent="0.25">
      <c r="B7778" s="313" t="s">
        <v>7548</v>
      </c>
      <c r="C7778" s="672"/>
      <c r="D7778" s="313" t="s">
        <v>13135</v>
      </c>
      <c r="E7778" s="313" t="s">
        <v>7555</v>
      </c>
      <c r="I7778" s="313" t="s">
        <v>7556</v>
      </c>
      <c r="J7778" s="313" t="s">
        <v>436</v>
      </c>
      <c r="K7778" s="313">
        <v>38</v>
      </c>
      <c r="L7778" s="319"/>
      <c r="M7778" s="319">
        <v>41</v>
      </c>
      <c r="N7778" s="319">
        <v>43</v>
      </c>
      <c r="O7778" s="319" t="s">
        <v>9644</v>
      </c>
      <c r="P7778" s="319">
        <v>121</v>
      </c>
      <c r="Q7778" s="319">
        <v>35</v>
      </c>
      <c r="R7778" s="319">
        <v>26</v>
      </c>
      <c r="S7778" s="319" t="s">
        <v>9648</v>
      </c>
      <c r="T7778" s="319">
        <v>9</v>
      </c>
      <c r="U7778" s="319">
        <v>38.695</v>
      </c>
      <c r="V7778" s="319">
        <v>-121.59099999999999</v>
      </c>
      <c r="W7778" s="319"/>
      <c r="X7778" s="319"/>
      <c r="Y7778" s="319"/>
      <c r="Z7778" s="319"/>
      <c r="AA7778" s="319"/>
      <c r="AB7778" s="319"/>
      <c r="AC7778" s="319"/>
      <c r="AD7778" s="319"/>
      <c r="AE7778" s="319"/>
      <c r="AF7778" s="319"/>
    </row>
    <row r="7779" spans="2:32" s="313" customFormat="1" hidden="1" x14ac:dyDescent="0.25">
      <c r="B7779" s="313" t="s">
        <v>7623</v>
      </c>
      <c r="C7779" s="672"/>
      <c r="D7779" s="313" t="s">
        <v>13136</v>
      </c>
      <c r="E7779" s="313" t="s">
        <v>7624</v>
      </c>
      <c r="I7779" s="313" t="s">
        <v>7623</v>
      </c>
      <c r="J7779" s="313" t="s">
        <v>531</v>
      </c>
      <c r="K7779" s="313">
        <v>37</v>
      </c>
      <c r="L7779" s="319"/>
      <c r="M7779" s="319">
        <v>41</v>
      </c>
      <c r="N7779" s="319">
        <v>24</v>
      </c>
      <c r="O7779" s="319" t="s">
        <v>9644</v>
      </c>
      <c r="P7779" s="319">
        <v>26</v>
      </c>
      <c r="Q7779" s="319">
        <v>54</v>
      </c>
      <c r="R7779" s="319">
        <v>42</v>
      </c>
      <c r="S7779" s="319" t="s">
        <v>9645</v>
      </c>
      <c r="T7779" s="319">
        <v>7</v>
      </c>
      <c r="U7779" s="319">
        <v>37.69</v>
      </c>
      <c r="V7779" s="319">
        <v>26.911999999999999</v>
      </c>
      <c r="W7779" s="319"/>
      <c r="X7779" s="319"/>
      <c r="Y7779" s="319"/>
      <c r="Z7779" s="319"/>
      <c r="AA7779" s="319"/>
      <c r="AB7779" s="319"/>
      <c r="AC7779" s="319"/>
      <c r="AD7779" s="319"/>
      <c r="AE7779" s="319"/>
      <c r="AF7779" s="319"/>
    </row>
    <row r="7780" spans="2:32" s="313" customFormat="1" hidden="1" x14ac:dyDescent="0.25">
      <c r="B7780" s="313" t="s">
        <v>8287</v>
      </c>
      <c r="C7780" s="672"/>
      <c r="D7780" s="313" t="s">
        <v>13137</v>
      </c>
      <c r="E7780" s="313" t="s">
        <v>8288</v>
      </c>
      <c r="I7780" s="313" t="s">
        <v>8287</v>
      </c>
      <c r="J7780" s="313" t="s">
        <v>651</v>
      </c>
      <c r="K7780" s="313">
        <v>23</v>
      </c>
      <c r="L7780" s="319"/>
      <c r="M7780" s="319">
        <v>34</v>
      </c>
      <c r="N7780" s="319">
        <v>58</v>
      </c>
      <c r="O7780" s="319" t="s">
        <v>9644</v>
      </c>
      <c r="P7780" s="319">
        <v>75</v>
      </c>
      <c r="Q7780" s="319">
        <v>16</v>
      </c>
      <c r="R7780" s="319">
        <v>7</v>
      </c>
      <c r="S7780" s="319" t="s">
        <v>9648</v>
      </c>
      <c r="T7780" s="319">
        <v>4</v>
      </c>
      <c r="U7780" s="319">
        <v>23.582999999999998</v>
      </c>
      <c r="V7780" s="319">
        <v>-75.269000000000005</v>
      </c>
      <c r="W7780" s="319"/>
      <c r="X7780" s="319"/>
      <c r="Y7780" s="319"/>
      <c r="Z7780" s="319"/>
      <c r="AA7780" s="319"/>
      <c r="AB7780" s="319"/>
      <c r="AC7780" s="319"/>
      <c r="AD7780" s="319"/>
      <c r="AE7780" s="319"/>
      <c r="AF7780" s="319"/>
    </row>
    <row r="7781" spans="2:32" s="313" customFormat="1" hidden="1" x14ac:dyDescent="0.25">
      <c r="B7781" s="313" t="s">
        <v>7783</v>
      </c>
      <c r="C7781" s="672"/>
      <c r="D7781" s="313" t="s">
        <v>13138</v>
      </c>
      <c r="E7781" s="313" t="s">
        <v>7784</v>
      </c>
      <c r="I7781" s="313" t="s">
        <v>7785</v>
      </c>
      <c r="J7781" s="313" t="s">
        <v>878</v>
      </c>
      <c r="K7781" s="313">
        <v>11</v>
      </c>
      <c r="L7781" s="319"/>
      <c r="M7781" s="319">
        <v>7</v>
      </c>
      <c r="N7781" s="319">
        <v>10</v>
      </c>
      <c r="O7781" s="319" t="s">
        <v>9644</v>
      </c>
      <c r="P7781" s="319">
        <v>74</v>
      </c>
      <c r="Q7781" s="319">
        <v>13</v>
      </c>
      <c r="R7781" s="319">
        <v>50</v>
      </c>
      <c r="S7781" s="319" t="s">
        <v>9648</v>
      </c>
      <c r="T7781" s="319">
        <v>7</v>
      </c>
      <c r="U7781" s="319">
        <v>11.119</v>
      </c>
      <c r="V7781" s="319">
        <v>-74.230999999999995</v>
      </c>
      <c r="W7781" s="319"/>
      <c r="X7781" s="319"/>
      <c r="Y7781" s="319"/>
      <c r="Z7781" s="319"/>
      <c r="AA7781" s="319"/>
      <c r="AB7781" s="319"/>
      <c r="AC7781" s="319"/>
      <c r="AD7781" s="319"/>
      <c r="AE7781" s="319"/>
      <c r="AF7781" s="319"/>
    </row>
    <row r="7782" spans="2:32" s="313" customFormat="1" hidden="1" x14ac:dyDescent="0.25">
      <c r="B7782" s="313" t="s">
        <v>7564</v>
      </c>
      <c r="C7782" s="672"/>
      <c r="D7782" s="313" t="s">
        <v>13139</v>
      </c>
      <c r="E7782" s="313" t="s">
        <v>7565</v>
      </c>
      <c r="I7782" s="313" t="s">
        <v>7564</v>
      </c>
      <c r="J7782" s="313" t="s">
        <v>722</v>
      </c>
      <c r="K7782" s="313">
        <v>17</v>
      </c>
      <c r="L7782" s="319"/>
      <c r="M7782" s="319">
        <v>5</v>
      </c>
      <c r="N7782" s="319">
        <v>38</v>
      </c>
      <c r="O7782" s="319" t="s">
        <v>9647</v>
      </c>
      <c r="P7782" s="319">
        <v>49</v>
      </c>
      <c r="Q7782" s="319">
        <v>48</v>
      </c>
      <c r="R7782" s="319">
        <v>57</v>
      </c>
      <c r="S7782" s="319" t="s">
        <v>9645</v>
      </c>
      <c r="T7782" s="319">
        <v>3</v>
      </c>
      <c r="U7782" s="319">
        <v>-17.094000000000001</v>
      </c>
      <c r="V7782" s="319">
        <v>49.816000000000003</v>
      </c>
      <c r="W7782" s="319"/>
      <c r="X7782" s="319"/>
      <c r="Y7782" s="319"/>
      <c r="Z7782" s="319"/>
      <c r="AA7782" s="319"/>
      <c r="AB7782" s="319"/>
      <c r="AC7782" s="319"/>
      <c r="AD7782" s="319"/>
      <c r="AE7782" s="319"/>
      <c r="AF7782" s="319"/>
    </row>
    <row r="7783" spans="2:32" s="313" customFormat="1" hidden="1" x14ac:dyDescent="0.25">
      <c r="B7783" s="313" t="s">
        <v>7621</v>
      </c>
      <c r="C7783" s="672"/>
      <c r="D7783" s="313" t="s">
        <v>13140</v>
      </c>
      <c r="E7783" s="313" t="s">
        <v>7622</v>
      </c>
      <c r="I7783" s="313" t="s">
        <v>7621</v>
      </c>
      <c r="J7783" s="313" t="s">
        <v>682</v>
      </c>
      <c r="K7783" s="313">
        <v>46</v>
      </c>
      <c r="L7783" s="319"/>
      <c r="M7783" s="319">
        <v>31</v>
      </c>
      <c r="N7783" s="319">
        <v>57</v>
      </c>
      <c r="O7783" s="319" t="s">
        <v>9644</v>
      </c>
      <c r="P7783" s="319">
        <v>9</v>
      </c>
      <c r="Q7783" s="319">
        <v>52</v>
      </c>
      <c r="R7783" s="319">
        <v>58</v>
      </c>
      <c r="S7783" s="319" t="s">
        <v>9645</v>
      </c>
      <c r="T7783" s="319">
        <v>1707</v>
      </c>
      <c r="U7783" s="319">
        <v>46.531999999999996</v>
      </c>
      <c r="V7783" s="319">
        <v>9.8829999999999991</v>
      </c>
      <c r="W7783" s="319"/>
      <c r="X7783" s="319"/>
      <c r="Y7783" s="319"/>
      <c r="Z7783" s="319"/>
      <c r="AA7783" s="319"/>
      <c r="AB7783" s="319"/>
      <c r="AC7783" s="319"/>
      <c r="AD7783" s="319"/>
      <c r="AE7783" s="319"/>
      <c r="AF7783" s="319"/>
    </row>
    <row r="7784" spans="2:32" s="313" customFormat="1" hidden="1" x14ac:dyDescent="0.25">
      <c r="B7784" s="313" t="s">
        <v>1880</v>
      </c>
      <c r="C7784" s="672"/>
      <c r="D7784" s="313" t="s">
        <v>13141</v>
      </c>
      <c r="E7784" s="313" t="s">
        <v>7757</v>
      </c>
      <c r="I7784" s="313" t="s">
        <v>7758</v>
      </c>
      <c r="J7784" s="313" t="s">
        <v>436</v>
      </c>
      <c r="K7784" s="313">
        <v>33</v>
      </c>
      <c r="L7784" s="319"/>
      <c r="M7784" s="319">
        <v>40</v>
      </c>
      <c r="N7784" s="319">
        <v>32</v>
      </c>
      <c r="O7784" s="319" t="s">
        <v>9644</v>
      </c>
      <c r="P7784" s="319">
        <v>117</v>
      </c>
      <c r="Q7784" s="319">
        <v>52</v>
      </c>
      <c r="R7784" s="319">
        <v>5</v>
      </c>
      <c r="S7784" s="319" t="s">
        <v>9648</v>
      </c>
      <c r="T7784" s="319">
        <v>18</v>
      </c>
      <c r="U7784" s="319">
        <v>33.676000000000002</v>
      </c>
      <c r="V7784" s="319">
        <v>-117.86799999999999</v>
      </c>
      <c r="W7784" s="319"/>
      <c r="X7784" s="319"/>
      <c r="Y7784" s="319"/>
      <c r="Z7784" s="319"/>
      <c r="AA7784" s="319"/>
      <c r="AB7784" s="319"/>
      <c r="AC7784" s="319"/>
      <c r="AD7784" s="319"/>
      <c r="AE7784" s="319"/>
      <c r="AF7784" s="319"/>
    </row>
    <row r="7785" spans="2:32" s="313" customFormat="1" hidden="1" x14ac:dyDescent="0.25">
      <c r="B7785" s="313" t="s">
        <v>7583</v>
      </c>
      <c r="C7785" s="672"/>
      <c r="D7785" s="313" t="s">
        <v>13142</v>
      </c>
      <c r="E7785" s="313" t="s">
        <v>7584</v>
      </c>
      <c r="I7785" s="313" t="s">
        <v>7585</v>
      </c>
      <c r="J7785" s="313" t="s">
        <v>714</v>
      </c>
      <c r="K7785" s="313">
        <v>2</v>
      </c>
      <c r="L7785" s="319"/>
      <c r="M7785" s="319">
        <v>12</v>
      </c>
      <c r="N7785" s="319">
        <v>17</v>
      </c>
      <c r="O7785" s="319" t="s">
        <v>9647</v>
      </c>
      <c r="P7785" s="319">
        <v>80</v>
      </c>
      <c r="Q7785" s="319">
        <v>59</v>
      </c>
      <c r="R7785" s="319">
        <v>19</v>
      </c>
      <c r="S7785" s="319" t="s">
        <v>9648</v>
      </c>
      <c r="T7785" s="319">
        <v>4</v>
      </c>
      <c r="U7785" s="319">
        <v>-2.2050000000000001</v>
      </c>
      <c r="V7785" s="319">
        <v>-80.989000000000004</v>
      </c>
      <c r="W7785" s="319"/>
      <c r="X7785" s="319"/>
      <c r="Y7785" s="319"/>
      <c r="Z7785" s="319"/>
      <c r="AA7785" s="319"/>
      <c r="AB7785" s="319"/>
      <c r="AC7785" s="319"/>
      <c r="AD7785" s="319"/>
      <c r="AE7785" s="319"/>
      <c r="AF7785" s="319"/>
    </row>
    <row r="7786" spans="2:32" s="313" customFormat="1" hidden="1" x14ac:dyDescent="0.25">
      <c r="B7786" s="313" t="s">
        <v>7839</v>
      </c>
      <c r="C7786" s="672"/>
      <c r="D7786" s="313" t="s">
        <v>13143</v>
      </c>
      <c r="E7786" s="313" t="s">
        <v>7840</v>
      </c>
      <c r="I7786" s="313" t="s">
        <v>7841</v>
      </c>
      <c r="J7786" s="313" t="s">
        <v>733</v>
      </c>
      <c r="K7786" s="313">
        <v>16</v>
      </c>
      <c r="L7786" s="319"/>
      <c r="M7786" s="319">
        <v>35</v>
      </c>
      <c r="N7786" s="319">
        <v>18</v>
      </c>
      <c r="O7786" s="319" t="s">
        <v>9644</v>
      </c>
      <c r="P7786" s="319">
        <v>24</v>
      </c>
      <c r="Q7786" s="319">
        <v>17</v>
      </c>
      <c r="R7786" s="319">
        <v>4</v>
      </c>
      <c r="S7786" s="319" t="s">
        <v>9648</v>
      </c>
      <c r="T7786" s="319">
        <v>204</v>
      </c>
      <c r="U7786" s="319">
        <v>16.588000000000001</v>
      </c>
      <c r="V7786" s="319">
        <v>-24.283999999999999</v>
      </c>
      <c r="W7786" s="319"/>
      <c r="X7786" s="319"/>
      <c r="Y7786" s="319"/>
      <c r="Z7786" s="319"/>
      <c r="AA7786" s="319"/>
      <c r="AB7786" s="319"/>
      <c r="AC7786" s="319"/>
      <c r="AD7786" s="319"/>
      <c r="AE7786" s="319"/>
      <c r="AF7786" s="319"/>
    </row>
    <row r="7787" spans="2:32" s="313" customFormat="1" hidden="1" x14ac:dyDescent="0.25">
      <c r="B7787" s="313" t="s">
        <v>7963</v>
      </c>
      <c r="C7787" s="672"/>
      <c r="D7787" s="313" t="s">
        <v>13144</v>
      </c>
      <c r="E7787" s="313" t="s">
        <v>7964</v>
      </c>
      <c r="I7787" s="313" t="s">
        <v>7963</v>
      </c>
      <c r="J7787" s="313" t="s">
        <v>1893</v>
      </c>
      <c r="K7787" s="313">
        <v>52</v>
      </c>
      <c r="L7787" s="319"/>
      <c r="M7787" s="319">
        <v>42</v>
      </c>
      <c r="N7787" s="319">
        <v>7</v>
      </c>
      <c r="O7787" s="319" t="s">
        <v>9644</v>
      </c>
      <c r="P7787" s="319">
        <v>8</v>
      </c>
      <c r="Q7787" s="319">
        <v>55</v>
      </c>
      <c r="R7787" s="319">
        <v>29</v>
      </c>
      <c r="S7787" s="319" t="s">
        <v>9648</v>
      </c>
      <c r="T7787" s="319">
        <v>15</v>
      </c>
      <c r="U7787" s="319">
        <v>52.701999999999998</v>
      </c>
      <c r="V7787" s="319">
        <v>-8.9250000000000007</v>
      </c>
      <c r="W7787" s="319"/>
      <c r="X7787" s="319"/>
      <c r="Y7787" s="319"/>
      <c r="Z7787" s="319"/>
      <c r="AA7787" s="319"/>
      <c r="AB7787" s="319"/>
      <c r="AC7787" s="319"/>
      <c r="AD7787" s="319"/>
      <c r="AE7787" s="319"/>
      <c r="AF7787" s="319"/>
    </row>
    <row r="7788" spans="2:32" s="313" customFormat="1" hidden="1" x14ac:dyDescent="0.25">
      <c r="B7788" s="313" t="s">
        <v>7571</v>
      </c>
      <c r="C7788" s="672"/>
      <c r="D7788" s="313" t="s">
        <v>13145</v>
      </c>
      <c r="E7788" s="313" t="s">
        <v>7572</v>
      </c>
      <c r="I7788" s="313" t="s">
        <v>7571</v>
      </c>
      <c r="J7788" s="313" t="s">
        <v>1148</v>
      </c>
      <c r="K7788" s="313">
        <v>17</v>
      </c>
      <c r="L7788" s="319"/>
      <c r="M7788" s="319">
        <v>11</v>
      </c>
      <c r="N7788" s="319">
        <v>42</v>
      </c>
      <c r="O7788" s="319" t="s">
        <v>9644</v>
      </c>
      <c r="P7788" s="319">
        <v>104</v>
      </c>
      <c r="Q7788" s="319">
        <v>7</v>
      </c>
      <c r="R7788" s="319">
        <v>7</v>
      </c>
      <c r="S7788" s="319" t="s">
        <v>9645</v>
      </c>
      <c r="T7788" s="319">
        <v>162</v>
      </c>
      <c r="U7788" s="319">
        <v>17.195</v>
      </c>
      <c r="V7788" s="319">
        <v>104.119</v>
      </c>
      <c r="W7788" s="319"/>
      <c r="X7788" s="319"/>
      <c r="Y7788" s="319"/>
      <c r="Z7788" s="319"/>
      <c r="AA7788" s="319"/>
      <c r="AB7788" s="319"/>
      <c r="AC7788" s="319"/>
      <c r="AD7788" s="319"/>
      <c r="AE7788" s="319"/>
      <c r="AF7788" s="319"/>
    </row>
    <row r="7789" spans="2:32" s="313" customFormat="1" hidden="1" x14ac:dyDescent="0.25">
      <c r="B7789" s="313" t="s">
        <v>8227</v>
      </c>
      <c r="C7789" s="672"/>
      <c r="D7789" s="313" t="s">
        <v>13146</v>
      </c>
      <c r="E7789" s="313" t="s">
        <v>8228</v>
      </c>
      <c r="I7789" s="313" t="s">
        <v>8229</v>
      </c>
      <c r="J7789" s="313" t="s">
        <v>436</v>
      </c>
      <c r="K7789" s="313">
        <v>57</v>
      </c>
      <c r="L7789" s="319"/>
      <c r="M7789" s="319">
        <v>10</v>
      </c>
      <c r="N7789" s="319">
        <v>2</v>
      </c>
      <c r="O7789" s="319" t="s">
        <v>9644</v>
      </c>
      <c r="P7789" s="319">
        <v>170</v>
      </c>
      <c r="Q7789" s="319">
        <v>13</v>
      </c>
      <c r="R7789" s="319">
        <v>13</v>
      </c>
      <c r="S7789" s="319" t="s">
        <v>9648</v>
      </c>
      <c r="T7789" s="319">
        <v>20</v>
      </c>
      <c r="U7789" s="319">
        <v>57.167000000000002</v>
      </c>
      <c r="V7789" s="319">
        <v>-170.22</v>
      </c>
      <c r="W7789" s="319"/>
      <c r="X7789" s="319"/>
      <c r="Y7789" s="319"/>
      <c r="Z7789" s="319"/>
      <c r="AA7789" s="319"/>
      <c r="AB7789" s="319"/>
      <c r="AC7789" s="319"/>
      <c r="AD7789" s="319"/>
      <c r="AE7789" s="319"/>
      <c r="AF7789" s="319"/>
    </row>
    <row r="7790" spans="2:32" s="313" customFormat="1" hidden="1" x14ac:dyDescent="0.25">
      <c r="B7790" s="313" t="s">
        <v>8260</v>
      </c>
      <c r="C7790" s="672"/>
      <c r="D7790" s="313" t="s">
        <v>13147</v>
      </c>
      <c r="E7790" s="313" t="s">
        <v>8261</v>
      </c>
      <c r="I7790" s="313" t="s">
        <v>8262</v>
      </c>
      <c r="J7790" s="313" t="s">
        <v>423</v>
      </c>
      <c r="K7790" s="313">
        <v>47</v>
      </c>
      <c r="L7790" s="319"/>
      <c r="M7790" s="319">
        <v>18</v>
      </c>
      <c r="N7790" s="319">
        <v>43</v>
      </c>
      <c r="O7790" s="319" t="s">
        <v>9644</v>
      </c>
      <c r="P7790" s="319">
        <v>2</v>
      </c>
      <c r="Q7790" s="319">
        <v>8</v>
      </c>
      <c r="R7790" s="319">
        <v>57</v>
      </c>
      <c r="S7790" s="319" t="s">
        <v>9648</v>
      </c>
      <c r="T7790" s="319">
        <v>4</v>
      </c>
      <c r="U7790" s="319">
        <v>47.311999999999998</v>
      </c>
      <c r="V7790" s="319">
        <v>-2.149</v>
      </c>
      <c r="W7790" s="319"/>
      <c r="X7790" s="319"/>
      <c r="Y7790" s="319"/>
      <c r="Z7790" s="319"/>
      <c r="AA7790" s="319"/>
      <c r="AB7790" s="319"/>
      <c r="AC7790" s="319"/>
      <c r="AD7790" s="319"/>
      <c r="AE7790" s="319"/>
      <c r="AF7790" s="319"/>
    </row>
    <row r="7791" spans="2:32" s="313" customFormat="1" hidden="1" x14ac:dyDescent="0.25">
      <c r="B7791" s="313" t="s">
        <v>7765</v>
      </c>
      <c r="C7791" s="672"/>
      <c r="D7791" s="313" t="s">
        <v>13148</v>
      </c>
      <c r="E7791" s="313" t="s">
        <v>7767</v>
      </c>
      <c r="I7791" s="313" t="s">
        <v>7768</v>
      </c>
      <c r="J7791" s="313" t="s">
        <v>1169</v>
      </c>
      <c r="K7791" s="313">
        <v>22</v>
      </c>
      <c r="L7791" s="319"/>
      <c r="M7791" s="319">
        <v>29</v>
      </c>
      <c r="N7791" s="319">
        <v>31</v>
      </c>
      <c r="O7791" s="319" t="s">
        <v>9644</v>
      </c>
      <c r="P7791" s="319">
        <v>79</v>
      </c>
      <c r="Q7791" s="319">
        <v>56</v>
      </c>
      <c r="R7791" s="319">
        <v>37</v>
      </c>
      <c r="S7791" s="319" t="s">
        <v>9648</v>
      </c>
      <c r="T7791" s="319">
        <v>104</v>
      </c>
      <c r="U7791" s="319">
        <v>22.492000000000001</v>
      </c>
      <c r="V7791" s="319">
        <v>-79.944000000000003</v>
      </c>
      <c r="W7791" s="319"/>
      <c r="X7791" s="319"/>
      <c r="Y7791" s="319"/>
      <c r="Z7791" s="319"/>
      <c r="AA7791" s="319"/>
      <c r="AB7791" s="319"/>
      <c r="AC7791" s="319"/>
      <c r="AD7791" s="319"/>
      <c r="AE7791" s="319"/>
      <c r="AF7791" s="319"/>
    </row>
    <row r="7792" spans="2:32" s="313" customFormat="1" hidden="1" x14ac:dyDescent="0.25">
      <c r="B7792" s="313" t="s">
        <v>8657</v>
      </c>
      <c r="C7792" s="672"/>
      <c r="D7792" s="313" t="s">
        <v>13149</v>
      </c>
      <c r="E7792" s="313" t="s">
        <v>8658</v>
      </c>
      <c r="I7792" s="313" t="s">
        <v>8657</v>
      </c>
      <c r="J7792" s="313" t="s">
        <v>1030</v>
      </c>
      <c r="K7792" s="313">
        <v>18</v>
      </c>
      <c r="L7792" s="319"/>
      <c r="M7792" s="319">
        <v>27</v>
      </c>
      <c r="N7792" s="319">
        <v>38</v>
      </c>
      <c r="O7792" s="319" t="s">
        <v>9644</v>
      </c>
      <c r="P7792" s="319">
        <v>94</v>
      </c>
      <c r="Q7792" s="319">
        <v>17</v>
      </c>
      <c r="R7792" s="319">
        <v>58</v>
      </c>
      <c r="S7792" s="319" t="s">
        <v>9645</v>
      </c>
      <c r="T7792" s="319">
        <v>7</v>
      </c>
      <c r="U7792" s="319">
        <v>18.460999999999999</v>
      </c>
      <c r="V7792" s="319">
        <v>94.299000000000007</v>
      </c>
      <c r="W7792" s="319"/>
      <c r="X7792" s="319"/>
      <c r="Y7792" s="319"/>
      <c r="Z7792" s="319"/>
      <c r="AA7792" s="319"/>
      <c r="AB7792" s="319"/>
      <c r="AC7792" s="319"/>
      <c r="AD7792" s="319"/>
      <c r="AE7792" s="319"/>
      <c r="AF7792" s="319"/>
    </row>
    <row r="7793" spans="2:32" s="313" customFormat="1" hidden="1" x14ac:dyDescent="0.25">
      <c r="B7793" s="313" t="s">
        <v>8142</v>
      </c>
      <c r="C7793" s="672"/>
      <c r="D7793" s="313" t="s">
        <v>13150</v>
      </c>
      <c r="E7793" s="313" t="s">
        <v>8143</v>
      </c>
      <c r="I7793" s="313" t="s">
        <v>8144</v>
      </c>
      <c r="J7793" s="313" t="s">
        <v>726</v>
      </c>
      <c r="K7793" s="313">
        <v>7</v>
      </c>
      <c r="L7793" s="319"/>
      <c r="M7793" s="319">
        <v>30</v>
      </c>
      <c r="N7793" s="319">
        <v>57</v>
      </c>
      <c r="O7793" s="319" t="s">
        <v>9647</v>
      </c>
      <c r="P7793" s="319">
        <v>110</v>
      </c>
      <c r="Q7793" s="319">
        <v>45</v>
      </c>
      <c r="R7793" s="319">
        <v>24</v>
      </c>
      <c r="S7793" s="319" t="s">
        <v>9645</v>
      </c>
      <c r="T7793" s="319">
        <v>129</v>
      </c>
      <c r="U7793" s="319">
        <v>-7.516</v>
      </c>
      <c r="V7793" s="319">
        <v>110.75700000000001</v>
      </c>
      <c r="W7793" s="319"/>
      <c r="X7793" s="319"/>
      <c r="Y7793" s="319"/>
      <c r="Z7793" s="319"/>
      <c r="AA7793" s="319"/>
      <c r="AB7793" s="319"/>
      <c r="AC7793" s="319"/>
      <c r="AD7793" s="319"/>
      <c r="AE7793" s="319"/>
      <c r="AF7793" s="319"/>
    </row>
    <row r="7794" spans="2:32" s="313" customFormat="1" hidden="1" x14ac:dyDescent="0.25">
      <c r="B7794" s="313" t="s">
        <v>8129</v>
      </c>
      <c r="C7794" s="672"/>
      <c r="D7794" s="313" t="s">
        <v>13151</v>
      </c>
      <c r="E7794" s="313" t="s">
        <v>8130</v>
      </c>
      <c r="I7794" s="313" t="s">
        <v>8129</v>
      </c>
      <c r="J7794" s="313" t="s">
        <v>1553</v>
      </c>
      <c r="K7794" s="313">
        <v>42</v>
      </c>
      <c r="L7794" s="319"/>
      <c r="M7794" s="319">
        <v>41</v>
      </c>
      <c r="N7794" s="319">
        <v>42</v>
      </c>
      <c r="O7794" s="319" t="s">
        <v>9644</v>
      </c>
      <c r="P7794" s="319">
        <v>23</v>
      </c>
      <c r="Q7794" s="319">
        <v>24</v>
      </c>
      <c r="R7794" s="319">
        <v>22</v>
      </c>
      <c r="S7794" s="319" t="s">
        <v>9645</v>
      </c>
      <c r="T7794" s="319">
        <v>531</v>
      </c>
      <c r="U7794" s="319">
        <v>42.695</v>
      </c>
      <c r="V7794" s="319">
        <v>23.405999999999999</v>
      </c>
      <c r="W7794" s="319"/>
      <c r="X7794" s="319"/>
      <c r="Y7794" s="319"/>
      <c r="Z7794" s="319"/>
      <c r="AA7794" s="319"/>
      <c r="AB7794" s="319"/>
      <c r="AC7794" s="319"/>
      <c r="AD7794" s="319"/>
      <c r="AE7794" s="319"/>
      <c r="AF7794" s="319"/>
    </row>
    <row r="7795" spans="2:32" s="313" customFormat="1" hidden="1" x14ac:dyDescent="0.25">
      <c r="B7795" s="313" t="s">
        <v>8131</v>
      </c>
      <c r="C7795" s="672"/>
      <c r="D7795" s="313" t="s">
        <v>13152</v>
      </c>
      <c r="E7795" s="313" t="s">
        <v>8132</v>
      </c>
      <c r="I7795" s="313" t="s">
        <v>8133</v>
      </c>
      <c r="J7795" s="313" t="s">
        <v>621</v>
      </c>
      <c r="K7795" s="313">
        <v>61</v>
      </c>
      <c r="L7795" s="319"/>
      <c r="M7795" s="319">
        <v>9</v>
      </c>
      <c r="N7795" s="319">
        <v>22</v>
      </c>
      <c r="O7795" s="319" t="s">
        <v>9644</v>
      </c>
      <c r="P7795" s="319">
        <v>7</v>
      </c>
      <c r="Q7795" s="319">
        <v>8</v>
      </c>
      <c r="R7795" s="319">
        <v>11</v>
      </c>
      <c r="S7795" s="319" t="s">
        <v>9645</v>
      </c>
      <c r="T7795" s="319">
        <v>499</v>
      </c>
      <c r="U7795" s="319">
        <v>61.155999999999999</v>
      </c>
      <c r="V7795" s="319">
        <v>7.1360000000000001</v>
      </c>
      <c r="W7795" s="319"/>
      <c r="X7795" s="319"/>
      <c r="Y7795" s="319"/>
      <c r="Z7795" s="319"/>
      <c r="AA7795" s="319"/>
      <c r="AB7795" s="319"/>
      <c r="AC7795" s="319"/>
      <c r="AD7795" s="319"/>
      <c r="AE7795" s="319"/>
      <c r="AF7795" s="319"/>
    </row>
    <row r="7796" spans="2:32" s="313" customFormat="1" hidden="1" x14ac:dyDescent="0.25">
      <c r="B7796" s="313" t="s">
        <v>8153</v>
      </c>
      <c r="C7796" s="672"/>
      <c r="D7796" s="313" t="s">
        <v>13153</v>
      </c>
      <c r="E7796" s="313" t="s">
        <v>8154</v>
      </c>
      <c r="I7796" s="313" t="s">
        <v>8153</v>
      </c>
      <c r="J7796" s="313" t="s">
        <v>621</v>
      </c>
      <c r="K7796" s="313">
        <v>69</v>
      </c>
      <c r="L7796" s="319"/>
      <c r="M7796" s="319">
        <v>47</v>
      </c>
      <c r="N7796" s="319">
        <v>13</v>
      </c>
      <c r="O7796" s="319" t="s">
        <v>9644</v>
      </c>
      <c r="P7796" s="319">
        <v>20</v>
      </c>
      <c r="Q7796" s="319">
        <v>57</v>
      </c>
      <c r="R7796" s="319">
        <v>34</v>
      </c>
      <c r="S7796" s="319" t="s">
        <v>9645</v>
      </c>
      <c r="T7796" s="319">
        <v>1</v>
      </c>
      <c r="U7796" s="319">
        <v>69.787000000000006</v>
      </c>
      <c r="V7796" s="319">
        <v>20.959</v>
      </c>
      <c r="W7796" s="319"/>
      <c r="X7796" s="319"/>
      <c r="Y7796" s="319"/>
      <c r="Z7796" s="319"/>
      <c r="AA7796" s="319"/>
      <c r="AB7796" s="319"/>
      <c r="AC7796" s="319"/>
      <c r="AD7796" s="319"/>
      <c r="AE7796" s="319"/>
      <c r="AF7796" s="319"/>
    </row>
    <row r="7797" spans="2:32" s="313" customFormat="1" hidden="1" x14ac:dyDescent="0.25">
      <c r="B7797" s="313" t="s">
        <v>7733</v>
      </c>
      <c r="C7797" s="672"/>
      <c r="D7797" s="313" t="s">
        <v>13154</v>
      </c>
      <c r="E7797" s="313" t="s">
        <v>7734</v>
      </c>
      <c r="I7797" s="313" t="s">
        <v>7733</v>
      </c>
      <c r="J7797" s="313" t="s">
        <v>473</v>
      </c>
      <c r="K7797" s="313">
        <v>8</v>
      </c>
      <c r="L7797" s="319"/>
      <c r="M7797" s="319">
        <v>56</v>
      </c>
      <c r="N7797" s="319">
        <v>42</v>
      </c>
      <c r="O7797" s="319" t="s">
        <v>9644</v>
      </c>
      <c r="P7797" s="319">
        <v>64</v>
      </c>
      <c r="Q7797" s="319">
        <v>9</v>
      </c>
      <c r="R7797" s="319">
        <v>3</v>
      </c>
      <c r="S7797" s="319" t="s">
        <v>9648</v>
      </c>
      <c r="T7797" s="319">
        <v>263</v>
      </c>
      <c r="U7797" s="319">
        <v>8.9450000000000003</v>
      </c>
      <c r="V7797" s="319">
        <v>-64.150999999999996</v>
      </c>
      <c r="W7797" s="319"/>
      <c r="X7797" s="319"/>
      <c r="Y7797" s="319"/>
      <c r="Z7797" s="319"/>
      <c r="AA7797" s="319"/>
      <c r="AB7797" s="319"/>
      <c r="AC7797" s="319"/>
      <c r="AD7797" s="319"/>
      <c r="AE7797" s="319"/>
      <c r="AF7797" s="319"/>
    </row>
    <row r="7798" spans="2:32" s="313" customFormat="1" hidden="1" x14ac:dyDescent="0.25">
      <c r="B7798" s="313" t="s">
        <v>8156</v>
      </c>
      <c r="C7798" s="672"/>
      <c r="D7798" s="313" t="s">
        <v>13155</v>
      </c>
      <c r="E7798" s="313" t="s">
        <v>8157</v>
      </c>
      <c r="I7798" s="313" t="s">
        <v>8158</v>
      </c>
      <c r="J7798" s="313" t="s">
        <v>726</v>
      </c>
      <c r="K7798" s="313">
        <v>0</v>
      </c>
      <c r="L7798" s="319"/>
      <c r="M7798" s="319">
        <v>55</v>
      </c>
      <c r="N7798" s="319">
        <v>33</v>
      </c>
      <c r="O7798" s="319" t="s">
        <v>9647</v>
      </c>
      <c r="P7798" s="319">
        <v>131</v>
      </c>
      <c r="Q7798" s="319">
        <v>7</v>
      </c>
      <c r="R7798" s="319">
        <v>12</v>
      </c>
      <c r="S7798" s="319" t="s">
        <v>9645</v>
      </c>
      <c r="T7798" s="319">
        <v>4</v>
      </c>
      <c r="U7798" s="319">
        <v>-0.92600000000000005</v>
      </c>
      <c r="V7798" s="319">
        <v>131.12</v>
      </c>
      <c r="W7798" s="319"/>
      <c r="X7798" s="319"/>
      <c r="Y7798" s="319"/>
      <c r="Z7798" s="319"/>
      <c r="AA7798" s="319"/>
      <c r="AB7798" s="319"/>
      <c r="AC7798" s="319"/>
      <c r="AD7798" s="319"/>
      <c r="AE7798" s="319"/>
      <c r="AF7798" s="319"/>
    </row>
    <row r="7799" spans="2:32" s="313" customFormat="1" hidden="1" x14ac:dyDescent="0.25">
      <c r="B7799" s="313" t="s">
        <v>8120</v>
      </c>
      <c r="C7799" s="672"/>
      <c r="D7799" s="313" t="s">
        <v>13156</v>
      </c>
      <c r="E7799" s="313" t="s">
        <v>8121</v>
      </c>
      <c r="I7799" s="313" t="s">
        <v>8120</v>
      </c>
      <c r="J7799" s="313" t="s">
        <v>2849</v>
      </c>
      <c r="K7799" s="313">
        <v>67</v>
      </c>
      <c r="L7799" s="319"/>
      <c r="M7799" s="319">
        <v>23</v>
      </c>
      <c r="N7799" s="319">
        <v>42</v>
      </c>
      <c r="O7799" s="319" t="s">
        <v>9644</v>
      </c>
      <c r="P7799" s="319">
        <v>26</v>
      </c>
      <c r="Q7799" s="319">
        <v>37</v>
      </c>
      <c r="R7799" s="319">
        <v>8</v>
      </c>
      <c r="S7799" s="319" t="s">
        <v>9645</v>
      </c>
      <c r="T7799" s="319">
        <v>184</v>
      </c>
      <c r="U7799" s="319">
        <v>67.394999999999996</v>
      </c>
      <c r="V7799" s="319">
        <v>26.619</v>
      </c>
      <c r="W7799" s="319"/>
      <c r="X7799" s="319"/>
      <c r="Y7799" s="319"/>
      <c r="Z7799" s="319"/>
      <c r="AA7799" s="319"/>
      <c r="AB7799" s="319"/>
      <c r="AC7799" s="319"/>
      <c r="AD7799" s="319"/>
      <c r="AE7799" s="319"/>
      <c r="AF7799" s="319"/>
    </row>
    <row r="7800" spans="2:32" s="313" customFormat="1" hidden="1" x14ac:dyDescent="0.25">
      <c r="B7800" s="313" t="s">
        <v>8163</v>
      </c>
      <c r="C7800" s="672"/>
      <c r="D7800" s="313" t="s">
        <v>13157</v>
      </c>
      <c r="E7800" s="313" t="s">
        <v>8164</v>
      </c>
      <c r="I7800" s="313" t="s">
        <v>8163</v>
      </c>
      <c r="J7800" s="313" t="s">
        <v>1194</v>
      </c>
      <c r="K7800" s="313">
        <v>50</v>
      </c>
      <c r="L7800" s="319"/>
      <c r="M7800" s="319">
        <v>57</v>
      </c>
      <c r="N7800" s="319">
        <v>0</v>
      </c>
      <c r="O7800" s="319" t="s">
        <v>9644</v>
      </c>
      <c r="P7800" s="319">
        <v>1</v>
      </c>
      <c r="Q7800" s="319">
        <v>21</v>
      </c>
      <c r="R7800" s="319">
        <v>24</v>
      </c>
      <c r="S7800" s="319" t="s">
        <v>9648</v>
      </c>
      <c r="T7800" s="319">
        <v>14</v>
      </c>
      <c r="U7800" s="319">
        <v>50.95</v>
      </c>
      <c r="V7800" s="319">
        <v>-1.357</v>
      </c>
      <c r="W7800" s="319"/>
      <c r="X7800" s="319"/>
      <c r="Y7800" s="319"/>
      <c r="Z7800" s="319"/>
      <c r="AA7800" s="319"/>
      <c r="AB7800" s="319"/>
      <c r="AC7800" s="319"/>
      <c r="AD7800" s="319"/>
      <c r="AE7800" s="319"/>
      <c r="AF7800" s="319"/>
    </row>
    <row r="7801" spans="2:32" s="313" customFormat="1" hidden="1" x14ac:dyDescent="0.25">
      <c r="B7801" s="313" t="s">
        <v>8140</v>
      </c>
      <c r="C7801" s="672"/>
      <c r="D7801" s="313" t="s">
        <v>13158</v>
      </c>
      <c r="E7801" s="313" t="s">
        <v>8141</v>
      </c>
      <c r="I7801" s="313" t="s">
        <v>8140</v>
      </c>
      <c r="J7801" s="313" t="s">
        <v>560</v>
      </c>
      <c r="K7801" s="313">
        <v>41</v>
      </c>
      <c r="L7801" s="319"/>
      <c r="M7801" s="319">
        <v>55</v>
      </c>
      <c r="N7801" s="319">
        <v>27</v>
      </c>
      <c r="O7801" s="319" t="s">
        <v>9644</v>
      </c>
      <c r="P7801" s="319">
        <v>9</v>
      </c>
      <c r="Q7801" s="319">
        <v>24</v>
      </c>
      <c r="R7801" s="319">
        <v>21</v>
      </c>
      <c r="S7801" s="319" t="s">
        <v>9645</v>
      </c>
      <c r="T7801" s="319">
        <v>9</v>
      </c>
      <c r="U7801" s="319">
        <v>41.923999999999999</v>
      </c>
      <c r="V7801" s="319">
        <v>9.4060000000000006</v>
      </c>
      <c r="W7801" s="319"/>
      <c r="X7801" s="319"/>
      <c r="Y7801" s="319"/>
      <c r="Z7801" s="319"/>
      <c r="AA7801" s="319"/>
      <c r="AB7801" s="319"/>
      <c r="AC7801" s="319"/>
      <c r="AD7801" s="319"/>
      <c r="AE7801" s="319"/>
      <c r="AF7801" s="319"/>
    </row>
    <row r="7802" spans="2:32" s="313" customFormat="1" hidden="1" x14ac:dyDescent="0.25">
      <c r="B7802" s="313" t="s">
        <v>3920</v>
      </c>
      <c r="C7802" s="672"/>
      <c r="D7802" s="313" t="s">
        <v>13159</v>
      </c>
      <c r="E7802" s="313" t="s">
        <v>7709</v>
      </c>
      <c r="I7802" s="313" t="s">
        <v>7710</v>
      </c>
      <c r="J7802" s="313" t="s">
        <v>436</v>
      </c>
      <c r="K7802" s="313">
        <v>45</v>
      </c>
      <c r="L7802" s="319"/>
      <c r="M7802" s="319">
        <v>46</v>
      </c>
      <c r="N7802" s="319">
        <v>21</v>
      </c>
      <c r="O7802" s="319" t="s">
        <v>9644</v>
      </c>
      <c r="P7802" s="319">
        <v>122</v>
      </c>
      <c r="Q7802" s="319">
        <v>51</v>
      </c>
      <c r="R7802" s="319">
        <v>44</v>
      </c>
      <c r="S7802" s="319" t="s">
        <v>9648</v>
      </c>
      <c r="T7802" s="319">
        <v>18</v>
      </c>
      <c r="U7802" s="319">
        <v>45.773000000000003</v>
      </c>
      <c r="V7802" s="319">
        <v>-122.86199999999999</v>
      </c>
      <c r="W7802" s="319"/>
      <c r="X7802" s="319"/>
      <c r="Y7802" s="319"/>
      <c r="Z7802" s="319"/>
      <c r="AA7802" s="319"/>
      <c r="AB7802" s="319"/>
      <c r="AC7802" s="319"/>
      <c r="AD7802" s="319"/>
      <c r="AE7802" s="319"/>
      <c r="AF7802" s="319"/>
    </row>
    <row r="7803" spans="2:32" s="313" customFormat="1" hidden="1" x14ac:dyDescent="0.25">
      <c r="B7803" s="313" t="s">
        <v>7772</v>
      </c>
      <c r="C7803" s="672"/>
      <c r="D7803" s="313" t="s">
        <v>13160</v>
      </c>
      <c r="E7803" s="313" t="s">
        <v>7773</v>
      </c>
      <c r="I7803" s="313" t="s">
        <v>4700</v>
      </c>
      <c r="J7803" s="313" t="s">
        <v>594</v>
      </c>
      <c r="K7803" s="313">
        <v>28</v>
      </c>
      <c r="L7803" s="319"/>
      <c r="M7803" s="319">
        <v>37</v>
      </c>
      <c r="N7803" s="319">
        <v>35</v>
      </c>
      <c r="O7803" s="319" t="s">
        <v>9644</v>
      </c>
      <c r="P7803" s="319">
        <v>17</v>
      </c>
      <c r="Q7803" s="319">
        <v>45</v>
      </c>
      <c r="R7803" s="319">
        <v>20</v>
      </c>
      <c r="S7803" s="319" t="s">
        <v>9648</v>
      </c>
      <c r="T7803" s="319">
        <v>33</v>
      </c>
      <c r="U7803" s="319">
        <v>28.626000000000001</v>
      </c>
      <c r="V7803" s="319">
        <v>-17.756</v>
      </c>
      <c r="W7803" s="319"/>
      <c r="X7803" s="319"/>
      <c r="Y7803" s="319"/>
      <c r="Z7803" s="319"/>
      <c r="AA7803" s="319"/>
      <c r="AB7803" s="319"/>
      <c r="AC7803" s="319"/>
      <c r="AD7803" s="319"/>
      <c r="AE7803" s="319"/>
      <c r="AF7803" s="319"/>
    </row>
    <row r="7804" spans="2:32" s="313" customFormat="1" hidden="1" x14ac:dyDescent="0.25">
      <c r="B7804" s="313" t="s">
        <v>7560</v>
      </c>
      <c r="C7804" s="672"/>
      <c r="D7804" s="313" t="s">
        <v>13161</v>
      </c>
      <c r="E7804" s="313" t="s">
        <v>7561</v>
      </c>
      <c r="I7804" s="313" t="s">
        <v>7560</v>
      </c>
      <c r="J7804" s="313" t="s">
        <v>2114</v>
      </c>
      <c r="K7804" s="313">
        <v>25</v>
      </c>
      <c r="L7804" s="319"/>
      <c r="M7804" s="319">
        <v>45</v>
      </c>
      <c r="N7804" s="319">
        <v>33</v>
      </c>
      <c r="O7804" s="319" t="s">
        <v>9644</v>
      </c>
      <c r="P7804" s="319">
        <v>88</v>
      </c>
      <c r="Q7804" s="319">
        <v>54</v>
      </c>
      <c r="R7804" s="319">
        <v>31</v>
      </c>
      <c r="S7804" s="319" t="s">
        <v>9645</v>
      </c>
      <c r="T7804" s="319">
        <v>39</v>
      </c>
      <c r="U7804" s="319">
        <v>25.759</v>
      </c>
      <c r="V7804" s="319">
        <v>88.909000000000006</v>
      </c>
      <c r="W7804" s="319"/>
      <c r="X7804" s="319"/>
      <c r="Y7804" s="319"/>
      <c r="Z7804" s="319"/>
      <c r="AA7804" s="319"/>
      <c r="AB7804" s="319"/>
      <c r="AC7804" s="319"/>
      <c r="AD7804" s="319"/>
      <c r="AE7804" s="319"/>
      <c r="AF7804" s="319"/>
    </row>
    <row r="7805" spans="2:32" s="313" customFormat="1" hidden="1" x14ac:dyDescent="0.25">
      <c r="B7805" s="313" t="s">
        <v>8230</v>
      </c>
      <c r="C7805" s="672"/>
      <c r="D7805" s="313" t="s">
        <v>13162</v>
      </c>
      <c r="E7805" s="313" t="s">
        <v>8235</v>
      </c>
      <c r="I7805" s="313" t="s">
        <v>8236</v>
      </c>
      <c r="J7805" s="313" t="s">
        <v>436</v>
      </c>
      <c r="K7805" s="313">
        <v>27</v>
      </c>
      <c r="L7805" s="319"/>
      <c r="M7805" s="319">
        <v>45</v>
      </c>
      <c r="N7805" s="319">
        <v>54</v>
      </c>
      <c r="O7805" s="319" t="s">
        <v>9644</v>
      </c>
      <c r="P7805" s="319">
        <v>82</v>
      </c>
      <c r="Q7805" s="319">
        <v>37</v>
      </c>
      <c r="R7805" s="319">
        <v>37</v>
      </c>
      <c r="S7805" s="319" t="s">
        <v>9648</v>
      </c>
      <c r="T7805" s="319">
        <v>3</v>
      </c>
      <c r="U7805" s="319">
        <v>27.765000000000001</v>
      </c>
      <c r="V7805" s="319">
        <v>-82.626999999999995</v>
      </c>
      <c r="W7805" s="319"/>
      <c r="X7805" s="319"/>
      <c r="Y7805" s="319"/>
      <c r="Z7805" s="319"/>
      <c r="AA7805" s="319"/>
      <c r="AB7805" s="319"/>
      <c r="AC7805" s="319"/>
      <c r="AD7805" s="319"/>
      <c r="AE7805" s="319"/>
      <c r="AF7805" s="319"/>
    </row>
    <row r="7806" spans="2:32" s="313" customFormat="1" hidden="1" x14ac:dyDescent="0.25">
      <c r="B7806" s="313" t="s">
        <v>2109</v>
      </c>
      <c r="C7806" s="672"/>
      <c r="D7806" s="313" t="s">
        <v>13163</v>
      </c>
      <c r="E7806" s="313" t="s">
        <v>2110</v>
      </c>
      <c r="I7806" s="313" t="s">
        <v>2109</v>
      </c>
      <c r="J7806" s="313" t="s">
        <v>565</v>
      </c>
      <c r="K7806" s="313">
        <v>42</v>
      </c>
      <c r="L7806" s="319"/>
      <c r="M7806" s="319">
        <v>47</v>
      </c>
      <c r="N7806" s="319">
        <v>40</v>
      </c>
      <c r="O7806" s="319" t="s">
        <v>9644</v>
      </c>
      <c r="P7806" s="319">
        <v>141</v>
      </c>
      <c r="Q7806" s="319">
        <v>39</v>
      </c>
      <c r="R7806" s="319">
        <v>59</v>
      </c>
      <c r="S7806" s="319" t="s">
        <v>9645</v>
      </c>
      <c r="T7806" s="319">
        <v>27</v>
      </c>
      <c r="U7806" s="319">
        <v>42.793999999999997</v>
      </c>
      <c r="V7806" s="319">
        <v>141.666</v>
      </c>
      <c r="W7806" s="319"/>
      <c r="X7806" s="319"/>
      <c r="Y7806" s="319"/>
      <c r="Z7806" s="319"/>
      <c r="AA7806" s="319"/>
      <c r="AB7806" s="319"/>
      <c r="AC7806" s="319"/>
      <c r="AD7806" s="319"/>
      <c r="AE7806" s="319"/>
      <c r="AF7806" s="319"/>
    </row>
    <row r="7807" spans="2:32" s="313" customFormat="1" hidden="1" x14ac:dyDescent="0.25">
      <c r="B7807" s="313" t="s">
        <v>7855</v>
      </c>
      <c r="C7807" s="672"/>
      <c r="D7807" s="313" t="s">
        <v>13164</v>
      </c>
      <c r="E7807" s="313" t="s">
        <v>2110</v>
      </c>
      <c r="I7807" s="313" t="s">
        <v>7855</v>
      </c>
      <c r="J7807" s="313" t="s">
        <v>565</v>
      </c>
      <c r="K7807" s="313">
        <v>43</v>
      </c>
      <c r="L7807" s="319"/>
      <c r="M7807" s="319">
        <v>6</v>
      </c>
      <c r="N7807" s="319">
        <v>58</v>
      </c>
      <c r="O7807" s="319" t="s">
        <v>9644</v>
      </c>
      <c r="P7807" s="319">
        <v>141</v>
      </c>
      <c r="Q7807" s="319">
        <v>22</v>
      </c>
      <c r="R7807" s="319">
        <v>48</v>
      </c>
      <c r="S7807" s="319" t="s">
        <v>9645</v>
      </c>
      <c r="T7807" s="319">
        <v>8</v>
      </c>
      <c r="U7807" s="319">
        <v>43.116</v>
      </c>
      <c r="V7807" s="319">
        <v>141.38</v>
      </c>
      <c r="W7807" s="319"/>
      <c r="X7807" s="319"/>
      <c r="Y7807" s="319"/>
      <c r="Z7807" s="319"/>
      <c r="AA7807" s="319"/>
      <c r="AB7807" s="319"/>
      <c r="AC7807" s="319"/>
      <c r="AD7807" s="319"/>
      <c r="AE7807" s="319"/>
      <c r="AF7807" s="319"/>
    </row>
    <row r="7808" spans="2:32" s="313" customFormat="1" hidden="1" x14ac:dyDescent="0.25">
      <c r="B7808" s="313" t="s">
        <v>8171</v>
      </c>
      <c r="C7808" s="672"/>
      <c r="D7808" s="313" t="s">
        <v>13165</v>
      </c>
      <c r="E7808" s="313" t="s">
        <v>8172</v>
      </c>
      <c r="I7808" s="313" t="s">
        <v>8173</v>
      </c>
      <c r="J7808" s="313" t="s">
        <v>406</v>
      </c>
      <c r="K7808" s="313">
        <v>49</v>
      </c>
      <c r="L7808" s="319"/>
      <c r="M7808" s="319">
        <v>58</v>
      </c>
      <c r="N7808" s="319">
        <v>21</v>
      </c>
      <c r="O7808" s="319" t="s">
        <v>9644</v>
      </c>
      <c r="P7808" s="319">
        <v>6</v>
      </c>
      <c r="Q7808" s="319">
        <v>41</v>
      </c>
      <c r="R7808" s="319">
        <v>33</v>
      </c>
      <c r="S7808" s="319" t="s">
        <v>9645</v>
      </c>
      <c r="T7808" s="319">
        <v>365</v>
      </c>
      <c r="U7808" s="319">
        <v>49.972999999999999</v>
      </c>
      <c r="V7808" s="319">
        <v>6.6920000000000002</v>
      </c>
      <c r="W7808" s="319"/>
      <c r="X7808" s="319"/>
      <c r="Y7808" s="319"/>
      <c r="Z7808" s="319"/>
      <c r="AA7808" s="319"/>
      <c r="AB7808" s="319"/>
      <c r="AC7808" s="319"/>
      <c r="AD7808" s="319"/>
      <c r="AE7808" s="319"/>
      <c r="AF7808" s="319"/>
    </row>
    <row r="7809" spans="2:32" s="313" customFormat="1" hidden="1" x14ac:dyDescent="0.25">
      <c r="B7809" s="313" t="s">
        <v>7566</v>
      </c>
      <c r="C7809" s="672"/>
      <c r="D7809" s="313" t="s">
        <v>13166</v>
      </c>
      <c r="E7809" s="313" t="s">
        <v>7567</v>
      </c>
      <c r="I7809" s="313" t="s">
        <v>7568</v>
      </c>
      <c r="J7809" s="313" t="s">
        <v>512</v>
      </c>
      <c r="K7809" s="313">
        <v>15</v>
      </c>
      <c r="L7809" s="319"/>
      <c r="M7809" s="319">
        <v>7</v>
      </c>
      <c r="N7809" s="319">
        <v>10</v>
      </c>
      <c r="O7809" s="319" t="s">
        <v>9644</v>
      </c>
      <c r="P7809" s="319">
        <v>145</v>
      </c>
      <c r="Q7809" s="319">
        <v>43</v>
      </c>
      <c r="R7809" s="319">
        <v>45</v>
      </c>
      <c r="S7809" s="319" t="s">
        <v>9645</v>
      </c>
      <c r="T7809" s="319">
        <v>66</v>
      </c>
      <c r="U7809" s="319">
        <v>15.119</v>
      </c>
      <c r="V7809" s="319">
        <v>145.72900000000001</v>
      </c>
      <c r="W7809" s="319"/>
      <c r="X7809" s="319"/>
      <c r="Y7809" s="319"/>
      <c r="Z7809" s="319"/>
      <c r="AA7809" s="319"/>
      <c r="AB7809" s="319"/>
      <c r="AC7809" s="319"/>
      <c r="AD7809" s="319"/>
      <c r="AE7809" s="319"/>
      <c r="AF7809" s="319"/>
    </row>
    <row r="7810" spans="2:32" s="313" customFormat="1" hidden="1" x14ac:dyDescent="0.25">
      <c r="B7810" s="313" t="s">
        <v>5594</v>
      </c>
      <c r="C7810" s="672"/>
      <c r="D7810" s="313" t="s">
        <v>13167</v>
      </c>
      <c r="E7810" s="313" t="s">
        <v>5595</v>
      </c>
      <c r="I7810" s="313" t="s">
        <v>5594</v>
      </c>
      <c r="J7810" s="313" t="s">
        <v>1343</v>
      </c>
      <c r="K7810" s="313">
        <v>14</v>
      </c>
      <c r="L7810" s="319"/>
      <c r="M7810" s="319">
        <v>39</v>
      </c>
      <c r="N7810" s="319">
        <v>27</v>
      </c>
      <c r="O7810" s="319" t="s">
        <v>9647</v>
      </c>
      <c r="P7810" s="319">
        <v>17</v>
      </c>
      <c r="Q7810" s="319">
        <v>43</v>
      </c>
      <c r="R7810" s="319">
        <v>11</v>
      </c>
      <c r="S7810" s="319" t="s">
        <v>9645</v>
      </c>
      <c r="T7810" s="319">
        <v>1363</v>
      </c>
      <c r="U7810" s="319">
        <v>-14.657999999999999</v>
      </c>
      <c r="V7810" s="319">
        <v>17.72</v>
      </c>
      <c r="W7810" s="319"/>
      <c r="X7810" s="319"/>
      <c r="Y7810" s="319"/>
      <c r="Z7810" s="319"/>
      <c r="AA7810" s="319"/>
      <c r="AB7810" s="319"/>
      <c r="AC7810" s="319"/>
      <c r="AD7810" s="319"/>
      <c r="AE7810" s="319"/>
      <c r="AF7810" s="319"/>
    </row>
    <row r="7811" spans="2:32" s="313" customFormat="1" hidden="1" x14ac:dyDescent="0.25">
      <c r="B7811" s="313" t="s">
        <v>9370</v>
      </c>
      <c r="C7811" s="672"/>
      <c r="D7811" s="313" t="s">
        <v>13168</v>
      </c>
      <c r="E7811" s="313" t="s">
        <v>9371</v>
      </c>
      <c r="I7811" s="313" t="s">
        <v>9372</v>
      </c>
      <c r="J7811" s="313" t="s">
        <v>436</v>
      </c>
      <c r="K7811" s="313">
        <v>33</v>
      </c>
      <c r="L7811" s="319"/>
      <c r="M7811" s="319">
        <v>59</v>
      </c>
      <c r="N7811" s="319">
        <v>19</v>
      </c>
      <c r="O7811" s="319" t="s">
        <v>9644</v>
      </c>
      <c r="P7811" s="319">
        <v>98</v>
      </c>
      <c r="Q7811" s="319">
        <v>29</v>
      </c>
      <c r="R7811" s="319">
        <v>30</v>
      </c>
      <c r="S7811" s="319" t="s">
        <v>9648</v>
      </c>
      <c r="T7811" s="319">
        <v>311</v>
      </c>
      <c r="U7811" s="319">
        <v>33.988999999999997</v>
      </c>
      <c r="V7811" s="319">
        <v>-98.492000000000004</v>
      </c>
      <c r="W7811" s="319"/>
      <c r="X7811" s="319"/>
      <c r="Y7811" s="319"/>
      <c r="Z7811" s="319"/>
      <c r="AA7811" s="319"/>
      <c r="AB7811" s="319"/>
      <c r="AC7811" s="319"/>
      <c r="AD7811" s="319"/>
      <c r="AE7811" s="319"/>
      <c r="AF7811" s="319"/>
    </row>
    <row r="7812" spans="2:32" s="313" customFormat="1" hidden="1" x14ac:dyDescent="0.25">
      <c r="B7812" s="313" t="s">
        <v>8183</v>
      </c>
      <c r="C7812" s="672"/>
      <c r="D7812" s="313" t="s">
        <v>13169</v>
      </c>
      <c r="E7812" s="313" t="s">
        <v>8184</v>
      </c>
      <c r="I7812" s="313" t="s">
        <v>8183</v>
      </c>
      <c r="J7812" s="313" t="s">
        <v>1948</v>
      </c>
      <c r="K7812" s="313">
        <v>43</v>
      </c>
      <c r="L7812" s="319"/>
      <c r="M7812" s="319">
        <v>32</v>
      </c>
      <c r="N7812" s="319">
        <v>20</v>
      </c>
      <c r="O7812" s="319" t="s">
        <v>9644</v>
      </c>
      <c r="P7812" s="319">
        <v>16</v>
      </c>
      <c r="Q7812" s="319">
        <v>17</v>
      </c>
      <c r="R7812" s="319">
        <v>52</v>
      </c>
      <c r="S7812" s="319" t="s">
        <v>9645</v>
      </c>
      <c r="T7812" s="319">
        <v>25</v>
      </c>
      <c r="U7812" s="319">
        <v>43.539000000000001</v>
      </c>
      <c r="V7812" s="319">
        <v>16.297999999999998</v>
      </c>
      <c r="W7812" s="319"/>
      <c r="X7812" s="319"/>
      <c r="Y7812" s="319"/>
      <c r="Z7812" s="319"/>
      <c r="AA7812" s="319"/>
      <c r="AB7812" s="319"/>
      <c r="AC7812" s="319"/>
      <c r="AD7812" s="319"/>
      <c r="AE7812" s="319"/>
      <c r="AF7812" s="319"/>
    </row>
    <row r="7813" spans="2:32" s="313" customFormat="1" hidden="1" x14ac:dyDescent="0.25">
      <c r="B7813" s="313" t="s">
        <v>7719</v>
      </c>
      <c r="C7813" s="672"/>
      <c r="D7813" s="313" t="s">
        <v>13170</v>
      </c>
      <c r="E7813" s="313" t="s">
        <v>7720</v>
      </c>
      <c r="I7813" s="313" t="s">
        <v>7719</v>
      </c>
      <c r="J7813" s="313" t="s">
        <v>443</v>
      </c>
      <c r="K7813" s="313">
        <v>4</v>
      </c>
      <c r="L7813" s="319"/>
      <c r="M7813" s="319">
        <v>44</v>
      </c>
      <c r="N7813" s="319">
        <v>48</v>
      </c>
      <c r="O7813" s="319" t="s">
        <v>9644</v>
      </c>
      <c r="P7813" s="319">
        <v>6</v>
      </c>
      <c r="Q7813" s="319">
        <v>39</v>
      </c>
      <c r="R7813" s="319">
        <v>38</v>
      </c>
      <c r="S7813" s="319" t="s">
        <v>9648</v>
      </c>
      <c r="T7813" s="319">
        <v>8</v>
      </c>
      <c r="U7813" s="319">
        <v>4.7469999999999999</v>
      </c>
      <c r="V7813" s="319">
        <v>-6.6609999999999996</v>
      </c>
      <c r="W7813" s="319"/>
      <c r="X7813" s="319"/>
      <c r="Y7813" s="319"/>
      <c r="Z7813" s="319"/>
      <c r="AA7813" s="319"/>
      <c r="AB7813" s="319"/>
      <c r="AC7813" s="319"/>
      <c r="AD7813" s="319"/>
      <c r="AE7813" s="319"/>
      <c r="AF7813" s="319"/>
    </row>
    <row r="7814" spans="2:32" s="313" customFormat="1" hidden="1" x14ac:dyDescent="0.25">
      <c r="B7814" s="313" t="s">
        <v>8050</v>
      </c>
      <c r="C7814" s="672"/>
      <c r="D7814" s="313" t="s">
        <v>13171</v>
      </c>
      <c r="E7814" s="313" t="s">
        <v>8051</v>
      </c>
      <c r="I7814" s="313" t="s">
        <v>8052</v>
      </c>
      <c r="J7814" s="313" t="s">
        <v>726</v>
      </c>
      <c r="K7814" s="313">
        <v>0</v>
      </c>
      <c r="L7814" s="319"/>
      <c r="M7814" s="319">
        <v>3</v>
      </c>
      <c r="N7814" s="319">
        <v>49</v>
      </c>
      <c r="O7814" s="319" t="s">
        <v>9644</v>
      </c>
      <c r="P7814" s="319">
        <v>111</v>
      </c>
      <c r="Q7814" s="319">
        <v>28</v>
      </c>
      <c r="R7814" s="319">
        <v>29</v>
      </c>
      <c r="S7814" s="319" t="s">
        <v>9645</v>
      </c>
      <c r="T7814" s="319">
        <v>30</v>
      </c>
      <c r="U7814" s="319">
        <v>6.4000000000000001E-2</v>
      </c>
      <c r="V7814" s="319">
        <v>111.47499999999999</v>
      </c>
      <c r="W7814" s="319"/>
      <c r="X7814" s="319"/>
      <c r="Y7814" s="319"/>
      <c r="Z7814" s="319"/>
      <c r="AA7814" s="319"/>
      <c r="AB7814" s="319"/>
      <c r="AC7814" s="319"/>
      <c r="AD7814" s="319"/>
      <c r="AE7814" s="319"/>
      <c r="AF7814" s="319"/>
    </row>
    <row r="7815" spans="2:32" s="313" customFormat="1" hidden="1" x14ac:dyDescent="0.25">
      <c r="B7815" s="313" t="s">
        <v>8329</v>
      </c>
      <c r="C7815" s="672"/>
      <c r="D7815" s="313" t="s">
        <v>13172</v>
      </c>
      <c r="E7815" s="313" t="s">
        <v>8330</v>
      </c>
      <c r="I7815" s="313" t="s">
        <v>8331</v>
      </c>
      <c r="J7815" s="313" t="s">
        <v>856</v>
      </c>
      <c r="K7815" s="313">
        <v>19</v>
      </c>
      <c r="L7815" s="319"/>
      <c r="M7815" s="319">
        <v>0</v>
      </c>
      <c r="N7815" s="319">
        <v>25</v>
      </c>
      <c r="O7815" s="319" t="s">
        <v>9647</v>
      </c>
      <c r="P7815" s="319">
        <v>65</v>
      </c>
      <c r="Q7815" s="319">
        <v>17</v>
      </c>
      <c r="R7815" s="319">
        <v>20</v>
      </c>
      <c r="S7815" s="319" t="s">
        <v>9648</v>
      </c>
      <c r="T7815" s="319">
        <v>2905</v>
      </c>
      <c r="U7815" s="319">
        <v>-19.007000000000001</v>
      </c>
      <c r="V7815" s="319">
        <v>-65.289000000000001</v>
      </c>
      <c r="W7815" s="319"/>
      <c r="X7815" s="319"/>
      <c r="Y7815" s="319"/>
      <c r="Z7815" s="319"/>
      <c r="AA7815" s="319"/>
      <c r="AB7815" s="319"/>
      <c r="AC7815" s="319"/>
      <c r="AD7815" s="319"/>
      <c r="AE7815" s="319"/>
      <c r="AF7815" s="319"/>
    </row>
    <row r="7816" spans="2:32" s="313" customFormat="1" hidden="1" x14ac:dyDescent="0.25">
      <c r="B7816" s="313" t="s">
        <v>7925</v>
      </c>
      <c r="C7816" s="672"/>
      <c r="D7816" s="313" t="s">
        <v>13173</v>
      </c>
      <c r="E7816" s="313" t="s">
        <v>7926</v>
      </c>
      <c r="I7816" s="313" t="s">
        <v>7927</v>
      </c>
      <c r="J7816" s="313" t="s">
        <v>726</v>
      </c>
      <c r="K7816" s="313">
        <v>6</v>
      </c>
      <c r="L7816" s="319"/>
      <c r="M7816" s="319">
        <v>58</v>
      </c>
      <c r="N7816" s="319">
        <v>23</v>
      </c>
      <c r="O7816" s="319" t="s">
        <v>9647</v>
      </c>
      <c r="P7816" s="319">
        <v>110</v>
      </c>
      <c r="Q7816" s="319">
        <v>22</v>
      </c>
      <c r="R7816" s="319">
        <v>31</v>
      </c>
      <c r="S7816" s="319" t="s">
        <v>9645</v>
      </c>
      <c r="T7816" s="319">
        <v>4</v>
      </c>
      <c r="U7816" s="319">
        <v>-6.9729999999999999</v>
      </c>
      <c r="V7816" s="319">
        <v>110.375</v>
      </c>
      <c r="W7816" s="319"/>
      <c r="X7816" s="319"/>
      <c r="Y7816" s="319"/>
      <c r="Z7816" s="319"/>
      <c r="AA7816" s="319"/>
      <c r="AB7816" s="319"/>
      <c r="AC7816" s="319"/>
      <c r="AD7816" s="319"/>
      <c r="AE7816" s="319"/>
      <c r="AF7816" s="319"/>
    </row>
    <row r="7817" spans="2:32" s="313" customFormat="1" hidden="1" x14ac:dyDescent="0.25">
      <c r="B7817" s="313" t="s">
        <v>7865</v>
      </c>
      <c r="C7817" s="672"/>
      <c r="D7817" s="313" t="s">
        <v>13174</v>
      </c>
      <c r="E7817" s="313" t="s">
        <v>7866</v>
      </c>
      <c r="I7817" s="313" t="s">
        <v>7865</v>
      </c>
      <c r="J7817" s="313" t="s">
        <v>430</v>
      </c>
      <c r="K7817" s="313">
        <v>9</v>
      </c>
      <c r="L7817" s="319"/>
      <c r="M7817" s="319">
        <v>9</v>
      </c>
      <c r="N7817" s="319">
        <v>4</v>
      </c>
      <c r="O7817" s="319" t="s">
        <v>9644</v>
      </c>
      <c r="P7817" s="319">
        <v>18</v>
      </c>
      <c r="Q7817" s="319">
        <v>22</v>
      </c>
      <c r="R7817" s="319">
        <v>46</v>
      </c>
      <c r="S7817" s="319" t="s">
        <v>9645</v>
      </c>
      <c r="T7817" s="319">
        <v>366</v>
      </c>
      <c r="U7817" s="319">
        <v>9.1509999999999998</v>
      </c>
      <c r="V7817" s="319">
        <v>18.379000000000001</v>
      </c>
      <c r="W7817" s="319"/>
      <c r="X7817" s="319"/>
      <c r="Y7817" s="319"/>
      <c r="Z7817" s="319"/>
      <c r="AA7817" s="319"/>
      <c r="AB7817" s="319"/>
      <c r="AC7817" s="319"/>
      <c r="AD7817" s="319"/>
      <c r="AE7817" s="319"/>
      <c r="AF7817" s="319"/>
    </row>
    <row r="7818" spans="2:32" s="313" customFormat="1" hidden="1" x14ac:dyDescent="0.25">
      <c r="B7818" s="313" t="s">
        <v>7613</v>
      </c>
      <c r="C7818" s="672"/>
      <c r="D7818" s="313" t="s">
        <v>13175</v>
      </c>
      <c r="E7818" s="313" t="s">
        <v>7614</v>
      </c>
      <c r="I7818" s="313" t="s">
        <v>7615</v>
      </c>
      <c r="J7818" s="313" t="s">
        <v>726</v>
      </c>
      <c r="K7818" s="313">
        <v>0</v>
      </c>
      <c r="L7818" s="319"/>
      <c r="M7818" s="319">
        <v>29</v>
      </c>
      <c r="N7818" s="319">
        <v>4</v>
      </c>
      <c r="O7818" s="319" t="s">
        <v>9647</v>
      </c>
      <c r="P7818" s="319">
        <v>117</v>
      </c>
      <c r="Q7818" s="319">
        <v>9</v>
      </c>
      <c r="R7818" s="319">
        <v>25</v>
      </c>
      <c r="S7818" s="319" t="s">
        <v>9645</v>
      </c>
      <c r="T7818" s="319">
        <v>11</v>
      </c>
      <c r="U7818" s="319">
        <v>-0.48399999999999999</v>
      </c>
      <c r="V7818" s="319">
        <v>117.157</v>
      </c>
      <c r="W7818" s="319"/>
      <c r="X7818" s="319"/>
      <c r="Y7818" s="319"/>
      <c r="Z7818" s="319"/>
      <c r="AA7818" s="319"/>
      <c r="AB7818" s="319"/>
      <c r="AC7818" s="319"/>
      <c r="AD7818" s="319"/>
      <c r="AE7818" s="319"/>
      <c r="AF7818" s="319"/>
    </row>
    <row r="7819" spans="2:32" s="313" customFormat="1" hidden="1" x14ac:dyDescent="0.25">
      <c r="B7819" s="313" t="s">
        <v>7649</v>
      </c>
      <c r="C7819" s="672"/>
      <c r="D7819" s="313" t="s">
        <v>13176</v>
      </c>
      <c r="E7819" s="313" t="s">
        <v>7650</v>
      </c>
      <c r="I7819" s="313" t="s">
        <v>7651</v>
      </c>
      <c r="J7819" s="313" t="s">
        <v>856</v>
      </c>
      <c r="K7819" s="313">
        <v>14</v>
      </c>
      <c r="L7819" s="319"/>
      <c r="M7819" s="319">
        <v>51</v>
      </c>
      <c r="N7819" s="319">
        <v>27</v>
      </c>
      <c r="O7819" s="319" t="s">
        <v>9647</v>
      </c>
      <c r="P7819" s="319">
        <v>66</v>
      </c>
      <c r="Q7819" s="319">
        <v>44</v>
      </c>
      <c r="R7819" s="319">
        <v>15</v>
      </c>
      <c r="S7819" s="319" t="s">
        <v>9648</v>
      </c>
      <c r="T7819" s="319">
        <v>194</v>
      </c>
      <c r="U7819" s="319">
        <v>-14.856999999999999</v>
      </c>
      <c r="V7819" s="319">
        <v>-66.736999999999995</v>
      </c>
      <c r="W7819" s="319"/>
      <c r="X7819" s="319"/>
      <c r="Y7819" s="319"/>
      <c r="Z7819" s="319"/>
      <c r="AA7819" s="319"/>
      <c r="AB7819" s="319"/>
      <c r="AC7819" s="319"/>
      <c r="AD7819" s="319"/>
      <c r="AE7819" s="319"/>
      <c r="AF7819" s="319"/>
    </row>
    <row r="7820" spans="2:32" s="313" customFormat="1" hidden="1" x14ac:dyDescent="0.25">
      <c r="B7820" s="313" t="s">
        <v>8307</v>
      </c>
      <c r="C7820" s="672"/>
      <c r="D7820" s="313" t="s">
        <v>13177</v>
      </c>
      <c r="E7820" s="313" t="s">
        <v>8308</v>
      </c>
      <c r="I7820" s="313" t="s">
        <v>8309</v>
      </c>
      <c r="J7820" s="313" t="s">
        <v>621</v>
      </c>
      <c r="K7820" s="313">
        <v>59</v>
      </c>
      <c r="L7820" s="319"/>
      <c r="M7820" s="319">
        <v>47</v>
      </c>
      <c r="N7820" s="319">
        <v>30</v>
      </c>
      <c r="O7820" s="319" t="s">
        <v>9644</v>
      </c>
      <c r="P7820" s="319">
        <v>5</v>
      </c>
      <c r="Q7820" s="319">
        <v>20</v>
      </c>
      <c r="R7820" s="319">
        <v>27</v>
      </c>
      <c r="S7820" s="319" t="s">
        <v>9645</v>
      </c>
      <c r="T7820" s="319">
        <v>49</v>
      </c>
      <c r="U7820" s="319">
        <v>59.792000000000002</v>
      </c>
      <c r="V7820" s="319">
        <v>5.3410000000000002</v>
      </c>
      <c r="W7820" s="319"/>
      <c r="X7820" s="319"/>
      <c r="Y7820" s="319"/>
      <c r="Z7820" s="319"/>
      <c r="AA7820" s="319"/>
      <c r="AB7820" s="319"/>
      <c r="AC7820" s="319"/>
      <c r="AD7820" s="319"/>
      <c r="AE7820" s="319"/>
      <c r="AF7820" s="319"/>
    </row>
    <row r="7821" spans="2:32" s="313" customFormat="1" hidden="1" x14ac:dyDescent="0.25">
      <c r="B7821" s="313" t="s">
        <v>8159</v>
      </c>
      <c r="C7821" s="672"/>
      <c r="D7821" s="313" t="s">
        <v>13178</v>
      </c>
      <c r="E7821" s="313" t="s">
        <v>8160</v>
      </c>
      <c r="I7821" s="313" t="s">
        <v>8159</v>
      </c>
      <c r="J7821" s="313" t="s">
        <v>2858</v>
      </c>
      <c r="K7821" s="313">
        <v>1</v>
      </c>
      <c r="L7821" s="319"/>
      <c r="M7821" s="319">
        <v>43</v>
      </c>
      <c r="N7821" s="319">
        <v>39</v>
      </c>
      <c r="O7821" s="319" t="s">
        <v>9644</v>
      </c>
      <c r="P7821" s="319">
        <v>33</v>
      </c>
      <c r="Q7821" s="319">
        <v>37</v>
      </c>
      <c r="R7821" s="319">
        <v>22</v>
      </c>
      <c r="S7821" s="319" t="s">
        <v>9645</v>
      </c>
      <c r="T7821" s="319">
        <v>1127</v>
      </c>
      <c r="U7821" s="319">
        <v>1.728</v>
      </c>
      <c r="V7821" s="319">
        <v>33.622999999999998</v>
      </c>
      <c r="W7821" s="319"/>
      <c r="X7821" s="319"/>
      <c r="Y7821" s="319"/>
      <c r="Z7821" s="319"/>
      <c r="AA7821" s="319"/>
      <c r="AB7821" s="319"/>
      <c r="AC7821" s="319"/>
      <c r="AD7821" s="319"/>
      <c r="AE7821" s="319"/>
      <c r="AF7821" s="319"/>
    </row>
    <row r="7822" spans="2:32" s="313" customFormat="1" hidden="1" x14ac:dyDescent="0.25">
      <c r="B7822" s="313" t="s">
        <v>7603</v>
      </c>
      <c r="C7822" s="672"/>
      <c r="D7822" s="313" t="s">
        <v>13179</v>
      </c>
      <c r="E7822" s="313" t="s">
        <v>7604</v>
      </c>
      <c r="I7822" s="313" t="s">
        <v>7605</v>
      </c>
      <c r="J7822" s="313" t="s">
        <v>665</v>
      </c>
      <c r="K7822" s="313">
        <v>12</v>
      </c>
      <c r="L7822" s="319"/>
      <c r="M7822" s="319">
        <v>54</v>
      </c>
      <c r="N7822" s="319">
        <v>39</v>
      </c>
      <c r="O7822" s="319" t="s">
        <v>9647</v>
      </c>
      <c r="P7822" s="319">
        <v>38</v>
      </c>
      <c r="Q7822" s="319">
        <v>19</v>
      </c>
      <c r="R7822" s="319">
        <v>51</v>
      </c>
      <c r="S7822" s="319" t="s">
        <v>9648</v>
      </c>
      <c r="T7822" s="319">
        <v>20</v>
      </c>
      <c r="U7822" s="319">
        <v>-12.911</v>
      </c>
      <c r="V7822" s="319">
        <v>-38.331000000000003</v>
      </c>
      <c r="W7822" s="319"/>
      <c r="X7822" s="319"/>
      <c r="Y7822" s="319"/>
      <c r="Z7822" s="319"/>
      <c r="AA7822" s="319"/>
      <c r="AB7822" s="319"/>
      <c r="AC7822" s="319"/>
      <c r="AD7822" s="319"/>
      <c r="AE7822" s="319"/>
      <c r="AF7822" s="319"/>
    </row>
    <row r="7823" spans="2:32" s="313" customFormat="1" hidden="1" x14ac:dyDescent="0.25">
      <c r="B7823" s="313" t="s">
        <v>8352</v>
      </c>
      <c r="C7823" s="672"/>
      <c r="D7823" s="313" t="s">
        <v>13180</v>
      </c>
      <c r="E7823" s="313" t="s">
        <v>8353</v>
      </c>
      <c r="I7823" s="313" t="s">
        <v>8354</v>
      </c>
      <c r="J7823" s="313" t="s">
        <v>436</v>
      </c>
      <c r="K7823" s="313">
        <v>33</v>
      </c>
      <c r="L7823" s="319"/>
      <c r="M7823" s="319">
        <v>58</v>
      </c>
      <c r="N7823" s="319">
        <v>22</v>
      </c>
      <c r="O7823" s="319" t="s">
        <v>9644</v>
      </c>
      <c r="P7823" s="319">
        <v>80</v>
      </c>
      <c r="Q7823" s="319">
        <v>28</v>
      </c>
      <c r="R7823" s="319">
        <v>22</v>
      </c>
      <c r="S7823" s="319" t="s">
        <v>9648</v>
      </c>
      <c r="T7823" s="319">
        <v>74</v>
      </c>
      <c r="U7823" s="319">
        <v>33.972999999999999</v>
      </c>
      <c r="V7823" s="319">
        <v>-80.472999999999999</v>
      </c>
      <c r="W7823" s="319"/>
      <c r="X7823" s="319"/>
      <c r="Y7823" s="319"/>
      <c r="Z7823" s="319"/>
      <c r="AA7823" s="319"/>
      <c r="AB7823" s="319"/>
      <c r="AC7823" s="319"/>
      <c r="AD7823" s="319"/>
      <c r="AE7823" s="319"/>
      <c r="AF7823" s="319"/>
    </row>
    <row r="7824" spans="2:32" s="313" customFormat="1" hidden="1" x14ac:dyDescent="0.25">
      <c r="B7824" s="313" t="s">
        <v>7998</v>
      </c>
      <c r="C7824" s="672"/>
      <c r="D7824" s="313" t="s">
        <v>13181</v>
      </c>
      <c r="E7824" s="313" t="s">
        <v>7999</v>
      </c>
      <c r="I7824" s="313" t="s">
        <v>7998</v>
      </c>
      <c r="J7824" s="313" t="s">
        <v>516</v>
      </c>
      <c r="K7824" s="313">
        <v>17</v>
      </c>
      <c r="L7824" s="319"/>
      <c r="M7824" s="319">
        <v>37</v>
      </c>
      <c r="N7824" s="319">
        <v>40</v>
      </c>
      <c r="O7824" s="319" t="s">
        <v>9644</v>
      </c>
      <c r="P7824" s="319">
        <v>75</v>
      </c>
      <c r="Q7824" s="319">
        <v>56</v>
      </c>
      <c r="R7824" s="319">
        <v>5</v>
      </c>
      <c r="S7824" s="319" t="s">
        <v>9645</v>
      </c>
      <c r="T7824" s="319">
        <v>481</v>
      </c>
      <c r="U7824" s="319">
        <v>17.628</v>
      </c>
      <c r="V7824" s="319">
        <v>75.935000000000002</v>
      </c>
      <c r="W7824" s="319"/>
      <c r="X7824" s="319"/>
      <c r="Y7824" s="319"/>
      <c r="Z7824" s="319"/>
      <c r="AA7824" s="319"/>
      <c r="AB7824" s="319"/>
      <c r="AC7824" s="319"/>
      <c r="AD7824" s="319"/>
      <c r="AE7824" s="319"/>
      <c r="AF7824" s="319"/>
    </row>
    <row r="7825" spans="2:32" s="313" customFormat="1" hidden="1" x14ac:dyDescent="0.25">
      <c r="B7825" s="313" t="s">
        <v>5270</v>
      </c>
      <c r="C7825" s="672"/>
      <c r="D7825" s="313" t="s">
        <v>13182</v>
      </c>
      <c r="E7825" s="313" t="s">
        <v>5271</v>
      </c>
      <c r="I7825" s="313" t="s">
        <v>5270</v>
      </c>
      <c r="J7825" s="313" t="s">
        <v>1236</v>
      </c>
      <c r="K7825" s="313">
        <v>3</v>
      </c>
      <c r="L7825" s="319"/>
      <c r="M7825" s="319">
        <v>45</v>
      </c>
      <c r="N7825" s="319">
        <v>19</v>
      </c>
      <c r="O7825" s="319" t="s">
        <v>9644</v>
      </c>
      <c r="P7825" s="319">
        <v>8</v>
      </c>
      <c r="Q7825" s="319">
        <v>42</v>
      </c>
      <c r="R7825" s="319">
        <v>31</v>
      </c>
      <c r="S7825" s="319" t="s">
        <v>9645</v>
      </c>
      <c r="T7825" s="319">
        <v>24</v>
      </c>
      <c r="U7825" s="319">
        <v>3.7549999999999999</v>
      </c>
      <c r="V7825" s="319">
        <v>8.7089999999999996</v>
      </c>
      <c r="W7825" s="319"/>
      <c r="X7825" s="319"/>
      <c r="Y7825" s="319"/>
      <c r="Z7825" s="319"/>
      <c r="AA7825" s="319"/>
      <c r="AB7825" s="319"/>
      <c r="AC7825" s="319"/>
      <c r="AD7825" s="319"/>
      <c r="AE7825" s="319"/>
      <c r="AF7825" s="319"/>
    </row>
    <row r="7826" spans="2:32" s="313" customFormat="1" hidden="1" x14ac:dyDescent="0.25">
      <c r="B7826" s="313" t="s">
        <v>7743</v>
      </c>
      <c r="C7826" s="672"/>
      <c r="D7826" s="313" t="s">
        <v>13183</v>
      </c>
      <c r="E7826" s="313" t="s">
        <v>7744</v>
      </c>
      <c r="I7826" s="313" t="s">
        <v>7745</v>
      </c>
      <c r="J7826" s="313" t="s">
        <v>621</v>
      </c>
      <c r="K7826" s="313">
        <v>65</v>
      </c>
      <c r="L7826" s="319"/>
      <c r="M7826" s="319">
        <v>57</v>
      </c>
      <c r="N7826" s="319">
        <v>24</v>
      </c>
      <c r="O7826" s="319" t="s">
        <v>9644</v>
      </c>
      <c r="P7826" s="319">
        <v>12</v>
      </c>
      <c r="Q7826" s="319">
        <v>28</v>
      </c>
      <c r="R7826" s="319">
        <v>8</v>
      </c>
      <c r="S7826" s="319" t="s">
        <v>9645</v>
      </c>
      <c r="T7826" s="319">
        <v>18</v>
      </c>
      <c r="U7826" s="319">
        <v>65.956999999999994</v>
      </c>
      <c r="V7826" s="319">
        <v>12.468999999999999</v>
      </c>
      <c r="W7826" s="319"/>
      <c r="X7826" s="319"/>
      <c r="Y7826" s="319"/>
      <c r="Z7826" s="319"/>
      <c r="AA7826" s="319"/>
      <c r="AB7826" s="319"/>
      <c r="AC7826" s="319"/>
      <c r="AD7826" s="319"/>
      <c r="AE7826" s="319"/>
      <c r="AF7826" s="319"/>
    </row>
    <row r="7827" spans="2:32" s="313" customFormat="1" hidden="1" x14ac:dyDescent="0.25">
      <c r="B7827" s="313" t="s">
        <v>7940</v>
      </c>
      <c r="C7827" s="672"/>
      <c r="D7827" s="313" t="s">
        <v>13184</v>
      </c>
      <c r="E7827" s="313" t="s">
        <v>7941</v>
      </c>
      <c r="I7827" s="313" t="s">
        <v>7942</v>
      </c>
      <c r="J7827" s="313" t="s">
        <v>1711</v>
      </c>
      <c r="K7827" s="313">
        <v>37</v>
      </c>
      <c r="L7827" s="319"/>
      <c r="M7827" s="319">
        <v>26</v>
      </c>
      <c r="N7827" s="319">
        <v>45</v>
      </c>
      <c r="O7827" s="319" t="s">
        <v>9644</v>
      </c>
      <c r="P7827" s="319">
        <v>127</v>
      </c>
      <c r="Q7827" s="319">
        <v>6</v>
      </c>
      <c r="R7827" s="319">
        <v>50</v>
      </c>
      <c r="S7827" s="319" t="s">
        <v>9645</v>
      </c>
      <c r="T7827" s="319">
        <v>29</v>
      </c>
      <c r="U7827" s="319">
        <v>37.445999999999998</v>
      </c>
      <c r="V7827" s="319">
        <v>127.114</v>
      </c>
      <c r="W7827" s="319"/>
      <c r="X7827" s="319"/>
      <c r="Y7827" s="319"/>
      <c r="Z7827" s="319"/>
      <c r="AA7827" s="319"/>
      <c r="AB7827" s="319"/>
      <c r="AC7827" s="319"/>
      <c r="AD7827" s="319"/>
      <c r="AE7827" s="319"/>
      <c r="AF7827" s="319"/>
    </row>
    <row r="7828" spans="2:32" s="313" customFormat="1" hidden="1" x14ac:dyDescent="0.25">
      <c r="B7828" s="313" t="s">
        <v>7627</v>
      </c>
      <c r="C7828" s="672"/>
      <c r="D7828" s="313" t="s">
        <v>13185</v>
      </c>
      <c r="E7828" s="313" t="s">
        <v>7628</v>
      </c>
      <c r="I7828" s="313" t="s">
        <v>7629</v>
      </c>
      <c r="J7828" s="313" t="s">
        <v>484</v>
      </c>
      <c r="K7828" s="313">
        <v>41</v>
      </c>
      <c r="L7828" s="319"/>
      <c r="M7828" s="319">
        <v>16</v>
      </c>
      <c r="N7828" s="319">
        <v>35</v>
      </c>
      <c r="O7828" s="319" t="s">
        <v>9644</v>
      </c>
      <c r="P7828" s="319">
        <v>36</v>
      </c>
      <c r="Q7828" s="319">
        <v>18</v>
      </c>
      <c r="R7828" s="319">
        <v>13</v>
      </c>
      <c r="S7828" s="319" t="s">
        <v>9645</v>
      </c>
      <c r="T7828" s="319">
        <v>160</v>
      </c>
      <c r="U7828" s="319">
        <v>41.276000000000003</v>
      </c>
      <c r="V7828" s="319">
        <v>36.304000000000002</v>
      </c>
      <c r="W7828" s="319"/>
      <c r="X7828" s="319"/>
      <c r="Y7828" s="319"/>
      <c r="Z7828" s="319"/>
      <c r="AA7828" s="319"/>
      <c r="AB7828" s="319"/>
      <c r="AC7828" s="319"/>
      <c r="AD7828" s="319"/>
      <c r="AE7828" s="319"/>
      <c r="AF7828" s="319"/>
    </row>
    <row r="7829" spans="2:32" s="313" customFormat="1" hidden="1" x14ac:dyDescent="0.25">
      <c r="B7829" s="313" t="s">
        <v>5527</v>
      </c>
      <c r="C7829" s="672"/>
      <c r="D7829" s="313" t="s">
        <v>13186</v>
      </c>
      <c r="E7829" s="313" t="s">
        <v>5528</v>
      </c>
      <c r="I7829" s="313" t="s">
        <v>5529</v>
      </c>
      <c r="J7829" s="313" t="s">
        <v>1343</v>
      </c>
      <c r="K7829" s="313">
        <v>6</v>
      </c>
      <c r="L7829" s="319"/>
      <c r="M7829" s="319">
        <v>16</v>
      </c>
      <c r="N7829" s="319">
        <v>11</v>
      </c>
      <c r="O7829" s="319" t="s">
        <v>9647</v>
      </c>
      <c r="P7829" s="319">
        <v>14</v>
      </c>
      <c r="Q7829" s="319">
        <v>14</v>
      </c>
      <c r="R7829" s="319">
        <v>49</v>
      </c>
      <c r="S7829" s="319" t="s">
        <v>9645</v>
      </c>
      <c r="T7829" s="319">
        <v>567</v>
      </c>
      <c r="U7829" s="319">
        <v>-6.27</v>
      </c>
      <c r="V7829" s="319">
        <v>14.247</v>
      </c>
      <c r="W7829" s="319"/>
      <c r="X7829" s="319"/>
      <c r="Y7829" s="319"/>
      <c r="Z7829" s="319"/>
      <c r="AA7829" s="319"/>
      <c r="AB7829" s="319"/>
      <c r="AC7829" s="319"/>
      <c r="AD7829" s="319"/>
      <c r="AE7829" s="319"/>
      <c r="AF7829" s="319"/>
    </row>
    <row r="7830" spans="2:32" s="313" customFormat="1" hidden="1" x14ac:dyDescent="0.25">
      <c r="B7830" s="313" t="s">
        <v>7824</v>
      </c>
      <c r="C7830" s="672"/>
      <c r="D7830" s="313" t="s">
        <v>13187</v>
      </c>
      <c r="E7830" s="313" t="s">
        <v>7825</v>
      </c>
      <c r="I7830" s="313" t="s">
        <v>7826</v>
      </c>
      <c r="J7830" s="313" t="s">
        <v>665</v>
      </c>
      <c r="K7830" s="313">
        <v>23</v>
      </c>
      <c r="L7830" s="319"/>
      <c r="M7830" s="319">
        <v>55</v>
      </c>
      <c r="N7830" s="319">
        <v>30</v>
      </c>
      <c r="O7830" s="319" t="s">
        <v>9647</v>
      </c>
      <c r="P7830" s="319">
        <v>46</v>
      </c>
      <c r="Q7830" s="319">
        <v>17</v>
      </c>
      <c r="R7830" s="319">
        <v>15</v>
      </c>
      <c r="S7830" s="319" t="s">
        <v>9648</v>
      </c>
      <c r="T7830" s="319">
        <v>4</v>
      </c>
      <c r="U7830" s="319">
        <v>-23.925000000000001</v>
      </c>
      <c r="V7830" s="319">
        <v>-46.287999999999997</v>
      </c>
      <c r="W7830" s="319"/>
      <c r="X7830" s="319"/>
      <c r="Y7830" s="319"/>
      <c r="Z7830" s="319"/>
      <c r="AA7830" s="319"/>
      <c r="AB7830" s="319"/>
      <c r="AC7830" s="319"/>
      <c r="AD7830" s="319"/>
      <c r="AE7830" s="319"/>
      <c r="AF7830" s="319"/>
    </row>
    <row r="7831" spans="2:32" s="313" customFormat="1" hidden="1" x14ac:dyDescent="0.25">
      <c r="B7831" s="313" t="s">
        <v>8278</v>
      </c>
      <c r="C7831" s="672"/>
      <c r="D7831" s="313" t="s">
        <v>13188</v>
      </c>
      <c r="E7831" s="313" t="s">
        <v>8279</v>
      </c>
      <c r="I7831" s="313" t="s">
        <v>8278</v>
      </c>
      <c r="J7831" s="313" t="s">
        <v>410</v>
      </c>
      <c r="K7831" s="313">
        <v>55</v>
      </c>
      <c r="L7831" s="319"/>
      <c r="M7831" s="319">
        <v>59</v>
      </c>
      <c r="N7831" s="319">
        <v>24</v>
      </c>
      <c r="O7831" s="319" t="s">
        <v>9644</v>
      </c>
      <c r="P7831" s="319">
        <v>8</v>
      </c>
      <c r="Q7831" s="319">
        <v>21</v>
      </c>
      <c r="R7831" s="319">
        <v>14</v>
      </c>
      <c r="S7831" s="319" t="s">
        <v>9645</v>
      </c>
      <c r="T7831" s="319">
        <v>6</v>
      </c>
      <c r="U7831" s="319">
        <v>55.99</v>
      </c>
      <c r="V7831" s="319">
        <v>8.3539999999999992</v>
      </c>
      <c r="W7831" s="319"/>
      <c r="X7831" s="319"/>
      <c r="Y7831" s="319"/>
      <c r="Z7831" s="319"/>
      <c r="AA7831" s="319"/>
      <c r="AB7831" s="319"/>
      <c r="AC7831" s="319"/>
      <c r="AD7831" s="319"/>
      <c r="AE7831" s="319"/>
      <c r="AF7831" s="319"/>
    </row>
    <row r="7832" spans="2:32" s="313" customFormat="1" hidden="1" x14ac:dyDescent="0.25">
      <c r="B7832" s="313" t="s">
        <v>7759</v>
      </c>
      <c r="C7832" s="672"/>
      <c r="D7832" s="313" t="s">
        <v>13189</v>
      </c>
      <c r="E7832" s="313" t="s">
        <v>7763</v>
      </c>
      <c r="I7832" s="313" t="s">
        <v>7764</v>
      </c>
      <c r="J7832" s="313" t="s">
        <v>473</v>
      </c>
      <c r="K7832" s="313">
        <v>8</v>
      </c>
      <c r="L7832" s="319"/>
      <c r="M7832" s="319">
        <v>58</v>
      </c>
      <c r="N7832" s="319">
        <v>28</v>
      </c>
      <c r="O7832" s="319" t="s">
        <v>9644</v>
      </c>
      <c r="P7832" s="319">
        <v>71</v>
      </c>
      <c r="Q7832" s="319">
        <v>56</v>
      </c>
      <c r="R7832" s="319">
        <v>35</v>
      </c>
      <c r="S7832" s="319" t="s">
        <v>9648</v>
      </c>
      <c r="T7832" s="319">
        <v>10</v>
      </c>
      <c r="U7832" s="319">
        <v>8.9740000000000002</v>
      </c>
      <c r="V7832" s="319">
        <v>-71.942999999999998</v>
      </c>
      <c r="W7832" s="319"/>
      <c r="X7832" s="319"/>
      <c r="Y7832" s="319"/>
      <c r="Z7832" s="319"/>
      <c r="AA7832" s="319"/>
      <c r="AB7832" s="319"/>
      <c r="AC7832" s="319"/>
      <c r="AD7832" s="319"/>
      <c r="AE7832" s="319"/>
      <c r="AF7832" s="319"/>
    </row>
    <row r="7833" spans="2:32" s="313" customFormat="1" hidden="1" x14ac:dyDescent="0.25">
      <c r="B7833" s="313" t="s">
        <v>7814</v>
      </c>
      <c r="C7833" s="672"/>
      <c r="D7833" s="313" t="s">
        <v>13190</v>
      </c>
      <c r="E7833" s="313" t="s">
        <v>7820</v>
      </c>
      <c r="I7833" s="313" t="s">
        <v>7821</v>
      </c>
      <c r="J7833" s="313" t="s">
        <v>473</v>
      </c>
      <c r="K7833" s="313">
        <v>7</v>
      </c>
      <c r="L7833" s="319"/>
      <c r="M7833" s="319">
        <v>33</v>
      </c>
      <c r="N7833" s="319">
        <v>54</v>
      </c>
      <c r="O7833" s="319" t="s">
        <v>9644</v>
      </c>
      <c r="P7833" s="319">
        <v>72</v>
      </c>
      <c r="Q7833" s="319">
        <v>2</v>
      </c>
      <c r="R7833" s="319">
        <v>6</v>
      </c>
      <c r="S7833" s="319" t="s">
        <v>9648</v>
      </c>
      <c r="T7833" s="319">
        <v>331</v>
      </c>
      <c r="U7833" s="319">
        <v>7.5650000000000004</v>
      </c>
      <c r="V7833" s="319">
        <v>-72.034999999999997</v>
      </c>
      <c r="W7833" s="319"/>
      <c r="X7833" s="319"/>
      <c r="Y7833" s="319"/>
      <c r="Z7833" s="319"/>
      <c r="AA7833" s="319"/>
      <c r="AB7833" s="319"/>
      <c r="AC7833" s="319"/>
      <c r="AD7833" s="319"/>
      <c r="AE7833" s="319"/>
      <c r="AF7833" s="319"/>
    </row>
    <row r="7834" spans="2:32" s="313" customFormat="1" hidden="1" x14ac:dyDescent="0.25">
      <c r="B7834" s="313" t="s">
        <v>7794</v>
      </c>
      <c r="C7834" s="672"/>
      <c r="D7834" s="313" t="s">
        <v>13191</v>
      </c>
      <c r="E7834" s="313" t="s">
        <v>7801</v>
      </c>
      <c r="I7834" s="313" t="s">
        <v>7802</v>
      </c>
      <c r="J7834" s="313" t="s">
        <v>1174</v>
      </c>
      <c r="K7834" s="313">
        <v>19</v>
      </c>
      <c r="L7834" s="319"/>
      <c r="M7834" s="319">
        <v>24</v>
      </c>
      <c r="N7834" s="319">
        <v>33</v>
      </c>
      <c r="O7834" s="319" t="s">
        <v>9644</v>
      </c>
      <c r="P7834" s="319">
        <v>70</v>
      </c>
      <c r="Q7834" s="319">
        <v>36</v>
      </c>
      <c r="R7834" s="319">
        <v>59</v>
      </c>
      <c r="S7834" s="319" t="s">
        <v>9648</v>
      </c>
      <c r="T7834" s="319">
        <v>173</v>
      </c>
      <c r="U7834" s="319">
        <v>19.408999999999999</v>
      </c>
      <c r="V7834" s="319">
        <v>-70.616</v>
      </c>
      <c r="W7834" s="319"/>
      <c r="X7834" s="319"/>
      <c r="Y7834" s="319"/>
      <c r="Z7834" s="319"/>
      <c r="AA7834" s="319"/>
      <c r="AB7834" s="319"/>
      <c r="AC7834" s="319"/>
      <c r="AD7834" s="319"/>
      <c r="AE7834" s="319"/>
      <c r="AF7834" s="319"/>
    </row>
    <row r="7835" spans="2:32" s="313" customFormat="1" hidden="1" x14ac:dyDescent="0.25">
      <c r="B7835" s="313" t="s">
        <v>8219</v>
      </c>
      <c r="C7835" s="672"/>
      <c r="D7835" s="313" t="s">
        <v>13192</v>
      </c>
      <c r="E7835" s="313" t="s">
        <v>8220</v>
      </c>
      <c r="I7835" s="313" t="s">
        <v>8221</v>
      </c>
      <c r="J7835" s="313" t="s">
        <v>436</v>
      </c>
      <c r="K7835" s="313">
        <v>38</v>
      </c>
      <c r="L7835" s="319"/>
      <c r="M7835" s="319">
        <v>44</v>
      </c>
      <c r="N7835" s="319">
        <v>51</v>
      </c>
      <c r="O7835" s="319" t="s">
        <v>9644</v>
      </c>
      <c r="P7835" s="319">
        <v>90</v>
      </c>
      <c r="Q7835" s="319">
        <v>21</v>
      </c>
      <c r="R7835" s="319">
        <v>35</v>
      </c>
      <c r="S7835" s="319" t="s">
        <v>9648</v>
      </c>
      <c r="T7835" s="319">
        <v>185</v>
      </c>
      <c r="U7835" s="319">
        <v>38.747999999999998</v>
      </c>
      <c r="V7835" s="319">
        <v>-90.36</v>
      </c>
      <c r="W7835" s="319"/>
      <c r="X7835" s="319"/>
      <c r="Y7835" s="319"/>
      <c r="Z7835" s="319"/>
      <c r="AA7835" s="319"/>
      <c r="AB7835" s="319"/>
      <c r="AC7835" s="319"/>
      <c r="AD7835" s="319"/>
      <c r="AE7835" s="319"/>
      <c r="AF7835" s="319"/>
    </row>
    <row r="7836" spans="2:32" s="313" customFormat="1" hidden="1" x14ac:dyDescent="0.25">
      <c r="B7836" s="313" t="s">
        <v>7792</v>
      </c>
      <c r="C7836" s="672"/>
      <c r="D7836" s="313" t="s">
        <v>13193</v>
      </c>
      <c r="E7836" s="313" t="s">
        <v>7793</v>
      </c>
      <c r="I7836" s="313" t="s">
        <v>864</v>
      </c>
      <c r="J7836" s="313" t="s">
        <v>665</v>
      </c>
      <c r="K7836" s="313">
        <v>29</v>
      </c>
      <c r="L7836" s="319"/>
      <c r="M7836" s="319">
        <v>42</v>
      </c>
      <c r="N7836" s="319">
        <v>40</v>
      </c>
      <c r="O7836" s="319" t="s">
        <v>9647</v>
      </c>
      <c r="P7836" s="319">
        <v>53</v>
      </c>
      <c r="Q7836" s="319">
        <v>41</v>
      </c>
      <c r="R7836" s="319">
        <v>17</v>
      </c>
      <c r="S7836" s="319" t="s">
        <v>9648</v>
      </c>
      <c r="T7836" s="319">
        <v>88</v>
      </c>
      <c r="U7836" s="319">
        <v>-29.710999999999999</v>
      </c>
      <c r="V7836" s="319">
        <v>-53.688000000000002</v>
      </c>
      <c r="W7836" s="319"/>
      <c r="X7836" s="319"/>
      <c r="Y7836" s="319"/>
      <c r="Z7836" s="319"/>
      <c r="AA7836" s="319"/>
      <c r="AB7836" s="319"/>
      <c r="AC7836" s="319"/>
      <c r="AD7836" s="319"/>
      <c r="AE7836" s="319"/>
      <c r="AF7836" s="319"/>
    </row>
    <row r="7837" spans="2:32" s="313" customFormat="1" hidden="1" x14ac:dyDescent="0.25">
      <c r="B7837" s="313" t="s">
        <v>5033</v>
      </c>
      <c r="C7837" s="672"/>
      <c r="D7837" s="313" t="s">
        <v>13194</v>
      </c>
      <c r="E7837" s="313" t="s">
        <v>5042</v>
      </c>
      <c r="I7837" s="313" t="s">
        <v>5043</v>
      </c>
      <c r="J7837" s="313" t="s">
        <v>1194</v>
      </c>
      <c r="K7837" s="313">
        <v>51</v>
      </c>
      <c r="L7837" s="319"/>
      <c r="M7837" s="319">
        <v>53</v>
      </c>
      <c r="N7837" s="319">
        <v>6</v>
      </c>
      <c r="O7837" s="319" t="s">
        <v>9644</v>
      </c>
      <c r="P7837" s="319">
        <v>0</v>
      </c>
      <c r="Q7837" s="319">
        <v>14</v>
      </c>
      <c r="R7837" s="319">
        <v>6</v>
      </c>
      <c r="S7837" s="319" t="s">
        <v>9645</v>
      </c>
      <c r="T7837" s="319">
        <v>107</v>
      </c>
      <c r="U7837" s="319">
        <v>51.884999999999998</v>
      </c>
      <c r="V7837" s="319">
        <v>0.23499999999999999</v>
      </c>
      <c r="W7837" s="319"/>
      <c r="X7837" s="319"/>
      <c r="Y7837" s="319"/>
      <c r="Z7837" s="319"/>
      <c r="AA7837" s="319"/>
      <c r="AB7837" s="319"/>
      <c r="AC7837" s="319"/>
      <c r="AD7837" s="319"/>
      <c r="AE7837" s="319"/>
      <c r="AF7837" s="319"/>
    </row>
    <row r="7838" spans="2:32" s="313" customFormat="1" hidden="1" x14ac:dyDescent="0.25">
      <c r="B7838" s="313" t="s">
        <v>8322</v>
      </c>
      <c r="C7838" s="672"/>
      <c r="D7838" s="313" t="s">
        <v>13195</v>
      </c>
      <c r="E7838" s="313" t="s">
        <v>8323</v>
      </c>
      <c r="I7838" s="313" t="s">
        <v>8322</v>
      </c>
      <c r="J7838" s="313" t="s">
        <v>406</v>
      </c>
      <c r="K7838" s="313">
        <v>48</v>
      </c>
      <c r="L7838" s="319"/>
      <c r="M7838" s="319">
        <v>41</v>
      </c>
      <c r="N7838" s="319">
        <v>23</v>
      </c>
      <c r="O7838" s="319" t="s">
        <v>9644</v>
      </c>
      <c r="P7838" s="319">
        <v>9</v>
      </c>
      <c r="Q7838" s="319">
        <v>13</v>
      </c>
      <c r="R7838" s="319">
        <v>19</v>
      </c>
      <c r="S7838" s="319" t="s">
        <v>9645</v>
      </c>
      <c r="T7838" s="319">
        <v>389</v>
      </c>
      <c r="U7838" s="319">
        <v>48.69</v>
      </c>
      <c r="V7838" s="319">
        <v>9.2219999999999995</v>
      </c>
      <c r="W7838" s="319"/>
      <c r="X7838" s="319"/>
      <c r="Y7838" s="319"/>
      <c r="Z7838" s="319"/>
      <c r="AA7838" s="319"/>
      <c r="AB7838" s="319"/>
      <c r="AC7838" s="319"/>
      <c r="AD7838" s="319"/>
      <c r="AE7838" s="319"/>
      <c r="AF7838" s="319"/>
    </row>
    <row r="7839" spans="2:32" s="313" customFormat="1" hidden="1" x14ac:dyDescent="0.25">
      <c r="B7839" s="313" t="s">
        <v>8237</v>
      </c>
      <c r="C7839" s="672"/>
      <c r="D7839" s="313" t="s">
        <v>13196</v>
      </c>
      <c r="E7839" s="313" t="s">
        <v>8238</v>
      </c>
      <c r="I7839" s="313" t="s">
        <v>8239</v>
      </c>
      <c r="J7839" s="313" t="s">
        <v>7429</v>
      </c>
      <c r="K7839" s="313">
        <v>18</v>
      </c>
      <c r="L7839" s="319"/>
      <c r="M7839" s="319">
        <v>20</v>
      </c>
      <c r="N7839" s="319">
        <v>14</v>
      </c>
      <c r="O7839" s="319" t="s">
        <v>9644</v>
      </c>
      <c r="P7839" s="319">
        <v>64</v>
      </c>
      <c r="Q7839" s="319">
        <v>58</v>
      </c>
      <c r="R7839" s="319">
        <v>24</v>
      </c>
      <c r="S7839" s="319" t="s">
        <v>9648</v>
      </c>
      <c r="T7839" s="319">
        <v>8</v>
      </c>
      <c r="U7839" s="319">
        <v>18.337</v>
      </c>
      <c r="V7839" s="319">
        <v>-64.972999999999999</v>
      </c>
      <c r="W7839" s="319"/>
      <c r="X7839" s="319"/>
      <c r="Y7839" s="319"/>
      <c r="Z7839" s="319"/>
      <c r="AA7839" s="319"/>
      <c r="AB7839" s="319"/>
      <c r="AC7839" s="319"/>
      <c r="AD7839" s="319"/>
      <c r="AE7839" s="319"/>
      <c r="AF7839" s="319"/>
    </row>
    <row r="7840" spans="2:32" s="313" customFormat="1" hidden="1" x14ac:dyDescent="0.25">
      <c r="B7840" s="313" t="s">
        <v>7385</v>
      </c>
      <c r="C7840" s="672"/>
      <c r="D7840" s="313" t="s">
        <v>13197</v>
      </c>
      <c r="E7840" s="313" t="s">
        <v>7391</v>
      </c>
      <c r="I7840" s="313" t="s">
        <v>7392</v>
      </c>
      <c r="J7840" s="313" t="s">
        <v>665</v>
      </c>
      <c r="K7840" s="313">
        <v>22</v>
      </c>
      <c r="L7840" s="319"/>
      <c r="M7840" s="319">
        <v>55</v>
      </c>
      <c r="N7840" s="319">
        <v>56</v>
      </c>
      <c r="O7840" s="319" t="s">
        <v>9647</v>
      </c>
      <c r="P7840" s="319">
        <v>43</v>
      </c>
      <c r="Q7840" s="319">
        <v>43</v>
      </c>
      <c r="R7840" s="319">
        <v>8</v>
      </c>
      <c r="S7840" s="319" t="s">
        <v>9648</v>
      </c>
      <c r="T7840" s="319">
        <v>4</v>
      </c>
      <c r="U7840" s="319">
        <v>-22.931999999999999</v>
      </c>
      <c r="V7840" s="319">
        <v>-43.719000000000001</v>
      </c>
      <c r="W7840" s="319"/>
      <c r="X7840" s="319"/>
      <c r="Y7840" s="319"/>
      <c r="Z7840" s="319"/>
      <c r="AA7840" s="319"/>
      <c r="AB7840" s="319"/>
      <c r="AC7840" s="319"/>
      <c r="AD7840" s="319"/>
      <c r="AE7840" s="319"/>
      <c r="AF7840" s="319"/>
    </row>
    <row r="7841" spans="2:32" s="313" customFormat="1" hidden="1" x14ac:dyDescent="0.25">
      <c r="B7841" s="313" t="s">
        <v>8363</v>
      </c>
      <c r="C7841" s="672"/>
      <c r="D7841" s="313" t="s">
        <v>13198</v>
      </c>
      <c r="E7841" s="313" t="s">
        <v>8364</v>
      </c>
      <c r="I7841" s="313" t="s">
        <v>8363</v>
      </c>
      <c r="J7841" s="313" t="s">
        <v>516</v>
      </c>
      <c r="K7841" s="313">
        <v>21</v>
      </c>
      <c r="L7841" s="319"/>
      <c r="M7841" s="319">
        <v>6</v>
      </c>
      <c r="N7841" s="319">
        <v>54</v>
      </c>
      <c r="O7841" s="319" t="s">
        <v>9644</v>
      </c>
      <c r="P7841" s="319">
        <v>72</v>
      </c>
      <c r="Q7841" s="319">
        <v>44</v>
      </c>
      <c r="R7841" s="319">
        <v>34</v>
      </c>
      <c r="S7841" s="319" t="s">
        <v>9645</v>
      </c>
      <c r="T7841" s="319">
        <v>16</v>
      </c>
      <c r="U7841" s="319">
        <v>21.114999999999998</v>
      </c>
      <c r="V7841" s="319">
        <v>72.742999999999995</v>
      </c>
      <c r="W7841" s="319"/>
      <c r="X7841" s="319"/>
      <c r="Y7841" s="319"/>
      <c r="Z7841" s="319"/>
      <c r="AA7841" s="319"/>
      <c r="AB7841" s="319"/>
      <c r="AC7841" s="319"/>
      <c r="AD7841" s="319"/>
      <c r="AE7841" s="319"/>
      <c r="AF7841" s="319"/>
    </row>
    <row r="7842" spans="2:32" s="313" customFormat="1" hidden="1" x14ac:dyDescent="0.25">
      <c r="B7842" s="313" t="s">
        <v>8283</v>
      </c>
      <c r="C7842" s="672"/>
      <c r="D7842" s="313" t="s">
        <v>13199</v>
      </c>
      <c r="E7842" s="313" t="s">
        <v>8284</v>
      </c>
      <c r="I7842" s="313" t="s">
        <v>8285</v>
      </c>
      <c r="J7842" s="313" t="s">
        <v>421</v>
      </c>
      <c r="K7842" s="313">
        <v>45</v>
      </c>
      <c r="L7842" s="319"/>
      <c r="M7842" s="319">
        <v>6</v>
      </c>
      <c r="N7842" s="319">
        <v>33</v>
      </c>
      <c r="O7842" s="319" t="s">
        <v>9644</v>
      </c>
      <c r="P7842" s="319">
        <v>42</v>
      </c>
      <c r="Q7842" s="319">
        <v>6</v>
      </c>
      <c r="R7842" s="319">
        <v>46</v>
      </c>
      <c r="S7842" s="319" t="s">
        <v>9645</v>
      </c>
      <c r="T7842" s="319">
        <v>453</v>
      </c>
      <c r="U7842" s="319">
        <v>45.109000000000002</v>
      </c>
      <c r="V7842" s="319">
        <v>42.113</v>
      </c>
      <c r="W7842" s="319"/>
      <c r="X7842" s="319"/>
      <c r="Y7842" s="319"/>
      <c r="Z7842" s="319"/>
      <c r="AA7842" s="319"/>
      <c r="AB7842" s="319"/>
      <c r="AC7842" s="319"/>
      <c r="AD7842" s="319"/>
      <c r="AE7842" s="319"/>
      <c r="AF7842" s="319"/>
    </row>
    <row r="7843" spans="2:32" s="313" customFormat="1" hidden="1" x14ac:dyDescent="0.25">
      <c r="B7843" s="313" t="s">
        <v>8207</v>
      </c>
      <c r="C7843" s="672"/>
      <c r="D7843" s="313" t="s">
        <v>13200</v>
      </c>
      <c r="E7843" s="313" t="s">
        <v>8208</v>
      </c>
      <c r="I7843" s="313" t="s">
        <v>8209</v>
      </c>
      <c r="J7843" s="313" t="s">
        <v>7429</v>
      </c>
      <c r="K7843" s="313">
        <v>17</v>
      </c>
      <c r="L7843" s="319"/>
      <c r="M7843" s="319">
        <v>42</v>
      </c>
      <c r="N7843" s="319">
        <v>6</v>
      </c>
      <c r="O7843" s="319" t="s">
        <v>9644</v>
      </c>
      <c r="P7843" s="319">
        <v>64</v>
      </c>
      <c r="Q7843" s="319">
        <v>47</v>
      </c>
      <c r="R7843" s="319">
        <v>54</v>
      </c>
      <c r="S7843" s="319" t="s">
        <v>9648</v>
      </c>
      <c r="T7843" s="319">
        <v>20</v>
      </c>
      <c r="U7843" s="319">
        <v>17.702000000000002</v>
      </c>
      <c r="V7843" s="319">
        <v>-64.798000000000002</v>
      </c>
      <c r="W7843" s="319"/>
      <c r="X7843" s="319"/>
      <c r="Y7843" s="319"/>
      <c r="Z7843" s="319"/>
      <c r="AA7843" s="319"/>
      <c r="AB7843" s="319"/>
      <c r="AC7843" s="319"/>
      <c r="AD7843" s="319"/>
      <c r="AE7843" s="319"/>
      <c r="AF7843" s="319"/>
    </row>
    <row r="7844" spans="2:32" s="313" customFormat="1" hidden="1" x14ac:dyDescent="0.25">
      <c r="B7844" s="313" t="s">
        <v>7598</v>
      </c>
      <c r="C7844" s="672"/>
      <c r="D7844" s="313" t="s">
        <v>13201</v>
      </c>
      <c r="E7844" s="313" t="s">
        <v>7599</v>
      </c>
      <c r="I7844" s="313" t="s">
        <v>7600</v>
      </c>
      <c r="J7844" s="313" t="s">
        <v>912</v>
      </c>
      <c r="K7844" s="313">
        <v>31</v>
      </c>
      <c r="L7844" s="319"/>
      <c r="M7844" s="319">
        <v>26</v>
      </c>
      <c r="N7844" s="319">
        <v>23</v>
      </c>
      <c r="O7844" s="319" t="s">
        <v>9647</v>
      </c>
      <c r="P7844" s="319">
        <v>57</v>
      </c>
      <c r="Q7844" s="319">
        <v>59</v>
      </c>
      <c r="R7844" s="319">
        <v>26</v>
      </c>
      <c r="S7844" s="319" t="s">
        <v>9648</v>
      </c>
      <c r="T7844" s="319">
        <v>57</v>
      </c>
      <c r="U7844" s="319">
        <v>-31.44</v>
      </c>
      <c r="V7844" s="319">
        <v>-57.991</v>
      </c>
      <c r="W7844" s="319"/>
      <c r="X7844" s="319"/>
      <c r="Y7844" s="319"/>
      <c r="Z7844" s="319"/>
      <c r="AA7844" s="319"/>
      <c r="AB7844" s="319"/>
      <c r="AC7844" s="319"/>
      <c r="AD7844" s="319"/>
      <c r="AE7844" s="319"/>
      <c r="AF7844" s="319"/>
    </row>
    <row r="7845" spans="2:32" s="313" customFormat="1" hidden="1" x14ac:dyDescent="0.25">
      <c r="B7845" s="313" t="s">
        <v>8360</v>
      </c>
      <c r="C7845" s="672"/>
      <c r="D7845" s="313" t="s">
        <v>13202</v>
      </c>
      <c r="E7845" s="313" t="s">
        <v>8361</v>
      </c>
      <c r="I7845" s="313" t="s">
        <v>8362</v>
      </c>
      <c r="J7845" s="313" t="s">
        <v>726</v>
      </c>
      <c r="K7845" s="313">
        <v>7</v>
      </c>
      <c r="L7845" s="319"/>
      <c r="M7845" s="319">
        <v>22</v>
      </c>
      <c r="N7845" s="319">
        <v>47</v>
      </c>
      <c r="O7845" s="319" t="s">
        <v>9647</v>
      </c>
      <c r="P7845" s="319">
        <v>112</v>
      </c>
      <c r="Q7845" s="319">
        <v>47</v>
      </c>
      <c r="R7845" s="319">
        <v>12</v>
      </c>
      <c r="S7845" s="319" t="s">
        <v>9645</v>
      </c>
      <c r="T7845" s="319">
        <v>3</v>
      </c>
      <c r="U7845" s="319">
        <v>-7.38</v>
      </c>
      <c r="V7845" s="319">
        <v>112.78700000000001</v>
      </c>
      <c r="W7845" s="319"/>
      <c r="X7845" s="319"/>
      <c r="Y7845" s="319"/>
      <c r="Z7845" s="319"/>
      <c r="AA7845" s="319"/>
      <c r="AB7845" s="319"/>
      <c r="AC7845" s="319"/>
      <c r="AD7845" s="319"/>
      <c r="AE7845" s="319"/>
      <c r="AF7845" s="319"/>
    </row>
    <row r="7846" spans="2:32" s="313" customFormat="1" hidden="1" x14ac:dyDescent="0.25">
      <c r="B7846" s="313" t="s">
        <v>4787</v>
      </c>
      <c r="C7846" s="672"/>
      <c r="D7846" s="313" t="s">
        <v>13203</v>
      </c>
      <c r="E7846" s="313" t="s">
        <v>4788</v>
      </c>
      <c r="I7846" s="313" t="s">
        <v>4789</v>
      </c>
      <c r="J7846" s="313" t="s">
        <v>600</v>
      </c>
      <c r="K7846" s="313">
        <v>38</v>
      </c>
      <c r="L7846" s="319"/>
      <c r="M7846" s="319">
        <v>54</v>
      </c>
      <c r="N7846" s="319">
        <v>23</v>
      </c>
      <c r="O7846" s="319" t="s">
        <v>9644</v>
      </c>
      <c r="P7846" s="319">
        <v>16</v>
      </c>
      <c r="Q7846" s="319">
        <v>14</v>
      </c>
      <c r="R7846" s="319">
        <v>32</v>
      </c>
      <c r="S7846" s="319" t="s">
        <v>9645</v>
      </c>
      <c r="T7846" s="319">
        <v>13</v>
      </c>
      <c r="U7846" s="319">
        <v>38.905999999999999</v>
      </c>
      <c r="V7846" s="319">
        <v>16.242000000000001</v>
      </c>
      <c r="W7846" s="319"/>
      <c r="X7846" s="319"/>
      <c r="Y7846" s="319"/>
      <c r="Z7846" s="319"/>
      <c r="AA7846" s="319"/>
      <c r="AB7846" s="319"/>
      <c r="AC7846" s="319"/>
      <c r="AD7846" s="319"/>
      <c r="AE7846" s="319"/>
      <c r="AF7846" s="319"/>
    </row>
    <row r="7847" spans="2:32" s="313" customFormat="1" hidden="1" x14ac:dyDescent="0.25">
      <c r="B7847" s="313" t="s">
        <v>8338</v>
      </c>
      <c r="C7847" s="672"/>
      <c r="D7847" s="313" t="s">
        <v>13204</v>
      </c>
      <c r="E7847" s="313" t="s">
        <v>8336</v>
      </c>
      <c r="I7847" s="313" t="s">
        <v>8340</v>
      </c>
      <c r="J7847" s="313" t="s">
        <v>8339</v>
      </c>
      <c r="K7847" s="313">
        <v>42</v>
      </c>
      <c r="L7847" s="319"/>
      <c r="M7847" s="319">
        <v>51</v>
      </c>
      <c r="N7847" s="319">
        <v>29</v>
      </c>
      <c r="O7847" s="319" t="s">
        <v>9644</v>
      </c>
      <c r="P7847" s="319">
        <v>41</v>
      </c>
      <c r="Q7847" s="319">
        <v>7</v>
      </c>
      <c r="R7847" s="319">
        <v>41</v>
      </c>
      <c r="S7847" s="319" t="s">
        <v>9645</v>
      </c>
      <c r="T7847" s="319">
        <v>17</v>
      </c>
      <c r="U7847" s="319">
        <v>42.857999999999997</v>
      </c>
      <c r="V7847" s="319">
        <v>41.128</v>
      </c>
      <c r="W7847" s="319"/>
      <c r="X7847" s="319"/>
      <c r="Y7847" s="319"/>
      <c r="Z7847" s="319"/>
      <c r="AA7847" s="319"/>
      <c r="AB7847" s="319"/>
      <c r="AC7847" s="319"/>
      <c r="AD7847" s="319"/>
      <c r="AE7847" s="319"/>
      <c r="AF7847" s="319"/>
    </row>
    <row r="7848" spans="2:32" s="313" customFormat="1" hidden="1" x14ac:dyDescent="0.25">
      <c r="B7848" s="313" t="s">
        <v>7877</v>
      </c>
      <c r="C7848" s="672"/>
      <c r="D7848" s="313" t="s">
        <v>13205</v>
      </c>
      <c r="E7848" s="313" t="s">
        <v>7878</v>
      </c>
      <c r="I7848" s="313" t="s">
        <v>7877</v>
      </c>
      <c r="J7848" s="313" t="s">
        <v>869</v>
      </c>
      <c r="K7848" s="313">
        <v>47</v>
      </c>
      <c r="L7848" s="319"/>
      <c r="M7848" s="319">
        <v>42</v>
      </c>
      <c r="N7848" s="319">
        <v>12</v>
      </c>
      <c r="O7848" s="319" t="s">
        <v>9644</v>
      </c>
      <c r="P7848" s="319">
        <v>22</v>
      </c>
      <c r="Q7848" s="319">
        <v>53</v>
      </c>
      <c r="R7848" s="319">
        <v>8</v>
      </c>
      <c r="S7848" s="319" t="s">
        <v>9645</v>
      </c>
      <c r="T7848" s="319">
        <v>127</v>
      </c>
      <c r="U7848" s="319">
        <v>47.703000000000003</v>
      </c>
      <c r="V7848" s="319">
        <v>22.885999999999999</v>
      </c>
      <c r="W7848" s="319"/>
      <c r="X7848" s="319"/>
      <c r="Y7848" s="319"/>
      <c r="Z7848" s="319"/>
      <c r="AA7848" s="319"/>
      <c r="AB7848" s="319"/>
      <c r="AC7848" s="319"/>
      <c r="AD7848" s="319"/>
      <c r="AE7848" s="319"/>
      <c r="AF7848" s="319"/>
    </row>
    <row r="7849" spans="2:32" s="313" customFormat="1" hidden="1" x14ac:dyDescent="0.25">
      <c r="B7849" s="313" t="s">
        <v>8336</v>
      </c>
      <c r="C7849" s="672"/>
      <c r="D7849" s="313" t="s">
        <v>13206</v>
      </c>
      <c r="E7849" s="313" t="s">
        <v>8337</v>
      </c>
      <c r="I7849" s="313" t="s">
        <v>8336</v>
      </c>
      <c r="J7849" s="313" t="s">
        <v>1051</v>
      </c>
      <c r="K7849" s="313">
        <v>28</v>
      </c>
      <c r="L7849" s="319"/>
      <c r="M7849" s="319">
        <v>38</v>
      </c>
      <c r="N7849" s="319">
        <v>42</v>
      </c>
      <c r="O7849" s="319" t="s">
        <v>9644</v>
      </c>
      <c r="P7849" s="319">
        <v>69</v>
      </c>
      <c r="Q7849" s="319">
        <v>10</v>
      </c>
      <c r="R7849" s="319">
        <v>36</v>
      </c>
      <c r="S7849" s="319" t="s">
        <v>9645</v>
      </c>
      <c r="T7849" s="319">
        <v>24</v>
      </c>
      <c r="U7849" s="319">
        <v>28.645</v>
      </c>
      <c r="V7849" s="319">
        <v>69.177000000000007</v>
      </c>
      <c r="W7849" s="319"/>
      <c r="X7849" s="319"/>
      <c r="Y7849" s="319"/>
      <c r="Z7849" s="319"/>
      <c r="AA7849" s="319"/>
      <c r="AB7849" s="319"/>
      <c r="AC7849" s="319"/>
      <c r="AD7849" s="319"/>
      <c r="AE7849" s="319"/>
      <c r="AF7849" s="319"/>
    </row>
    <row r="7850" spans="2:32" s="313" customFormat="1" hidden="1" x14ac:dyDescent="0.25">
      <c r="B7850" s="313" t="s">
        <v>2930</v>
      </c>
      <c r="C7850" s="672"/>
      <c r="D7850" s="313" t="s">
        <v>13207</v>
      </c>
      <c r="E7850" s="313" t="s">
        <v>2931</v>
      </c>
      <c r="I7850" s="313" t="s">
        <v>2932</v>
      </c>
      <c r="J7850" s="313" t="s">
        <v>436</v>
      </c>
      <c r="K7850" s="313">
        <v>38</v>
      </c>
      <c r="L7850" s="319"/>
      <c r="M7850" s="319">
        <v>15</v>
      </c>
      <c r="N7850" s="319">
        <v>45</v>
      </c>
      <c r="O7850" s="319" t="s">
        <v>9644</v>
      </c>
      <c r="P7850" s="319">
        <v>121</v>
      </c>
      <c r="Q7850" s="319">
        <v>55</v>
      </c>
      <c r="R7850" s="319">
        <v>38</v>
      </c>
      <c r="S7850" s="319" t="s">
        <v>9648</v>
      </c>
      <c r="T7850" s="319">
        <v>19</v>
      </c>
      <c r="U7850" s="319">
        <v>38.262999999999998</v>
      </c>
      <c r="V7850" s="319">
        <v>-121.92700000000001</v>
      </c>
      <c r="W7850" s="319"/>
      <c r="X7850" s="319"/>
      <c r="Y7850" s="319"/>
      <c r="Z7850" s="319"/>
      <c r="AA7850" s="319"/>
      <c r="AB7850" s="319"/>
      <c r="AC7850" s="319"/>
      <c r="AD7850" s="319"/>
      <c r="AE7850" s="319"/>
      <c r="AF7850" s="319"/>
    </row>
    <row r="7851" spans="2:32" s="313" customFormat="1" hidden="1" x14ac:dyDescent="0.25">
      <c r="B7851" s="313" t="s">
        <v>6113</v>
      </c>
      <c r="C7851" s="672"/>
      <c r="D7851" s="313" t="s">
        <v>13208</v>
      </c>
      <c r="E7851" s="313" t="s">
        <v>6114</v>
      </c>
      <c r="I7851" s="313" t="s">
        <v>6115</v>
      </c>
      <c r="J7851" s="313" t="s">
        <v>4784</v>
      </c>
      <c r="K7851" s="313">
        <v>18</v>
      </c>
      <c r="L7851" s="319"/>
      <c r="M7851" s="319">
        <v>2</v>
      </c>
      <c r="N7851" s="319">
        <v>35</v>
      </c>
      <c r="O7851" s="319" t="s">
        <v>9647</v>
      </c>
      <c r="P7851" s="319">
        <v>178</v>
      </c>
      <c r="Q7851" s="319">
        <v>33</v>
      </c>
      <c r="R7851" s="319">
        <v>33</v>
      </c>
      <c r="S7851" s="319" t="s">
        <v>9645</v>
      </c>
      <c r="T7851" s="319">
        <v>6</v>
      </c>
      <c r="U7851" s="319">
        <v>-18.042999999999999</v>
      </c>
      <c r="V7851" s="319">
        <v>178.559</v>
      </c>
      <c r="W7851" s="319"/>
      <c r="X7851" s="319"/>
      <c r="Y7851" s="319"/>
      <c r="Z7851" s="319"/>
      <c r="AA7851" s="319"/>
      <c r="AB7851" s="319"/>
      <c r="AC7851" s="319"/>
      <c r="AD7851" s="319"/>
      <c r="AE7851" s="319"/>
      <c r="AF7851" s="319"/>
    </row>
    <row r="7852" spans="2:32" s="313" customFormat="1" hidden="1" x14ac:dyDescent="0.25">
      <c r="B7852" s="313" t="s">
        <v>8060</v>
      </c>
      <c r="C7852" s="672"/>
      <c r="D7852" s="313" t="s">
        <v>13209</v>
      </c>
      <c r="E7852" s="313" t="s">
        <v>8061</v>
      </c>
      <c r="I7852" s="313" t="s">
        <v>8062</v>
      </c>
      <c r="J7852" s="313" t="s">
        <v>436</v>
      </c>
      <c r="K7852" s="313">
        <v>42</v>
      </c>
      <c r="L7852" s="319"/>
      <c r="M7852" s="319">
        <v>24</v>
      </c>
      <c r="N7852" s="319">
        <v>9</v>
      </c>
      <c r="O7852" s="319" t="s">
        <v>9644</v>
      </c>
      <c r="P7852" s="319">
        <v>96</v>
      </c>
      <c r="Q7852" s="319">
        <v>23</v>
      </c>
      <c r="R7852" s="319">
        <v>3</v>
      </c>
      <c r="S7852" s="319" t="s">
        <v>9648</v>
      </c>
      <c r="T7852" s="319">
        <v>335</v>
      </c>
      <c r="U7852" s="319">
        <v>42.402000000000001</v>
      </c>
      <c r="V7852" s="319">
        <v>-96.384</v>
      </c>
      <c r="W7852" s="319"/>
      <c r="X7852" s="319"/>
      <c r="Y7852" s="319"/>
      <c r="Z7852" s="319"/>
      <c r="AA7852" s="319"/>
      <c r="AB7852" s="319"/>
      <c r="AC7852" s="319"/>
      <c r="AD7852" s="319"/>
      <c r="AE7852" s="319"/>
      <c r="AF7852" s="319"/>
    </row>
    <row r="7853" spans="2:32" s="313" customFormat="1" hidden="1" x14ac:dyDescent="0.25">
      <c r="B7853" s="313" t="s">
        <v>7618</v>
      </c>
      <c r="C7853" s="672"/>
      <c r="D7853" s="313" t="s">
        <v>13210</v>
      </c>
      <c r="E7853" s="313" t="s">
        <v>7619</v>
      </c>
      <c r="I7853" s="313" t="s">
        <v>7620</v>
      </c>
      <c r="J7853" s="313" t="s">
        <v>722</v>
      </c>
      <c r="K7853" s="313">
        <v>14</v>
      </c>
      <c r="L7853" s="319"/>
      <c r="M7853" s="319">
        <v>16</v>
      </c>
      <c r="N7853" s="319">
        <v>43</v>
      </c>
      <c r="O7853" s="319" t="s">
        <v>9647</v>
      </c>
      <c r="P7853" s="319">
        <v>50</v>
      </c>
      <c r="Q7853" s="319">
        <v>10</v>
      </c>
      <c r="R7853" s="319">
        <v>29</v>
      </c>
      <c r="S7853" s="319" t="s">
        <v>9645</v>
      </c>
      <c r="T7853" s="319">
        <v>7</v>
      </c>
      <c r="U7853" s="319">
        <v>-14.279</v>
      </c>
      <c r="V7853" s="319">
        <v>50.174999999999997</v>
      </c>
      <c r="W7853" s="319"/>
      <c r="X7853" s="319"/>
      <c r="Y7853" s="319"/>
      <c r="Z7853" s="319"/>
      <c r="AA7853" s="319"/>
      <c r="AB7853" s="319"/>
      <c r="AC7853" s="319"/>
      <c r="AD7853" s="319"/>
      <c r="AE7853" s="319"/>
      <c r="AF7853" s="319"/>
    </row>
    <row r="7854" spans="2:32" s="313" customFormat="1" hidden="1" x14ac:dyDescent="0.25">
      <c r="B7854" s="313" t="s">
        <v>4445</v>
      </c>
      <c r="C7854" s="672"/>
      <c r="D7854" s="313" t="s">
        <v>13211</v>
      </c>
      <c r="E7854" s="313" t="s">
        <v>4446</v>
      </c>
      <c r="I7854" s="313" t="s">
        <v>4447</v>
      </c>
      <c r="J7854" s="313" t="s">
        <v>1351</v>
      </c>
      <c r="K7854" s="313">
        <v>13</v>
      </c>
      <c r="L7854" s="319"/>
      <c r="M7854" s="319">
        <v>8</v>
      </c>
      <c r="N7854" s="319">
        <v>39</v>
      </c>
      <c r="O7854" s="319" t="s">
        <v>9644</v>
      </c>
      <c r="P7854" s="319">
        <v>61</v>
      </c>
      <c r="Q7854" s="319">
        <v>12</v>
      </c>
      <c r="R7854" s="319">
        <v>39</v>
      </c>
      <c r="S7854" s="319" t="s">
        <v>9648</v>
      </c>
      <c r="T7854" s="319">
        <v>21</v>
      </c>
      <c r="U7854" s="319">
        <v>13.144</v>
      </c>
      <c r="V7854" s="319">
        <v>-61.210999999999999</v>
      </c>
      <c r="W7854" s="319"/>
      <c r="X7854" s="319"/>
      <c r="Y7854" s="319"/>
      <c r="Z7854" s="319"/>
      <c r="AA7854" s="319"/>
      <c r="AB7854" s="319"/>
      <c r="AC7854" s="319"/>
      <c r="AD7854" s="319"/>
      <c r="AE7854" s="319"/>
      <c r="AF7854" s="319"/>
    </row>
    <row r="7855" spans="2:32" s="313" customFormat="1" hidden="1" x14ac:dyDescent="0.25">
      <c r="B7855" s="313" t="s">
        <v>8280</v>
      </c>
      <c r="C7855" s="672"/>
      <c r="D7855" s="313" t="s">
        <v>13212</v>
      </c>
      <c r="E7855" s="313" t="s">
        <v>8281</v>
      </c>
      <c r="I7855" s="313" t="s">
        <v>8282</v>
      </c>
      <c r="J7855" s="313" t="s">
        <v>621</v>
      </c>
      <c r="K7855" s="313">
        <v>58</v>
      </c>
      <c r="L7855" s="319"/>
      <c r="M7855" s="319">
        <v>52</v>
      </c>
      <c r="N7855" s="319">
        <v>36</v>
      </c>
      <c r="O7855" s="319" t="s">
        <v>9644</v>
      </c>
      <c r="P7855" s="319">
        <v>5</v>
      </c>
      <c r="Q7855" s="319">
        <v>38</v>
      </c>
      <c r="R7855" s="319">
        <v>16</v>
      </c>
      <c r="S7855" s="319" t="s">
        <v>9645</v>
      </c>
      <c r="T7855" s="319">
        <v>9</v>
      </c>
      <c r="U7855" s="319">
        <v>58.877000000000002</v>
      </c>
      <c r="V7855" s="319">
        <v>5.6379999999999999</v>
      </c>
      <c r="W7855" s="319"/>
      <c r="X7855" s="319"/>
      <c r="Y7855" s="319"/>
      <c r="Z7855" s="319"/>
      <c r="AA7855" s="319"/>
      <c r="AB7855" s="319"/>
      <c r="AC7855" s="319"/>
      <c r="AD7855" s="319"/>
      <c r="AE7855" s="319"/>
      <c r="AF7855" s="319"/>
    </row>
    <row r="7856" spans="2:32" s="313" customFormat="1" hidden="1" x14ac:dyDescent="0.25">
      <c r="B7856" s="313" t="s">
        <v>7735</v>
      </c>
      <c r="C7856" s="672"/>
      <c r="D7856" s="313" t="s">
        <v>13213</v>
      </c>
      <c r="E7856" s="313" t="s">
        <v>7736</v>
      </c>
      <c r="I7856" s="313" t="s">
        <v>7737</v>
      </c>
      <c r="J7856" s="313" t="s">
        <v>878</v>
      </c>
      <c r="K7856" s="313">
        <v>2</v>
      </c>
      <c r="L7856" s="319"/>
      <c r="M7856" s="319">
        <v>9</v>
      </c>
      <c r="N7856" s="319">
        <v>7</v>
      </c>
      <c r="O7856" s="319" t="s">
        <v>9644</v>
      </c>
      <c r="P7856" s="319">
        <v>74</v>
      </c>
      <c r="Q7856" s="319">
        <v>45</v>
      </c>
      <c r="R7856" s="319">
        <v>58</v>
      </c>
      <c r="S7856" s="319" t="s">
        <v>9648</v>
      </c>
      <c r="T7856" s="319">
        <v>281</v>
      </c>
      <c r="U7856" s="319">
        <v>2.1520000000000001</v>
      </c>
      <c r="V7856" s="319">
        <v>-74.766000000000005</v>
      </c>
      <c r="W7856" s="319"/>
      <c r="X7856" s="319"/>
      <c r="Y7856" s="319"/>
      <c r="Z7856" s="319"/>
      <c r="AA7856" s="319"/>
      <c r="AB7856" s="319"/>
      <c r="AC7856" s="319"/>
      <c r="AD7856" s="319"/>
      <c r="AE7856" s="319"/>
      <c r="AF7856" s="319"/>
    </row>
    <row r="7857" spans="2:32" s="313" customFormat="1" hidden="1" x14ac:dyDescent="0.25">
      <c r="B7857" s="313" t="s">
        <v>7891</v>
      </c>
      <c r="C7857" s="672"/>
      <c r="D7857" s="313" t="s">
        <v>13214</v>
      </c>
      <c r="E7857" s="313" t="s">
        <v>7892</v>
      </c>
      <c r="I7857" s="313" t="s">
        <v>7891</v>
      </c>
      <c r="J7857" s="313" t="s">
        <v>2849</v>
      </c>
      <c r="K7857" s="313">
        <v>61</v>
      </c>
      <c r="L7857" s="319"/>
      <c r="M7857" s="319">
        <v>56</v>
      </c>
      <c r="N7857" s="319">
        <v>35</v>
      </c>
      <c r="O7857" s="319" t="s">
        <v>9644</v>
      </c>
      <c r="P7857" s="319">
        <v>28</v>
      </c>
      <c r="Q7857" s="319">
        <v>56</v>
      </c>
      <c r="R7857" s="319">
        <v>42</v>
      </c>
      <c r="S7857" s="319" t="s">
        <v>9645</v>
      </c>
      <c r="T7857" s="319">
        <v>95</v>
      </c>
      <c r="U7857" s="319">
        <v>61.942999999999998</v>
      </c>
      <c r="V7857" s="319">
        <v>28.945</v>
      </c>
      <c r="W7857" s="319"/>
      <c r="X7857" s="319"/>
      <c r="Y7857" s="319"/>
      <c r="Z7857" s="319"/>
      <c r="AA7857" s="319"/>
      <c r="AB7857" s="319"/>
      <c r="AC7857" s="319"/>
      <c r="AD7857" s="319"/>
      <c r="AE7857" s="319"/>
      <c r="AF7857" s="319"/>
    </row>
    <row r="7858" spans="2:32" s="313" customFormat="1" hidden="1" x14ac:dyDescent="0.25">
      <c r="B7858" s="313" t="s">
        <v>3818</v>
      </c>
      <c r="C7858" s="672"/>
      <c r="D7858" s="313" t="s">
        <v>13215</v>
      </c>
      <c r="E7858" s="313" t="s">
        <v>3819</v>
      </c>
      <c r="I7858" s="313" t="s">
        <v>3818</v>
      </c>
      <c r="J7858" s="313" t="s">
        <v>436</v>
      </c>
      <c r="K7858" s="313">
        <v>32</v>
      </c>
      <c r="L7858" s="319"/>
      <c r="M7858" s="319">
        <v>0</v>
      </c>
      <c r="N7858" s="319">
        <v>36</v>
      </c>
      <c r="O7858" s="319" t="s">
        <v>9644</v>
      </c>
      <c r="P7858" s="319">
        <v>81</v>
      </c>
      <c r="Q7858" s="319">
        <v>8</v>
      </c>
      <c r="R7858" s="319">
        <v>44</v>
      </c>
      <c r="S7858" s="319" t="s">
        <v>9648</v>
      </c>
      <c r="T7858" s="319">
        <v>13</v>
      </c>
      <c r="U7858" s="319">
        <v>32.01</v>
      </c>
      <c r="V7858" s="319">
        <v>-81.146000000000001</v>
      </c>
      <c r="W7858" s="319"/>
      <c r="X7858" s="319"/>
      <c r="Y7858" s="319"/>
      <c r="Z7858" s="319"/>
      <c r="AA7858" s="319"/>
      <c r="AB7858" s="319"/>
      <c r="AC7858" s="319"/>
      <c r="AD7858" s="319"/>
      <c r="AE7858" s="319"/>
      <c r="AF7858" s="319"/>
    </row>
    <row r="7859" spans="2:32" s="313" customFormat="1" hidden="1" x14ac:dyDescent="0.25">
      <c r="B7859" s="313" t="s">
        <v>5898</v>
      </c>
      <c r="C7859" s="672"/>
      <c r="D7859" s="313" t="s">
        <v>13216</v>
      </c>
      <c r="E7859" s="313" t="s">
        <v>5899</v>
      </c>
      <c r="I7859" s="313" t="s">
        <v>5900</v>
      </c>
      <c r="J7859" s="313" t="s">
        <v>421</v>
      </c>
      <c r="K7859" s="313">
        <v>55</v>
      </c>
      <c r="L7859" s="319"/>
      <c r="M7859" s="319">
        <v>58</v>
      </c>
      <c r="N7859" s="319">
        <v>18</v>
      </c>
      <c r="O7859" s="319" t="s">
        <v>9644</v>
      </c>
      <c r="P7859" s="319">
        <v>37</v>
      </c>
      <c r="Q7859" s="319">
        <v>24</v>
      </c>
      <c r="R7859" s="319">
        <v>54</v>
      </c>
      <c r="S7859" s="319" t="s">
        <v>9645</v>
      </c>
      <c r="T7859" s="319">
        <v>193</v>
      </c>
      <c r="U7859" s="319">
        <v>55.972000000000001</v>
      </c>
      <c r="V7859" s="319">
        <v>37.414999999999999</v>
      </c>
      <c r="W7859" s="319"/>
      <c r="X7859" s="319"/>
      <c r="Y7859" s="319"/>
      <c r="Z7859" s="319"/>
      <c r="AA7859" s="319"/>
      <c r="AB7859" s="319"/>
      <c r="AC7859" s="319"/>
      <c r="AD7859" s="319"/>
      <c r="AE7859" s="319"/>
      <c r="AF7859" s="319"/>
    </row>
    <row r="7860" spans="2:32" s="313" customFormat="1" hidden="1" x14ac:dyDescent="0.25">
      <c r="B7860" s="313" t="s">
        <v>4625</v>
      </c>
      <c r="C7860" s="672"/>
      <c r="D7860" s="313" t="s">
        <v>13217</v>
      </c>
      <c r="E7860" s="313" t="s">
        <v>4626</v>
      </c>
      <c r="I7860" s="313" t="s">
        <v>4625</v>
      </c>
      <c r="J7860" s="313" t="s">
        <v>1343</v>
      </c>
      <c r="K7860" s="313">
        <v>12</v>
      </c>
      <c r="L7860" s="319"/>
      <c r="M7860" s="319">
        <v>24</v>
      </c>
      <c r="N7860" s="319">
        <v>16</v>
      </c>
      <c r="O7860" s="319" t="s">
        <v>9647</v>
      </c>
      <c r="P7860" s="319">
        <v>16</v>
      </c>
      <c r="Q7860" s="319">
        <v>56</v>
      </c>
      <c r="R7860" s="319">
        <v>50</v>
      </c>
      <c r="S7860" s="319" t="s">
        <v>9645</v>
      </c>
      <c r="T7860" s="319">
        <v>1713</v>
      </c>
      <c r="U7860" s="319">
        <v>-12.404</v>
      </c>
      <c r="V7860" s="319">
        <v>16.946999999999999</v>
      </c>
      <c r="W7860" s="319"/>
      <c r="X7860" s="319"/>
      <c r="Y7860" s="319"/>
      <c r="Z7860" s="319"/>
      <c r="AA7860" s="319"/>
      <c r="AB7860" s="319"/>
      <c r="AC7860" s="319"/>
      <c r="AD7860" s="319"/>
      <c r="AE7860" s="319"/>
      <c r="AF7860" s="319"/>
    </row>
    <row r="7861" spans="2:32" s="313" customFormat="1" hidden="1" x14ac:dyDescent="0.25">
      <c r="B7861" s="313" t="s">
        <v>7951</v>
      </c>
      <c r="C7861" s="672"/>
      <c r="D7861" s="313" t="s">
        <v>13218</v>
      </c>
      <c r="E7861" s="313" t="s">
        <v>7954</v>
      </c>
      <c r="I7861" s="313" t="s">
        <v>7951</v>
      </c>
      <c r="J7861" s="313" t="s">
        <v>594</v>
      </c>
      <c r="K7861" s="313">
        <v>37</v>
      </c>
      <c r="L7861" s="319"/>
      <c r="M7861" s="319">
        <v>25</v>
      </c>
      <c r="N7861" s="319">
        <v>4</v>
      </c>
      <c r="O7861" s="319" t="s">
        <v>9644</v>
      </c>
      <c r="P7861" s="319">
        <v>5</v>
      </c>
      <c r="Q7861" s="319">
        <v>53</v>
      </c>
      <c r="R7861" s="319">
        <v>35</v>
      </c>
      <c r="S7861" s="319" t="s">
        <v>9648</v>
      </c>
      <c r="T7861" s="319">
        <v>34</v>
      </c>
      <c r="U7861" s="319">
        <v>37.417999999999999</v>
      </c>
      <c r="V7861" s="319">
        <v>-5.8929999999999998</v>
      </c>
      <c r="W7861" s="319"/>
      <c r="X7861" s="319"/>
      <c r="Y7861" s="319"/>
      <c r="Z7861" s="319"/>
      <c r="AA7861" s="319"/>
      <c r="AB7861" s="319"/>
      <c r="AC7861" s="319"/>
      <c r="AD7861" s="319"/>
      <c r="AE7861" s="319"/>
      <c r="AF7861" s="319"/>
    </row>
    <row r="7862" spans="2:32" s="313" customFormat="1" hidden="1" x14ac:dyDescent="0.25">
      <c r="B7862" s="313" t="s">
        <v>8174</v>
      </c>
      <c r="C7862" s="672"/>
      <c r="D7862" s="313" t="s">
        <v>13219</v>
      </c>
      <c r="E7862" s="313" t="s">
        <v>8175</v>
      </c>
      <c r="I7862" s="313" t="s">
        <v>8176</v>
      </c>
      <c r="J7862" s="313" t="s">
        <v>436</v>
      </c>
      <c r="K7862" s="313">
        <v>61</v>
      </c>
      <c r="L7862" s="319"/>
      <c r="M7862" s="319">
        <v>5</v>
      </c>
      <c r="N7862" s="319">
        <v>50</v>
      </c>
      <c r="O7862" s="319" t="s">
        <v>9644</v>
      </c>
      <c r="P7862" s="319">
        <v>155</v>
      </c>
      <c r="Q7862" s="319">
        <v>34</v>
      </c>
      <c r="R7862" s="319">
        <v>27</v>
      </c>
      <c r="S7862" s="319" t="s">
        <v>9648</v>
      </c>
      <c r="T7862" s="319">
        <v>484</v>
      </c>
      <c r="U7862" s="319">
        <v>61.097000000000001</v>
      </c>
      <c r="V7862" s="319">
        <v>-155.57400000000001</v>
      </c>
      <c r="W7862" s="319"/>
      <c r="X7862" s="319"/>
      <c r="Y7862" s="319"/>
      <c r="Z7862" s="319"/>
      <c r="AA7862" s="319"/>
      <c r="AB7862" s="319"/>
      <c r="AC7862" s="319"/>
      <c r="AD7862" s="319"/>
      <c r="AE7862" s="319"/>
      <c r="AF7862" s="319"/>
    </row>
    <row r="7863" spans="2:32" s="313" customFormat="1" hidden="1" x14ac:dyDescent="0.25">
      <c r="B7863" s="313" t="s">
        <v>8377</v>
      </c>
      <c r="C7863" s="672"/>
      <c r="D7863" s="313" t="s">
        <v>13220</v>
      </c>
      <c r="E7863" s="313" t="s">
        <v>8378</v>
      </c>
      <c r="I7863" s="313" t="s">
        <v>8379</v>
      </c>
      <c r="J7863" s="313" t="s">
        <v>421</v>
      </c>
      <c r="K7863" s="313">
        <v>56</v>
      </c>
      <c r="L7863" s="319"/>
      <c r="M7863" s="319">
        <v>44</v>
      </c>
      <c r="N7863" s="319">
        <v>29</v>
      </c>
      <c r="O7863" s="319" t="s">
        <v>9644</v>
      </c>
      <c r="P7863" s="319">
        <v>60</v>
      </c>
      <c r="Q7863" s="319">
        <v>48</v>
      </c>
      <c r="R7863" s="319">
        <v>13</v>
      </c>
      <c r="S7863" s="319" t="s">
        <v>9645</v>
      </c>
      <c r="T7863" s="319">
        <v>233</v>
      </c>
      <c r="U7863" s="319">
        <v>56.741</v>
      </c>
      <c r="V7863" s="319">
        <v>60.804000000000002</v>
      </c>
      <c r="W7863" s="319"/>
      <c r="X7863" s="319"/>
      <c r="Y7863" s="319"/>
      <c r="Z7863" s="319"/>
      <c r="AA7863" s="319"/>
      <c r="AB7863" s="319"/>
      <c r="AC7863" s="319"/>
      <c r="AD7863" s="319"/>
      <c r="AE7863" s="319"/>
      <c r="AF7863" s="319"/>
    </row>
    <row r="7864" spans="2:32" s="313" customFormat="1" hidden="1" x14ac:dyDescent="0.25">
      <c r="B7864" s="313" t="s">
        <v>7638</v>
      </c>
      <c r="C7864" s="672"/>
      <c r="D7864" s="313" t="s">
        <v>13221</v>
      </c>
      <c r="E7864" s="313" t="s">
        <v>7645</v>
      </c>
      <c r="I7864" s="313" t="s">
        <v>7646</v>
      </c>
      <c r="J7864" s="313" t="s">
        <v>473</v>
      </c>
      <c r="K7864" s="313">
        <v>7</v>
      </c>
      <c r="L7864" s="319"/>
      <c r="M7864" s="319">
        <v>51</v>
      </c>
      <c r="N7864" s="319">
        <v>8</v>
      </c>
      <c r="O7864" s="319" t="s">
        <v>9644</v>
      </c>
      <c r="P7864" s="319">
        <v>72</v>
      </c>
      <c r="Q7864" s="319">
        <v>26</v>
      </c>
      <c r="R7864" s="319">
        <v>5</v>
      </c>
      <c r="S7864" s="319" t="s">
        <v>9648</v>
      </c>
      <c r="T7864" s="319">
        <v>400</v>
      </c>
      <c r="U7864" s="319">
        <v>7.8520000000000003</v>
      </c>
      <c r="V7864" s="319">
        <v>-72.435000000000002</v>
      </c>
      <c r="W7864" s="319"/>
      <c r="X7864" s="319"/>
      <c r="Y7864" s="319"/>
      <c r="Z7864" s="319"/>
      <c r="AA7864" s="319"/>
      <c r="AB7864" s="319"/>
      <c r="AC7864" s="319"/>
      <c r="AD7864" s="319"/>
      <c r="AE7864" s="319"/>
      <c r="AF7864" s="319"/>
    </row>
    <row r="7865" spans="2:32" s="313" customFormat="1" hidden="1" x14ac:dyDescent="0.25">
      <c r="B7865" s="313" t="s">
        <v>7966</v>
      </c>
      <c r="C7865" s="672"/>
      <c r="D7865" s="313" t="s">
        <v>13222</v>
      </c>
      <c r="E7865" s="313" t="s">
        <v>7967</v>
      </c>
      <c r="I7865" s="313" t="s">
        <v>7968</v>
      </c>
      <c r="J7865" s="313" t="s">
        <v>1291</v>
      </c>
      <c r="K7865" s="313">
        <v>23</v>
      </c>
      <c r="L7865" s="319"/>
      <c r="M7865" s="319">
        <v>24</v>
      </c>
      <c r="N7865" s="319">
        <v>0</v>
      </c>
      <c r="O7865" s="319" t="s">
        <v>9644</v>
      </c>
      <c r="P7865" s="319">
        <v>116</v>
      </c>
      <c r="Q7865" s="319">
        <v>41</v>
      </c>
      <c r="R7865" s="319">
        <v>0</v>
      </c>
      <c r="S7865" s="319" t="s">
        <v>9645</v>
      </c>
      <c r="T7865" s="319">
        <v>0</v>
      </c>
      <c r="U7865" s="319">
        <v>23.4</v>
      </c>
      <c r="V7865" s="319">
        <v>116.68300000000001</v>
      </c>
      <c r="W7865" s="319"/>
      <c r="X7865" s="319"/>
      <c r="Y7865" s="319"/>
      <c r="Z7865" s="319"/>
      <c r="AA7865" s="319"/>
      <c r="AB7865" s="319"/>
      <c r="AC7865" s="319"/>
      <c r="AD7865" s="319"/>
      <c r="AE7865" s="319"/>
      <c r="AF7865" s="319"/>
    </row>
    <row r="7866" spans="2:32" s="313" customFormat="1" hidden="1" x14ac:dyDescent="0.25">
      <c r="B7866" s="313" t="s">
        <v>6184</v>
      </c>
      <c r="C7866" s="672"/>
      <c r="D7866" s="313" t="s">
        <v>13223</v>
      </c>
      <c r="E7866" s="313" t="s">
        <v>6185</v>
      </c>
      <c r="I7866" s="313" t="s">
        <v>6186</v>
      </c>
      <c r="J7866" s="313" t="s">
        <v>436</v>
      </c>
      <c r="K7866" s="313">
        <v>41</v>
      </c>
      <c r="L7866" s="319"/>
      <c r="M7866" s="319">
        <v>30</v>
      </c>
      <c r="N7866" s="319">
        <v>14</v>
      </c>
      <c r="O7866" s="319" t="s">
        <v>9644</v>
      </c>
      <c r="P7866" s="319">
        <v>74</v>
      </c>
      <c r="Q7866" s="319">
        <v>6</v>
      </c>
      <c r="R7866" s="319">
        <v>17</v>
      </c>
      <c r="S7866" s="319" t="s">
        <v>9648</v>
      </c>
      <c r="T7866" s="319">
        <v>150</v>
      </c>
      <c r="U7866" s="319">
        <v>41.503999999999998</v>
      </c>
      <c r="V7866" s="319">
        <v>-74.105000000000004</v>
      </c>
      <c r="W7866" s="319"/>
      <c r="X7866" s="319"/>
      <c r="Y7866" s="319"/>
      <c r="Z7866" s="319"/>
      <c r="AA7866" s="319"/>
      <c r="AB7866" s="319"/>
      <c r="AC7866" s="319"/>
      <c r="AD7866" s="319"/>
      <c r="AE7866" s="319"/>
      <c r="AF7866" s="319"/>
    </row>
    <row r="7867" spans="2:32" s="313" customFormat="1" hidden="1" x14ac:dyDescent="0.25">
      <c r="B7867" s="313" t="s">
        <v>8345</v>
      </c>
      <c r="C7867" s="672"/>
      <c r="D7867" s="313" t="s">
        <v>13224</v>
      </c>
      <c r="E7867" s="313" t="s">
        <v>8346</v>
      </c>
      <c r="I7867" s="313" t="s">
        <v>8347</v>
      </c>
      <c r="J7867" s="313" t="s">
        <v>726</v>
      </c>
      <c r="K7867" s="313">
        <v>8</v>
      </c>
      <c r="L7867" s="319"/>
      <c r="M7867" s="319">
        <v>29</v>
      </c>
      <c r="N7867" s="319">
        <v>20</v>
      </c>
      <c r="O7867" s="319" t="s">
        <v>9647</v>
      </c>
      <c r="P7867" s="319">
        <v>117</v>
      </c>
      <c r="Q7867" s="319">
        <v>24</v>
      </c>
      <c r="R7867" s="319">
        <v>43</v>
      </c>
      <c r="S7867" s="319" t="s">
        <v>9645</v>
      </c>
      <c r="T7867" s="319">
        <v>5</v>
      </c>
      <c r="U7867" s="319">
        <v>-8.4890000000000008</v>
      </c>
      <c r="V7867" s="319">
        <v>117.41200000000001</v>
      </c>
      <c r="W7867" s="319"/>
      <c r="X7867" s="319"/>
      <c r="Y7867" s="319"/>
      <c r="Z7867" s="319"/>
      <c r="AA7867" s="319"/>
      <c r="AB7867" s="319"/>
      <c r="AC7867" s="319"/>
      <c r="AD7867" s="319"/>
      <c r="AE7867" s="319"/>
      <c r="AF7867" s="319"/>
    </row>
    <row r="7868" spans="2:32" s="313" customFormat="1" hidden="1" x14ac:dyDescent="0.25">
      <c r="B7868" s="313" t="s">
        <v>8380</v>
      </c>
      <c r="C7868" s="672"/>
      <c r="D7868" s="313" t="s">
        <v>13225</v>
      </c>
      <c r="E7868" s="313" t="s">
        <v>8381</v>
      </c>
      <c r="I7868" s="313" t="s">
        <v>8380</v>
      </c>
      <c r="J7868" s="313" t="s">
        <v>1194</v>
      </c>
      <c r="K7868" s="313">
        <v>51</v>
      </c>
      <c r="L7868" s="319"/>
      <c r="M7868" s="319">
        <v>36</v>
      </c>
      <c r="N7868" s="319">
        <v>19</v>
      </c>
      <c r="O7868" s="319" t="s">
        <v>9644</v>
      </c>
      <c r="P7868" s="319">
        <v>4</v>
      </c>
      <c r="Q7868" s="319">
        <v>4</v>
      </c>
      <c r="R7868" s="319">
        <v>4</v>
      </c>
      <c r="S7868" s="319" t="s">
        <v>9648</v>
      </c>
      <c r="T7868" s="319">
        <v>92</v>
      </c>
      <c r="U7868" s="319">
        <v>51.604999999999997</v>
      </c>
      <c r="V7868" s="319">
        <v>-4.0679999999999996</v>
      </c>
      <c r="W7868" s="319"/>
      <c r="X7868" s="319"/>
      <c r="Y7868" s="319"/>
      <c r="Z7868" s="319"/>
      <c r="AA7868" s="319"/>
      <c r="AB7868" s="319"/>
      <c r="AC7868" s="319"/>
      <c r="AD7868" s="319"/>
      <c r="AE7868" s="319"/>
      <c r="AF7868" s="319"/>
    </row>
    <row r="7869" spans="2:32" s="313" customFormat="1" hidden="1" x14ac:dyDescent="0.25">
      <c r="B7869" s="313" t="s">
        <v>8313</v>
      </c>
      <c r="C7869" s="672"/>
      <c r="D7869" s="313" t="s">
        <v>13226</v>
      </c>
      <c r="E7869" s="313" t="s">
        <v>8314</v>
      </c>
      <c r="I7869" s="313" t="s">
        <v>8315</v>
      </c>
      <c r="J7869" s="313" t="s">
        <v>423</v>
      </c>
      <c r="K7869" s="313">
        <v>48</v>
      </c>
      <c r="L7869" s="319"/>
      <c r="M7869" s="319">
        <v>32</v>
      </c>
      <c r="N7869" s="319">
        <v>17</v>
      </c>
      <c r="O7869" s="319" t="s">
        <v>9644</v>
      </c>
      <c r="P7869" s="319">
        <v>7</v>
      </c>
      <c r="Q7869" s="319">
        <v>37</v>
      </c>
      <c r="R7869" s="319">
        <v>41</v>
      </c>
      <c r="S7869" s="319" t="s">
        <v>9645</v>
      </c>
      <c r="T7869" s="319">
        <v>154</v>
      </c>
      <c r="U7869" s="319">
        <v>48.537999999999997</v>
      </c>
      <c r="V7869" s="319">
        <v>7.6280000000000001</v>
      </c>
      <c r="W7869" s="319"/>
      <c r="X7869" s="319"/>
      <c r="Y7869" s="319"/>
      <c r="Z7869" s="319"/>
      <c r="AA7869" s="319"/>
      <c r="AB7869" s="319"/>
      <c r="AC7869" s="319"/>
      <c r="AD7869" s="319"/>
      <c r="AE7869" s="319"/>
      <c r="AF7869" s="319"/>
    </row>
    <row r="7870" spans="2:32" s="313" customFormat="1" hidden="1" x14ac:dyDescent="0.25">
      <c r="B7870" s="313" t="s">
        <v>1366</v>
      </c>
      <c r="C7870" s="672"/>
      <c r="D7870" s="313" t="s">
        <v>13227</v>
      </c>
      <c r="E7870" s="313" t="s">
        <v>1367</v>
      </c>
      <c r="I7870" s="313" t="s">
        <v>1368</v>
      </c>
      <c r="J7870" s="313" t="s">
        <v>406</v>
      </c>
      <c r="K7870" s="313">
        <v>52</v>
      </c>
      <c r="L7870" s="319"/>
      <c r="M7870" s="319">
        <v>22</v>
      </c>
      <c r="N7870" s="319">
        <v>48</v>
      </c>
      <c r="O7870" s="319" t="s">
        <v>9644</v>
      </c>
      <c r="P7870" s="319">
        <v>13</v>
      </c>
      <c r="Q7870" s="319">
        <v>31</v>
      </c>
      <c r="R7870" s="319">
        <v>21</v>
      </c>
      <c r="S7870" s="319" t="s">
        <v>9645</v>
      </c>
      <c r="T7870" s="319">
        <v>48</v>
      </c>
      <c r="U7870" s="319">
        <v>52.38</v>
      </c>
      <c r="V7870" s="319">
        <v>13.523</v>
      </c>
      <c r="W7870" s="319"/>
      <c r="X7870" s="319"/>
      <c r="Y7870" s="319"/>
      <c r="Z7870" s="319"/>
      <c r="AA7870" s="319"/>
      <c r="AB7870" s="319"/>
      <c r="AC7870" s="319"/>
      <c r="AD7870" s="319"/>
      <c r="AE7870" s="319"/>
      <c r="AF7870" s="319"/>
    </row>
    <row r="7871" spans="2:32" s="313" customFormat="1" hidden="1" x14ac:dyDescent="0.25">
      <c r="B7871" s="313" t="s">
        <v>8106</v>
      </c>
      <c r="C7871" s="672"/>
      <c r="D7871" s="313" t="s">
        <v>13228</v>
      </c>
      <c r="E7871" s="313" t="s">
        <v>8107</v>
      </c>
      <c r="I7871" s="313" t="s">
        <v>8106</v>
      </c>
      <c r="J7871" s="313" t="s">
        <v>1893</v>
      </c>
      <c r="K7871" s="313">
        <v>54</v>
      </c>
      <c r="L7871" s="319"/>
      <c r="M7871" s="319">
        <v>16</v>
      </c>
      <c r="N7871" s="319">
        <v>48</v>
      </c>
      <c r="O7871" s="319" t="s">
        <v>9644</v>
      </c>
      <c r="P7871" s="319">
        <v>8</v>
      </c>
      <c r="Q7871" s="319">
        <v>35</v>
      </c>
      <c r="R7871" s="319">
        <v>57</v>
      </c>
      <c r="S7871" s="319" t="s">
        <v>9648</v>
      </c>
      <c r="T7871" s="319">
        <v>4</v>
      </c>
      <c r="U7871" s="319">
        <v>54.28</v>
      </c>
      <c r="V7871" s="319">
        <v>-8.5990000000000002</v>
      </c>
      <c r="W7871" s="319"/>
      <c r="X7871" s="319"/>
      <c r="Y7871" s="319"/>
      <c r="Z7871" s="319"/>
      <c r="AA7871" s="319"/>
      <c r="AB7871" s="319"/>
      <c r="AC7871" s="319"/>
      <c r="AD7871" s="319"/>
      <c r="AE7871" s="319"/>
      <c r="AF7871" s="319"/>
    </row>
    <row r="7872" spans="2:32" s="313" customFormat="1" hidden="1" x14ac:dyDescent="0.25">
      <c r="B7872" s="313" t="s">
        <v>6781</v>
      </c>
      <c r="C7872" s="672"/>
      <c r="D7872" s="313" t="s">
        <v>13229</v>
      </c>
      <c r="E7872" s="313" t="s">
        <v>6782</v>
      </c>
      <c r="I7872" s="313" t="s">
        <v>6783</v>
      </c>
      <c r="J7872" s="313" t="s">
        <v>3130</v>
      </c>
      <c r="K7872" s="313">
        <v>18</v>
      </c>
      <c r="L7872" s="319"/>
      <c r="M7872" s="319">
        <v>2</v>
      </c>
      <c r="N7872" s="319">
        <v>27</v>
      </c>
      <c r="O7872" s="319" t="s">
        <v>9644</v>
      </c>
      <c r="P7872" s="319">
        <v>63</v>
      </c>
      <c r="Q7872" s="319">
        <v>6</v>
      </c>
      <c r="R7872" s="319">
        <v>32</v>
      </c>
      <c r="S7872" s="319" t="s">
        <v>9648</v>
      </c>
      <c r="T7872" s="319">
        <v>4</v>
      </c>
      <c r="U7872" s="319">
        <v>18.041</v>
      </c>
      <c r="V7872" s="319">
        <v>-63.109000000000002</v>
      </c>
      <c r="W7872" s="319"/>
      <c r="X7872" s="319"/>
      <c r="Y7872" s="319"/>
      <c r="Z7872" s="319"/>
      <c r="AA7872" s="319"/>
      <c r="AB7872" s="319"/>
      <c r="AC7872" s="319"/>
      <c r="AD7872" s="319"/>
      <c r="AE7872" s="319"/>
      <c r="AF7872" s="319"/>
    </row>
    <row r="7873" spans="2:32" s="313" customFormat="1" hidden="1" x14ac:dyDescent="0.25">
      <c r="B7873" s="313" t="s">
        <v>8197</v>
      </c>
      <c r="C7873" s="672"/>
      <c r="D7873" s="313" t="s">
        <v>13230</v>
      </c>
      <c r="E7873" s="313" t="s">
        <v>8198</v>
      </c>
      <c r="I7873" s="313" t="s">
        <v>8197</v>
      </c>
      <c r="J7873" s="313" t="s">
        <v>516</v>
      </c>
      <c r="K7873" s="313">
        <v>33</v>
      </c>
      <c r="L7873" s="319"/>
      <c r="M7873" s="319">
        <v>59</v>
      </c>
      <c r="N7873" s="319">
        <v>12</v>
      </c>
      <c r="O7873" s="319" t="s">
        <v>9644</v>
      </c>
      <c r="P7873" s="319">
        <v>74</v>
      </c>
      <c r="Q7873" s="319">
        <v>46</v>
      </c>
      <c r="R7873" s="319">
        <v>25</v>
      </c>
      <c r="S7873" s="319" t="s">
        <v>9645</v>
      </c>
      <c r="T7873" s="319">
        <v>1664</v>
      </c>
      <c r="U7873" s="319">
        <v>33.987000000000002</v>
      </c>
      <c r="V7873" s="319">
        <v>74.774000000000001</v>
      </c>
      <c r="W7873" s="319"/>
      <c r="X7873" s="319"/>
      <c r="Y7873" s="319"/>
      <c r="Z7873" s="319"/>
      <c r="AA7873" s="319"/>
      <c r="AB7873" s="319"/>
      <c r="AC7873" s="319"/>
      <c r="AD7873" s="319"/>
      <c r="AE7873" s="319"/>
      <c r="AF7873" s="319"/>
    </row>
    <row r="7874" spans="2:32" s="313" customFormat="1" hidden="1" x14ac:dyDescent="0.25">
      <c r="B7874" s="313" t="s">
        <v>7978</v>
      </c>
      <c r="C7874" s="672"/>
      <c r="D7874" s="313" t="s">
        <v>13231</v>
      </c>
      <c r="E7874" s="313" t="s">
        <v>7979</v>
      </c>
      <c r="I7874" s="313" t="s">
        <v>7980</v>
      </c>
      <c r="J7874" s="313" t="s">
        <v>436</v>
      </c>
      <c r="K7874" s="313">
        <v>52</v>
      </c>
      <c r="L7874" s="319"/>
      <c r="M7874" s="319">
        <v>42</v>
      </c>
      <c r="N7874" s="319">
        <v>44</v>
      </c>
      <c r="O7874" s="319" t="s">
        <v>9644</v>
      </c>
      <c r="P7874" s="319">
        <v>174</v>
      </c>
      <c r="Q7874" s="319">
        <v>6</v>
      </c>
      <c r="R7874" s="319">
        <v>49</v>
      </c>
      <c r="S7874" s="319" t="s">
        <v>9645</v>
      </c>
      <c r="T7874" s="319">
        <v>30</v>
      </c>
      <c r="U7874" s="319">
        <v>52.712000000000003</v>
      </c>
      <c r="V7874" s="319">
        <v>174.114</v>
      </c>
      <c r="W7874" s="319"/>
      <c r="X7874" s="319"/>
      <c r="Y7874" s="319"/>
      <c r="Z7874" s="319"/>
      <c r="AA7874" s="319"/>
      <c r="AB7874" s="319"/>
      <c r="AC7874" s="319"/>
      <c r="AD7874" s="319"/>
      <c r="AE7874" s="319"/>
      <c r="AF7874" s="319"/>
    </row>
    <row r="7875" spans="2:32" s="313" customFormat="1" hidden="1" x14ac:dyDescent="0.25">
      <c r="B7875" s="313" t="s">
        <v>8385</v>
      </c>
      <c r="C7875" s="672"/>
      <c r="D7875" s="313" t="s">
        <v>13232</v>
      </c>
      <c r="E7875" s="313" t="s">
        <v>8388</v>
      </c>
      <c r="I7875" s="313" t="s">
        <v>8389</v>
      </c>
      <c r="J7875" s="313" t="s">
        <v>493</v>
      </c>
      <c r="K7875" s="313">
        <v>33</v>
      </c>
      <c r="L7875" s="319"/>
      <c r="M7875" s="319">
        <v>56</v>
      </c>
      <c r="N7875" s="319">
        <v>46</v>
      </c>
      <c r="O7875" s="319" t="s">
        <v>9647</v>
      </c>
      <c r="P7875" s="319">
        <v>151</v>
      </c>
      <c r="Q7875" s="319">
        <v>10</v>
      </c>
      <c r="R7875" s="319">
        <v>38</v>
      </c>
      <c r="S7875" s="319" t="s">
        <v>9645</v>
      </c>
      <c r="T7875" s="319">
        <v>7</v>
      </c>
      <c r="U7875" s="319">
        <v>-33.945999999999998</v>
      </c>
      <c r="V7875" s="319">
        <v>151.17699999999999</v>
      </c>
      <c r="W7875" s="319"/>
      <c r="X7875" s="319"/>
      <c r="Y7875" s="319"/>
      <c r="Z7875" s="319"/>
      <c r="AA7875" s="319"/>
      <c r="AB7875" s="319"/>
      <c r="AC7875" s="319"/>
      <c r="AD7875" s="319"/>
      <c r="AE7875" s="319"/>
      <c r="AF7875" s="319"/>
    </row>
    <row r="7876" spans="2:32" s="313" customFormat="1" hidden="1" x14ac:dyDescent="0.25">
      <c r="B7876" s="313" t="s">
        <v>8396</v>
      </c>
      <c r="C7876" s="672"/>
      <c r="D7876" s="313" t="s">
        <v>13233</v>
      </c>
      <c r="E7876" s="313" t="s">
        <v>8397</v>
      </c>
      <c r="I7876" s="313" t="s">
        <v>8398</v>
      </c>
      <c r="J7876" s="313" t="s">
        <v>436</v>
      </c>
      <c r="K7876" s="313">
        <v>43</v>
      </c>
      <c r="L7876" s="319"/>
      <c r="M7876" s="319">
        <v>6</v>
      </c>
      <c r="N7876" s="319">
        <v>40</v>
      </c>
      <c r="O7876" s="319" t="s">
        <v>9644</v>
      </c>
      <c r="P7876" s="319">
        <v>76</v>
      </c>
      <c r="Q7876" s="319">
        <v>6</v>
      </c>
      <c r="R7876" s="319">
        <v>22</v>
      </c>
      <c r="S7876" s="319" t="s">
        <v>9648</v>
      </c>
      <c r="T7876" s="319">
        <v>129</v>
      </c>
      <c r="U7876" s="319">
        <v>43.110999999999997</v>
      </c>
      <c r="V7876" s="319">
        <v>-76.105999999999995</v>
      </c>
      <c r="W7876" s="319"/>
      <c r="X7876" s="319"/>
      <c r="Y7876" s="319"/>
      <c r="Z7876" s="319"/>
      <c r="AA7876" s="319"/>
      <c r="AB7876" s="319"/>
      <c r="AC7876" s="319"/>
      <c r="AD7876" s="319"/>
      <c r="AE7876" s="319"/>
      <c r="AF7876" s="319"/>
    </row>
    <row r="7877" spans="2:32" s="313" customFormat="1" hidden="1" x14ac:dyDescent="0.25">
      <c r="B7877" s="313" t="s">
        <v>8310</v>
      </c>
      <c r="C7877" s="672"/>
      <c r="D7877" s="313" t="s">
        <v>13234</v>
      </c>
      <c r="E7877" s="313" t="s">
        <v>8311</v>
      </c>
      <c r="I7877" s="313" t="s">
        <v>8310</v>
      </c>
      <c r="J7877" s="313" t="s">
        <v>433</v>
      </c>
      <c r="K7877" s="313">
        <v>58</v>
      </c>
      <c r="L7877" s="319"/>
      <c r="M7877" s="319">
        <v>12</v>
      </c>
      <c r="N7877" s="319">
        <v>49</v>
      </c>
      <c r="O7877" s="319" t="s">
        <v>9644</v>
      </c>
      <c r="P7877" s="319">
        <v>6</v>
      </c>
      <c r="Q7877" s="319">
        <v>19</v>
      </c>
      <c r="R7877" s="319">
        <v>44</v>
      </c>
      <c r="S7877" s="319" t="s">
        <v>9648</v>
      </c>
      <c r="T7877" s="319">
        <v>8</v>
      </c>
      <c r="U7877" s="319">
        <v>58.213999999999999</v>
      </c>
      <c r="V7877" s="319">
        <v>-6.3289999999999997</v>
      </c>
      <c r="W7877" s="319"/>
      <c r="X7877" s="319"/>
      <c r="Y7877" s="319"/>
      <c r="Z7877" s="319"/>
      <c r="AA7877" s="319"/>
      <c r="AB7877" s="319"/>
      <c r="AC7877" s="319"/>
      <c r="AD7877" s="319"/>
      <c r="AE7877" s="319"/>
      <c r="AF7877" s="319"/>
    </row>
    <row r="7878" spans="2:32" s="313" customFormat="1" hidden="1" x14ac:dyDescent="0.25">
      <c r="B7878" s="313" t="s">
        <v>7995</v>
      </c>
      <c r="C7878" s="672"/>
      <c r="D7878" s="313" t="s">
        <v>13235</v>
      </c>
      <c r="E7878" s="313" t="s">
        <v>7996</v>
      </c>
      <c r="I7878" s="313" t="s">
        <v>7997</v>
      </c>
      <c r="J7878" s="313" t="s">
        <v>418</v>
      </c>
      <c r="K7878" s="313">
        <v>29</v>
      </c>
      <c r="L7878" s="319"/>
      <c r="M7878" s="319">
        <v>32</v>
      </c>
      <c r="N7878" s="319">
        <v>21</v>
      </c>
      <c r="O7878" s="319" t="s">
        <v>9644</v>
      </c>
      <c r="P7878" s="319">
        <v>52</v>
      </c>
      <c r="Q7878" s="319">
        <v>35</v>
      </c>
      <c r="R7878" s="319">
        <v>22</v>
      </c>
      <c r="S7878" s="319" t="s">
        <v>9645</v>
      </c>
      <c r="T7878" s="319">
        <v>1500</v>
      </c>
      <c r="U7878" s="319">
        <v>29.539000000000001</v>
      </c>
      <c r="V7878" s="319">
        <v>52.588999999999999</v>
      </c>
      <c r="W7878" s="319"/>
      <c r="X7878" s="319"/>
      <c r="Y7878" s="319"/>
      <c r="Z7878" s="319"/>
      <c r="AA7878" s="319"/>
      <c r="AB7878" s="319"/>
      <c r="AC7878" s="319"/>
      <c r="AD7878" s="319"/>
      <c r="AE7878" s="319"/>
      <c r="AF7878" s="319"/>
    </row>
    <row r="7879" spans="2:32" s="313" customFormat="1" hidden="1" x14ac:dyDescent="0.25">
      <c r="B7879" s="313" t="s">
        <v>8169</v>
      </c>
      <c r="C7879" s="672"/>
      <c r="D7879" s="313" t="s">
        <v>13236</v>
      </c>
      <c r="E7879" s="313" t="s">
        <v>8170</v>
      </c>
      <c r="I7879" s="313" t="s">
        <v>8169</v>
      </c>
      <c r="J7879" s="313" t="s">
        <v>1343</v>
      </c>
      <c r="K7879" s="313">
        <v>6</v>
      </c>
      <c r="L7879" s="319"/>
      <c r="M7879" s="319">
        <v>8</v>
      </c>
      <c r="N7879" s="319">
        <v>27</v>
      </c>
      <c r="O7879" s="319" t="s">
        <v>9647</v>
      </c>
      <c r="P7879" s="319">
        <v>12</v>
      </c>
      <c r="Q7879" s="319">
        <v>22</v>
      </c>
      <c r="R7879" s="319">
        <v>18</v>
      </c>
      <c r="S7879" s="319" t="s">
        <v>9645</v>
      </c>
      <c r="T7879" s="319">
        <v>5</v>
      </c>
      <c r="U7879" s="319">
        <v>-6.141</v>
      </c>
      <c r="V7879" s="319">
        <v>12.372</v>
      </c>
      <c r="W7879" s="319"/>
      <c r="X7879" s="319"/>
      <c r="Y7879" s="319"/>
      <c r="Z7879" s="319"/>
      <c r="AA7879" s="319"/>
      <c r="AB7879" s="319"/>
      <c r="AC7879" s="319"/>
      <c r="AD7879" s="319"/>
      <c r="AE7879" s="319"/>
      <c r="AF7879" s="319"/>
    </row>
    <row r="7880" spans="2:32" s="313" customFormat="1" hidden="1" x14ac:dyDescent="0.25">
      <c r="B7880" s="313" t="s">
        <v>7606</v>
      </c>
      <c r="C7880" s="672"/>
      <c r="D7880" s="313" t="s">
        <v>13237</v>
      </c>
      <c r="E7880" s="313" t="s">
        <v>7607</v>
      </c>
      <c r="I7880" s="313" t="s">
        <v>7606</v>
      </c>
      <c r="J7880" s="313" t="s">
        <v>3421</v>
      </c>
      <c r="K7880" s="313">
        <v>47</v>
      </c>
      <c r="L7880" s="319"/>
      <c r="M7880" s="319">
        <v>47</v>
      </c>
      <c r="N7880" s="319">
        <v>35</v>
      </c>
      <c r="O7880" s="319" t="s">
        <v>9644</v>
      </c>
      <c r="P7880" s="319">
        <v>13</v>
      </c>
      <c r="Q7880" s="319">
        <v>0</v>
      </c>
      <c r="R7880" s="319">
        <v>15</v>
      </c>
      <c r="S7880" s="319" t="s">
        <v>9645</v>
      </c>
      <c r="T7880" s="319">
        <v>431</v>
      </c>
      <c r="U7880" s="319">
        <v>47.792999999999999</v>
      </c>
      <c r="V7880" s="319">
        <v>13.004</v>
      </c>
      <c r="W7880" s="319"/>
      <c r="X7880" s="319"/>
      <c r="Y7880" s="319"/>
      <c r="Z7880" s="319"/>
      <c r="AA7880" s="319"/>
      <c r="AB7880" s="319"/>
      <c r="AC7880" s="319"/>
      <c r="AD7880" s="319"/>
      <c r="AE7880" s="319"/>
      <c r="AF7880" s="319"/>
    </row>
    <row r="7881" spans="2:32" s="313" customFormat="1" hidden="1" x14ac:dyDescent="0.25">
      <c r="B7881" s="313" t="s">
        <v>8100</v>
      </c>
      <c r="C7881" s="672"/>
      <c r="D7881" s="313" t="s">
        <v>13238</v>
      </c>
      <c r="E7881" s="313" t="s">
        <v>8101</v>
      </c>
      <c r="I7881" s="313" t="s">
        <v>8100</v>
      </c>
      <c r="J7881" s="313" t="s">
        <v>525</v>
      </c>
      <c r="K7881" s="313">
        <v>24</v>
      </c>
      <c r="L7881" s="319"/>
      <c r="M7881" s="319">
        <v>57</v>
      </c>
      <c r="N7881" s="319">
        <v>39</v>
      </c>
      <c r="O7881" s="319" t="s">
        <v>9647</v>
      </c>
      <c r="P7881" s="319">
        <v>31</v>
      </c>
      <c r="Q7881" s="319">
        <v>35</v>
      </c>
      <c r="R7881" s="319">
        <v>19</v>
      </c>
      <c r="S7881" s="319" t="s">
        <v>9645</v>
      </c>
      <c r="T7881" s="319">
        <v>311</v>
      </c>
      <c r="U7881" s="319">
        <v>-24.960999999999999</v>
      </c>
      <c r="V7881" s="319">
        <v>31.588999999999999</v>
      </c>
      <c r="W7881" s="319"/>
      <c r="X7881" s="319"/>
      <c r="Y7881" s="319"/>
      <c r="Z7881" s="319"/>
      <c r="AA7881" s="319"/>
      <c r="AB7881" s="319"/>
      <c r="AC7881" s="319"/>
      <c r="AD7881" s="319"/>
      <c r="AE7881" s="319"/>
      <c r="AF7881" s="319"/>
    </row>
    <row r="7882" spans="2:32" s="313" customFormat="1" hidden="1" x14ac:dyDescent="0.25">
      <c r="B7882" s="313" t="s">
        <v>4509</v>
      </c>
      <c r="C7882" s="672"/>
      <c r="D7882" s="313" t="s">
        <v>13239</v>
      </c>
      <c r="E7882" s="313" t="s">
        <v>4510</v>
      </c>
      <c r="I7882" s="313" t="s">
        <v>4511</v>
      </c>
      <c r="J7882" s="313" t="s">
        <v>436</v>
      </c>
      <c r="K7882" s="313">
        <v>38</v>
      </c>
      <c r="L7882" s="319"/>
      <c r="M7882" s="319">
        <v>43</v>
      </c>
      <c r="N7882" s="319">
        <v>49</v>
      </c>
      <c r="O7882" s="319" t="s">
        <v>9644</v>
      </c>
      <c r="P7882" s="319">
        <v>93</v>
      </c>
      <c r="Q7882" s="319">
        <v>32</v>
      </c>
      <c r="R7882" s="319">
        <v>52</v>
      </c>
      <c r="S7882" s="319" t="s">
        <v>9648</v>
      </c>
      <c r="T7882" s="319">
        <v>266</v>
      </c>
      <c r="U7882" s="319">
        <v>38.729999999999997</v>
      </c>
      <c r="V7882" s="319">
        <v>-93.548000000000002</v>
      </c>
      <c r="W7882" s="319"/>
      <c r="X7882" s="319"/>
      <c r="Y7882" s="319"/>
      <c r="Z7882" s="319"/>
      <c r="AA7882" s="319"/>
      <c r="AB7882" s="319"/>
      <c r="AC7882" s="319"/>
      <c r="AD7882" s="319"/>
      <c r="AE7882" s="319"/>
      <c r="AF7882" s="319"/>
    </row>
    <row r="7883" spans="2:32" s="313" customFormat="1" hidden="1" x14ac:dyDescent="0.25">
      <c r="B7883" s="313" t="s">
        <v>6626</v>
      </c>
      <c r="C7883" s="672"/>
      <c r="D7883" s="313" t="s">
        <v>13240</v>
      </c>
      <c r="E7883" s="313" t="s">
        <v>6627</v>
      </c>
      <c r="I7883" s="313" t="s">
        <v>6628</v>
      </c>
      <c r="J7883" s="313" t="s">
        <v>406</v>
      </c>
      <c r="K7883" s="313">
        <v>53</v>
      </c>
      <c r="L7883" s="319"/>
      <c r="M7883" s="319">
        <v>25</v>
      </c>
      <c r="N7883" s="319">
        <v>37</v>
      </c>
      <c r="O7883" s="319" t="s">
        <v>9644</v>
      </c>
      <c r="P7883" s="319">
        <v>11</v>
      </c>
      <c r="Q7883" s="319">
        <v>47</v>
      </c>
      <c r="R7883" s="319">
        <v>0</v>
      </c>
      <c r="S7883" s="319" t="s">
        <v>9645</v>
      </c>
      <c r="T7883" s="319">
        <v>51</v>
      </c>
      <c r="U7883" s="319">
        <v>53.427</v>
      </c>
      <c r="V7883" s="319">
        <v>11.782999999999999</v>
      </c>
      <c r="W7883" s="319"/>
      <c r="X7883" s="319"/>
      <c r="Y7883" s="319"/>
      <c r="Z7883" s="319"/>
      <c r="AA7883" s="319"/>
      <c r="AB7883" s="319"/>
      <c r="AC7883" s="319"/>
      <c r="AD7883" s="319"/>
      <c r="AE7883" s="319"/>
      <c r="AF7883" s="319"/>
    </row>
    <row r="7884" spans="2:32" s="313" customFormat="1" hidden="1" x14ac:dyDescent="0.25">
      <c r="B7884" s="313" t="s">
        <v>7981</v>
      </c>
      <c r="C7884" s="672"/>
      <c r="D7884" s="313" t="s">
        <v>13241</v>
      </c>
      <c r="E7884" s="313" t="s">
        <v>7982</v>
      </c>
      <c r="I7884" s="313" t="s">
        <v>7983</v>
      </c>
      <c r="J7884" s="313" t="s">
        <v>1291</v>
      </c>
      <c r="K7884" s="313">
        <v>22</v>
      </c>
      <c r="L7884" s="319"/>
      <c r="M7884" s="319">
        <v>38</v>
      </c>
      <c r="N7884" s="319">
        <v>22</v>
      </c>
      <c r="O7884" s="319" t="s">
        <v>9644</v>
      </c>
      <c r="P7884" s="319">
        <v>113</v>
      </c>
      <c r="Q7884" s="319">
        <v>48</v>
      </c>
      <c r="R7884" s="319">
        <v>44</v>
      </c>
      <c r="S7884" s="319" t="s">
        <v>9645</v>
      </c>
      <c r="T7884" s="319">
        <v>4</v>
      </c>
      <c r="U7884" s="319">
        <v>22.638999999999999</v>
      </c>
      <c r="V7884" s="319">
        <v>113.812</v>
      </c>
      <c r="W7884" s="319"/>
      <c r="X7884" s="319"/>
      <c r="Y7884" s="319"/>
      <c r="Z7884" s="319"/>
      <c r="AA7884" s="319"/>
      <c r="AB7884" s="319"/>
      <c r="AC7884" s="319"/>
      <c r="AD7884" s="319"/>
      <c r="AE7884" s="319"/>
      <c r="AF7884" s="319"/>
    </row>
    <row r="7885" spans="2:32" s="313" customFormat="1" hidden="1" x14ac:dyDescent="0.25">
      <c r="B7885" s="313" t="s">
        <v>8400</v>
      </c>
      <c r="C7885" s="672"/>
      <c r="D7885" s="313" t="s">
        <v>13242</v>
      </c>
      <c r="E7885" s="313" t="s">
        <v>8402</v>
      </c>
      <c r="I7885" s="313" t="s">
        <v>8403</v>
      </c>
      <c r="J7885" s="313" t="s">
        <v>3260</v>
      </c>
      <c r="K7885" s="313">
        <v>53</v>
      </c>
      <c r="L7885" s="319"/>
      <c r="M7885" s="319">
        <v>35</v>
      </c>
      <c r="N7885" s="319">
        <v>5</v>
      </c>
      <c r="O7885" s="319" t="s">
        <v>9644</v>
      </c>
      <c r="P7885" s="319">
        <v>14</v>
      </c>
      <c r="Q7885" s="319">
        <v>54</v>
      </c>
      <c r="R7885" s="319">
        <v>7</v>
      </c>
      <c r="S7885" s="319" t="s">
        <v>9645</v>
      </c>
      <c r="T7885" s="319">
        <v>47</v>
      </c>
      <c r="U7885" s="319">
        <v>53.585000000000001</v>
      </c>
      <c r="V7885" s="319">
        <v>14.901999999999999</v>
      </c>
      <c r="W7885" s="319"/>
      <c r="X7885" s="319"/>
      <c r="Y7885" s="319"/>
      <c r="Z7885" s="319"/>
      <c r="AA7885" s="319"/>
      <c r="AB7885" s="319"/>
      <c r="AC7885" s="319"/>
      <c r="AD7885" s="319"/>
      <c r="AE7885" s="319"/>
      <c r="AF7885" s="319"/>
    </row>
    <row r="7886" spans="2:32" s="313" customFormat="1" hidden="1" x14ac:dyDescent="0.25">
      <c r="B7886" s="313" t="s">
        <v>7894</v>
      </c>
      <c r="C7886" s="672"/>
      <c r="D7886" s="313" t="s">
        <v>13243</v>
      </c>
      <c r="E7886" s="313" t="s">
        <v>7895</v>
      </c>
      <c r="I7886" s="313" t="s">
        <v>7896</v>
      </c>
      <c r="J7886" s="313" t="s">
        <v>7001</v>
      </c>
      <c r="K7886" s="313">
        <v>11</v>
      </c>
      <c r="L7886" s="319"/>
      <c r="M7886" s="319">
        <v>8</v>
      </c>
      <c r="N7886" s="319">
        <v>58</v>
      </c>
      <c r="O7886" s="319" t="s">
        <v>9644</v>
      </c>
      <c r="P7886" s="319">
        <v>60</v>
      </c>
      <c r="Q7886" s="319">
        <v>49</v>
      </c>
      <c r="R7886" s="319">
        <v>55</v>
      </c>
      <c r="S7886" s="319" t="s">
        <v>9648</v>
      </c>
      <c r="T7886" s="319">
        <v>11</v>
      </c>
      <c r="U7886" s="319">
        <v>11.148999999999999</v>
      </c>
      <c r="V7886" s="319">
        <v>-60.832000000000001</v>
      </c>
      <c r="W7886" s="319"/>
      <c r="X7886" s="319"/>
      <c r="Y7886" s="319"/>
      <c r="Z7886" s="319"/>
      <c r="AA7886" s="319"/>
      <c r="AB7886" s="319"/>
      <c r="AC7886" s="319"/>
      <c r="AD7886" s="319"/>
      <c r="AE7886" s="319"/>
      <c r="AF7886" s="319"/>
    </row>
    <row r="7887" spans="2:32" s="313" customFormat="1" hidden="1" x14ac:dyDescent="0.25">
      <c r="B7887" s="313" t="s">
        <v>8417</v>
      </c>
      <c r="C7887" s="672"/>
      <c r="D7887" s="313" t="s">
        <v>13244</v>
      </c>
      <c r="E7887" s="313" t="s">
        <v>8418</v>
      </c>
      <c r="I7887" s="313" t="s">
        <v>8419</v>
      </c>
      <c r="J7887" s="313" t="s">
        <v>1018</v>
      </c>
      <c r="K7887" s="313">
        <v>11</v>
      </c>
      <c r="L7887" s="319"/>
      <c r="M7887" s="319">
        <v>13</v>
      </c>
      <c r="N7887" s="319">
        <v>38</v>
      </c>
      <c r="O7887" s="319" t="s">
        <v>9644</v>
      </c>
      <c r="P7887" s="319">
        <v>125</v>
      </c>
      <c r="Q7887" s="319">
        <v>1</v>
      </c>
      <c r="R7887" s="319">
        <v>40</v>
      </c>
      <c r="S7887" s="319" t="s">
        <v>9645</v>
      </c>
      <c r="T7887" s="319">
        <v>4</v>
      </c>
      <c r="U7887" s="319">
        <v>11.227</v>
      </c>
      <c r="V7887" s="319">
        <v>125.02800000000001</v>
      </c>
      <c r="W7887" s="319"/>
      <c r="X7887" s="319"/>
      <c r="Y7887" s="319"/>
      <c r="Z7887" s="319"/>
      <c r="AA7887" s="319"/>
      <c r="AB7887" s="319"/>
      <c r="AC7887" s="319"/>
      <c r="AD7887" s="319"/>
      <c r="AE7887" s="319"/>
      <c r="AF7887" s="319"/>
    </row>
    <row r="7888" spans="2:32" s="313" customFormat="1" hidden="1" x14ac:dyDescent="0.25">
      <c r="B7888" s="313" t="s">
        <v>8428</v>
      </c>
      <c r="C7888" s="672"/>
      <c r="D7888" s="313" t="s">
        <v>13245</v>
      </c>
      <c r="E7888" s="313" t="s">
        <v>8429</v>
      </c>
      <c r="I7888" s="313" t="s">
        <v>8430</v>
      </c>
      <c r="J7888" s="313" t="s">
        <v>1711</v>
      </c>
      <c r="K7888" s="313">
        <v>35</v>
      </c>
      <c r="L7888" s="319"/>
      <c r="M7888" s="319">
        <v>53</v>
      </c>
      <c r="N7888" s="319">
        <v>38</v>
      </c>
      <c r="O7888" s="319" t="s">
        <v>9644</v>
      </c>
      <c r="P7888" s="319">
        <v>128</v>
      </c>
      <c r="Q7888" s="319">
        <v>39</v>
      </c>
      <c r="R7888" s="319">
        <v>31</v>
      </c>
      <c r="S7888" s="319" t="s">
        <v>9645</v>
      </c>
      <c r="T7888" s="319">
        <v>36</v>
      </c>
      <c r="U7888" s="319">
        <v>35.893999999999998</v>
      </c>
      <c r="V7888" s="319">
        <v>128.65899999999999</v>
      </c>
      <c r="W7888" s="319"/>
      <c r="X7888" s="319"/>
      <c r="Y7888" s="319"/>
      <c r="Z7888" s="319"/>
      <c r="AA7888" s="319"/>
      <c r="AB7888" s="319"/>
      <c r="AC7888" s="319"/>
      <c r="AD7888" s="319"/>
      <c r="AE7888" s="319"/>
      <c r="AF7888" s="319"/>
    </row>
    <row r="7889" spans="2:32" s="313" customFormat="1" hidden="1" x14ac:dyDescent="0.25">
      <c r="B7889" s="313" t="s">
        <v>6417</v>
      </c>
      <c r="C7889" s="672"/>
      <c r="D7889" s="313" t="s">
        <v>13246</v>
      </c>
      <c r="E7889" s="313" t="s">
        <v>6421</v>
      </c>
      <c r="I7889" s="313" t="s">
        <v>6422</v>
      </c>
      <c r="J7889" s="313" t="s">
        <v>498</v>
      </c>
      <c r="K7889" s="313">
        <v>35</v>
      </c>
      <c r="L7889" s="319"/>
      <c r="M7889" s="319">
        <v>32</v>
      </c>
      <c r="N7889" s="319">
        <v>32</v>
      </c>
      <c r="O7889" s="319" t="s">
        <v>9644</v>
      </c>
      <c r="P7889" s="319">
        <v>0</v>
      </c>
      <c r="Q7889" s="319">
        <v>31</v>
      </c>
      <c r="R7889" s="319">
        <v>56</v>
      </c>
      <c r="S7889" s="319" t="s">
        <v>9648</v>
      </c>
      <c r="T7889" s="319">
        <v>112</v>
      </c>
      <c r="U7889" s="319">
        <v>35.542000000000002</v>
      </c>
      <c r="V7889" s="319">
        <v>-0.53200000000000003</v>
      </c>
      <c r="W7889" s="319"/>
      <c r="X7889" s="319"/>
      <c r="Y7889" s="319"/>
      <c r="Z7889" s="319"/>
      <c r="AA7889" s="319"/>
      <c r="AB7889" s="319"/>
      <c r="AC7889" s="319"/>
      <c r="AD7889" s="319"/>
      <c r="AE7889" s="319"/>
      <c r="AF7889" s="319"/>
    </row>
    <row r="7890" spans="2:32" s="313" customFormat="1" hidden="1" x14ac:dyDescent="0.25">
      <c r="B7890" s="313" t="s">
        <v>8451</v>
      </c>
      <c r="C7890" s="672"/>
      <c r="D7890" s="313" t="s">
        <v>13247</v>
      </c>
      <c r="E7890" s="313" t="s">
        <v>8448</v>
      </c>
      <c r="I7890" s="313" t="s">
        <v>8451</v>
      </c>
      <c r="J7890" s="313" t="s">
        <v>565</v>
      </c>
      <c r="K7890" s="313">
        <v>34</v>
      </c>
      <c r="L7890" s="319"/>
      <c r="M7890" s="319">
        <v>12</v>
      </c>
      <c r="N7890" s="319">
        <v>50</v>
      </c>
      <c r="O7890" s="319" t="s">
        <v>9644</v>
      </c>
      <c r="P7890" s="319">
        <v>134</v>
      </c>
      <c r="Q7890" s="319">
        <v>0</v>
      </c>
      <c r="R7890" s="319">
        <v>56</v>
      </c>
      <c r="S7890" s="319" t="s">
        <v>9645</v>
      </c>
      <c r="T7890" s="319">
        <v>186</v>
      </c>
      <c r="U7890" s="319">
        <v>34.213999999999999</v>
      </c>
      <c r="V7890" s="319">
        <v>134.01599999999999</v>
      </c>
      <c r="W7890" s="319"/>
      <c r="X7890" s="319"/>
      <c r="Y7890" s="319"/>
      <c r="Z7890" s="319"/>
      <c r="AA7890" s="319"/>
      <c r="AB7890" s="319"/>
      <c r="AC7890" s="319"/>
      <c r="AD7890" s="319"/>
      <c r="AE7890" s="319"/>
      <c r="AF7890" s="319"/>
    </row>
    <row r="7891" spans="2:32" s="313" customFormat="1" hidden="1" x14ac:dyDescent="0.25">
      <c r="B7891" s="313" t="s">
        <v>8502</v>
      </c>
      <c r="C7891" s="672"/>
      <c r="D7891" s="313" t="s">
        <v>13248</v>
      </c>
      <c r="E7891" s="313" t="s">
        <v>8503</v>
      </c>
      <c r="I7891" s="313" t="s">
        <v>8504</v>
      </c>
      <c r="J7891" s="313" t="s">
        <v>436</v>
      </c>
      <c r="K7891" s="313">
        <v>65</v>
      </c>
      <c r="L7891" s="319"/>
      <c r="M7891" s="319">
        <v>10</v>
      </c>
      <c r="N7891" s="319">
        <v>27</v>
      </c>
      <c r="O7891" s="319" t="s">
        <v>9644</v>
      </c>
      <c r="P7891" s="319">
        <v>152</v>
      </c>
      <c r="Q7891" s="319">
        <v>6</v>
      </c>
      <c r="R7891" s="319">
        <v>33</v>
      </c>
      <c r="S7891" s="319" t="s">
        <v>9648</v>
      </c>
      <c r="T7891" s="319">
        <v>70</v>
      </c>
      <c r="U7891" s="319">
        <v>65.174000000000007</v>
      </c>
      <c r="V7891" s="319">
        <v>-152.10900000000001</v>
      </c>
      <c r="W7891" s="319"/>
      <c r="X7891" s="319"/>
      <c r="Y7891" s="319"/>
      <c r="Z7891" s="319"/>
      <c r="AA7891" s="319"/>
      <c r="AB7891" s="319"/>
      <c r="AC7891" s="319"/>
      <c r="AD7891" s="319"/>
      <c r="AE7891" s="319"/>
      <c r="AF7891" s="319"/>
    </row>
    <row r="7892" spans="2:32" s="313" customFormat="1" hidden="1" x14ac:dyDescent="0.25">
      <c r="B7892" s="313" t="s">
        <v>8491</v>
      </c>
      <c r="C7892" s="672"/>
      <c r="D7892" s="313" t="s">
        <v>13249</v>
      </c>
      <c r="E7892" s="313" t="s">
        <v>8492</v>
      </c>
      <c r="I7892" s="313" t="s">
        <v>8493</v>
      </c>
      <c r="J7892" s="313" t="s">
        <v>469</v>
      </c>
      <c r="K7892" s="313">
        <v>22</v>
      </c>
      <c r="L7892" s="319"/>
      <c r="M7892" s="319">
        <v>17</v>
      </c>
      <c r="N7892" s="319">
        <v>47</v>
      </c>
      <c r="O7892" s="319" t="s">
        <v>9644</v>
      </c>
      <c r="P7892" s="319">
        <v>97</v>
      </c>
      <c r="Q7892" s="319">
        <v>51</v>
      </c>
      <c r="R7892" s="319">
        <v>57</v>
      </c>
      <c r="S7892" s="319" t="s">
        <v>9648</v>
      </c>
      <c r="T7892" s="319">
        <v>25</v>
      </c>
      <c r="U7892" s="319">
        <v>22.295999999999999</v>
      </c>
      <c r="V7892" s="319">
        <v>-97.866</v>
      </c>
      <c r="W7892" s="319"/>
      <c r="X7892" s="319"/>
      <c r="Y7892" s="319"/>
      <c r="Z7892" s="319"/>
      <c r="AA7892" s="319"/>
      <c r="AB7892" s="319"/>
      <c r="AC7892" s="319"/>
      <c r="AD7892" s="319"/>
      <c r="AE7892" s="319"/>
      <c r="AF7892" s="319"/>
    </row>
    <row r="7893" spans="2:32" s="313" customFormat="1" hidden="1" x14ac:dyDescent="0.25">
      <c r="B7893" s="313" t="s">
        <v>7190</v>
      </c>
      <c r="C7893" s="672"/>
      <c r="D7893" s="313" t="s">
        <v>13250</v>
      </c>
      <c r="E7893" s="313" t="s">
        <v>7191</v>
      </c>
      <c r="I7893" s="313" t="s">
        <v>7192</v>
      </c>
      <c r="J7893" s="313" t="s">
        <v>1291</v>
      </c>
      <c r="K7893" s="313">
        <v>36</v>
      </c>
      <c r="L7893" s="319"/>
      <c r="M7893" s="319">
        <v>15</v>
      </c>
      <c r="N7893" s="319">
        <v>45</v>
      </c>
      <c r="O7893" s="319" t="s">
        <v>9644</v>
      </c>
      <c r="P7893" s="319">
        <v>120</v>
      </c>
      <c r="Q7893" s="319">
        <v>22</v>
      </c>
      <c r="R7893" s="319">
        <v>31</v>
      </c>
      <c r="S7893" s="319" t="s">
        <v>9645</v>
      </c>
      <c r="T7893" s="319">
        <v>10</v>
      </c>
      <c r="U7893" s="319">
        <v>36.262999999999998</v>
      </c>
      <c r="V7893" s="319">
        <v>120.375</v>
      </c>
      <c r="W7893" s="319"/>
      <c r="X7893" s="319"/>
      <c r="Y7893" s="319"/>
      <c r="Z7893" s="319"/>
      <c r="AA7893" s="319"/>
      <c r="AB7893" s="319"/>
      <c r="AC7893" s="319"/>
      <c r="AD7893" s="319"/>
      <c r="AE7893" s="319"/>
      <c r="AF7893" s="319"/>
    </row>
    <row r="7894" spans="2:32" s="313" customFormat="1" hidden="1" x14ac:dyDescent="0.25">
      <c r="B7894" s="313" t="s">
        <v>8531</v>
      </c>
      <c r="C7894" s="672"/>
      <c r="D7894" s="313" t="s">
        <v>13251</v>
      </c>
      <c r="E7894" s="313" t="s">
        <v>8532</v>
      </c>
      <c r="I7894" s="313" t="s">
        <v>8533</v>
      </c>
      <c r="J7894" s="313" t="s">
        <v>469</v>
      </c>
      <c r="K7894" s="313">
        <v>14</v>
      </c>
      <c r="L7894" s="319"/>
      <c r="M7894" s="319">
        <v>47</v>
      </c>
      <c r="N7894" s="319">
        <v>39</v>
      </c>
      <c r="O7894" s="319" t="s">
        <v>9644</v>
      </c>
      <c r="P7894" s="319">
        <v>92</v>
      </c>
      <c r="Q7894" s="319">
        <v>22</v>
      </c>
      <c r="R7894" s="319">
        <v>12</v>
      </c>
      <c r="S7894" s="319" t="s">
        <v>9648</v>
      </c>
      <c r="T7894" s="319">
        <v>36</v>
      </c>
      <c r="U7894" s="319">
        <v>14.794</v>
      </c>
      <c r="V7894" s="319">
        <v>-92.37</v>
      </c>
      <c r="W7894" s="319"/>
      <c r="X7894" s="319"/>
      <c r="Y7894" s="319"/>
      <c r="Z7894" s="319"/>
      <c r="AA7894" s="319"/>
      <c r="AB7894" s="319"/>
      <c r="AC7894" s="319"/>
      <c r="AD7894" s="319"/>
      <c r="AE7894" s="319"/>
      <c r="AF7894" s="319"/>
    </row>
    <row r="7895" spans="2:32" s="313" customFormat="1" hidden="1" x14ac:dyDescent="0.25">
      <c r="B7895" s="313" t="s">
        <v>3456</v>
      </c>
      <c r="C7895" s="672"/>
      <c r="D7895" s="313" t="s">
        <v>13252</v>
      </c>
      <c r="E7895" s="313" t="s">
        <v>3457</v>
      </c>
      <c r="I7895" s="313" t="s">
        <v>3456</v>
      </c>
      <c r="J7895" s="313" t="s">
        <v>600</v>
      </c>
      <c r="K7895" s="313">
        <v>40</v>
      </c>
      <c r="L7895" s="319"/>
      <c r="M7895" s="319">
        <v>30</v>
      </c>
      <c r="N7895" s="319">
        <v>58</v>
      </c>
      <c r="O7895" s="319" t="s">
        <v>9644</v>
      </c>
      <c r="P7895" s="319">
        <v>17</v>
      </c>
      <c r="Q7895" s="319">
        <v>24</v>
      </c>
      <c r="R7895" s="319">
        <v>8</v>
      </c>
      <c r="S7895" s="319" t="s">
        <v>9645</v>
      </c>
      <c r="T7895" s="319">
        <v>66</v>
      </c>
      <c r="U7895" s="319">
        <v>40.515999999999998</v>
      </c>
      <c r="V7895" s="319">
        <v>17.402000000000001</v>
      </c>
      <c r="W7895" s="319"/>
      <c r="X7895" s="319"/>
      <c r="Y7895" s="319"/>
      <c r="Z7895" s="319"/>
      <c r="AA7895" s="319"/>
      <c r="AB7895" s="319"/>
      <c r="AC7895" s="319"/>
      <c r="AD7895" s="319"/>
      <c r="AE7895" s="319"/>
      <c r="AF7895" s="319"/>
    </row>
    <row r="7896" spans="2:32" s="313" customFormat="1" hidden="1" x14ac:dyDescent="0.25">
      <c r="B7896" s="313" t="s">
        <v>8555</v>
      </c>
      <c r="C7896" s="672"/>
      <c r="D7896" s="313" t="s">
        <v>13253</v>
      </c>
      <c r="E7896" s="313" t="s">
        <v>8556</v>
      </c>
      <c r="I7896" s="313" t="s">
        <v>8558</v>
      </c>
      <c r="J7896" s="313" t="s">
        <v>8557</v>
      </c>
      <c r="K7896" s="313">
        <v>41</v>
      </c>
      <c r="L7896" s="319"/>
      <c r="M7896" s="319">
        <v>15</v>
      </c>
      <c r="N7896" s="319">
        <v>26</v>
      </c>
      <c r="O7896" s="319" t="s">
        <v>9644</v>
      </c>
      <c r="P7896" s="319">
        <v>69</v>
      </c>
      <c r="Q7896" s="319">
        <v>16</v>
      </c>
      <c r="R7896" s="319">
        <v>54</v>
      </c>
      <c r="S7896" s="319" t="s">
        <v>9645</v>
      </c>
      <c r="T7896" s="319">
        <v>431</v>
      </c>
      <c r="U7896" s="319">
        <v>41.256999999999998</v>
      </c>
      <c r="V7896" s="319">
        <v>69.281999999999996</v>
      </c>
      <c r="W7896" s="319"/>
      <c r="X7896" s="319"/>
      <c r="Y7896" s="319"/>
      <c r="Z7896" s="319"/>
      <c r="AA7896" s="319"/>
      <c r="AB7896" s="319"/>
      <c r="AC7896" s="319"/>
      <c r="AD7896" s="319"/>
      <c r="AE7896" s="319"/>
      <c r="AF7896" s="319"/>
    </row>
    <row r="7897" spans="2:32" s="313" customFormat="1" hidden="1" x14ac:dyDescent="0.25">
      <c r="B7897" s="313" t="s">
        <v>6923</v>
      </c>
      <c r="C7897" s="672"/>
      <c r="D7897" s="313" t="s">
        <v>13254</v>
      </c>
      <c r="E7897" s="313" t="s">
        <v>6924</v>
      </c>
      <c r="I7897" s="313" t="s">
        <v>6925</v>
      </c>
      <c r="J7897" s="313" t="s">
        <v>1578</v>
      </c>
      <c r="K7897" s="313">
        <v>49</v>
      </c>
      <c r="L7897" s="319"/>
      <c r="M7897" s="319">
        <v>4</v>
      </c>
      <c r="N7897" s="319">
        <v>24</v>
      </c>
      <c r="O7897" s="319" t="s">
        <v>9644</v>
      </c>
      <c r="P7897" s="319">
        <v>20</v>
      </c>
      <c r="Q7897" s="319">
        <v>14</v>
      </c>
      <c r="R7897" s="319">
        <v>27</v>
      </c>
      <c r="S7897" s="319" t="s">
        <v>9645</v>
      </c>
      <c r="T7897" s="319">
        <v>719</v>
      </c>
      <c r="U7897" s="319">
        <v>49.073</v>
      </c>
      <c r="V7897" s="319">
        <v>20.241</v>
      </c>
      <c r="W7897" s="319"/>
      <c r="X7897" s="319"/>
      <c r="Y7897" s="319"/>
      <c r="Z7897" s="319"/>
      <c r="AA7897" s="319"/>
      <c r="AB7897" s="319"/>
      <c r="AC7897" s="319"/>
      <c r="AD7897" s="319"/>
      <c r="AE7897" s="319"/>
      <c r="AF7897" s="319"/>
    </row>
    <row r="7898" spans="2:32" s="313" customFormat="1" hidden="1" x14ac:dyDescent="0.25">
      <c r="B7898" s="313" t="s">
        <v>8426</v>
      </c>
      <c r="C7898" s="672"/>
      <c r="D7898" s="313" t="s">
        <v>13255</v>
      </c>
      <c r="E7898" s="313" t="s">
        <v>8427</v>
      </c>
      <c r="I7898" s="313" t="s">
        <v>8426</v>
      </c>
      <c r="J7898" s="313" t="s">
        <v>912</v>
      </c>
      <c r="K7898" s="313">
        <v>31</v>
      </c>
      <c r="L7898" s="319"/>
      <c r="M7898" s="319">
        <v>44</v>
      </c>
      <c r="N7898" s="319">
        <v>56</v>
      </c>
      <c r="O7898" s="319" t="s">
        <v>9647</v>
      </c>
      <c r="P7898" s="319">
        <v>55</v>
      </c>
      <c r="Q7898" s="319">
        <v>55</v>
      </c>
      <c r="R7898" s="319">
        <v>32</v>
      </c>
      <c r="S7898" s="319" t="s">
        <v>9648</v>
      </c>
      <c r="T7898" s="319">
        <v>135</v>
      </c>
      <c r="U7898" s="319">
        <v>-31.748999999999999</v>
      </c>
      <c r="V7898" s="319">
        <v>-55.926000000000002</v>
      </c>
      <c r="W7898" s="319"/>
      <c r="X7898" s="319"/>
      <c r="Y7898" s="319"/>
      <c r="Z7898" s="319"/>
      <c r="AA7898" s="319"/>
      <c r="AB7898" s="319"/>
      <c r="AC7898" s="319"/>
      <c r="AD7898" s="319"/>
      <c r="AE7898" s="319"/>
      <c r="AF7898" s="319"/>
    </row>
    <row r="7899" spans="2:32" s="313" customFormat="1" hidden="1" x14ac:dyDescent="0.25">
      <c r="B7899" s="313" t="s">
        <v>8408</v>
      </c>
      <c r="C7899" s="672"/>
      <c r="D7899" s="313" t="s">
        <v>13256</v>
      </c>
      <c r="E7899" s="313" t="s">
        <v>8409</v>
      </c>
      <c r="I7899" s="313" t="s">
        <v>8408</v>
      </c>
      <c r="J7899" s="313" t="s">
        <v>4458</v>
      </c>
      <c r="K7899" s="313">
        <v>1</v>
      </c>
      <c r="L7899" s="319"/>
      <c r="M7899" s="319">
        <v>13</v>
      </c>
      <c r="N7899" s="319">
        <v>25</v>
      </c>
      <c r="O7899" s="319" t="s">
        <v>9647</v>
      </c>
      <c r="P7899" s="319">
        <v>174</v>
      </c>
      <c r="Q7899" s="319">
        <v>46</v>
      </c>
      <c r="R7899" s="319">
        <v>34</v>
      </c>
      <c r="S7899" s="319" t="s">
        <v>9645</v>
      </c>
      <c r="T7899" s="319">
        <v>3</v>
      </c>
      <c r="U7899" s="319">
        <v>-1.224</v>
      </c>
      <c r="V7899" s="319">
        <v>174.77600000000001</v>
      </c>
      <c r="W7899" s="319"/>
      <c r="X7899" s="319"/>
      <c r="Y7899" s="319"/>
      <c r="Z7899" s="319"/>
      <c r="AA7899" s="319"/>
      <c r="AB7899" s="319"/>
      <c r="AC7899" s="319"/>
      <c r="AD7899" s="319"/>
      <c r="AE7899" s="319"/>
      <c r="AF7899" s="319"/>
    </row>
    <row r="7900" spans="2:32" s="313" customFormat="1" hidden="1" x14ac:dyDescent="0.25">
      <c r="B7900" s="313" t="s">
        <v>3074</v>
      </c>
      <c r="C7900" s="672"/>
      <c r="D7900" s="313" t="s">
        <v>13257</v>
      </c>
      <c r="E7900" s="313" t="s">
        <v>3075</v>
      </c>
      <c r="I7900" s="313" t="s">
        <v>3076</v>
      </c>
      <c r="J7900" s="313" t="s">
        <v>436</v>
      </c>
      <c r="K7900" s="313">
        <v>37</v>
      </c>
      <c r="L7900" s="319"/>
      <c r="M7900" s="319">
        <v>44</v>
      </c>
      <c r="N7900" s="319">
        <v>29</v>
      </c>
      <c r="O7900" s="319" t="s">
        <v>9644</v>
      </c>
      <c r="P7900" s="319">
        <v>92</v>
      </c>
      <c r="Q7900" s="319">
        <v>8</v>
      </c>
      <c r="R7900" s="319">
        <v>26</v>
      </c>
      <c r="S7900" s="319" t="s">
        <v>9648</v>
      </c>
      <c r="T7900" s="319">
        <v>354</v>
      </c>
      <c r="U7900" s="319">
        <v>37.741</v>
      </c>
      <c r="V7900" s="319">
        <v>-92.141000000000005</v>
      </c>
      <c r="W7900" s="319"/>
      <c r="X7900" s="319"/>
      <c r="Y7900" s="319"/>
      <c r="Z7900" s="319"/>
      <c r="AA7900" s="319"/>
      <c r="AB7900" s="319"/>
      <c r="AC7900" s="319"/>
      <c r="AD7900" s="319"/>
      <c r="AE7900" s="319"/>
      <c r="AF7900" s="319"/>
    </row>
    <row r="7901" spans="2:32" s="313" customFormat="1" hidden="1" x14ac:dyDescent="0.25">
      <c r="B7901" s="313" t="s">
        <v>8931</v>
      </c>
      <c r="C7901" s="672"/>
      <c r="D7901" s="313" t="s">
        <v>13258</v>
      </c>
      <c r="E7901" s="313" t="s">
        <v>8932</v>
      </c>
      <c r="I7901" s="313" t="s">
        <v>8933</v>
      </c>
      <c r="J7901" s="313" t="s">
        <v>772</v>
      </c>
      <c r="K7901" s="313">
        <v>3</v>
      </c>
      <c r="L7901" s="319"/>
      <c r="M7901" s="319">
        <v>33</v>
      </c>
      <c r="N7901" s="319">
        <v>9</v>
      </c>
      <c r="O7901" s="319" t="s">
        <v>9647</v>
      </c>
      <c r="P7901" s="319">
        <v>80</v>
      </c>
      <c r="Q7901" s="319">
        <v>22</v>
      </c>
      <c r="R7901" s="319">
        <v>51</v>
      </c>
      <c r="S7901" s="319" t="s">
        <v>9648</v>
      </c>
      <c r="T7901" s="319">
        <v>26</v>
      </c>
      <c r="U7901" s="319">
        <v>-3.552</v>
      </c>
      <c r="V7901" s="319">
        <v>-80.381</v>
      </c>
      <c r="W7901" s="319"/>
      <c r="X7901" s="319"/>
      <c r="Y7901" s="319"/>
      <c r="Z7901" s="319"/>
      <c r="AA7901" s="319"/>
      <c r="AB7901" s="319"/>
      <c r="AC7901" s="319"/>
      <c r="AD7901" s="319"/>
      <c r="AE7901" s="319"/>
      <c r="AF7901" s="319"/>
    </row>
    <row r="7902" spans="2:32" s="313" customFormat="1" hidden="1" x14ac:dyDescent="0.25">
      <c r="B7902" s="313" t="s">
        <v>8574</v>
      </c>
      <c r="C7902" s="672"/>
      <c r="D7902" s="313" t="s">
        <v>13259</v>
      </c>
      <c r="E7902" s="313" t="s">
        <v>8575</v>
      </c>
      <c r="I7902" s="313" t="s">
        <v>8576</v>
      </c>
      <c r="J7902" s="313" t="s">
        <v>8339</v>
      </c>
      <c r="K7902" s="313">
        <v>41</v>
      </c>
      <c r="L7902" s="319"/>
      <c r="M7902" s="319">
        <v>40</v>
      </c>
      <c r="N7902" s="319">
        <v>9</v>
      </c>
      <c r="O7902" s="319" t="s">
        <v>9644</v>
      </c>
      <c r="P7902" s="319">
        <v>44</v>
      </c>
      <c r="Q7902" s="319">
        <v>57</v>
      </c>
      <c r="R7902" s="319">
        <v>17</v>
      </c>
      <c r="S7902" s="319" t="s">
        <v>9645</v>
      </c>
      <c r="T7902" s="319">
        <v>495</v>
      </c>
      <c r="U7902" s="319">
        <v>41.668999999999997</v>
      </c>
      <c r="V7902" s="319">
        <v>44.954999999999998</v>
      </c>
      <c r="W7902" s="319"/>
      <c r="X7902" s="319"/>
      <c r="Y7902" s="319"/>
      <c r="Z7902" s="319"/>
      <c r="AA7902" s="319"/>
      <c r="AB7902" s="319"/>
      <c r="AC7902" s="319"/>
      <c r="AD7902" s="319"/>
      <c r="AE7902" s="319"/>
      <c r="AF7902" s="319"/>
    </row>
    <row r="7903" spans="2:32" s="313" customFormat="1" hidden="1" x14ac:dyDescent="0.25">
      <c r="B7903" s="313" t="s">
        <v>8406</v>
      </c>
      <c r="C7903" s="672"/>
      <c r="D7903" s="313" t="s">
        <v>13260</v>
      </c>
      <c r="E7903" s="313" t="s">
        <v>8407</v>
      </c>
      <c r="I7903" s="313" t="s">
        <v>8406</v>
      </c>
      <c r="J7903" s="313" t="s">
        <v>665</v>
      </c>
      <c r="K7903" s="313">
        <v>4</v>
      </c>
      <c r="L7903" s="319"/>
      <c r="M7903" s="319">
        <v>15</v>
      </c>
      <c r="N7903" s="319">
        <v>20</v>
      </c>
      <c r="O7903" s="319" t="s">
        <v>9647</v>
      </c>
      <c r="P7903" s="319">
        <v>69</v>
      </c>
      <c r="Q7903" s="319">
        <v>56</v>
      </c>
      <c r="R7903" s="319">
        <v>8</v>
      </c>
      <c r="S7903" s="319" t="s">
        <v>9648</v>
      </c>
      <c r="T7903" s="319">
        <v>86</v>
      </c>
      <c r="U7903" s="319">
        <v>-4.2560000000000002</v>
      </c>
      <c r="V7903" s="319">
        <v>-69.936000000000007</v>
      </c>
      <c r="W7903" s="319"/>
      <c r="X7903" s="319"/>
      <c r="Y7903" s="319"/>
      <c r="Z7903" s="319"/>
      <c r="AA7903" s="319"/>
      <c r="AB7903" s="319"/>
      <c r="AC7903" s="319"/>
      <c r="AD7903" s="319"/>
      <c r="AE7903" s="319"/>
      <c r="AF7903" s="319"/>
    </row>
    <row r="7904" spans="2:32" s="313" customFormat="1" hidden="1" x14ac:dyDescent="0.25">
      <c r="B7904" s="313" t="s">
        <v>8774</v>
      </c>
      <c r="C7904" s="672"/>
      <c r="D7904" s="313" t="s">
        <v>13261</v>
      </c>
      <c r="E7904" s="313" t="s">
        <v>8775</v>
      </c>
      <c r="I7904" s="313" t="s">
        <v>8776</v>
      </c>
      <c r="J7904" s="313" t="s">
        <v>3534</v>
      </c>
      <c r="K7904" s="313">
        <v>21</v>
      </c>
      <c r="L7904" s="319"/>
      <c r="M7904" s="319">
        <v>14</v>
      </c>
      <c r="N7904" s="319">
        <v>27</v>
      </c>
      <c r="O7904" s="319" t="s">
        <v>9647</v>
      </c>
      <c r="P7904" s="319">
        <v>175</v>
      </c>
      <c r="Q7904" s="319">
        <v>9</v>
      </c>
      <c r="R7904" s="319">
        <v>0</v>
      </c>
      <c r="S7904" s="319" t="s">
        <v>9648</v>
      </c>
      <c r="T7904" s="319">
        <v>39</v>
      </c>
      <c r="U7904" s="319">
        <v>-21.241</v>
      </c>
      <c r="V7904" s="319">
        <v>-175.15</v>
      </c>
      <c r="W7904" s="319"/>
      <c r="X7904" s="319"/>
      <c r="Y7904" s="319"/>
      <c r="Z7904" s="319"/>
      <c r="AA7904" s="319"/>
      <c r="AB7904" s="319"/>
      <c r="AC7904" s="319"/>
      <c r="AD7904" s="319"/>
      <c r="AE7904" s="319"/>
      <c r="AF7904" s="319"/>
    </row>
    <row r="7905" spans="2:32" s="313" customFormat="1" hidden="1" x14ac:dyDescent="0.25">
      <c r="B7905" s="313" t="s">
        <v>8410</v>
      </c>
      <c r="C7905" s="672"/>
      <c r="D7905" s="313" t="s">
        <v>13262</v>
      </c>
      <c r="E7905" s="313" t="s">
        <v>8411</v>
      </c>
      <c r="I7905" s="313" t="s">
        <v>8412</v>
      </c>
      <c r="J7905" s="313" t="s">
        <v>418</v>
      </c>
      <c r="K7905" s="313">
        <v>38</v>
      </c>
      <c r="L7905" s="319"/>
      <c r="M7905" s="319">
        <v>7</v>
      </c>
      <c r="N7905" s="319">
        <v>58</v>
      </c>
      <c r="O7905" s="319" t="s">
        <v>9644</v>
      </c>
      <c r="P7905" s="319">
        <v>46</v>
      </c>
      <c r="Q7905" s="319">
        <v>14</v>
      </c>
      <c r="R7905" s="319">
        <v>5</v>
      </c>
      <c r="S7905" s="319" t="s">
        <v>9645</v>
      </c>
      <c r="T7905" s="319">
        <v>1360</v>
      </c>
      <c r="U7905" s="319">
        <v>38.133000000000003</v>
      </c>
      <c r="V7905" s="319">
        <v>46.234999999999999</v>
      </c>
      <c r="W7905" s="319"/>
      <c r="X7905" s="319"/>
      <c r="Y7905" s="319"/>
      <c r="Z7905" s="319"/>
      <c r="AA7905" s="319"/>
      <c r="AB7905" s="319"/>
      <c r="AC7905" s="319"/>
      <c r="AD7905" s="319"/>
      <c r="AE7905" s="319"/>
      <c r="AF7905" s="319"/>
    </row>
    <row r="7906" spans="2:32" s="313" customFormat="1" hidden="1" x14ac:dyDescent="0.25">
      <c r="B7906" s="313" t="s">
        <v>8841</v>
      </c>
      <c r="C7906" s="672"/>
      <c r="D7906" s="313" t="s">
        <v>13263</v>
      </c>
      <c r="E7906" s="313" t="s">
        <v>8842</v>
      </c>
      <c r="I7906" s="313" t="s">
        <v>8841</v>
      </c>
      <c r="J7906" s="313" t="s">
        <v>651</v>
      </c>
      <c r="K7906" s="313">
        <v>26</v>
      </c>
      <c r="L7906" s="319"/>
      <c r="M7906" s="319">
        <v>44</v>
      </c>
      <c r="N7906" s="319">
        <v>43</v>
      </c>
      <c r="O7906" s="319" t="s">
        <v>9644</v>
      </c>
      <c r="P7906" s="319">
        <v>77</v>
      </c>
      <c r="Q7906" s="319">
        <v>23</v>
      </c>
      <c r="R7906" s="319">
        <v>28</v>
      </c>
      <c r="S7906" s="319" t="s">
        <v>9648</v>
      </c>
      <c r="T7906" s="319">
        <v>4</v>
      </c>
      <c r="U7906" s="319">
        <v>26.745000000000001</v>
      </c>
      <c r="V7906" s="319">
        <v>-77.391000000000005</v>
      </c>
      <c r="W7906" s="319"/>
      <c r="X7906" s="319"/>
      <c r="Y7906" s="319"/>
      <c r="Z7906" s="319"/>
      <c r="AA7906" s="319"/>
      <c r="AB7906" s="319"/>
      <c r="AC7906" s="319"/>
      <c r="AD7906" s="319"/>
      <c r="AE7906" s="319"/>
      <c r="AF7906" s="319"/>
    </row>
    <row r="7907" spans="2:32" s="313" customFormat="1" hidden="1" x14ac:dyDescent="0.25">
      <c r="B7907" s="313" t="s">
        <v>8907</v>
      </c>
      <c r="C7907" s="672"/>
      <c r="D7907" s="313" t="s">
        <v>13264</v>
      </c>
      <c r="E7907" s="313" t="s">
        <v>8908</v>
      </c>
      <c r="I7907" s="313" t="s">
        <v>8909</v>
      </c>
      <c r="J7907" s="313" t="s">
        <v>436</v>
      </c>
      <c r="K7907" s="313">
        <v>35</v>
      </c>
      <c r="L7907" s="319"/>
      <c r="M7907" s="319">
        <v>10</v>
      </c>
      <c r="N7907" s="319">
        <v>58</v>
      </c>
      <c r="O7907" s="319" t="s">
        <v>9644</v>
      </c>
      <c r="P7907" s="319">
        <v>103</v>
      </c>
      <c r="Q7907" s="319">
        <v>36</v>
      </c>
      <c r="R7907" s="319">
        <v>11</v>
      </c>
      <c r="S7907" s="319" t="s">
        <v>9648</v>
      </c>
      <c r="T7907" s="319">
        <v>1240</v>
      </c>
      <c r="U7907" s="319">
        <v>35.183</v>
      </c>
      <c r="V7907" s="319">
        <v>-103.60299999999999</v>
      </c>
      <c r="W7907" s="319"/>
      <c r="X7907" s="319"/>
      <c r="Y7907" s="319"/>
      <c r="Z7907" s="319"/>
      <c r="AA7907" s="319"/>
      <c r="AB7907" s="319"/>
      <c r="AC7907" s="319"/>
      <c r="AD7907" s="319"/>
      <c r="AE7907" s="319"/>
      <c r="AF7907" s="319"/>
    </row>
    <row r="7908" spans="2:32" s="313" customFormat="1" hidden="1" x14ac:dyDescent="0.25">
      <c r="B7908" s="313" t="s">
        <v>8920</v>
      </c>
      <c r="C7908" s="672"/>
      <c r="D7908" s="313" t="s">
        <v>13265</v>
      </c>
      <c r="E7908" s="313" t="s">
        <v>8921</v>
      </c>
      <c r="I7908" s="313" t="s">
        <v>8922</v>
      </c>
      <c r="J7908" s="313" t="s">
        <v>869</v>
      </c>
      <c r="K7908" s="313">
        <v>45</v>
      </c>
      <c r="L7908" s="319"/>
      <c r="M7908" s="319">
        <v>3</v>
      </c>
      <c r="N7908" s="319">
        <v>44</v>
      </c>
      <c r="O7908" s="319" t="s">
        <v>9644</v>
      </c>
      <c r="P7908" s="319">
        <v>28</v>
      </c>
      <c r="Q7908" s="319">
        <v>42</v>
      </c>
      <c r="R7908" s="319">
        <v>51</v>
      </c>
      <c r="S7908" s="319" t="s">
        <v>9645</v>
      </c>
      <c r="T7908" s="319">
        <v>61</v>
      </c>
      <c r="U7908" s="319">
        <v>45.061999999999998</v>
      </c>
      <c r="V7908" s="319">
        <v>28.713999999999999</v>
      </c>
      <c r="W7908" s="319"/>
      <c r="X7908" s="319"/>
      <c r="Y7908" s="319"/>
      <c r="Z7908" s="319"/>
      <c r="AA7908" s="319"/>
      <c r="AB7908" s="319"/>
      <c r="AC7908" s="319"/>
      <c r="AD7908" s="319"/>
      <c r="AE7908" s="319"/>
      <c r="AF7908" s="319"/>
    </row>
    <row r="7909" spans="2:32" s="313" customFormat="1" hidden="1" x14ac:dyDescent="0.25">
      <c r="B7909" s="313" t="s">
        <v>8577</v>
      </c>
      <c r="C7909" s="672"/>
      <c r="D7909" s="313" t="s">
        <v>13266</v>
      </c>
      <c r="E7909" s="313" t="s">
        <v>8578</v>
      </c>
      <c r="I7909" s="313" t="s">
        <v>8577</v>
      </c>
      <c r="J7909" s="313" t="s">
        <v>1463</v>
      </c>
      <c r="K7909" s="313">
        <v>2</v>
      </c>
      <c r="L7909" s="319"/>
      <c r="M7909" s="319">
        <v>53</v>
      </c>
      <c r="N7909" s="319">
        <v>20</v>
      </c>
      <c r="O7909" s="319" t="s">
        <v>9647</v>
      </c>
      <c r="P7909" s="319">
        <v>10</v>
      </c>
      <c r="Q7909" s="319">
        <v>55</v>
      </c>
      <c r="R7909" s="319">
        <v>10</v>
      </c>
      <c r="S7909" s="319" t="s">
        <v>9645</v>
      </c>
      <c r="T7909" s="319">
        <v>82</v>
      </c>
      <c r="U7909" s="319">
        <v>-2.8889999999999998</v>
      </c>
      <c r="V7909" s="319">
        <v>10.919</v>
      </c>
      <c r="W7909" s="319"/>
      <c r="X7909" s="319"/>
      <c r="Y7909" s="319"/>
      <c r="Z7909" s="319"/>
      <c r="AA7909" s="319"/>
      <c r="AB7909" s="319"/>
      <c r="AC7909" s="319"/>
      <c r="AD7909" s="319"/>
      <c r="AE7909" s="319"/>
      <c r="AF7909" s="319"/>
    </row>
    <row r="7910" spans="2:32" s="313" customFormat="1" hidden="1" x14ac:dyDescent="0.25">
      <c r="B7910" s="313" t="s">
        <v>8423</v>
      </c>
      <c r="C7910" s="672"/>
      <c r="D7910" s="313" t="s">
        <v>13267</v>
      </c>
      <c r="E7910" s="313" t="s">
        <v>8424</v>
      </c>
      <c r="I7910" s="313" t="s">
        <v>8425</v>
      </c>
      <c r="J7910" s="313" t="s">
        <v>436</v>
      </c>
      <c r="K7910" s="313">
        <v>47</v>
      </c>
      <c r="L7910" s="319"/>
      <c r="M7910" s="319">
        <v>8</v>
      </c>
      <c r="N7910" s="319">
        <v>15</v>
      </c>
      <c r="O7910" s="319" t="s">
        <v>9644</v>
      </c>
      <c r="P7910" s="319">
        <v>122</v>
      </c>
      <c r="Q7910" s="319">
        <v>28</v>
      </c>
      <c r="R7910" s="319">
        <v>35</v>
      </c>
      <c r="S7910" s="319" t="s">
        <v>9648</v>
      </c>
      <c r="T7910" s="319">
        <v>99</v>
      </c>
      <c r="U7910" s="319">
        <v>47.137999999999998</v>
      </c>
      <c r="V7910" s="319">
        <v>-122.476</v>
      </c>
      <c r="W7910" s="319"/>
      <c r="X7910" s="319"/>
      <c r="Y7910" s="319"/>
      <c r="Z7910" s="319"/>
      <c r="AA7910" s="319"/>
      <c r="AB7910" s="319"/>
      <c r="AC7910" s="319"/>
      <c r="AD7910" s="319"/>
      <c r="AE7910" s="319"/>
      <c r="AF7910" s="319"/>
    </row>
    <row r="7911" spans="2:32" s="313" customFormat="1" hidden="1" x14ac:dyDescent="0.25">
      <c r="B7911" s="313" t="s">
        <v>8594</v>
      </c>
      <c r="C7911" s="672"/>
      <c r="D7911" s="313" t="s">
        <v>13268</v>
      </c>
      <c r="E7911" s="313" t="s">
        <v>8595</v>
      </c>
      <c r="I7911" s="313" t="s">
        <v>8594</v>
      </c>
      <c r="J7911" s="313" t="s">
        <v>469</v>
      </c>
      <c r="K7911" s="313">
        <v>18</v>
      </c>
      <c r="L7911" s="319"/>
      <c r="M7911" s="319">
        <v>29</v>
      </c>
      <c r="N7911" s="319">
        <v>49</v>
      </c>
      <c r="O7911" s="319" t="s">
        <v>9644</v>
      </c>
      <c r="P7911" s="319">
        <v>97</v>
      </c>
      <c r="Q7911" s="319">
        <v>25</v>
      </c>
      <c r="R7911" s="319">
        <v>11</v>
      </c>
      <c r="S7911" s="319" t="s">
        <v>9648</v>
      </c>
      <c r="T7911" s="319">
        <v>1680</v>
      </c>
      <c r="U7911" s="319">
        <v>18.497</v>
      </c>
      <c r="V7911" s="319">
        <v>-97.42</v>
      </c>
      <c r="W7911" s="319"/>
      <c r="X7911" s="319"/>
      <c r="Y7911" s="319"/>
      <c r="Z7911" s="319"/>
      <c r="AA7911" s="319"/>
      <c r="AB7911" s="319"/>
      <c r="AC7911" s="319"/>
      <c r="AD7911" s="319"/>
      <c r="AE7911" s="319"/>
      <c r="AF7911" s="319"/>
    </row>
    <row r="7912" spans="2:32" s="313" customFormat="1" hidden="1" x14ac:dyDescent="0.25">
      <c r="B7912" s="313" t="s">
        <v>8929</v>
      </c>
      <c r="C7912" s="672"/>
      <c r="D7912" s="313" t="s">
        <v>13269</v>
      </c>
      <c r="E7912" s="313" t="s">
        <v>8930</v>
      </c>
      <c r="I7912" s="313" t="s">
        <v>4724</v>
      </c>
      <c r="J7912" s="313" t="s">
        <v>878</v>
      </c>
      <c r="K7912" s="313">
        <v>1</v>
      </c>
      <c r="L7912" s="319"/>
      <c r="M7912" s="319">
        <v>48</v>
      </c>
      <c r="N7912" s="319">
        <v>51</v>
      </c>
      <c r="O7912" s="319" t="s">
        <v>9644</v>
      </c>
      <c r="P7912" s="319">
        <v>78</v>
      </c>
      <c r="Q7912" s="319">
        <v>44</v>
      </c>
      <c r="R7912" s="319">
        <v>57</v>
      </c>
      <c r="S7912" s="319" t="s">
        <v>9648</v>
      </c>
      <c r="T7912" s="319">
        <v>3</v>
      </c>
      <c r="U7912" s="319">
        <v>1.8140000000000001</v>
      </c>
      <c r="V7912" s="319">
        <v>-78.748999999999995</v>
      </c>
      <c r="W7912" s="319"/>
      <c r="X7912" s="319"/>
      <c r="Y7912" s="319"/>
      <c r="Z7912" s="319"/>
      <c r="AA7912" s="319"/>
      <c r="AB7912" s="319"/>
      <c r="AC7912" s="319"/>
      <c r="AD7912" s="319"/>
      <c r="AE7912" s="319"/>
      <c r="AF7912" s="319"/>
    </row>
    <row r="7913" spans="2:32" s="313" customFormat="1" hidden="1" x14ac:dyDescent="0.25">
      <c r="B7913" s="313" t="s">
        <v>8420</v>
      </c>
      <c r="C7913" s="672"/>
      <c r="D7913" s="313" t="s">
        <v>13270</v>
      </c>
      <c r="E7913" s="313" t="s">
        <v>8421</v>
      </c>
      <c r="I7913" s="313" t="s">
        <v>8422</v>
      </c>
      <c r="J7913" s="313" t="s">
        <v>772</v>
      </c>
      <c r="K7913" s="313">
        <v>18</v>
      </c>
      <c r="L7913" s="319"/>
      <c r="M7913" s="319">
        <v>3</v>
      </c>
      <c r="N7913" s="319">
        <v>12</v>
      </c>
      <c r="O7913" s="319" t="s">
        <v>9647</v>
      </c>
      <c r="P7913" s="319">
        <v>70</v>
      </c>
      <c r="Q7913" s="319">
        <v>16</v>
      </c>
      <c r="R7913" s="319">
        <v>33</v>
      </c>
      <c r="S7913" s="319" t="s">
        <v>9648</v>
      </c>
      <c r="T7913" s="319">
        <v>469</v>
      </c>
      <c r="U7913" s="319">
        <v>-18.053000000000001</v>
      </c>
      <c r="V7913" s="319">
        <v>-70.275999999999996</v>
      </c>
      <c r="W7913" s="319"/>
      <c r="X7913" s="319"/>
      <c r="Y7913" s="319"/>
      <c r="Z7913" s="319"/>
      <c r="AA7913" s="319"/>
      <c r="AB7913" s="319"/>
      <c r="AC7913" s="319"/>
      <c r="AD7913" s="319"/>
      <c r="AE7913" s="319"/>
      <c r="AF7913" s="319"/>
    </row>
    <row r="7914" spans="2:32" s="313" customFormat="1" hidden="1" x14ac:dyDescent="0.25">
      <c r="B7914" s="313" t="s">
        <v>8887</v>
      </c>
      <c r="C7914" s="672"/>
      <c r="D7914" s="313" t="s">
        <v>13271</v>
      </c>
      <c r="E7914" s="313" t="s">
        <v>8888</v>
      </c>
      <c r="I7914" s="313" t="s">
        <v>8889</v>
      </c>
      <c r="J7914" s="313" t="s">
        <v>436</v>
      </c>
      <c r="K7914" s="313">
        <v>33</v>
      </c>
      <c r="L7914" s="319"/>
      <c r="M7914" s="319">
        <v>14</v>
      </c>
      <c r="N7914" s="319">
        <v>13</v>
      </c>
      <c r="O7914" s="319" t="s">
        <v>9644</v>
      </c>
      <c r="P7914" s="319">
        <v>107</v>
      </c>
      <c r="Q7914" s="319">
        <v>16</v>
      </c>
      <c r="R7914" s="319">
        <v>18</v>
      </c>
      <c r="S7914" s="319" t="s">
        <v>9648</v>
      </c>
      <c r="T7914" s="319">
        <v>1480</v>
      </c>
      <c r="U7914" s="319">
        <v>33.237000000000002</v>
      </c>
      <c r="V7914" s="319">
        <v>-107.27200000000001</v>
      </c>
      <c r="W7914" s="319"/>
      <c r="X7914" s="319"/>
      <c r="Y7914" s="319"/>
      <c r="Z7914" s="319"/>
      <c r="AA7914" s="319"/>
      <c r="AB7914" s="319"/>
      <c r="AC7914" s="319"/>
      <c r="AD7914" s="319"/>
      <c r="AE7914" s="319"/>
      <c r="AF7914" s="319"/>
    </row>
    <row r="7915" spans="2:32" s="313" customFormat="1" hidden="1" x14ac:dyDescent="0.25">
      <c r="B7915" s="313" t="s">
        <v>8654</v>
      </c>
      <c r="C7915" s="672"/>
      <c r="D7915" s="313" t="s">
        <v>13272</v>
      </c>
      <c r="E7915" s="313" t="s">
        <v>8655</v>
      </c>
      <c r="I7915" s="313" t="s">
        <v>8654</v>
      </c>
      <c r="J7915" s="313" t="s">
        <v>8656</v>
      </c>
      <c r="K7915" s="313">
        <v>29</v>
      </c>
      <c r="L7915" s="319"/>
      <c r="M7915" s="319">
        <v>19</v>
      </c>
      <c r="N7915" s="319">
        <v>9</v>
      </c>
      <c r="O7915" s="319" t="s">
        <v>9647</v>
      </c>
      <c r="P7915" s="319">
        <v>26</v>
      </c>
      <c r="Q7915" s="319">
        <v>49</v>
      </c>
      <c r="R7915" s="319">
        <v>24</v>
      </c>
      <c r="S7915" s="319" t="s">
        <v>9645</v>
      </c>
      <c r="T7915" s="319">
        <v>1503</v>
      </c>
      <c r="U7915" s="319">
        <v>-29.318999999999999</v>
      </c>
      <c r="V7915" s="319">
        <v>26.823</v>
      </c>
      <c r="W7915" s="319"/>
      <c r="X7915" s="319"/>
      <c r="Y7915" s="319"/>
      <c r="Z7915" s="319"/>
      <c r="AA7915" s="319"/>
      <c r="AB7915" s="319"/>
      <c r="AC7915" s="319"/>
      <c r="AD7915" s="319"/>
      <c r="AE7915" s="319"/>
      <c r="AF7915" s="319"/>
    </row>
    <row r="7916" spans="2:32" s="313" customFormat="1" hidden="1" x14ac:dyDescent="0.25">
      <c r="B7916" s="313" t="s">
        <v>8861</v>
      </c>
      <c r="C7916" s="672"/>
      <c r="D7916" s="313" t="s">
        <v>13273</v>
      </c>
      <c r="E7916" s="313" t="s">
        <v>8863</v>
      </c>
      <c r="I7916" s="313" t="s">
        <v>8861</v>
      </c>
      <c r="J7916" s="313" t="s">
        <v>878</v>
      </c>
      <c r="K7916" s="313">
        <v>5</v>
      </c>
      <c r="L7916" s="319"/>
      <c r="M7916" s="319">
        <v>25</v>
      </c>
      <c r="N7916" s="319">
        <v>49</v>
      </c>
      <c r="O7916" s="319" t="s">
        <v>9644</v>
      </c>
      <c r="P7916" s="319">
        <v>71</v>
      </c>
      <c r="Q7916" s="319">
        <v>39</v>
      </c>
      <c r="R7916" s="319">
        <v>29</v>
      </c>
      <c r="S7916" s="319" t="s">
        <v>9648</v>
      </c>
      <c r="T7916" s="319">
        <v>199</v>
      </c>
      <c r="U7916" s="319">
        <v>5.43</v>
      </c>
      <c r="V7916" s="319">
        <v>-71.658000000000001</v>
      </c>
      <c r="W7916" s="319"/>
      <c r="X7916" s="319"/>
      <c r="Y7916" s="319"/>
      <c r="Z7916" s="319"/>
      <c r="AA7916" s="319"/>
      <c r="AB7916" s="319"/>
      <c r="AC7916" s="319"/>
      <c r="AD7916" s="319"/>
      <c r="AE7916" s="319"/>
      <c r="AF7916" s="319"/>
    </row>
    <row r="7917" spans="2:32" s="313" customFormat="1" hidden="1" x14ac:dyDescent="0.25">
      <c r="B7917" s="313" t="s">
        <v>8861</v>
      </c>
      <c r="C7917" s="672"/>
      <c r="D7917" s="313" t="s">
        <v>13274</v>
      </c>
      <c r="E7917" s="313" t="s">
        <v>8864</v>
      </c>
      <c r="I7917" s="313" t="s">
        <v>8865</v>
      </c>
      <c r="J7917" s="313" t="s">
        <v>856</v>
      </c>
      <c r="K7917" s="313">
        <v>14</v>
      </c>
      <c r="L7917" s="319"/>
      <c r="M7917" s="319">
        <v>49</v>
      </c>
      <c r="N7917" s="319">
        <v>10</v>
      </c>
      <c r="O7917" s="319" t="s">
        <v>9647</v>
      </c>
      <c r="P7917" s="319">
        <v>64</v>
      </c>
      <c r="Q7917" s="319">
        <v>55</v>
      </c>
      <c r="R7917" s="319">
        <v>6</v>
      </c>
      <c r="S7917" s="319" t="s">
        <v>9648</v>
      </c>
      <c r="T7917" s="319">
        <v>156</v>
      </c>
      <c r="U7917" s="319">
        <v>-14.819000000000001</v>
      </c>
      <c r="V7917" s="319">
        <v>-64.918000000000006</v>
      </c>
      <c r="W7917" s="319"/>
      <c r="X7917" s="319"/>
      <c r="Y7917" s="319"/>
      <c r="Z7917" s="319"/>
      <c r="AA7917" s="319"/>
      <c r="AB7917" s="319"/>
      <c r="AC7917" s="319"/>
      <c r="AD7917" s="319"/>
      <c r="AE7917" s="319"/>
      <c r="AF7917" s="319"/>
    </row>
    <row r="7918" spans="2:32" s="313" customFormat="1" hidden="1" x14ac:dyDescent="0.25">
      <c r="B7918" s="313" t="s">
        <v>8506</v>
      </c>
      <c r="C7918" s="672"/>
      <c r="D7918" s="313" t="s">
        <v>13275</v>
      </c>
      <c r="E7918" s="313" t="s">
        <v>8507</v>
      </c>
      <c r="I7918" s="313" t="s">
        <v>8506</v>
      </c>
      <c r="J7918" s="313" t="s">
        <v>1055</v>
      </c>
      <c r="K7918" s="313">
        <v>37</v>
      </c>
      <c r="L7918" s="319"/>
      <c r="M7918" s="319">
        <v>14</v>
      </c>
      <c r="N7918" s="319">
        <v>14</v>
      </c>
      <c r="O7918" s="319" t="s">
        <v>9647</v>
      </c>
      <c r="P7918" s="319">
        <v>59</v>
      </c>
      <c r="Q7918" s="319">
        <v>13</v>
      </c>
      <c r="R7918" s="319">
        <v>40</v>
      </c>
      <c r="S7918" s="319" t="s">
        <v>9648</v>
      </c>
      <c r="T7918" s="319">
        <v>175</v>
      </c>
      <c r="U7918" s="319">
        <v>-37.237000000000002</v>
      </c>
      <c r="V7918" s="319">
        <v>-59.228000000000002</v>
      </c>
      <c r="W7918" s="319"/>
      <c r="X7918" s="319"/>
      <c r="Y7918" s="319"/>
      <c r="Z7918" s="319"/>
      <c r="AA7918" s="319"/>
      <c r="AB7918" s="319"/>
      <c r="AC7918" s="319"/>
      <c r="AD7918" s="319"/>
      <c r="AE7918" s="319"/>
      <c r="AF7918" s="319"/>
    </row>
    <row r="7919" spans="2:32" s="313" customFormat="1" hidden="1" x14ac:dyDescent="0.25">
      <c r="B7919" s="313" t="s">
        <v>8597</v>
      </c>
      <c r="C7919" s="672"/>
      <c r="D7919" s="313" t="s">
        <v>13276</v>
      </c>
      <c r="E7919" s="313" t="s">
        <v>8598</v>
      </c>
      <c r="I7919" s="313" t="s">
        <v>8597</v>
      </c>
      <c r="J7919" s="313" t="s">
        <v>3468</v>
      </c>
      <c r="K7919" s="313">
        <v>15</v>
      </c>
      <c r="L7919" s="319"/>
      <c r="M7919" s="319">
        <v>46</v>
      </c>
      <c r="N7919" s="319">
        <v>33</v>
      </c>
      <c r="O7919" s="319" t="s">
        <v>9644</v>
      </c>
      <c r="P7919" s="319">
        <v>87</v>
      </c>
      <c r="Q7919" s="319">
        <v>28</v>
      </c>
      <c r="R7919" s="319">
        <v>32</v>
      </c>
      <c r="S7919" s="319" t="s">
        <v>9648</v>
      </c>
      <c r="T7919" s="319">
        <v>3</v>
      </c>
      <c r="U7919" s="319">
        <v>15.776</v>
      </c>
      <c r="V7919" s="319">
        <v>-87.475999999999999</v>
      </c>
      <c r="W7919" s="319"/>
      <c r="X7919" s="319"/>
      <c r="Y7919" s="319"/>
      <c r="Z7919" s="319"/>
      <c r="AA7919" s="319"/>
      <c r="AB7919" s="319"/>
      <c r="AC7919" s="319"/>
      <c r="AD7919" s="319"/>
      <c r="AE7919" s="319"/>
      <c r="AF7919" s="319"/>
    </row>
    <row r="7920" spans="2:32" s="313" customFormat="1" hidden="1" x14ac:dyDescent="0.25">
      <c r="B7920" s="313" t="s">
        <v>8646</v>
      </c>
      <c r="C7920" s="672"/>
      <c r="D7920" s="313" t="s">
        <v>13277</v>
      </c>
      <c r="E7920" s="313" t="s">
        <v>8647</v>
      </c>
      <c r="I7920" s="313" t="s">
        <v>8646</v>
      </c>
      <c r="J7920" s="313" t="s">
        <v>436</v>
      </c>
      <c r="K7920" s="313">
        <v>40</v>
      </c>
      <c r="L7920" s="319"/>
      <c r="M7920" s="319">
        <v>50</v>
      </c>
      <c r="N7920" s="319">
        <v>59</v>
      </c>
      <c r="O7920" s="319" t="s">
        <v>9644</v>
      </c>
      <c r="P7920" s="319">
        <v>74</v>
      </c>
      <c r="Q7920" s="319">
        <v>3</v>
      </c>
      <c r="R7920" s="319">
        <v>39</v>
      </c>
      <c r="S7920" s="319" t="s">
        <v>9648</v>
      </c>
      <c r="T7920" s="319">
        <v>3</v>
      </c>
      <c r="U7920" s="319">
        <v>40.85</v>
      </c>
      <c r="V7920" s="319">
        <v>-74.061000000000007</v>
      </c>
      <c r="W7920" s="319"/>
      <c r="X7920" s="319"/>
      <c r="Y7920" s="319"/>
      <c r="Z7920" s="319"/>
      <c r="AA7920" s="319"/>
      <c r="AB7920" s="319"/>
      <c r="AC7920" s="319"/>
      <c r="AD7920" s="319"/>
      <c r="AE7920" s="319"/>
      <c r="AF7920" s="319"/>
    </row>
    <row r="7921" spans="2:32" s="313" customFormat="1" hidden="1" x14ac:dyDescent="0.25">
      <c r="B7921" s="313" t="s">
        <v>8666</v>
      </c>
      <c r="C7921" s="672"/>
      <c r="D7921" s="313" t="s">
        <v>13278</v>
      </c>
      <c r="E7921" s="313" t="s">
        <v>8667</v>
      </c>
      <c r="I7921" s="313" t="s">
        <v>8666</v>
      </c>
      <c r="J7921" s="313" t="s">
        <v>410</v>
      </c>
      <c r="K7921" s="313">
        <v>57</v>
      </c>
      <c r="L7921" s="319"/>
      <c r="M7921" s="319">
        <v>4</v>
      </c>
      <c r="N7921" s="319">
        <v>7</v>
      </c>
      <c r="O7921" s="319" t="s">
        <v>9644</v>
      </c>
      <c r="P7921" s="319">
        <v>8</v>
      </c>
      <c r="Q7921" s="319">
        <v>42</v>
      </c>
      <c r="R7921" s="319">
        <v>18</v>
      </c>
      <c r="S7921" s="319" t="s">
        <v>9645</v>
      </c>
      <c r="T7921" s="319">
        <v>8</v>
      </c>
      <c r="U7921" s="319">
        <v>57.069000000000003</v>
      </c>
      <c r="V7921" s="319">
        <v>8.7050000000000001</v>
      </c>
      <c r="W7921" s="319"/>
      <c r="X7921" s="319"/>
      <c r="Y7921" s="319"/>
      <c r="Z7921" s="319"/>
      <c r="AA7921" s="319"/>
      <c r="AB7921" s="319"/>
      <c r="AC7921" s="319"/>
      <c r="AD7921" s="319"/>
      <c r="AE7921" s="319"/>
      <c r="AF7921" s="319"/>
    </row>
    <row r="7922" spans="2:32" s="313" customFormat="1" hidden="1" x14ac:dyDescent="0.25">
      <c r="B7922" s="313" t="s">
        <v>8579</v>
      </c>
      <c r="C7922" s="672"/>
      <c r="D7922" s="313" t="s">
        <v>13279</v>
      </c>
      <c r="E7922" s="313" t="s">
        <v>8580</v>
      </c>
      <c r="I7922" s="313" t="s">
        <v>8581</v>
      </c>
      <c r="J7922" s="313" t="s">
        <v>498</v>
      </c>
      <c r="K7922" s="313">
        <v>35</v>
      </c>
      <c r="L7922" s="319"/>
      <c r="M7922" s="319">
        <v>25</v>
      </c>
      <c r="N7922" s="319">
        <v>53</v>
      </c>
      <c r="O7922" s="319" t="s">
        <v>9644</v>
      </c>
      <c r="P7922" s="319">
        <v>8</v>
      </c>
      <c r="Q7922" s="319">
        <v>7</v>
      </c>
      <c r="R7922" s="319">
        <v>14</v>
      </c>
      <c r="S7922" s="319" t="s">
        <v>9645</v>
      </c>
      <c r="T7922" s="319">
        <v>812</v>
      </c>
      <c r="U7922" s="319">
        <v>35.430999999999997</v>
      </c>
      <c r="V7922" s="319">
        <v>8.1210000000000004</v>
      </c>
      <c r="W7922" s="319"/>
      <c r="X7922" s="319"/>
      <c r="Y7922" s="319"/>
      <c r="Z7922" s="319"/>
      <c r="AA7922" s="319"/>
      <c r="AB7922" s="319"/>
      <c r="AC7922" s="319"/>
      <c r="AD7922" s="319"/>
      <c r="AE7922" s="319"/>
      <c r="AF7922" s="319"/>
    </row>
    <row r="7923" spans="2:32" s="313" customFormat="1" hidden="1" x14ac:dyDescent="0.25">
      <c r="B7923" s="313" t="s">
        <v>4768</v>
      </c>
      <c r="C7923" s="672"/>
      <c r="D7923" s="313" t="s">
        <v>13280</v>
      </c>
      <c r="E7923" s="313" t="s">
        <v>4769</v>
      </c>
      <c r="I7923" s="313" t="s">
        <v>4766</v>
      </c>
      <c r="J7923" s="313" t="s">
        <v>705</v>
      </c>
      <c r="K7923" s="313">
        <v>38</v>
      </c>
      <c r="L7923" s="319"/>
      <c r="M7923" s="319">
        <v>45</v>
      </c>
      <c r="N7923" s="319">
        <v>51</v>
      </c>
      <c r="O7923" s="319" t="s">
        <v>9644</v>
      </c>
      <c r="P7923" s="319">
        <v>27</v>
      </c>
      <c r="Q7923" s="319">
        <v>5</v>
      </c>
      <c r="R7923" s="319">
        <v>36</v>
      </c>
      <c r="S7923" s="319" t="s">
        <v>9648</v>
      </c>
      <c r="T7923" s="319">
        <v>55</v>
      </c>
      <c r="U7923" s="319">
        <v>38.764000000000003</v>
      </c>
      <c r="V7923" s="319">
        <v>-27.093</v>
      </c>
      <c r="W7923" s="319"/>
      <c r="X7923" s="319"/>
      <c r="Y7923" s="319"/>
      <c r="Z7923" s="319"/>
      <c r="AA7923" s="319"/>
      <c r="AB7923" s="319"/>
      <c r="AC7923" s="319"/>
      <c r="AD7923" s="319"/>
      <c r="AE7923" s="319"/>
      <c r="AF7923" s="319"/>
    </row>
    <row r="7924" spans="2:32" s="313" customFormat="1" hidden="1" x14ac:dyDescent="0.25">
      <c r="B7924" s="313" t="s">
        <v>8643</v>
      </c>
      <c r="C7924" s="672"/>
      <c r="D7924" s="313" t="s">
        <v>13281</v>
      </c>
      <c r="E7924" s="313" t="s">
        <v>8644</v>
      </c>
      <c r="I7924" s="313" t="s">
        <v>8645</v>
      </c>
      <c r="J7924" s="313" t="s">
        <v>1295</v>
      </c>
      <c r="K7924" s="313">
        <v>16</v>
      </c>
      <c r="L7924" s="319"/>
      <c r="M7924" s="319">
        <v>6</v>
      </c>
      <c r="N7924" s="319">
        <v>17</v>
      </c>
      <c r="O7924" s="319" t="s">
        <v>9647</v>
      </c>
      <c r="P7924" s="319">
        <v>33</v>
      </c>
      <c r="Q7924" s="319">
        <v>38</v>
      </c>
      <c r="R7924" s="319">
        <v>24</v>
      </c>
      <c r="S7924" s="319" t="s">
        <v>9645</v>
      </c>
      <c r="T7924" s="319">
        <v>161</v>
      </c>
      <c r="U7924" s="319">
        <v>-16.105</v>
      </c>
      <c r="V7924" s="319">
        <v>33.64</v>
      </c>
      <c r="W7924" s="319"/>
      <c r="X7924" s="319"/>
      <c r="Y7924" s="319"/>
      <c r="Z7924" s="319"/>
      <c r="AA7924" s="319"/>
      <c r="AB7924" s="319"/>
      <c r="AC7924" s="319"/>
      <c r="AD7924" s="319"/>
      <c r="AE7924" s="319"/>
      <c r="AF7924" s="319"/>
    </row>
    <row r="7925" spans="2:32" s="313" customFormat="1" hidden="1" x14ac:dyDescent="0.25">
      <c r="B7925" s="313" t="s">
        <v>5323</v>
      </c>
      <c r="C7925" s="672"/>
      <c r="D7925" s="313" t="s">
        <v>13282</v>
      </c>
      <c r="E7925" s="313" t="s">
        <v>5324</v>
      </c>
      <c r="I7925" s="313" t="s">
        <v>5323</v>
      </c>
      <c r="J7925" s="313" t="s">
        <v>627</v>
      </c>
      <c r="K7925" s="313">
        <v>45</v>
      </c>
      <c r="L7925" s="319"/>
      <c r="M7925" s="319">
        <v>31</v>
      </c>
      <c r="N7925" s="319">
        <v>59</v>
      </c>
      <c r="O7925" s="319" t="s">
        <v>9647</v>
      </c>
      <c r="P7925" s="319">
        <v>167</v>
      </c>
      <c r="Q7925" s="319">
        <v>39</v>
      </c>
      <c r="R7925" s="319">
        <v>0</v>
      </c>
      <c r="S7925" s="319" t="s">
        <v>9645</v>
      </c>
      <c r="T7925" s="319">
        <v>210</v>
      </c>
      <c r="U7925" s="319">
        <v>-45.533000000000001</v>
      </c>
      <c r="V7925" s="319">
        <v>167.65</v>
      </c>
      <c r="W7925" s="319"/>
      <c r="X7925" s="319"/>
      <c r="Y7925" s="319"/>
      <c r="Z7925" s="319"/>
      <c r="AA7925" s="319"/>
      <c r="AB7925" s="319"/>
      <c r="AC7925" s="319"/>
      <c r="AD7925" s="319"/>
      <c r="AE7925" s="319"/>
      <c r="AF7925" s="319"/>
    </row>
    <row r="7926" spans="2:32" s="313" customFormat="1" hidden="1" x14ac:dyDescent="0.25">
      <c r="B7926" s="313" t="s">
        <v>8584</v>
      </c>
      <c r="C7926" s="672"/>
      <c r="D7926" s="313" t="s">
        <v>13283</v>
      </c>
      <c r="E7926" s="313" t="s">
        <v>8585</v>
      </c>
      <c r="I7926" s="313" t="s">
        <v>8584</v>
      </c>
      <c r="J7926" s="313" t="s">
        <v>665</v>
      </c>
      <c r="K7926" s="313">
        <v>3</v>
      </c>
      <c r="L7926" s="319"/>
      <c r="M7926" s="319">
        <v>22</v>
      </c>
      <c r="N7926" s="319">
        <v>58</v>
      </c>
      <c r="O7926" s="319" t="s">
        <v>9647</v>
      </c>
      <c r="P7926" s="319">
        <v>64</v>
      </c>
      <c r="Q7926" s="319">
        <v>43</v>
      </c>
      <c r="R7926" s="319">
        <v>26</v>
      </c>
      <c r="S7926" s="319" t="s">
        <v>9648</v>
      </c>
      <c r="T7926" s="319">
        <v>57</v>
      </c>
      <c r="U7926" s="319">
        <v>-3.383</v>
      </c>
      <c r="V7926" s="319">
        <v>-64.724000000000004</v>
      </c>
      <c r="W7926" s="319"/>
      <c r="X7926" s="319"/>
      <c r="Y7926" s="319"/>
      <c r="Z7926" s="319"/>
      <c r="AA7926" s="319"/>
      <c r="AB7926" s="319"/>
      <c r="AC7926" s="319"/>
      <c r="AD7926" s="319"/>
      <c r="AE7926" s="319"/>
      <c r="AF7926" s="319"/>
    </row>
    <row r="7927" spans="2:32" s="313" customFormat="1" hidden="1" x14ac:dyDescent="0.25">
      <c r="B7927" s="313" t="s">
        <v>8615</v>
      </c>
      <c r="C7927" s="672"/>
      <c r="D7927" s="313" t="s">
        <v>13284</v>
      </c>
      <c r="E7927" s="313" t="s">
        <v>8616</v>
      </c>
      <c r="I7927" s="313" t="s">
        <v>8617</v>
      </c>
      <c r="J7927" s="313" t="s">
        <v>3178</v>
      </c>
      <c r="K7927" s="313">
        <v>28</v>
      </c>
      <c r="L7927" s="319"/>
      <c r="M7927" s="319">
        <v>28</v>
      </c>
      <c r="N7927" s="319">
        <v>57</v>
      </c>
      <c r="O7927" s="319" t="s">
        <v>9644</v>
      </c>
      <c r="P7927" s="319">
        <v>16</v>
      </c>
      <c r="Q7927" s="319">
        <v>20</v>
      </c>
      <c r="R7927" s="319">
        <v>29</v>
      </c>
      <c r="S7927" s="319" t="s">
        <v>9648</v>
      </c>
      <c r="T7927" s="319">
        <v>632</v>
      </c>
      <c r="U7927" s="319">
        <v>28.481999999999999</v>
      </c>
      <c r="V7927" s="319">
        <v>-16.341000000000001</v>
      </c>
      <c r="W7927" s="319"/>
      <c r="X7927" s="319"/>
      <c r="Y7927" s="319"/>
      <c r="Z7927" s="319"/>
      <c r="AA7927" s="319"/>
      <c r="AB7927" s="319"/>
      <c r="AC7927" s="319"/>
      <c r="AD7927" s="319"/>
      <c r="AE7927" s="319"/>
      <c r="AF7927" s="319"/>
    </row>
    <row r="7928" spans="2:32" s="313" customFormat="1" hidden="1" x14ac:dyDescent="0.25">
      <c r="B7928" s="313" t="s">
        <v>8615</v>
      </c>
      <c r="C7928" s="672"/>
      <c r="D7928" s="313" t="s">
        <v>13285</v>
      </c>
      <c r="E7928" s="313" t="s">
        <v>8618</v>
      </c>
      <c r="I7928" s="313" t="s">
        <v>8619</v>
      </c>
      <c r="J7928" s="313" t="s">
        <v>3178</v>
      </c>
      <c r="K7928" s="313">
        <v>28</v>
      </c>
      <c r="L7928" s="319"/>
      <c r="M7928" s="319">
        <v>2</v>
      </c>
      <c r="N7928" s="319">
        <v>40</v>
      </c>
      <c r="O7928" s="319" t="s">
        <v>9644</v>
      </c>
      <c r="P7928" s="319">
        <v>16</v>
      </c>
      <c r="Q7928" s="319">
        <v>34</v>
      </c>
      <c r="R7928" s="319">
        <v>20</v>
      </c>
      <c r="S7928" s="319" t="s">
        <v>9648</v>
      </c>
      <c r="T7928" s="319">
        <v>64</v>
      </c>
      <c r="U7928" s="319">
        <v>28.044</v>
      </c>
      <c r="V7928" s="319">
        <v>-16.571999999999999</v>
      </c>
      <c r="W7928" s="319"/>
      <c r="X7928" s="319"/>
      <c r="Y7928" s="319"/>
      <c r="Z7928" s="319"/>
      <c r="AA7928" s="319"/>
      <c r="AB7928" s="319"/>
      <c r="AC7928" s="319"/>
      <c r="AD7928" s="319"/>
      <c r="AE7928" s="319"/>
      <c r="AF7928" s="319"/>
    </row>
    <row r="7929" spans="2:32" s="313" customFormat="1" hidden="1" x14ac:dyDescent="0.25">
      <c r="B7929" s="313" t="s">
        <v>6865</v>
      </c>
      <c r="C7929" s="672"/>
      <c r="D7929" s="313" t="s">
        <v>13286</v>
      </c>
      <c r="E7929" s="313" t="s">
        <v>6866</v>
      </c>
      <c r="I7929" s="313" t="s">
        <v>6865</v>
      </c>
      <c r="J7929" s="313" t="s">
        <v>1349</v>
      </c>
      <c r="K7929" s="313">
        <v>42</v>
      </c>
      <c r="L7929" s="319"/>
      <c r="M7929" s="319">
        <v>21</v>
      </c>
      <c r="N7929" s="319">
        <v>33</v>
      </c>
      <c r="O7929" s="319" t="s">
        <v>9644</v>
      </c>
      <c r="P7929" s="319">
        <v>19</v>
      </c>
      <c r="Q7929" s="319">
        <v>15</v>
      </c>
      <c r="R7929" s="319">
        <v>6</v>
      </c>
      <c r="S7929" s="319" t="s">
        <v>9645</v>
      </c>
      <c r="T7929" s="319">
        <v>37</v>
      </c>
      <c r="U7929" s="319">
        <v>42.359000000000002</v>
      </c>
      <c r="V7929" s="319">
        <v>19.251999999999999</v>
      </c>
      <c r="W7929" s="319"/>
      <c r="X7929" s="319"/>
      <c r="Y7929" s="319"/>
      <c r="Z7929" s="319"/>
      <c r="AA7929" s="319"/>
      <c r="AB7929" s="319"/>
      <c r="AC7929" s="319"/>
      <c r="AD7929" s="319"/>
      <c r="AE7929" s="319"/>
      <c r="AF7929" s="319"/>
    </row>
    <row r="7930" spans="2:32" s="313" customFormat="1" hidden="1" x14ac:dyDescent="0.25">
      <c r="B7930" s="313" t="s">
        <v>4614</v>
      </c>
      <c r="C7930" s="672"/>
      <c r="D7930" s="313" t="s">
        <v>13287</v>
      </c>
      <c r="E7930" s="313" t="s">
        <v>4615</v>
      </c>
      <c r="I7930" s="313" t="s">
        <v>4616</v>
      </c>
      <c r="J7930" s="313" t="s">
        <v>675</v>
      </c>
      <c r="K7930" s="313">
        <v>5</v>
      </c>
      <c r="L7930" s="319"/>
      <c r="M7930" s="319">
        <v>22</v>
      </c>
      <c r="N7930" s="319">
        <v>57</v>
      </c>
      <c r="O7930" s="319" t="s">
        <v>9644</v>
      </c>
      <c r="P7930" s="319">
        <v>103</v>
      </c>
      <c r="Q7930" s="319">
        <v>6</v>
      </c>
      <c r="R7930" s="319">
        <v>12</v>
      </c>
      <c r="S7930" s="319" t="s">
        <v>9645</v>
      </c>
      <c r="T7930" s="319">
        <v>7</v>
      </c>
      <c r="U7930" s="319">
        <v>5.3819999999999997</v>
      </c>
      <c r="V7930" s="319">
        <v>103.10299999999999</v>
      </c>
      <c r="W7930" s="319"/>
      <c r="X7930" s="319"/>
      <c r="Y7930" s="319"/>
      <c r="Z7930" s="319"/>
      <c r="AA7930" s="319"/>
      <c r="AB7930" s="319"/>
      <c r="AC7930" s="319"/>
      <c r="AD7930" s="319"/>
      <c r="AE7930" s="319"/>
      <c r="AF7930" s="319"/>
    </row>
    <row r="7931" spans="2:32" s="313" customFormat="1" hidden="1" x14ac:dyDescent="0.25">
      <c r="B7931" s="313" t="s">
        <v>8718</v>
      </c>
      <c r="C7931" s="672"/>
      <c r="D7931" s="313" t="s">
        <v>13288</v>
      </c>
      <c r="E7931" s="313" t="s">
        <v>8719</v>
      </c>
      <c r="I7931" s="313" t="s">
        <v>8718</v>
      </c>
      <c r="J7931" s="313" t="s">
        <v>772</v>
      </c>
      <c r="K7931" s="313">
        <v>9</v>
      </c>
      <c r="L7931" s="319"/>
      <c r="M7931" s="319">
        <v>17</v>
      </c>
      <c r="N7931" s="319">
        <v>24</v>
      </c>
      <c r="O7931" s="319" t="s">
        <v>9647</v>
      </c>
      <c r="P7931" s="319">
        <v>76</v>
      </c>
      <c r="Q7931" s="319">
        <v>0</v>
      </c>
      <c r="R7931" s="319">
        <v>21</v>
      </c>
      <c r="S7931" s="319" t="s">
        <v>9648</v>
      </c>
      <c r="T7931" s="319">
        <v>613</v>
      </c>
      <c r="U7931" s="319">
        <v>-9.2899999999999991</v>
      </c>
      <c r="V7931" s="319">
        <v>-76.006</v>
      </c>
      <c r="W7931" s="319"/>
      <c r="X7931" s="319"/>
      <c r="Y7931" s="319"/>
      <c r="Z7931" s="319"/>
      <c r="AA7931" s="319"/>
      <c r="AB7931" s="319"/>
      <c r="AC7931" s="319"/>
      <c r="AD7931" s="319"/>
      <c r="AE7931" s="319"/>
      <c r="AF7931" s="319"/>
    </row>
    <row r="7932" spans="2:32" s="313" customFormat="1" hidden="1" x14ac:dyDescent="0.25">
      <c r="B7932" s="313" t="s">
        <v>8727</v>
      </c>
      <c r="C7932" s="672"/>
      <c r="D7932" s="313" t="s">
        <v>13289</v>
      </c>
      <c r="E7932" s="313" t="s">
        <v>8728</v>
      </c>
      <c r="I7932" s="313" t="s">
        <v>8729</v>
      </c>
      <c r="J7932" s="313" t="s">
        <v>869</v>
      </c>
      <c r="K7932" s="313">
        <v>46</v>
      </c>
      <c r="L7932" s="319"/>
      <c r="M7932" s="319">
        <v>28</v>
      </c>
      <c r="N7932" s="319">
        <v>3</v>
      </c>
      <c r="O7932" s="319" t="s">
        <v>9644</v>
      </c>
      <c r="P7932" s="319">
        <v>24</v>
      </c>
      <c r="Q7932" s="319">
        <v>24</v>
      </c>
      <c r="R7932" s="319">
        <v>45</v>
      </c>
      <c r="S7932" s="319" t="s">
        <v>9645</v>
      </c>
      <c r="T7932" s="319">
        <v>294</v>
      </c>
      <c r="U7932" s="319">
        <v>46.468000000000004</v>
      </c>
      <c r="V7932" s="319">
        <v>24.411999999999999</v>
      </c>
      <c r="W7932" s="319"/>
      <c r="X7932" s="319"/>
      <c r="Y7932" s="319"/>
      <c r="Z7932" s="319"/>
      <c r="AA7932" s="319"/>
      <c r="AB7932" s="319"/>
      <c r="AC7932" s="319"/>
      <c r="AD7932" s="319"/>
      <c r="AE7932" s="319"/>
      <c r="AF7932" s="319"/>
    </row>
    <row r="7933" spans="2:32" s="313" customFormat="1" hidden="1" x14ac:dyDescent="0.25">
      <c r="B7933" s="313" t="s">
        <v>8808</v>
      </c>
      <c r="C7933" s="672"/>
      <c r="D7933" s="313" t="s">
        <v>13290</v>
      </c>
      <c r="E7933" s="313" t="s">
        <v>8809</v>
      </c>
      <c r="I7933" s="313" t="s">
        <v>8810</v>
      </c>
      <c r="J7933" s="313" t="s">
        <v>498</v>
      </c>
      <c r="K7933" s="313">
        <v>33</v>
      </c>
      <c r="L7933" s="319"/>
      <c r="M7933" s="319">
        <v>4</v>
      </c>
      <c r="N7933" s="319">
        <v>4</v>
      </c>
      <c r="O7933" s="319" t="s">
        <v>9644</v>
      </c>
      <c r="P7933" s="319">
        <v>6</v>
      </c>
      <c r="Q7933" s="319">
        <v>5</v>
      </c>
      <c r="R7933" s="319">
        <v>19</v>
      </c>
      <c r="S7933" s="319" t="s">
        <v>9645</v>
      </c>
      <c r="T7933" s="319">
        <v>86</v>
      </c>
      <c r="U7933" s="319">
        <v>33.067999999999998</v>
      </c>
      <c r="V7933" s="319">
        <v>6.0890000000000004</v>
      </c>
      <c r="W7933" s="319"/>
      <c r="X7933" s="319"/>
      <c r="Y7933" s="319"/>
      <c r="Z7933" s="319"/>
      <c r="AA7933" s="319"/>
      <c r="AB7933" s="319"/>
      <c r="AC7933" s="319"/>
      <c r="AD7933" s="319"/>
      <c r="AE7933" s="319"/>
      <c r="AF7933" s="319"/>
    </row>
    <row r="7934" spans="2:32" s="313" customFormat="1" hidden="1" x14ac:dyDescent="0.25">
      <c r="B7934" s="313" t="s">
        <v>8510</v>
      </c>
      <c r="C7934" s="672"/>
      <c r="D7934" s="313" t="s">
        <v>13291</v>
      </c>
      <c r="E7934" s="313" t="s">
        <v>8511</v>
      </c>
      <c r="I7934" s="313" t="s">
        <v>8510</v>
      </c>
      <c r="J7934" s="313" t="s">
        <v>916</v>
      </c>
      <c r="K7934" s="313">
        <v>5</v>
      </c>
      <c r="L7934" s="319"/>
      <c r="M7934" s="319">
        <v>5</v>
      </c>
      <c r="N7934" s="319">
        <v>32</v>
      </c>
      <c r="O7934" s="319" t="s">
        <v>9647</v>
      </c>
      <c r="P7934" s="319">
        <v>39</v>
      </c>
      <c r="Q7934" s="319">
        <v>4</v>
      </c>
      <c r="R7934" s="319">
        <v>16</v>
      </c>
      <c r="S7934" s="319" t="s">
        <v>9645</v>
      </c>
      <c r="T7934" s="319">
        <v>40</v>
      </c>
      <c r="U7934" s="319">
        <v>-5.0919999999999996</v>
      </c>
      <c r="V7934" s="319">
        <v>39.070999999999998</v>
      </c>
      <c r="W7934" s="319"/>
      <c r="X7934" s="319"/>
      <c r="Y7934" s="319"/>
      <c r="Z7934" s="319"/>
      <c r="AA7934" s="319"/>
      <c r="AB7934" s="319"/>
      <c r="AC7934" s="319"/>
      <c r="AD7934" s="319"/>
      <c r="AE7934" s="319"/>
      <c r="AF7934" s="319"/>
    </row>
    <row r="7935" spans="2:32" s="313" customFormat="1" hidden="1" x14ac:dyDescent="0.25">
      <c r="B7935" s="313" t="s">
        <v>8586</v>
      </c>
      <c r="C7935" s="672"/>
      <c r="D7935" s="313" t="s">
        <v>13292</v>
      </c>
      <c r="E7935" s="313" t="s">
        <v>8587</v>
      </c>
      <c r="I7935" s="313" t="s">
        <v>8588</v>
      </c>
      <c r="J7935" s="313" t="s">
        <v>3468</v>
      </c>
      <c r="K7935" s="313">
        <v>14</v>
      </c>
      <c r="L7935" s="319"/>
      <c r="M7935" s="319">
        <v>3</v>
      </c>
      <c r="N7935" s="319">
        <v>39</v>
      </c>
      <c r="O7935" s="319" t="s">
        <v>9644</v>
      </c>
      <c r="P7935" s="319">
        <v>87</v>
      </c>
      <c r="Q7935" s="319">
        <v>13</v>
      </c>
      <c r="R7935" s="319">
        <v>1</v>
      </c>
      <c r="S7935" s="319" t="s">
        <v>9648</v>
      </c>
      <c r="T7935" s="319">
        <v>1005</v>
      </c>
      <c r="U7935" s="319">
        <v>14.061</v>
      </c>
      <c r="V7935" s="319">
        <v>-87.216999999999999</v>
      </c>
      <c r="W7935" s="319"/>
      <c r="X7935" s="319"/>
      <c r="Y7935" s="319"/>
      <c r="Z7935" s="319"/>
      <c r="AA7935" s="319"/>
      <c r="AB7935" s="319"/>
      <c r="AC7935" s="319"/>
      <c r="AD7935" s="319"/>
      <c r="AE7935" s="319"/>
      <c r="AF7935" s="319"/>
    </row>
    <row r="7936" spans="2:32" s="313" customFormat="1" hidden="1" x14ac:dyDescent="0.25">
      <c r="B7936" s="313" t="s">
        <v>8960</v>
      </c>
      <c r="C7936" s="672"/>
      <c r="D7936" s="313" t="s">
        <v>13293</v>
      </c>
      <c r="E7936" s="313" t="s">
        <v>8961</v>
      </c>
      <c r="I7936" s="313" t="s">
        <v>8962</v>
      </c>
      <c r="J7936" s="313" t="s">
        <v>469</v>
      </c>
      <c r="K7936" s="313">
        <v>16</v>
      </c>
      <c r="L7936" s="319"/>
      <c r="M7936" s="319">
        <v>46</v>
      </c>
      <c r="N7936" s="319">
        <v>10</v>
      </c>
      <c r="O7936" s="319" t="s">
        <v>9644</v>
      </c>
      <c r="P7936" s="319">
        <v>93</v>
      </c>
      <c r="Q7936" s="319">
        <v>20</v>
      </c>
      <c r="R7936" s="319">
        <v>29</v>
      </c>
      <c r="S7936" s="319" t="s">
        <v>9648</v>
      </c>
      <c r="T7936" s="319">
        <v>1052</v>
      </c>
      <c r="U7936" s="319">
        <v>16.768999999999998</v>
      </c>
      <c r="V7936" s="319">
        <v>-93.340999999999994</v>
      </c>
      <c r="W7936" s="319"/>
      <c r="X7936" s="319"/>
      <c r="Y7936" s="319"/>
      <c r="Z7936" s="319"/>
      <c r="AA7936" s="319"/>
      <c r="AB7936" s="319"/>
      <c r="AC7936" s="319"/>
      <c r="AD7936" s="319"/>
      <c r="AE7936" s="319"/>
      <c r="AF7936" s="319"/>
    </row>
    <row r="7937" spans="2:32" s="313" customFormat="1" hidden="1" x14ac:dyDescent="0.25">
      <c r="B7937" s="313" t="s">
        <v>8627</v>
      </c>
      <c r="C7937" s="672"/>
      <c r="D7937" s="313" t="s">
        <v>13294</v>
      </c>
      <c r="E7937" s="313" t="s">
        <v>8628</v>
      </c>
      <c r="I7937" s="313" t="s">
        <v>8629</v>
      </c>
      <c r="J7937" s="313" t="s">
        <v>665</v>
      </c>
      <c r="K7937" s="313">
        <v>5</v>
      </c>
      <c r="L7937" s="319"/>
      <c r="M7937" s="319">
        <v>3</v>
      </c>
      <c r="N7937" s="319">
        <v>35</v>
      </c>
      <c r="O7937" s="319" t="s">
        <v>9647</v>
      </c>
      <c r="P7937" s="319">
        <v>42</v>
      </c>
      <c r="Q7937" s="319">
        <v>49</v>
      </c>
      <c r="R7937" s="319">
        <v>24</v>
      </c>
      <c r="S7937" s="319" t="s">
        <v>9648</v>
      </c>
      <c r="T7937" s="319">
        <v>67</v>
      </c>
      <c r="U7937" s="319">
        <v>-5.0599999999999996</v>
      </c>
      <c r="V7937" s="319">
        <v>-42.823</v>
      </c>
      <c r="W7937" s="319"/>
      <c r="X7937" s="319"/>
      <c r="Y7937" s="319"/>
      <c r="Z7937" s="319"/>
      <c r="AA7937" s="319"/>
      <c r="AB7937" s="319"/>
      <c r="AC7937" s="319"/>
      <c r="AD7937" s="319"/>
      <c r="AE7937" s="319"/>
      <c r="AF7937" s="319"/>
    </row>
    <row r="7938" spans="2:32" s="313" customFormat="1" hidden="1" x14ac:dyDescent="0.25">
      <c r="B7938" s="313" t="s">
        <v>1366</v>
      </c>
      <c r="C7938" s="672"/>
      <c r="D7938" s="313" t="s">
        <v>13295</v>
      </c>
      <c r="E7938" s="313" t="s">
        <v>1369</v>
      </c>
      <c r="I7938" s="313" t="s">
        <v>1370</v>
      </c>
      <c r="J7938" s="313" t="s">
        <v>406</v>
      </c>
      <c r="K7938" s="313">
        <v>52</v>
      </c>
      <c r="L7938" s="319"/>
      <c r="M7938" s="319">
        <v>28</v>
      </c>
      <c r="N7938" s="319">
        <v>22</v>
      </c>
      <c r="O7938" s="319" t="s">
        <v>9644</v>
      </c>
      <c r="P7938" s="319">
        <v>13</v>
      </c>
      <c r="Q7938" s="319">
        <v>24</v>
      </c>
      <c r="R7938" s="319">
        <v>14</v>
      </c>
      <c r="S7938" s="319" t="s">
        <v>9645</v>
      </c>
      <c r="T7938" s="319">
        <v>50</v>
      </c>
      <c r="U7938" s="319">
        <v>52.472999999999999</v>
      </c>
      <c r="V7938" s="319">
        <v>13.404</v>
      </c>
      <c r="W7938" s="319"/>
      <c r="X7938" s="319"/>
      <c r="Y7938" s="319"/>
      <c r="Z7938" s="319"/>
      <c r="AA7938" s="319"/>
      <c r="AB7938" s="319"/>
      <c r="AC7938" s="319"/>
      <c r="AD7938" s="319"/>
      <c r="AE7938" s="319"/>
      <c r="AF7938" s="319"/>
    </row>
    <row r="7939" spans="2:32" s="313" customFormat="1" hidden="1" x14ac:dyDescent="0.25">
      <c r="B7939" s="313" t="s">
        <v>8415</v>
      </c>
      <c r="C7939" s="672"/>
      <c r="D7939" s="313" t="s">
        <v>13296</v>
      </c>
      <c r="E7939" s="313" t="s">
        <v>8416</v>
      </c>
      <c r="I7939" s="313" t="s">
        <v>8415</v>
      </c>
      <c r="J7939" s="313" t="s">
        <v>1030</v>
      </c>
      <c r="K7939" s="313">
        <v>20</v>
      </c>
      <c r="L7939" s="319"/>
      <c r="M7939" s="319">
        <v>29</v>
      </c>
      <c r="N7939" s="319">
        <v>1</v>
      </c>
      <c r="O7939" s="319" t="s">
        <v>9644</v>
      </c>
      <c r="P7939" s="319">
        <v>99</v>
      </c>
      <c r="Q7939" s="319">
        <v>56</v>
      </c>
      <c r="R7939" s="319">
        <v>7</v>
      </c>
      <c r="S7939" s="319" t="s">
        <v>9645</v>
      </c>
      <c r="T7939" s="319">
        <v>391</v>
      </c>
      <c r="U7939" s="319">
        <v>20.484000000000002</v>
      </c>
      <c r="V7939" s="319">
        <v>99.935000000000002</v>
      </c>
      <c r="W7939" s="319"/>
      <c r="X7939" s="319"/>
      <c r="Y7939" s="319"/>
      <c r="Z7939" s="319"/>
      <c r="AA7939" s="319"/>
      <c r="AB7939" s="319"/>
      <c r="AC7939" s="319"/>
      <c r="AD7939" s="319"/>
      <c r="AE7939" s="319"/>
      <c r="AF7939" s="319"/>
    </row>
    <row r="7940" spans="2:32" s="313" customFormat="1" hidden="1" x14ac:dyDescent="0.25">
      <c r="B7940" s="313" t="s">
        <v>8873</v>
      </c>
      <c r="C7940" s="672"/>
      <c r="D7940" s="313" t="s">
        <v>13297</v>
      </c>
      <c r="E7940" s="313" t="s">
        <v>8874</v>
      </c>
      <c r="I7940" s="313" t="s">
        <v>8875</v>
      </c>
      <c r="J7940" s="313" t="s">
        <v>745</v>
      </c>
      <c r="K7940" s="313">
        <v>58</v>
      </c>
      <c r="L7940" s="319"/>
      <c r="M7940" s="319">
        <v>19</v>
      </c>
      <c r="N7940" s="319">
        <v>5</v>
      </c>
      <c r="O7940" s="319" t="s">
        <v>9644</v>
      </c>
      <c r="P7940" s="319">
        <v>12</v>
      </c>
      <c r="Q7940" s="319">
        <v>20</v>
      </c>
      <c r="R7940" s="319">
        <v>42</v>
      </c>
      <c r="S7940" s="319" t="s">
        <v>9645</v>
      </c>
      <c r="T7940" s="319">
        <v>42</v>
      </c>
      <c r="U7940" s="319">
        <v>58.317999999999998</v>
      </c>
      <c r="V7940" s="319">
        <v>12.345000000000001</v>
      </c>
      <c r="W7940" s="319"/>
      <c r="X7940" s="319"/>
      <c r="Y7940" s="319"/>
      <c r="Z7940" s="319"/>
      <c r="AA7940" s="319"/>
      <c r="AB7940" s="319"/>
      <c r="AC7940" s="319"/>
      <c r="AD7940" s="319"/>
      <c r="AE7940" s="319"/>
      <c r="AF7940" s="319"/>
    </row>
    <row r="7941" spans="2:32" s="313" customFormat="1" hidden="1" x14ac:dyDescent="0.25">
      <c r="B7941" s="313" t="s">
        <v>8589</v>
      </c>
      <c r="C7941" s="672"/>
      <c r="D7941" s="313" t="s">
        <v>13298</v>
      </c>
      <c r="E7941" s="313" t="s">
        <v>8592</v>
      </c>
      <c r="I7941" s="313" t="s">
        <v>8593</v>
      </c>
      <c r="J7941" s="313" t="s">
        <v>418</v>
      </c>
      <c r="K7941" s="313">
        <v>35</v>
      </c>
      <c r="L7941" s="319"/>
      <c r="M7941" s="319">
        <v>41</v>
      </c>
      <c r="N7941" s="319">
        <v>21</v>
      </c>
      <c r="O7941" s="319" t="s">
        <v>9644</v>
      </c>
      <c r="P7941" s="319">
        <v>51</v>
      </c>
      <c r="Q7941" s="319">
        <v>18</v>
      </c>
      <c r="R7941" s="319">
        <v>48</v>
      </c>
      <c r="S7941" s="319" t="s">
        <v>9645</v>
      </c>
      <c r="T7941" s="319">
        <v>1208</v>
      </c>
      <c r="U7941" s="319">
        <v>35.689</v>
      </c>
      <c r="V7941" s="319">
        <v>51.313000000000002</v>
      </c>
      <c r="W7941" s="319"/>
      <c r="X7941" s="319"/>
      <c r="Y7941" s="319"/>
      <c r="Z7941" s="319"/>
      <c r="AA7941" s="319"/>
      <c r="AB7941" s="319"/>
      <c r="AC7941" s="319"/>
      <c r="AD7941" s="319"/>
      <c r="AE7941" s="319"/>
      <c r="AF7941" s="319"/>
    </row>
    <row r="7942" spans="2:32" s="313" customFormat="1" hidden="1" x14ac:dyDescent="0.25">
      <c r="B7942" s="313" t="s">
        <v>8673</v>
      </c>
      <c r="C7942" s="672"/>
      <c r="D7942" s="313" t="s">
        <v>13299</v>
      </c>
      <c r="E7942" s="313" t="s">
        <v>8674</v>
      </c>
      <c r="I7942" s="313" t="s">
        <v>8675</v>
      </c>
      <c r="J7942" s="313" t="s">
        <v>3337</v>
      </c>
      <c r="K7942" s="313">
        <v>76</v>
      </c>
      <c r="L7942" s="319"/>
      <c r="M7942" s="319">
        <v>31</v>
      </c>
      <c r="N7942" s="319">
        <v>52</v>
      </c>
      <c r="O7942" s="319" t="s">
        <v>9644</v>
      </c>
      <c r="P7942" s="319">
        <v>68</v>
      </c>
      <c r="Q7942" s="319">
        <v>42</v>
      </c>
      <c r="R7942" s="319">
        <v>11</v>
      </c>
      <c r="S7942" s="319" t="s">
        <v>9648</v>
      </c>
      <c r="T7942" s="319">
        <v>77</v>
      </c>
      <c r="U7942" s="319">
        <v>76.531000000000006</v>
      </c>
      <c r="V7942" s="319">
        <v>-68.703000000000003</v>
      </c>
      <c r="W7942" s="319"/>
      <c r="X7942" s="319"/>
      <c r="Y7942" s="319"/>
      <c r="Z7942" s="319"/>
      <c r="AA7942" s="319"/>
      <c r="AB7942" s="319"/>
      <c r="AC7942" s="319"/>
      <c r="AD7942" s="319"/>
      <c r="AE7942" s="319"/>
      <c r="AF7942" s="319"/>
    </row>
    <row r="7943" spans="2:32" s="313" customFormat="1" hidden="1" x14ac:dyDescent="0.25">
      <c r="B7943" s="313" t="s">
        <v>8668</v>
      </c>
      <c r="C7943" s="672"/>
      <c r="D7943" s="313" t="s">
        <v>13300</v>
      </c>
      <c r="E7943" s="313" t="s">
        <v>8669</v>
      </c>
      <c r="I7943" s="313" t="s">
        <v>8670</v>
      </c>
      <c r="J7943" s="313" t="s">
        <v>525</v>
      </c>
      <c r="K7943" s="313">
        <v>23</v>
      </c>
      <c r="L7943" s="319"/>
      <c r="M7943" s="319">
        <v>4</v>
      </c>
      <c r="N7943" s="319">
        <v>43</v>
      </c>
      <c r="O7943" s="319" t="s">
        <v>9647</v>
      </c>
      <c r="P7943" s="319">
        <v>30</v>
      </c>
      <c r="Q7943" s="319">
        <v>23</v>
      </c>
      <c r="R7943" s="319">
        <v>0</v>
      </c>
      <c r="S7943" s="319" t="s">
        <v>9645</v>
      </c>
      <c r="T7943" s="319">
        <v>616</v>
      </c>
      <c r="U7943" s="319">
        <v>-23.079000000000001</v>
      </c>
      <c r="V7943" s="319">
        <v>30.382999999999999</v>
      </c>
      <c r="W7943" s="319"/>
      <c r="X7943" s="319"/>
      <c r="Y7943" s="319"/>
      <c r="Z7943" s="319"/>
      <c r="AA7943" s="319"/>
      <c r="AB7943" s="319"/>
      <c r="AC7943" s="319"/>
      <c r="AD7943" s="319"/>
      <c r="AE7943" s="319"/>
      <c r="AF7943" s="319"/>
    </row>
    <row r="7944" spans="2:32" s="313" customFormat="1" hidden="1" x14ac:dyDescent="0.25">
      <c r="B7944" s="313" t="s">
        <v>8431</v>
      </c>
      <c r="C7944" s="672"/>
      <c r="D7944" s="313" t="s">
        <v>13301</v>
      </c>
      <c r="E7944" s="313" t="s">
        <v>8432</v>
      </c>
      <c r="I7944" s="313" t="s">
        <v>8431</v>
      </c>
      <c r="J7944" s="313" t="s">
        <v>504</v>
      </c>
      <c r="K7944" s="313">
        <v>14</v>
      </c>
      <c r="L7944" s="319"/>
      <c r="M7944" s="319">
        <v>52</v>
      </c>
      <c r="N7944" s="319">
        <v>32</v>
      </c>
      <c r="O7944" s="319" t="s">
        <v>9644</v>
      </c>
      <c r="P7944" s="319">
        <v>5</v>
      </c>
      <c r="Q7944" s="319">
        <v>15</v>
      </c>
      <c r="R7944" s="319">
        <v>55</v>
      </c>
      <c r="S7944" s="319" t="s">
        <v>9645</v>
      </c>
      <c r="T7944" s="319">
        <v>386</v>
      </c>
      <c r="U7944" s="319">
        <v>14.875999999999999</v>
      </c>
      <c r="V7944" s="319">
        <v>5.2649999999999997</v>
      </c>
      <c r="W7944" s="319"/>
      <c r="X7944" s="319"/>
      <c r="Y7944" s="319"/>
      <c r="Z7944" s="319"/>
      <c r="AA7944" s="319"/>
      <c r="AB7944" s="319"/>
      <c r="AC7944" s="319"/>
      <c r="AD7944" s="319"/>
      <c r="AE7944" s="319"/>
      <c r="AF7944" s="319"/>
    </row>
    <row r="7945" spans="2:32" s="313" customFormat="1" hidden="1" x14ac:dyDescent="0.25">
      <c r="B7945" s="313" t="s">
        <v>8721</v>
      </c>
      <c r="C7945" s="672"/>
      <c r="D7945" s="313" t="s">
        <v>13302</v>
      </c>
      <c r="E7945" s="313" t="s">
        <v>8722</v>
      </c>
      <c r="I7945" s="313" t="s">
        <v>8724</v>
      </c>
      <c r="J7945" s="313" t="s">
        <v>8723</v>
      </c>
      <c r="K7945" s="313">
        <v>41</v>
      </c>
      <c r="L7945" s="319"/>
      <c r="M7945" s="319">
        <v>24</v>
      </c>
      <c r="N7945" s="319">
        <v>53</v>
      </c>
      <c r="O7945" s="319" t="s">
        <v>9644</v>
      </c>
      <c r="P7945" s="319">
        <v>19</v>
      </c>
      <c r="Q7945" s="319">
        <v>43</v>
      </c>
      <c r="R7945" s="319">
        <v>14</v>
      </c>
      <c r="S7945" s="319" t="s">
        <v>9645</v>
      </c>
      <c r="T7945" s="319">
        <v>39</v>
      </c>
      <c r="U7945" s="319">
        <v>41.414999999999999</v>
      </c>
      <c r="V7945" s="319">
        <v>19.721</v>
      </c>
      <c r="W7945" s="319"/>
      <c r="X7945" s="319"/>
      <c r="Y7945" s="319"/>
      <c r="Z7945" s="319"/>
      <c r="AA7945" s="319"/>
      <c r="AB7945" s="319"/>
      <c r="AC7945" s="319"/>
      <c r="AD7945" s="319"/>
      <c r="AE7945" s="319"/>
      <c r="AF7945" s="319"/>
    </row>
    <row r="7946" spans="2:32" s="313" customFormat="1" hidden="1" x14ac:dyDescent="0.25">
      <c r="B7946" s="313" t="s">
        <v>8684</v>
      </c>
      <c r="C7946" s="672"/>
      <c r="D7946" s="313" t="s">
        <v>13303</v>
      </c>
      <c r="E7946" s="313" t="s">
        <v>8685</v>
      </c>
      <c r="I7946" s="313" t="s">
        <v>8686</v>
      </c>
      <c r="J7946" s="313" t="s">
        <v>498</v>
      </c>
      <c r="K7946" s="313">
        <v>35</v>
      </c>
      <c r="L7946" s="319"/>
      <c r="M7946" s="319">
        <v>20</v>
      </c>
      <c r="N7946" s="319">
        <v>28</v>
      </c>
      <c r="O7946" s="319" t="s">
        <v>9644</v>
      </c>
      <c r="P7946" s="319">
        <v>1</v>
      </c>
      <c r="Q7946" s="319">
        <v>27</v>
      </c>
      <c r="R7946" s="319">
        <v>47</v>
      </c>
      <c r="S7946" s="319" t="s">
        <v>9645</v>
      </c>
      <c r="T7946" s="319">
        <v>990</v>
      </c>
      <c r="U7946" s="319">
        <v>35.341000000000001</v>
      </c>
      <c r="V7946" s="319">
        <v>1.4630000000000001</v>
      </c>
      <c r="W7946" s="319"/>
      <c r="X7946" s="319"/>
      <c r="Y7946" s="319"/>
      <c r="Z7946" s="319"/>
      <c r="AA7946" s="319"/>
      <c r="AB7946" s="319"/>
      <c r="AC7946" s="319"/>
      <c r="AD7946" s="319"/>
      <c r="AE7946" s="319"/>
      <c r="AF7946" s="319"/>
    </row>
    <row r="7947" spans="2:32" s="313" customFormat="1" hidden="1" x14ac:dyDescent="0.25">
      <c r="B7947" s="313" t="s">
        <v>8434</v>
      </c>
      <c r="C7947" s="672"/>
      <c r="D7947" s="313" t="s">
        <v>13304</v>
      </c>
      <c r="E7947" s="313" t="s">
        <v>8435</v>
      </c>
      <c r="I7947" s="313" t="s">
        <v>8434</v>
      </c>
      <c r="J7947" s="313" t="s">
        <v>440</v>
      </c>
      <c r="K7947" s="313">
        <v>21</v>
      </c>
      <c r="L7947" s="319"/>
      <c r="M7947" s="319">
        <v>29</v>
      </c>
      <c r="N7947" s="319">
        <v>0</v>
      </c>
      <c r="O7947" s="319" t="s">
        <v>9644</v>
      </c>
      <c r="P7947" s="319">
        <v>40</v>
      </c>
      <c r="Q7947" s="319">
        <v>32</v>
      </c>
      <c r="R7947" s="319">
        <v>39</v>
      </c>
      <c r="S7947" s="319" t="s">
        <v>9645</v>
      </c>
      <c r="T7947" s="319">
        <v>1478</v>
      </c>
      <c r="U7947" s="319">
        <v>21.483000000000001</v>
      </c>
      <c r="V7947" s="319">
        <v>40.543999999999997</v>
      </c>
      <c r="W7947" s="319"/>
      <c r="X7947" s="319"/>
      <c r="Y7947" s="319"/>
      <c r="Z7947" s="319"/>
      <c r="AA7947" s="319"/>
      <c r="AB7947" s="319"/>
      <c r="AC7947" s="319"/>
      <c r="AD7947" s="319"/>
      <c r="AE7947" s="319"/>
      <c r="AF7947" s="319"/>
    </row>
    <row r="7948" spans="2:32" s="313" customFormat="1" hidden="1" x14ac:dyDescent="0.25">
      <c r="B7948" s="313" t="s">
        <v>8694</v>
      </c>
      <c r="C7948" s="672"/>
      <c r="D7948" s="313" t="s">
        <v>13305</v>
      </c>
      <c r="E7948" s="313" t="s">
        <v>8695</v>
      </c>
      <c r="I7948" s="313" t="s">
        <v>8694</v>
      </c>
      <c r="J7948" s="313" t="s">
        <v>752</v>
      </c>
      <c r="K7948" s="313">
        <v>15</v>
      </c>
      <c r="L7948" s="319"/>
      <c r="M7948" s="319">
        <v>7</v>
      </c>
      <c r="N7948" s="319">
        <v>10</v>
      </c>
      <c r="O7948" s="319" t="s">
        <v>9647</v>
      </c>
      <c r="P7948" s="319">
        <v>148</v>
      </c>
      <c r="Q7948" s="319">
        <v>13</v>
      </c>
      <c r="R7948" s="319">
        <v>50</v>
      </c>
      <c r="S7948" s="319" t="s">
        <v>9648</v>
      </c>
      <c r="T7948" s="319">
        <v>2</v>
      </c>
      <c r="U7948" s="319">
        <v>-15.119</v>
      </c>
      <c r="V7948" s="319">
        <v>-148.23099999999999</v>
      </c>
      <c r="W7948" s="319"/>
      <c r="X7948" s="319"/>
      <c r="Y7948" s="319"/>
      <c r="Z7948" s="319"/>
      <c r="AA7948" s="319"/>
      <c r="AB7948" s="319"/>
      <c r="AC7948" s="319"/>
      <c r="AD7948" s="319"/>
      <c r="AE7948" s="319"/>
      <c r="AF7948" s="319"/>
    </row>
    <row r="7949" spans="2:32" s="313" customFormat="1" hidden="1" x14ac:dyDescent="0.25">
      <c r="B7949" s="313" t="s">
        <v>8691</v>
      </c>
      <c r="C7949" s="672"/>
      <c r="D7949" s="313" t="s">
        <v>13306</v>
      </c>
      <c r="E7949" s="313" t="s">
        <v>8692</v>
      </c>
      <c r="I7949" s="313" t="s">
        <v>8693</v>
      </c>
      <c r="J7949" s="313" t="s">
        <v>469</v>
      </c>
      <c r="K7949" s="313">
        <v>32</v>
      </c>
      <c r="L7949" s="319"/>
      <c r="M7949" s="319">
        <v>32</v>
      </c>
      <c r="N7949" s="319">
        <v>27</v>
      </c>
      <c r="O7949" s="319" t="s">
        <v>9644</v>
      </c>
      <c r="P7949" s="319">
        <v>116</v>
      </c>
      <c r="Q7949" s="319">
        <v>58</v>
      </c>
      <c r="R7949" s="319">
        <v>12</v>
      </c>
      <c r="S7949" s="319" t="s">
        <v>9648</v>
      </c>
      <c r="T7949" s="319">
        <v>153</v>
      </c>
      <c r="U7949" s="319">
        <v>32.540999999999997</v>
      </c>
      <c r="V7949" s="319">
        <v>-116.97</v>
      </c>
      <c r="W7949" s="319"/>
      <c r="X7949" s="319"/>
      <c r="Y7949" s="319"/>
      <c r="Z7949" s="319"/>
      <c r="AA7949" s="319"/>
      <c r="AB7949" s="319"/>
      <c r="AC7949" s="319"/>
      <c r="AD7949" s="319"/>
      <c r="AE7949" s="319"/>
      <c r="AF7949" s="319"/>
    </row>
    <row r="7950" spans="2:32" s="313" customFormat="1" hidden="1" x14ac:dyDescent="0.25">
      <c r="B7950" s="313" t="s">
        <v>6379</v>
      </c>
      <c r="C7950" s="672"/>
      <c r="D7950" s="313" t="s">
        <v>13307</v>
      </c>
      <c r="E7950" s="313" t="s">
        <v>6382</v>
      </c>
      <c r="I7950" s="313" t="s">
        <v>6383</v>
      </c>
      <c r="J7950" s="313" t="s">
        <v>436</v>
      </c>
      <c r="K7950" s="313">
        <v>35</v>
      </c>
      <c r="L7950" s="319"/>
      <c r="M7950" s="319">
        <v>24</v>
      </c>
      <c r="N7950" s="319">
        <v>53</v>
      </c>
      <c r="O7950" s="319" t="s">
        <v>9644</v>
      </c>
      <c r="P7950" s="319">
        <v>97</v>
      </c>
      <c r="Q7950" s="319">
        <v>23</v>
      </c>
      <c r="R7950" s="319">
        <v>11</v>
      </c>
      <c r="S7950" s="319" t="s">
        <v>9648</v>
      </c>
      <c r="T7950" s="319">
        <v>394</v>
      </c>
      <c r="U7950" s="319">
        <v>35.414999999999999</v>
      </c>
      <c r="V7950" s="319">
        <v>-97.385999999999996</v>
      </c>
      <c r="W7950" s="319"/>
      <c r="X7950" s="319"/>
      <c r="Y7950" s="319"/>
      <c r="Z7950" s="319"/>
      <c r="AA7950" s="319"/>
      <c r="AB7950" s="319"/>
      <c r="AC7950" s="319"/>
      <c r="AD7950" s="319"/>
      <c r="AE7950" s="319"/>
      <c r="AF7950" s="319"/>
    </row>
    <row r="7951" spans="2:32" s="313" customFormat="1" hidden="1" x14ac:dyDescent="0.25">
      <c r="B7951" s="313" t="s">
        <v>8703</v>
      </c>
      <c r="C7951" s="672"/>
      <c r="D7951" s="313" t="s">
        <v>13308</v>
      </c>
      <c r="E7951" s="313" t="s">
        <v>8704</v>
      </c>
      <c r="I7951" s="313" t="s">
        <v>8705</v>
      </c>
      <c r="J7951" s="313" t="s">
        <v>726</v>
      </c>
      <c r="K7951" s="313">
        <v>4</v>
      </c>
      <c r="L7951" s="319"/>
      <c r="M7951" s="319">
        <v>31</v>
      </c>
      <c r="N7951" s="319">
        <v>41</v>
      </c>
      <c r="O7951" s="319" t="s">
        <v>9647</v>
      </c>
      <c r="P7951" s="319">
        <v>136</v>
      </c>
      <c r="Q7951" s="319">
        <v>53</v>
      </c>
      <c r="R7951" s="319">
        <v>14</v>
      </c>
      <c r="S7951" s="319" t="s">
        <v>9645</v>
      </c>
      <c r="T7951" s="319">
        <v>32</v>
      </c>
      <c r="U7951" s="319">
        <v>-4.5279999999999996</v>
      </c>
      <c r="V7951" s="319">
        <v>136.887</v>
      </c>
      <c r="W7951" s="319"/>
      <c r="X7951" s="319"/>
      <c r="Y7951" s="319"/>
      <c r="Z7951" s="319"/>
      <c r="AA7951" s="319"/>
      <c r="AB7951" s="319"/>
      <c r="AC7951" s="319"/>
      <c r="AD7951" s="319"/>
      <c r="AE7951" s="319"/>
      <c r="AF7951" s="319"/>
    </row>
    <row r="7952" spans="2:32" s="313" customFormat="1" hidden="1" x14ac:dyDescent="0.25">
      <c r="B7952" s="313" t="s">
        <v>8716</v>
      </c>
      <c r="C7952" s="672"/>
      <c r="D7952" s="313" t="s">
        <v>13309</v>
      </c>
      <c r="E7952" s="313" t="s">
        <v>8717</v>
      </c>
      <c r="I7952" s="313" t="s">
        <v>8716</v>
      </c>
      <c r="J7952" s="313" t="s">
        <v>498</v>
      </c>
      <c r="K7952" s="313">
        <v>27</v>
      </c>
      <c r="L7952" s="319"/>
      <c r="M7952" s="319">
        <v>42</v>
      </c>
      <c r="N7952" s="319">
        <v>1</v>
      </c>
      <c r="O7952" s="319" t="s">
        <v>9644</v>
      </c>
      <c r="P7952" s="319">
        <v>8</v>
      </c>
      <c r="Q7952" s="319">
        <v>10</v>
      </c>
      <c r="R7952" s="319">
        <v>1</v>
      </c>
      <c r="S7952" s="319" t="s">
        <v>9648</v>
      </c>
      <c r="T7952" s="319">
        <v>443</v>
      </c>
      <c r="U7952" s="319">
        <v>27.7</v>
      </c>
      <c r="V7952" s="319">
        <v>-8.1669999999999998</v>
      </c>
      <c r="W7952" s="319"/>
      <c r="X7952" s="319"/>
      <c r="Y7952" s="319"/>
      <c r="Z7952" s="319"/>
      <c r="AA7952" s="319"/>
      <c r="AB7952" s="319"/>
      <c r="AC7952" s="319"/>
      <c r="AD7952" s="319"/>
      <c r="AE7952" s="319"/>
      <c r="AF7952" s="319"/>
    </row>
    <row r="7953" spans="2:32" s="313" customFormat="1" hidden="1" x14ac:dyDescent="0.25">
      <c r="B7953" s="313" t="s">
        <v>8866</v>
      </c>
      <c r="C7953" s="672"/>
      <c r="D7953" s="313" t="s">
        <v>13310</v>
      </c>
      <c r="E7953" s="313" t="s">
        <v>8867</v>
      </c>
      <c r="I7953" s="313" t="s">
        <v>8868</v>
      </c>
      <c r="J7953" s="313" t="s">
        <v>1336</v>
      </c>
      <c r="K7953" s="313">
        <v>32</v>
      </c>
      <c r="L7953" s="319"/>
      <c r="M7953" s="319">
        <v>39</v>
      </c>
      <c r="N7953" s="319">
        <v>48</v>
      </c>
      <c r="O7953" s="319" t="s">
        <v>9644</v>
      </c>
      <c r="P7953" s="319">
        <v>13</v>
      </c>
      <c r="Q7953" s="319">
        <v>9</v>
      </c>
      <c r="R7953" s="319">
        <v>32</v>
      </c>
      <c r="S7953" s="319" t="s">
        <v>9645</v>
      </c>
      <c r="T7953" s="319">
        <v>81</v>
      </c>
      <c r="U7953" s="319">
        <v>32.662999999999997</v>
      </c>
      <c r="V7953" s="319">
        <v>13.159000000000001</v>
      </c>
      <c r="W7953" s="319"/>
      <c r="X7953" s="319"/>
      <c r="Y7953" s="319"/>
      <c r="Z7953" s="319"/>
      <c r="AA7953" s="319"/>
      <c r="AB7953" s="319"/>
      <c r="AC7953" s="319"/>
      <c r="AD7953" s="319"/>
      <c r="AE7953" s="319"/>
      <c r="AF7953" s="319"/>
    </row>
    <row r="7954" spans="2:32" s="313" customFormat="1" hidden="1" x14ac:dyDescent="0.25">
      <c r="B7954" s="313" t="s">
        <v>8733</v>
      </c>
      <c r="C7954" s="672"/>
      <c r="D7954" s="313" t="s">
        <v>13311</v>
      </c>
      <c r="E7954" s="313" t="s">
        <v>8734</v>
      </c>
      <c r="I7954" s="313" t="s">
        <v>8735</v>
      </c>
      <c r="J7954" s="313" t="s">
        <v>516</v>
      </c>
      <c r="K7954" s="313">
        <v>13</v>
      </c>
      <c r="L7954" s="319"/>
      <c r="M7954" s="319">
        <v>37</v>
      </c>
      <c r="N7954" s="319">
        <v>55</v>
      </c>
      <c r="O7954" s="319" t="s">
        <v>9644</v>
      </c>
      <c r="P7954" s="319">
        <v>79</v>
      </c>
      <c r="Q7954" s="319">
        <v>32</v>
      </c>
      <c r="R7954" s="319">
        <v>35</v>
      </c>
      <c r="S7954" s="319" t="s">
        <v>9645</v>
      </c>
      <c r="T7954" s="319">
        <v>104</v>
      </c>
      <c r="U7954" s="319">
        <v>13.632</v>
      </c>
      <c r="V7954" s="319">
        <v>79.543000000000006</v>
      </c>
      <c r="W7954" s="319"/>
      <c r="X7954" s="319"/>
      <c r="Y7954" s="319"/>
      <c r="Z7954" s="319"/>
      <c r="AA7954" s="319"/>
      <c r="AB7954" s="319"/>
      <c r="AC7954" s="319"/>
      <c r="AD7954" s="319"/>
      <c r="AE7954" s="319"/>
      <c r="AF7954" s="319"/>
    </row>
    <row r="7955" spans="2:32" s="313" customFormat="1" hidden="1" x14ac:dyDescent="0.25">
      <c r="B7955" s="313" t="s">
        <v>8701</v>
      </c>
      <c r="C7955" s="672"/>
      <c r="D7955" s="313" t="s">
        <v>13312</v>
      </c>
      <c r="E7955" s="313" t="s">
        <v>8702</v>
      </c>
      <c r="I7955" s="313" t="s">
        <v>8701</v>
      </c>
      <c r="J7955" s="313" t="s">
        <v>627</v>
      </c>
      <c r="K7955" s="313">
        <v>44</v>
      </c>
      <c r="L7955" s="319"/>
      <c r="M7955" s="319">
        <v>18</v>
      </c>
      <c r="N7955" s="319">
        <v>10</v>
      </c>
      <c r="O7955" s="319" t="s">
        <v>9647</v>
      </c>
      <c r="P7955" s="319">
        <v>171</v>
      </c>
      <c r="Q7955" s="319">
        <v>13</v>
      </c>
      <c r="R7955" s="319">
        <v>31</v>
      </c>
      <c r="S7955" s="319" t="s">
        <v>9645</v>
      </c>
      <c r="T7955" s="319">
        <v>28</v>
      </c>
      <c r="U7955" s="319">
        <v>-44.302999999999997</v>
      </c>
      <c r="V7955" s="319">
        <v>171.22499999999999</v>
      </c>
      <c r="W7955" s="319"/>
      <c r="X7955" s="319"/>
      <c r="Y7955" s="319"/>
      <c r="Z7955" s="319"/>
      <c r="AA7955" s="319"/>
      <c r="AB7955" s="319"/>
      <c r="AC7955" s="319"/>
      <c r="AD7955" s="319"/>
      <c r="AE7955" s="319"/>
      <c r="AF7955" s="319"/>
    </row>
    <row r="7956" spans="2:32" s="313" customFormat="1" hidden="1" x14ac:dyDescent="0.25">
      <c r="B7956" s="313" t="s">
        <v>8736</v>
      </c>
      <c r="C7956" s="672"/>
      <c r="D7956" s="313" t="s">
        <v>13313</v>
      </c>
      <c r="E7956" s="313" t="s">
        <v>8737</v>
      </c>
      <c r="I7956" s="313" t="s">
        <v>8736</v>
      </c>
      <c r="J7956" s="313" t="s">
        <v>1349</v>
      </c>
      <c r="K7956" s="313">
        <v>42</v>
      </c>
      <c r="L7956" s="319"/>
      <c r="M7956" s="319">
        <v>24</v>
      </c>
      <c r="N7956" s="319">
        <v>16</v>
      </c>
      <c r="O7956" s="319" t="s">
        <v>9644</v>
      </c>
      <c r="P7956" s="319">
        <v>18</v>
      </c>
      <c r="Q7956" s="319">
        <v>43</v>
      </c>
      <c r="R7956" s="319">
        <v>23</v>
      </c>
      <c r="S7956" s="319" t="s">
        <v>9645</v>
      </c>
      <c r="T7956" s="319">
        <v>7</v>
      </c>
      <c r="U7956" s="319">
        <v>42.404000000000003</v>
      </c>
      <c r="V7956" s="319">
        <v>18.722999999999999</v>
      </c>
      <c r="W7956" s="319"/>
      <c r="X7956" s="319"/>
      <c r="Y7956" s="319"/>
      <c r="Z7956" s="319"/>
      <c r="AA7956" s="319"/>
      <c r="AB7956" s="319"/>
      <c r="AC7956" s="319"/>
      <c r="AD7956" s="319"/>
      <c r="AE7956" s="319"/>
      <c r="AF7956" s="319"/>
    </row>
    <row r="7957" spans="2:32" s="313" customFormat="1" hidden="1" x14ac:dyDescent="0.25">
      <c r="B7957" s="313" t="s">
        <v>8689</v>
      </c>
      <c r="C7957" s="672"/>
      <c r="D7957" s="313" t="s">
        <v>13314</v>
      </c>
      <c r="E7957" s="313" t="s">
        <v>8690</v>
      </c>
      <c r="I7957" s="313" t="s">
        <v>8689</v>
      </c>
      <c r="J7957" s="313" t="s">
        <v>546</v>
      </c>
      <c r="K7957" s="313">
        <v>18</v>
      </c>
      <c r="L7957" s="319"/>
      <c r="M7957" s="319">
        <v>34</v>
      </c>
      <c r="N7957" s="319">
        <v>13</v>
      </c>
      <c r="O7957" s="319" t="s">
        <v>9644</v>
      </c>
      <c r="P7957" s="319">
        <v>11</v>
      </c>
      <c r="Q7957" s="319">
        <v>25</v>
      </c>
      <c r="R7957" s="319">
        <v>23</v>
      </c>
      <c r="S7957" s="319" t="s">
        <v>9648</v>
      </c>
      <c r="T7957" s="319">
        <v>41</v>
      </c>
      <c r="U7957" s="319">
        <v>18.57</v>
      </c>
      <c r="V7957" s="319">
        <v>-11.423</v>
      </c>
      <c r="W7957" s="319"/>
      <c r="X7957" s="319"/>
      <c r="Y7957" s="319"/>
      <c r="Z7957" s="319"/>
      <c r="AA7957" s="319"/>
      <c r="AB7957" s="319"/>
      <c r="AC7957" s="319"/>
      <c r="AD7957" s="319"/>
      <c r="AE7957" s="319"/>
      <c r="AF7957" s="319"/>
    </row>
    <row r="7958" spans="2:32" s="313" customFormat="1" hidden="1" x14ac:dyDescent="0.25">
      <c r="B7958" s="313" t="s">
        <v>8548</v>
      </c>
      <c r="C7958" s="672"/>
      <c r="D7958" s="313" t="s">
        <v>13315</v>
      </c>
      <c r="E7958" s="313" t="s">
        <v>8549</v>
      </c>
      <c r="I7958" s="313" t="s">
        <v>8550</v>
      </c>
      <c r="J7958" s="313" t="s">
        <v>856</v>
      </c>
      <c r="K7958" s="313">
        <v>21</v>
      </c>
      <c r="L7958" s="319"/>
      <c r="M7958" s="319">
        <v>33</v>
      </c>
      <c r="N7958" s="319">
        <v>20</v>
      </c>
      <c r="O7958" s="319" t="s">
        <v>9647</v>
      </c>
      <c r="P7958" s="319">
        <v>64</v>
      </c>
      <c r="Q7958" s="319">
        <v>42</v>
      </c>
      <c r="R7958" s="319">
        <v>3</v>
      </c>
      <c r="S7958" s="319" t="s">
        <v>9648</v>
      </c>
      <c r="T7958" s="319">
        <v>1855</v>
      </c>
      <c r="U7958" s="319">
        <v>-21.556000000000001</v>
      </c>
      <c r="V7958" s="319">
        <v>-64.700999999999993</v>
      </c>
      <c r="W7958" s="319"/>
      <c r="X7958" s="319"/>
      <c r="Y7958" s="319"/>
      <c r="Z7958" s="319"/>
      <c r="AA7958" s="319"/>
      <c r="AB7958" s="319"/>
      <c r="AC7958" s="319"/>
      <c r="AD7958" s="319"/>
      <c r="AE7958" s="319"/>
      <c r="AF7958" s="319"/>
    </row>
    <row r="7959" spans="2:32" s="313" customFormat="1" hidden="1" x14ac:dyDescent="0.25">
      <c r="B7959" s="313" t="s">
        <v>8520</v>
      </c>
      <c r="C7959" s="672"/>
      <c r="D7959" s="313" t="s">
        <v>13316</v>
      </c>
      <c r="E7959" s="313" t="s">
        <v>8521</v>
      </c>
      <c r="I7959" s="313" t="s">
        <v>8522</v>
      </c>
      <c r="J7959" s="313" t="s">
        <v>726</v>
      </c>
      <c r="K7959" s="313">
        <v>2</v>
      </c>
      <c r="L7959" s="319"/>
      <c r="M7959" s="319">
        <v>44</v>
      </c>
      <c r="N7959" s="319">
        <v>44</v>
      </c>
      <c r="O7959" s="319" t="s">
        <v>9647</v>
      </c>
      <c r="P7959" s="319">
        <v>107</v>
      </c>
      <c r="Q7959" s="319">
        <v>45</v>
      </c>
      <c r="R7959" s="319">
        <v>17</v>
      </c>
      <c r="S7959" s="319" t="s">
        <v>9645</v>
      </c>
      <c r="T7959" s="319">
        <v>50</v>
      </c>
      <c r="U7959" s="319">
        <v>-2.746</v>
      </c>
      <c r="V7959" s="319">
        <v>107.755</v>
      </c>
      <c r="W7959" s="319"/>
      <c r="X7959" s="319"/>
      <c r="Y7959" s="319"/>
      <c r="Z7959" s="319"/>
      <c r="AA7959" s="319"/>
      <c r="AB7959" s="319"/>
      <c r="AC7959" s="319"/>
      <c r="AD7959" s="319"/>
      <c r="AE7959" s="319"/>
      <c r="AF7959" s="319"/>
    </row>
    <row r="7960" spans="2:32" s="313" customFormat="1" hidden="1" x14ac:dyDescent="0.25">
      <c r="B7960" s="313" t="s">
        <v>8464</v>
      </c>
      <c r="C7960" s="672"/>
      <c r="D7960" s="313" t="s">
        <v>13317</v>
      </c>
      <c r="E7960" s="313" t="s">
        <v>8465</v>
      </c>
      <c r="I7960" s="313" t="s">
        <v>8464</v>
      </c>
      <c r="J7960" s="313" t="s">
        <v>436</v>
      </c>
      <c r="K7960" s="313">
        <v>62</v>
      </c>
      <c r="L7960" s="319"/>
      <c r="M7960" s="319">
        <v>19</v>
      </c>
      <c r="N7960" s="319">
        <v>13</v>
      </c>
      <c r="O7960" s="319" t="s">
        <v>9644</v>
      </c>
      <c r="P7960" s="319">
        <v>150</v>
      </c>
      <c r="Q7960" s="319">
        <v>5</v>
      </c>
      <c r="R7960" s="319">
        <v>37</v>
      </c>
      <c r="S7960" s="319" t="s">
        <v>9648</v>
      </c>
      <c r="T7960" s="319">
        <v>110</v>
      </c>
      <c r="U7960" s="319">
        <v>62.32</v>
      </c>
      <c r="V7960" s="319">
        <v>-150.09399999999999</v>
      </c>
      <c r="W7960" s="319"/>
      <c r="X7960" s="319"/>
      <c r="Y7960" s="319"/>
      <c r="Z7960" s="319"/>
      <c r="AA7960" s="319"/>
      <c r="AB7960" s="319"/>
      <c r="AC7960" s="319"/>
      <c r="AD7960" s="319"/>
      <c r="AE7960" s="319"/>
      <c r="AF7960" s="319"/>
    </row>
    <row r="7961" spans="2:32" s="313" customFormat="1" hidden="1" x14ac:dyDescent="0.25">
      <c r="B7961" s="313" t="s">
        <v>8696</v>
      </c>
      <c r="C7961" s="672"/>
      <c r="D7961" s="313" t="s">
        <v>13318</v>
      </c>
      <c r="E7961" s="313" t="s">
        <v>8697</v>
      </c>
      <c r="I7961" s="313" t="s">
        <v>8696</v>
      </c>
      <c r="J7961" s="313" t="s">
        <v>1027</v>
      </c>
      <c r="K7961" s="313">
        <v>4</v>
      </c>
      <c r="L7961" s="319"/>
      <c r="M7961" s="319">
        <v>5</v>
      </c>
      <c r="N7961" s="319">
        <v>21</v>
      </c>
      <c r="O7961" s="319" t="s">
        <v>9644</v>
      </c>
      <c r="P7961" s="319">
        <v>9</v>
      </c>
      <c r="Q7961" s="319">
        <v>21</v>
      </c>
      <c r="R7961" s="319">
        <v>37</v>
      </c>
      <c r="S7961" s="319" t="s">
        <v>9645</v>
      </c>
      <c r="T7961" s="319">
        <v>47</v>
      </c>
      <c r="U7961" s="319">
        <v>4.0890000000000004</v>
      </c>
      <c r="V7961" s="319">
        <v>9.36</v>
      </c>
      <c r="W7961" s="319"/>
      <c r="X7961" s="319"/>
      <c r="Y7961" s="319"/>
      <c r="Z7961" s="319"/>
      <c r="AA7961" s="319"/>
      <c r="AB7961" s="319"/>
      <c r="AC7961" s="319"/>
      <c r="AD7961" s="319"/>
      <c r="AE7961" s="319"/>
      <c r="AF7961" s="319"/>
    </row>
    <row r="7962" spans="2:32" s="313" customFormat="1" hidden="1" x14ac:dyDescent="0.25">
      <c r="B7962" s="313" t="s">
        <v>8456</v>
      </c>
      <c r="C7962" s="672"/>
      <c r="D7962" s="313" t="s">
        <v>13319</v>
      </c>
      <c r="E7962" s="313" t="s">
        <v>8457</v>
      </c>
      <c r="I7962" s="313" t="s">
        <v>8456</v>
      </c>
      <c r="J7962" s="313" t="s">
        <v>477</v>
      </c>
      <c r="K7962" s="313">
        <v>4</v>
      </c>
      <c r="L7962" s="319"/>
      <c r="M7962" s="319">
        <v>53</v>
      </c>
      <c r="N7962" s="319">
        <v>36</v>
      </c>
      <c r="O7962" s="319" t="s">
        <v>9644</v>
      </c>
      <c r="P7962" s="319">
        <v>1</v>
      </c>
      <c r="Q7962" s="319">
        <v>46</v>
      </c>
      <c r="R7962" s="319">
        <v>30</v>
      </c>
      <c r="S7962" s="319" t="s">
        <v>9648</v>
      </c>
      <c r="T7962" s="319">
        <v>7</v>
      </c>
      <c r="U7962" s="319">
        <v>4.8929999999999998</v>
      </c>
      <c r="V7962" s="319">
        <v>-1.7749999999999999</v>
      </c>
      <c r="W7962" s="319"/>
      <c r="X7962" s="319"/>
      <c r="Y7962" s="319"/>
      <c r="Z7962" s="319"/>
      <c r="AA7962" s="319"/>
      <c r="AB7962" s="319"/>
      <c r="AC7962" s="319"/>
      <c r="AD7962" s="319"/>
      <c r="AE7962" s="319"/>
      <c r="AF7962" s="319"/>
    </row>
    <row r="7963" spans="2:32" s="313" customFormat="1" hidden="1" x14ac:dyDescent="0.25">
      <c r="B7963" s="313" t="s">
        <v>2142</v>
      </c>
      <c r="C7963" s="672"/>
      <c r="D7963" s="313" t="s">
        <v>13320</v>
      </c>
      <c r="E7963" s="313" t="s">
        <v>2143</v>
      </c>
      <c r="I7963" s="313" t="s">
        <v>2145</v>
      </c>
      <c r="J7963" s="313" t="s">
        <v>2144</v>
      </c>
      <c r="K7963" s="313">
        <v>7</v>
      </c>
      <c r="L7963" s="319"/>
      <c r="M7963" s="319">
        <v>27</v>
      </c>
      <c r="N7963" s="319">
        <v>42</v>
      </c>
      <c r="O7963" s="319" t="s">
        <v>9644</v>
      </c>
      <c r="P7963" s="319">
        <v>151</v>
      </c>
      <c r="Q7963" s="319">
        <v>50</v>
      </c>
      <c r="R7963" s="319">
        <v>34</v>
      </c>
      <c r="S7963" s="319" t="s">
        <v>9645</v>
      </c>
      <c r="T7963" s="319">
        <v>4</v>
      </c>
      <c r="U7963" s="319">
        <v>7.4619999999999997</v>
      </c>
      <c r="V7963" s="319">
        <v>151.84299999999999</v>
      </c>
      <c r="W7963" s="319"/>
      <c r="X7963" s="319"/>
      <c r="Y7963" s="319"/>
      <c r="Z7963" s="319"/>
      <c r="AA7963" s="319"/>
      <c r="AB7963" s="319"/>
      <c r="AC7963" s="319"/>
      <c r="AD7963" s="319"/>
      <c r="AE7963" s="319"/>
      <c r="AF7963" s="319"/>
    </row>
    <row r="7964" spans="2:32" s="313" customFormat="1" hidden="1" x14ac:dyDescent="0.25">
      <c r="B7964" s="313" t="s">
        <v>8753</v>
      </c>
      <c r="C7964" s="672"/>
      <c r="D7964" s="313" t="s">
        <v>13321</v>
      </c>
      <c r="E7964" s="313" t="s">
        <v>8754</v>
      </c>
      <c r="I7964" s="313" t="s">
        <v>8753</v>
      </c>
      <c r="J7964" s="313" t="s">
        <v>565</v>
      </c>
      <c r="K7964" s="313">
        <v>27</v>
      </c>
      <c r="L7964" s="319"/>
      <c r="M7964" s="319">
        <v>50</v>
      </c>
      <c r="N7964" s="319">
        <v>10</v>
      </c>
      <c r="O7964" s="319" t="s">
        <v>9644</v>
      </c>
      <c r="P7964" s="319">
        <v>128</v>
      </c>
      <c r="Q7964" s="319">
        <v>52</v>
      </c>
      <c r="R7964" s="319">
        <v>52</v>
      </c>
      <c r="S7964" s="319" t="s">
        <v>9645</v>
      </c>
      <c r="T7964" s="319">
        <v>6</v>
      </c>
      <c r="U7964" s="319">
        <v>27.835999999999999</v>
      </c>
      <c r="V7964" s="319">
        <v>128.881</v>
      </c>
      <c r="W7964" s="319"/>
      <c r="X7964" s="319"/>
      <c r="Y7964" s="319"/>
      <c r="Z7964" s="319"/>
      <c r="AA7964" s="319"/>
      <c r="AB7964" s="319"/>
      <c r="AC7964" s="319"/>
      <c r="AD7964" s="319"/>
      <c r="AE7964" s="319"/>
      <c r="AF7964" s="319"/>
    </row>
    <row r="7965" spans="2:32" s="313" customFormat="1" hidden="1" x14ac:dyDescent="0.25">
      <c r="B7965" s="313" t="s">
        <v>8452</v>
      </c>
      <c r="C7965" s="672"/>
      <c r="D7965" s="313" t="s">
        <v>13322</v>
      </c>
      <c r="E7965" s="313" t="s">
        <v>8453</v>
      </c>
      <c r="I7965" s="313" t="s">
        <v>8452</v>
      </c>
      <c r="J7965" s="313" t="s">
        <v>752</v>
      </c>
      <c r="K7965" s="313">
        <v>14</v>
      </c>
      <c r="L7965" s="319"/>
      <c r="M7965" s="319">
        <v>42</v>
      </c>
      <c r="N7965" s="319">
        <v>45</v>
      </c>
      <c r="O7965" s="319" t="s">
        <v>9647</v>
      </c>
      <c r="P7965" s="319">
        <v>145</v>
      </c>
      <c r="Q7965" s="319">
        <v>15</v>
      </c>
      <c r="R7965" s="319">
        <v>10</v>
      </c>
      <c r="S7965" s="319" t="s">
        <v>9648</v>
      </c>
      <c r="T7965" s="319">
        <v>4</v>
      </c>
      <c r="U7965" s="319">
        <v>-14.712</v>
      </c>
      <c r="V7965" s="319">
        <v>-145.25299999999999</v>
      </c>
      <c r="W7965" s="319"/>
      <c r="X7965" s="319"/>
      <c r="Y7965" s="319"/>
      <c r="Z7965" s="319"/>
      <c r="AA7965" s="319"/>
      <c r="AB7965" s="319"/>
      <c r="AC7965" s="319"/>
      <c r="AD7965" s="319"/>
      <c r="AE7965" s="319"/>
      <c r="AF7965" s="319"/>
    </row>
    <row r="7966" spans="2:32" s="313" customFormat="1" hidden="1" x14ac:dyDescent="0.25">
      <c r="B7966" s="313" t="s">
        <v>8755</v>
      </c>
      <c r="C7966" s="672"/>
      <c r="D7966" s="313" t="s">
        <v>13323</v>
      </c>
      <c r="E7966" s="313" t="s">
        <v>8756</v>
      </c>
      <c r="I7966" s="313" t="s">
        <v>8755</v>
      </c>
      <c r="J7966" s="313" t="s">
        <v>565</v>
      </c>
      <c r="K7966" s="313">
        <v>34</v>
      </c>
      <c r="L7966" s="319"/>
      <c r="M7966" s="319">
        <v>7</v>
      </c>
      <c r="N7966" s="319">
        <v>58</v>
      </c>
      <c r="O7966" s="319" t="s">
        <v>9644</v>
      </c>
      <c r="P7966" s="319">
        <v>134</v>
      </c>
      <c r="Q7966" s="319">
        <v>36</v>
      </c>
      <c r="R7966" s="319">
        <v>23</v>
      </c>
      <c r="S7966" s="319" t="s">
        <v>9645</v>
      </c>
      <c r="T7966" s="319">
        <v>8</v>
      </c>
      <c r="U7966" s="319">
        <v>34.133000000000003</v>
      </c>
      <c r="V7966" s="319">
        <v>134.60599999999999</v>
      </c>
      <c r="W7966" s="319"/>
      <c r="X7966" s="319"/>
      <c r="Y7966" s="319"/>
      <c r="Z7966" s="319"/>
      <c r="AA7966" s="319"/>
      <c r="AB7966" s="319"/>
      <c r="AC7966" s="319"/>
      <c r="AD7966" s="319"/>
      <c r="AE7966" s="319"/>
      <c r="AF7966" s="319"/>
    </row>
    <row r="7967" spans="2:32" s="313" customFormat="1" hidden="1" x14ac:dyDescent="0.25">
      <c r="B7967" s="313" t="s">
        <v>8949</v>
      </c>
      <c r="C7967" s="672"/>
      <c r="D7967" s="313" t="s">
        <v>13324</v>
      </c>
      <c r="E7967" s="313" t="s">
        <v>8950</v>
      </c>
      <c r="I7967" s="313" t="s">
        <v>8949</v>
      </c>
      <c r="J7967" s="313" t="s">
        <v>2849</v>
      </c>
      <c r="K7967" s="313">
        <v>60</v>
      </c>
      <c r="L7967" s="319"/>
      <c r="M7967" s="319">
        <v>30</v>
      </c>
      <c r="N7967" s="319">
        <v>50</v>
      </c>
      <c r="O7967" s="319" t="s">
        <v>9644</v>
      </c>
      <c r="P7967" s="319">
        <v>22</v>
      </c>
      <c r="Q7967" s="319">
        <v>15</v>
      </c>
      <c r="R7967" s="319">
        <v>46</v>
      </c>
      <c r="S7967" s="319" t="s">
        <v>9645</v>
      </c>
      <c r="T7967" s="319">
        <v>50</v>
      </c>
      <c r="U7967" s="319">
        <v>60.514000000000003</v>
      </c>
      <c r="V7967" s="319">
        <v>22.263000000000002</v>
      </c>
      <c r="W7967" s="319"/>
      <c r="X7967" s="319"/>
      <c r="Y7967" s="319"/>
      <c r="Z7967" s="319"/>
      <c r="AA7967" s="319"/>
      <c r="AB7967" s="319"/>
      <c r="AC7967" s="319"/>
      <c r="AD7967" s="319"/>
      <c r="AE7967" s="319"/>
      <c r="AF7967" s="319"/>
    </row>
    <row r="7968" spans="2:32" s="313" customFormat="1" hidden="1" x14ac:dyDescent="0.25">
      <c r="B7968" s="313" t="s">
        <v>8454</v>
      </c>
      <c r="C7968" s="672"/>
      <c r="D7968" s="313" t="s">
        <v>13325</v>
      </c>
      <c r="E7968" s="313" t="s">
        <v>8455</v>
      </c>
      <c r="I7968" s="313" t="s">
        <v>8454</v>
      </c>
      <c r="J7968" s="313" t="s">
        <v>752</v>
      </c>
      <c r="K7968" s="313">
        <v>14</v>
      </c>
      <c r="L7968" s="319"/>
      <c r="M7968" s="319">
        <v>27</v>
      </c>
      <c r="N7968" s="319">
        <v>20</v>
      </c>
      <c r="O7968" s="319" t="s">
        <v>9647</v>
      </c>
      <c r="P7968" s="319">
        <v>145</v>
      </c>
      <c r="Q7968" s="319">
        <v>1</v>
      </c>
      <c r="R7968" s="319">
        <v>28</v>
      </c>
      <c r="S7968" s="319" t="s">
        <v>9648</v>
      </c>
      <c r="T7968" s="319">
        <v>4</v>
      </c>
      <c r="U7968" s="319">
        <v>-14.456</v>
      </c>
      <c r="V7968" s="319">
        <v>-145.024</v>
      </c>
      <c r="W7968" s="319"/>
      <c r="X7968" s="319"/>
      <c r="Y7968" s="319"/>
      <c r="Z7968" s="319"/>
      <c r="AA7968" s="319"/>
      <c r="AB7968" s="319"/>
      <c r="AC7968" s="319"/>
      <c r="AD7968" s="319"/>
      <c r="AE7968" s="319"/>
      <c r="AF7968" s="319"/>
    </row>
    <row r="7969" spans="2:32" s="313" customFormat="1" hidden="1" x14ac:dyDescent="0.25">
      <c r="B7969" s="313" t="s">
        <v>8767</v>
      </c>
      <c r="C7969" s="672"/>
      <c r="D7969" s="313" t="s">
        <v>13326</v>
      </c>
      <c r="E7969" s="313" t="s">
        <v>8768</v>
      </c>
      <c r="I7969" s="313" t="s">
        <v>8769</v>
      </c>
      <c r="J7969" s="313" t="s">
        <v>469</v>
      </c>
      <c r="K7969" s="313">
        <v>19</v>
      </c>
      <c r="L7969" s="319"/>
      <c r="M7969" s="319">
        <v>20</v>
      </c>
      <c r="N7969" s="319">
        <v>13</v>
      </c>
      <c r="O7969" s="319" t="s">
        <v>9644</v>
      </c>
      <c r="P7969" s="319">
        <v>99</v>
      </c>
      <c r="Q7969" s="319">
        <v>33</v>
      </c>
      <c r="R7969" s="319">
        <v>57</v>
      </c>
      <c r="S7969" s="319" t="s">
        <v>9648</v>
      </c>
      <c r="T7969" s="319">
        <v>2578</v>
      </c>
      <c r="U7969" s="319">
        <v>19.337</v>
      </c>
      <c r="V7969" s="319">
        <v>-99.566000000000003</v>
      </c>
      <c r="W7969" s="319"/>
      <c r="X7969" s="319"/>
      <c r="Y7969" s="319"/>
      <c r="Z7969" s="319"/>
      <c r="AA7969" s="319"/>
      <c r="AB7969" s="319"/>
      <c r="AC7969" s="319"/>
      <c r="AD7969" s="319"/>
      <c r="AE7969" s="319"/>
      <c r="AF7969" s="319"/>
    </row>
    <row r="7970" spans="2:32" s="313" customFormat="1" hidden="1" x14ac:dyDescent="0.25">
      <c r="B7970" s="313" t="s">
        <v>8765</v>
      </c>
      <c r="C7970" s="672"/>
      <c r="D7970" s="313" t="s">
        <v>13327</v>
      </c>
      <c r="E7970" s="313" t="s">
        <v>8766</v>
      </c>
      <c r="I7970" s="313" t="s">
        <v>8765</v>
      </c>
      <c r="J7970" s="313" t="s">
        <v>722</v>
      </c>
      <c r="K7970" s="313">
        <v>23</v>
      </c>
      <c r="L7970" s="319"/>
      <c r="M7970" s="319">
        <v>23</v>
      </c>
      <c r="N7970" s="319">
        <v>0</v>
      </c>
      <c r="O7970" s="319" t="s">
        <v>9647</v>
      </c>
      <c r="P7970" s="319">
        <v>43</v>
      </c>
      <c r="Q7970" s="319">
        <v>43</v>
      </c>
      <c r="R7970" s="319">
        <v>42</v>
      </c>
      <c r="S7970" s="319" t="s">
        <v>9645</v>
      </c>
      <c r="T7970" s="319">
        <v>9</v>
      </c>
      <c r="U7970" s="319">
        <v>-23.382999999999999</v>
      </c>
      <c r="V7970" s="319">
        <v>43.728000000000002</v>
      </c>
      <c r="W7970" s="319"/>
      <c r="X7970" s="319"/>
      <c r="Y7970" s="319"/>
      <c r="Z7970" s="319"/>
      <c r="AA7970" s="319"/>
      <c r="AB7970" s="319"/>
      <c r="AC7970" s="319"/>
      <c r="AD7970" s="319"/>
      <c r="AE7970" s="319"/>
      <c r="AF7970" s="319"/>
    </row>
    <row r="7971" spans="2:32" s="313" customFormat="1" hidden="1" x14ac:dyDescent="0.25">
      <c r="B7971" s="313" t="s">
        <v>8466</v>
      </c>
      <c r="C7971" s="672"/>
      <c r="D7971" s="313" t="s">
        <v>13328</v>
      </c>
      <c r="E7971" s="313" t="s">
        <v>8467</v>
      </c>
      <c r="I7971" s="313" t="s">
        <v>8468</v>
      </c>
      <c r="J7971" s="313" t="s">
        <v>436</v>
      </c>
      <c r="K7971" s="313">
        <v>30</v>
      </c>
      <c r="L7971" s="319"/>
      <c r="M7971" s="319">
        <v>23</v>
      </c>
      <c r="N7971" s="319">
        <v>47</v>
      </c>
      <c r="O7971" s="319" t="s">
        <v>9644</v>
      </c>
      <c r="P7971" s="319">
        <v>84</v>
      </c>
      <c r="Q7971" s="319">
        <v>21</v>
      </c>
      <c r="R7971" s="319">
        <v>1</v>
      </c>
      <c r="S7971" s="319" t="s">
        <v>9648</v>
      </c>
      <c r="T7971" s="319">
        <v>25</v>
      </c>
      <c r="U7971" s="319">
        <v>30.396000000000001</v>
      </c>
      <c r="V7971" s="319">
        <v>-84.35</v>
      </c>
      <c r="W7971" s="319"/>
      <c r="X7971" s="319"/>
      <c r="Y7971" s="319"/>
      <c r="Z7971" s="319"/>
      <c r="AA7971" s="319"/>
      <c r="AB7971" s="319"/>
      <c r="AC7971" s="319"/>
      <c r="AD7971" s="319"/>
      <c r="AE7971" s="319"/>
      <c r="AF7971" s="319"/>
    </row>
    <row r="7972" spans="2:32" s="313" customFormat="1" hidden="1" x14ac:dyDescent="0.25">
      <c r="B7972" s="313" t="s">
        <v>8562</v>
      </c>
      <c r="C7972" s="672"/>
      <c r="D7972" s="313" t="s">
        <v>13329</v>
      </c>
      <c r="E7972" s="313" t="s">
        <v>8563</v>
      </c>
      <c r="I7972" s="313" t="s">
        <v>8564</v>
      </c>
      <c r="J7972" s="313" t="s">
        <v>436</v>
      </c>
      <c r="K7972" s="313">
        <v>62</v>
      </c>
      <c r="L7972" s="319"/>
      <c r="M7972" s="319">
        <v>53</v>
      </c>
      <c r="N7972" s="319">
        <v>39</v>
      </c>
      <c r="O7972" s="319" t="s">
        <v>9644</v>
      </c>
      <c r="P7972" s="319">
        <v>155</v>
      </c>
      <c r="Q7972" s="319">
        <v>58</v>
      </c>
      <c r="R7972" s="319">
        <v>35</v>
      </c>
      <c r="S7972" s="319" t="s">
        <v>9648</v>
      </c>
      <c r="T7972" s="319">
        <v>294</v>
      </c>
      <c r="U7972" s="319">
        <v>62.893999999999998</v>
      </c>
      <c r="V7972" s="319">
        <v>-155.976</v>
      </c>
      <c r="W7972" s="319"/>
      <c r="X7972" s="319"/>
      <c r="Y7972" s="319"/>
      <c r="Z7972" s="319"/>
      <c r="AA7972" s="319"/>
      <c r="AB7972" s="319"/>
      <c r="AC7972" s="319"/>
      <c r="AD7972" s="319"/>
      <c r="AE7972" s="319"/>
      <c r="AF7972" s="319"/>
    </row>
    <row r="7973" spans="2:32" s="313" customFormat="1" hidden="1" x14ac:dyDescent="0.25">
      <c r="B7973" s="313" t="s">
        <v>8469</v>
      </c>
      <c r="C7973" s="672"/>
      <c r="D7973" s="313" t="s">
        <v>13330</v>
      </c>
      <c r="E7973" s="313" t="s">
        <v>8470</v>
      </c>
      <c r="I7973" s="313" t="s">
        <v>8471</v>
      </c>
      <c r="J7973" s="313" t="s">
        <v>897</v>
      </c>
      <c r="K7973" s="313">
        <v>59</v>
      </c>
      <c r="L7973" s="319"/>
      <c r="M7973" s="319">
        <v>24</v>
      </c>
      <c r="N7973" s="319">
        <v>47</v>
      </c>
      <c r="O7973" s="319" t="s">
        <v>9644</v>
      </c>
      <c r="P7973" s="319">
        <v>24</v>
      </c>
      <c r="Q7973" s="319">
        <v>49</v>
      </c>
      <c r="R7973" s="319">
        <v>58</v>
      </c>
      <c r="S7973" s="319" t="s">
        <v>9645</v>
      </c>
      <c r="T7973" s="319">
        <v>41</v>
      </c>
      <c r="U7973" s="319">
        <v>59.412999999999997</v>
      </c>
      <c r="V7973" s="319">
        <v>24.832999999999998</v>
      </c>
      <c r="W7973" s="319"/>
      <c r="X7973" s="319"/>
      <c r="Y7973" s="319"/>
      <c r="Z7973" s="319"/>
      <c r="AA7973" s="319"/>
      <c r="AB7973" s="319"/>
      <c r="AC7973" s="319"/>
      <c r="AD7973" s="319"/>
      <c r="AE7973" s="319"/>
      <c r="AF7973" s="319"/>
    </row>
    <row r="7974" spans="2:32" s="313" customFormat="1" hidden="1" x14ac:dyDescent="0.25">
      <c r="B7974" s="313" t="s">
        <v>8740</v>
      </c>
      <c r="C7974" s="672"/>
      <c r="D7974" s="313" t="s">
        <v>13331</v>
      </c>
      <c r="E7974" s="313" t="s">
        <v>8741</v>
      </c>
      <c r="I7974" s="313" t="s">
        <v>8742</v>
      </c>
      <c r="J7974" s="313" t="s">
        <v>498</v>
      </c>
      <c r="K7974" s="313">
        <v>35</v>
      </c>
      <c r="L7974" s="319"/>
      <c r="M7974" s="319">
        <v>1</v>
      </c>
      <c r="N7974" s="319">
        <v>0</v>
      </c>
      <c r="O7974" s="319" t="s">
        <v>9644</v>
      </c>
      <c r="P7974" s="319">
        <v>1</v>
      </c>
      <c r="Q7974" s="319">
        <v>27</v>
      </c>
      <c r="R7974" s="319">
        <v>0</v>
      </c>
      <c r="S7974" s="319" t="s">
        <v>9648</v>
      </c>
      <c r="T7974" s="319">
        <v>249</v>
      </c>
      <c r="U7974" s="319">
        <v>35.017000000000003</v>
      </c>
      <c r="V7974" s="319">
        <v>-1.45</v>
      </c>
      <c r="W7974" s="319"/>
      <c r="X7974" s="319"/>
      <c r="Y7974" s="319"/>
      <c r="Z7974" s="319"/>
      <c r="AA7974" s="319"/>
      <c r="AB7974" s="319"/>
      <c r="AC7974" s="319"/>
      <c r="AD7974" s="319"/>
      <c r="AE7974" s="319"/>
      <c r="AF7974" s="319"/>
    </row>
    <row r="7975" spans="2:32" s="313" customFormat="1" hidden="1" x14ac:dyDescent="0.25">
      <c r="B7975" s="313" t="s">
        <v>3833</v>
      </c>
      <c r="C7975" s="672"/>
      <c r="D7975" s="313" t="s">
        <v>13332</v>
      </c>
      <c r="E7975" s="313" t="s">
        <v>3834</v>
      </c>
      <c r="I7975" s="313" t="s">
        <v>3833</v>
      </c>
      <c r="J7975" s="313" t="s">
        <v>423</v>
      </c>
      <c r="K7975" s="313">
        <v>43</v>
      </c>
      <c r="L7975" s="319"/>
      <c r="M7975" s="319">
        <v>5</v>
      </c>
      <c r="N7975" s="319">
        <v>50</v>
      </c>
      <c r="O7975" s="319" t="s">
        <v>9644</v>
      </c>
      <c r="P7975" s="319">
        <v>6</v>
      </c>
      <c r="Q7975" s="319">
        <v>8</v>
      </c>
      <c r="R7975" s="319">
        <v>45</v>
      </c>
      <c r="S7975" s="319" t="s">
        <v>9645</v>
      </c>
      <c r="T7975" s="319">
        <v>3</v>
      </c>
      <c r="U7975" s="319">
        <v>43.097000000000001</v>
      </c>
      <c r="V7975" s="319">
        <v>6.1459999999999999</v>
      </c>
      <c r="W7975" s="319"/>
      <c r="X7975" s="319"/>
      <c r="Y7975" s="319"/>
      <c r="Z7975" s="319"/>
      <c r="AA7975" s="319"/>
      <c r="AB7975" s="319"/>
      <c r="AC7975" s="319"/>
      <c r="AD7975" s="319"/>
      <c r="AE7975" s="319"/>
      <c r="AF7975" s="319"/>
    </row>
    <row r="7976" spans="2:32" s="313" customFormat="1" hidden="1" x14ac:dyDescent="0.25">
      <c r="B7976" s="313" t="s">
        <v>8815</v>
      </c>
      <c r="C7976" s="672"/>
      <c r="D7976" s="313" t="s">
        <v>13333</v>
      </c>
      <c r="E7976" s="313" t="s">
        <v>8819</v>
      </c>
      <c r="I7976" s="313" t="s">
        <v>8820</v>
      </c>
      <c r="J7976" s="313" t="s">
        <v>423</v>
      </c>
      <c r="K7976" s="313">
        <v>43</v>
      </c>
      <c r="L7976" s="319"/>
      <c r="M7976" s="319">
        <v>37</v>
      </c>
      <c r="N7976" s="319">
        <v>44</v>
      </c>
      <c r="O7976" s="319" t="s">
        <v>9644</v>
      </c>
      <c r="P7976" s="319">
        <v>1</v>
      </c>
      <c r="Q7976" s="319">
        <v>21</v>
      </c>
      <c r="R7976" s="319">
        <v>49</v>
      </c>
      <c r="S7976" s="319" t="s">
        <v>9645</v>
      </c>
      <c r="T7976" s="319">
        <v>153</v>
      </c>
      <c r="U7976" s="319">
        <v>43.628999999999998</v>
      </c>
      <c r="V7976" s="319">
        <v>1.3640000000000001</v>
      </c>
      <c r="W7976" s="319"/>
      <c r="X7976" s="319"/>
      <c r="Y7976" s="319"/>
      <c r="Z7976" s="319"/>
      <c r="AA7976" s="319"/>
      <c r="AB7976" s="319"/>
      <c r="AC7976" s="319"/>
      <c r="AD7976" s="319"/>
      <c r="AE7976" s="319"/>
      <c r="AF7976" s="319"/>
    </row>
    <row r="7977" spans="2:32" s="313" customFormat="1" hidden="1" x14ac:dyDescent="0.25">
      <c r="B7977" s="313" t="s">
        <v>8599</v>
      </c>
      <c r="C7977" s="672"/>
      <c r="D7977" s="313" t="s">
        <v>13334</v>
      </c>
      <c r="E7977" s="313" t="s">
        <v>8602</v>
      </c>
      <c r="I7977" s="313" t="s">
        <v>8603</v>
      </c>
      <c r="J7977" s="313" t="s">
        <v>1287</v>
      </c>
      <c r="K7977" s="313">
        <v>32</v>
      </c>
      <c r="L7977" s="319"/>
      <c r="M7977" s="319">
        <v>0</v>
      </c>
      <c r="N7977" s="319">
        <v>34</v>
      </c>
      <c r="O7977" s="319" t="s">
        <v>9644</v>
      </c>
      <c r="P7977" s="319">
        <v>34</v>
      </c>
      <c r="Q7977" s="319">
        <v>52</v>
      </c>
      <c r="R7977" s="319">
        <v>36</v>
      </c>
      <c r="S7977" s="319" t="s">
        <v>9645</v>
      </c>
      <c r="T7977" s="319">
        <v>42</v>
      </c>
      <c r="U7977" s="319">
        <v>32.009</v>
      </c>
      <c r="V7977" s="319">
        <v>34.877000000000002</v>
      </c>
      <c r="W7977" s="319"/>
      <c r="X7977" s="319"/>
      <c r="Y7977" s="319"/>
      <c r="Z7977" s="319"/>
      <c r="AA7977" s="319"/>
      <c r="AB7977" s="319"/>
      <c r="AC7977" s="319"/>
      <c r="AD7977" s="319"/>
      <c r="AE7977" s="319"/>
      <c r="AF7977" s="319"/>
    </row>
    <row r="7978" spans="2:32" s="313" customFormat="1" hidden="1" x14ac:dyDescent="0.25">
      <c r="B7978" s="313" t="s">
        <v>4342</v>
      </c>
      <c r="C7978" s="672"/>
      <c r="D7978" s="313" t="s">
        <v>13335</v>
      </c>
      <c r="E7978" s="313" t="s">
        <v>4343</v>
      </c>
      <c r="I7978" s="313" t="s">
        <v>4344</v>
      </c>
      <c r="J7978" s="313" t="s">
        <v>436</v>
      </c>
      <c r="K7978" s="313">
        <v>25</v>
      </c>
      <c r="L7978" s="319"/>
      <c r="M7978" s="319">
        <v>38</v>
      </c>
      <c r="N7978" s="319">
        <v>52</v>
      </c>
      <c r="O7978" s="319" t="s">
        <v>9644</v>
      </c>
      <c r="P7978" s="319">
        <v>80</v>
      </c>
      <c r="Q7978" s="319">
        <v>25</v>
      </c>
      <c r="R7978" s="319">
        <v>58</v>
      </c>
      <c r="S7978" s="319" t="s">
        <v>9648</v>
      </c>
      <c r="T7978" s="319">
        <v>3</v>
      </c>
      <c r="U7978" s="319">
        <v>25.648</v>
      </c>
      <c r="V7978" s="319">
        <v>-80.433000000000007</v>
      </c>
      <c r="W7978" s="319"/>
      <c r="X7978" s="319"/>
      <c r="Y7978" s="319"/>
      <c r="Z7978" s="319"/>
      <c r="AA7978" s="319"/>
      <c r="AB7978" s="319"/>
      <c r="AC7978" s="319"/>
      <c r="AD7978" s="319"/>
      <c r="AE7978" s="319"/>
      <c r="AF7978" s="319"/>
    </row>
    <row r="7979" spans="2:32" s="313" customFormat="1" hidden="1" x14ac:dyDescent="0.25">
      <c r="B7979" s="313" t="s">
        <v>8481</v>
      </c>
      <c r="C7979" s="672"/>
      <c r="D7979" s="313" t="s">
        <v>13336</v>
      </c>
      <c r="E7979" s="313" t="s">
        <v>8482</v>
      </c>
      <c r="I7979" s="313" t="s">
        <v>8481</v>
      </c>
      <c r="J7979" s="313" t="s">
        <v>878</v>
      </c>
      <c r="K7979" s="313">
        <v>6</v>
      </c>
      <c r="L7979" s="319"/>
      <c r="M7979" s="319">
        <v>27</v>
      </c>
      <c r="N7979" s="319">
        <v>3</v>
      </c>
      <c r="O7979" s="319" t="s">
        <v>9644</v>
      </c>
      <c r="P7979" s="319">
        <v>71</v>
      </c>
      <c r="Q7979" s="319">
        <v>45</v>
      </c>
      <c r="R7979" s="319">
        <v>36</v>
      </c>
      <c r="S7979" s="319" t="s">
        <v>9648</v>
      </c>
      <c r="T7979" s="319">
        <v>321</v>
      </c>
      <c r="U7979" s="319">
        <v>6.4509999999999996</v>
      </c>
      <c r="V7979" s="319">
        <v>-71.760000000000005</v>
      </c>
      <c r="W7979" s="319"/>
      <c r="X7979" s="319"/>
      <c r="Y7979" s="319"/>
      <c r="Z7979" s="319"/>
      <c r="AA7979" s="319"/>
      <c r="AB7979" s="319"/>
      <c r="AC7979" s="319"/>
      <c r="AD7979" s="319"/>
      <c r="AE7979" s="319"/>
      <c r="AF7979" s="319"/>
    </row>
    <row r="7980" spans="2:32" s="313" customFormat="1" hidden="1" x14ac:dyDescent="0.25">
      <c r="B7980" s="313" t="s">
        <v>8474</v>
      </c>
      <c r="C7980" s="672"/>
      <c r="D7980" s="313" t="s">
        <v>13337</v>
      </c>
      <c r="E7980" s="313" t="s">
        <v>8475</v>
      </c>
      <c r="I7980" s="313" t="s">
        <v>8474</v>
      </c>
      <c r="J7980" s="313" t="s">
        <v>477</v>
      </c>
      <c r="K7980" s="313">
        <v>9</v>
      </c>
      <c r="L7980" s="319"/>
      <c r="M7980" s="319">
        <v>33</v>
      </c>
      <c r="N7980" s="319">
        <v>48</v>
      </c>
      <c r="O7980" s="319" t="s">
        <v>9644</v>
      </c>
      <c r="P7980" s="319">
        <v>0</v>
      </c>
      <c r="Q7980" s="319">
        <v>51</v>
      </c>
      <c r="R7980" s="319">
        <v>48</v>
      </c>
      <c r="S7980" s="319" t="s">
        <v>9648</v>
      </c>
      <c r="T7980" s="319">
        <v>169</v>
      </c>
      <c r="U7980" s="319">
        <v>9.5630000000000006</v>
      </c>
      <c r="V7980" s="319">
        <v>-0.86299999999999999</v>
      </c>
      <c r="W7980" s="319"/>
      <c r="X7980" s="319"/>
      <c r="Y7980" s="319"/>
      <c r="Z7980" s="319"/>
      <c r="AA7980" s="319"/>
      <c r="AB7980" s="319"/>
      <c r="AC7980" s="319"/>
      <c r="AD7980" s="319"/>
      <c r="AE7980" s="319"/>
      <c r="AF7980" s="319"/>
    </row>
    <row r="7981" spans="2:32" s="313" customFormat="1" hidden="1" x14ac:dyDescent="0.25">
      <c r="B7981" s="313" t="s">
        <v>8743</v>
      </c>
      <c r="C7981" s="672"/>
      <c r="D7981" s="313" t="s">
        <v>13338</v>
      </c>
      <c r="E7981" s="313" t="s">
        <v>8744</v>
      </c>
      <c r="I7981" s="313" t="s">
        <v>8743</v>
      </c>
      <c r="J7981" s="313" t="s">
        <v>722</v>
      </c>
      <c r="K7981" s="313">
        <v>18</v>
      </c>
      <c r="L7981" s="319"/>
      <c r="M7981" s="319">
        <v>6</v>
      </c>
      <c r="N7981" s="319">
        <v>34</v>
      </c>
      <c r="O7981" s="319" t="s">
        <v>9647</v>
      </c>
      <c r="P7981" s="319">
        <v>49</v>
      </c>
      <c r="Q7981" s="319">
        <v>23</v>
      </c>
      <c r="R7981" s="319">
        <v>33</v>
      </c>
      <c r="S7981" s="319" t="s">
        <v>9645</v>
      </c>
      <c r="T7981" s="319">
        <v>7</v>
      </c>
      <c r="U7981" s="319">
        <v>-18.109000000000002</v>
      </c>
      <c r="V7981" s="319">
        <v>49.392000000000003</v>
      </c>
      <c r="W7981" s="319"/>
      <c r="X7981" s="319"/>
      <c r="Y7981" s="319"/>
      <c r="Z7981" s="319"/>
      <c r="AA7981" s="319"/>
      <c r="AB7981" s="319"/>
      <c r="AC7981" s="319"/>
      <c r="AD7981" s="319"/>
      <c r="AE7981" s="319"/>
      <c r="AF7981" s="319"/>
    </row>
    <row r="7982" spans="2:32" s="313" customFormat="1" hidden="1" x14ac:dyDescent="0.25">
      <c r="B7982" s="313" t="s">
        <v>8488</v>
      </c>
      <c r="C7982" s="672"/>
      <c r="D7982" s="313" t="s">
        <v>13339</v>
      </c>
      <c r="E7982" s="313" t="s">
        <v>8489</v>
      </c>
      <c r="I7982" s="313" t="s">
        <v>8490</v>
      </c>
      <c r="J7982" s="313" t="s">
        <v>2849</v>
      </c>
      <c r="K7982" s="313">
        <v>61</v>
      </c>
      <c r="L7982" s="319"/>
      <c r="M7982" s="319">
        <v>24</v>
      </c>
      <c r="N7982" s="319">
        <v>50</v>
      </c>
      <c r="O7982" s="319" t="s">
        <v>9644</v>
      </c>
      <c r="P7982" s="319">
        <v>23</v>
      </c>
      <c r="Q7982" s="319">
        <v>36</v>
      </c>
      <c r="R7982" s="319">
        <v>15</v>
      </c>
      <c r="S7982" s="319" t="s">
        <v>9645</v>
      </c>
      <c r="T7982" s="319">
        <v>119</v>
      </c>
      <c r="U7982" s="319">
        <v>61.414000000000001</v>
      </c>
      <c r="V7982" s="319">
        <v>23.603999999999999</v>
      </c>
      <c r="W7982" s="319"/>
      <c r="X7982" s="319"/>
      <c r="Y7982" s="319"/>
      <c r="Z7982" s="319"/>
      <c r="AA7982" s="319"/>
      <c r="AB7982" s="319"/>
      <c r="AC7982" s="319"/>
      <c r="AD7982" s="319"/>
      <c r="AE7982" s="319"/>
      <c r="AF7982" s="319"/>
    </row>
    <row r="7983" spans="2:32" s="313" customFormat="1" hidden="1" x14ac:dyDescent="0.25">
      <c r="B7983" s="313" t="s">
        <v>8476</v>
      </c>
      <c r="C7983" s="672"/>
      <c r="D7983" s="313" t="s">
        <v>13340</v>
      </c>
      <c r="E7983" s="313" t="s">
        <v>8477</v>
      </c>
      <c r="I7983" s="313" t="s">
        <v>8476</v>
      </c>
      <c r="J7983" s="313" t="s">
        <v>498</v>
      </c>
      <c r="K7983" s="313">
        <v>22</v>
      </c>
      <c r="L7983" s="319"/>
      <c r="M7983" s="319">
        <v>48</v>
      </c>
      <c r="N7983" s="319">
        <v>39</v>
      </c>
      <c r="O7983" s="319" t="s">
        <v>9644</v>
      </c>
      <c r="P7983" s="319">
        <v>5</v>
      </c>
      <c r="Q7983" s="319">
        <v>27</v>
      </c>
      <c r="R7983" s="319">
        <v>3</v>
      </c>
      <c r="S7983" s="319" t="s">
        <v>9645</v>
      </c>
      <c r="T7983" s="319">
        <v>1378</v>
      </c>
      <c r="U7983" s="319">
        <v>22.811</v>
      </c>
      <c r="V7983" s="319">
        <v>5.4509999999999996</v>
      </c>
      <c r="W7983" s="319"/>
      <c r="X7983" s="319"/>
      <c r="Y7983" s="319"/>
      <c r="Z7983" s="319"/>
      <c r="AA7983" s="319"/>
      <c r="AB7983" s="319"/>
      <c r="AC7983" s="319"/>
      <c r="AD7983" s="319"/>
      <c r="AE7983" s="319"/>
      <c r="AF7983" s="319"/>
    </row>
    <row r="7984" spans="2:32" s="313" customFormat="1" hidden="1" x14ac:dyDescent="0.25">
      <c r="B7984" s="313" t="s">
        <v>7849</v>
      </c>
      <c r="C7984" s="672"/>
      <c r="D7984" s="313" t="s">
        <v>13341</v>
      </c>
      <c r="E7984" s="313" t="s">
        <v>7850</v>
      </c>
      <c r="I7984" s="313" t="s">
        <v>7851</v>
      </c>
      <c r="J7984" s="313" t="s">
        <v>7080</v>
      </c>
      <c r="K7984" s="313">
        <v>0</v>
      </c>
      <c r="L7984" s="319"/>
      <c r="M7984" s="319">
        <v>22</v>
      </c>
      <c r="N7984" s="319">
        <v>41</v>
      </c>
      <c r="O7984" s="319" t="s">
        <v>9644</v>
      </c>
      <c r="P7984" s="319">
        <v>6</v>
      </c>
      <c r="Q7984" s="319">
        <v>42</v>
      </c>
      <c r="R7984" s="319">
        <v>43</v>
      </c>
      <c r="S7984" s="319" t="s">
        <v>9645</v>
      </c>
      <c r="T7984" s="319">
        <v>11</v>
      </c>
      <c r="U7984" s="319">
        <v>0.378</v>
      </c>
      <c r="V7984" s="319">
        <v>6.7119999999999997</v>
      </c>
      <c r="W7984" s="319"/>
      <c r="X7984" s="319"/>
      <c r="Y7984" s="319"/>
      <c r="Z7984" s="319"/>
      <c r="AA7984" s="319"/>
      <c r="AB7984" s="319"/>
      <c r="AC7984" s="319"/>
      <c r="AD7984" s="319"/>
      <c r="AE7984" s="319"/>
      <c r="AF7984" s="319"/>
    </row>
    <row r="7985" spans="2:32" s="313" customFormat="1" hidden="1" x14ac:dyDescent="0.25">
      <c r="B7985" s="313" t="s">
        <v>8496</v>
      </c>
      <c r="C7985" s="672"/>
      <c r="D7985" s="313" t="s">
        <v>13342</v>
      </c>
      <c r="E7985" s="313" t="s">
        <v>8497</v>
      </c>
      <c r="I7985" s="313" t="s">
        <v>8496</v>
      </c>
      <c r="J7985" s="313" t="s">
        <v>493</v>
      </c>
      <c r="K7985" s="313">
        <v>31</v>
      </c>
      <c r="L7985" s="319"/>
      <c r="M7985" s="319">
        <v>5</v>
      </c>
      <c r="N7985" s="319">
        <v>2</v>
      </c>
      <c r="O7985" s="319" t="s">
        <v>9647</v>
      </c>
      <c r="P7985" s="319">
        <v>150</v>
      </c>
      <c r="Q7985" s="319">
        <v>50</v>
      </c>
      <c r="R7985" s="319">
        <v>48</v>
      </c>
      <c r="S7985" s="319" t="s">
        <v>9645</v>
      </c>
      <c r="T7985" s="319">
        <v>407</v>
      </c>
      <c r="U7985" s="319">
        <v>-31.084</v>
      </c>
      <c r="V7985" s="319">
        <v>150.84700000000001</v>
      </c>
      <c r="W7985" s="319"/>
      <c r="X7985" s="319"/>
      <c r="Y7985" s="319"/>
      <c r="Z7985" s="319"/>
      <c r="AA7985" s="319"/>
      <c r="AB7985" s="319"/>
      <c r="AC7985" s="319"/>
      <c r="AD7985" s="319"/>
      <c r="AE7985" s="319"/>
      <c r="AF7985" s="319"/>
    </row>
    <row r="7986" spans="2:32" s="313" customFormat="1" hidden="1" x14ac:dyDescent="0.25">
      <c r="B7986" s="313" t="s">
        <v>8706</v>
      </c>
      <c r="C7986" s="672"/>
      <c r="D7986" s="313" t="s">
        <v>13343</v>
      </c>
      <c r="E7986" s="313" t="s">
        <v>8707</v>
      </c>
      <c r="I7986" s="313" t="s">
        <v>8706</v>
      </c>
      <c r="J7986" s="313" t="s">
        <v>498</v>
      </c>
      <c r="K7986" s="313">
        <v>29</v>
      </c>
      <c r="L7986" s="319"/>
      <c r="M7986" s="319">
        <v>14</v>
      </c>
      <c r="N7986" s="319">
        <v>13</v>
      </c>
      <c r="O7986" s="319" t="s">
        <v>9644</v>
      </c>
      <c r="P7986" s="319">
        <v>0</v>
      </c>
      <c r="Q7986" s="319">
        <v>16</v>
      </c>
      <c r="R7986" s="319">
        <v>33</v>
      </c>
      <c r="S7986" s="319" t="s">
        <v>9645</v>
      </c>
      <c r="T7986" s="319">
        <v>314</v>
      </c>
      <c r="U7986" s="319">
        <v>29.236999999999998</v>
      </c>
      <c r="V7986" s="319">
        <v>0.27600000000000002</v>
      </c>
      <c r="W7986" s="319"/>
      <c r="X7986" s="319"/>
      <c r="Y7986" s="319"/>
      <c r="Z7986" s="319"/>
      <c r="AA7986" s="319"/>
      <c r="AB7986" s="319"/>
      <c r="AC7986" s="319"/>
      <c r="AD7986" s="319"/>
      <c r="AE7986" s="319"/>
      <c r="AF7986" s="319"/>
    </row>
    <row r="7987" spans="2:32" s="313" customFormat="1" hidden="1" x14ac:dyDescent="0.25">
      <c r="B7987" s="313" t="s">
        <v>8713</v>
      </c>
      <c r="C7987" s="672"/>
      <c r="D7987" s="313" t="s">
        <v>13344</v>
      </c>
      <c r="E7987" s="313" t="s">
        <v>8714</v>
      </c>
      <c r="I7987" s="313" t="s">
        <v>8715</v>
      </c>
      <c r="J7987" s="313" t="s">
        <v>436</v>
      </c>
      <c r="K7987" s="313">
        <v>65</v>
      </c>
      <c r="L7987" s="319"/>
      <c r="M7987" s="319">
        <v>33</v>
      </c>
      <c r="N7987" s="319">
        <v>47</v>
      </c>
      <c r="O7987" s="319" t="s">
        <v>9644</v>
      </c>
      <c r="P7987" s="319">
        <v>167</v>
      </c>
      <c r="Q7987" s="319">
        <v>55</v>
      </c>
      <c r="R7987" s="319">
        <v>20</v>
      </c>
      <c r="S7987" s="319" t="s">
        <v>9648</v>
      </c>
      <c r="T7987" s="319">
        <v>83</v>
      </c>
      <c r="U7987" s="319">
        <v>65.563000000000002</v>
      </c>
      <c r="V7987" s="319">
        <v>-167.922</v>
      </c>
      <c r="W7987" s="319"/>
      <c r="X7987" s="319"/>
      <c r="Y7987" s="319"/>
      <c r="Z7987" s="319"/>
      <c r="AA7987" s="319"/>
      <c r="AB7987" s="319"/>
      <c r="AC7987" s="319"/>
      <c r="AD7987" s="319"/>
      <c r="AE7987" s="319"/>
      <c r="AF7987" s="319"/>
    </row>
    <row r="7988" spans="2:32" s="313" customFormat="1" hidden="1" x14ac:dyDescent="0.25">
      <c r="B7988" s="313" t="s">
        <v>8508</v>
      </c>
      <c r="C7988" s="672"/>
      <c r="D7988" s="313" t="s">
        <v>13345</v>
      </c>
      <c r="E7988" s="313" t="s">
        <v>8509</v>
      </c>
      <c r="I7988" s="313" t="s">
        <v>8508</v>
      </c>
      <c r="J7988" s="313" t="s">
        <v>565</v>
      </c>
      <c r="K7988" s="313">
        <v>30</v>
      </c>
      <c r="L7988" s="319"/>
      <c r="M7988" s="319">
        <v>32</v>
      </c>
      <c r="N7988" s="319">
        <v>48</v>
      </c>
      <c r="O7988" s="319" t="s">
        <v>9644</v>
      </c>
      <c r="P7988" s="319">
        <v>130</v>
      </c>
      <c r="Q7988" s="319">
        <v>57</v>
      </c>
      <c r="R7988" s="319">
        <v>0</v>
      </c>
      <c r="S7988" s="319" t="s">
        <v>9645</v>
      </c>
      <c r="T7988" s="319">
        <v>98</v>
      </c>
      <c r="U7988" s="319">
        <v>30.547000000000001</v>
      </c>
      <c r="V7988" s="319">
        <v>130.94999999999999</v>
      </c>
      <c r="W7988" s="319"/>
      <c r="X7988" s="319"/>
      <c r="Y7988" s="319"/>
      <c r="Z7988" s="319"/>
      <c r="AA7988" s="319"/>
      <c r="AB7988" s="319"/>
      <c r="AC7988" s="319"/>
      <c r="AD7988" s="319"/>
      <c r="AE7988" s="319"/>
      <c r="AF7988" s="319"/>
    </row>
    <row r="7989" spans="2:32" s="313" customFormat="1" hidden="1" x14ac:dyDescent="0.25">
      <c r="B7989" s="313" t="s">
        <v>8824</v>
      </c>
      <c r="C7989" s="672"/>
      <c r="D7989" s="313" t="s">
        <v>13346</v>
      </c>
      <c r="E7989" s="313" t="s">
        <v>8825</v>
      </c>
      <c r="I7989" s="313" t="s">
        <v>8826</v>
      </c>
      <c r="J7989" s="313" t="s">
        <v>423</v>
      </c>
      <c r="K7989" s="313">
        <v>48</v>
      </c>
      <c r="L7989" s="319"/>
      <c r="M7989" s="319">
        <v>45</v>
      </c>
      <c r="N7989" s="319">
        <v>6</v>
      </c>
      <c r="O7989" s="319" t="s">
        <v>9644</v>
      </c>
      <c r="P7989" s="319">
        <v>2</v>
      </c>
      <c r="Q7989" s="319">
        <v>6</v>
      </c>
      <c r="R7989" s="319">
        <v>22</v>
      </c>
      <c r="S7989" s="319" t="s">
        <v>9645</v>
      </c>
      <c r="T7989" s="319">
        <v>164</v>
      </c>
      <c r="U7989" s="319">
        <v>48.752000000000002</v>
      </c>
      <c r="V7989" s="319">
        <v>2.1059999999999999</v>
      </c>
      <c r="W7989" s="319"/>
      <c r="X7989" s="319"/>
      <c r="Y7989" s="319"/>
      <c r="Z7989" s="319"/>
      <c r="AA7989" s="319"/>
      <c r="AB7989" s="319"/>
      <c r="AC7989" s="319"/>
      <c r="AD7989" s="319"/>
      <c r="AE7989" s="319"/>
      <c r="AF7989" s="319"/>
    </row>
    <row r="7990" spans="2:32" s="313" customFormat="1" hidden="1" x14ac:dyDescent="0.25">
      <c r="B7990" s="313" t="s">
        <v>8512</v>
      </c>
      <c r="C7990" s="672"/>
      <c r="D7990" s="313" t="s">
        <v>13347</v>
      </c>
      <c r="E7990" s="313" t="s">
        <v>8513</v>
      </c>
      <c r="I7990" s="313" t="s">
        <v>8514</v>
      </c>
      <c r="J7990" s="313" t="s">
        <v>508</v>
      </c>
      <c r="K7990" s="313">
        <v>35</v>
      </c>
      <c r="L7990" s="319"/>
      <c r="M7990" s="319">
        <v>43</v>
      </c>
      <c r="N7990" s="319">
        <v>36</v>
      </c>
      <c r="O7990" s="319" t="s">
        <v>9644</v>
      </c>
      <c r="P7990" s="319">
        <v>5</v>
      </c>
      <c r="Q7990" s="319">
        <v>55</v>
      </c>
      <c r="R7990" s="319">
        <v>0</v>
      </c>
      <c r="S7990" s="319" t="s">
        <v>9648</v>
      </c>
      <c r="T7990" s="319">
        <v>19</v>
      </c>
      <c r="U7990" s="319">
        <v>35.726999999999997</v>
      </c>
      <c r="V7990" s="319">
        <v>-5.9169999999999998</v>
      </c>
      <c r="W7990" s="319"/>
      <c r="X7990" s="319"/>
      <c r="Y7990" s="319"/>
      <c r="Z7990" s="319"/>
      <c r="AA7990" s="319"/>
      <c r="AB7990" s="319"/>
      <c r="AC7990" s="319"/>
      <c r="AD7990" s="319"/>
      <c r="AE7990" s="319"/>
      <c r="AF7990" s="319"/>
    </row>
    <row r="7991" spans="2:32" s="313" customFormat="1" hidden="1" x14ac:dyDescent="0.25">
      <c r="B7991" s="313" t="s">
        <v>9328</v>
      </c>
      <c r="C7991" s="672"/>
      <c r="D7991" s="313" t="s">
        <v>13348</v>
      </c>
      <c r="E7991" s="313" t="s">
        <v>9329</v>
      </c>
      <c r="I7991" s="313" t="s">
        <v>9328</v>
      </c>
      <c r="J7991" s="313" t="s">
        <v>512</v>
      </c>
      <c r="K7991" s="313">
        <v>14</v>
      </c>
      <c r="L7991" s="319"/>
      <c r="M7991" s="319">
        <v>59</v>
      </c>
      <c r="N7991" s="319">
        <v>52</v>
      </c>
      <c r="O7991" s="319" t="s">
        <v>9644</v>
      </c>
      <c r="P7991" s="319">
        <v>145</v>
      </c>
      <c r="Q7991" s="319">
        <v>37</v>
      </c>
      <c r="R7991" s="319">
        <v>9</v>
      </c>
      <c r="S7991" s="319" t="s">
        <v>9645</v>
      </c>
      <c r="T7991" s="319">
        <v>82</v>
      </c>
      <c r="U7991" s="319">
        <v>14.997999999999999</v>
      </c>
      <c r="V7991" s="319">
        <v>145.619</v>
      </c>
      <c r="W7991" s="319"/>
      <c r="X7991" s="319"/>
      <c r="Y7991" s="319"/>
      <c r="Z7991" s="319"/>
      <c r="AA7991" s="319"/>
      <c r="AB7991" s="319"/>
      <c r="AC7991" s="319"/>
      <c r="AD7991" s="319"/>
      <c r="AE7991" s="319"/>
      <c r="AF7991" s="319"/>
    </row>
    <row r="7992" spans="2:32" s="313" customFormat="1" hidden="1" x14ac:dyDescent="0.25">
      <c r="B7992" s="313" t="s">
        <v>8523</v>
      </c>
      <c r="C7992" s="672"/>
      <c r="D7992" s="313" t="s">
        <v>13349</v>
      </c>
      <c r="E7992" s="313" t="s">
        <v>8524</v>
      </c>
      <c r="I7992" s="313" t="s">
        <v>8525</v>
      </c>
      <c r="J7992" s="313" t="s">
        <v>726</v>
      </c>
      <c r="K7992" s="313">
        <v>0</v>
      </c>
      <c r="L7992" s="319"/>
      <c r="M7992" s="319">
        <v>55</v>
      </c>
      <c r="N7992" s="319">
        <v>21</v>
      </c>
      <c r="O7992" s="319" t="s">
        <v>9644</v>
      </c>
      <c r="P7992" s="319">
        <v>104</v>
      </c>
      <c r="Q7992" s="319">
        <v>31</v>
      </c>
      <c r="R7992" s="319">
        <v>56</v>
      </c>
      <c r="S7992" s="319" t="s">
        <v>9645</v>
      </c>
      <c r="T7992" s="319">
        <v>18</v>
      </c>
      <c r="U7992" s="319">
        <v>0.92200000000000004</v>
      </c>
      <c r="V7992" s="319">
        <v>104.532</v>
      </c>
      <c r="W7992" s="319"/>
      <c r="X7992" s="319"/>
      <c r="Y7992" s="319"/>
      <c r="Z7992" s="319"/>
      <c r="AA7992" s="319"/>
      <c r="AB7992" s="319"/>
      <c r="AC7992" s="319"/>
      <c r="AD7992" s="319"/>
      <c r="AE7992" s="319"/>
      <c r="AF7992" s="319"/>
    </row>
    <row r="7993" spans="2:32" s="313" customFormat="1" hidden="1" x14ac:dyDescent="0.25">
      <c r="B7993" s="313" t="s">
        <v>8436</v>
      </c>
      <c r="C7993" s="672"/>
      <c r="D7993" s="313" t="s">
        <v>13350</v>
      </c>
      <c r="E7993" s="313" t="s">
        <v>8437</v>
      </c>
      <c r="I7993" s="313" t="s">
        <v>8436</v>
      </c>
      <c r="J7993" s="313" t="s">
        <v>2050</v>
      </c>
      <c r="K7993" s="313">
        <v>22</v>
      </c>
      <c r="L7993" s="319"/>
      <c r="M7993" s="319">
        <v>57</v>
      </c>
      <c r="N7993" s="319">
        <v>1</v>
      </c>
      <c r="O7993" s="319" t="s">
        <v>9644</v>
      </c>
      <c r="P7993" s="319">
        <v>120</v>
      </c>
      <c r="Q7993" s="319">
        <v>12</v>
      </c>
      <c r="R7993" s="319">
        <v>20</v>
      </c>
      <c r="S7993" s="319" t="s">
        <v>9645</v>
      </c>
      <c r="T7993" s="319">
        <v>20</v>
      </c>
      <c r="U7993" s="319">
        <v>22.95</v>
      </c>
      <c r="V7993" s="319">
        <v>120.206</v>
      </c>
      <c r="W7993" s="319"/>
      <c r="X7993" s="319"/>
      <c r="Y7993" s="319"/>
      <c r="Z7993" s="319"/>
      <c r="AA7993" s="319"/>
      <c r="AB7993" s="319"/>
      <c r="AC7993" s="319"/>
      <c r="AD7993" s="319"/>
      <c r="AE7993" s="319"/>
      <c r="AF7993" s="319"/>
    </row>
    <row r="7994" spans="2:32" s="313" customFormat="1" hidden="1" x14ac:dyDescent="0.25">
      <c r="B7994" s="313" t="s">
        <v>829</v>
      </c>
      <c r="C7994" s="672"/>
      <c r="D7994" s="313" t="s">
        <v>13351</v>
      </c>
      <c r="E7994" s="313" t="s">
        <v>830</v>
      </c>
      <c r="I7994" s="313" t="s">
        <v>831</v>
      </c>
      <c r="J7994" s="313" t="s">
        <v>722</v>
      </c>
      <c r="K7994" s="313">
        <v>18</v>
      </c>
      <c r="L7994" s="319"/>
      <c r="M7994" s="319">
        <v>47</v>
      </c>
      <c r="N7994" s="319">
        <v>48</v>
      </c>
      <c r="O7994" s="319" t="s">
        <v>9647</v>
      </c>
      <c r="P7994" s="319">
        <v>47</v>
      </c>
      <c r="Q7994" s="319">
        <v>28</v>
      </c>
      <c r="R7994" s="319">
        <v>43</v>
      </c>
      <c r="S7994" s="319" t="s">
        <v>9645</v>
      </c>
      <c r="T7994" s="319">
        <v>1280</v>
      </c>
      <c r="U7994" s="319">
        <v>-18.797000000000001</v>
      </c>
      <c r="V7994" s="319">
        <v>47.478999999999999</v>
      </c>
      <c r="W7994" s="319"/>
      <c r="X7994" s="319"/>
      <c r="Y7994" s="319"/>
      <c r="Z7994" s="319"/>
      <c r="AA7994" s="319"/>
      <c r="AB7994" s="319"/>
      <c r="AC7994" s="319"/>
      <c r="AD7994" s="319"/>
      <c r="AE7994" s="319"/>
      <c r="AF7994" s="319"/>
    </row>
    <row r="7995" spans="2:32" s="313" customFormat="1" hidden="1" x14ac:dyDescent="0.25">
      <c r="B7995" s="313" t="s">
        <v>5641</v>
      </c>
      <c r="C7995" s="672"/>
      <c r="D7995" s="313" t="s">
        <v>13352</v>
      </c>
      <c r="E7995" s="313" t="s">
        <v>5646</v>
      </c>
      <c r="I7995" s="313" t="s">
        <v>5647</v>
      </c>
      <c r="J7995" s="313" t="s">
        <v>436</v>
      </c>
      <c r="K7995" s="313">
        <v>25</v>
      </c>
      <c r="L7995" s="319"/>
      <c r="M7995" s="319">
        <v>51</v>
      </c>
      <c r="N7995" s="319">
        <v>42</v>
      </c>
      <c r="O7995" s="319" t="s">
        <v>9644</v>
      </c>
      <c r="P7995" s="319">
        <v>80</v>
      </c>
      <c r="Q7995" s="319">
        <v>53</v>
      </c>
      <c r="R7995" s="319">
        <v>49</v>
      </c>
      <c r="S7995" s="319" t="s">
        <v>9648</v>
      </c>
      <c r="T7995" s="319">
        <v>4</v>
      </c>
      <c r="U7995" s="319">
        <v>25.861999999999998</v>
      </c>
      <c r="V7995" s="319">
        <v>-80.897000000000006</v>
      </c>
      <c r="W7995" s="319"/>
      <c r="X7995" s="319"/>
      <c r="Y7995" s="319"/>
      <c r="Z7995" s="319"/>
      <c r="AA7995" s="319"/>
      <c r="AB7995" s="319"/>
      <c r="AC7995" s="319"/>
      <c r="AD7995" s="319"/>
      <c r="AE7995" s="319"/>
      <c r="AF7995" s="319"/>
    </row>
    <row r="7996" spans="2:32" s="313" customFormat="1" hidden="1" x14ac:dyDescent="0.25">
      <c r="B7996" s="313" t="s">
        <v>8831</v>
      </c>
      <c r="C7996" s="672"/>
      <c r="D7996" s="313" t="s">
        <v>13353</v>
      </c>
      <c r="E7996" s="313" t="s">
        <v>8832</v>
      </c>
      <c r="I7996" s="313" t="s">
        <v>8833</v>
      </c>
      <c r="J7996" s="313" t="s">
        <v>1465</v>
      </c>
      <c r="K7996" s="313">
        <v>33</v>
      </c>
      <c r="L7996" s="319"/>
      <c r="M7996" s="319">
        <v>56</v>
      </c>
      <c r="N7996" s="319">
        <v>23</v>
      </c>
      <c r="O7996" s="319" t="s">
        <v>9644</v>
      </c>
      <c r="P7996" s="319">
        <v>8</v>
      </c>
      <c r="Q7996" s="319">
        <v>6</v>
      </c>
      <c r="R7996" s="319">
        <v>38</v>
      </c>
      <c r="S7996" s="319" t="s">
        <v>9645</v>
      </c>
      <c r="T7996" s="319">
        <v>88</v>
      </c>
      <c r="U7996" s="319">
        <v>33.94</v>
      </c>
      <c r="V7996" s="319">
        <v>8.1110000000000007</v>
      </c>
      <c r="W7996" s="319"/>
      <c r="X7996" s="319"/>
      <c r="Y7996" s="319"/>
      <c r="Z7996" s="319"/>
      <c r="AA7996" s="319"/>
      <c r="AB7996" s="319"/>
      <c r="AC7996" s="319"/>
      <c r="AD7996" s="319"/>
      <c r="AE7996" s="319"/>
      <c r="AF7996" s="319"/>
    </row>
    <row r="7997" spans="2:32" s="313" customFormat="1" hidden="1" x14ac:dyDescent="0.25">
      <c r="B7997" s="313" t="s">
        <v>5202</v>
      </c>
      <c r="C7997" s="672"/>
      <c r="D7997" s="313" t="s">
        <v>13354</v>
      </c>
      <c r="E7997" s="313" t="s">
        <v>5208</v>
      </c>
      <c r="I7997" s="313" t="s">
        <v>5209</v>
      </c>
      <c r="J7997" s="313" t="s">
        <v>594</v>
      </c>
      <c r="K7997" s="313">
        <v>40</v>
      </c>
      <c r="L7997" s="319"/>
      <c r="M7997" s="319">
        <v>29</v>
      </c>
      <c r="N7997" s="319">
        <v>12</v>
      </c>
      <c r="O7997" s="319" t="s">
        <v>9644</v>
      </c>
      <c r="P7997" s="319">
        <v>3</v>
      </c>
      <c r="Q7997" s="319">
        <v>27</v>
      </c>
      <c r="R7997" s="319">
        <v>29</v>
      </c>
      <c r="S7997" s="319" t="s">
        <v>9648</v>
      </c>
      <c r="T7997" s="319">
        <v>608</v>
      </c>
      <c r="U7997" s="319">
        <v>40.487000000000002</v>
      </c>
      <c r="V7997" s="319">
        <v>-3.4580000000000002</v>
      </c>
      <c r="W7997" s="319"/>
      <c r="X7997" s="319"/>
      <c r="Y7997" s="319"/>
      <c r="Z7997" s="319"/>
      <c r="AA7997" s="319"/>
      <c r="AB7997" s="319"/>
      <c r="AC7997" s="319"/>
      <c r="AD7997" s="319"/>
      <c r="AE7997" s="319"/>
      <c r="AF7997" s="319"/>
    </row>
    <row r="7998" spans="2:32" s="313" customFormat="1" hidden="1" x14ac:dyDescent="0.25">
      <c r="B7998" s="313" t="s">
        <v>8770</v>
      </c>
      <c r="C7998" s="672"/>
      <c r="D7998" s="313" t="s">
        <v>13355</v>
      </c>
      <c r="E7998" s="313" t="s">
        <v>8771</v>
      </c>
      <c r="I7998" s="313" t="s">
        <v>8770</v>
      </c>
      <c r="J7998" s="313" t="s">
        <v>1105</v>
      </c>
      <c r="K7998" s="313">
        <v>16</v>
      </c>
      <c r="L7998" s="319"/>
      <c r="M7998" s="319">
        <v>43</v>
      </c>
      <c r="N7998" s="319">
        <v>49</v>
      </c>
      <c r="O7998" s="319" t="s">
        <v>9644</v>
      </c>
      <c r="P7998" s="319">
        <v>3</v>
      </c>
      <c r="Q7998" s="319">
        <v>0</v>
      </c>
      <c r="R7998" s="319">
        <v>27</v>
      </c>
      <c r="S7998" s="319" t="s">
        <v>9648</v>
      </c>
      <c r="T7998" s="319">
        <v>264</v>
      </c>
      <c r="U7998" s="319">
        <v>16.73</v>
      </c>
      <c r="V7998" s="319">
        <v>-3.0070000000000001</v>
      </c>
      <c r="W7998" s="319"/>
      <c r="X7998" s="319"/>
      <c r="Y7998" s="319"/>
      <c r="Z7998" s="319"/>
      <c r="AA7998" s="319"/>
      <c r="AB7998" s="319"/>
      <c r="AC7998" s="319"/>
      <c r="AD7998" s="319"/>
      <c r="AE7998" s="319"/>
      <c r="AF7998" s="319"/>
    </row>
    <row r="7999" spans="2:32" s="313" customFormat="1" hidden="1" x14ac:dyDescent="0.25">
      <c r="B7999" s="313" t="s">
        <v>8876</v>
      </c>
      <c r="C7999" s="672"/>
      <c r="D7999" s="313" t="s">
        <v>13356</v>
      </c>
      <c r="E7999" s="313" t="s">
        <v>8877</v>
      </c>
      <c r="I7999" s="313" t="s">
        <v>8876</v>
      </c>
      <c r="J7999" s="313" t="s">
        <v>621</v>
      </c>
      <c r="K7999" s="313">
        <v>69</v>
      </c>
      <c r="L7999" s="319"/>
      <c r="M7999" s="319">
        <v>41</v>
      </c>
      <c r="N7999" s="319">
        <v>0</v>
      </c>
      <c r="O7999" s="319" t="s">
        <v>9644</v>
      </c>
      <c r="P7999" s="319">
        <v>18</v>
      </c>
      <c r="Q7999" s="319">
        <v>55</v>
      </c>
      <c r="R7999" s="319">
        <v>8</v>
      </c>
      <c r="S7999" s="319" t="s">
        <v>9645</v>
      </c>
      <c r="T7999" s="319">
        <v>10</v>
      </c>
      <c r="U7999" s="319">
        <v>69.683000000000007</v>
      </c>
      <c r="V7999" s="319">
        <v>18.919</v>
      </c>
      <c r="W7999" s="319"/>
      <c r="X7999" s="319"/>
      <c r="Y7999" s="319"/>
      <c r="Z7999" s="319"/>
      <c r="AA7999" s="319"/>
      <c r="AB7999" s="319"/>
      <c r="AC7999" s="319"/>
      <c r="AD7999" s="319"/>
      <c r="AE7999" s="319"/>
      <c r="AF7999" s="319"/>
    </row>
    <row r="8000" spans="2:32" s="313" customFormat="1" hidden="1" x14ac:dyDescent="0.25">
      <c r="B8000" s="313" t="s">
        <v>8811</v>
      </c>
      <c r="C8000" s="672"/>
      <c r="D8000" s="313" t="s">
        <v>13357</v>
      </c>
      <c r="E8000" s="313" t="s">
        <v>8812</v>
      </c>
      <c r="I8000" s="313" t="s">
        <v>8811</v>
      </c>
      <c r="J8000" s="313" t="s">
        <v>4543</v>
      </c>
      <c r="K8000" s="313">
        <v>20</v>
      </c>
      <c r="L8000" s="319"/>
      <c r="M8000" s="319">
        <v>47</v>
      </c>
      <c r="N8000" s="319">
        <v>28</v>
      </c>
      <c r="O8000" s="319" t="s">
        <v>9647</v>
      </c>
      <c r="P8000" s="319">
        <v>165</v>
      </c>
      <c r="Q8000" s="319">
        <v>15</v>
      </c>
      <c r="R8000" s="319">
        <v>33</v>
      </c>
      <c r="S8000" s="319" t="s">
        <v>9645</v>
      </c>
      <c r="T8000" s="319">
        <v>4</v>
      </c>
      <c r="U8000" s="319">
        <v>-20.791</v>
      </c>
      <c r="V8000" s="319">
        <v>165.25899999999999</v>
      </c>
      <c r="W8000" s="319"/>
      <c r="X8000" s="319"/>
      <c r="Y8000" s="319"/>
      <c r="Z8000" s="319"/>
      <c r="AA8000" s="319"/>
      <c r="AB8000" s="319"/>
      <c r="AC8000" s="319"/>
      <c r="AD8000" s="319"/>
      <c r="AE8000" s="319"/>
      <c r="AF8000" s="319"/>
    </row>
    <row r="8001" spans="2:32" s="313" customFormat="1" hidden="1" x14ac:dyDescent="0.25">
      <c r="B8001" s="313" t="s">
        <v>8745</v>
      </c>
      <c r="C8001" s="672"/>
      <c r="D8001" s="313" t="s">
        <v>13358</v>
      </c>
      <c r="E8001" s="313" t="s">
        <v>8746</v>
      </c>
      <c r="I8001" s="313" t="s">
        <v>8747</v>
      </c>
      <c r="J8001" s="313" t="s">
        <v>421</v>
      </c>
      <c r="K8001" s="313">
        <v>37</v>
      </c>
      <c r="L8001" s="319"/>
      <c r="M8001" s="319">
        <v>7</v>
      </c>
      <c r="N8001" s="319">
        <v>56</v>
      </c>
      <c r="O8001" s="319" t="s">
        <v>9644</v>
      </c>
      <c r="P8001" s="319">
        <v>92</v>
      </c>
      <c r="Q8001" s="319">
        <v>5</v>
      </c>
      <c r="R8001" s="319">
        <v>2</v>
      </c>
      <c r="S8001" s="319" t="s">
        <v>9648</v>
      </c>
      <c r="T8001" s="319">
        <v>372</v>
      </c>
      <c r="U8001" s="319">
        <v>37.131999999999998</v>
      </c>
      <c r="V8001" s="319">
        <v>-92.084000000000003</v>
      </c>
      <c r="W8001" s="319"/>
      <c r="X8001" s="319"/>
      <c r="Y8001" s="319"/>
      <c r="Z8001" s="319"/>
      <c r="AA8001" s="319"/>
      <c r="AB8001" s="319"/>
      <c r="AC8001" s="319"/>
      <c r="AD8001" s="319"/>
      <c r="AE8001" s="319"/>
      <c r="AF8001" s="319"/>
    </row>
    <row r="8002" spans="2:32" s="313" customFormat="1" hidden="1" x14ac:dyDescent="0.25">
      <c r="B8002" s="313" t="s">
        <v>8829</v>
      </c>
      <c r="C8002" s="672"/>
      <c r="D8002" s="313" t="s">
        <v>13359</v>
      </c>
      <c r="E8002" s="313" t="s">
        <v>8830</v>
      </c>
      <c r="I8002" s="313" t="s">
        <v>8829</v>
      </c>
      <c r="J8002" s="313" t="s">
        <v>565</v>
      </c>
      <c r="K8002" s="313">
        <v>36</v>
      </c>
      <c r="L8002" s="319"/>
      <c r="M8002" s="319">
        <v>38</v>
      </c>
      <c r="N8002" s="319">
        <v>54</v>
      </c>
      <c r="O8002" s="319" t="s">
        <v>9644</v>
      </c>
      <c r="P8002" s="319">
        <v>137</v>
      </c>
      <c r="Q8002" s="319">
        <v>11</v>
      </c>
      <c r="R8002" s="319">
        <v>14</v>
      </c>
      <c r="S8002" s="319" t="s">
        <v>9645</v>
      </c>
      <c r="T8002" s="319">
        <v>29</v>
      </c>
      <c r="U8002" s="319">
        <v>36.648000000000003</v>
      </c>
      <c r="V8002" s="319">
        <v>137.18700000000001</v>
      </c>
      <c r="W8002" s="319"/>
      <c r="X8002" s="319"/>
      <c r="Y8002" s="319"/>
      <c r="Z8002" s="319"/>
      <c r="AA8002" s="319"/>
      <c r="AB8002" s="319"/>
      <c r="AC8002" s="319"/>
      <c r="AD8002" s="319"/>
      <c r="AE8002" s="319"/>
      <c r="AF8002" s="319"/>
    </row>
    <row r="8003" spans="2:32" s="313" customFormat="1" hidden="1" x14ac:dyDescent="0.25">
      <c r="B8003" s="313" t="s">
        <v>8483</v>
      </c>
      <c r="C8003" s="672"/>
      <c r="D8003" s="313" t="s">
        <v>13360</v>
      </c>
      <c r="E8003" s="313" t="s">
        <v>8486</v>
      </c>
      <c r="I8003" s="313" t="s">
        <v>8487</v>
      </c>
      <c r="J8003" s="313" t="s">
        <v>436</v>
      </c>
      <c r="K8003" s="313">
        <v>27</v>
      </c>
      <c r="L8003" s="319"/>
      <c r="M8003" s="319">
        <v>58</v>
      </c>
      <c r="N8003" s="319">
        <v>31</v>
      </c>
      <c r="O8003" s="319" t="s">
        <v>9644</v>
      </c>
      <c r="P8003" s="319">
        <v>82</v>
      </c>
      <c r="Q8003" s="319">
        <v>31</v>
      </c>
      <c r="R8003" s="319">
        <v>59</v>
      </c>
      <c r="S8003" s="319" t="s">
        <v>9648</v>
      </c>
      <c r="T8003" s="319">
        <v>8</v>
      </c>
      <c r="U8003" s="319">
        <v>27.975000000000001</v>
      </c>
      <c r="V8003" s="319">
        <v>-82.533000000000001</v>
      </c>
      <c r="W8003" s="319"/>
      <c r="X8003" s="319"/>
      <c r="Y8003" s="319"/>
      <c r="Z8003" s="319"/>
      <c r="AA8003" s="319"/>
      <c r="AB8003" s="319"/>
      <c r="AC8003" s="319"/>
      <c r="AD8003" s="319"/>
      <c r="AE8003" s="319"/>
      <c r="AF8003" s="319"/>
    </row>
    <row r="8004" spans="2:32" s="313" customFormat="1" hidden="1" x14ac:dyDescent="0.25">
      <c r="B8004" s="313" t="s">
        <v>8537</v>
      </c>
      <c r="C8004" s="672"/>
      <c r="D8004" s="313" t="s">
        <v>13361</v>
      </c>
      <c r="E8004" s="313" t="s">
        <v>8538</v>
      </c>
      <c r="I8004" s="313" t="s">
        <v>8537</v>
      </c>
      <c r="J8004" s="313" t="s">
        <v>714</v>
      </c>
      <c r="K8004" s="313">
        <v>0</v>
      </c>
      <c r="L8004" s="319"/>
      <c r="M8004" s="319">
        <v>7</v>
      </c>
      <c r="N8004" s="319">
        <v>22</v>
      </c>
      <c r="O8004" s="319" t="s">
        <v>9647</v>
      </c>
      <c r="P8004" s="319">
        <v>76</v>
      </c>
      <c r="Q8004" s="319">
        <v>20</v>
      </c>
      <c r="R8004" s="319">
        <v>15</v>
      </c>
      <c r="S8004" s="319" t="s">
        <v>9648</v>
      </c>
      <c r="T8004" s="319">
        <v>245</v>
      </c>
      <c r="U8004" s="319">
        <v>-0.123</v>
      </c>
      <c r="V8004" s="319">
        <v>-76.337000000000003</v>
      </c>
      <c r="W8004" s="319"/>
      <c r="X8004" s="319"/>
      <c r="Y8004" s="319"/>
      <c r="Z8004" s="319"/>
      <c r="AA8004" s="319"/>
      <c r="AB8004" s="319"/>
      <c r="AC8004" s="319"/>
      <c r="AD8004" s="319"/>
      <c r="AE8004" s="319"/>
      <c r="AF8004" s="319"/>
    </row>
    <row r="8005" spans="2:32" s="313" customFormat="1" hidden="1" x14ac:dyDescent="0.25">
      <c r="B8005" s="313" t="s">
        <v>8438</v>
      </c>
      <c r="C8005" s="672"/>
      <c r="D8005" s="313" t="s">
        <v>13362</v>
      </c>
      <c r="E8005" s="313" t="s">
        <v>8439</v>
      </c>
      <c r="I8005" s="313" t="s">
        <v>8440</v>
      </c>
      <c r="J8005" s="313" t="s">
        <v>2050</v>
      </c>
      <c r="K8005" s="313">
        <v>25</v>
      </c>
      <c r="L8005" s="319"/>
      <c r="M8005" s="319">
        <v>4</v>
      </c>
      <c r="N8005" s="319">
        <v>48</v>
      </c>
      <c r="O8005" s="319" t="s">
        <v>9644</v>
      </c>
      <c r="P8005" s="319">
        <v>121</v>
      </c>
      <c r="Q8005" s="319">
        <v>13</v>
      </c>
      <c r="R8005" s="319">
        <v>56</v>
      </c>
      <c r="S8005" s="319" t="s">
        <v>9645</v>
      </c>
      <c r="T8005" s="319">
        <v>33</v>
      </c>
      <c r="U8005" s="319">
        <v>25.08</v>
      </c>
      <c r="V8005" s="319">
        <v>121.232</v>
      </c>
      <c r="W8005" s="319"/>
      <c r="X8005" s="319"/>
      <c r="Y8005" s="319"/>
      <c r="Z8005" s="319"/>
      <c r="AA8005" s="319"/>
      <c r="AB8005" s="319"/>
      <c r="AC8005" s="319"/>
      <c r="AD8005" s="319"/>
      <c r="AE8005" s="319"/>
      <c r="AF8005" s="319"/>
    </row>
    <row r="8006" spans="2:32" s="313" customFormat="1" hidden="1" x14ac:dyDescent="0.25">
      <c r="B8006" s="313" t="s">
        <v>8539</v>
      </c>
      <c r="C8006" s="672"/>
      <c r="D8006" s="313" t="s">
        <v>13363</v>
      </c>
      <c r="E8006" s="313" t="s">
        <v>8540</v>
      </c>
      <c r="I8006" s="313" t="s">
        <v>8539</v>
      </c>
      <c r="J8006" s="313" t="s">
        <v>772</v>
      </c>
      <c r="K8006" s="313">
        <v>6</v>
      </c>
      <c r="L8006" s="319"/>
      <c r="M8006" s="319">
        <v>30</v>
      </c>
      <c r="N8006" s="319">
        <v>31</v>
      </c>
      <c r="O8006" s="319" t="s">
        <v>9647</v>
      </c>
      <c r="P8006" s="319">
        <v>76</v>
      </c>
      <c r="Q8006" s="319">
        <v>22</v>
      </c>
      <c r="R8006" s="319">
        <v>23</v>
      </c>
      <c r="S8006" s="319" t="s">
        <v>9648</v>
      </c>
      <c r="T8006" s="319">
        <v>275</v>
      </c>
      <c r="U8006" s="319">
        <v>-6.5090000000000003</v>
      </c>
      <c r="V8006" s="319">
        <v>-76.373000000000005</v>
      </c>
      <c r="W8006" s="319"/>
      <c r="X8006" s="319"/>
      <c r="Y8006" s="319"/>
      <c r="Z8006" s="319"/>
      <c r="AA8006" s="319"/>
      <c r="AB8006" s="319"/>
      <c r="AC8006" s="319"/>
      <c r="AD8006" s="319"/>
      <c r="AE8006" s="319"/>
      <c r="AF8006" s="319"/>
    </row>
    <row r="8007" spans="2:32" s="313" customFormat="1" hidden="1" x14ac:dyDescent="0.25">
      <c r="B8007" s="313" t="s">
        <v>8623</v>
      </c>
      <c r="C8007" s="672"/>
      <c r="D8007" s="313" t="s">
        <v>13364</v>
      </c>
      <c r="E8007" s="313" t="s">
        <v>8624</v>
      </c>
      <c r="I8007" s="313" t="s">
        <v>8623</v>
      </c>
      <c r="J8007" s="313" t="s">
        <v>469</v>
      </c>
      <c r="K8007" s="313">
        <v>21</v>
      </c>
      <c r="L8007" s="319"/>
      <c r="M8007" s="319">
        <v>25</v>
      </c>
      <c r="N8007" s="319">
        <v>10</v>
      </c>
      <c r="O8007" s="319" t="s">
        <v>9644</v>
      </c>
      <c r="P8007" s="319">
        <v>104</v>
      </c>
      <c r="Q8007" s="319">
        <v>50</v>
      </c>
      <c r="R8007" s="319">
        <v>33</v>
      </c>
      <c r="S8007" s="319" t="s">
        <v>9648</v>
      </c>
      <c r="T8007" s="319">
        <v>919</v>
      </c>
      <c r="U8007" s="319">
        <v>21.419</v>
      </c>
      <c r="V8007" s="319">
        <v>-104.843</v>
      </c>
      <c r="W8007" s="319"/>
      <c r="X8007" s="319"/>
      <c r="Y8007" s="319"/>
      <c r="Z8007" s="319"/>
      <c r="AA8007" s="319"/>
      <c r="AB8007" s="319"/>
      <c r="AC8007" s="319"/>
      <c r="AD8007" s="319"/>
      <c r="AE8007" s="319"/>
      <c r="AF8007" s="319"/>
    </row>
    <row r="8008" spans="2:32" s="313" customFormat="1" hidden="1" x14ac:dyDescent="0.25">
      <c r="B8008" s="313" t="s">
        <v>8838</v>
      </c>
      <c r="C8008" s="672"/>
      <c r="D8008" s="313" t="s">
        <v>13365</v>
      </c>
      <c r="E8008" s="313" t="s">
        <v>8839</v>
      </c>
      <c r="I8008" s="313" t="s">
        <v>8840</v>
      </c>
      <c r="J8008" s="313" t="s">
        <v>600</v>
      </c>
      <c r="K8008" s="313">
        <v>37</v>
      </c>
      <c r="L8008" s="319"/>
      <c r="M8008" s="319">
        <v>54</v>
      </c>
      <c r="N8008" s="319">
        <v>45</v>
      </c>
      <c r="O8008" s="319" t="s">
        <v>9644</v>
      </c>
      <c r="P8008" s="319">
        <v>12</v>
      </c>
      <c r="Q8008" s="319">
        <v>29</v>
      </c>
      <c r="R8008" s="319">
        <v>17</v>
      </c>
      <c r="S8008" s="319" t="s">
        <v>9645</v>
      </c>
      <c r="T8008" s="319">
        <v>8</v>
      </c>
      <c r="U8008" s="319">
        <v>37.912999999999997</v>
      </c>
      <c r="V8008" s="319">
        <v>12.488</v>
      </c>
      <c r="W8008" s="319"/>
      <c r="X8008" s="319"/>
      <c r="Y8008" s="319"/>
      <c r="Z8008" s="319"/>
      <c r="AA8008" s="319"/>
      <c r="AB8008" s="319"/>
      <c r="AC8008" s="319"/>
      <c r="AD8008" s="319"/>
      <c r="AE8008" s="319"/>
      <c r="AF8008" s="319"/>
    </row>
    <row r="8009" spans="2:32" s="313" customFormat="1" hidden="1" x14ac:dyDescent="0.25">
      <c r="B8009" s="313" t="s">
        <v>8942</v>
      </c>
      <c r="C8009" s="672"/>
      <c r="D8009" s="313" t="s">
        <v>13366</v>
      </c>
      <c r="E8009" s="313" t="s">
        <v>8943</v>
      </c>
      <c r="I8009" s="313" t="s">
        <v>8944</v>
      </c>
      <c r="J8009" s="313" t="s">
        <v>878</v>
      </c>
      <c r="K8009" s="313">
        <v>8</v>
      </c>
      <c r="L8009" s="319"/>
      <c r="M8009" s="319">
        <v>4</v>
      </c>
      <c r="N8009" s="319">
        <v>28</v>
      </c>
      <c r="O8009" s="319" t="s">
        <v>9644</v>
      </c>
      <c r="P8009" s="319">
        <v>76</v>
      </c>
      <c r="Q8009" s="319">
        <v>44</v>
      </c>
      <c r="R8009" s="319">
        <v>28</v>
      </c>
      <c r="S8009" s="319" t="s">
        <v>9648</v>
      </c>
      <c r="T8009" s="319">
        <v>3</v>
      </c>
      <c r="U8009" s="319">
        <v>8.0739999999999998</v>
      </c>
      <c r="V8009" s="319">
        <v>-76.741</v>
      </c>
      <c r="W8009" s="319"/>
      <c r="X8009" s="319"/>
      <c r="Y8009" s="319"/>
      <c r="Z8009" s="319"/>
      <c r="AA8009" s="319"/>
      <c r="AB8009" s="319"/>
      <c r="AC8009" s="319"/>
      <c r="AD8009" s="319"/>
      <c r="AE8009" s="319"/>
      <c r="AF8009" s="319"/>
    </row>
    <row r="8010" spans="2:32" s="313" customFormat="1" hidden="1" x14ac:dyDescent="0.25">
      <c r="B8010" s="313" t="s">
        <v>8942</v>
      </c>
      <c r="C8010" s="672"/>
      <c r="D8010" s="313" t="s">
        <v>13367</v>
      </c>
      <c r="E8010" s="313" t="s">
        <v>8943</v>
      </c>
      <c r="I8010" s="313" t="s">
        <v>8945</v>
      </c>
      <c r="J8010" s="313" t="s">
        <v>878</v>
      </c>
      <c r="K8010" s="313">
        <v>25</v>
      </c>
      <c r="L8010" s="319"/>
      <c r="M8010" s="319">
        <v>59</v>
      </c>
      <c r="N8010" s="319">
        <v>10</v>
      </c>
      <c r="O8010" s="319" t="s">
        <v>9644</v>
      </c>
      <c r="P8010" s="319">
        <v>63</v>
      </c>
      <c r="Q8010" s="319">
        <v>1</v>
      </c>
      <c r="R8010" s="319">
        <v>48</v>
      </c>
      <c r="S8010" s="319" t="s">
        <v>9645</v>
      </c>
      <c r="T8010" s="319">
        <v>152</v>
      </c>
      <c r="U8010" s="319">
        <v>25.986000000000001</v>
      </c>
      <c r="V8010" s="319">
        <v>63.03</v>
      </c>
      <c r="W8010" s="319"/>
      <c r="X8010" s="319"/>
      <c r="Y8010" s="319"/>
      <c r="Z8010" s="319"/>
      <c r="AA8010" s="319"/>
      <c r="AB8010" s="319"/>
      <c r="AC8010" s="319"/>
      <c r="AD8010" s="319"/>
      <c r="AE8010" s="319"/>
      <c r="AF8010" s="319"/>
    </row>
    <row r="8011" spans="2:32" s="313" customFormat="1" hidden="1" x14ac:dyDescent="0.25">
      <c r="B8011" s="313" t="s">
        <v>8797</v>
      </c>
      <c r="C8011" s="672"/>
      <c r="D8011" s="313" t="s">
        <v>13368</v>
      </c>
      <c r="E8011" s="313" t="s">
        <v>8798</v>
      </c>
      <c r="I8011" s="313" t="s">
        <v>8799</v>
      </c>
      <c r="J8011" s="313" t="s">
        <v>469</v>
      </c>
      <c r="K8011" s="313">
        <v>25</v>
      </c>
      <c r="L8011" s="319"/>
      <c r="M8011" s="319">
        <v>34</v>
      </c>
      <c r="N8011" s="319">
        <v>5</v>
      </c>
      <c r="O8011" s="319" t="s">
        <v>9644</v>
      </c>
      <c r="P8011" s="319">
        <v>103</v>
      </c>
      <c r="Q8011" s="319">
        <v>24</v>
      </c>
      <c r="R8011" s="319">
        <v>38</v>
      </c>
      <c r="S8011" s="319" t="s">
        <v>9648</v>
      </c>
      <c r="T8011" s="319">
        <v>1126</v>
      </c>
      <c r="U8011" s="319">
        <v>25.568000000000001</v>
      </c>
      <c r="V8011" s="319">
        <v>-103.411</v>
      </c>
      <c r="W8011" s="319"/>
      <c r="X8011" s="319"/>
      <c r="Y8011" s="319"/>
      <c r="Z8011" s="319"/>
      <c r="AA8011" s="319"/>
      <c r="AB8011" s="319"/>
      <c r="AC8011" s="319"/>
      <c r="AD8011" s="319"/>
      <c r="AE8011" s="319"/>
      <c r="AF8011" s="319"/>
    </row>
    <row r="8012" spans="2:32" s="313" customFormat="1" hidden="1" x14ac:dyDescent="0.25">
      <c r="B8012" s="313" t="s">
        <v>8878</v>
      </c>
      <c r="C8012" s="672"/>
      <c r="D8012" s="313" t="s">
        <v>13369</v>
      </c>
      <c r="E8012" s="313" t="s">
        <v>8879</v>
      </c>
      <c r="I8012" s="313" t="s">
        <v>8880</v>
      </c>
      <c r="J8012" s="313" t="s">
        <v>621</v>
      </c>
      <c r="K8012" s="313">
        <v>63</v>
      </c>
      <c r="L8012" s="319"/>
      <c r="M8012" s="319">
        <v>27</v>
      </c>
      <c r="N8012" s="319">
        <v>27</v>
      </c>
      <c r="O8012" s="319" t="s">
        <v>9644</v>
      </c>
      <c r="P8012" s="319">
        <v>10</v>
      </c>
      <c r="Q8012" s="319">
        <v>56</v>
      </c>
      <c r="R8012" s="319">
        <v>23</v>
      </c>
      <c r="S8012" s="319" t="s">
        <v>9645</v>
      </c>
      <c r="T8012" s="319">
        <v>18</v>
      </c>
      <c r="U8012" s="319">
        <v>63.457999999999998</v>
      </c>
      <c r="V8012" s="319">
        <v>10.94</v>
      </c>
      <c r="W8012" s="319"/>
      <c r="X8012" s="319"/>
      <c r="Y8012" s="319"/>
      <c r="Z8012" s="319"/>
      <c r="AA8012" s="319"/>
      <c r="AB8012" s="319"/>
      <c r="AC8012" s="319"/>
      <c r="AD8012" s="319"/>
      <c r="AE8012" s="319"/>
      <c r="AF8012" s="319"/>
    </row>
    <row r="8013" spans="2:32" s="313" customFormat="1" hidden="1" x14ac:dyDescent="0.25">
      <c r="B8013" s="313" t="s">
        <v>8725</v>
      </c>
      <c r="C8013" s="672"/>
      <c r="D8013" s="313" t="s">
        <v>13370</v>
      </c>
      <c r="E8013" s="313" t="s">
        <v>8726</v>
      </c>
      <c r="I8013" s="313" t="s">
        <v>8725</v>
      </c>
      <c r="J8013" s="313" t="s">
        <v>433</v>
      </c>
      <c r="K8013" s="313">
        <v>56</v>
      </c>
      <c r="L8013" s="319"/>
      <c r="M8013" s="319">
        <v>29</v>
      </c>
      <c r="N8013" s="319">
        <v>57</v>
      </c>
      <c r="O8013" s="319" t="s">
        <v>9644</v>
      </c>
      <c r="P8013" s="319">
        <v>6</v>
      </c>
      <c r="Q8013" s="319">
        <v>52</v>
      </c>
      <c r="R8013" s="319">
        <v>9</v>
      </c>
      <c r="S8013" s="319" t="s">
        <v>9648</v>
      </c>
      <c r="T8013" s="319">
        <v>12</v>
      </c>
      <c r="U8013" s="319">
        <v>56.499000000000002</v>
      </c>
      <c r="V8013" s="319">
        <v>-6.8689999999999998</v>
      </c>
      <c r="W8013" s="319"/>
      <c r="X8013" s="319"/>
      <c r="Y8013" s="319"/>
      <c r="Z8013" s="319"/>
      <c r="AA8013" s="319"/>
      <c r="AB8013" s="319"/>
      <c r="AC8013" s="319"/>
      <c r="AD8013" s="319"/>
      <c r="AE8013" s="319"/>
      <c r="AF8013" s="319"/>
    </row>
    <row r="8014" spans="2:32" s="313" customFormat="1" hidden="1" x14ac:dyDescent="0.25">
      <c r="B8014" s="313" t="s">
        <v>8795</v>
      </c>
      <c r="C8014" s="672"/>
      <c r="D8014" s="313" t="s">
        <v>13371</v>
      </c>
      <c r="E8014" s="313" t="s">
        <v>8796</v>
      </c>
      <c r="I8014" s="313" t="s">
        <v>8795</v>
      </c>
      <c r="J8014" s="313" t="s">
        <v>621</v>
      </c>
      <c r="K8014" s="313">
        <v>59</v>
      </c>
      <c r="L8014" s="319"/>
      <c r="M8014" s="319">
        <v>11</v>
      </c>
      <c r="N8014" s="319">
        <v>12</v>
      </c>
      <c r="O8014" s="319" t="s">
        <v>9644</v>
      </c>
      <c r="P8014" s="319">
        <v>10</v>
      </c>
      <c r="Q8014" s="319">
        <v>15</v>
      </c>
      <c r="R8014" s="319">
        <v>31</v>
      </c>
      <c r="S8014" s="319" t="s">
        <v>9645</v>
      </c>
      <c r="T8014" s="319">
        <v>88</v>
      </c>
      <c r="U8014" s="319">
        <v>59.186999999999998</v>
      </c>
      <c r="V8014" s="319">
        <v>10.259</v>
      </c>
      <c r="W8014" s="319"/>
      <c r="X8014" s="319"/>
      <c r="Y8014" s="319"/>
      <c r="Z8014" s="319"/>
      <c r="AA8014" s="319"/>
      <c r="AB8014" s="319"/>
      <c r="AC8014" s="319"/>
      <c r="AD8014" s="319"/>
      <c r="AE8014" s="319"/>
      <c r="AF8014" s="319"/>
    </row>
    <row r="8015" spans="2:32" s="313" customFormat="1" hidden="1" x14ac:dyDescent="0.25">
      <c r="B8015" s="313" t="s">
        <v>8570</v>
      </c>
      <c r="C8015" s="672"/>
      <c r="D8015" s="313" t="s">
        <v>13372</v>
      </c>
      <c r="E8015" s="313" t="s">
        <v>8571</v>
      </c>
      <c r="I8015" s="313" t="s">
        <v>8570</v>
      </c>
      <c r="J8015" s="313" t="s">
        <v>627</v>
      </c>
      <c r="K8015" s="313">
        <v>37</v>
      </c>
      <c r="L8015" s="319"/>
      <c r="M8015" s="319">
        <v>40</v>
      </c>
      <c r="N8015" s="319">
        <v>19</v>
      </c>
      <c r="O8015" s="319" t="s">
        <v>9647</v>
      </c>
      <c r="P8015" s="319">
        <v>176</v>
      </c>
      <c r="Q8015" s="319">
        <v>11</v>
      </c>
      <c r="R8015" s="319">
        <v>46</v>
      </c>
      <c r="S8015" s="319" t="s">
        <v>9645</v>
      </c>
      <c r="T8015" s="319">
        <v>4</v>
      </c>
      <c r="U8015" s="319">
        <v>-37.671999999999997</v>
      </c>
      <c r="V8015" s="319">
        <v>176.196</v>
      </c>
      <c r="W8015" s="319"/>
      <c r="X8015" s="319"/>
      <c r="Y8015" s="319"/>
      <c r="Z8015" s="319"/>
      <c r="AA8015" s="319"/>
      <c r="AB8015" s="319"/>
      <c r="AC8015" s="319"/>
      <c r="AD8015" s="319"/>
      <c r="AE8015" s="319"/>
      <c r="AF8015" s="319"/>
    </row>
    <row r="8016" spans="2:32" s="313" customFormat="1" hidden="1" x14ac:dyDescent="0.25">
      <c r="B8016" s="313" t="s">
        <v>8534</v>
      </c>
      <c r="C8016" s="672"/>
      <c r="D8016" s="313" t="s">
        <v>13373</v>
      </c>
      <c r="E8016" s="313" t="s">
        <v>8535</v>
      </c>
      <c r="I8016" s="313" t="s">
        <v>8536</v>
      </c>
      <c r="J8016" s="313" t="s">
        <v>726</v>
      </c>
      <c r="K8016" s="313">
        <v>3</v>
      </c>
      <c r="L8016" s="319"/>
      <c r="M8016" s="319">
        <v>19</v>
      </c>
      <c r="N8016" s="319">
        <v>35</v>
      </c>
      <c r="O8016" s="319" t="s">
        <v>9644</v>
      </c>
      <c r="P8016" s="319">
        <v>117</v>
      </c>
      <c r="Q8016" s="319">
        <v>33</v>
      </c>
      <c r="R8016" s="319">
        <v>59</v>
      </c>
      <c r="S8016" s="319" t="s">
        <v>9645</v>
      </c>
      <c r="T8016" s="319">
        <v>7</v>
      </c>
      <c r="U8016" s="319">
        <v>3.3260000000000001</v>
      </c>
      <c r="V8016" s="319">
        <v>117.566</v>
      </c>
      <c r="W8016" s="319"/>
      <c r="X8016" s="319"/>
      <c r="Y8016" s="319"/>
      <c r="Z8016" s="319"/>
      <c r="AA8016" s="319"/>
      <c r="AB8016" s="319"/>
      <c r="AC8016" s="319"/>
      <c r="AD8016" s="319"/>
      <c r="AE8016" s="319"/>
      <c r="AF8016" s="319"/>
    </row>
    <row r="8017" spans="2:32" s="313" customFormat="1" hidden="1" x14ac:dyDescent="0.25">
      <c r="B8017" s="313" t="s">
        <v>8784</v>
      </c>
      <c r="C8017" s="672"/>
      <c r="D8017" s="313" t="s">
        <v>13374</v>
      </c>
      <c r="E8017" s="313" t="s">
        <v>8785</v>
      </c>
      <c r="I8017" s="313" t="s">
        <v>8784</v>
      </c>
      <c r="J8017" s="313" t="s">
        <v>600</v>
      </c>
      <c r="K8017" s="313">
        <v>45</v>
      </c>
      <c r="L8017" s="319"/>
      <c r="M8017" s="319">
        <v>12</v>
      </c>
      <c r="N8017" s="319">
        <v>2</v>
      </c>
      <c r="O8017" s="319" t="s">
        <v>9644</v>
      </c>
      <c r="P8017" s="319">
        <v>7</v>
      </c>
      <c r="Q8017" s="319">
        <v>38</v>
      </c>
      <c r="R8017" s="319">
        <v>58</v>
      </c>
      <c r="S8017" s="319" t="s">
        <v>9645</v>
      </c>
      <c r="T8017" s="319">
        <v>302</v>
      </c>
      <c r="U8017" s="319">
        <v>45.201000000000001</v>
      </c>
      <c r="V8017" s="319">
        <v>7.649</v>
      </c>
      <c r="W8017" s="319"/>
      <c r="X8017" s="319"/>
      <c r="Y8017" s="319"/>
      <c r="Z8017" s="319"/>
      <c r="AA8017" s="319"/>
      <c r="AB8017" s="319"/>
      <c r="AC8017" s="319"/>
      <c r="AD8017" s="319"/>
      <c r="AE8017" s="319"/>
      <c r="AF8017" s="319"/>
    </row>
    <row r="8018" spans="2:32" s="313" customFormat="1" hidden="1" x14ac:dyDescent="0.25">
      <c r="B8018" s="313" t="s">
        <v>8858</v>
      </c>
      <c r="C8018" s="672"/>
      <c r="D8018" s="313" t="s">
        <v>13375</v>
      </c>
      <c r="E8018" s="313" t="s">
        <v>8859</v>
      </c>
      <c r="I8018" s="313" t="s">
        <v>8860</v>
      </c>
      <c r="J8018" s="313" t="s">
        <v>850</v>
      </c>
      <c r="K8018" s="313">
        <v>8</v>
      </c>
      <c r="L8018" s="319"/>
      <c r="M8018" s="319">
        <v>32</v>
      </c>
      <c r="N8018" s="319">
        <v>20</v>
      </c>
      <c r="O8018" s="319" t="s">
        <v>9644</v>
      </c>
      <c r="P8018" s="319">
        <v>81</v>
      </c>
      <c r="Q8018" s="319">
        <v>10</v>
      </c>
      <c r="R8018" s="319">
        <v>53</v>
      </c>
      <c r="S8018" s="319" t="s">
        <v>9645</v>
      </c>
      <c r="T8018" s="319">
        <v>2</v>
      </c>
      <c r="U8018" s="319">
        <v>8.5389999999999997</v>
      </c>
      <c r="V8018" s="319">
        <v>81.180999999999997</v>
      </c>
      <c r="W8018" s="319"/>
      <c r="X8018" s="319"/>
      <c r="Y8018" s="319"/>
      <c r="Z8018" s="319"/>
      <c r="AA8018" s="319"/>
      <c r="AB8018" s="319"/>
      <c r="AC8018" s="319"/>
      <c r="AD8018" s="319"/>
      <c r="AE8018" s="319"/>
      <c r="AF8018" s="319"/>
    </row>
    <row r="8019" spans="2:32" s="313" customFormat="1" hidden="1" x14ac:dyDescent="0.25">
      <c r="B8019" s="313" t="s">
        <v>7472</v>
      </c>
      <c r="C8019" s="672"/>
      <c r="D8019" s="313" t="s">
        <v>13376</v>
      </c>
      <c r="E8019" s="313" t="s">
        <v>7473</v>
      </c>
      <c r="I8019" s="313" t="s">
        <v>7474</v>
      </c>
      <c r="J8019" s="313" t="s">
        <v>600</v>
      </c>
      <c r="K8019" s="313">
        <v>45</v>
      </c>
      <c r="L8019" s="319"/>
      <c r="M8019" s="319">
        <v>49</v>
      </c>
      <c r="N8019" s="319">
        <v>40</v>
      </c>
      <c r="O8019" s="319" t="s">
        <v>9644</v>
      </c>
      <c r="P8019" s="319">
        <v>13</v>
      </c>
      <c r="Q8019" s="319">
        <v>27</v>
      </c>
      <c r="R8019" s="319">
        <v>59</v>
      </c>
      <c r="S8019" s="319" t="s">
        <v>9645</v>
      </c>
      <c r="T8019" s="319">
        <v>12</v>
      </c>
      <c r="U8019" s="319">
        <v>45.828000000000003</v>
      </c>
      <c r="V8019" s="319">
        <v>13.465999999999999</v>
      </c>
      <c r="W8019" s="319"/>
      <c r="X8019" s="319"/>
      <c r="Y8019" s="319"/>
      <c r="Z8019" s="319"/>
      <c r="AA8019" s="319"/>
      <c r="AB8019" s="319"/>
      <c r="AC8019" s="319"/>
      <c r="AD8019" s="319"/>
      <c r="AE8019" s="319"/>
      <c r="AF8019" s="319"/>
    </row>
    <row r="8020" spans="2:32" s="313" customFormat="1" hidden="1" x14ac:dyDescent="0.25">
      <c r="B8020" s="313" t="s">
        <v>8884</v>
      </c>
      <c r="C8020" s="672"/>
      <c r="D8020" s="313" t="s">
        <v>13377</v>
      </c>
      <c r="E8020" s="313" t="s">
        <v>8885</v>
      </c>
      <c r="I8020" s="313" t="s">
        <v>8886</v>
      </c>
      <c r="J8020" s="313" t="s">
        <v>772</v>
      </c>
      <c r="K8020" s="313">
        <v>8</v>
      </c>
      <c r="L8020" s="319"/>
      <c r="M8020" s="319">
        <v>5</v>
      </c>
      <c r="N8020" s="319">
        <v>5</v>
      </c>
      <c r="O8020" s="319" t="s">
        <v>9647</v>
      </c>
      <c r="P8020" s="319">
        <v>79</v>
      </c>
      <c r="Q8020" s="319">
        <v>6</v>
      </c>
      <c r="R8020" s="319">
        <v>34</v>
      </c>
      <c r="S8020" s="319" t="s">
        <v>9648</v>
      </c>
      <c r="T8020" s="319">
        <v>23</v>
      </c>
      <c r="U8020" s="319">
        <v>-8.0850000000000009</v>
      </c>
      <c r="V8020" s="319">
        <v>-79.108999999999995</v>
      </c>
      <c r="W8020" s="319"/>
      <c r="X8020" s="319"/>
      <c r="Y8020" s="319"/>
      <c r="Z8020" s="319"/>
      <c r="AA8020" s="319"/>
      <c r="AB8020" s="319"/>
      <c r="AC8020" s="319"/>
      <c r="AD8020" s="319"/>
      <c r="AE8020" s="319"/>
      <c r="AF8020" s="319"/>
    </row>
    <row r="8021" spans="2:32" s="313" customFormat="1" hidden="1" x14ac:dyDescent="0.25">
      <c r="B8021" s="313" t="s">
        <v>8870</v>
      </c>
      <c r="C8021" s="672"/>
      <c r="D8021" s="313" t="s">
        <v>13378</v>
      </c>
      <c r="E8021" s="313" t="s">
        <v>8871</v>
      </c>
      <c r="I8021" s="313" t="s">
        <v>8872</v>
      </c>
      <c r="J8021" s="313" t="s">
        <v>516</v>
      </c>
      <c r="K8021" s="313">
        <v>8</v>
      </c>
      <c r="L8021" s="319"/>
      <c r="M8021" s="319">
        <v>28</v>
      </c>
      <c r="N8021" s="319">
        <v>55</v>
      </c>
      <c r="O8021" s="319" t="s">
        <v>9644</v>
      </c>
      <c r="P8021" s="319">
        <v>76</v>
      </c>
      <c r="Q8021" s="319">
        <v>55</v>
      </c>
      <c r="R8021" s="319">
        <v>5</v>
      </c>
      <c r="S8021" s="319" t="s">
        <v>9645</v>
      </c>
      <c r="T8021" s="319">
        <v>5</v>
      </c>
      <c r="U8021" s="319">
        <v>8.4819999999999993</v>
      </c>
      <c r="V8021" s="319">
        <v>76.918000000000006</v>
      </c>
      <c r="W8021" s="319"/>
      <c r="X8021" s="319"/>
      <c r="Y8021" s="319"/>
      <c r="Z8021" s="319"/>
      <c r="AA8021" s="319"/>
      <c r="AB8021" s="319"/>
      <c r="AC8021" s="319"/>
      <c r="AD8021" s="319"/>
      <c r="AE8021" s="319"/>
      <c r="AF8021" s="319"/>
    </row>
    <row r="8022" spans="2:32" s="313" customFormat="1" hidden="1" x14ac:dyDescent="0.25">
      <c r="B8022" s="313" t="s">
        <v>8542</v>
      </c>
      <c r="C8022" s="672"/>
      <c r="D8022" s="313" t="s">
        <v>13379</v>
      </c>
      <c r="E8022" s="313" t="s">
        <v>8543</v>
      </c>
      <c r="I8022" s="313" t="s">
        <v>8544</v>
      </c>
      <c r="J8022" s="313" t="s">
        <v>4458</v>
      </c>
      <c r="K8022" s="313">
        <v>1</v>
      </c>
      <c r="L8022" s="319"/>
      <c r="M8022" s="319">
        <v>22</v>
      </c>
      <c r="N8022" s="319">
        <v>53</v>
      </c>
      <c r="O8022" s="319" t="s">
        <v>9644</v>
      </c>
      <c r="P8022" s="319">
        <v>173</v>
      </c>
      <c r="Q8022" s="319">
        <v>8</v>
      </c>
      <c r="R8022" s="319">
        <v>49</v>
      </c>
      <c r="S8022" s="319" t="s">
        <v>9645</v>
      </c>
      <c r="T8022" s="319">
        <v>3</v>
      </c>
      <c r="U8022" s="319">
        <v>1.381</v>
      </c>
      <c r="V8022" s="319">
        <v>173.14699999999999</v>
      </c>
      <c r="W8022" s="319"/>
      <c r="X8022" s="319"/>
      <c r="Y8022" s="319"/>
      <c r="Z8022" s="319"/>
      <c r="AA8022" s="319"/>
      <c r="AB8022" s="319"/>
      <c r="AC8022" s="319"/>
      <c r="AD8022" s="319"/>
      <c r="AE8022" s="319"/>
      <c r="AF8022" s="319"/>
    </row>
    <row r="8023" spans="2:32" s="313" customFormat="1" hidden="1" x14ac:dyDescent="0.25">
      <c r="B8023" s="313" t="s">
        <v>8730</v>
      </c>
      <c r="C8023" s="672"/>
      <c r="D8023" s="313" t="s">
        <v>13380</v>
      </c>
      <c r="E8023" s="313" t="s">
        <v>8731</v>
      </c>
      <c r="I8023" s="313" t="s">
        <v>8732</v>
      </c>
      <c r="J8023" s="313" t="s">
        <v>516</v>
      </c>
      <c r="K8023" s="313">
        <v>10</v>
      </c>
      <c r="L8023" s="319"/>
      <c r="M8023" s="319">
        <v>45</v>
      </c>
      <c r="N8023" s="319">
        <v>55</v>
      </c>
      <c r="O8023" s="319" t="s">
        <v>9644</v>
      </c>
      <c r="P8023" s="319">
        <v>78</v>
      </c>
      <c r="Q8023" s="319">
        <v>42</v>
      </c>
      <c r="R8023" s="319">
        <v>32</v>
      </c>
      <c r="S8023" s="319" t="s">
        <v>9645</v>
      </c>
      <c r="T8023" s="319">
        <v>88</v>
      </c>
      <c r="U8023" s="319">
        <v>10.765000000000001</v>
      </c>
      <c r="V8023" s="319">
        <v>78.709000000000003</v>
      </c>
      <c r="W8023" s="319"/>
      <c r="X8023" s="319"/>
      <c r="Y8023" s="319"/>
      <c r="Z8023" s="319"/>
      <c r="AA8023" s="319"/>
      <c r="AB8023" s="319"/>
      <c r="AC8023" s="319"/>
      <c r="AD8023" s="319"/>
      <c r="AE8023" s="319"/>
      <c r="AF8023" s="319"/>
    </row>
    <row r="8024" spans="2:32" s="313" customFormat="1" hidden="1" x14ac:dyDescent="0.25">
      <c r="B8024" s="313" t="s">
        <v>8438</v>
      </c>
      <c r="C8024" s="672"/>
      <c r="D8024" s="313" t="s">
        <v>13381</v>
      </c>
      <c r="E8024" s="313" t="s">
        <v>8441</v>
      </c>
      <c r="I8024" s="313" t="s">
        <v>8442</v>
      </c>
      <c r="J8024" s="313" t="s">
        <v>2050</v>
      </c>
      <c r="K8024" s="313">
        <v>25</v>
      </c>
      <c r="L8024" s="319"/>
      <c r="M8024" s="319">
        <v>4</v>
      </c>
      <c r="N8024" s="319">
        <v>10</v>
      </c>
      <c r="O8024" s="319" t="s">
        <v>9644</v>
      </c>
      <c r="P8024" s="319">
        <v>121</v>
      </c>
      <c r="Q8024" s="319">
        <v>33</v>
      </c>
      <c r="R8024" s="319">
        <v>6</v>
      </c>
      <c r="S8024" s="319" t="s">
        <v>9645</v>
      </c>
      <c r="T8024" s="319">
        <v>6</v>
      </c>
      <c r="U8024" s="319">
        <v>25.068999999999999</v>
      </c>
      <c r="V8024" s="319">
        <v>121.55200000000001</v>
      </c>
      <c r="W8024" s="319"/>
      <c r="X8024" s="319"/>
      <c r="Y8024" s="319"/>
      <c r="Z8024" s="319"/>
      <c r="AA8024" s="319"/>
      <c r="AB8024" s="319"/>
      <c r="AC8024" s="319"/>
      <c r="AD8024" s="319"/>
      <c r="AE8024" s="319"/>
      <c r="AF8024" s="319"/>
    </row>
    <row r="8025" spans="2:32" s="313" customFormat="1" hidden="1" x14ac:dyDescent="0.25">
      <c r="B8025" s="313" t="s">
        <v>8890</v>
      </c>
      <c r="C8025" s="672"/>
      <c r="D8025" s="313" t="s">
        <v>13382</v>
      </c>
      <c r="E8025" s="313" t="s">
        <v>8891</v>
      </c>
      <c r="I8025" s="313" t="s">
        <v>8892</v>
      </c>
      <c r="J8025" s="313" t="s">
        <v>421</v>
      </c>
      <c r="K8025" s="313">
        <v>51</v>
      </c>
      <c r="L8025" s="319"/>
      <c r="M8025" s="319">
        <v>1</v>
      </c>
      <c r="N8025" s="319">
        <v>20</v>
      </c>
      <c r="O8025" s="319" t="s">
        <v>9644</v>
      </c>
      <c r="P8025" s="319">
        <v>71</v>
      </c>
      <c r="Q8025" s="319">
        <v>28</v>
      </c>
      <c r="R8025" s="319">
        <v>2</v>
      </c>
      <c r="S8025" s="319" t="s">
        <v>9645</v>
      </c>
      <c r="T8025" s="319">
        <v>356</v>
      </c>
      <c r="U8025" s="319">
        <v>51.021999999999998</v>
      </c>
      <c r="V8025" s="319">
        <v>71.466999999999999</v>
      </c>
      <c r="W8025" s="319"/>
      <c r="X8025" s="319"/>
      <c r="Y8025" s="319"/>
      <c r="Z8025" s="319"/>
      <c r="AA8025" s="319"/>
      <c r="AB8025" s="319"/>
      <c r="AC8025" s="319"/>
      <c r="AD8025" s="319"/>
      <c r="AE8025" s="319"/>
      <c r="AF8025" s="319"/>
    </row>
    <row r="8026" spans="2:32" s="313" customFormat="1" hidden="1" x14ac:dyDescent="0.25">
      <c r="B8026" s="313" t="s">
        <v>8852</v>
      </c>
      <c r="C8026" s="672"/>
      <c r="D8026" s="313" t="s">
        <v>13383</v>
      </c>
      <c r="E8026" s="313" t="s">
        <v>8854</v>
      </c>
      <c r="I8026" s="313" t="s">
        <v>8852</v>
      </c>
      <c r="J8026" s="313" t="s">
        <v>600</v>
      </c>
      <c r="K8026" s="313">
        <v>45</v>
      </c>
      <c r="L8026" s="319"/>
      <c r="M8026" s="319">
        <v>38</v>
      </c>
      <c r="N8026" s="319">
        <v>55</v>
      </c>
      <c r="O8026" s="319" t="s">
        <v>9644</v>
      </c>
      <c r="P8026" s="319">
        <v>12</v>
      </c>
      <c r="Q8026" s="319">
        <v>11</v>
      </c>
      <c r="R8026" s="319">
        <v>43</v>
      </c>
      <c r="S8026" s="319" t="s">
        <v>9645</v>
      </c>
      <c r="T8026" s="319">
        <v>18</v>
      </c>
      <c r="U8026" s="319">
        <v>45.649000000000001</v>
      </c>
      <c r="V8026" s="319">
        <v>12.195</v>
      </c>
      <c r="W8026" s="319"/>
      <c r="X8026" s="319"/>
      <c r="Y8026" s="319"/>
      <c r="Z8026" s="319"/>
      <c r="AA8026" s="319"/>
      <c r="AB8026" s="319"/>
      <c r="AC8026" s="319"/>
      <c r="AD8026" s="319"/>
      <c r="AE8026" s="319"/>
      <c r="AF8026" s="319"/>
    </row>
    <row r="8027" spans="2:32" s="313" customFormat="1" hidden="1" x14ac:dyDescent="0.25">
      <c r="B8027" s="313" t="s">
        <v>8895</v>
      </c>
      <c r="C8027" s="672"/>
      <c r="D8027" s="313" t="s">
        <v>13384</v>
      </c>
      <c r="E8027" s="313" t="s">
        <v>8896</v>
      </c>
      <c r="I8027" s="313" t="s">
        <v>8895</v>
      </c>
      <c r="J8027" s="313" t="s">
        <v>565</v>
      </c>
      <c r="K8027" s="313">
        <v>34</v>
      </c>
      <c r="L8027" s="319"/>
      <c r="M8027" s="319">
        <v>17</v>
      </c>
      <c r="N8027" s="319">
        <v>5</v>
      </c>
      <c r="O8027" s="319" t="s">
        <v>9644</v>
      </c>
      <c r="P8027" s="319">
        <v>129</v>
      </c>
      <c r="Q8027" s="319">
        <v>19</v>
      </c>
      <c r="R8027" s="319">
        <v>49</v>
      </c>
      <c r="S8027" s="319" t="s">
        <v>9645</v>
      </c>
      <c r="T8027" s="319">
        <v>65</v>
      </c>
      <c r="U8027" s="319">
        <v>34.284999999999997</v>
      </c>
      <c r="V8027" s="319">
        <v>129.33000000000001</v>
      </c>
      <c r="W8027" s="319"/>
      <c r="X8027" s="319"/>
      <c r="Y8027" s="319"/>
      <c r="Z8027" s="319"/>
      <c r="AA8027" s="319"/>
      <c r="AB8027" s="319"/>
      <c r="AC8027" s="319"/>
      <c r="AD8027" s="319"/>
      <c r="AE8027" s="319"/>
      <c r="AF8027" s="319"/>
    </row>
    <row r="8028" spans="2:32" s="313" customFormat="1" hidden="1" x14ac:dyDescent="0.25">
      <c r="B8028" s="313" t="s">
        <v>8494</v>
      </c>
      <c r="C8028" s="672"/>
      <c r="D8028" s="313" t="s">
        <v>13385</v>
      </c>
      <c r="E8028" s="313" t="s">
        <v>8495</v>
      </c>
      <c r="I8028" s="313" t="s">
        <v>8494</v>
      </c>
      <c r="J8028" s="313" t="s">
        <v>469</v>
      </c>
      <c r="K8028" s="313">
        <v>22</v>
      </c>
      <c r="L8028" s="319"/>
      <c r="M8028" s="319">
        <v>2</v>
      </c>
      <c r="N8028" s="319">
        <v>17</v>
      </c>
      <c r="O8028" s="319" t="s">
        <v>9644</v>
      </c>
      <c r="P8028" s="319">
        <v>98</v>
      </c>
      <c r="Q8028" s="319">
        <v>48</v>
      </c>
      <c r="R8028" s="319">
        <v>23</v>
      </c>
      <c r="S8028" s="319" t="s">
        <v>9648</v>
      </c>
      <c r="T8028" s="319">
        <v>50</v>
      </c>
      <c r="U8028" s="319">
        <v>22.038</v>
      </c>
      <c r="V8028" s="319">
        <v>-98.805999999999997</v>
      </c>
      <c r="W8028" s="319"/>
      <c r="X8028" s="319"/>
      <c r="Y8028" s="319"/>
      <c r="Z8028" s="319"/>
      <c r="AA8028" s="319"/>
      <c r="AB8028" s="319"/>
      <c r="AC8028" s="319"/>
      <c r="AD8028" s="319"/>
      <c r="AE8028" s="319"/>
      <c r="AF8028" s="319"/>
    </row>
    <row r="8029" spans="2:32" s="313" customFormat="1" hidden="1" x14ac:dyDescent="0.25">
      <c r="B8029" s="313" t="s">
        <v>8681</v>
      </c>
      <c r="C8029" s="672"/>
      <c r="D8029" s="313" t="s">
        <v>13386</v>
      </c>
      <c r="E8029" s="313" t="s">
        <v>8682</v>
      </c>
      <c r="I8029" s="313" t="s">
        <v>8683</v>
      </c>
      <c r="J8029" s="313" t="s">
        <v>1291</v>
      </c>
      <c r="K8029" s="313">
        <v>39</v>
      </c>
      <c r="L8029" s="319"/>
      <c r="M8029" s="319">
        <v>7</v>
      </c>
      <c r="N8029" s="319">
        <v>26</v>
      </c>
      <c r="O8029" s="319" t="s">
        <v>9644</v>
      </c>
      <c r="P8029" s="319">
        <v>117</v>
      </c>
      <c r="Q8029" s="319">
        <v>20</v>
      </c>
      <c r="R8029" s="319">
        <v>46</v>
      </c>
      <c r="S8029" s="319" t="s">
        <v>9645</v>
      </c>
      <c r="T8029" s="319">
        <v>3</v>
      </c>
      <c r="U8029" s="319">
        <v>39.124000000000002</v>
      </c>
      <c r="V8029" s="319">
        <v>117.346</v>
      </c>
      <c r="W8029" s="319"/>
      <c r="X8029" s="319"/>
      <c r="Y8029" s="319"/>
      <c r="Z8029" s="319"/>
      <c r="AA8029" s="319"/>
      <c r="AB8029" s="319"/>
      <c r="AC8029" s="319"/>
      <c r="AD8029" s="319"/>
      <c r="AE8029" s="319"/>
      <c r="AF8029" s="319"/>
    </row>
    <row r="8030" spans="2:32" s="313" customFormat="1" hidden="1" x14ac:dyDescent="0.25">
      <c r="B8030" s="313" t="s">
        <v>8708</v>
      </c>
      <c r="C8030" s="672"/>
      <c r="D8030" s="313" t="s">
        <v>13387</v>
      </c>
      <c r="E8030" s="313" t="s">
        <v>8709</v>
      </c>
      <c r="I8030" s="313" t="s">
        <v>8710</v>
      </c>
      <c r="J8030" s="313" t="s">
        <v>869</v>
      </c>
      <c r="K8030" s="313">
        <v>45</v>
      </c>
      <c r="L8030" s="319"/>
      <c r="M8030" s="319">
        <v>48</v>
      </c>
      <c r="N8030" s="319">
        <v>36</v>
      </c>
      <c r="O8030" s="319" t="s">
        <v>9644</v>
      </c>
      <c r="P8030" s="319">
        <v>21</v>
      </c>
      <c r="Q8030" s="319">
        <v>20</v>
      </c>
      <c r="R8030" s="319">
        <v>16</v>
      </c>
      <c r="S8030" s="319" t="s">
        <v>9645</v>
      </c>
      <c r="T8030" s="319">
        <v>107</v>
      </c>
      <c r="U8030" s="319">
        <v>45.81</v>
      </c>
      <c r="V8030" s="319">
        <v>21.338000000000001</v>
      </c>
      <c r="W8030" s="319"/>
      <c r="X8030" s="319"/>
      <c r="Y8030" s="319"/>
      <c r="Z8030" s="319"/>
      <c r="AA8030" s="319"/>
      <c r="AB8030" s="319"/>
      <c r="AC8030" s="319"/>
      <c r="AD8030" s="319"/>
      <c r="AE8030" s="319"/>
      <c r="AF8030" s="319"/>
    </row>
    <row r="8031" spans="2:32" s="313" customFormat="1" hidden="1" x14ac:dyDescent="0.25">
      <c r="B8031" s="313" t="s">
        <v>8836</v>
      </c>
      <c r="C8031" s="672"/>
      <c r="D8031" s="313" t="s">
        <v>13388</v>
      </c>
      <c r="E8031" s="313" t="s">
        <v>8837</v>
      </c>
      <c r="I8031" s="313" t="s">
        <v>8836</v>
      </c>
      <c r="J8031" s="313" t="s">
        <v>1148</v>
      </c>
      <c r="K8031" s="313">
        <v>7</v>
      </c>
      <c r="L8031" s="319"/>
      <c r="M8031" s="319">
        <v>30</v>
      </c>
      <c r="N8031" s="319">
        <v>31</v>
      </c>
      <c r="O8031" s="319" t="s">
        <v>9644</v>
      </c>
      <c r="P8031" s="319">
        <v>99</v>
      </c>
      <c r="Q8031" s="319">
        <v>36</v>
      </c>
      <c r="R8031" s="319">
        <v>59</v>
      </c>
      <c r="S8031" s="319" t="s">
        <v>9645</v>
      </c>
      <c r="T8031" s="319">
        <v>21</v>
      </c>
      <c r="U8031" s="319">
        <v>7.5090000000000003</v>
      </c>
      <c r="V8031" s="319">
        <v>99.616</v>
      </c>
      <c r="W8031" s="319"/>
      <c r="X8031" s="319"/>
      <c r="Y8031" s="319"/>
      <c r="Z8031" s="319"/>
      <c r="AA8031" s="319"/>
      <c r="AB8031" s="319"/>
      <c r="AC8031" s="319"/>
      <c r="AD8031" s="319"/>
      <c r="AE8031" s="319"/>
      <c r="AF8031" s="319"/>
    </row>
    <row r="8032" spans="2:32" s="313" customFormat="1" hidden="1" x14ac:dyDescent="0.25">
      <c r="B8032" s="313" t="s">
        <v>8827</v>
      </c>
      <c r="C8032" s="672"/>
      <c r="D8032" s="313" t="s">
        <v>13389</v>
      </c>
      <c r="E8032" s="313" t="s">
        <v>8828</v>
      </c>
      <c r="I8032" s="313" t="s">
        <v>8827</v>
      </c>
      <c r="J8032" s="313" t="s">
        <v>493</v>
      </c>
      <c r="K8032" s="313">
        <v>19</v>
      </c>
      <c r="L8032" s="319"/>
      <c r="M8032" s="319">
        <v>15</v>
      </c>
      <c r="N8032" s="319">
        <v>9</v>
      </c>
      <c r="O8032" s="319" t="s">
        <v>9647</v>
      </c>
      <c r="P8032" s="319">
        <v>146</v>
      </c>
      <c r="Q8032" s="319">
        <v>45</v>
      </c>
      <c r="R8032" s="319">
        <v>55</v>
      </c>
      <c r="S8032" s="319" t="s">
        <v>9645</v>
      </c>
      <c r="T8032" s="319">
        <v>6</v>
      </c>
      <c r="U8032" s="319">
        <v>-19.253</v>
      </c>
      <c r="V8032" s="319">
        <v>146.76499999999999</v>
      </c>
      <c r="W8032" s="319"/>
      <c r="X8032" s="319"/>
      <c r="Y8032" s="319"/>
      <c r="Z8032" s="319"/>
      <c r="AA8032" s="319"/>
      <c r="AB8032" s="319"/>
      <c r="AC8032" s="319"/>
      <c r="AD8032" s="319"/>
      <c r="AE8032" s="319"/>
      <c r="AF8032" s="319"/>
    </row>
    <row r="8033" spans="2:32" s="313" customFormat="1" hidden="1" x14ac:dyDescent="0.25">
      <c r="B8033" s="313" t="s">
        <v>8498</v>
      </c>
      <c r="C8033" s="672"/>
      <c r="D8033" s="313" t="s">
        <v>13390</v>
      </c>
      <c r="E8033" s="313" t="s">
        <v>8499</v>
      </c>
      <c r="I8033" s="313" t="s">
        <v>8500</v>
      </c>
      <c r="J8033" s="313" t="s">
        <v>508</v>
      </c>
      <c r="K8033" s="313">
        <v>28</v>
      </c>
      <c r="L8033" s="319"/>
      <c r="M8033" s="319">
        <v>26</v>
      </c>
      <c r="N8033" s="319">
        <v>53</v>
      </c>
      <c r="O8033" s="319" t="s">
        <v>9644</v>
      </c>
      <c r="P8033" s="319">
        <v>11</v>
      </c>
      <c r="Q8033" s="319">
        <v>9</v>
      </c>
      <c r="R8033" s="319">
        <v>40</v>
      </c>
      <c r="S8033" s="319" t="s">
        <v>9648</v>
      </c>
      <c r="T8033" s="319">
        <v>200</v>
      </c>
      <c r="U8033" s="319">
        <v>28.448</v>
      </c>
      <c r="V8033" s="319">
        <v>-11.161</v>
      </c>
      <c r="W8033" s="319"/>
      <c r="X8033" s="319"/>
      <c r="Y8033" s="319"/>
      <c r="Z8033" s="319"/>
      <c r="AA8033" s="319"/>
      <c r="AB8033" s="319"/>
      <c r="AC8033" s="319"/>
      <c r="AD8033" s="319"/>
      <c r="AE8033" s="319"/>
      <c r="AF8033" s="319"/>
    </row>
    <row r="8034" spans="2:32" s="313" customFormat="1" hidden="1" x14ac:dyDescent="0.25">
      <c r="B8034" s="313" t="s">
        <v>8801</v>
      </c>
      <c r="C8034" s="672"/>
      <c r="D8034" s="313" t="s">
        <v>13391</v>
      </c>
      <c r="E8034" s="313" t="s">
        <v>8802</v>
      </c>
      <c r="I8034" s="313" t="s">
        <v>8801</v>
      </c>
      <c r="J8034" s="313" t="s">
        <v>600</v>
      </c>
      <c r="K8034" s="313">
        <v>39</v>
      </c>
      <c r="L8034" s="319"/>
      <c r="M8034" s="319">
        <v>55</v>
      </c>
      <c r="N8034" s="319">
        <v>7</v>
      </c>
      <c r="O8034" s="319" t="s">
        <v>9644</v>
      </c>
      <c r="P8034" s="319">
        <v>9</v>
      </c>
      <c r="Q8034" s="319">
        <v>40</v>
      </c>
      <c r="R8034" s="319">
        <v>58</v>
      </c>
      <c r="S8034" s="319" t="s">
        <v>9645</v>
      </c>
      <c r="T8034" s="319">
        <v>7</v>
      </c>
      <c r="U8034" s="319">
        <v>39.918999999999997</v>
      </c>
      <c r="V8034" s="319">
        <v>9.6829999999999998</v>
      </c>
      <c r="W8034" s="319"/>
      <c r="X8034" s="319"/>
      <c r="Y8034" s="319"/>
      <c r="Z8034" s="319"/>
      <c r="AA8034" s="319"/>
      <c r="AB8034" s="319"/>
      <c r="AC8034" s="319"/>
      <c r="AD8034" s="319"/>
      <c r="AE8034" s="319"/>
      <c r="AF8034" s="319"/>
    </row>
    <row r="8035" spans="2:32" s="313" customFormat="1" hidden="1" x14ac:dyDescent="0.25">
      <c r="B8035" s="313" t="s">
        <v>8631</v>
      </c>
      <c r="C8035" s="672"/>
      <c r="D8035" s="313" t="s">
        <v>13392</v>
      </c>
      <c r="E8035" s="313" t="s">
        <v>8632</v>
      </c>
      <c r="I8035" s="313" t="s">
        <v>8633</v>
      </c>
      <c r="J8035" s="313" t="s">
        <v>726</v>
      </c>
      <c r="K8035" s="313">
        <v>0</v>
      </c>
      <c r="L8035" s="319"/>
      <c r="M8035" s="319">
        <v>49</v>
      </c>
      <c r="N8035" s="319">
        <v>55</v>
      </c>
      <c r="O8035" s="319" t="s">
        <v>9644</v>
      </c>
      <c r="P8035" s="319">
        <v>127</v>
      </c>
      <c r="Q8035" s="319">
        <v>22</v>
      </c>
      <c r="R8035" s="319">
        <v>50</v>
      </c>
      <c r="S8035" s="319" t="s">
        <v>9645</v>
      </c>
      <c r="T8035" s="319">
        <v>15</v>
      </c>
      <c r="U8035" s="319">
        <v>0.83199999999999996</v>
      </c>
      <c r="V8035" s="319">
        <v>127.381</v>
      </c>
      <c r="W8035" s="319"/>
      <c r="X8035" s="319"/>
      <c r="Y8035" s="319"/>
      <c r="Z8035" s="319"/>
      <c r="AA8035" s="319"/>
      <c r="AB8035" s="319"/>
      <c r="AC8035" s="319"/>
      <c r="AD8035" s="319"/>
      <c r="AE8035" s="319"/>
      <c r="AF8035" s="319"/>
    </row>
    <row r="8036" spans="2:32" s="313" customFormat="1" hidden="1" x14ac:dyDescent="0.25">
      <c r="B8036" s="313" t="s">
        <v>8677</v>
      </c>
      <c r="C8036" s="672"/>
      <c r="D8036" s="313" t="s">
        <v>13393</v>
      </c>
      <c r="E8036" s="313" t="s">
        <v>8678</v>
      </c>
      <c r="I8036" s="313" t="s">
        <v>8677</v>
      </c>
      <c r="J8036" s="313" t="s">
        <v>4392</v>
      </c>
      <c r="K8036" s="313">
        <v>17</v>
      </c>
      <c r="L8036" s="319"/>
      <c r="M8036" s="319">
        <v>39</v>
      </c>
      <c r="N8036" s="319">
        <v>57</v>
      </c>
      <c r="O8036" s="319" t="s">
        <v>9644</v>
      </c>
      <c r="P8036" s="319">
        <v>54</v>
      </c>
      <c r="Q8036" s="319">
        <v>1</v>
      </c>
      <c r="R8036" s="319">
        <v>28</v>
      </c>
      <c r="S8036" s="319" t="s">
        <v>9645</v>
      </c>
      <c r="T8036" s="319">
        <v>479</v>
      </c>
      <c r="U8036" s="319">
        <v>17.666</v>
      </c>
      <c r="V8036" s="319">
        <v>54.024000000000001</v>
      </c>
      <c r="W8036" s="319"/>
      <c r="X8036" s="319"/>
      <c r="Y8036" s="319"/>
      <c r="Z8036" s="319"/>
      <c r="AA8036" s="319"/>
      <c r="AB8036" s="319"/>
      <c r="AC8036" s="319"/>
      <c r="AD8036" s="319"/>
      <c r="AE8036" s="319"/>
      <c r="AF8036" s="319"/>
    </row>
    <row r="8037" spans="2:32" s="313" customFormat="1" hidden="1" x14ac:dyDescent="0.25">
      <c r="B8037" s="313" t="s">
        <v>8806</v>
      </c>
      <c r="C8037" s="672"/>
      <c r="D8037" s="313" t="s">
        <v>13394</v>
      </c>
      <c r="E8037" s="313" t="s">
        <v>8807</v>
      </c>
      <c r="I8037" s="313" t="s">
        <v>8806</v>
      </c>
      <c r="J8037" s="313" t="s">
        <v>565</v>
      </c>
      <c r="K8037" s="313">
        <v>35</v>
      </c>
      <c r="L8037" s="319"/>
      <c r="M8037" s="319">
        <v>31</v>
      </c>
      <c r="N8037" s="319">
        <v>48</v>
      </c>
      <c r="O8037" s="319" t="s">
        <v>9644</v>
      </c>
      <c r="P8037" s="319">
        <v>134</v>
      </c>
      <c r="Q8037" s="319">
        <v>9</v>
      </c>
      <c r="R8037" s="319">
        <v>59</v>
      </c>
      <c r="S8037" s="319" t="s">
        <v>9645</v>
      </c>
      <c r="T8037" s="319">
        <v>20</v>
      </c>
      <c r="U8037" s="319">
        <v>35.53</v>
      </c>
      <c r="V8037" s="319">
        <v>134.166</v>
      </c>
      <c r="W8037" s="319"/>
      <c r="X8037" s="319"/>
      <c r="Y8037" s="319"/>
      <c r="Z8037" s="319"/>
      <c r="AA8037" s="319"/>
      <c r="AB8037" s="319"/>
      <c r="AC8037" s="319"/>
      <c r="AD8037" s="319"/>
      <c r="AE8037" s="319"/>
      <c r="AF8037" s="319"/>
    </row>
    <row r="8038" spans="2:32" s="313" customFormat="1" hidden="1" x14ac:dyDescent="0.25">
      <c r="B8038" s="313" t="s">
        <v>8847</v>
      </c>
      <c r="C8038" s="672"/>
      <c r="D8038" s="313" t="s">
        <v>13395</v>
      </c>
      <c r="E8038" s="313" t="s">
        <v>8848</v>
      </c>
      <c r="I8038" s="313" t="s">
        <v>8849</v>
      </c>
      <c r="J8038" s="313" t="s">
        <v>436</v>
      </c>
      <c r="K8038" s="313">
        <v>40</v>
      </c>
      <c r="L8038" s="319"/>
      <c r="M8038" s="319">
        <v>16</v>
      </c>
      <c r="N8038" s="319">
        <v>36</v>
      </c>
      <c r="O8038" s="319" t="s">
        <v>9644</v>
      </c>
      <c r="P8038" s="319">
        <v>74</v>
      </c>
      <c r="Q8038" s="319">
        <v>48</v>
      </c>
      <c r="R8038" s="319">
        <v>48</v>
      </c>
      <c r="S8038" s="319" t="s">
        <v>9648</v>
      </c>
      <c r="T8038" s="319">
        <v>65</v>
      </c>
      <c r="U8038" s="319">
        <v>40.277000000000001</v>
      </c>
      <c r="V8038" s="319">
        <v>-74.813000000000002</v>
      </c>
      <c r="W8038" s="319"/>
      <c r="X8038" s="319"/>
      <c r="Y8038" s="319"/>
      <c r="Z8038" s="319"/>
      <c r="AA8038" s="319"/>
      <c r="AB8038" s="319"/>
      <c r="AC8038" s="319"/>
      <c r="AD8038" s="319"/>
      <c r="AE8038" s="319"/>
      <c r="AF8038" s="319"/>
    </row>
    <row r="8039" spans="2:32" s="313" customFormat="1" hidden="1" x14ac:dyDescent="0.25">
      <c r="B8039" s="313" t="s">
        <v>2981</v>
      </c>
      <c r="C8039" s="672"/>
      <c r="D8039" s="313" t="s">
        <v>13396</v>
      </c>
      <c r="E8039" s="313" t="s">
        <v>2982</v>
      </c>
      <c r="I8039" s="313" t="s">
        <v>2981</v>
      </c>
      <c r="J8039" s="313" t="s">
        <v>2050</v>
      </c>
      <c r="K8039" s="313">
        <v>22</v>
      </c>
      <c r="L8039" s="319"/>
      <c r="M8039" s="319">
        <v>45</v>
      </c>
      <c r="N8039" s="319">
        <v>24</v>
      </c>
      <c r="O8039" s="319" t="s">
        <v>9644</v>
      </c>
      <c r="P8039" s="319">
        <v>121</v>
      </c>
      <c r="Q8039" s="319">
        <v>5</v>
      </c>
      <c r="R8039" s="319">
        <v>36</v>
      </c>
      <c r="S8039" s="319" t="s">
        <v>9645</v>
      </c>
      <c r="T8039" s="319">
        <v>44</v>
      </c>
      <c r="U8039" s="319">
        <v>22.757000000000001</v>
      </c>
      <c r="V8039" s="319">
        <v>121.093</v>
      </c>
      <c r="W8039" s="319"/>
      <c r="X8039" s="319"/>
      <c r="Y8039" s="319"/>
      <c r="Z8039" s="319"/>
      <c r="AA8039" s="319"/>
      <c r="AB8039" s="319"/>
      <c r="AC8039" s="319"/>
      <c r="AD8039" s="319"/>
      <c r="AE8039" s="319"/>
      <c r="AF8039" s="319"/>
    </row>
    <row r="8040" spans="2:32" s="313" customFormat="1" hidden="1" x14ac:dyDescent="0.25">
      <c r="B8040" s="313" t="s">
        <v>8648</v>
      </c>
      <c r="C8040" s="672"/>
      <c r="D8040" s="313" t="s">
        <v>13397</v>
      </c>
      <c r="E8040" s="313" t="s">
        <v>8649</v>
      </c>
      <c r="I8040" s="313" t="s">
        <v>8650</v>
      </c>
      <c r="J8040" s="313" t="s">
        <v>508</v>
      </c>
      <c r="K8040" s="313">
        <v>35</v>
      </c>
      <c r="L8040" s="319"/>
      <c r="M8040" s="319">
        <v>35</v>
      </c>
      <c r="N8040" s="319">
        <v>39</v>
      </c>
      <c r="O8040" s="319" t="s">
        <v>9644</v>
      </c>
      <c r="P8040" s="319">
        <v>5</v>
      </c>
      <c r="Q8040" s="319">
        <v>19</v>
      </c>
      <c r="R8040" s="319">
        <v>12</v>
      </c>
      <c r="S8040" s="319" t="s">
        <v>9648</v>
      </c>
      <c r="T8040" s="319">
        <v>4</v>
      </c>
      <c r="U8040" s="319">
        <v>35.594000000000001</v>
      </c>
      <c r="V8040" s="319">
        <v>-5.32</v>
      </c>
      <c r="W8040" s="319"/>
      <c r="X8040" s="319"/>
      <c r="Y8040" s="319"/>
      <c r="Z8040" s="319"/>
      <c r="AA8040" s="319"/>
      <c r="AB8040" s="319"/>
      <c r="AC8040" s="319"/>
      <c r="AD8040" s="319"/>
      <c r="AE8040" s="319"/>
      <c r="AF8040" s="319"/>
    </row>
    <row r="8041" spans="2:32" s="313" customFormat="1" hidden="1" x14ac:dyDescent="0.25">
      <c r="B8041" s="313" t="s">
        <v>8917</v>
      </c>
      <c r="C8041" s="672"/>
      <c r="D8041" s="313" t="s">
        <v>13398</v>
      </c>
      <c r="E8041" s="313" t="s">
        <v>8918</v>
      </c>
      <c r="I8041" s="313" t="s">
        <v>8919</v>
      </c>
      <c r="J8041" s="313" t="s">
        <v>714</v>
      </c>
      <c r="K8041" s="313">
        <v>0</v>
      </c>
      <c r="L8041" s="319"/>
      <c r="M8041" s="319">
        <v>48</v>
      </c>
      <c r="N8041" s="319">
        <v>34</v>
      </c>
      <c r="O8041" s="319" t="s">
        <v>9644</v>
      </c>
      <c r="P8041" s="319">
        <v>77</v>
      </c>
      <c r="Q8041" s="319">
        <v>42</v>
      </c>
      <c r="R8041" s="319">
        <v>29</v>
      </c>
      <c r="S8041" s="319" t="s">
        <v>9648</v>
      </c>
      <c r="T8041" s="319">
        <v>2951</v>
      </c>
      <c r="U8041" s="319">
        <v>0.80900000000000005</v>
      </c>
      <c r="V8041" s="319">
        <v>-77.707999999999998</v>
      </c>
      <c r="W8041" s="319"/>
      <c r="X8041" s="319"/>
      <c r="Y8041" s="319"/>
      <c r="Z8041" s="319"/>
      <c r="AA8041" s="319"/>
      <c r="AB8041" s="319"/>
      <c r="AC8041" s="319"/>
      <c r="AD8041" s="319"/>
      <c r="AE8041" s="319"/>
      <c r="AF8041" s="319"/>
    </row>
    <row r="8042" spans="2:32" s="313" customFormat="1" hidden="1" x14ac:dyDescent="0.25">
      <c r="B8042" s="313" t="s">
        <v>8897</v>
      </c>
      <c r="C8042" s="672"/>
      <c r="D8042" s="313" t="s">
        <v>13399</v>
      </c>
      <c r="E8042" s="313" t="s">
        <v>8898</v>
      </c>
      <c r="I8042" s="313" t="s">
        <v>8897</v>
      </c>
      <c r="J8042" s="313" t="s">
        <v>752</v>
      </c>
      <c r="K8042" s="313">
        <v>23</v>
      </c>
      <c r="L8042" s="319"/>
      <c r="M8042" s="319">
        <v>21</v>
      </c>
      <c r="N8042" s="319">
        <v>55</v>
      </c>
      <c r="O8042" s="319" t="s">
        <v>9647</v>
      </c>
      <c r="P8042" s="319">
        <v>149</v>
      </c>
      <c r="Q8042" s="319">
        <v>31</v>
      </c>
      <c r="R8042" s="319">
        <v>26</v>
      </c>
      <c r="S8042" s="319" t="s">
        <v>9648</v>
      </c>
      <c r="T8042" s="319">
        <v>3</v>
      </c>
      <c r="U8042" s="319">
        <v>-23.364999999999998</v>
      </c>
      <c r="V8042" s="319">
        <v>-149.524</v>
      </c>
      <c r="W8042" s="319"/>
      <c r="X8042" s="319"/>
      <c r="Y8042" s="319"/>
      <c r="Z8042" s="319"/>
      <c r="AA8042" s="319"/>
      <c r="AB8042" s="319"/>
      <c r="AC8042" s="319"/>
      <c r="AD8042" s="319"/>
      <c r="AE8042" s="319"/>
      <c r="AF8042" s="319"/>
    </row>
    <row r="8043" spans="2:32" s="313" customFormat="1" hidden="1" x14ac:dyDescent="0.25">
      <c r="B8043" s="313" t="s">
        <v>8904</v>
      </c>
      <c r="C8043" s="672"/>
      <c r="D8043" s="313" t="s">
        <v>13400</v>
      </c>
      <c r="E8043" s="313" t="s">
        <v>8905</v>
      </c>
      <c r="I8043" s="313" t="s">
        <v>8906</v>
      </c>
      <c r="J8043" s="313" t="s">
        <v>1055</v>
      </c>
      <c r="K8043" s="313">
        <v>26</v>
      </c>
      <c r="L8043" s="319"/>
      <c r="M8043" s="319">
        <v>50</v>
      </c>
      <c r="N8043" s="319">
        <v>27</v>
      </c>
      <c r="O8043" s="319" t="s">
        <v>9647</v>
      </c>
      <c r="P8043" s="319">
        <v>65</v>
      </c>
      <c r="Q8043" s="319">
        <v>6</v>
      </c>
      <c r="R8043" s="319">
        <v>17</v>
      </c>
      <c r="S8043" s="319" t="s">
        <v>9648</v>
      </c>
      <c r="T8043" s="319">
        <v>456</v>
      </c>
      <c r="U8043" s="319">
        <v>-26.841000000000001</v>
      </c>
      <c r="V8043" s="319">
        <v>-65.105000000000004</v>
      </c>
      <c r="W8043" s="319"/>
      <c r="X8043" s="319"/>
      <c r="Y8043" s="319"/>
      <c r="Z8043" s="319"/>
      <c r="AA8043" s="319"/>
      <c r="AB8043" s="319"/>
      <c r="AC8043" s="319"/>
      <c r="AD8043" s="319"/>
      <c r="AE8043" s="319"/>
      <c r="AF8043" s="319"/>
    </row>
    <row r="8044" spans="2:32" s="313" customFormat="1" hidden="1" x14ac:dyDescent="0.25">
      <c r="B8044" s="313" t="s">
        <v>8478</v>
      </c>
      <c r="C8044" s="672"/>
      <c r="D8044" s="313" t="s">
        <v>13401</v>
      </c>
      <c r="E8044" s="313" t="s">
        <v>8479</v>
      </c>
      <c r="I8044" s="313" t="s">
        <v>8478</v>
      </c>
      <c r="J8044" s="313" t="s">
        <v>1076</v>
      </c>
      <c r="K8044" s="313">
        <v>13</v>
      </c>
      <c r="L8044" s="319"/>
      <c r="M8044" s="319">
        <v>44</v>
      </c>
      <c r="N8044" s="319">
        <v>12</v>
      </c>
      <c r="O8044" s="319" t="s">
        <v>9644</v>
      </c>
      <c r="P8044" s="319">
        <v>13</v>
      </c>
      <c r="Q8044" s="319">
        <v>39</v>
      </c>
      <c r="R8044" s="319">
        <v>11</v>
      </c>
      <c r="S8044" s="319" t="s">
        <v>9648</v>
      </c>
      <c r="T8044" s="319">
        <v>50</v>
      </c>
      <c r="U8044" s="319">
        <v>13.737</v>
      </c>
      <c r="V8044" s="319">
        <v>-13.653</v>
      </c>
      <c r="W8044" s="319"/>
      <c r="X8044" s="319"/>
      <c r="Y8044" s="319"/>
      <c r="Z8044" s="319"/>
      <c r="AA8044" s="319"/>
      <c r="AB8044" s="319"/>
      <c r="AC8044" s="319"/>
      <c r="AD8044" s="319"/>
      <c r="AE8044" s="319"/>
      <c r="AF8044" s="319"/>
    </row>
    <row r="8045" spans="2:32" s="313" customFormat="1" hidden="1" x14ac:dyDescent="0.25">
      <c r="B8045" s="313" t="s">
        <v>8821</v>
      </c>
      <c r="C8045" s="672"/>
      <c r="D8045" s="313" t="s">
        <v>13402</v>
      </c>
      <c r="E8045" s="313" t="s">
        <v>8822</v>
      </c>
      <c r="I8045" s="313" t="s">
        <v>8823</v>
      </c>
      <c r="J8045" s="313" t="s">
        <v>423</v>
      </c>
      <c r="K8045" s="313">
        <v>47</v>
      </c>
      <c r="L8045" s="319"/>
      <c r="M8045" s="319">
        <v>25</v>
      </c>
      <c r="N8045" s="319">
        <v>56</v>
      </c>
      <c r="O8045" s="319" t="s">
        <v>9644</v>
      </c>
      <c r="P8045" s="319">
        <v>0</v>
      </c>
      <c r="Q8045" s="319">
        <v>43</v>
      </c>
      <c r="R8045" s="319">
        <v>39</v>
      </c>
      <c r="S8045" s="319" t="s">
        <v>9645</v>
      </c>
      <c r="T8045" s="319">
        <v>109</v>
      </c>
      <c r="U8045" s="319">
        <v>47.432000000000002</v>
      </c>
      <c r="V8045" s="319">
        <v>0.72799999999999998</v>
      </c>
      <c r="W8045" s="319"/>
      <c r="X8045" s="319"/>
      <c r="Y8045" s="319"/>
      <c r="Z8045" s="319"/>
      <c r="AA8045" s="319"/>
      <c r="AB8045" s="319"/>
      <c r="AC8045" s="319"/>
      <c r="AD8045" s="319"/>
      <c r="AE8045" s="319"/>
      <c r="AF8045" s="319"/>
    </row>
    <row r="8046" spans="2:32" s="313" customFormat="1" hidden="1" x14ac:dyDescent="0.25">
      <c r="B8046" s="313" t="s">
        <v>8938</v>
      </c>
      <c r="C8046" s="672"/>
      <c r="D8046" s="313" t="s">
        <v>13403</v>
      </c>
      <c r="E8046" s="313" t="s">
        <v>8939</v>
      </c>
      <c r="I8046" s="313" t="s">
        <v>8938</v>
      </c>
      <c r="J8046" s="313" t="s">
        <v>440</v>
      </c>
      <c r="K8046" s="313">
        <v>31</v>
      </c>
      <c r="L8046" s="319"/>
      <c r="M8046" s="319">
        <v>41</v>
      </c>
      <c r="N8046" s="319">
        <v>33</v>
      </c>
      <c r="O8046" s="319" t="s">
        <v>9644</v>
      </c>
      <c r="P8046" s="319">
        <v>38</v>
      </c>
      <c r="Q8046" s="319">
        <v>43</v>
      </c>
      <c r="R8046" s="319">
        <v>52</v>
      </c>
      <c r="S8046" s="319" t="s">
        <v>9645</v>
      </c>
      <c r="T8046" s="319">
        <v>855</v>
      </c>
      <c r="U8046" s="319">
        <v>31.692</v>
      </c>
      <c r="V8046" s="319">
        <v>38.731000000000002</v>
      </c>
      <c r="W8046" s="319"/>
      <c r="X8046" s="319"/>
      <c r="Y8046" s="319"/>
      <c r="Z8046" s="319"/>
      <c r="AA8046" s="319"/>
      <c r="AB8046" s="319"/>
      <c r="AC8046" s="319"/>
      <c r="AD8046" s="319"/>
      <c r="AE8046" s="319"/>
      <c r="AF8046" s="319"/>
    </row>
    <row r="8047" spans="2:32" s="313" customFormat="1" hidden="1" x14ac:dyDescent="0.25">
      <c r="B8047" s="313" t="s">
        <v>8923</v>
      </c>
      <c r="C8047" s="672"/>
      <c r="D8047" s="313" t="s">
        <v>13404</v>
      </c>
      <c r="E8047" s="313" t="s">
        <v>8924</v>
      </c>
      <c r="I8047" s="313" t="s">
        <v>8925</v>
      </c>
      <c r="J8047" s="313" t="s">
        <v>436</v>
      </c>
      <c r="K8047" s="313">
        <v>36</v>
      </c>
      <c r="L8047" s="319"/>
      <c r="M8047" s="319">
        <v>11</v>
      </c>
      <c r="N8047" s="319">
        <v>54</v>
      </c>
      <c r="O8047" s="319" t="s">
        <v>9644</v>
      </c>
      <c r="P8047" s="319">
        <v>95</v>
      </c>
      <c r="Q8047" s="319">
        <v>53</v>
      </c>
      <c r="R8047" s="319">
        <v>17</v>
      </c>
      <c r="S8047" s="319" t="s">
        <v>9648</v>
      </c>
      <c r="T8047" s="319">
        <v>207</v>
      </c>
      <c r="U8047" s="319">
        <v>36.198</v>
      </c>
      <c r="V8047" s="319">
        <v>-95.888000000000005</v>
      </c>
      <c r="W8047" s="319"/>
      <c r="X8047" s="319"/>
      <c r="Y8047" s="319"/>
      <c r="Z8047" s="319"/>
      <c r="AA8047" s="319"/>
      <c r="AB8047" s="319"/>
      <c r="AC8047" s="319"/>
      <c r="AD8047" s="319"/>
      <c r="AE8047" s="319"/>
      <c r="AF8047" s="319"/>
    </row>
    <row r="8048" spans="2:32" s="313" customFormat="1" hidden="1" x14ac:dyDescent="0.25">
      <c r="B8048" s="313" t="s">
        <v>8935</v>
      </c>
      <c r="C8048" s="672"/>
      <c r="D8048" s="313" t="s">
        <v>13405</v>
      </c>
      <c r="E8048" s="313" t="s">
        <v>8936</v>
      </c>
      <c r="I8048" s="313" t="s">
        <v>8937</v>
      </c>
      <c r="J8048" s="313" t="s">
        <v>1465</v>
      </c>
      <c r="K8048" s="313">
        <v>36</v>
      </c>
      <c r="L8048" s="319"/>
      <c r="M8048" s="319">
        <v>51</v>
      </c>
      <c r="N8048" s="319">
        <v>3</v>
      </c>
      <c r="O8048" s="319" t="s">
        <v>9644</v>
      </c>
      <c r="P8048" s="319">
        <v>10</v>
      </c>
      <c r="Q8048" s="319">
        <v>13</v>
      </c>
      <c r="R8048" s="319">
        <v>37</v>
      </c>
      <c r="S8048" s="319" t="s">
        <v>9645</v>
      </c>
      <c r="T8048" s="319">
        <v>7</v>
      </c>
      <c r="U8048" s="319">
        <v>36.850999999999999</v>
      </c>
      <c r="V8048" s="319">
        <v>10.227</v>
      </c>
      <c r="W8048" s="319"/>
      <c r="X8048" s="319"/>
      <c r="Y8048" s="319"/>
      <c r="Z8048" s="319"/>
      <c r="AA8048" s="319"/>
      <c r="AB8048" s="319"/>
      <c r="AC8048" s="319"/>
      <c r="AD8048" s="319"/>
      <c r="AE8048" s="319"/>
      <c r="AF8048" s="319"/>
    </row>
    <row r="8049" spans="2:32" s="313" customFormat="1" hidden="1" x14ac:dyDescent="0.25">
      <c r="B8049" s="313" t="s">
        <v>8567</v>
      </c>
      <c r="C8049" s="672"/>
      <c r="D8049" s="313" t="s">
        <v>13406</v>
      </c>
      <c r="E8049" s="313" t="s">
        <v>8568</v>
      </c>
      <c r="I8049" s="313" t="s">
        <v>8567</v>
      </c>
      <c r="J8049" s="313" t="s">
        <v>627</v>
      </c>
      <c r="K8049" s="313">
        <v>38</v>
      </c>
      <c r="L8049" s="319"/>
      <c r="M8049" s="319">
        <v>44</v>
      </c>
      <c r="N8049" s="319">
        <v>23</v>
      </c>
      <c r="O8049" s="319" t="s">
        <v>9647</v>
      </c>
      <c r="P8049" s="319">
        <v>176</v>
      </c>
      <c r="Q8049" s="319">
        <v>5</v>
      </c>
      <c r="R8049" s="319">
        <v>4</v>
      </c>
      <c r="S8049" s="319" t="s">
        <v>9645</v>
      </c>
      <c r="T8049" s="319">
        <v>407</v>
      </c>
      <c r="U8049" s="319">
        <v>-38.74</v>
      </c>
      <c r="V8049" s="319">
        <v>176.084</v>
      </c>
      <c r="W8049" s="319"/>
      <c r="X8049" s="319"/>
      <c r="Y8049" s="319"/>
      <c r="Z8049" s="319"/>
      <c r="AA8049" s="319"/>
      <c r="AB8049" s="319"/>
      <c r="AC8049" s="319"/>
      <c r="AD8049" s="319"/>
      <c r="AE8049" s="319"/>
      <c r="AF8049" s="319"/>
    </row>
    <row r="8050" spans="2:32" s="313" customFormat="1" hidden="1" x14ac:dyDescent="0.25">
      <c r="B8050" s="313" t="s">
        <v>8912</v>
      </c>
      <c r="C8050" s="672"/>
      <c r="D8050" s="313" t="s">
        <v>13407</v>
      </c>
      <c r="E8050" s="313" t="s">
        <v>8913</v>
      </c>
      <c r="I8050" s="313" t="s">
        <v>8912</v>
      </c>
      <c r="J8050" s="313" t="s">
        <v>665</v>
      </c>
      <c r="K8050" s="313">
        <v>3</v>
      </c>
      <c r="L8050" s="319"/>
      <c r="M8050" s="319">
        <v>47</v>
      </c>
      <c r="N8050" s="319">
        <v>6</v>
      </c>
      <c r="O8050" s="319" t="s">
        <v>9647</v>
      </c>
      <c r="P8050" s="319">
        <v>49</v>
      </c>
      <c r="Q8050" s="319">
        <v>43</v>
      </c>
      <c r="R8050" s="319">
        <v>10</v>
      </c>
      <c r="S8050" s="319" t="s">
        <v>9648</v>
      </c>
      <c r="T8050" s="319">
        <v>253</v>
      </c>
      <c r="U8050" s="319">
        <v>-3.7850000000000001</v>
      </c>
      <c r="V8050" s="319">
        <v>-49.719000000000001</v>
      </c>
      <c r="W8050" s="319"/>
      <c r="X8050" s="319"/>
      <c r="Y8050" s="319"/>
      <c r="Z8050" s="319"/>
      <c r="AA8050" s="319"/>
      <c r="AB8050" s="319"/>
      <c r="AC8050" s="319"/>
      <c r="AD8050" s="319"/>
      <c r="AE8050" s="319"/>
      <c r="AF8050" s="319"/>
    </row>
    <row r="8051" spans="2:32" s="313" customFormat="1" hidden="1" x14ac:dyDescent="0.25">
      <c r="B8051" s="313" t="s">
        <v>8899</v>
      </c>
      <c r="C8051" s="672"/>
      <c r="D8051" s="313" t="s">
        <v>13408</v>
      </c>
      <c r="E8051" s="313" t="s">
        <v>8902</v>
      </c>
      <c r="I8051" s="313" t="s">
        <v>8903</v>
      </c>
      <c r="J8051" s="313" t="s">
        <v>436</v>
      </c>
      <c r="K8051" s="313">
        <v>32</v>
      </c>
      <c r="L8051" s="319"/>
      <c r="M8051" s="319">
        <v>6</v>
      </c>
      <c r="N8051" s="319">
        <v>58</v>
      </c>
      <c r="O8051" s="319" t="s">
        <v>9644</v>
      </c>
      <c r="P8051" s="319">
        <v>110</v>
      </c>
      <c r="Q8051" s="319">
        <v>56</v>
      </c>
      <c r="R8051" s="319">
        <v>29</v>
      </c>
      <c r="S8051" s="319" t="s">
        <v>9648</v>
      </c>
      <c r="T8051" s="319">
        <v>806</v>
      </c>
      <c r="U8051" s="319">
        <v>32.116</v>
      </c>
      <c r="V8051" s="319">
        <v>-110.941</v>
      </c>
      <c r="W8051" s="319"/>
      <c r="X8051" s="319"/>
      <c r="Y8051" s="319"/>
      <c r="Z8051" s="319"/>
      <c r="AA8051" s="319"/>
      <c r="AB8051" s="319"/>
      <c r="AC8051" s="319"/>
      <c r="AD8051" s="319"/>
      <c r="AE8051" s="319"/>
      <c r="AF8051" s="319"/>
    </row>
    <row r="8052" spans="2:32" s="313" customFormat="1" hidden="1" x14ac:dyDescent="0.25">
      <c r="B8052" s="313" t="s">
        <v>8413</v>
      </c>
      <c r="C8052" s="672"/>
      <c r="D8052" s="313" t="s">
        <v>13409</v>
      </c>
      <c r="E8052" s="313" t="s">
        <v>8414</v>
      </c>
      <c r="I8052" s="313" t="s">
        <v>8413</v>
      </c>
      <c r="J8052" s="313" t="s">
        <v>440</v>
      </c>
      <c r="K8052" s="313">
        <v>28</v>
      </c>
      <c r="L8052" s="319"/>
      <c r="M8052" s="319">
        <v>21</v>
      </c>
      <c r="N8052" s="319">
        <v>55</v>
      </c>
      <c r="O8052" s="319" t="s">
        <v>9644</v>
      </c>
      <c r="P8052" s="319">
        <v>36</v>
      </c>
      <c r="Q8052" s="319">
        <v>37</v>
      </c>
      <c r="R8052" s="319">
        <v>8</v>
      </c>
      <c r="S8052" s="319" t="s">
        <v>9645</v>
      </c>
      <c r="T8052" s="319">
        <v>778</v>
      </c>
      <c r="U8052" s="319">
        <v>28.364999999999998</v>
      </c>
      <c r="V8052" s="319">
        <v>36.619</v>
      </c>
      <c r="W8052" s="319"/>
      <c r="X8052" s="319"/>
      <c r="Y8052" s="319"/>
      <c r="Z8052" s="319"/>
      <c r="AA8052" s="319"/>
      <c r="AB8052" s="319"/>
      <c r="AC8052" s="319"/>
      <c r="AD8052" s="319"/>
      <c r="AE8052" s="319"/>
      <c r="AF8052" s="319"/>
    </row>
    <row r="8053" spans="2:32" s="313" customFormat="1" hidden="1" x14ac:dyDescent="0.25">
      <c r="B8053" s="313" t="s">
        <v>8910</v>
      </c>
      <c r="C8053" s="672"/>
      <c r="D8053" s="313" t="s">
        <v>13410</v>
      </c>
      <c r="E8053" s="313" t="s">
        <v>8911</v>
      </c>
      <c r="I8053" s="313" t="s">
        <v>8910</v>
      </c>
      <c r="J8053" s="313" t="s">
        <v>473</v>
      </c>
      <c r="K8053" s="313">
        <v>9</v>
      </c>
      <c r="L8053" s="319"/>
      <c r="M8053" s="319">
        <v>5</v>
      </c>
      <c r="N8053" s="319">
        <v>20</v>
      </c>
      <c r="O8053" s="319" t="s">
        <v>9644</v>
      </c>
      <c r="P8053" s="319">
        <v>62</v>
      </c>
      <c r="Q8053" s="319">
        <v>5</v>
      </c>
      <c r="R8053" s="319">
        <v>39</v>
      </c>
      <c r="S8053" s="319" t="s">
        <v>9648</v>
      </c>
      <c r="T8053" s="319">
        <v>5</v>
      </c>
      <c r="U8053" s="319">
        <v>9.0890000000000004</v>
      </c>
      <c r="V8053" s="319">
        <v>-62.094000000000001</v>
      </c>
      <c r="W8053" s="319"/>
      <c r="X8053" s="319"/>
      <c r="Y8053" s="319"/>
      <c r="Z8053" s="319"/>
      <c r="AA8053" s="319"/>
      <c r="AB8053" s="319"/>
      <c r="AC8053" s="319"/>
      <c r="AD8053" s="319"/>
      <c r="AE8053" s="319"/>
      <c r="AF8053" s="319"/>
    </row>
    <row r="8054" spans="2:32" s="313" customFormat="1" hidden="1" x14ac:dyDescent="0.25">
      <c r="B8054" s="313" t="s">
        <v>8572</v>
      </c>
      <c r="C8054" s="672"/>
      <c r="D8054" s="313" t="s">
        <v>13411</v>
      </c>
      <c r="E8054" s="313" t="s">
        <v>8573</v>
      </c>
      <c r="I8054" s="313" t="s">
        <v>8572</v>
      </c>
      <c r="J8054" s="313" t="s">
        <v>675</v>
      </c>
      <c r="K8054" s="313">
        <v>4</v>
      </c>
      <c r="L8054" s="319"/>
      <c r="M8054" s="319">
        <v>18</v>
      </c>
      <c r="N8054" s="319">
        <v>48</v>
      </c>
      <c r="O8054" s="319" t="s">
        <v>9644</v>
      </c>
      <c r="P8054" s="319">
        <v>118</v>
      </c>
      <c r="Q8054" s="319">
        <v>7</v>
      </c>
      <c r="R8054" s="319">
        <v>19</v>
      </c>
      <c r="S8054" s="319" t="s">
        <v>9645</v>
      </c>
      <c r="T8054" s="319">
        <v>18</v>
      </c>
      <c r="U8054" s="319">
        <v>4.3129999999999997</v>
      </c>
      <c r="V8054" s="319">
        <v>118.122</v>
      </c>
      <c r="W8054" s="319"/>
      <c r="X8054" s="319"/>
      <c r="Y8054" s="319"/>
      <c r="Z8054" s="319"/>
      <c r="AA8054" s="319"/>
      <c r="AB8054" s="319"/>
      <c r="AC8054" s="319"/>
      <c r="AD8054" s="319"/>
      <c r="AE8054" s="319"/>
      <c r="AF8054" s="319"/>
    </row>
    <row r="8055" spans="2:32" s="313" customFormat="1" hidden="1" x14ac:dyDescent="0.25">
      <c r="B8055" s="313" t="s">
        <v>8738</v>
      </c>
      <c r="C8055" s="672"/>
      <c r="D8055" s="313" t="s">
        <v>13412</v>
      </c>
      <c r="E8055" s="313" t="s">
        <v>8739</v>
      </c>
      <c r="I8055" s="313" t="s">
        <v>8738</v>
      </c>
      <c r="J8055" s="313" t="s">
        <v>469</v>
      </c>
      <c r="K8055" s="313">
        <v>19</v>
      </c>
      <c r="L8055" s="319"/>
      <c r="M8055" s="319">
        <v>32</v>
      </c>
      <c r="N8055" s="319">
        <v>11</v>
      </c>
      <c r="O8055" s="319" t="s">
        <v>9644</v>
      </c>
      <c r="P8055" s="319">
        <v>98</v>
      </c>
      <c r="Q8055" s="319">
        <v>10</v>
      </c>
      <c r="R8055" s="319">
        <v>24</v>
      </c>
      <c r="S8055" s="319" t="s">
        <v>9648</v>
      </c>
      <c r="T8055" s="319">
        <v>2509</v>
      </c>
      <c r="U8055" s="319">
        <v>19.536000000000001</v>
      </c>
      <c r="V8055" s="319">
        <v>-98.173000000000002</v>
      </c>
      <c r="W8055" s="319"/>
      <c r="X8055" s="319"/>
      <c r="Y8055" s="319"/>
      <c r="Z8055" s="319"/>
      <c r="AA8055" s="319"/>
      <c r="AB8055" s="319"/>
      <c r="AC8055" s="319"/>
      <c r="AD8055" s="319"/>
      <c r="AE8055" s="319"/>
      <c r="AF8055" s="319"/>
    </row>
    <row r="8056" spans="2:32" s="313" customFormat="1" hidden="1" x14ac:dyDescent="0.25">
      <c r="B8056" s="313" t="s">
        <v>8651</v>
      </c>
      <c r="C8056" s="672"/>
      <c r="D8056" s="313" t="s">
        <v>13413</v>
      </c>
      <c r="E8056" s="313" t="s">
        <v>8652</v>
      </c>
      <c r="I8056" s="313" t="s">
        <v>8653</v>
      </c>
      <c r="J8056" s="313" t="s">
        <v>436</v>
      </c>
      <c r="K8056" s="313">
        <v>33</v>
      </c>
      <c r="L8056" s="319"/>
      <c r="M8056" s="319">
        <v>27</v>
      </c>
      <c r="N8056" s="319">
        <v>13</v>
      </c>
      <c r="O8056" s="319" t="s">
        <v>9644</v>
      </c>
      <c r="P8056" s="319">
        <v>93</v>
      </c>
      <c r="Q8056" s="319">
        <v>59</v>
      </c>
      <c r="R8056" s="319">
        <v>27</v>
      </c>
      <c r="S8056" s="319" t="s">
        <v>9648</v>
      </c>
      <c r="T8056" s="319">
        <v>119</v>
      </c>
      <c r="U8056" s="319">
        <v>33.454000000000001</v>
      </c>
      <c r="V8056" s="319">
        <v>-93.991</v>
      </c>
      <c r="W8056" s="319"/>
      <c r="X8056" s="319"/>
      <c r="Y8056" s="319"/>
      <c r="Z8056" s="319"/>
      <c r="AA8056" s="319"/>
      <c r="AB8056" s="319"/>
      <c r="AC8056" s="319"/>
      <c r="AD8056" s="319"/>
      <c r="AE8056" s="319"/>
      <c r="AF8056" s="319"/>
    </row>
    <row r="8057" spans="2:32" s="313" customFormat="1" hidden="1" x14ac:dyDescent="0.25">
      <c r="B8057" s="313" t="s">
        <v>1366</v>
      </c>
      <c r="C8057" s="672"/>
      <c r="D8057" s="313" t="s">
        <v>13414</v>
      </c>
      <c r="E8057" s="313" t="s">
        <v>1371</v>
      </c>
      <c r="I8057" s="313" t="s">
        <v>1372</v>
      </c>
      <c r="J8057" s="313" t="s">
        <v>406</v>
      </c>
      <c r="K8057" s="313">
        <v>52</v>
      </c>
      <c r="L8057" s="319"/>
      <c r="M8057" s="319">
        <v>33</v>
      </c>
      <c r="N8057" s="319">
        <v>34</v>
      </c>
      <c r="O8057" s="319" t="s">
        <v>9644</v>
      </c>
      <c r="P8057" s="319">
        <v>13</v>
      </c>
      <c r="Q8057" s="319">
        <v>17</v>
      </c>
      <c r="R8057" s="319">
        <v>15</v>
      </c>
      <c r="S8057" s="319" t="s">
        <v>9645</v>
      </c>
      <c r="T8057" s="319">
        <v>38</v>
      </c>
      <c r="U8057" s="319">
        <v>52.558999999999997</v>
      </c>
      <c r="V8057" s="319">
        <v>13.287000000000001</v>
      </c>
      <c r="W8057" s="319"/>
      <c r="X8057" s="319"/>
      <c r="Y8057" s="319"/>
      <c r="Z8057" s="319"/>
      <c r="AA8057" s="319"/>
      <c r="AB8057" s="319"/>
      <c r="AC8057" s="319"/>
      <c r="AD8057" s="319"/>
      <c r="AE8057" s="319"/>
      <c r="AF8057" s="319"/>
    </row>
    <row r="8058" spans="2:32" s="313" customFormat="1" hidden="1" x14ac:dyDescent="0.25">
      <c r="B8058" s="313" t="s">
        <v>8458</v>
      </c>
      <c r="C8058" s="672"/>
      <c r="D8058" s="313" t="s">
        <v>13415</v>
      </c>
      <c r="E8058" s="313" t="s">
        <v>8460</v>
      </c>
      <c r="I8058" s="313" t="s">
        <v>8461</v>
      </c>
      <c r="J8058" s="313" t="s">
        <v>772</v>
      </c>
      <c r="K8058" s="313">
        <v>4</v>
      </c>
      <c r="L8058" s="319"/>
      <c r="M8058" s="319">
        <v>34</v>
      </c>
      <c r="N8058" s="319">
        <v>35</v>
      </c>
      <c r="O8058" s="319" t="s">
        <v>9647</v>
      </c>
      <c r="P8058" s="319">
        <v>81</v>
      </c>
      <c r="Q8058" s="319">
        <v>15</v>
      </c>
      <c r="R8058" s="319">
        <v>14</v>
      </c>
      <c r="S8058" s="319" t="s">
        <v>9648</v>
      </c>
      <c r="T8058" s="319">
        <v>86</v>
      </c>
      <c r="U8058" s="319">
        <v>-4.5759999999999996</v>
      </c>
      <c r="V8058" s="319">
        <v>-81.254000000000005</v>
      </c>
      <c r="W8058" s="319"/>
      <c r="X8058" s="319"/>
      <c r="Y8058" s="319"/>
      <c r="Z8058" s="319"/>
      <c r="AA8058" s="319"/>
      <c r="AB8058" s="319"/>
      <c r="AC8058" s="319"/>
      <c r="AD8058" s="319"/>
      <c r="AE8058" s="319"/>
      <c r="AF8058" s="319"/>
    </row>
    <row r="8059" spans="2:32" s="313" customFormat="1" hidden="1" x14ac:dyDescent="0.25">
      <c r="B8059" s="313" t="s">
        <v>8445</v>
      </c>
      <c r="C8059" s="672"/>
      <c r="D8059" s="313" t="s">
        <v>13416</v>
      </c>
      <c r="E8059" s="313" t="s">
        <v>8446</v>
      </c>
      <c r="I8059" s="313" t="s">
        <v>8447</v>
      </c>
      <c r="J8059" s="313" t="s">
        <v>1291</v>
      </c>
      <c r="K8059" s="313">
        <v>37</v>
      </c>
      <c r="L8059" s="319"/>
      <c r="M8059" s="319">
        <v>44</v>
      </c>
      <c r="N8059" s="319">
        <v>48</v>
      </c>
      <c r="O8059" s="319" t="s">
        <v>9644</v>
      </c>
      <c r="P8059" s="319">
        <v>112</v>
      </c>
      <c r="Q8059" s="319">
        <v>37</v>
      </c>
      <c r="R8059" s="319">
        <v>43</v>
      </c>
      <c r="S8059" s="319" t="s">
        <v>9645</v>
      </c>
      <c r="T8059" s="319">
        <v>785</v>
      </c>
      <c r="U8059" s="319">
        <v>37.747</v>
      </c>
      <c r="V8059" s="319">
        <v>112.629</v>
      </c>
      <c r="W8059" s="319"/>
      <c r="X8059" s="319"/>
      <c r="Y8059" s="319"/>
      <c r="Z8059" s="319"/>
      <c r="AA8059" s="319"/>
      <c r="AB8059" s="319"/>
      <c r="AC8059" s="319"/>
      <c r="AD8059" s="319"/>
      <c r="AE8059" s="319"/>
      <c r="AF8059" s="319"/>
    </row>
    <row r="8060" spans="2:32" s="313" customFormat="1" hidden="1" x14ac:dyDescent="0.25">
      <c r="B8060" s="313" t="s">
        <v>8969</v>
      </c>
      <c r="C8060" s="672"/>
      <c r="D8060" s="313" t="s">
        <v>13417</v>
      </c>
      <c r="E8060" s="313" t="s">
        <v>8970</v>
      </c>
      <c r="I8060" s="313" t="s">
        <v>8971</v>
      </c>
      <c r="J8060" s="313" t="s">
        <v>436</v>
      </c>
      <c r="K8060" s="313">
        <v>32</v>
      </c>
      <c r="L8060" s="319"/>
      <c r="M8060" s="319">
        <v>21</v>
      </c>
      <c r="N8060" s="319">
        <v>14</v>
      </c>
      <c r="O8060" s="319" t="s">
        <v>9644</v>
      </c>
      <c r="P8060" s="319">
        <v>95</v>
      </c>
      <c r="Q8060" s="319">
        <v>24</v>
      </c>
      <c r="R8060" s="319">
        <v>8</v>
      </c>
      <c r="S8060" s="319" t="s">
        <v>9648</v>
      </c>
      <c r="T8060" s="319">
        <v>166</v>
      </c>
      <c r="U8060" s="319">
        <v>32.353999999999999</v>
      </c>
      <c r="V8060" s="319">
        <v>-95.402000000000001</v>
      </c>
      <c r="W8060" s="319"/>
      <c r="X8060" s="319"/>
      <c r="Y8060" s="319"/>
      <c r="Z8060" s="319"/>
      <c r="AA8060" s="319"/>
      <c r="AB8060" s="319"/>
      <c r="AC8060" s="319"/>
      <c r="AD8060" s="319"/>
      <c r="AE8060" s="319"/>
      <c r="AF8060" s="319"/>
    </row>
    <row r="8061" spans="2:32" s="313" customFormat="1" hidden="1" x14ac:dyDescent="0.25">
      <c r="B8061" s="313" t="s">
        <v>4512</v>
      </c>
      <c r="C8061" s="672"/>
      <c r="D8061" s="313" t="s">
        <v>13418</v>
      </c>
      <c r="E8061" s="313" t="s">
        <v>4513</v>
      </c>
      <c r="I8061" s="313" t="s">
        <v>4514</v>
      </c>
      <c r="J8061" s="313" t="s">
        <v>436</v>
      </c>
      <c r="K8061" s="313">
        <v>35</v>
      </c>
      <c r="L8061" s="319"/>
      <c r="M8061" s="319">
        <v>48</v>
      </c>
      <c r="N8061" s="319">
        <v>44</v>
      </c>
      <c r="O8061" s="319" t="s">
        <v>9644</v>
      </c>
      <c r="P8061" s="319">
        <v>83</v>
      </c>
      <c r="Q8061" s="319">
        <v>59</v>
      </c>
      <c r="R8061" s="319">
        <v>34</v>
      </c>
      <c r="S8061" s="319" t="s">
        <v>9648</v>
      </c>
      <c r="T8061" s="319">
        <v>300</v>
      </c>
      <c r="U8061" s="319">
        <v>35.811999999999998</v>
      </c>
      <c r="V8061" s="319">
        <v>-83.992999999999995</v>
      </c>
      <c r="W8061" s="319"/>
      <c r="X8061" s="319"/>
      <c r="Y8061" s="319"/>
      <c r="Z8061" s="319"/>
      <c r="AA8061" s="319"/>
      <c r="AB8061" s="319"/>
      <c r="AC8061" s="319"/>
      <c r="AD8061" s="319"/>
      <c r="AE8061" s="319"/>
      <c r="AF8061" s="319"/>
    </row>
    <row r="8062" spans="2:32" s="313" customFormat="1" hidden="1" x14ac:dyDescent="0.25">
      <c r="B8062" s="313" t="s">
        <v>8834</v>
      </c>
      <c r="C8062" s="672"/>
      <c r="D8062" s="313" t="s">
        <v>13419</v>
      </c>
      <c r="E8062" s="313" t="s">
        <v>8835</v>
      </c>
      <c r="I8062" s="313" t="s">
        <v>8834</v>
      </c>
      <c r="J8062" s="313" t="s">
        <v>484</v>
      </c>
      <c r="K8062" s="313">
        <v>40</v>
      </c>
      <c r="L8062" s="319"/>
      <c r="M8062" s="319">
        <v>59</v>
      </c>
      <c r="N8062" s="319">
        <v>42</v>
      </c>
      <c r="O8062" s="319" t="s">
        <v>9644</v>
      </c>
      <c r="P8062" s="319">
        <v>39</v>
      </c>
      <c r="Q8062" s="319">
        <v>47</v>
      </c>
      <c r="R8062" s="319">
        <v>23</v>
      </c>
      <c r="S8062" s="319" t="s">
        <v>9645</v>
      </c>
      <c r="T8062" s="319">
        <v>32</v>
      </c>
      <c r="U8062" s="319">
        <v>40.994999999999997</v>
      </c>
      <c r="V8062" s="319">
        <v>39.79</v>
      </c>
      <c r="W8062" s="319"/>
      <c r="X8062" s="319"/>
      <c r="Y8062" s="319"/>
      <c r="Z8062" s="319"/>
      <c r="AA8062" s="319"/>
      <c r="AB8062" s="319"/>
      <c r="AC8062" s="319"/>
      <c r="AD8062" s="319"/>
      <c r="AE8062" s="319"/>
      <c r="AF8062" s="319"/>
    </row>
    <row r="8063" spans="2:32" s="313" customFormat="1" hidden="1" x14ac:dyDescent="0.25">
      <c r="B8063" s="313" t="s">
        <v>6093</v>
      </c>
      <c r="C8063" s="672"/>
      <c r="D8063" s="313" t="s">
        <v>13420</v>
      </c>
      <c r="E8063" s="313" t="s">
        <v>6094</v>
      </c>
      <c r="I8063" s="313" t="s">
        <v>6095</v>
      </c>
      <c r="J8063" s="313" t="s">
        <v>3337</v>
      </c>
      <c r="K8063" s="313">
        <v>61</v>
      </c>
      <c r="L8063" s="319"/>
      <c r="M8063" s="319">
        <v>9</v>
      </c>
      <c r="N8063" s="319">
        <v>40</v>
      </c>
      <c r="O8063" s="319" t="s">
        <v>9644</v>
      </c>
      <c r="P8063" s="319">
        <v>45</v>
      </c>
      <c r="Q8063" s="319">
        <v>25</v>
      </c>
      <c r="R8063" s="319">
        <v>39</v>
      </c>
      <c r="S8063" s="319" t="s">
        <v>9648</v>
      </c>
      <c r="T8063" s="319">
        <v>35</v>
      </c>
      <c r="U8063" s="319">
        <v>61.161000000000001</v>
      </c>
      <c r="V8063" s="319">
        <v>-45.427</v>
      </c>
      <c r="W8063" s="319"/>
      <c r="X8063" s="319"/>
      <c r="Y8063" s="319"/>
      <c r="Z8063" s="319"/>
      <c r="AA8063" s="319"/>
      <c r="AB8063" s="319"/>
      <c r="AC8063" s="319"/>
      <c r="AD8063" s="319"/>
      <c r="AE8063" s="319"/>
      <c r="AF8063" s="319"/>
    </row>
    <row r="8064" spans="2:32" s="313" customFormat="1" hidden="1" x14ac:dyDescent="0.25">
      <c r="B8064" s="313" t="s">
        <v>775</v>
      </c>
      <c r="C8064" s="672"/>
      <c r="D8064" s="313" t="s">
        <v>13421</v>
      </c>
      <c r="E8064" s="313" t="s">
        <v>778</v>
      </c>
      <c r="I8064" s="313" t="s">
        <v>779</v>
      </c>
      <c r="J8064" s="313" t="s">
        <v>512</v>
      </c>
      <c r="K8064" s="313">
        <v>13</v>
      </c>
      <c r="L8064" s="319"/>
      <c r="M8064" s="319">
        <v>35</v>
      </c>
      <c r="N8064" s="319">
        <v>2</v>
      </c>
      <c r="O8064" s="319" t="s">
        <v>9644</v>
      </c>
      <c r="P8064" s="319">
        <v>144</v>
      </c>
      <c r="Q8064" s="319">
        <v>55</v>
      </c>
      <c r="R8064" s="319">
        <v>48</v>
      </c>
      <c r="S8064" s="319" t="s">
        <v>9645</v>
      </c>
      <c r="T8064" s="319">
        <v>192</v>
      </c>
      <c r="U8064" s="319">
        <v>13.584</v>
      </c>
      <c r="V8064" s="319">
        <v>144.93</v>
      </c>
      <c r="W8064" s="319"/>
      <c r="X8064" s="319"/>
      <c r="Y8064" s="319"/>
      <c r="Z8064" s="319"/>
      <c r="AA8064" s="319"/>
      <c r="AB8064" s="319"/>
      <c r="AC8064" s="319"/>
      <c r="AD8064" s="319"/>
      <c r="AE8064" s="319"/>
      <c r="AF8064" s="319"/>
    </row>
    <row r="8065" spans="2:32" s="313" customFormat="1" hidden="1" x14ac:dyDescent="0.25">
      <c r="B8065" s="313" t="s">
        <v>7703</v>
      </c>
      <c r="C8065" s="672"/>
      <c r="D8065" s="313" t="s">
        <v>13422</v>
      </c>
      <c r="E8065" s="313" t="s">
        <v>7704</v>
      </c>
      <c r="I8065" s="313" t="s">
        <v>7696</v>
      </c>
      <c r="J8065" s="313" t="s">
        <v>1055</v>
      </c>
      <c r="K8065" s="313">
        <v>31</v>
      </c>
      <c r="L8065" s="319"/>
      <c r="M8065" s="319">
        <v>34</v>
      </c>
      <c r="N8065" s="319">
        <v>17</v>
      </c>
      <c r="O8065" s="319" t="s">
        <v>9647</v>
      </c>
      <c r="P8065" s="319">
        <v>68</v>
      </c>
      <c r="Q8065" s="319">
        <v>25</v>
      </c>
      <c r="R8065" s="319">
        <v>5</v>
      </c>
      <c r="S8065" s="319" t="s">
        <v>9648</v>
      </c>
      <c r="T8065" s="319">
        <v>598</v>
      </c>
      <c r="U8065" s="319">
        <v>-31.571000000000002</v>
      </c>
      <c r="V8065" s="319">
        <v>-68.418000000000006</v>
      </c>
      <c r="W8065" s="319"/>
      <c r="X8065" s="319"/>
      <c r="Y8065" s="319"/>
      <c r="Z8065" s="319"/>
      <c r="AA8065" s="319"/>
      <c r="AB8065" s="319"/>
      <c r="AC8065" s="319"/>
      <c r="AD8065" s="319"/>
      <c r="AE8065" s="319"/>
      <c r="AF8065" s="319"/>
    </row>
    <row r="8066" spans="2:32" s="313" customFormat="1" hidden="1" x14ac:dyDescent="0.25">
      <c r="B8066" s="313" t="s">
        <v>8976</v>
      </c>
      <c r="C8066" s="672"/>
      <c r="D8066" s="313" t="s">
        <v>13423</v>
      </c>
      <c r="E8066" s="313" t="s">
        <v>8977</v>
      </c>
      <c r="I8066" s="313" t="s">
        <v>8976</v>
      </c>
      <c r="J8066" s="313" t="s">
        <v>665</v>
      </c>
      <c r="K8066" s="313">
        <v>19</v>
      </c>
      <c r="L8066" s="319"/>
      <c r="M8066" s="319">
        <v>45</v>
      </c>
      <c r="N8066" s="319">
        <v>54</v>
      </c>
      <c r="O8066" s="319" t="s">
        <v>9647</v>
      </c>
      <c r="P8066" s="319">
        <v>47</v>
      </c>
      <c r="Q8066" s="319">
        <v>57</v>
      </c>
      <c r="R8066" s="319">
        <v>53</v>
      </c>
      <c r="S8066" s="319" t="s">
        <v>9648</v>
      </c>
      <c r="T8066" s="319">
        <v>810</v>
      </c>
      <c r="U8066" s="319">
        <v>-19.765000000000001</v>
      </c>
      <c r="V8066" s="319">
        <v>-47.965000000000003</v>
      </c>
      <c r="W8066" s="319"/>
      <c r="X8066" s="319"/>
      <c r="Y8066" s="319"/>
      <c r="Z8066" s="319"/>
      <c r="AA8066" s="319"/>
      <c r="AB8066" s="319"/>
      <c r="AC8066" s="319"/>
      <c r="AD8066" s="319"/>
      <c r="AE8066" s="319"/>
      <c r="AF8066" s="319"/>
    </row>
    <row r="8067" spans="2:32" s="313" customFormat="1" hidden="1" x14ac:dyDescent="0.25">
      <c r="B8067" s="313" t="s">
        <v>9480</v>
      </c>
      <c r="C8067" s="672"/>
      <c r="D8067" s="313" t="s">
        <v>13424</v>
      </c>
      <c r="E8067" s="313" t="s">
        <v>9481</v>
      </c>
      <c r="I8067" s="313" t="s">
        <v>9482</v>
      </c>
      <c r="J8067" s="313" t="s">
        <v>565</v>
      </c>
      <c r="K8067" s="313">
        <v>33</v>
      </c>
      <c r="L8067" s="319"/>
      <c r="M8067" s="319">
        <v>55</v>
      </c>
      <c r="N8067" s="319">
        <v>48</v>
      </c>
      <c r="O8067" s="319" t="s">
        <v>9644</v>
      </c>
      <c r="P8067" s="319">
        <v>131</v>
      </c>
      <c r="Q8067" s="319">
        <v>16</v>
      </c>
      <c r="R8067" s="319">
        <v>44</v>
      </c>
      <c r="S8067" s="319" t="s">
        <v>9645</v>
      </c>
      <c r="T8067" s="319">
        <v>8</v>
      </c>
      <c r="U8067" s="319">
        <v>33.93</v>
      </c>
      <c r="V8067" s="319">
        <v>131.279</v>
      </c>
      <c r="W8067" s="319"/>
      <c r="X8067" s="319"/>
      <c r="Y8067" s="319"/>
      <c r="Z8067" s="319"/>
      <c r="AA8067" s="319"/>
      <c r="AB8067" s="319"/>
      <c r="AC8067" s="319"/>
      <c r="AD8067" s="319"/>
      <c r="AE8067" s="319"/>
      <c r="AF8067" s="319"/>
    </row>
    <row r="8068" spans="2:32" s="313" customFormat="1" hidden="1" x14ac:dyDescent="0.25">
      <c r="B8068" s="313" t="s">
        <v>8978</v>
      </c>
      <c r="C8068" s="672"/>
      <c r="D8068" s="313" t="s">
        <v>13425</v>
      </c>
      <c r="E8068" s="313" t="s">
        <v>8979</v>
      </c>
      <c r="I8068" s="313" t="s">
        <v>8978</v>
      </c>
      <c r="J8068" s="313" t="s">
        <v>665</v>
      </c>
      <c r="K8068" s="313">
        <v>18</v>
      </c>
      <c r="L8068" s="319"/>
      <c r="M8068" s="319">
        <v>52</v>
      </c>
      <c r="N8068" s="319">
        <v>58</v>
      </c>
      <c r="O8068" s="319" t="s">
        <v>9647</v>
      </c>
      <c r="P8068" s="319">
        <v>48</v>
      </c>
      <c r="Q8068" s="319">
        <v>13</v>
      </c>
      <c r="R8068" s="319">
        <v>32</v>
      </c>
      <c r="S8068" s="319" t="s">
        <v>9648</v>
      </c>
      <c r="T8068" s="319">
        <v>944</v>
      </c>
      <c r="U8068" s="319">
        <v>-18.882999999999999</v>
      </c>
      <c r="V8068" s="319">
        <v>-48.225999999999999</v>
      </c>
      <c r="W8068" s="319"/>
      <c r="X8068" s="319"/>
      <c r="Y8068" s="319"/>
      <c r="Z8068" s="319"/>
      <c r="AA8068" s="319"/>
      <c r="AB8068" s="319"/>
      <c r="AC8068" s="319"/>
      <c r="AD8068" s="319"/>
      <c r="AE8068" s="319"/>
      <c r="AF8068" s="319"/>
    </row>
    <row r="8069" spans="2:32" s="313" customFormat="1" hidden="1" x14ac:dyDescent="0.25">
      <c r="B8069" s="313" t="s">
        <v>8980</v>
      </c>
      <c r="C8069" s="672"/>
      <c r="D8069" s="313" t="s">
        <v>13426</v>
      </c>
      <c r="E8069" s="313" t="s">
        <v>8981</v>
      </c>
      <c r="I8069" s="313" t="s">
        <v>8980</v>
      </c>
      <c r="J8069" s="313" t="s">
        <v>516</v>
      </c>
      <c r="K8069" s="313">
        <v>24</v>
      </c>
      <c r="L8069" s="319"/>
      <c r="M8069" s="319">
        <v>37</v>
      </c>
      <c r="N8069" s="319">
        <v>3</v>
      </c>
      <c r="O8069" s="319" t="s">
        <v>9644</v>
      </c>
      <c r="P8069" s="319">
        <v>73</v>
      </c>
      <c r="Q8069" s="319">
        <v>54</v>
      </c>
      <c r="R8069" s="319">
        <v>46</v>
      </c>
      <c r="S8069" s="319" t="s">
        <v>9645</v>
      </c>
      <c r="T8069" s="319">
        <v>510</v>
      </c>
      <c r="U8069" s="319">
        <v>24.617000000000001</v>
      </c>
      <c r="V8069" s="319">
        <v>73.912999999999997</v>
      </c>
      <c r="W8069" s="319"/>
      <c r="X8069" s="319"/>
      <c r="Y8069" s="319"/>
      <c r="Z8069" s="319"/>
      <c r="AA8069" s="319"/>
      <c r="AB8069" s="319"/>
      <c r="AC8069" s="319"/>
      <c r="AD8069" s="319"/>
      <c r="AE8069" s="319"/>
      <c r="AF8069" s="319"/>
    </row>
    <row r="8070" spans="2:32" s="313" customFormat="1" hidden="1" x14ac:dyDescent="0.25">
      <c r="B8070" s="313" t="s">
        <v>7203</v>
      </c>
      <c r="C8070" s="672"/>
      <c r="D8070" s="313" t="s">
        <v>13427</v>
      </c>
      <c r="E8070" s="313" t="s">
        <v>7204</v>
      </c>
      <c r="I8070" s="313" t="s">
        <v>7203</v>
      </c>
      <c r="J8070" s="313" t="s">
        <v>1295</v>
      </c>
      <c r="K8070" s="313">
        <v>17</v>
      </c>
      <c r="L8070" s="319"/>
      <c r="M8070" s="319">
        <v>51</v>
      </c>
      <c r="N8070" s="319">
        <v>20</v>
      </c>
      <c r="O8070" s="319" t="s">
        <v>9647</v>
      </c>
      <c r="P8070" s="319">
        <v>36</v>
      </c>
      <c r="Q8070" s="319">
        <v>52</v>
      </c>
      <c r="R8070" s="319">
        <v>9</v>
      </c>
      <c r="S8070" s="319" t="s">
        <v>9645</v>
      </c>
      <c r="T8070" s="319">
        <v>11</v>
      </c>
      <c r="U8070" s="319">
        <v>-17.856000000000002</v>
      </c>
      <c r="V8070" s="319">
        <v>36.869</v>
      </c>
      <c r="W8070" s="319"/>
      <c r="X8070" s="319"/>
      <c r="Y8070" s="319"/>
      <c r="Z8070" s="319"/>
      <c r="AA8070" s="319"/>
      <c r="AB8070" s="319"/>
      <c r="AC8070" s="319"/>
      <c r="AD8070" s="319"/>
      <c r="AE8070" s="319"/>
      <c r="AF8070" s="319"/>
    </row>
    <row r="8071" spans="2:32" s="313" customFormat="1" hidden="1" x14ac:dyDescent="0.25">
      <c r="B8071" s="313" t="s">
        <v>4634</v>
      </c>
      <c r="C8071" s="672"/>
      <c r="D8071" s="313" t="s">
        <v>13428</v>
      </c>
      <c r="E8071" s="313" t="s">
        <v>4635</v>
      </c>
      <c r="I8071" s="313" t="s">
        <v>4634</v>
      </c>
      <c r="J8071" s="313" t="s">
        <v>565</v>
      </c>
      <c r="K8071" s="313">
        <v>26</v>
      </c>
      <c r="L8071" s="319"/>
      <c r="M8071" s="319">
        <v>21</v>
      </c>
      <c r="N8071" s="319">
        <v>48</v>
      </c>
      <c r="O8071" s="319" t="s">
        <v>9644</v>
      </c>
      <c r="P8071" s="319">
        <v>126</v>
      </c>
      <c r="Q8071" s="319">
        <v>42</v>
      </c>
      <c r="R8071" s="319">
        <v>49</v>
      </c>
      <c r="S8071" s="319" t="s">
        <v>9645</v>
      </c>
      <c r="T8071" s="319">
        <v>8</v>
      </c>
      <c r="U8071" s="319">
        <v>26.363</v>
      </c>
      <c r="V8071" s="319">
        <v>126.714</v>
      </c>
      <c r="W8071" s="319"/>
      <c r="X8071" s="319"/>
      <c r="Y8071" s="319"/>
      <c r="Z8071" s="319"/>
      <c r="AA8071" s="319"/>
      <c r="AB8071" s="319"/>
      <c r="AC8071" s="319"/>
      <c r="AD8071" s="319"/>
      <c r="AE8071" s="319"/>
      <c r="AF8071" s="319"/>
    </row>
    <row r="8072" spans="2:32" s="313" customFormat="1" hidden="1" x14ac:dyDescent="0.25">
      <c r="B8072" s="313" t="s">
        <v>7213</v>
      </c>
      <c r="C8072" s="672"/>
      <c r="D8072" s="313" t="s">
        <v>13429</v>
      </c>
      <c r="E8072" s="313" t="s">
        <v>7214</v>
      </c>
      <c r="I8072" s="313" t="s">
        <v>7213</v>
      </c>
      <c r="J8072" s="313" t="s">
        <v>1051</v>
      </c>
      <c r="K8072" s="313">
        <v>30</v>
      </c>
      <c r="L8072" s="319"/>
      <c r="M8072" s="319">
        <v>15</v>
      </c>
      <c r="N8072" s="319">
        <v>4</v>
      </c>
      <c r="O8072" s="319" t="s">
        <v>9644</v>
      </c>
      <c r="P8072" s="319">
        <v>66</v>
      </c>
      <c r="Q8072" s="319">
        <v>56</v>
      </c>
      <c r="R8072" s="319">
        <v>15</v>
      </c>
      <c r="S8072" s="319" t="s">
        <v>9645</v>
      </c>
      <c r="T8072" s="319">
        <v>1606</v>
      </c>
      <c r="U8072" s="319">
        <v>30.251000000000001</v>
      </c>
      <c r="V8072" s="319">
        <v>66.938000000000002</v>
      </c>
      <c r="W8072" s="319"/>
      <c r="X8072" s="319"/>
      <c r="Y8072" s="319"/>
      <c r="Z8072" s="319"/>
      <c r="AA8072" s="319"/>
      <c r="AB8072" s="319"/>
      <c r="AC8072" s="319"/>
      <c r="AD8072" s="319"/>
      <c r="AE8072" s="319"/>
      <c r="AF8072" s="319"/>
    </row>
    <row r="8073" spans="2:32" s="313" customFormat="1" hidden="1" x14ac:dyDescent="0.25">
      <c r="B8073" s="313" t="s">
        <v>8985</v>
      </c>
      <c r="C8073" s="672"/>
      <c r="D8073" s="313" t="s">
        <v>13430</v>
      </c>
      <c r="E8073" s="313" t="s">
        <v>8985</v>
      </c>
      <c r="I8073" s="313" t="s">
        <v>8985</v>
      </c>
      <c r="J8073" s="313" t="s">
        <v>421</v>
      </c>
      <c r="K8073" s="313">
        <v>54</v>
      </c>
      <c r="L8073" s="319"/>
      <c r="M8073" s="319">
        <v>33</v>
      </c>
      <c r="N8073" s="319">
        <v>27</v>
      </c>
      <c r="O8073" s="319" t="s">
        <v>9644</v>
      </c>
      <c r="P8073" s="319">
        <v>55</v>
      </c>
      <c r="Q8073" s="319">
        <v>52</v>
      </c>
      <c r="R8073" s="319">
        <v>27</v>
      </c>
      <c r="S8073" s="319" t="s">
        <v>9645</v>
      </c>
      <c r="T8073" s="319">
        <v>137</v>
      </c>
      <c r="U8073" s="319">
        <v>54.557000000000002</v>
      </c>
      <c r="V8073" s="319">
        <v>55.874000000000002</v>
      </c>
      <c r="W8073" s="319"/>
      <c r="X8073" s="319"/>
      <c r="Y8073" s="319"/>
      <c r="Z8073" s="319"/>
      <c r="AA8073" s="319"/>
      <c r="AB8073" s="319"/>
      <c r="AC8073" s="319"/>
      <c r="AD8073" s="319"/>
      <c r="AE8073" s="319"/>
      <c r="AF8073" s="319"/>
    </row>
    <row r="8074" spans="2:32" s="313" customFormat="1" hidden="1" x14ac:dyDescent="0.25">
      <c r="B8074" s="313" t="s">
        <v>2051</v>
      </c>
      <c r="C8074" s="672"/>
      <c r="D8074" s="313" t="s">
        <v>13431</v>
      </c>
      <c r="E8074" s="313" t="s">
        <v>2056</v>
      </c>
      <c r="I8074" s="313" t="s">
        <v>2057</v>
      </c>
      <c r="J8074" s="313" t="s">
        <v>436</v>
      </c>
      <c r="K8074" s="313">
        <v>42</v>
      </c>
      <c r="L8074" s="319"/>
      <c r="M8074" s="319">
        <v>25</v>
      </c>
      <c r="N8074" s="319">
        <v>19</v>
      </c>
      <c r="O8074" s="319" t="s">
        <v>9644</v>
      </c>
      <c r="P8074" s="319">
        <v>87</v>
      </c>
      <c r="Q8074" s="319">
        <v>52</v>
      </c>
      <c r="R8074" s="319">
        <v>4</v>
      </c>
      <c r="S8074" s="319" t="s">
        <v>9648</v>
      </c>
      <c r="T8074" s="319">
        <v>222</v>
      </c>
      <c r="U8074" s="319">
        <v>42.421999999999997</v>
      </c>
      <c r="V8074" s="319">
        <v>-87.867999999999995</v>
      </c>
      <c r="W8074" s="319"/>
      <c r="X8074" s="319"/>
      <c r="Y8074" s="319"/>
      <c r="Z8074" s="319"/>
      <c r="AA8074" s="319"/>
      <c r="AB8074" s="319"/>
      <c r="AC8074" s="319"/>
      <c r="AD8074" s="319"/>
      <c r="AE8074" s="319"/>
      <c r="AF8074" s="319"/>
    </row>
    <row r="8075" spans="2:32" s="313" customFormat="1" hidden="1" x14ac:dyDescent="0.25">
      <c r="B8075" s="313" t="s">
        <v>8986</v>
      </c>
      <c r="C8075" s="672"/>
      <c r="D8075" s="313" t="s">
        <v>13432</v>
      </c>
      <c r="E8075" s="313" t="s">
        <v>8987</v>
      </c>
      <c r="I8075" s="313" t="s">
        <v>8986</v>
      </c>
      <c r="J8075" s="313" t="s">
        <v>1343</v>
      </c>
      <c r="K8075" s="313">
        <v>7</v>
      </c>
      <c r="L8075" s="319"/>
      <c r="M8075" s="319">
        <v>36</v>
      </c>
      <c r="N8075" s="319">
        <v>11</v>
      </c>
      <c r="O8075" s="319" t="s">
        <v>9647</v>
      </c>
      <c r="P8075" s="319">
        <v>15</v>
      </c>
      <c r="Q8075" s="319">
        <v>1</v>
      </c>
      <c r="R8075" s="319">
        <v>40</v>
      </c>
      <c r="S8075" s="319" t="s">
        <v>9645</v>
      </c>
      <c r="T8075" s="319">
        <v>830</v>
      </c>
      <c r="U8075" s="319">
        <v>-7.6029999999999998</v>
      </c>
      <c r="V8075" s="319">
        <v>15.028</v>
      </c>
      <c r="W8075" s="319"/>
      <c r="X8075" s="319"/>
      <c r="Y8075" s="319"/>
      <c r="Z8075" s="319"/>
      <c r="AA8075" s="319"/>
      <c r="AB8075" s="319"/>
      <c r="AC8075" s="319"/>
      <c r="AD8075" s="319"/>
      <c r="AE8075" s="319"/>
      <c r="AF8075" s="319"/>
    </row>
    <row r="8076" spans="2:32" s="313" customFormat="1" hidden="1" x14ac:dyDescent="0.25">
      <c r="B8076" s="313" t="s">
        <v>7216</v>
      </c>
      <c r="C8076" s="672"/>
      <c r="D8076" s="313" t="s">
        <v>13433</v>
      </c>
      <c r="E8076" s="313" t="s">
        <v>7217</v>
      </c>
      <c r="I8076" s="313" t="s">
        <v>7218</v>
      </c>
      <c r="J8076" s="313" t="s">
        <v>878</v>
      </c>
      <c r="K8076" s="313">
        <v>5</v>
      </c>
      <c r="L8076" s="319"/>
      <c r="M8076" s="319">
        <v>41</v>
      </c>
      <c r="N8076" s="319">
        <v>26</v>
      </c>
      <c r="O8076" s="319" t="s">
        <v>9644</v>
      </c>
      <c r="P8076" s="319">
        <v>76</v>
      </c>
      <c r="Q8076" s="319">
        <v>38</v>
      </c>
      <c r="R8076" s="319">
        <v>28</v>
      </c>
      <c r="S8076" s="319" t="s">
        <v>9648</v>
      </c>
      <c r="T8076" s="319">
        <v>63</v>
      </c>
      <c r="U8076" s="319">
        <v>5.6909999999999998</v>
      </c>
      <c r="V8076" s="319">
        <v>-76.641000000000005</v>
      </c>
      <c r="W8076" s="319"/>
      <c r="X8076" s="319"/>
      <c r="Y8076" s="319"/>
      <c r="Z8076" s="319"/>
      <c r="AA8076" s="319"/>
      <c r="AB8076" s="319"/>
      <c r="AC8076" s="319"/>
      <c r="AD8076" s="319"/>
      <c r="AE8076" s="319"/>
      <c r="AF8076" s="319"/>
    </row>
    <row r="8077" spans="2:32" s="313" customFormat="1" hidden="1" x14ac:dyDescent="0.25">
      <c r="B8077" s="313" t="s">
        <v>7222</v>
      </c>
      <c r="C8077" s="672"/>
      <c r="D8077" s="313" t="s">
        <v>13434</v>
      </c>
      <c r="E8077" s="313" t="s">
        <v>7223</v>
      </c>
      <c r="I8077" s="313" t="s">
        <v>7224</v>
      </c>
      <c r="J8077" s="313" t="s">
        <v>714</v>
      </c>
      <c r="K8077" s="313">
        <v>0</v>
      </c>
      <c r="L8077" s="319"/>
      <c r="M8077" s="319">
        <v>8</v>
      </c>
      <c r="N8077" s="319">
        <v>28</v>
      </c>
      <c r="O8077" s="319" t="s">
        <v>9647</v>
      </c>
      <c r="P8077" s="319">
        <v>78</v>
      </c>
      <c r="Q8077" s="319">
        <v>29</v>
      </c>
      <c r="R8077" s="319">
        <v>17</v>
      </c>
      <c r="S8077" s="319" t="s">
        <v>9648</v>
      </c>
      <c r="T8077" s="319">
        <v>2813</v>
      </c>
      <c r="U8077" s="319">
        <v>-0.14099999999999999</v>
      </c>
      <c r="V8077" s="319">
        <v>-78.488</v>
      </c>
      <c r="W8077" s="319"/>
      <c r="X8077" s="319"/>
      <c r="Y8077" s="319"/>
      <c r="Z8077" s="319"/>
      <c r="AA8077" s="319"/>
      <c r="AB8077" s="319"/>
      <c r="AC8077" s="319"/>
      <c r="AD8077" s="319"/>
      <c r="AE8077" s="319"/>
      <c r="AF8077" s="319"/>
    </row>
    <row r="8078" spans="2:32" s="313" customFormat="1" hidden="1" x14ac:dyDescent="0.25">
      <c r="B8078" s="313" t="s">
        <v>7219</v>
      </c>
      <c r="C8078" s="672"/>
      <c r="D8078" s="313" t="s">
        <v>13435</v>
      </c>
      <c r="E8078" s="313" t="s">
        <v>7220</v>
      </c>
      <c r="I8078" s="313" t="s">
        <v>7221</v>
      </c>
      <c r="J8078" s="313" t="s">
        <v>423</v>
      </c>
      <c r="K8078" s="313">
        <v>47</v>
      </c>
      <c r="L8078" s="319"/>
      <c r="M8078" s="319">
        <v>58</v>
      </c>
      <c r="N8078" s="319">
        <v>29</v>
      </c>
      <c r="O8078" s="319" t="s">
        <v>9644</v>
      </c>
      <c r="P8078" s="319">
        <v>4</v>
      </c>
      <c r="Q8078" s="319">
        <v>10</v>
      </c>
      <c r="R8078" s="319">
        <v>4</v>
      </c>
      <c r="S8078" s="319" t="s">
        <v>9648</v>
      </c>
      <c r="T8078" s="319">
        <v>91</v>
      </c>
      <c r="U8078" s="319">
        <v>47.975000000000001</v>
      </c>
      <c r="V8078" s="319">
        <v>-4.1680000000000001</v>
      </c>
      <c r="W8078" s="319"/>
      <c r="X8078" s="319"/>
      <c r="Y8078" s="319"/>
      <c r="Z8078" s="319"/>
      <c r="AA8078" s="319"/>
      <c r="AB8078" s="319"/>
      <c r="AC8078" s="319"/>
      <c r="AD8078" s="319"/>
      <c r="AE8078" s="319"/>
      <c r="AF8078" s="319"/>
    </row>
    <row r="8079" spans="2:32" s="313" customFormat="1" hidden="1" x14ac:dyDescent="0.25">
      <c r="B8079" s="313" t="s">
        <v>7703</v>
      </c>
      <c r="C8079" s="672"/>
      <c r="D8079" s="313" t="s">
        <v>13436</v>
      </c>
      <c r="E8079" s="313" t="s">
        <v>7705</v>
      </c>
      <c r="I8079" s="313" t="s">
        <v>7703</v>
      </c>
      <c r="J8079" s="313" t="s">
        <v>1055</v>
      </c>
      <c r="K8079" s="313">
        <v>49</v>
      </c>
      <c r="L8079" s="319"/>
      <c r="M8079" s="319">
        <v>18</v>
      </c>
      <c r="N8079" s="319">
        <v>24</v>
      </c>
      <c r="O8079" s="319" t="s">
        <v>9647</v>
      </c>
      <c r="P8079" s="319">
        <v>67</v>
      </c>
      <c r="Q8079" s="319">
        <v>48</v>
      </c>
      <c r="R8079" s="319">
        <v>9</v>
      </c>
      <c r="S8079" s="319" t="s">
        <v>9648</v>
      </c>
      <c r="T8079" s="319">
        <v>58</v>
      </c>
      <c r="U8079" s="319">
        <v>-49.307000000000002</v>
      </c>
      <c r="V8079" s="319">
        <v>-67.802000000000007</v>
      </c>
      <c r="W8079" s="319"/>
      <c r="X8079" s="319"/>
      <c r="Y8079" s="319"/>
      <c r="Z8079" s="319"/>
      <c r="AA8079" s="319"/>
      <c r="AB8079" s="319"/>
      <c r="AC8079" s="319"/>
      <c r="AD8079" s="319"/>
      <c r="AE8079" s="319"/>
      <c r="AF8079" s="319"/>
    </row>
    <row r="8080" spans="2:32" s="313" customFormat="1" hidden="1" x14ac:dyDescent="0.25">
      <c r="B8080" s="313" t="s">
        <v>7794</v>
      </c>
      <c r="C8080" s="672"/>
      <c r="D8080" s="313" t="s">
        <v>13437</v>
      </c>
      <c r="E8080" s="313" t="s">
        <v>7803</v>
      </c>
      <c r="I8080" s="313" t="s">
        <v>7804</v>
      </c>
      <c r="J8080" s="313" t="s">
        <v>697</v>
      </c>
      <c r="K8080" s="313">
        <v>33</v>
      </c>
      <c r="L8080" s="319"/>
      <c r="M8080" s="319">
        <v>29</v>
      </c>
      <c r="N8080" s="319">
        <v>36</v>
      </c>
      <c r="O8080" s="319" t="s">
        <v>9647</v>
      </c>
      <c r="P8080" s="319">
        <v>70</v>
      </c>
      <c r="Q8080" s="319">
        <v>41</v>
      </c>
      <c r="R8080" s="319">
        <v>51</v>
      </c>
      <c r="S8080" s="319" t="s">
        <v>9648</v>
      </c>
      <c r="T8080" s="319">
        <v>512</v>
      </c>
      <c r="U8080" s="319">
        <v>-33.493000000000002</v>
      </c>
      <c r="V8080" s="319">
        <v>-70.697999999999993</v>
      </c>
      <c r="W8080" s="319"/>
      <c r="X8080" s="319"/>
      <c r="Y8080" s="319"/>
      <c r="Z8080" s="319"/>
      <c r="AA8080" s="319"/>
      <c r="AB8080" s="319"/>
      <c r="AC8080" s="319"/>
      <c r="AD8080" s="319"/>
      <c r="AE8080" s="319"/>
      <c r="AF8080" s="319"/>
    </row>
    <row r="8081" spans="2:32" s="313" customFormat="1" hidden="1" x14ac:dyDescent="0.25">
      <c r="B8081" s="313" t="s">
        <v>9002</v>
      </c>
      <c r="C8081" s="672"/>
      <c r="D8081" s="313" t="s">
        <v>13438</v>
      </c>
      <c r="E8081" s="313" t="s">
        <v>9003</v>
      </c>
      <c r="I8081" s="313" t="s">
        <v>9004</v>
      </c>
      <c r="J8081" s="313" t="s">
        <v>525</v>
      </c>
      <c r="K8081" s="313">
        <v>28</v>
      </c>
      <c r="L8081" s="319"/>
      <c r="M8081" s="319">
        <v>19</v>
      </c>
      <c r="N8081" s="319">
        <v>14</v>
      </c>
      <c r="O8081" s="319" t="s">
        <v>9647</v>
      </c>
      <c r="P8081" s="319">
        <v>31</v>
      </c>
      <c r="Q8081" s="319">
        <v>24</v>
      </c>
      <c r="R8081" s="319">
        <v>59</v>
      </c>
      <c r="S8081" s="319" t="s">
        <v>9645</v>
      </c>
      <c r="T8081" s="319">
        <v>525</v>
      </c>
      <c r="U8081" s="319">
        <v>-28.321000000000002</v>
      </c>
      <c r="V8081" s="319">
        <v>31.416</v>
      </c>
      <c r="W8081" s="319"/>
      <c r="X8081" s="319"/>
      <c r="Y8081" s="319"/>
      <c r="Z8081" s="319"/>
      <c r="AA8081" s="319"/>
      <c r="AB8081" s="319"/>
      <c r="AC8081" s="319"/>
      <c r="AD8081" s="319"/>
      <c r="AE8081" s="319"/>
      <c r="AF8081" s="319"/>
    </row>
    <row r="8082" spans="2:32" s="313" customFormat="1" hidden="1" x14ac:dyDescent="0.25">
      <c r="B8082" s="313" t="s">
        <v>8991</v>
      </c>
      <c r="C8082" s="672"/>
      <c r="D8082" s="313" t="s">
        <v>13439</v>
      </c>
      <c r="E8082" s="313" t="s">
        <v>8992</v>
      </c>
      <c r="I8082" s="313" t="s">
        <v>8994</v>
      </c>
      <c r="J8082" s="313" t="s">
        <v>8993</v>
      </c>
      <c r="K8082" s="313">
        <v>47</v>
      </c>
      <c r="L8082" s="319"/>
      <c r="M8082" s="319">
        <v>50</v>
      </c>
      <c r="N8082" s="319">
        <v>35</v>
      </c>
      <c r="O8082" s="319" t="s">
        <v>9644</v>
      </c>
      <c r="P8082" s="319">
        <v>106</v>
      </c>
      <c r="Q8082" s="319">
        <v>45</v>
      </c>
      <c r="R8082" s="319">
        <v>59</v>
      </c>
      <c r="S8082" s="319" t="s">
        <v>9645</v>
      </c>
      <c r="T8082" s="319">
        <v>1331</v>
      </c>
      <c r="U8082" s="319">
        <v>47.843000000000004</v>
      </c>
      <c r="V8082" s="319">
        <v>106.76600000000001</v>
      </c>
      <c r="W8082" s="319"/>
      <c r="X8082" s="319"/>
      <c r="Y8082" s="319"/>
      <c r="Z8082" s="319"/>
      <c r="AA8082" s="319"/>
      <c r="AB8082" s="319"/>
      <c r="AC8082" s="319"/>
      <c r="AD8082" s="319"/>
      <c r="AE8082" s="319"/>
      <c r="AF8082" s="319"/>
    </row>
    <row r="8083" spans="2:32" s="313" customFormat="1" hidden="1" x14ac:dyDescent="0.25">
      <c r="B8083" s="313" t="s">
        <v>8926</v>
      </c>
      <c r="C8083" s="672"/>
      <c r="D8083" s="313" t="s">
        <v>13440</v>
      </c>
      <c r="E8083" s="313" t="s">
        <v>8927</v>
      </c>
      <c r="I8083" s="313" t="s">
        <v>8928</v>
      </c>
      <c r="J8083" s="313" t="s">
        <v>878</v>
      </c>
      <c r="K8083" s="313">
        <v>4</v>
      </c>
      <c r="L8083" s="319"/>
      <c r="M8083" s="319">
        <v>5</v>
      </c>
      <c r="N8083" s="319">
        <v>18</v>
      </c>
      <c r="O8083" s="319" t="s">
        <v>9644</v>
      </c>
      <c r="P8083" s="319">
        <v>76</v>
      </c>
      <c r="Q8083" s="319">
        <v>14</v>
      </c>
      <c r="R8083" s="319">
        <v>6</v>
      </c>
      <c r="S8083" s="319" t="s">
        <v>9648</v>
      </c>
      <c r="T8083" s="319">
        <v>955</v>
      </c>
      <c r="U8083" s="319">
        <v>4.0880000000000001</v>
      </c>
      <c r="V8083" s="319">
        <v>-76.234999999999999</v>
      </c>
      <c r="W8083" s="319"/>
      <c r="X8083" s="319"/>
      <c r="Y8083" s="319"/>
      <c r="Z8083" s="319"/>
      <c r="AA8083" s="319"/>
      <c r="AB8083" s="319"/>
      <c r="AC8083" s="319"/>
      <c r="AD8083" s="319"/>
      <c r="AE8083" s="319"/>
      <c r="AF8083" s="319"/>
    </row>
    <row r="8084" spans="2:32" s="313" customFormat="1" hidden="1" x14ac:dyDescent="0.25">
      <c r="B8084" s="313" t="s">
        <v>9005</v>
      </c>
      <c r="C8084" s="672"/>
      <c r="D8084" s="313" t="s">
        <v>13441</v>
      </c>
      <c r="E8084" s="313" t="s">
        <v>9006</v>
      </c>
      <c r="I8084" s="313" t="s">
        <v>9005</v>
      </c>
      <c r="J8084" s="313" t="s">
        <v>745</v>
      </c>
      <c r="K8084" s="313">
        <v>63</v>
      </c>
      <c r="L8084" s="319"/>
      <c r="M8084" s="319">
        <v>47</v>
      </c>
      <c r="N8084" s="319">
        <v>30</v>
      </c>
      <c r="O8084" s="319" t="s">
        <v>9644</v>
      </c>
      <c r="P8084" s="319">
        <v>20</v>
      </c>
      <c r="Q8084" s="319">
        <v>16</v>
      </c>
      <c r="R8084" s="319">
        <v>57</v>
      </c>
      <c r="S8084" s="319" t="s">
        <v>9645</v>
      </c>
      <c r="T8084" s="319">
        <v>8</v>
      </c>
      <c r="U8084" s="319">
        <v>63.792000000000002</v>
      </c>
      <c r="V8084" s="319">
        <v>20.282</v>
      </c>
      <c r="W8084" s="319"/>
      <c r="X8084" s="319"/>
      <c r="Y8084" s="319"/>
      <c r="Z8084" s="319"/>
      <c r="AA8084" s="319"/>
      <c r="AB8084" s="319"/>
      <c r="AC8084" s="319"/>
      <c r="AD8084" s="319"/>
      <c r="AE8084" s="319"/>
      <c r="AF8084" s="319"/>
    </row>
    <row r="8085" spans="2:32" s="313" customFormat="1" hidden="1" x14ac:dyDescent="0.25">
      <c r="B8085" s="313" t="s">
        <v>9435</v>
      </c>
      <c r="C8085" s="672"/>
      <c r="D8085" s="313" t="s">
        <v>13442</v>
      </c>
      <c r="E8085" s="313" t="s">
        <v>9436</v>
      </c>
      <c r="I8085" s="313" t="s">
        <v>9435</v>
      </c>
      <c r="J8085" s="313" t="s">
        <v>493</v>
      </c>
      <c r="K8085" s="313">
        <v>31</v>
      </c>
      <c r="L8085" s="319"/>
      <c r="M8085" s="319">
        <v>8</v>
      </c>
      <c r="N8085" s="319">
        <v>39</v>
      </c>
      <c r="O8085" s="319" t="s">
        <v>9647</v>
      </c>
      <c r="P8085" s="319">
        <v>136</v>
      </c>
      <c r="Q8085" s="319">
        <v>49</v>
      </c>
      <c r="R8085" s="319">
        <v>1</v>
      </c>
      <c r="S8085" s="319" t="s">
        <v>9645</v>
      </c>
      <c r="T8085" s="319">
        <v>168</v>
      </c>
      <c r="U8085" s="319">
        <v>-31.143999999999998</v>
      </c>
      <c r="V8085" s="319">
        <v>136.81700000000001</v>
      </c>
      <c r="W8085" s="319"/>
      <c r="X8085" s="319"/>
      <c r="Y8085" s="319"/>
      <c r="Z8085" s="319"/>
      <c r="AA8085" s="319"/>
      <c r="AB8085" s="319"/>
      <c r="AC8085" s="319"/>
      <c r="AD8085" s="319"/>
      <c r="AE8085" s="319"/>
      <c r="AF8085" s="319"/>
    </row>
    <row r="8086" spans="2:32" s="313" customFormat="1" hidden="1" x14ac:dyDescent="0.25">
      <c r="B8086" s="313" t="s">
        <v>4636</v>
      </c>
      <c r="C8086" s="672"/>
      <c r="D8086" s="313" t="s">
        <v>13443</v>
      </c>
      <c r="E8086" s="313" t="s">
        <v>4637</v>
      </c>
      <c r="I8086" s="313" t="s">
        <v>4636</v>
      </c>
      <c r="J8086" s="313" t="s">
        <v>3693</v>
      </c>
      <c r="K8086" s="313">
        <v>36</v>
      </c>
      <c r="L8086" s="319"/>
      <c r="M8086" s="319">
        <v>39</v>
      </c>
      <c r="N8086" s="319">
        <v>54</v>
      </c>
      <c r="O8086" s="319" t="s">
        <v>9644</v>
      </c>
      <c r="P8086" s="319">
        <v>68</v>
      </c>
      <c r="Q8086" s="319">
        <v>54</v>
      </c>
      <c r="R8086" s="319">
        <v>39</v>
      </c>
      <c r="S8086" s="319" t="s">
        <v>9645</v>
      </c>
      <c r="T8086" s="319">
        <v>435</v>
      </c>
      <c r="U8086" s="319">
        <v>36.664999999999999</v>
      </c>
      <c r="V8086" s="319">
        <v>68.911000000000001</v>
      </c>
      <c r="W8086" s="319"/>
      <c r="X8086" s="319"/>
      <c r="Y8086" s="319"/>
      <c r="Z8086" s="319"/>
      <c r="AA8086" s="319"/>
      <c r="AB8086" s="319"/>
      <c r="AC8086" s="319"/>
      <c r="AD8086" s="319"/>
      <c r="AE8086" s="319"/>
      <c r="AF8086" s="319"/>
    </row>
    <row r="8087" spans="2:32" s="313" customFormat="1" hidden="1" x14ac:dyDescent="0.25">
      <c r="B8087" s="313" t="s">
        <v>9009</v>
      </c>
      <c r="C8087" s="672"/>
      <c r="D8087" s="313" t="s">
        <v>13444</v>
      </c>
      <c r="E8087" s="313" t="s">
        <v>9010</v>
      </c>
      <c r="I8087" s="313" t="s">
        <v>9009</v>
      </c>
      <c r="J8087" s="313" t="s">
        <v>436</v>
      </c>
      <c r="K8087" s="313">
        <v>63</v>
      </c>
      <c r="L8087" s="319"/>
      <c r="M8087" s="319">
        <v>53</v>
      </c>
      <c r="N8087" s="319">
        <v>18</v>
      </c>
      <c r="O8087" s="319" t="s">
        <v>9644</v>
      </c>
      <c r="P8087" s="319">
        <v>160</v>
      </c>
      <c r="Q8087" s="319">
        <v>47</v>
      </c>
      <c r="R8087" s="319">
        <v>56</v>
      </c>
      <c r="S8087" s="319" t="s">
        <v>9648</v>
      </c>
      <c r="T8087" s="319">
        <v>7</v>
      </c>
      <c r="U8087" s="319">
        <v>63.887999999999998</v>
      </c>
      <c r="V8087" s="319">
        <v>-160.79900000000001</v>
      </c>
      <c r="W8087" s="319"/>
      <c r="X8087" s="319"/>
      <c r="Y8087" s="319"/>
      <c r="Z8087" s="319"/>
      <c r="AA8087" s="319"/>
      <c r="AB8087" s="319"/>
      <c r="AC8087" s="319"/>
      <c r="AD8087" s="319"/>
      <c r="AE8087" s="319"/>
      <c r="AF8087" s="319"/>
    </row>
    <row r="8088" spans="2:32" s="313" customFormat="1" hidden="1" x14ac:dyDescent="0.25">
      <c r="B8088" s="313" t="s">
        <v>8988</v>
      </c>
      <c r="C8088" s="672"/>
      <c r="D8088" s="313" t="s">
        <v>13445</v>
      </c>
      <c r="E8088" s="313" t="s">
        <v>8989</v>
      </c>
      <c r="I8088" s="313" t="s">
        <v>8990</v>
      </c>
      <c r="J8088" s="313" t="s">
        <v>726</v>
      </c>
      <c r="K8088" s="313">
        <v>5</v>
      </c>
      <c r="L8088" s="319"/>
      <c r="M8088" s="319">
        <v>3</v>
      </c>
      <c r="N8088" s="319">
        <v>42</v>
      </c>
      <c r="O8088" s="319" t="s">
        <v>9647</v>
      </c>
      <c r="P8088" s="319">
        <v>119</v>
      </c>
      <c r="Q8088" s="319">
        <v>33</v>
      </c>
      <c r="R8088" s="319">
        <v>14</v>
      </c>
      <c r="S8088" s="319" t="s">
        <v>9645</v>
      </c>
      <c r="T8088" s="319">
        <v>15</v>
      </c>
      <c r="U8088" s="319">
        <v>-5.0620000000000003</v>
      </c>
      <c r="V8088" s="319">
        <v>119.554</v>
      </c>
      <c r="W8088" s="319"/>
      <c r="X8088" s="319"/>
      <c r="Y8088" s="319"/>
      <c r="Z8088" s="319"/>
      <c r="AA8088" s="319"/>
      <c r="AB8088" s="319"/>
      <c r="AC8088" s="319"/>
      <c r="AD8088" s="319"/>
      <c r="AE8088" s="319"/>
      <c r="AF8088" s="319"/>
    </row>
    <row r="8089" spans="2:32" s="313" customFormat="1" hidden="1" x14ac:dyDescent="0.25">
      <c r="B8089" s="313" t="s">
        <v>9019</v>
      </c>
      <c r="C8089" s="672"/>
      <c r="D8089" s="313" t="s">
        <v>13446</v>
      </c>
      <c r="E8089" s="313" t="s">
        <v>9020</v>
      </c>
      <c r="I8089" s="313" t="s">
        <v>9021</v>
      </c>
      <c r="J8089" s="313" t="s">
        <v>469</v>
      </c>
      <c r="K8089" s="313">
        <v>19</v>
      </c>
      <c r="L8089" s="319"/>
      <c r="M8089" s="319">
        <v>23</v>
      </c>
      <c r="N8089" s="319">
        <v>48</v>
      </c>
      <c r="O8089" s="319" t="s">
        <v>9644</v>
      </c>
      <c r="P8089" s="319">
        <v>102</v>
      </c>
      <c r="Q8089" s="319">
        <v>2</v>
      </c>
      <c r="R8089" s="319">
        <v>21</v>
      </c>
      <c r="S8089" s="319" t="s">
        <v>9648</v>
      </c>
      <c r="T8089" s="319">
        <v>1593</v>
      </c>
      <c r="U8089" s="319">
        <v>19.396999999999998</v>
      </c>
      <c r="V8089" s="319">
        <v>-102.039</v>
      </c>
      <c r="W8089" s="319"/>
      <c r="X8089" s="319"/>
      <c r="Y8089" s="319"/>
      <c r="Z8089" s="319"/>
      <c r="AA8089" s="319"/>
      <c r="AB8089" s="319"/>
      <c r="AC8089" s="319"/>
      <c r="AD8089" s="319"/>
      <c r="AE8089" s="319"/>
      <c r="AF8089" s="319"/>
    </row>
    <row r="8090" spans="2:32" s="313" customFormat="1" hidden="1" x14ac:dyDescent="0.25">
      <c r="B8090" s="313" t="s">
        <v>6411</v>
      </c>
      <c r="C8090" s="672"/>
      <c r="D8090" s="313" t="s">
        <v>13447</v>
      </c>
      <c r="E8090" s="313" t="s">
        <v>6412</v>
      </c>
      <c r="I8090" s="313" t="s">
        <v>6413</v>
      </c>
      <c r="J8090" s="313" t="s">
        <v>436</v>
      </c>
      <c r="K8090" s="313">
        <v>20</v>
      </c>
      <c r="L8090" s="319"/>
      <c r="M8090" s="319">
        <v>15</v>
      </c>
      <c r="N8090" s="319">
        <v>54</v>
      </c>
      <c r="O8090" s="319" t="s">
        <v>9644</v>
      </c>
      <c r="P8090" s="319">
        <v>155</v>
      </c>
      <c r="Q8090" s="319">
        <v>51</v>
      </c>
      <c r="R8090" s="319">
        <v>35</v>
      </c>
      <c r="S8090" s="319" t="s">
        <v>9648</v>
      </c>
      <c r="T8090" s="319">
        <v>30</v>
      </c>
      <c r="U8090" s="319">
        <v>20.265000000000001</v>
      </c>
      <c r="V8090" s="319">
        <v>-155.86000000000001</v>
      </c>
      <c r="W8090" s="319"/>
      <c r="X8090" s="319"/>
      <c r="Y8090" s="319"/>
      <c r="Z8090" s="319"/>
      <c r="AA8090" s="319"/>
      <c r="AB8090" s="319"/>
      <c r="AC8090" s="319"/>
      <c r="AD8090" s="319"/>
      <c r="AE8090" s="319"/>
      <c r="AF8090" s="319"/>
    </row>
    <row r="8091" spans="2:32" s="313" customFormat="1" hidden="1" x14ac:dyDescent="0.25">
      <c r="B8091" s="313" t="s">
        <v>9016</v>
      </c>
      <c r="C8091" s="672"/>
      <c r="D8091" s="313" t="s">
        <v>13448</v>
      </c>
      <c r="E8091" s="313" t="s">
        <v>9017</v>
      </c>
      <c r="I8091" s="313" t="s">
        <v>9016</v>
      </c>
      <c r="J8091" s="313" t="s">
        <v>421</v>
      </c>
      <c r="K8091" s="313">
        <v>51</v>
      </c>
      <c r="L8091" s="319"/>
      <c r="M8091" s="319">
        <v>9</v>
      </c>
      <c r="N8091" s="319">
        <v>6</v>
      </c>
      <c r="O8091" s="319" t="s">
        <v>9644</v>
      </c>
      <c r="P8091" s="319">
        <v>51</v>
      </c>
      <c r="Q8091" s="319">
        <v>32</v>
      </c>
      <c r="R8091" s="319">
        <v>44</v>
      </c>
      <c r="S8091" s="319" t="s">
        <v>9645</v>
      </c>
      <c r="T8091" s="319">
        <v>39</v>
      </c>
      <c r="U8091" s="319">
        <v>51.152000000000001</v>
      </c>
      <c r="V8091" s="319">
        <v>51.545999999999999</v>
      </c>
      <c r="W8091" s="319"/>
      <c r="X8091" s="319"/>
      <c r="Y8091" s="319"/>
      <c r="Z8091" s="319"/>
      <c r="AA8091" s="319"/>
      <c r="AB8091" s="319"/>
      <c r="AC8091" s="319"/>
      <c r="AD8091" s="319"/>
      <c r="AE8091" s="319"/>
      <c r="AF8091" s="319"/>
    </row>
    <row r="8092" spans="2:32" s="313" customFormat="1" hidden="1" x14ac:dyDescent="0.25">
      <c r="B8092" s="313" t="s">
        <v>9025</v>
      </c>
      <c r="C8092" s="672"/>
      <c r="D8092" s="313" t="s">
        <v>13449</v>
      </c>
      <c r="E8092" s="313" t="s">
        <v>9026</v>
      </c>
      <c r="I8092" s="313" t="s">
        <v>9027</v>
      </c>
      <c r="J8092" s="313" t="s">
        <v>1291</v>
      </c>
      <c r="K8092" s="313">
        <v>43</v>
      </c>
      <c r="L8092" s="319"/>
      <c r="M8092" s="319">
        <v>54</v>
      </c>
      <c r="N8092" s="319">
        <v>25</v>
      </c>
      <c r="O8092" s="319" t="s">
        <v>9644</v>
      </c>
      <c r="P8092" s="319">
        <v>87</v>
      </c>
      <c r="Q8092" s="319">
        <v>28</v>
      </c>
      <c r="R8092" s="319">
        <v>27</v>
      </c>
      <c r="S8092" s="319" t="s">
        <v>9645</v>
      </c>
      <c r="T8092" s="319">
        <v>649</v>
      </c>
      <c r="U8092" s="319">
        <v>43.906999999999996</v>
      </c>
      <c r="V8092" s="319">
        <v>87.474000000000004</v>
      </c>
      <c r="W8092" s="319"/>
      <c r="X8092" s="319"/>
      <c r="Y8092" s="319"/>
      <c r="Z8092" s="319"/>
      <c r="AA8092" s="319"/>
      <c r="AB8092" s="319"/>
      <c r="AC8092" s="319"/>
      <c r="AD8092" s="319"/>
      <c r="AE8092" s="319"/>
      <c r="AF8092" s="319"/>
    </row>
    <row r="8093" spans="2:32" s="313" customFormat="1" hidden="1" x14ac:dyDescent="0.25">
      <c r="B8093" s="313" t="s">
        <v>9022</v>
      </c>
      <c r="C8093" s="672"/>
      <c r="D8093" s="313" t="s">
        <v>13450</v>
      </c>
      <c r="E8093" s="313" t="s">
        <v>9023</v>
      </c>
      <c r="I8093" s="313" t="s">
        <v>9024</v>
      </c>
      <c r="J8093" s="313" t="s">
        <v>665</v>
      </c>
      <c r="K8093" s="313">
        <v>29</v>
      </c>
      <c r="L8093" s="319"/>
      <c r="M8093" s="319">
        <v>46</v>
      </c>
      <c r="N8093" s="319">
        <v>55</v>
      </c>
      <c r="O8093" s="319" t="s">
        <v>9647</v>
      </c>
      <c r="P8093" s="319">
        <v>57</v>
      </c>
      <c r="Q8093" s="319">
        <v>2</v>
      </c>
      <c r="R8093" s="319">
        <v>17</v>
      </c>
      <c r="S8093" s="319" t="s">
        <v>9648</v>
      </c>
      <c r="T8093" s="319">
        <v>79</v>
      </c>
      <c r="U8093" s="319">
        <v>-29.782</v>
      </c>
      <c r="V8093" s="319">
        <v>-57.037999999999997</v>
      </c>
      <c r="W8093" s="319"/>
      <c r="X8093" s="319"/>
      <c r="Y8093" s="319"/>
      <c r="Z8093" s="319"/>
      <c r="AA8093" s="319"/>
      <c r="AB8093" s="319"/>
      <c r="AC8093" s="319"/>
      <c r="AD8093" s="319"/>
      <c r="AE8093" s="319"/>
      <c r="AF8093" s="319"/>
    </row>
    <row r="8094" spans="2:32" s="313" customFormat="1" hidden="1" x14ac:dyDescent="0.25">
      <c r="B8094" s="313" t="s">
        <v>7510</v>
      </c>
      <c r="C8094" s="672"/>
      <c r="D8094" s="313" t="s">
        <v>13451</v>
      </c>
      <c r="E8094" s="313" t="s">
        <v>7511</v>
      </c>
      <c r="I8094" s="313" t="s">
        <v>7512</v>
      </c>
      <c r="J8094" s="313" t="s">
        <v>423</v>
      </c>
      <c r="K8094" s="313">
        <v>49</v>
      </c>
      <c r="L8094" s="319"/>
      <c r="M8094" s="319">
        <v>23</v>
      </c>
      <c r="N8094" s="319">
        <v>3</v>
      </c>
      <c r="O8094" s="319" t="s">
        <v>9644</v>
      </c>
      <c r="P8094" s="319">
        <v>1</v>
      </c>
      <c r="Q8094" s="319">
        <v>10</v>
      </c>
      <c r="R8094" s="319">
        <v>29</v>
      </c>
      <c r="S8094" s="319" t="s">
        <v>9645</v>
      </c>
      <c r="T8094" s="319">
        <v>157</v>
      </c>
      <c r="U8094" s="319">
        <v>49.384</v>
      </c>
      <c r="V8094" s="319">
        <v>1.175</v>
      </c>
      <c r="W8094" s="319"/>
      <c r="X8094" s="319"/>
      <c r="Y8094" s="319"/>
      <c r="Z8094" s="319"/>
      <c r="AA8094" s="319"/>
      <c r="AB8094" s="319"/>
      <c r="AC8094" s="319"/>
      <c r="AD8094" s="319"/>
      <c r="AE8094" s="319"/>
      <c r="AF8094" s="319"/>
    </row>
    <row r="8095" spans="2:32" s="313" customFormat="1" hidden="1" x14ac:dyDescent="0.25">
      <c r="B8095" s="313" t="s">
        <v>3519</v>
      </c>
      <c r="C8095" s="672"/>
      <c r="D8095" s="313" t="s">
        <v>13452</v>
      </c>
      <c r="E8095" s="313" t="s">
        <v>3520</v>
      </c>
      <c r="I8095" s="313" t="s">
        <v>3519</v>
      </c>
      <c r="J8095" s="313" t="s">
        <v>440</v>
      </c>
      <c r="K8095" s="313">
        <v>31</v>
      </c>
      <c r="L8095" s="319"/>
      <c r="M8095" s="319">
        <v>24</v>
      </c>
      <c r="N8095" s="319">
        <v>39</v>
      </c>
      <c r="O8095" s="319" t="s">
        <v>9644</v>
      </c>
      <c r="P8095" s="319">
        <v>37</v>
      </c>
      <c r="Q8095" s="319">
        <v>16</v>
      </c>
      <c r="R8095" s="319">
        <v>44</v>
      </c>
      <c r="S8095" s="319" t="s">
        <v>9645</v>
      </c>
      <c r="T8095" s="319">
        <v>510</v>
      </c>
      <c r="U8095" s="319">
        <v>31.411000000000001</v>
      </c>
      <c r="V8095" s="319">
        <v>37.279000000000003</v>
      </c>
      <c r="W8095" s="319"/>
      <c r="X8095" s="319"/>
      <c r="Y8095" s="319"/>
      <c r="Z8095" s="319"/>
      <c r="AA8095" s="319"/>
      <c r="AB8095" s="319"/>
      <c r="AC8095" s="319"/>
      <c r="AD8095" s="319"/>
      <c r="AE8095" s="319"/>
      <c r="AF8095" s="319"/>
    </row>
    <row r="8096" spans="2:32" s="313" customFormat="1" hidden="1" x14ac:dyDescent="0.25">
      <c r="B8096" s="313" t="s">
        <v>9029</v>
      </c>
      <c r="C8096" s="672"/>
      <c r="D8096" s="313" t="s">
        <v>13453</v>
      </c>
      <c r="E8096" s="313" t="s">
        <v>9030</v>
      </c>
      <c r="I8096" s="313" t="s">
        <v>9031</v>
      </c>
      <c r="J8096" s="313" t="s">
        <v>1055</v>
      </c>
      <c r="K8096" s="313">
        <v>54</v>
      </c>
      <c r="L8096" s="319"/>
      <c r="M8096" s="319">
        <v>50</v>
      </c>
      <c r="N8096" s="319">
        <v>35</v>
      </c>
      <c r="O8096" s="319" t="s">
        <v>9647</v>
      </c>
      <c r="P8096" s="319">
        <v>68</v>
      </c>
      <c r="Q8096" s="319">
        <v>17</v>
      </c>
      <c r="R8096" s="319">
        <v>44</v>
      </c>
      <c r="S8096" s="319" t="s">
        <v>9648</v>
      </c>
      <c r="T8096" s="319">
        <v>32</v>
      </c>
      <c r="U8096" s="319">
        <v>-54.843000000000004</v>
      </c>
      <c r="V8096" s="319">
        <v>-68.296000000000006</v>
      </c>
      <c r="W8096" s="319"/>
      <c r="X8096" s="319"/>
      <c r="Y8096" s="319"/>
      <c r="Z8096" s="319"/>
      <c r="AA8096" s="319"/>
      <c r="AB8096" s="319"/>
      <c r="AC8096" s="319"/>
      <c r="AD8096" s="319"/>
      <c r="AE8096" s="319"/>
      <c r="AF8096" s="319"/>
    </row>
    <row r="8097" spans="2:32" s="313" customFormat="1" hidden="1" x14ac:dyDescent="0.25">
      <c r="B8097" s="313" t="s">
        <v>9000</v>
      </c>
      <c r="C8097" s="672"/>
      <c r="D8097" s="313" t="s">
        <v>13454</v>
      </c>
      <c r="E8097" s="313" t="s">
        <v>9001</v>
      </c>
      <c r="I8097" s="313" t="s">
        <v>9000</v>
      </c>
      <c r="J8097" s="313" t="s">
        <v>1711</v>
      </c>
      <c r="K8097" s="313">
        <v>35</v>
      </c>
      <c r="L8097" s="319"/>
      <c r="M8097" s="319">
        <v>35</v>
      </c>
      <c r="N8097" s="319">
        <v>36</v>
      </c>
      <c r="O8097" s="319" t="s">
        <v>9644</v>
      </c>
      <c r="P8097" s="319">
        <v>129</v>
      </c>
      <c r="Q8097" s="319">
        <v>21</v>
      </c>
      <c r="R8097" s="319">
        <v>6</v>
      </c>
      <c r="S8097" s="319" t="s">
        <v>9645</v>
      </c>
      <c r="T8097" s="319">
        <v>14</v>
      </c>
      <c r="U8097" s="319">
        <v>35.593000000000004</v>
      </c>
      <c r="V8097" s="319">
        <v>129.352</v>
      </c>
      <c r="W8097" s="319"/>
      <c r="X8097" s="319"/>
      <c r="Y8097" s="319"/>
      <c r="Z8097" s="319"/>
      <c r="AA8097" s="319"/>
      <c r="AB8097" s="319"/>
      <c r="AC8097" s="319"/>
      <c r="AD8097" s="319"/>
      <c r="AE8097" s="319"/>
      <c r="AF8097" s="319"/>
    </row>
    <row r="8098" spans="2:32" s="313" customFormat="1" hidden="1" x14ac:dyDescent="0.25">
      <c r="B8098" s="313" t="s">
        <v>5980</v>
      </c>
      <c r="C8098" s="672"/>
      <c r="D8098" s="313" t="s">
        <v>13455</v>
      </c>
      <c r="E8098" s="313" t="s">
        <v>5981</v>
      </c>
      <c r="I8098" s="313" t="s">
        <v>5982</v>
      </c>
      <c r="J8098" s="313" t="s">
        <v>1690</v>
      </c>
      <c r="K8098" s="313">
        <v>18</v>
      </c>
      <c r="L8098" s="319"/>
      <c r="M8098" s="319">
        <v>58</v>
      </c>
      <c r="N8098" s="319">
        <v>39</v>
      </c>
      <c r="O8098" s="319" t="s">
        <v>9647</v>
      </c>
      <c r="P8098" s="319">
        <v>32</v>
      </c>
      <c r="Q8098" s="319">
        <v>27</v>
      </c>
      <c r="R8098" s="319">
        <v>2</v>
      </c>
      <c r="S8098" s="319" t="s">
        <v>9645</v>
      </c>
      <c r="T8098" s="319">
        <v>1020</v>
      </c>
      <c r="U8098" s="319">
        <v>-18.977</v>
      </c>
      <c r="V8098" s="319">
        <v>32.451000000000001</v>
      </c>
      <c r="W8098" s="319"/>
      <c r="X8098" s="319"/>
      <c r="Y8098" s="319"/>
      <c r="Z8098" s="319"/>
      <c r="AA8098" s="319"/>
      <c r="AB8098" s="319"/>
      <c r="AC8098" s="319"/>
      <c r="AD8098" s="319"/>
      <c r="AE8098" s="319"/>
      <c r="AF8098" s="319"/>
    </row>
    <row r="8099" spans="2:32" s="313" customFormat="1" hidden="1" x14ac:dyDescent="0.25">
      <c r="B8099" s="313" t="s">
        <v>8127</v>
      </c>
      <c r="C8099" s="672"/>
      <c r="D8099" s="313" t="s">
        <v>13456</v>
      </c>
      <c r="E8099" s="313" t="s">
        <v>8128</v>
      </c>
      <c r="I8099" s="313" t="s">
        <v>8127</v>
      </c>
      <c r="J8099" s="313" t="s">
        <v>748</v>
      </c>
      <c r="K8099" s="313">
        <v>52</v>
      </c>
      <c r="L8099" s="319"/>
      <c r="M8099" s="319">
        <v>7</v>
      </c>
      <c r="N8099" s="319">
        <v>37</v>
      </c>
      <c r="O8099" s="319" t="s">
        <v>9644</v>
      </c>
      <c r="P8099" s="319">
        <v>5</v>
      </c>
      <c r="Q8099" s="319">
        <v>16</v>
      </c>
      <c r="R8099" s="319">
        <v>35</v>
      </c>
      <c r="S8099" s="319" t="s">
        <v>9645</v>
      </c>
      <c r="T8099" s="319">
        <v>21</v>
      </c>
      <c r="U8099" s="319">
        <v>52.127000000000002</v>
      </c>
      <c r="V8099" s="319">
        <v>5.2759999999999998</v>
      </c>
      <c r="W8099" s="319"/>
      <c r="X8099" s="319"/>
      <c r="Y8099" s="319"/>
      <c r="Z8099" s="319"/>
      <c r="AA8099" s="319"/>
      <c r="AB8099" s="319"/>
      <c r="AC8099" s="319"/>
      <c r="AD8099" s="319"/>
      <c r="AE8099" s="319"/>
      <c r="AF8099" s="319"/>
    </row>
    <row r="8100" spans="2:32" s="313" customFormat="1" hidden="1" x14ac:dyDescent="0.25">
      <c r="B8100" s="313" t="s">
        <v>8983</v>
      </c>
      <c r="C8100" s="672"/>
      <c r="D8100" s="313" t="s">
        <v>13457</v>
      </c>
      <c r="E8100" s="313" t="s">
        <v>8984</v>
      </c>
      <c r="I8100" s="313" t="s">
        <v>8983</v>
      </c>
      <c r="J8100" s="313" t="s">
        <v>1148</v>
      </c>
      <c r="K8100" s="313">
        <v>17</v>
      </c>
      <c r="L8100" s="319"/>
      <c r="M8100" s="319">
        <v>23</v>
      </c>
      <c r="N8100" s="319">
        <v>11</v>
      </c>
      <c r="O8100" s="319" t="s">
        <v>9644</v>
      </c>
      <c r="P8100" s="319">
        <v>102</v>
      </c>
      <c r="Q8100" s="319">
        <v>47</v>
      </c>
      <c r="R8100" s="319">
        <v>17</v>
      </c>
      <c r="S8100" s="319" t="s">
        <v>9645</v>
      </c>
      <c r="T8100" s="319">
        <v>177</v>
      </c>
      <c r="U8100" s="319">
        <v>17.385999999999999</v>
      </c>
      <c r="V8100" s="319">
        <v>102.788</v>
      </c>
      <c r="W8100" s="319"/>
      <c r="X8100" s="319"/>
      <c r="Y8100" s="319"/>
      <c r="Z8100" s="319"/>
      <c r="AA8100" s="319"/>
      <c r="AB8100" s="319"/>
      <c r="AC8100" s="319"/>
      <c r="AD8100" s="319"/>
      <c r="AE8100" s="319"/>
      <c r="AF8100" s="319"/>
    </row>
    <row r="8101" spans="2:32" s="313" customFormat="1" hidden="1" x14ac:dyDescent="0.25">
      <c r="B8101" s="313" t="s">
        <v>9013</v>
      </c>
      <c r="C8101" s="672"/>
      <c r="D8101" s="313" t="s">
        <v>13458</v>
      </c>
      <c r="E8101" s="313" t="s">
        <v>9014</v>
      </c>
      <c r="I8101" s="313" t="s">
        <v>9013</v>
      </c>
      <c r="J8101" s="313" t="s">
        <v>525</v>
      </c>
      <c r="K8101" s="313">
        <v>28</v>
      </c>
      <c r="L8101" s="319"/>
      <c r="M8101" s="319">
        <v>24</v>
      </c>
      <c r="N8101" s="319">
        <v>3</v>
      </c>
      <c r="O8101" s="319" t="s">
        <v>9647</v>
      </c>
      <c r="P8101" s="319">
        <v>21</v>
      </c>
      <c r="Q8101" s="319">
        <v>15</v>
      </c>
      <c r="R8101" s="319">
        <v>38</v>
      </c>
      <c r="S8101" s="319" t="s">
        <v>9645</v>
      </c>
      <c r="T8101" s="319">
        <v>851</v>
      </c>
      <c r="U8101" s="319">
        <v>-28.401</v>
      </c>
      <c r="V8101" s="319">
        <v>21.260999999999999</v>
      </c>
      <c r="W8101" s="319"/>
      <c r="X8101" s="319"/>
      <c r="Y8101" s="319"/>
      <c r="Z8101" s="319"/>
      <c r="AA8101" s="319"/>
      <c r="AB8101" s="319"/>
      <c r="AC8101" s="319"/>
      <c r="AD8101" s="319"/>
      <c r="AE8101" s="319"/>
      <c r="AF8101" s="319"/>
    </row>
    <row r="8102" spans="2:32" s="313" customFormat="1" hidden="1" x14ac:dyDescent="0.25">
      <c r="B8102" s="313" t="s">
        <v>3884</v>
      </c>
      <c r="C8102" s="672"/>
      <c r="D8102" s="313" t="s">
        <v>13459</v>
      </c>
      <c r="E8102" s="313" t="s">
        <v>3885</v>
      </c>
      <c r="I8102" s="313" t="s">
        <v>3886</v>
      </c>
      <c r="J8102" s="313" t="s">
        <v>436</v>
      </c>
      <c r="K8102" s="313">
        <v>65</v>
      </c>
      <c r="L8102" s="319"/>
      <c r="M8102" s="319">
        <v>59</v>
      </c>
      <c r="N8102" s="319">
        <v>34</v>
      </c>
      <c r="O8102" s="319" t="s">
        <v>9644</v>
      </c>
      <c r="P8102" s="319">
        <v>153</v>
      </c>
      <c r="Q8102" s="319">
        <v>42</v>
      </c>
      <c r="R8102" s="319">
        <v>15</v>
      </c>
      <c r="S8102" s="319" t="s">
        <v>9648</v>
      </c>
      <c r="T8102" s="319">
        <v>372</v>
      </c>
      <c r="U8102" s="319">
        <v>65.992999999999995</v>
      </c>
      <c r="V8102" s="319">
        <v>-153.70400000000001</v>
      </c>
      <c r="W8102" s="319"/>
      <c r="X8102" s="319"/>
      <c r="Y8102" s="319"/>
      <c r="Z8102" s="319"/>
      <c r="AA8102" s="319"/>
      <c r="AB8102" s="319"/>
      <c r="AC8102" s="319"/>
      <c r="AD8102" s="319"/>
      <c r="AE8102" s="319"/>
      <c r="AF8102" s="319"/>
    </row>
    <row r="8103" spans="2:32" s="313" customFormat="1" hidden="1" x14ac:dyDescent="0.25">
      <c r="B8103" s="313" t="s">
        <v>7293</v>
      </c>
      <c r="C8103" s="672"/>
      <c r="D8103" s="313" t="s">
        <v>13460</v>
      </c>
      <c r="E8103" s="313" t="s">
        <v>7294</v>
      </c>
      <c r="I8103" s="313" t="s">
        <v>7295</v>
      </c>
      <c r="J8103" s="313" t="s">
        <v>1148</v>
      </c>
      <c r="K8103" s="313">
        <v>12</v>
      </c>
      <c r="L8103" s="319"/>
      <c r="M8103" s="319">
        <v>40</v>
      </c>
      <c r="N8103" s="319">
        <v>47</v>
      </c>
      <c r="O8103" s="319" t="s">
        <v>9644</v>
      </c>
      <c r="P8103" s="319">
        <v>101</v>
      </c>
      <c r="Q8103" s="319">
        <v>0</v>
      </c>
      <c r="R8103" s="319">
        <v>18</v>
      </c>
      <c r="S8103" s="319" t="s">
        <v>9645</v>
      </c>
      <c r="T8103" s="319">
        <v>18</v>
      </c>
      <c r="U8103" s="319">
        <v>12.68</v>
      </c>
      <c r="V8103" s="319">
        <v>101.005</v>
      </c>
      <c r="W8103" s="319"/>
      <c r="X8103" s="319"/>
      <c r="Y8103" s="319"/>
      <c r="Z8103" s="319"/>
      <c r="AA8103" s="319"/>
      <c r="AB8103" s="319"/>
      <c r="AC8103" s="319"/>
      <c r="AD8103" s="319"/>
      <c r="AE8103" s="319"/>
      <c r="AF8103" s="319"/>
    </row>
    <row r="8104" spans="2:32" s="313" customFormat="1" hidden="1" x14ac:dyDescent="0.25">
      <c r="B8104" s="313" t="s">
        <v>9007</v>
      </c>
      <c r="C8104" s="672"/>
      <c r="D8104" s="313" t="s">
        <v>13461</v>
      </c>
      <c r="E8104" s="313" t="s">
        <v>9008</v>
      </c>
      <c r="I8104" s="313" t="s">
        <v>9007</v>
      </c>
      <c r="J8104" s="313" t="s">
        <v>525</v>
      </c>
      <c r="K8104" s="313">
        <v>31</v>
      </c>
      <c r="L8104" s="319"/>
      <c r="M8104" s="319">
        <v>32</v>
      </c>
      <c r="N8104" s="319">
        <v>52</v>
      </c>
      <c r="O8104" s="319" t="s">
        <v>9647</v>
      </c>
      <c r="P8104" s="319">
        <v>28</v>
      </c>
      <c r="Q8104" s="319">
        <v>40</v>
      </c>
      <c r="R8104" s="319">
        <v>27</v>
      </c>
      <c r="S8104" s="319" t="s">
        <v>9645</v>
      </c>
      <c r="T8104" s="319">
        <v>732</v>
      </c>
      <c r="U8104" s="319">
        <v>-31.547999999999998</v>
      </c>
      <c r="V8104" s="319">
        <v>28.673999999999999</v>
      </c>
      <c r="W8104" s="319"/>
      <c r="X8104" s="319"/>
      <c r="Y8104" s="319"/>
      <c r="Z8104" s="319"/>
      <c r="AA8104" s="319"/>
      <c r="AB8104" s="319"/>
      <c r="AC8104" s="319"/>
      <c r="AD8104" s="319"/>
      <c r="AE8104" s="319"/>
      <c r="AF8104" s="319"/>
    </row>
    <row r="8105" spans="2:32" s="313" customFormat="1" hidden="1" x14ac:dyDescent="0.25">
      <c r="B8105" s="313" t="s">
        <v>7199</v>
      </c>
      <c r="C8105" s="672"/>
      <c r="D8105" s="313" t="s">
        <v>13462</v>
      </c>
      <c r="E8105" s="313" t="s">
        <v>7200</v>
      </c>
      <c r="I8105" s="313" t="s">
        <v>7199</v>
      </c>
      <c r="J8105" s="313" t="s">
        <v>525</v>
      </c>
      <c r="K8105" s="313">
        <v>31</v>
      </c>
      <c r="L8105" s="319"/>
      <c r="M8105" s="319">
        <v>55</v>
      </c>
      <c r="N8105" s="319">
        <v>12</v>
      </c>
      <c r="O8105" s="319" t="s">
        <v>9647</v>
      </c>
      <c r="P8105" s="319">
        <v>26</v>
      </c>
      <c r="Q8105" s="319">
        <v>52</v>
      </c>
      <c r="R8105" s="319">
        <v>55</v>
      </c>
      <c r="S8105" s="319" t="s">
        <v>9645</v>
      </c>
      <c r="T8105" s="319">
        <v>1109</v>
      </c>
      <c r="U8105" s="319">
        <v>-31.92</v>
      </c>
      <c r="V8105" s="319">
        <v>26.882000000000001</v>
      </c>
      <c r="W8105" s="319"/>
      <c r="X8105" s="319"/>
      <c r="Y8105" s="319"/>
      <c r="Z8105" s="319"/>
      <c r="AA8105" s="319"/>
      <c r="AB8105" s="319"/>
      <c r="AC8105" s="319"/>
      <c r="AD8105" s="319"/>
      <c r="AE8105" s="319"/>
      <c r="AF8105" s="319"/>
    </row>
    <row r="8106" spans="2:32" s="313" customFormat="1" hidden="1" x14ac:dyDescent="0.25">
      <c r="B8106" s="313" t="s">
        <v>8995</v>
      </c>
      <c r="C8106" s="672"/>
      <c r="D8106" s="313" t="s">
        <v>13463</v>
      </c>
      <c r="E8106" s="313" t="s">
        <v>8996</v>
      </c>
      <c r="I8106" s="313" t="s">
        <v>8997</v>
      </c>
      <c r="J8106" s="313" t="s">
        <v>421</v>
      </c>
      <c r="K8106" s="313">
        <v>51</v>
      </c>
      <c r="L8106" s="319"/>
      <c r="M8106" s="319">
        <v>48</v>
      </c>
      <c r="N8106" s="319">
        <v>24</v>
      </c>
      <c r="O8106" s="319" t="s">
        <v>9644</v>
      </c>
      <c r="P8106" s="319">
        <v>107</v>
      </c>
      <c r="Q8106" s="319">
        <v>26</v>
      </c>
      <c r="R8106" s="319">
        <v>17</v>
      </c>
      <c r="S8106" s="319" t="s">
        <v>9645</v>
      </c>
      <c r="T8106" s="319">
        <v>516</v>
      </c>
      <c r="U8106" s="319">
        <v>51.807000000000002</v>
      </c>
      <c r="V8106" s="319">
        <v>107.438</v>
      </c>
      <c r="W8106" s="319"/>
      <c r="X8106" s="319"/>
      <c r="Y8106" s="319"/>
      <c r="Z8106" s="319"/>
      <c r="AA8106" s="319"/>
      <c r="AB8106" s="319"/>
      <c r="AC8106" s="319"/>
      <c r="AD8106" s="319"/>
      <c r="AE8106" s="319"/>
      <c r="AF8106" s="319"/>
    </row>
    <row r="8107" spans="2:32" s="313" customFormat="1" hidden="1" x14ac:dyDescent="0.25">
      <c r="B8107" s="313" t="s">
        <v>9543</v>
      </c>
      <c r="C8107" s="672"/>
      <c r="D8107" s="313" t="s">
        <v>13464</v>
      </c>
      <c r="E8107" s="313" t="s">
        <v>9544</v>
      </c>
      <c r="I8107" s="313" t="s">
        <v>9545</v>
      </c>
      <c r="J8107" s="313" t="s">
        <v>421</v>
      </c>
      <c r="K8107" s="313">
        <v>46</v>
      </c>
      <c r="L8107" s="319"/>
      <c r="M8107" s="319">
        <v>53</v>
      </c>
      <c r="N8107" s="319">
        <v>19</v>
      </c>
      <c r="O8107" s="319" t="s">
        <v>9644</v>
      </c>
      <c r="P8107" s="319">
        <v>142</v>
      </c>
      <c r="Q8107" s="319">
        <v>43</v>
      </c>
      <c r="R8107" s="319">
        <v>2</v>
      </c>
      <c r="S8107" s="319" t="s">
        <v>9645</v>
      </c>
      <c r="T8107" s="319">
        <v>18</v>
      </c>
      <c r="U8107" s="319">
        <v>46.889000000000003</v>
      </c>
      <c r="V8107" s="319">
        <v>142.71700000000001</v>
      </c>
      <c r="W8107" s="319"/>
      <c r="X8107" s="319"/>
      <c r="Y8107" s="319"/>
      <c r="Z8107" s="319"/>
      <c r="AA8107" s="319"/>
      <c r="AB8107" s="319"/>
      <c r="AC8107" s="319"/>
      <c r="AD8107" s="319"/>
      <c r="AE8107" s="319"/>
      <c r="AF8107" s="319"/>
    </row>
    <row r="8108" spans="2:32" s="313" customFormat="1" hidden="1" x14ac:dyDescent="0.25">
      <c r="B8108" s="313" t="s">
        <v>6512</v>
      </c>
      <c r="C8108" s="672"/>
      <c r="D8108" s="313" t="s">
        <v>13465</v>
      </c>
      <c r="E8108" s="313" t="s">
        <v>6513</v>
      </c>
      <c r="I8108" s="313" t="s">
        <v>6514</v>
      </c>
      <c r="J8108" s="313" t="s">
        <v>4543</v>
      </c>
      <c r="K8108" s="313">
        <v>20</v>
      </c>
      <c r="L8108" s="319"/>
      <c r="M8108" s="319">
        <v>38</v>
      </c>
      <c r="N8108" s="319">
        <v>26</v>
      </c>
      <c r="O8108" s="319" t="s">
        <v>9647</v>
      </c>
      <c r="P8108" s="319">
        <v>166</v>
      </c>
      <c r="Q8108" s="319">
        <v>34</v>
      </c>
      <c r="R8108" s="319">
        <v>22</v>
      </c>
      <c r="S8108" s="319" t="s">
        <v>9645</v>
      </c>
      <c r="T8108" s="319">
        <v>8</v>
      </c>
      <c r="U8108" s="319">
        <v>-20.640999999999998</v>
      </c>
      <c r="V8108" s="319">
        <v>166.57300000000001</v>
      </c>
      <c r="W8108" s="319"/>
      <c r="X8108" s="319"/>
      <c r="Y8108" s="319"/>
      <c r="Z8108" s="319"/>
      <c r="AA8108" s="319"/>
      <c r="AB8108" s="319"/>
      <c r="AC8108" s="319"/>
      <c r="AD8108" s="319"/>
      <c r="AE8108" s="319"/>
      <c r="AF8108" s="319"/>
    </row>
    <row r="8109" spans="2:32" s="313" customFormat="1" hidden="1" x14ac:dyDescent="0.25">
      <c r="B8109" s="313" t="s">
        <v>3698</v>
      </c>
      <c r="C8109" s="672"/>
      <c r="D8109" s="313" t="s">
        <v>13466</v>
      </c>
      <c r="E8109" s="313" t="s">
        <v>3699</v>
      </c>
      <c r="I8109" s="313" t="s">
        <v>3700</v>
      </c>
      <c r="J8109" s="313" t="s">
        <v>1910</v>
      </c>
      <c r="K8109" s="313">
        <v>13</v>
      </c>
      <c r="L8109" s="319"/>
      <c r="M8109" s="319">
        <v>43</v>
      </c>
      <c r="N8109" s="319">
        <v>59</v>
      </c>
      <c r="O8109" s="319" t="s">
        <v>9644</v>
      </c>
      <c r="P8109" s="319">
        <v>60</v>
      </c>
      <c r="Q8109" s="319">
        <v>57</v>
      </c>
      <c r="R8109" s="319">
        <v>9</v>
      </c>
      <c r="S8109" s="319" t="s">
        <v>9648</v>
      </c>
      <c r="T8109" s="319">
        <v>5</v>
      </c>
      <c r="U8109" s="319">
        <v>13.733000000000001</v>
      </c>
      <c r="V8109" s="319">
        <v>-60.953000000000003</v>
      </c>
      <c r="W8109" s="319"/>
      <c r="X8109" s="319"/>
      <c r="Y8109" s="319"/>
      <c r="Z8109" s="319"/>
      <c r="AA8109" s="319"/>
      <c r="AB8109" s="319"/>
      <c r="AC8109" s="319"/>
      <c r="AD8109" s="319"/>
      <c r="AE8109" s="319"/>
      <c r="AF8109" s="319"/>
    </row>
    <row r="8110" spans="2:32" s="313" customFormat="1" hidden="1" x14ac:dyDescent="0.25">
      <c r="B8110" s="313" t="s">
        <v>6314</v>
      </c>
      <c r="C8110" s="672"/>
      <c r="D8110" s="313" t="s">
        <v>13467</v>
      </c>
      <c r="E8110" s="313" t="s">
        <v>6315</v>
      </c>
      <c r="I8110" s="313" t="s">
        <v>6314</v>
      </c>
      <c r="J8110" s="313" t="s">
        <v>2482</v>
      </c>
      <c r="K8110" s="313">
        <v>12</v>
      </c>
      <c r="L8110" s="319"/>
      <c r="M8110" s="319">
        <v>3</v>
      </c>
      <c r="N8110" s="319">
        <v>13</v>
      </c>
      <c r="O8110" s="319" t="s">
        <v>9644</v>
      </c>
      <c r="P8110" s="319">
        <v>24</v>
      </c>
      <c r="Q8110" s="319">
        <v>57</v>
      </c>
      <c r="R8110" s="319">
        <v>19</v>
      </c>
      <c r="S8110" s="319" t="s">
        <v>9645</v>
      </c>
      <c r="T8110" s="319">
        <v>656</v>
      </c>
      <c r="U8110" s="319">
        <v>12.054</v>
      </c>
      <c r="V8110" s="319">
        <v>24.954999999999998</v>
      </c>
      <c r="W8110" s="319"/>
      <c r="X8110" s="319"/>
      <c r="Y8110" s="319"/>
      <c r="Z8110" s="319"/>
      <c r="AA8110" s="319"/>
      <c r="AB8110" s="319"/>
      <c r="AC8110" s="319"/>
      <c r="AD8110" s="319"/>
      <c r="AE8110" s="319"/>
      <c r="AF8110" s="319"/>
    </row>
    <row r="8111" spans="2:32" s="313" customFormat="1" hidden="1" x14ac:dyDescent="0.25">
      <c r="B8111" s="313" t="s">
        <v>9038</v>
      </c>
      <c r="C8111" s="672"/>
      <c r="D8111" s="313" t="s">
        <v>13468</v>
      </c>
      <c r="E8111" s="313" t="s">
        <v>9039</v>
      </c>
      <c r="I8111" s="313" t="s">
        <v>9038</v>
      </c>
      <c r="J8111" s="313" t="s">
        <v>2849</v>
      </c>
      <c r="K8111" s="313">
        <v>63</v>
      </c>
      <c r="L8111" s="319"/>
      <c r="M8111" s="319">
        <v>3</v>
      </c>
      <c r="N8111" s="319">
        <v>4</v>
      </c>
      <c r="O8111" s="319" t="s">
        <v>9644</v>
      </c>
      <c r="P8111" s="319">
        <v>21</v>
      </c>
      <c r="Q8111" s="319">
        <v>45</v>
      </c>
      <c r="R8111" s="319">
        <v>41</v>
      </c>
      <c r="S8111" s="319" t="s">
        <v>9645</v>
      </c>
      <c r="T8111" s="319">
        <v>6</v>
      </c>
      <c r="U8111" s="319">
        <v>63.051000000000002</v>
      </c>
      <c r="V8111" s="319">
        <v>21.760999999999999</v>
      </c>
      <c r="W8111" s="319"/>
      <c r="X8111" s="319"/>
      <c r="Y8111" s="319"/>
      <c r="Z8111" s="319"/>
      <c r="AA8111" s="319"/>
      <c r="AB8111" s="319"/>
      <c r="AC8111" s="319"/>
      <c r="AD8111" s="319"/>
      <c r="AE8111" s="319"/>
      <c r="AF8111" s="319"/>
    </row>
    <row r="8112" spans="2:32" s="313" customFormat="1" hidden="1" x14ac:dyDescent="0.25">
      <c r="B8112" s="313" t="s">
        <v>9053</v>
      </c>
      <c r="C8112" s="672"/>
      <c r="D8112" s="313" t="s">
        <v>13469</v>
      </c>
      <c r="E8112" s="313" t="s">
        <v>9054</v>
      </c>
      <c r="I8112" s="313" t="s">
        <v>9055</v>
      </c>
      <c r="J8112" s="313" t="s">
        <v>436</v>
      </c>
      <c r="K8112" s="313">
        <v>30</v>
      </c>
      <c r="L8112" s="319"/>
      <c r="M8112" s="319">
        <v>58</v>
      </c>
      <c r="N8112" s="319">
        <v>4</v>
      </c>
      <c r="O8112" s="319" t="s">
        <v>9644</v>
      </c>
      <c r="P8112" s="319">
        <v>83</v>
      </c>
      <c r="Q8112" s="319">
        <v>11</v>
      </c>
      <c r="R8112" s="319">
        <v>34</v>
      </c>
      <c r="S8112" s="319" t="s">
        <v>9648</v>
      </c>
      <c r="T8112" s="319">
        <v>72</v>
      </c>
      <c r="U8112" s="319">
        <v>30.968</v>
      </c>
      <c r="V8112" s="319">
        <v>-83.192999999999998</v>
      </c>
      <c r="W8112" s="319"/>
      <c r="X8112" s="319"/>
      <c r="Y8112" s="319"/>
      <c r="Z8112" s="319"/>
      <c r="AA8112" s="319"/>
      <c r="AB8112" s="319"/>
      <c r="AC8112" s="319"/>
      <c r="AD8112" s="319"/>
      <c r="AE8112" s="319"/>
      <c r="AF8112" s="319"/>
    </row>
    <row r="8113" spans="2:32" s="313" customFormat="1" hidden="1" x14ac:dyDescent="0.25">
      <c r="B8113" s="313" t="s">
        <v>9056</v>
      </c>
      <c r="C8113" s="672"/>
      <c r="D8113" s="313" t="s">
        <v>13470</v>
      </c>
      <c r="E8113" s="313" t="s">
        <v>9057</v>
      </c>
      <c r="I8113" s="313" t="s">
        <v>9058</v>
      </c>
      <c r="J8113" s="313" t="s">
        <v>423</v>
      </c>
      <c r="K8113" s="313">
        <v>44</v>
      </c>
      <c r="L8113" s="319"/>
      <c r="M8113" s="319">
        <v>55</v>
      </c>
      <c r="N8113" s="319">
        <v>17</v>
      </c>
      <c r="O8113" s="319" t="s">
        <v>9644</v>
      </c>
      <c r="P8113" s="319">
        <v>4</v>
      </c>
      <c r="Q8113" s="319">
        <v>58</v>
      </c>
      <c r="R8113" s="319">
        <v>11</v>
      </c>
      <c r="S8113" s="319" t="s">
        <v>9645</v>
      </c>
      <c r="T8113" s="319">
        <v>161</v>
      </c>
      <c r="U8113" s="319">
        <v>44.920999999999999</v>
      </c>
      <c r="V8113" s="319">
        <v>4.97</v>
      </c>
      <c r="W8113" s="319"/>
      <c r="X8113" s="319"/>
      <c r="Y8113" s="319"/>
      <c r="Z8113" s="319"/>
      <c r="AA8113" s="319"/>
      <c r="AB8113" s="319"/>
      <c r="AC8113" s="319"/>
      <c r="AD8113" s="319"/>
      <c r="AE8113" s="319"/>
      <c r="AF8113" s="319"/>
    </row>
    <row r="8114" spans="2:32" s="313" customFormat="1" hidden="1" x14ac:dyDescent="0.25">
      <c r="B8114" s="313" t="s">
        <v>9097</v>
      </c>
      <c r="C8114" s="672"/>
      <c r="D8114" s="313" t="s">
        <v>13471</v>
      </c>
      <c r="E8114" s="313" t="s">
        <v>9098</v>
      </c>
      <c r="I8114" s="313" t="s">
        <v>9099</v>
      </c>
      <c r="J8114" s="313" t="s">
        <v>665</v>
      </c>
      <c r="K8114" s="313">
        <v>21</v>
      </c>
      <c r="L8114" s="319"/>
      <c r="M8114" s="319">
        <v>35</v>
      </c>
      <c r="N8114" s="319">
        <v>24</v>
      </c>
      <c r="O8114" s="319" t="s">
        <v>9647</v>
      </c>
      <c r="P8114" s="319">
        <v>45</v>
      </c>
      <c r="Q8114" s="319">
        <v>28</v>
      </c>
      <c r="R8114" s="319">
        <v>24</v>
      </c>
      <c r="S8114" s="319" t="s">
        <v>9648</v>
      </c>
      <c r="T8114" s="319">
        <v>923</v>
      </c>
      <c r="U8114" s="319">
        <v>-21.59</v>
      </c>
      <c r="V8114" s="319">
        <v>-45.472999999999999</v>
      </c>
      <c r="W8114" s="319"/>
      <c r="X8114" s="319"/>
      <c r="Y8114" s="319"/>
      <c r="Z8114" s="319"/>
      <c r="AA8114" s="319"/>
      <c r="AB8114" s="319"/>
      <c r="AC8114" s="319"/>
      <c r="AD8114" s="319"/>
      <c r="AE8114" s="319"/>
      <c r="AF8114" s="319"/>
    </row>
    <row r="8115" spans="2:32" s="313" customFormat="1" hidden="1" x14ac:dyDescent="0.25">
      <c r="B8115" s="313" t="s">
        <v>9082</v>
      </c>
      <c r="C8115" s="672"/>
      <c r="D8115" s="313" t="s">
        <v>13472</v>
      </c>
      <c r="E8115" s="313" t="s">
        <v>9082</v>
      </c>
      <c r="I8115" s="313" t="s">
        <v>9082</v>
      </c>
      <c r="J8115" s="313" t="s">
        <v>484</v>
      </c>
      <c r="K8115" s="313">
        <v>38</v>
      </c>
      <c r="L8115" s="319"/>
      <c r="M8115" s="319">
        <v>28</v>
      </c>
      <c r="N8115" s="319">
        <v>5</v>
      </c>
      <c r="O8115" s="319" t="s">
        <v>9644</v>
      </c>
      <c r="P8115" s="319">
        <v>43</v>
      </c>
      <c r="Q8115" s="319">
        <v>19</v>
      </c>
      <c r="R8115" s="319">
        <v>56</v>
      </c>
      <c r="S8115" s="319" t="s">
        <v>9645</v>
      </c>
      <c r="T8115" s="319">
        <v>1669</v>
      </c>
      <c r="U8115" s="319">
        <v>38.468000000000004</v>
      </c>
      <c r="V8115" s="319">
        <v>43.332000000000001</v>
      </c>
      <c r="W8115" s="319"/>
      <c r="X8115" s="319"/>
      <c r="Y8115" s="319"/>
      <c r="Z8115" s="319"/>
      <c r="AA8115" s="319"/>
      <c r="AB8115" s="319"/>
      <c r="AC8115" s="319"/>
      <c r="AD8115" s="319"/>
      <c r="AE8115" s="319"/>
      <c r="AF8115" s="319"/>
    </row>
    <row r="8116" spans="2:32" s="313" customFormat="1" hidden="1" x14ac:dyDescent="0.25">
      <c r="B8116" s="313" t="s">
        <v>9102</v>
      </c>
      <c r="C8116" s="672"/>
      <c r="D8116" s="313" t="s">
        <v>13473</v>
      </c>
      <c r="E8116" s="313" t="s">
        <v>9103</v>
      </c>
      <c r="I8116" s="313" t="s">
        <v>9102</v>
      </c>
      <c r="J8116" s="313" t="s">
        <v>1553</v>
      </c>
      <c r="K8116" s="313">
        <v>43</v>
      </c>
      <c r="L8116" s="319"/>
      <c r="M8116" s="319">
        <v>13</v>
      </c>
      <c r="N8116" s="319">
        <v>55</v>
      </c>
      <c r="O8116" s="319" t="s">
        <v>9644</v>
      </c>
      <c r="P8116" s="319">
        <v>27</v>
      </c>
      <c r="Q8116" s="319">
        <v>49</v>
      </c>
      <c r="R8116" s="319">
        <v>30</v>
      </c>
      <c r="S8116" s="319" t="s">
        <v>9645</v>
      </c>
      <c r="T8116" s="319">
        <v>71</v>
      </c>
      <c r="U8116" s="319">
        <v>43.231999999999999</v>
      </c>
      <c r="V8116" s="319">
        <v>27.824999999999999</v>
      </c>
      <c r="W8116" s="319"/>
      <c r="X8116" s="319"/>
      <c r="Y8116" s="319"/>
      <c r="Z8116" s="319"/>
      <c r="AA8116" s="319"/>
      <c r="AB8116" s="319"/>
      <c r="AC8116" s="319"/>
      <c r="AD8116" s="319"/>
      <c r="AE8116" s="319"/>
      <c r="AF8116" s="319"/>
    </row>
    <row r="8117" spans="2:32" s="313" customFormat="1" hidden="1" x14ac:dyDescent="0.25">
      <c r="B8117" s="313" t="s">
        <v>8077</v>
      </c>
      <c r="C8117" s="672"/>
      <c r="D8117" s="313" t="s">
        <v>13474</v>
      </c>
      <c r="E8117" s="313" t="s">
        <v>8078</v>
      </c>
      <c r="I8117" s="313" t="s">
        <v>8077</v>
      </c>
      <c r="J8117" s="313" t="s">
        <v>484</v>
      </c>
      <c r="K8117" s="313">
        <v>39</v>
      </c>
      <c r="L8117" s="319"/>
      <c r="M8117" s="319">
        <v>48</v>
      </c>
      <c r="N8117" s="319">
        <v>49</v>
      </c>
      <c r="O8117" s="319" t="s">
        <v>9644</v>
      </c>
      <c r="P8117" s="319">
        <v>36</v>
      </c>
      <c r="Q8117" s="319">
        <v>54</v>
      </c>
      <c r="R8117" s="319">
        <v>12</v>
      </c>
      <c r="S8117" s="319" t="s">
        <v>9645</v>
      </c>
      <c r="T8117" s="319">
        <v>1596</v>
      </c>
      <c r="U8117" s="319">
        <v>39.814</v>
      </c>
      <c r="V8117" s="319">
        <v>36.902999999999999</v>
      </c>
      <c r="W8117" s="319"/>
      <c r="X8117" s="319"/>
      <c r="Y8117" s="319"/>
      <c r="Z8117" s="319"/>
      <c r="AA8117" s="319"/>
      <c r="AB8117" s="319"/>
      <c r="AC8117" s="319"/>
      <c r="AD8117" s="319"/>
      <c r="AE8117" s="319"/>
      <c r="AF8117" s="319"/>
    </row>
    <row r="8118" spans="2:32" s="313" customFormat="1" hidden="1" x14ac:dyDescent="0.25">
      <c r="B8118" s="313" t="s">
        <v>9106</v>
      </c>
      <c r="C8118" s="672"/>
      <c r="D8118" s="313" t="s">
        <v>13475</v>
      </c>
      <c r="E8118" s="313" t="s">
        <v>9107</v>
      </c>
      <c r="I8118" s="313" t="s">
        <v>9108</v>
      </c>
      <c r="J8118" s="313" t="s">
        <v>3534</v>
      </c>
      <c r="K8118" s="313">
        <v>18</v>
      </c>
      <c r="L8118" s="319"/>
      <c r="M8118" s="319">
        <v>35</v>
      </c>
      <c r="N8118" s="319">
        <v>7</v>
      </c>
      <c r="O8118" s="319" t="s">
        <v>9647</v>
      </c>
      <c r="P8118" s="319">
        <v>173</v>
      </c>
      <c r="Q8118" s="319">
        <v>57</v>
      </c>
      <c r="R8118" s="319">
        <v>46</v>
      </c>
      <c r="S8118" s="319" t="s">
        <v>9648</v>
      </c>
      <c r="T8118" s="319">
        <v>72</v>
      </c>
      <c r="U8118" s="319">
        <v>-18.585000000000001</v>
      </c>
      <c r="V8118" s="319">
        <v>-173.96299999999999</v>
      </c>
      <c r="W8118" s="319"/>
      <c r="X8118" s="319"/>
      <c r="Y8118" s="319"/>
      <c r="Z8118" s="319"/>
      <c r="AA8118" s="319"/>
      <c r="AB8118" s="319"/>
      <c r="AC8118" s="319"/>
      <c r="AD8118" s="319"/>
      <c r="AE8118" s="319"/>
      <c r="AF8118" s="319"/>
    </row>
    <row r="8119" spans="2:32" s="313" customFormat="1" hidden="1" x14ac:dyDescent="0.25">
      <c r="B8119" s="313" t="s">
        <v>5030</v>
      </c>
      <c r="C8119" s="672"/>
      <c r="D8119" s="313" t="s">
        <v>13476</v>
      </c>
      <c r="E8119" s="313" t="s">
        <v>5031</v>
      </c>
      <c r="I8119" s="313" t="s">
        <v>5032</v>
      </c>
      <c r="J8119" s="313" t="s">
        <v>436</v>
      </c>
      <c r="K8119" s="313">
        <v>34</v>
      </c>
      <c r="L8119" s="319"/>
      <c r="M8119" s="319">
        <v>43</v>
      </c>
      <c r="N8119" s="319">
        <v>46</v>
      </c>
      <c r="O8119" s="319" t="s">
        <v>9644</v>
      </c>
      <c r="P8119" s="319">
        <v>120</v>
      </c>
      <c r="Q8119" s="319">
        <v>34</v>
      </c>
      <c r="R8119" s="319">
        <v>36</v>
      </c>
      <c r="S8119" s="319" t="s">
        <v>9648</v>
      </c>
      <c r="T8119" s="319">
        <v>112</v>
      </c>
      <c r="U8119" s="319">
        <v>34.728999999999999</v>
      </c>
      <c r="V8119" s="319">
        <v>-120.577</v>
      </c>
      <c r="W8119" s="319"/>
      <c r="X8119" s="319"/>
      <c r="Y8119" s="319"/>
      <c r="Z8119" s="319"/>
      <c r="AA8119" s="319"/>
      <c r="AB8119" s="319"/>
      <c r="AC8119" s="319"/>
      <c r="AD8119" s="319"/>
      <c r="AE8119" s="319"/>
      <c r="AF8119" s="319"/>
    </row>
    <row r="8120" spans="2:32" s="313" customFormat="1" hidden="1" x14ac:dyDescent="0.25">
      <c r="B8120" s="313" t="s">
        <v>5847</v>
      </c>
      <c r="C8120" s="672"/>
      <c r="D8120" s="313" t="s">
        <v>13477</v>
      </c>
      <c r="E8120" s="313" t="s">
        <v>5848</v>
      </c>
      <c r="I8120" s="313" t="s">
        <v>5847</v>
      </c>
      <c r="J8120" s="313" t="s">
        <v>600</v>
      </c>
      <c r="K8120" s="313">
        <v>45</v>
      </c>
      <c r="L8120" s="319"/>
      <c r="M8120" s="319">
        <v>25</v>
      </c>
      <c r="N8120" s="319">
        <v>44</v>
      </c>
      <c r="O8120" s="319" t="s">
        <v>9644</v>
      </c>
      <c r="P8120" s="319">
        <v>10</v>
      </c>
      <c r="Q8120" s="319">
        <v>19</v>
      </c>
      <c r="R8120" s="319">
        <v>50</v>
      </c>
      <c r="S8120" s="319" t="s">
        <v>9645</v>
      </c>
      <c r="T8120" s="319">
        <v>109</v>
      </c>
      <c r="U8120" s="319">
        <v>45.429000000000002</v>
      </c>
      <c r="V8120" s="319">
        <v>10.331</v>
      </c>
      <c r="W8120" s="319"/>
      <c r="X8120" s="319"/>
      <c r="Y8120" s="319"/>
      <c r="Z8120" s="319"/>
      <c r="AA8120" s="319"/>
      <c r="AB8120" s="319"/>
      <c r="AC8120" s="319"/>
      <c r="AD8120" s="319"/>
      <c r="AE8120" s="319"/>
      <c r="AF8120" s="319"/>
    </row>
    <row r="8121" spans="2:32" s="313" customFormat="1" hidden="1" x14ac:dyDescent="0.25">
      <c r="B8121" s="313" t="s">
        <v>9200</v>
      </c>
      <c r="C8121" s="672"/>
      <c r="D8121" s="313" t="s">
        <v>13478</v>
      </c>
      <c r="E8121" s="313" t="s">
        <v>9201</v>
      </c>
      <c r="I8121" s="313" t="s">
        <v>9200</v>
      </c>
      <c r="J8121" s="313" t="s">
        <v>745</v>
      </c>
      <c r="K8121" s="313">
        <v>57</v>
      </c>
      <c r="L8121" s="319"/>
      <c r="M8121" s="319">
        <v>39</v>
      </c>
      <c r="N8121" s="319">
        <v>46</v>
      </c>
      <c r="O8121" s="319" t="s">
        <v>9644</v>
      </c>
      <c r="P8121" s="319">
        <v>18</v>
      </c>
      <c r="Q8121" s="319">
        <v>20</v>
      </c>
      <c r="R8121" s="319">
        <v>46</v>
      </c>
      <c r="S8121" s="319" t="s">
        <v>9645</v>
      </c>
      <c r="T8121" s="319">
        <v>51</v>
      </c>
      <c r="U8121" s="319">
        <v>57.662999999999997</v>
      </c>
      <c r="V8121" s="319">
        <v>18.346</v>
      </c>
      <c r="W8121" s="319"/>
      <c r="X8121" s="319"/>
      <c r="Y8121" s="319"/>
      <c r="Z8121" s="319"/>
      <c r="AA8121" s="319"/>
      <c r="AB8121" s="319"/>
      <c r="AC8121" s="319"/>
      <c r="AD8121" s="319"/>
      <c r="AE8121" s="319"/>
      <c r="AF8121" s="319"/>
    </row>
    <row r="8122" spans="2:32" s="313" customFormat="1" hidden="1" x14ac:dyDescent="0.25">
      <c r="B8122" s="313" t="s">
        <v>9112</v>
      </c>
      <c r="C8122" s="672"/>
      <c r="D8122" s="313" t="s">
        <v>13479</v>
      </c>
      <c r="E8122" s="313" t="s">
        <v>9113</v>
      </c>
      <c r="I8122" s="313" t="s">
        <v>9114</v>
      </c>
      <c r="J8122" s="313" t="s">
        <v>600</v>
      </c>
      <c r="K8122" s="313">
        <v>45</v>
      </c>
      <c r="L8122" s="319"/>
      <c r="M8122" s="319">
        <v>30</v>
      </c>
      <c r="N8122" s="319">
        <v>18</v>
      </c>
      <c r="O8122" s="319" t="s">
        <v>9644</v>
      </c>
      <c r="P8122" s="319">
        <v>12</v>
      </c>
      <c r="Q8122" s="319">
        <v>21</v>
      </c>
      <c r="R8122" s="319">
        <v>6</v>
      </c>
      <c r="S8122" s="319" t="s">
        <v>9645</v>
      </c>
      <c r="T8122" s="319">
        <v>3</v>
      </c>
      <c r="U8122" s="319">
        <v>45.505000000000003</v>
      </c>
      <c r="V8122" s="319">
        <v>12.352</v>
      </c>
      <c r="W8122" s="319"/>
      <c r="X8122" s="319"/>
      <c r="Y8122" s="319"/>
      <c r="Z8122" s="319"/>
      <c r="AA8122" s="319"/>
      <c r="AB8122" s="319"/>
      <c r="AC8122" s="319"/>
      <c r="AD8122" s="319"/>
      <c r="AE8122" s="319"/>
      <c r="AF8122" s="319"/>
    </row>
    <row r="8123" spans="2:32" s="313" customFormat="1" hidden="1" x14ac:dyDescent="0.25">
      <c r="B8123" s="313" t="s">
        <v>1797</v>
      </c>
      <c r="C8123" s="672"/>
      <c r="D8123" s="313" t="s">
        <v>13480</v>
      </c>
      <c r="E8123" s="313" t="s">
        <v>1798</v>
      </c>
      <c r="I8123" s="313" t="s">
        <v>1799</v>
      </c>
      <c r="J8123" s="313" t="s">
        <v>665</v>
      </c>
      <c r="K8123" s="313">
        <v>23</v>
      </c>
      <c r="L8123" s="319"/>
      <c r="M8123" s="319">
        <v>0</v>
      </c>
      <c r="N8123" s="319">
        <v>29</v>
      </c>
      <c r="O8123" s="319" t="s">
        <v>9647</v>
      </c>
      <c r="P8123" s="319">
        <v>47</v>
      </c>
      <c r="Q8123" s="319">
        <v>8</v>
      </c>
      <c r="R8123" s="319">
        <v>4</v>
      </c>
      <c r="S8123" s="319" t="s">
        <v>9648</v>
      </c>
      <c r="T8123" s="319">
        <v>662</v>
      </c>
      <c r="U8123" s="319">
        <v>-23.007999999999999</v>
      </c>
      <c r="V8123" s="319">
        <v>-47.134</v>
      </c>
      <c r="W8123" s="319"/>
      <c r="X8123" s="319"/>
      <c r="Y8123" s="319"/>
      <c r="Z8123" s="319"/>
      <c r="AA8123" s="319"/>
      <c r="AB8123" s="319"/>
      <c r="AC8123" s="319"/>
      <c r="AD8123" s="319"/>
      <c r="AE8123" s="319"/>
      <c r="AF8123" s="319"/>
    </row>
    <row r="8124" spans="2:32" s="313" customFormat="1" hidden="1" x14ac:dyDescent="0.25">
      <c r="B8124" s="313" t="s">
        <v>9148</v>
      </c>
      <c r="C8124" s="672"/>
      <c r="D8124" s="313" t="s">
        <v>13481</v>
      </c>
      <c r="E8124" s="313" t="s">
        <v>9149</v>
      </c>
      <c r="I8124" s="313" t="s">
        <v>9150</v>
      </c>
      <c r="J8124" s="313" t="s">
        <v>436</v>
      </c>
      <c r="K8124" s="313">
        <v>34</v>
      </c>
      <c r="L8124" s="319"/>
      <c r="M8124" s="319">
        <v>35</v>
      </c>
      <c r="N8124" s="319">
        <v>35</v>
      </c>
      <c r="O8124" s="319" t="s">
        <v>9644</v>
      </c>
      <c r="P8124" s="319">
        <v>117</v>
      </c>
      <c r="Q8124" s="319">
        <v>22</v>
      </c>
      <c r="R8124" s="319">
        <v>46</v>
      </c>
      <c r="S8124" s="319" t="s">
        <v>9648</v>
      </c>
      <c r="T8124" s="319">
        <v>880</v>
      </c>
      <c r="U8124" s="319">
        <v>34.593000000000004</v>
      </c>
      <c r="V8124" s="319">
        <v>-117.379</v>
      </c>
      <c r="W8124" s="319"/>
      <c r="X8124" s="319"/>
      <c r="Y8124" s="319"/>
      <c r="Z8124" s="319"/>
      <c r="AA8124" s="319"/>
      <c r="AB8124" s="319"/>
      <c r="AC8124" s="319"/>
      <c r="AD8124" s="319"/>
      <c r="AE8124" s="319"/>
      <c r="AF8124" s="319"/>
    </row>
    <row r="8125" spans="2:32" s="313" customFormat="1" hidden="1" x14ac:dyDescent="0.25">
      <c r="B8125" s="313" t="s">
        <v>6516</v>
      </c>
      <c r="C8125" s="672"/>
      <c r="D8125" s="313" t="s">
        <v>13482</v>
      </c>
      <c r="E8125" s="313" t="s">
        <v>6517</v>
      </c>
      <c r="I8125" s="313" t="s">
        <v>6516</v>
      </c>
      <c r="J8125" s="313" t="s">
        <v>1287</v>
      </c>
      <c r="K8125" s="313">
        <v>29</v>
      </c>
      <c r="L8125" s="319"/>
      <c r="M8125" s="319">
        <v>56</v>
      </c>
      <c r="N8125" s="319">
        <v>24</v>
      </c>
      <c r="O8125" s="319" t="s">
        <v>9644</v>
      </c>
      <c r="P8125" s="319">
        <v>34</v>
      </c>
      <c r="Q8125" s="319">
        <v>56</v>
      </c>
      <c r="R8125" s="319">
        <v>9</v>
      </c>
      <c r="S8125" s="319" t="s">
        <v>9645</v>
      </c>
      <c r="T8125" s="319">
        <v>455</v>
      </c>
      <c r="U8125" s="319">
        <v>29.94</v>
      </c>
      <c r="V8125" s="319">
        <v>34.936</v>
      </c>
      <c r="W8125" s="319"/>
      <c r="X8125" s="319"/>
      <c r="Y8125" s="319"/>
      <c r="Z8125" s="319"/>
      <c r="AA8125" s="319"/>
      <c r="AB8125" s="319"/>
      <c r="AC8125" s="319"/>
      <c r="AD8125" s="319"/>
      <c r="AE8125" s="319"/>
      <c r="AF8125" s="319"/>
    </row>
    <row r="8126" spans="2:32" s="313" customFormat="1" hidden="1" x14ac:dyDescent="0.25">
      <c r="B8126" s="313" t="s">
        <v>2922</v>
      </c>
      <c r="C8126" s="672"/>
      <c r="D8126" s="313" t="s">
        <v>13483</v>
      </c>
      <c r="E8126" s="313" t="s">
        <v>2923</v>
      </c>
      <c r="I8126" s="313" t="s">
        <v>2924</v>
      </c>
      <c r="J8126" s="313" t="s">
        <v>621</v>
      </c>
      <c r="K8126" s="313">
        <v>61</v>
      </c>
      <c r="L8126" s="319"/>
      <c r="M8126" s="319">
        <v>0</v>
      </c>
      <c r="N8126" s="319">
        <v>40</v>
      </c>
      <c r="O8126" s="319" t="s">
        <v>9644</v>
      </c>
      <c r="P8126" s="319">
        <v>9</v>
      </c>
      <c r="Q8126" s="319">
        <v>17</v>
      </c>
      <c r="R8126" s="319">
        <v>35</v>
      </c>
      <c r="S8126" s="319" t="s">
        <v>9645</v>
      </c>
      <c r="T8126" s="319">
        <v>823</v>
      </c>
      <c r="U8126" s="319">
        <v>61.011000000000003</v>
      </c>
      <c r="V8126" s="319">
        <v>9.2929999999999993</v>
      </c>
      <c r="W8126" s="319"/>
      <c r="X8126" s="319"/>
      <c r="Y8126" s="319"/>
      <c r="Z8126" s="319"/>
      <c r="AA8126" s="319"/>
      <c r="AB8126" s="319"/>
      <c r="AC8126" s="319"/>
      <c r="AD8126" s="319"/>
      <c r="AE8126" s="319"/>
      <c r="AF8126" s="319"/>
    </row>
    <row r="8127" spans="2:32" s="313" customFormat="1" hidden="1" x14ac:dyDescent="0.25">
      <c r="B8127" s="313" t="s">
        <v>3707</v>
      </c>
      <c r="C8127" s="672"/>
      <c r="D8127" s="313" t="s">
        <v>13484</v>
      </c>
      <c r="E8127" s="313" t="s">
        <v>3708</v>
      </c>
      <c r="I8127" s="313" t="s">
        <v>3707</v>
      </c>
      <c r="J8127" s="313" t="s">
        <v>3178</v>
      </c>
      <c r="K8127" s="313">
        <v>27</v>
      </c>
      <c r="L8127" s="319"/>
      <c r="M8127" s="319">
        <v>48</v>
      </c>
      <c r="N8127" s="319">
        <v>53</v>
      </c>
      <c r="O8127" s="319" t="s">
        <v>9644</v>
      </c>
      <c r="P8127" s="319">
        <v>17</v>
      </c>
      <c r="Q8127" s="319">
        <v>53</v>
      </c>
      <c r="R8127" s="319">
        <v>13</v>
      </c>
      <c r="S8127" s="319" t="s">
        <v>9648</v>
      </c>
      <c r="T8127" s="319">
        <v>32</v>
      </c>
      <c r="U8127" s="319">
        <v>27.815000000000001</v>
      </c>
      <c r="V8127" s="319">
        <v>-17.887</v>
      </c>
      <c r="W8127" s="319"/>
      <c r="X8127" s="319"/>
      <c r="Y8127" s="319"/>
      <c r="Z8127" s="319"/>
      <c r="AA8127" s="319"/>
      <c r="AB8127" s="319"/>
      <c r="AC8127" s="319"/>
      <c r="AD8127" s="319"/>
      <c r="AE8127" s="319"/>
      <c r="AF8127" s="319"/>
    </row>
    <row r="8128" spans="2:32" s="313" customFormat="1" hidden="1" x14ac:dyDescent="0.25">
      <c r="B8128" s="313" t="s">
        <v>9152</v>
      </c>
      <c r="C8128" s="672"/>
      <c r="D8128" s="313" t="s">
        <v>13485</v>
      </c>
      <c r="E8128" s="313" t="s">
        <v>9153</v>
      </c>
      <c r="I8128" s="313" t="s">
        <v>9154</v>
      </c>
      <c r="J8128" s="313" t="s">
        <v>1055</v>
      </c>
      <c r="K8128" s="313">
        <v>40</v>
      </c>
      <c r="L8128" s="319"/>
      <c r="M8128" s="319">
        <v>52</v>
      </c>
      <c r="N8128" s="319">
        <v>9</v>
      </c>
      <c r="O8128" s="319" t="s">
        <v>9647</v>
      </c>
      <c r="P8128" s="319">
        <v>63</v>
      </c>
      <c r="Q8128" s="319">
        <v>0</v>
      </c>
      <c r="R8128" s="319">
        <v>1</v>
      </c>
      <c r="S8128" s="319" t="s">
        <v>9648</v>
      </c>
      <c r="T8128" s="319">
        <v>7</v>
      </c>
      <c r="U8128" s="319">
        <v>-40.869</v>
      </c>
      <c r="V8128" s="319">
        <v>-63</v>
      </c>
      <c r="W8128" s="319"/>
      <c r="X8128" s="319"/>
      <c r="Y8128" s="319"/>
      <c r="Z8128" s="319"/>
      <c r="AA8128" s="319"/>
      <c r="AB8128" s="319"/>
      <c r="AC8128" s="319"/>
      <c r="AD8128" s="319"/>
      <c r="AE8128" s="319"/>
      <c r="AF8128" s="319"/>
    </row>
    <row r="8129" spans="2:32" s="313" customFormat="1" hidden="1" x14ac:dyDescent="0.25">
      <c r="B8129" s="313" t="s">
        <v>9072</v>
      </c>
      <c r="C8129" s="672"/>
      <c r="D8129" s="313" t="s">
        <v>13486</v>
      </c>
      <c r="E8129" s="313" t="s">
        <v>9073</v>
      </c>
      <c r="I8129" s="313" t="s">
        <v>9072</v>
      </c>
      <c r="J8129" s="313" t="s">
        <v>473</v>
      </c>
      <c r="K8129" s="313">
        <v>9</v>
      </c>
      <c r="L8129" s="319"/>
      <c r="M8129" s="319">
        <v>13</v>
      </c>
      <c r="N8129" s="319">
        <v>19</v>
      </c>
      <c r="O8129" s="319" t="s">
        <v>9644</v>
      </c>
      <c r="P8129" s="319">
        <v>65</v>
      </c>
      <c r="Q8129" s="319">
        <v>59</v>
      </c>
      <c r="R8129" s="319">
        <v>36</v>
      </c>
      <c r="S8129" s="319" t="s">
        <v>9648</v>
      </c>
      <c r="T8129" s="319">
        <v>125</v>
      </c>
      <c r="U8129" s="319">
        <v>9.2219999999999995</v>
      </c>
      <c r="V8129" s="319">
        <v>-65.992999999999995</v>
      </c>
      <c r="W8129" s="319"/>
      <c r="X8129" s="319"/>
      <c r="Y8129" s="319"/>
      <c r="Z8129" s="319"/>
      <c r="AA8129" s="319"/>
      <c r="AB8129" s="319"/>
      <c r="AC8129" s="319"/>
      <c r="AD8129" s="319"/>
      <c r="AE8129" s="319"/>
      <c r="AF8129" s="319"/>
    </row>
    <row r="8130" spans="2:32" s="313" customFormat="1" hidden="1" x14ac:dyDescent="0.25">
      <c r="B8130" s="313" t="s">
        <v>9179</v>
      </c>
      <c r="C8130" s="672"/>
      <c r="D8130" s="313" t="s">
        <v>13487</v>
      </c>
      <c r="E8130" s="313" t="s">
        <v>9180</v>
      </c>
      <c r="I8130" s="313" t="s">
        <v>9179</v>
      </c>
      <c r="J8130" s="313" t="s">
        <v>1055</v>
      </c>
      <c r="K8130" s="313">
        <v>31</v>
      </c>
      <c r="L8130" s="319"/>
      <c r="M8130" s="319">
        <v>56</v>
      </c>
      <c r="N8130" s="319">
        <v>28</v>
      </c>
      <c r="O8130" s="319" t="s">
        <v>9647</v>
      </c>
      <c r="P8130" s="319">
        <v>65</v>
      </c>
      <c r="Q8130" s="319">
        <v>8</v>
      </c>
      <c r="R8130" s="319">
        <v>32</v>
      </c>
      <c r="S8130" s="319" t="s">
        <v>9648</v>
      </c>
      <c r="T8130" s="319">
        <v>566</v>
      </c>
      <c r="U8130" s="319">
        <v>-31.940999999999999</v>
      </c>
      <c r="V8130" s="319">
        <v>-65.141999999999996</v>
      </c>
      <c r="W8130" s="319"/>
      <c r="X8130" s="319"/>
      <c r="Y8130" s="319"/>
      <c r="Z8130" s="319"/>
      <c r="AA8130" s="319"/>
      <c r="AB8130" s="319"/>
      <c r="AC8130" s="319"/>
      <c r="AD8130" s="319"/>
      <c r="AE8130" s="319"/>
      <c r="AF8130" s="319"/>
    </row>
    <row r="8131" spans="2:32" s="313" customFormat="1" hidden="1" x14ac:dyDescent="0.25">
      <c r="B8131" s="313" t="s">
        <v>9047</v>
      </c>
      <c r="C8131" s="672"/>
      <c r="D8131" s="313" t="s">
        <v>13488</v>
      </c>
      <c r="E8131" s="313" t="s">
        <v>9048</v>
      </c>
      <c r="I8131" s="313" t="s">
        <v>9049</v>
      </c>
      <c r="J8131" s="313" t="s">
        <v>436</v>
      </c>
      <c r="K8131" s="313">
        <v>61</v>
      </c>
      <c r="L8131" s="319"/>
      <c r="M8131" s="319">
        <v>8</v>
      </c>
      <c r="N8131" s="319">
        <v>2</v>
      </c>
      <c r="O8131" s="319" t="s">
        <v>9644</v>
      </c>
      <c r="P8131" s="319">
        <v>146</v>
      </c>
      <c r="Q8131" s="319">
        <v>14</v>
      </c>
      <c r="R8131" s="319">
        <v>54</v>
      </c>
      <c r="S8131" s="319" t="s">
        <v>9648</v>
      </c>
      <c r="T8131" s="319">
        <v>37</v>
      </c>
      <c r="U8131" s="319">
        <v>61.134</v>
      </c>
      <c r="V8131" s="319">
        <v>-146.24799999999999</v>
      </c>
      <c r="W8131" s="319"/>
      <c r="X8131" s="319"/>
      <c r="Y8131" s="319"/>
      <c r="Z8131" s="319"/>
      <c r="AA8131" s="319"/>
      <c r="AB8131" s="319"/>
      <c r="AC8131" s="319"/>
      <c r="AD8131" s="319"/>
      <c r="AE8131" s="319"/>
      <c r="AF8131" s="319"/>
    </row>
    <row r="8132" spans="2:32" s="313" customFormat="1" hidden="1" x14ac:dyDescent="0.25">
      <c r="B8132" s="313" t="s">
        <v>9115</v>
      </c>
      <c r="C8132" s="672"/>
      <c r="D8132" s="313" t="s">
        <v>13489</v>
      </c>
      <c r="E8132" s="313" t="s">
        <v>9116</v>
      </c>
      <c r="I8132" s="313" t="s">
        <v>9117</v>
      </c>
      <c r="J8132" s="313" t="s">
        <v>469</v>
      </c>
      <c r="K8132" s="313">
        <v>19</v>
      </c>
      <c r="L8132" s="319"/>
      <c r="M8132" s="319">
        <v>8</v>
      </c>
      <c r="N8132" s="319">
        <v>43</v>
      </c>
      <c r="O8132" s="319" t="s">
        <v>9644</v>
      </c>
      <c r="P8132" s="319">
        <v>96</v>
      </c>
      <c r="Q8132" s="319">
        <v>11</v>
      </c>
      <c r="R8132" s="319">
        <v>13</v>
      </c>
      <c r="S8132" s="319" t="s">
        <v>9648</v>
      </c>
      <c r="T8132" s="319">
        <v>33</v>
      </c>
      <c r="U8132" s="319">
        <v>19.145</v>
      </c>
      <c r="V8132" s="319">
        <v>-96.186999999999998</v>
      </c>
      <c r="W8132" s="319"/>
      <c r="X8132" s="319"/>
      <c r="Y8132" s="319"/>
      <c r="Z8132" s="319"/>
      <c r="AA8132" s="319"/>
      <c r="AB8132" s="319"/>
      <c r="AC8132" s="319"/>
      <c r="AD8132" s="319"/>
      <c r="AE8132" s="319"/>
      <c r="AF8132" s="319"/>
    </row>
    <row r="8133" spans="2:32" s="313" customFormat="1" hidden="1" x14ac:dyDescent="0.25">
      <c r="B8133" s="313" t="s">
        <v>9135</v>
      </c>
      <c r="C8133" s="672"/>
      <c r="D8133" s="313" t="s">
        <v>13490</v>
      </c>
      <c r="E8133" s="313" t="s">
        <v>9136</v>
      </c>
      <c r="I8133" s="313" t="s">
        <v>9135</v>
      </c>
      <c r="J8133" s="313" t="s">
        <v>579</v>
      </c>
      <c r="K8133" s="313">
        <v>63</v>
      </c>
      <c r="L8133" s="319"/>
      <c r="M8133" s="319">
        <v>25</v>
      </c>
      <c r="N8133" s="319">
        <v>27</v>
      </c>
      <c r="O8133" s="319" t="s">
        <v>9644</v>
      </c>
      <c r="P8133" s="319">
        <v>20</v>
      </c>
      <c r="Q8133" s="319">
        <v>16</v>
      </c>
      <c r="R8133" s="319">
        <v>43</v>
      </c>
      <c r="S8133" s="319" t="s">
        <v>9648</v>
      </c>
      <c r="T8133" s="319">
        <v>100</v>
      </c>
      <c r="U8133" s="319">
        <v>63.423999999999999</v>
      </c>
      <c r="V8133" s="319">
        <v>-20.279</v>
      </c>
      <c r="W8133" s="319"/>
      <c r="X8133" s="319"/>
      <c r="Y8133" s="319"/>
      <c r="Z8133" s="319"/>
      <c r="AA8133" s="319"/>
      <c r="AB8133" s="319"/>
      <c r="AC8133" s="319"/>
      <c r="AD8133" s="319"/>
      <c r="AE8133" s="319"/>
      <c r="AF8133" s="319"/>
    </row>
    <row r="8134" spans="2:32" s="313" customFormat="1" hidden="1" x14ac:dyDescent="0.25">
      <c r="B8134" s="313" t="s">
        <v>9145</v>
      </c>
      <c r="C8134" s="672"/>
      <c r="D8134" s="313" t="s">
        <v>13491</v>
      </c>
      <c r="E8134" s="313" t="s">
        <v>9146</v>
      </c>
      <c r="I8134" s="313" t="s">
        <v>9147</v>
      </c>
      <c r="J8134" s="313" t="s">
        <v>1690</v>
      </c>
      <c r="K8134" s="313">
        <v>18</v>
      </c>
      <c r="L8134" s="319"/>
      <c r="M8134" s="319">
        <v>5</v>
      </c>
      <c r="N8134" s="319">
        <v>46</v>
      </c>
      <c r="O8134" s="319" t="s">
        <v>9647</v>
      </c>
      <c r="P8134" s="319">
        <v>25</v>
      </c>
      <c r="Q8134" s="319">
        <v>50</v>
      </c>
      <c r="R8134" s="319">
        <v>21</v>
      </c>
      <c r="S8134" s="319" t="s">
        <v>9645</v>
      </c>
      <c r="T8134" s="319">
        <v>1064</v>
      </c>
      <c r="U8134" s="319">
        <v>-18.096</v>
      </c>
      <c r="V8134" s="319">
        <v>25.838999999999999</v>
      </c>
      <c r="W8134" s="319"/>
      <c r="X8134" s="319"/>
      <c r="Y8134" s="319"/>
      <c r="Z8134" s="319"/>
      <c r="AA8134" s="319"/>
      <c r="AB8134" s="319"/>
      <c r="AC8134" s="319"/>
      <c r="AD8134" s="319"/>
      <c r="AE8134" s="319"/>
      <c r="AF8134" s="319"/>
    </row>
    <row r="8135" spans="2:32" s="313" customFormat="1" hidden="1" x14ac:dyDescent="0.25">
      <c r="B8135" s="313" t="s">
        <v>9165</v>
      </c>
      <c r="C8135" s="672"/>
      <c r="D8135" s="313" t="s">
        <v>13492</v>
      </c>
      <c r="E8135" s="313" t="s">
        <v>9166</v>
      </c>
      <c r="I8135" s="313" t="s">
        <v>9165</v>
      </c>
      <c r="J8135" s="313" t="s">
        <v>516</v>
      </c>
      <c r="K8135" s="313">
        <v>16</v>
      </c>
      <c r="L8135" s="319"/>
      <c r="M8135" s="319">
        <v>31</v>
      </c>
      <c r="N8135" s="319">
        <v>49</v>
      </c>
      <c r="O8135" s="319" t="s">
        <v>9644</v>
      </c>
      <c r="P8135" s="319">
        <v>80</v>
      </c>
      <c r="Q8135" s="319">
        <v>47</v>
      </c>
      <c r="R8135" s="319">
        <v>48</v>
      </c>
      <c r="S8135" s="319" t="s">
        <v>9645</v>
      </c>
      <c r="T8135" s="319">
        <v>24</v>
      </c>
      <c r="U8135" s="319">
        <v>16.53</v>
      </c>
      <c r="V8135" s="319">
        <v>80.796999999999997</v>
      </c>
      <c r="W8135" s="319"/>
      <c r="X8135" s="319"/>
      <c r="Y8135" s="319"/>
      <c r="Z8135" s="319"/>
      <c r="AA8135" s="319"/>
      <c r="AB8135" s="319"/>
      <c r="AC8135" s="319"/>
      <c r="AD8135" s="319"/>
      <c r="AE8135" s="319"/>
      <c r="AF8135" s="319"/>
    </row>
    <row r="8136" spans="2:32" s="313" customFormat="1" hidden="1" x14ac:dyDescent="0.25">
      <c r="B8136" s="313" t="s">
        <v>9163</v>
      </c>
      <c r="C8136" s="672"/>
      <c r="D8136" s="313" t="s">
        <v>13493</v>
      </c>
      <c r="E8136" s="313" t="s">
        <v>9164</v>
      </c>
      <c r="I8136" s="313" t="s">
        <v>9163</v>
      </c>
      <c r="J8136" s="313" t="s">
        <v>594</v>
      </c>
      <c r="K8136" s="313">
        <v>42</v>
      </c>
      <c r="L8136" s="319"/>
      <c r="M8136" s="319">
        <v>13</v>
      </c>
      <c r="N8136" s="319">
        <v>54</v>
      </c>
      <c r="O8136" s="319" t="s">
        <v>9644</v>
      </c>
      <c r="P8136" s="319">
        <v>8</v>
      </c>
      <c r="Q8136" s="319">
        <v>37</v>
      </c>
      <c r="R8136" s="319">
        <v>36</v>
      </c>
      <c r="S8136" s="319" t="s">
        <v>9648</v>
      </c>
      <c r="T8136" s="319">
        <v>261</v>
      </c>
      <c r="U8136" s="319">
        <v>42.231999999999999</v>
      </c>
      <c r="V8136" s="319">
        <v>-8.6270000000000007</v>
      </c>
      <c r="W8136" s="319"/>
      <c r="X8136" s="319"/>
      <c r="Y8136" s="319"/>
      <c r="Z8136" s="319"/>
      <c r="AA8136" s="319"/>
      <c r="AB8136" s="319"/>
      <c r="AC8136" s="319"/>
      <c r="AD8136" s="319"/>
      <c r="AE8136" s="319"/>
      <c r="AF8136" s="319"/>
    </row>
    <row r="8137" spans="2:32" s="313" customFormat="1" hidden="1" x14ac:dyDescent="0.25">
      <c r="B8137" s="313" t="s">
        <v>7884</v>
      </c>
      <c r="C8137" s="672"/>
      <c r="D8137" s="313" t="s">
        <v>13494</v>
      </c>
      <c r="E8137" s="313" t="s">
        <v>7885</v>
      </c>
      <c r="I8137" s="313" t="s">
        <v>7884</v>
      </c>
      <c r="J8137" s="313" t="s">
        <v>1343</v>
      </c>
      <c r="K8137" s="313">
        <v>9</v>
      </c>
      <c r="L8137" s="319"/>
      <c r="M8137" s="319">
        <v>41</v>
      </c>
      <c r="N8137" s="319">
        <v>20</v>
      </c>
      <c r="O8137" s="319" t="s">
        <v>9647</v>
      </c>
      <c r="P8137" s="319">
        <v>20</v>
      </c>
      <c r="Q8137" s="319">
        <v>25</v>
      </c>
      <c r="R8137" s="319">
        <v>54</v>
      </c>
      <c r="S8137" s="319" t="s">
        <v>9645</v>
      </c>
      <c r="T8137" s="319">
        <v>1093</v>
      </c>
      <c r="U8137" s="319">
        <v>-9.6890000000000001</v>
      </c>
      <c r="V8137" s="319">
        <v>20.431999999999999</v>
      </c>
      <c r="W8137" s="319"/>
      <c r="X8137" s="319"/>
      <c r="Y8137" s="319"/>
      <c r="Z8137" s="319"/>
      <c r="AA8137" s="319"/>
      <c r="AB8137" s="319"/>
      <c r="AC8137" s="319"/>
      <c r="AD8137" s="319"/>
      <c r="AE8137" s="319"/>
      <c r="AF8137" s="319"/>
    </row>
    <row r="8138" spans="2:32" s="313" customFormat="1" hidden="1" x14ac:dyDescent="0.25">
      <c r="B8138" s="313" t="s">
        <v>9175</v>
      </c>
      <c r="C8138" s="672"/>
      <c r="D8138" s="313" t="s">
        <v>13495</v>
      </c>
      <c r="E8138" s="313" t="s">
        <v>9176</v>
      </c>
      <c r="I8138" s="313" t="s">
        <v>9175</v>
      </c>
      <c r="J8138" s="313" t="s">
        <v>745</v>
      </c>
      <c r="K8138" s="313">
        <v>64</v>
      </c>
      <c r="L8138" s="319"/>
      <c r="M8138" s="319">
        <v>34</v>
      </c>
      <c r="N8138" s="319">
        <v>44</v>
      </c>
      <c r="O8138" s="319" t="s">
        <v>9644</v>
      </c>
      <c r="P8138" s="319">
        <v>16</v>
      </c>
      <c r="Q8138" s="319">
        <v>50</v>
      </c>
      <c r="R8138" s="319">
        <v>0</v>
      </c>
      <c r="S8138" s="319" t="s">
        <v>9645</v>
      </c>
      <c r="T8138" s="319">
        <v>348</v>
      </c>
      <c r="U8138" s="319">
        <v>64.578999999999994</v>
      </c>
      <c r="V8138" s="319">
        <v>16.832999999999998</v>
      </c>
      <c r="W8138" s="319"/>
      <c r="X8138" s="319"/>
      <c r="Y8138" s="319"/>
      <c r="Z8138" s="319"/>
      <c r="AA8138" s="319"/>
      <c r="AB8138" s="319"/>
      <c r="AC8138" s="319"/>
      <c r="AD8138" s="319"/>
      <c r="AE8138" s="319"/>
      <c r="AF8138" s="319"/>
    </row>
    <row r="8139" spans="2:32" s="313" customFormat="1" hidden="1" x14ac:dyDescent="0.25">
      <c r="B8139" s="313" t="s">
        <v>9139</v>
      </c>
      <c r="C8139" s="672"/>
      <c r="D8139" s="313" t="s">
        <v>13496</v>
      </c>
      <c r="E8139" s="313" t="s">
        <v>9140</v>
      </c>
      <c r="I8139" s="313" t="s">
        <v>9141</v>
      </c>
      <c r="J8139" s="313" t="s">
        <v>423</v>
      </c>
      <c r="K8139" s="313">
        <v>46</v>
      </c>
      <c r="L8139" s="319"/>
      <c r="M8139" s="319">
        <v>10</v>
      </c>
      <c r="N8139" s="319">
        <v>10</v>
      </c>
      <c r="O8139" s="319" t="s">
        <v>9644</v>
      </c>
      <c r="P8139" s="319">
        <v>3</v>
      </c>
      <c r="Q8139" s="319">
        <v>24</v>
      </c>
      <c r="R8139" s="319">
        <v>13</v>
      </c>
      <c r="S8139" s="319" t="s">
        <v>9645</v>
      </c>
      <c r="T8139" s="319">
        <v>250</v>
      </c>
      <c r="U8139" s="319">
        <v>46.168999999999997</v>
      </c>
      <c r="V8139" s="319">
        <v>3.4039999999999999</v>
      </c>
      <c r="W8139" s="319"/>
      <c r="X8139" s="319"/>
      <c r="Y8139" s="319"/>
      <c r="Z8139" s="319"/>
      <c r="AA8139" s="319"/>
      <c r="AB8139" s="319"/>
      <c r="AC8139" s="319"/>
      <c r="AD8139" s="319"/>
      <c r="AE8139" s="319"/>
      <c r="AF8139" s="319"/>
    </row>
    <row r="8140" spans="2:32" s="313" customFormat="1" hidden="1" x14ac:dyDescent="0.25">
      <c r="B8140" s="313" t="s">
        <v>9137</v>
      </c>
      <c r="C8140" s="672"/>
      <c r="D8140" s="313" t="s">
        <v>13497</v>
      </c>
      <c r="E8140" s="313" t="s">
        <v>9138</v>
      </c>
      <c r="I8140" s="313" t="s">
        <v>9137</v>
      </c>
      <c r="J8140" s="313" t="s">
        <v>600</v>
      </c>
      <c r="K8140" s="313">
        <v>45</v>
      </c>
      <c r="L8140" s="319"/>
      <c r="M8140" s="319">
        <v>34</v>
      </c>
      <c r="N8140" s="319">
        <v>27</v>
      </c>
      <c r="O8140" s="319" t="s">
        <v>9644</v>
      </c>
      <c r="P8140" s="319">
        <v>11</v>
      </c>
      <c r="Q8140" s="319">
        <v>31</v>
      </c>
      <c r="R8140" s="319">
        <v>50</v>
      </c>
      <c r="S8140" s="319" t="s">
        <v>9645</v>
      </c>
      <c r="T8140" s="319">
        <v>40</v>
      </c>
      <c r="U8140" s="319">
        <v>45.573999999999998</v>
      </c>
      <c r="V8140" s="319">
        <v>11.531000000000001</v>
      </c>
      <c r="W8140" s="319"/>
      <c r="X8140" s="319"/>
      <c r="Y8140" s="319"/>
      <c r="Z8140" s="319"/>
      <c r="AA8140" s="319"/>
      <c r="AB8140" s="319"/>
      <c r="AC8140" s="319"/>
      <c r="AD8140" s="319"/>
      <c r="AE8140" s="319"/>
      <c r="AF8140" s="319"/>
    </row>
    <row r="8141" spans="2:32" s="313" customFormat="1" hidden="1" x14ac:dyDescent="0.25">
      <c r="B8141" s="313" t="s">
        <v>9155</v>
      </c>
      <c r="C8141" s="672"/>
      <c r="D8141" s="313" t="s">
        <v>13498</v>
      </c>
      <c r="E8141" s="313" t="s">
        <v>9157</v>
      </c>
      <c r="I8141" s="313" t="s">
        <v>9158</v>
      </c>
      <c r="J8141" s="313" t="s">
        <v>3421</v>
      </c>
      <c r="K8141" s="313">
        <v>48</v>
      </c>
      <c r="L8141" s="319"/>
      <c r="M8141" s="319">
        <v>6</v>
      </c>
      <c r="N8141" s="319">
        <v>37</v>
      </c>
      <c r="O8141" s="319" t="s">
        <v>9644</v>
      </c>
      <c r="P8141" s="319">
        <v>16</v>
      </c>
      <c r="Q8141" s="319">
        <v>34</v>
      </c>
      <c r="R8141" s="319">
        <v>11</v>
      </c>
      <c r="S8141" s="319" t="s">
        <v>9645</v>
      </c>
      <c r="T8141" s="319">
        <v>183</v>
      </c>
      <c r="U8141" s="319">
        <v>48.11</v>
      </c>
      <c r="V8141" s="319">
        <v>16.57</v>
      </c>
      <c r="W8141" s="319"/>
      <c r="X8141" s="319"/>
      <c r="Y8141" s="319"/>
      <c r="Z8141" s="319"/>
      <c r="AA8141" s="319"/>
      <c r="AB8141" s="319"/>
      <c r="AC8141" s="319"/>
      <c r="AD8141" s="319"/>
      <c r="AE8141" s="319"/>
      <c r="AF8141" s="319"/>
    </row>
    <row r="8142" spans="2:32" s="313" customFormat="1" hidden="1" x14ac:dyDescent="0.25">
      <c r="B8142" s="313" t="s">
        <v>2711</v>
      </c>
      <c r="C8142" s="672"/>
      <c r="D8142" s="313" t="s">
        <v>13499</v>
      </c>
      <c r="E8142" s="313" t="s">
        <v>2714</v>
      </c>
      <c r="I8142" s="313" t="s">
        <v>2715</v>
      </c>
      <c r="J8142" s="313" t="s">
        <v>525</v>
      </c>
      <c r="K8142" s="313">
        <v>29</v>
      </c>
      <c r="L8142" s="319"/>
      <c r="M8142" s="319">
        <v>46</v>
      </c>
      <c r="N8142" s="319">
        <v>14</v>
      </c>
      <c r="O8142" s="319" t="s">
        <v>9647</v>
      </c>
      <c r="P8142" s="319">
        <v>31</v>
      </c>
      <c r="Q8142" s="319">
        <v>3</v>
      </c>
      <c r="R8142" s="319">
        <v>30</v>
      </c>
      <c r="S8142" s="319" t="s">
        <v>9645</v>
      </c>
      <c r="T8142" s="319">
        <v>7</v>
      </c>
      <c r="U8142" s="319">
        <v>-29.771000000000001</v>
      </c>
      <c r="V8142" s="319">
        <v>31.058</v>
      </c>
      <c r="W8142" s="319"/>
      <c r="X8142" s="319"/>
      <c r="Y8142" s="319"/>
      <c r="Z8142" s="319"/>
      <c r="AA8142" s="319"/>
      <c r="AB8142" s="319"/>
      <c r="AC8142" s="319"/>
      <c r="AD8142" s="319"/>
      <c r="AE8142" s="319"/>
      <c r="AF8142" s="319"/>
    </row>
    <row r="8143" spans="2:32" s="313" customFormat="1" hidden="1" x14ac:dyDescent="0.25">
      <c r="B8143" s="313" t="s">
        <v>9208</v>
      </c>
      <c r="C8143" s="672"/>
      <c r="D8143" s="313" t="s">
        <v>13500</v>
      </c>
      <c r="E8143" s="313" t="s">
        <v>9209</v>
      </c>
      <c r="I8143" s="313" t="s">
        <v>9208</v>
      </c>
      <c r="J8143" s="313" t="s">
        <v>594</v>
      </c>
      <c r="K8143" s="313">
        <v>42</v>
      </c>
      <c r="L8143" s="319"/>
      <c r="M8143" s="319">
        <v>52</v>
      </c>
      <c r="N8143" s="319">
        <v>58</v>
      </c>
      <c r="O8143" s="319" t="s">
        <v>9644</v>
      </c>
      <c r="P8143" s="319">
        <v>2</v>
      </c>
      <c r="Q8143" s="319">
        <v>43</v>
      </c>
      <c r="R8143" s="319">
        <v>28</v>
      </c>
      <c r="S8143" s="319" t="s">
        <v>9648</v>
      </c>
      <c r="T8143" s="319">
        <v>513</v>
      </c>
      <c r="U8143" s="319">
        <v>42.883000000000003</v>
      </c>
      <c r="V8143" s="319">
        <v>-2.7240000000000002</v>
      </c>
      <c r="W8143" s="319"/>
      <c r="X8143" s="319"/>
      <c r="Y8143" s="319"/>
      <c r="Z8143" s="319"/>
      <c r="AA8143" s="319"/>
      <c r="AB8143" s="319"/>
      <c r="AC8143" s="319"/>
      <c r="AD8143" s="319"/>
      <c r="AE8143" s="319"/>
      <c r="AF8143" s="319"/>
    </row>
    <row r="8144" spans="2:32" s="313" customFormat="1" hidden="1" x14ac:dyDescent="0.25">
      <c r="B8144" s="313" t="s">
        <v>9208</v>
      </c>
      <c r="C8144" s="672"/>
      <c r="D8144" s="313" t="s">
        <v>13501</v>
      </c>
      <c r="E8144" s="313" t="s">
        <v>9210</v>
      </c>
      <c r="I8144" s="313" t="s">
        <v>9211</v>
      </c>
      <c r="J8144" s="313" t="s">
        <v>665</v>
      </c>
      <c r="K8144" s="313">
        <v>20</v>
      </c>
      <c r="L8144" s="319"/>
      <c r="M8144" s="319">
        <v>15</v>
      </c>
      <c r="N8144" s="319">
        <v>20</v>
      </c>
      <c r="O8144" s="319" t="s">
        <v>9647</v>
      </c>
      <c r="P8144" s="319">
        <v>40</v>
      </c>
      <c r="Q8144" s="319">
        <v>17</v>
      </c>
      <c r="R8144" s="319">
        <v>20</v>
      </c>
      <c r="S8144" s="319" t="s">
        <v>9648</v>
      </c>
      <c r="T8144" s="319">
        <v>4</v>
      </c>
      <c r="U8144" s="319">
        <v>-20.256</v>
      </c>
      <c r="V8144" s="319">
        <v>-40.289000000000001</v>
      </c>
      <c r="W8144" s="319"/>
      <c r="X8144" s="319"/>
      <c r="Y8144" s="319"/>
      <c r="Z8144" s="319"/>
      <c r="AA8144" s="319"/>
      <c r="AB8144" s="319"/>
      <c r="AC8144" s="319"/>
      <c r="AD8144" s="319"/>
      <c r="AE8144" s="319"/>
      <c r="AF8144" s="319"/>
    </row>
    <row r="8145" spans="2:32" s="313" customFormat="1" hidden="1" x14ac:dyDescent="0.25">
      <c r="B8145" s="313" t="s">
        <v>1453</v>
      </c>
      <c r="C8145" s="672"/>
      <c r="D8145" s="313" t="s">
        <v>13502</v>
      </c>
      <c r="E8145" s="313" t="s">
        <v>1454</v>
      </c>
      <c r="I8145" s="313" t="s">
        <v>1453</v>
      </c>
      <c r="J8145" s="313" t="s">
        <v>525</v>
      </c>
      <c r="K8145" s="313">
        <v>32</v>
      </c>
      <c r="L8145" s="319"/>
      <c r="M8145" s="319">
        <v>53</v>
      </c>
      <c r="N8145" s="319">
        <v>49</v>
      </c>
      <c r="O8145" s="319" t="s">
        <v>9647</v>
      </c>
      <c r="P8145" s="319">
        <v>27</v>
      </c>
      <c r="Q8145" s="319">
        <v>16</v>
      </c>
      <c r="R8145" s="319">
        <v>44</v>
      </c>
      <c r="S8145" s="319" t="s">
        <v>9645</v>
      </c>
      <c r="T8145" s="319">
        <v>595</v>
      </c>
      <c r="U8145" s="319">
        <v>-32.896999999999998</v>
      </c>
      <c r="V8145" s="319">
        <v>27.279</v>
      </c>
      <c r="W8145" s="319"/>
      <c r="X8145" s="319"/>
      <c r="Y8145" s="319"/>
      <c r="Z8145" s="319"/>
      <c r="AA8145" s="319"/>
      <c r="AB8145" s="319"/>
      <c r="AC8145" s="319"/>
      <c r="AD8145" s="319"/>
      <c r="AE8145" s="319"/>
      <c r="AF8145" s="319"/>
    </row>
    <row r="8146" spans="2:32" s="313" customFormat="1" hidden="1" x14ac:dyDescent="0.25">
      <c r="B8146" s="313" t="s">
        <v>5898</v>
      </c>
      <c r="C8146" s="672"/>
      <c r="D8146" s="313" t="s">
        <v>13503</v>
      </c>
      <c r="E8146" s="313" t="s">
        <v>5901</v>
      </c>
      <c r="I8146" s="313" t="s">
        <v>5902</v>
      </c>
      <c r="J8146" s="313" t="s">
        <v>421</v>
      </c>
      <c r="K8146" s="313">
        <v>55</v>
      </c>
      <c r="L8146" s="319"/>
      <c r="M8146" s="319">
        <v>35</v>
      </c>
      <c r="N8146" s="319">
        <v>29</v>
      </c>
      <c r="O8146" s="319" t="s">
        <v>9644</v>
      </c>
      <c r="P8146" s="319">
        <v>37</v>
      </c>
      <c r="Q8146" s="319">
        <v>15</v>
      </c>
      <c r="R8146" s="319">
        <v>41</v>
      </c>
      <c r="S8146" s="319" t="s">
        <v>9645</v>
      </c>
      <c r="T8146" s="319">
        <v>210</v>
      </c>
      <c r="U8146" s="319">
        <v>55.591000000000001</v>
      </c>
      <c r="V8146" s="319">
        <v>37.261000000000003</v>
      </c>
      <c r="W8146" s="319"/>
      <c r="X8146" s="319"/>
      <c r="Y8146" s="319"/>
      <c r="Z8146" s="319"/>
      <c r="AA8146" s="319"/>
      <c r="AB8146" s="319"/>
      <c r="AC8146" s="319"/>
      <c r="AD8146" s="319"/>
      <c r="AE8146" s="319"/>
      <c r="AF8146" s="319"/>
    </row>
    <row r="8147" spans="2:32" s="313" customFormat="1" hidden="1" x14ac:dyDescent="0.25">
      <c r="B8147" s="313" t="s">
        <v>9059</v>
      </c>
      <c r="C8147" s="672"/>
      <c r="D8147" s="313" t="s">
        <v>13504</v>
      </c>
      <c r="E8147" s="313" t="s">
        <v>9060</v>
      </c>
      <c r="I8147" s="313" t="s">
        <v>9059</v>
      </c>
      <c r="J8147" s="313" t="s">
        <v>594</v>
      </c>
      <c r="K8147" s="313">
        <v>39</v>
      </c>
      <c r="L8147" s="319"/>
      <c r="M8147" s="319">
        <v>29</v>
      </c>
      <c r="N8147" s="319">
        <v>21</v>
      </c>
      <c r="O8147" s="319" t="s">
        <v>9644</v>
      </c>
      <c r="P8147" s="319">
        <v>0</v>
      </c>
      <c r="Q8147" s="319">
        <v>28</v>
      </c>
      <c r="R8147" s="319">
        <v>53</v>
      </c>
      <c r="S8147" s="319" t="s">
        <v>9648</v>
      </c>
      <c r="T8147" s="319">
        <v>69</v>
      </c>
      <c r="U8147" s="319">
        <v>39.488999999999997</v>
      </c>
      <c r="V8147" s="319">
        <v>-0.48099999999999998</v>
      </c>
      <c r="W8147" s="319"/>
      <c r="X8147" s="319"/>
      <c r="Y8147" s="319"/>
      <c r="Z8147" s="319"/>
      <c r="AA8147" s="319"/>
      <c r="AB8147" s="319"/>
      <c r="AC8147" s="319"/>
      <c r="AD8147" s="319"/>
      <c r="AE8147" s="319"/>
      <c r="AF8147" s="319"/>
    </row>
    <row r="8148" spans="2:32" s="313" customFormat="1" hidden="1" x14ac:dyDescent="0.25">
      <c r="B8148" s="313" t="s">
        <v>9181</v>
      </c>
      <c r="C8148" s="672"/>
      <c r="D8148" s="313" t="s">
        <v>13505</v>
      </c>
      <c r="E8148" s="313" t="s">
        <v>9182</v>
      </c>
      <c r="I8148" s="313" t="s">
        <v>9181</v>
      </c>
      <c r="J8148" s="313" t="s">
        <v>1055</v>
      </c>
      <c r="K8148" s="313">
        <v>37</v>
      </c>
      <c r="L8148" s="319"/>
      <c r="M8148" s="319">
        <v>14</v>
      </c>
      <c r="N8148" s="319">
        <v>7</v>
      </c>
      <c r="O8148" s="319" t="s">
        <v>9647</v>
      </c>
      <c r="P8148" s="319">
        <v>57</v>
      </c>
      <c r="Q8148" s="319">
        <v>1</v>
      </c>
      <c r="R8148" s="319">
        <v>45</v>
      </c>
      <c r="S8148" s="319" t="s">
        <v>9648</v>
      </c>
      <c r="T8148" s="319">
        <v>11</v>
      </c>
      <c r="U8148" s="319">
        <v>-37.234999999999999</v>
      </c>
      <c r="V8148" s="319">
        <v>-57.029000000000003</v>
      </c>
      <c r="W8148" s="319"/>
      <c r="X8148" s="319"/>
      <c r="Y8148" s="319"/>
      <c r="Z8148" s="319"/>
      <c r="AA8148" s="319"/>
      <c r="AB8148" s="319"/>
      <c r="AC8148" s="319"/>
      <c r="AD8148" s="319"/>
      <c r="AE8148" s="319"/>
      <c r="AF8148" s="319"/>
    </row>
    <row r="8149" spans="2:32" s="313" customFormat="1" hidden="1" x14ac:dyDescent="0.25">
      <c r="B8149" s="313" t="s">
        <v>7008</v>
      </c>
      <c r="C8149" s="672"/>
      <c r="D8149" s="313" t="s">
        <v>13506</v>
      </c>
      <c r="E8149" s="313" t="s">
        <v>7009</v>
      </c>
      <c r="I8149" s="313" t="s">
        <v>7011</v>
      </c>
      <c r="J8149" s="313" t="s">
        <v>7010</v>
      </c>
      <c r="K8149" s="313">
        <v>17</v>
      </c>
      <c r="L8149" s="319"/>
      <c r="M8149" s="319">
        <v>41</v>
      </c>
      <c r="N8149" s="319">
        <v>57</v>
      </c>
      <c r="O8149" s="319" t="s">
        <v>9647</v>
      </c>
      <c r="P8149" s="319">
        <v>168</v>
      </c>
      <c r="Q8149" s="319">
        <v>19</v>
      </c>
      <c r="R8149" s="319">
        <v>11</v>
      </c>
      <c r="S8149" s="319" t="s">
        <v>9645</v>
      </c>
      <c r="T8149" s="319">
        <v>22</v>
      </c>
      <c r="U8149" s="319">
        <v>-17.699000000000002</v>
      </c>
      <c r="V8149" s="319">
        <v>168.32</v>
      </c>
      <c r="W8149" s="319"/>
      <c r="X8149" s="319"/>
      <c r="Y8149" s="319"/>
      <c r="Z8149" s="319"/>
      <c r="AA8149" s="319"/>
      <c r="AB8149" s="319"/>
      <c r="AC8149" s="319"/>
      <c r="AD8149" s="319"/>
      <c r="AE8149" s="319"/>
      <c r="AF8149" s="319"/>
    </row>
    <row r="8150" spans="2:32" s="313" customFormat="1" hidden="1" x14ac:dyDescent="0.25">
      <c r="B8150" s="313" t="s">
        <v>9070</v>
      </c>
      <c r="C8150" s="672"/>
      <c r="D8150" s="313" t="s">
        <v>13507</v>
      </c>
      <c r="E8150" s="313" t="s">
        <v>9071</v>
      </c>
      <c r="I8150" s="313" t="s">
        <v>9070</v>
      </c>
      <c r="J8150" s="313" t="s">
        <v>594</v>
      </c>
      <c r="K8150" s="313">
        <v>41</v>
      </c>
      <c r="L8150" s="319"/>
      <c r="M8150" s="319">
        <v>42</v>
      </c>
      <c r="N8150" s="319">
        <v>22</v>
      </c>
      <c r="O8150" s="319" t="s">
        <v>9644</v>
      </c>
      <c r="P8150" s="319">
        <v>4</v>
      </c>
      <c r="Q8150" s="319">
        <v>51</v>
      </c>
      <c r="R8150" s="319">
        <v>7</v>
      </c>
      <c r="S8150" s="319" t="s">
        <v>9648</v>
      </c>
      <c r="T8150" s="319">
        <v>846</v>
      </c>
      <c r="U8150" s="319">
        <v>41.706000000000003</v>
      </c>
      <c r="V8150" s="319">
        <v>-4.8520000000000003</v>
      </c>
      <c r="W8150" s="319"/>
      <c r="X8150" s="319"/>
      <c r="Y8150" s="319"/>
      <c r="Z8150" s="319"/>
      <c r="AA8150" s="319"/>
      <c r="AB8150" s="319"/>
      <c r="AC8150" s="319"/>
      <c r="AD8150" s="319"/>
      <c r="AE8150" s="319"/>
      <c r="AF8150" s="319"/>
    </row>
    <row r="8151" spans="2:32" s="313" customFormat="1" hidden="1" x14ac:dyDescent="0.25">
      <c r="B8151" s="313" t="s">
        <v>9059</v>
      </c>
      <c r="C8151" s="672"/>
      <c r="D8151" s="313" t="s">
        <v>13508</v>
      </c>
      <c r="E8151" s="313" t="s">
        <v>9061</v>
      </c>
      <c r="I8151" s="313" t="s">
        <v>9062</v>
      </c>
      <c r="J8151" s="313" t="s">
        <v>473</v>
      </c>
      <c r="K8151" s="313">
        <v>10</v>
      </c>
      <c r="L8151" s="319"/>
      <c r="M8151" s="319">
        <v>9</v>
      </c>
      <c r="N8151" s="319">
        <v>29</v>
      </c>
      <c r="O8151" s="319" t="s">
        <v>9644</v>
      </c>
      <c r="P8151" s="319">
        <v>67</v>
      </c>
      <c r="Q8151" s="319">
        <v>55</v>
      </c>
      <c r="R8151" s="319">
        <v>36</v>
      </c>
      <c r="S8151" s="319" t="s">
        <v>9648</v>
      </c>
      <c r="T8151" s="319">
        <v>431</v>
      </c>
      <c r="U8151" s="319">
        <v>10.157999999999999</v>
      </c>
      <c r="V8151" s="319">
        <v>-67.927000000000007</v>
      </c>
      <c r="W8151" s="319"/>
      <c r="X8151" s="319"/>
      <c r="Y8151" s="319"/>
      <c r="Z8151" s="319"/>
      <c r="AA8151" s="319"/>
      <c r="AB8151" s="319"/>
      <c r="AC8151" s="319"/>
      <c r="AD8151" s="319"/>
      <c r="AE8151" s="319"/>
      <c r="AF8151" s="319"/>
    </row>
    <row r="8152" spans="2:32" s="313" customFormat="1" hidden="1" x14ac:dyDescent="0.25">
      <c r="B8152" s="313" t="s">
        <v>9065</v>
      </c>
      <c r="C8152" s="672"/>
      <c r="D8152" s="313" t="s">
        <v>13509</v>
      </c>
      <c r="E8152" s="313" t="s">
        <v>9066</v>
      </c>
      <c r="I8152" s="313" t="s">
        <v>9067</v>
      </c>
      <c r="J8152" s="313" t="s">
        <v>473</v>
      </c>
      <c r="K8152" s="313">
        <v>9</v>
      </c>
      <c r="L8152" s="319"/>
      <c r="M8152" s="319">
        <v>20</v>
      </c>
      <c r="N8152" s="319">
        <v>26</v>
      </c>
      <c r="O8152" s="319" t="s">
        <v>9644</v>
      </c>
      <c r="P8152" s="319">
        <v>70</v>
      </c>
      <c r="Q8152" s="319">
        <v>35</v>
      </c>
      <c r="R8152" s="319">
        <v>2</v>
      </c>
      <c r="S8152" s="319" t="s">
        <v>9648</v>
      </c>
      <c r="T8152" s="319">
        <v>628</v>
      </c>
      <c r="U8152" s="319">
        <v>9.3409999999999993</v>
      </c>
      <c r="V8152" s="319">
        <v>-70.584000000000003</v>
      </c>
      <c r="W8152" s="319"/>
      <c r="X8152" s="319"/>
      <c r="Y8152" s="319"/>
      <c r="Z8152" s="319"/>
      <c r="AA8152" s="319"/>
      <c r="AB8152" s="319"/>
      <c r="AC8152" s="319"/>
      <c r="AD8152" s="319"/>
      <c r="AE8152" s="319"/>
      <c r="AF8152" s="319"/>
    </row>
    <row r="8153" spans="2:32" s="313" customFormat="1" hidden="1" x14ac:dyDescent="0.25">
      <c r="B8153" s="313" t="s">
        <v>9088</v>
      </c>
      <c r="C8153" s="672"/>
      <c r="D8153" s="313" t="s">
        <v>13510</v>
      </c>
      <c r="E8153" s="313" t="s">
        <v>9089</v>
      </c>
      <c r="I8153" s="313" t="s">
        <v>9090</v>
      </c>
      <c r="J8153" s="313" t="s">
        <v>423</v>
      </c>
      <c r="K8153" s="313">
        <v>47</v>
      </c>
      <c r="L8153" s="319"/>
      <c r="M8153" s="319">
        <v>43</v>
      </c>
      <c r="N8153" s="319">
        <v>23</v>
      </c>
      <c r="O8153" s="319" t="s">
        <v>9644</v>
      </c>
      <c r="P8153" s="319">
        <v>2</v>
      </c>
      <c r="Q8153" s="319">
        <v>43</v>
      </c>
      <c r="R8153" s="319">
        <v>6</v>
      </c>
      <c r="S8153" s="319" t="s">
        <v>9648</v>
      </c>
      <c r="T8153" s="319">
        <v>135</v>
      </c>
      <c r="U8153" s="319">
        <v>47.722999999999999</v>
      </c>
      <c r="V8153" s="319">
        <v>-2.718</v>
      </c>
      <c r="W8153" s="319"/>
      <c r="X8153" s="319"/>
      <c r="Y8153" s="319"/>
      <c r="Z8153" s="319"/>
      <c r="AA8153" s="319"/>
      <c r="AB8153" s="319"/>
      <c r="AC8153" s="319"/>
      <c r="AD8153" s="319"/>
      <c r="AE8153" s="319"/>
      <c r="AF8153" s="319"/>
    </row>
    <row r="8154" spans="2:32" s="313" customFormat="1" hidden="1" x14ac:dyDescent="0.25">
      <c r="B8154" s="313" t="s">
        <v>9094</v>
      </c>
      <c r="C8154" s="672"/>
      <c r="D8154" s="313" t="s">
        <v>13511</v>
      </c>
      <c r="E8154" s="313" t="s">
        <v>9095</v>
      </c>
      <c r="I8154" s="313" t="s">
        <v>9094</v>
      </c>
      <c r="J8154" s="313" t="s">
        <v>516</v>
      </c>
      <c r="K8154" s="313">
        <v>25</v>
      </c>
      <c r="L8154" s="319"/>
      <c r="M8154" s="319">
        <v>27</v>
      </c>
      <c r="N8154" s="319">
        <v>7</v>
      </c>
      <c r="O8154" s="319" t="s">
        <v>9644</v>
      </c>
      <c r="P8154" s="319">
        <v>82</v>
      </c>
      <c r="Q8154" s="319">
        <v>51</v>
      </c>
      <c r="R8154" s="319">
        <v>32</v>
      </c>
      <c r="S8154" s="319" t="s">
        <v>9645</v>
      </c>
      <c r="T8154" s="319">
        <v>81</v>
      </c>
      <c r="U8154" s="319">
        <v>25.452000000000002</v>
      </c>
      <c r="V8154" s="319">
        <v>82.858999999999995</v>
      </c>
      <c r="W8154" s="319"/>
      <c r="X8154" s="319"/>
      <c r="Y8154" s="319"/>
      <c r="Z8154" s="319"/>
      <c r="AA8154" s="319"/>
      <c r="AB8154" s="319"/>
      <c r="AC8154" s="319"/>
      <c r="AD8154" s="319"/>
      <c r="AE8154" s="319"/>
      <c r="AF8154" s="319"/>
    </row>
    <row r="8155" spans="2:32" s="313" customFormat="1" hidden="1" x14ac:dyDescent="0.25">
      <c r="B8155" s="313" t="s">
        <v>9169</v>
      </c>
      <c r="C8155" s="672"/>
      <c r="D8155" s="313" t="s">
        <v>13512</v>
      </c>
      <c r="E8155" s="313" t="s">
        <v>9170</v>
      </c>
      <c r="I8155" s="313" t="s">
        <v>9171</v>
      </c>
      <c r="J8155" s="313" t="s">
        <v>1295</v>
      </c>
      <c r="K8155" s="313">
        <v>22</v>
      </c>
      <c r="L8155" s="319"/>
      <c r="M8155" s="319">
        <v>1</v>
      </c>
      <c r="N8155" s="319">
        <v>6</v>
      </c>
      <c r="O8155" s="319" t="s">
        <v>9647</v>
      </c>
      <c r="P8155" s="319">
        <v>35</v>
      </c>
      <c r="Q8155" s="319">
        <v>18</v>
      </c>
      <c r="R8155" s="319">
        <v>47</v>
      </c>
      <c r="S8155" s="319" t="s">
        <v>9645</v>
      </c>
      <c r="T8155" s="319">
        <v>15</v>
      </c>
      <c r="U8155" s="319">
        <v>-22.018000000000001</v>
      </c>
      <c r="V8155" s="319">
        <v>35.313000000000002</v>
      </c>
      <c r="W8155" s="319"/>
      <c r="X8155" s="319"/>
      <c r="Y8155" s="319"/>
      <c r="Z8155" s="319"/>
      <c r="AA8155" s="319"/>
      <c r="AB8155" s="319"/>
      <c r="AC8155" s="319"/>
      <c r="AD8155" s="319"/>
      <c r="AE8155" s="319"/>
      <c r="AF8155" s="319"/>
    </row>
    <row r="8156" spans="2:32" s="313" customFormat="1" hidden="1" x14ac:dyDescent="0.25">
      <c r="B8156" s="313" t="s">
        <v>9220</v>
      </c>
      <c r="C8156" s="672"/>
      <c r="D8156" s="313" t="s">
        <v>13513</v>
      </c>
      <c r="E8156" s="313" t="s">
        <v>9221</v>
      </c>
      <c r="I8156" s="313" t="s">
        <v>9222</v>
      </c>
      <c r="J8156" s="313" t="s">
        <v>421</v>
      </c>
      <c r="K8156" s="313">
        <v>48</v>
      </c>
      <c r="L8156" s="319"/>
      <c r="M8156" s="319">
        <v>46</v>
      </c>
      <c r="N8156" s="319">
        <v>56</v>
      </c>
      <c r="O8156" s="319" t="s">
        <v>9644</v>
      </c>
      <c r="P8156" s="319">
        <v>44</v>
      </c>
      <c r="Q8156" s="319">
        <v>20</v>
      </c>
      <c r="R8156" s="319">
        <v>41</v>
      </c>
      <c r="S8156" s="319" t="s">
        <v>9645</v>
      </c>
      <c r="T8156" s="319">
        <v>147</v>
      </c>
      <c r="U8156" s="319">
        <v>48.781999999999996</v>
      </c>
      <c r="V8156" s="319">
        <v>44.344999999999999</v>
      </c>
      <c r="W8156" s="319"/>
      <c r="X8156" s="319"/>
      <c r="Y8156" s="319"/>
      <c r="Z8156" s="319"/>
      <c r="AA8156" s="319"/>
      <c r="AB8156" s="319"/>
      <c r="AC8156" s="319"/>
      <c r="AD8156" s="319"/>
      <c r="AE8156" s="319"/>
      <c r="AF8156" s="319"/>
    </row>
    <row r="8157" spans="2:32" s="313" customFormat="1" hidden="1" x14ac:dyDescent="0.25">
      <c r="B8157" s="313" t="s">
        <v>9217</v>
      </c>
      <c r="C8157" s="672"/>
      <c r="D8157" s="313" t="s">
        <v>13514</v>
      </c>
      <c r="E8157" s="313" t="s">
        <v>9218</v>
      </c>
      <c r="I8157" s="313" t="s">
        <v>9219</v>
      </c>
      <c r="J8157" s="313" t="s">
        <v>722</v>
      </c>
      <c r="K8157" s="313">
        <v>13</v>
      </c>
      <c r="L8157" s="319"/>
      <c r="M8157" s="319">
        <v>22</v>
      </c>
      <c r="N8157" s="319">
        <v>33</v>
      </c>
      <c r="O8157" s="319" t="s">
        <v>9647</v>
      </c>
      <c r="P8157" s="319">
        <v>50</v>
      </c>
      <c r="Q8157" s="319">
        <v>0</v>
      </c>
      <c r="R8157" s="319">
        <v>10</v>
      </c>
      <c r="S8157" s="319" t="s">
        <v>9645</v>
      </c>
      <c r="T8157" s="319">
        <v>6</v>
      </c>
      <c r="U8157" s="319">
        <v>-13.375999999999999</v>
      </c>
      <c r="V8157" s="319">
        <v>50.003</v>
      </c>
      <c r="W8157" s="319"/>
      <c r="X8157" s="319"/>
      <c r="Y8157" s="319"/>
      <c r="Z8157" s="319"/>
      <c r="AA8157" s="319"/>
      <c r="AB8157" s="319"/>
      <c r="AC8157" s="319"/>
      <c r="AD8157" s="319"/>
      <c r="AE8157" s="319"/>
      <c r="AF8157" s="319"/>
    </row>
    <row r="8158" spans="2:32" s="313" customFormat="1" hidden="1" x14ac:dyDescent="0.25">
      <c r="B8158" s="313" t="s">
        <v>6132</v>
      </c>
      <c r="C8158" s="672"/>
      <c r="D8158" s="313" t="s">
        <v>13515</v>
      </c>
      <c r="E8158" s="313" t="s">
        <v>6133</v>
      </c>
      <c r="I8158" s="313" t="s">
        <v>6134</v>
      </c>
      <c r="J8158" s="313" t="s">
        <v>531</v>
      </c>
      <c r="K8158" s="313">
        <v>39</v>
      </c>
      <c r="L8158" s="319"/>
      <c r="M8158" s="319">
        <v>13</v>
      </c>
      <c r="N8158" s="319">
        <v>10</v>
      </c>
      <c r="O8158" s="319" t="s">
        <v>9644</v>
      </c>
      <c r="P8158" s="319">
        <v>22</v>
      </c>
      <c r="Q8158" s="319">
        <v>47</v>
      </c>
      <c r="R8158" s="319">
        <v>39</v>
      </c>
      <c r="S8158" s="319" t="s">
        <v>9645</v>
      </c>
      <c r="T8158" s="319">
        <v>25</v>
      </c>
      <c r="U8158" s="319">
        <v>39.219000000000001</v>
      </c>
      <c r="V8158" s="319">
        <v>22.794</v>
      </c>
      <c r="W8158" s="319"/>
      <c r="X8158" s="319"/>
      <c r="Y8158" s="319"/>
      <c r="Z8158" s="319"/>
      <c r="AA8158" s="319"/>
      <c r="AB8158" s="319"/>
      <c r="AC8158" s="319"/>
      <c r="AD8158" s="319"/>
      <c r="AE8158" s="319"/>
      <c r="AF8158" s="319"/>
    </row>
    <row r="8159" spans="2:32" s="313" customFormat="1" hidden="1" x14ac:dyDescent="0.25">
      <c r="B8159" s="313" t="s">
        <v>9223</v>
      </c>
      <c r="C8159" s="672"/>
      <c r="D8159" s="313" t="s">
        <v>13516</v>
      </c>
      <c r="E8159" s="313" t="s">
        <v>9224</v>
      </c>
      <c r="I8159" s="313" t="s">
        <v>9225</v>
      </c>
      <c r="J8159" s="313" t="s">
        <v>421</v>
      </c>
      <c r="K8159" s="313">
        <v>51</v>
      </c>
      <c r="L8159" s="319"/>
      <c r="M8159" s="319">
        <v>48</v>
      </c>
      <c r="N8159" s="319">
        <v>51</v>
      </c>
      <c r="O8159" s="319" t="s">
        <v>9644</v>
      </c>
      <c r="P8159" s="319">
        <v>39</v>
      </c>
      <c r="Q8159" s="319">
        <v>13</v>
      </c>
      <c r="R8159" s="319">
        <v>47</v>
      </c>
      <c r="S8159" s="319" t="s">
        <v>9645</v>
      </c>
      <c r="T8159" s="319">
        <v>157</v>
      </c>
      <c r="U8159" s="319">
        <v>51.814</v>
      </c>
      <c r="V8159" s="319">
        <v>39.229999999999997</v>
      </c>
      <c r="W8159" s="319"/>
      <c r="X8159" s="319"/>
      <c r="Y8159" s="319"/>
      <c r="Z8159" s="319"/>
      <c r="AA8159" s="319"/>
      <c r="AB8159" s="319"/>
      <c r="AC8159" s="319"/>
      <c r="AD8159" s="319"/>
      <c r="AE8159" s="319"/>
      <c r="AF8159" s="319"/>
    </row>
    <row r="8160" spans="2:32" s="313" customFormat="1" hidden="1" x14ac:dyDescent="0.25">
      <c r="B8160" s="313" t="s">
        <v>9079</v>
      </c>
      <c r="C8160" s="672"/>
      <c r="D8160" s="313" t="s">
        <v>13517</v>
      </c>
      <c r="E8160" s="313" t="s">
        <v>9080</v>
      </c>
      <c r="I8160" s="313" t="s">
        <v>9081</v>
      </c>
      <c r="J8160" s="313" t="s">
        <v>436</v>
      </c>
      <c r="K8160" s="313">
        <v>30</v>
      </c>
      <c r="L8160" s="319"/>
      <c r="M8160" s="319">
        <v>28</v>
      </c>
      <c r="N8160" s="319">
        <v>59</v>
      </c>
      <c r="O8160" s="319" t="s">
        <v>9644</v>
      </c>
      <c r="P8160" s="319">
        <v>86</v>
      </c>
      <c r="Q8160" s="319">
        <v>31</v>
      </c>
      <c r="R8160" s="319">
        <v>31</v>
      </c>
      <c r="S8160" s="319" t="s">
        <v>9648</v>
      </c>
      <c r="T8160" s="319">
        <v>27</v>
      </c>
      <c r="U8160" s="319">
        <v>30.483000000000001</v>
      </c>
      <c r="V8160" s="319">
        <v>-86.525000000000006</v>
      </c>
      <c r="W8160" s="319"/>
      <c r="X8160" s="319"/>
      <c r="Y8160" s="319"/>
      <c r="Z8160" s="319"/>
      <c r="AA8160" s="319"/>
      <c r="AB8160" s="319"/>
      <c r="AC8160" s="319"/>
      <c r="AD8160" s="319"/>
      <c r="AE8160" s="319"/>
      <c r="AF8160" s="319"/>
    </row>
    <row r="8161" spans="2:32" s="313" customFormat="1" hidden="1" x14ac:dyDescent="0.25">
      <c r="B8161" s="313" t="s">
        <v>9091</v>
      </c>
      <c r="C8161" s="672"/>
      <c r="D8161" s="313" t="s">
        <v>13518</v>
      </c>
      <c r="E8161" s="313" t="s">
        <v>9092</v>
      </c>
      <c r="I8161" s="313" t="s">
        <v>9093</v>
      </c>
      <c r="J8161" s="313" t="s">
        <v>1169</v>
      </c>
      <c r="K8161" s="313">
        <v>23</v>
      </c>
      <c r="L8161" s="319"/>
      <c r="M8161" s="319">
        <v>2</v>
      </c>
      <c r="N8161" s="319">
        <v>4</v>
      </c>
      <c r="O8161" s="319" t="s">
        <v>9644</v>
      </c>
      <c r="P8161" s="319">
        <v>81</v>
      </c>
      <c r="Q8161" s="319">
        <v>26</v>
      </c>
      <c r="R8161" s="319">
        <v>7</v>
      </c>
      <c r="S8161" s="319" t="s">
        <v>9648</v>
      </c>
      <c r="T8161" s="319">
        <v>65</v>
      </c>
      <c r="U8161" s="319">
        <v>23.033999999999999</v>
      </c>
      <c r="V8161" s="319">
        <v>-81.435000000000002</v>
      </c>
      <c r="W8161" s="319"/>
      <c r="X8161" s="319"/>
      <c r="Y8161" s="319"/>
      <c r="Z8161" s="319"/>
      <c r="AA8161" s="319"/>
      <c r="AB8161" s="319"/>
      <c r="AC8161" s="319"/>
      <c r="AD8161" s="319"/>
      <c r="AE8161" s="319"/>
      <c r="AF8161" s="319"/>
    </row>
    <row r="8162" spans="2:32" s="313" customFormat="1" hidden="1" x14ac:dyDescent="0.25">
      <c r="B8162" s="313" t="s">
        <v>9124</v>
      </c>
      <c r="C8162" s="672"/>
      <c r="D8162" s="313" t="s">
        <v>13519</v>
      </c>
      <c r="E8162" s="313" t="s">
        <v>9125</v>
      </c>
      <c r="I8162" s="313" t="s">
        <v>9126</v>
      </c>
      <c r="J8162" s="313" t="s">
        <v>436</v>
      </c>
      <c r="K8162" s="313">
        <v>27</v>
      </c>
      <c r="L8162" s="319"/>
      <c r="M8162" s="319">
        <v>39</v>
      </c>
      <c r="N8162" s="319">
        <v>20</v>
      </c>
      <c r="O8162" s="319" t="s">
        <v>9644</v>
      </c>
      <c r="P8162" s="319">
        <v>80</v>
      </c>
      <c r="Q8162" s="319">
        <v>25</v>
      </c>
      <c r="R8162" s="319">
        <v>4</v>
      </c>
      <c r="S8162" s="319" t="s">
        <v>9648</v>
      </c>
      <c r="T8162" s="319">
        <v>8</v>
      </c>
      <c r="U8162" s="319">
        <v>27.655999999999999</v>
      </c>
      <c r="V8162" s="319">
        <v>-80.418000000000006</v>
      </c>
      <c r="W8162" s="319"/>
      <c r="X8162" s="319"/>
      <c r="Y8162" s="319"/>
      <c r="Z8162" s="319"/>
      <c r="AA8162" s="319"/>
      <c r="AB8162" s="319"/>
      <c r="AC8162" s="319"/>
      <c r="AD8162" s="319"/>
      <c r="AE8162" s="319"/>
      <c r="AF8162" s="319"/>
    </row>
    <row r="8163" spans="2:32" s="313" customFormat="1" hidden="1" x14ac:dyDescent="0.25">
      <c r="B8163" s="313" t="s">
        <v>9100</v>
      </c>
      <c r="C8163" s="672"/>
      <c r="D8163" s="313" t="s">
        <v>13520</v>
      </c>
      <c r="E8163" s="313" t="s">
        <v>9101</v>
      </c>
      <c r="I8163" s="313" t="s">
        <v>9100</v>
      </c>
      <c r="J8163" s="313" t="s">
        <v>2849</v>
      </c>
      <c r="K8163" s="313">
        <v>62</v>
      </c>
      <c r="L8163" s="319"/>
      <c r="M8163" s="319">
        <v>10</v>
      </c>
      <c r="N8163" s="319">
        <v>16</v>
      </c>
      <c r="O8163" s="319" t="s">
        <v>9644</v>
      </c>
      <c r="P8163" s="319">
        <v>27</v>
      </c>
      <c r="Q8163" s="319">
        <v>52</v>
      </c>
      <c r="R8163" s="319">
        <v>7</v>
      </c>
      <c r="S8163" s="319" t="s">
        <v>9645</v>
      </c>
      <c r="T8163" s="319">
        <v>88</v>
      </c>
      <c r="U8163" s="319">
        <v>62.170999999999999</v>
      </c>
      <c r="V8163" s="319">
        <v>27.869</v>
      </c>
      <c r="W8163" s="319"/>
      <c r="X8163" s="319"/>
      <c r="Y8163" s="319"/>
      <c r="Z8163" s="319"/>
      <c r="AA8163" s="319"/>
      <c r="AB8163" s="319"/>
      <c r="AC8163" s="319"/>
      <c r="AD8163" s="319"/>
      <c r="AE8163" s="319"/>
      <c r="AF8163" s="319"/>
    </row>
    <row r="8164" spans="2:32" s="313" customFormat="1" hidden="1" x14ac:dyDescent="0.25">
      <c r="B8164" s="313" t="s">
        <v>9167</v>
      </c>
      <c r="C8164" s="672"/>
      <c r="D8164" s="313" t="s">
        <v>13521</v>
      </c>
      <c r="E8164" s="313" t="s">
        <v>9168</v>
      </c>
      <c r="I8164" s="313" t="s">
        <v>9167</v>
      </c>
      <c r="J8164" s="313" t="s">
        <v>705</v>
      </c>
      <c r="K8164" s="313">
        <v>41</v>
      </c>
      <c r="L8164" s="319"/>
      <c r="M8164" s="319">
        <v>16</v>
      </c>
      <c r="N8164" s="319">
        <v>27</v>
      </c>
      <c r="O8164" s="319" t="s">
        <v>9644</v>
      </c>
      <c r="P8164" s="319">
        <v>7</v>
      </c>
      <c r="Q8164" s="319">
        <v>43</v>
      </c>
      <c r="R8164" s="319">
        <v>13</v>
      </c>
      <c r="S8164" s="319" t="s">
        <v>9648</v>
      </c>
      <c r="T8164" s="319">
        <v>551</v>
      </c>
      <c r="U8164" s="319">
        <v>41.274000000000001</v>
      </c>
      <c r="V8164" s="319">
        <v>-7.72</v>
      </c>
      <c r="W8164" s="319"/>
      <c r="X8164" s="319"/>
      <c r="Y8164" s="319"/>
      <c r="Z8164" s="319"/>
      <c r="AA8164" s="319"/>
      <c r="AB8164" s="319"/>
      <c r="AC8164" s="319"/>
      <c r="AD8164" s="319"/>
      <c r="AE8164" s="319"/>
      <c r="AF8164" s="319"/>
    </row>
    <row r="8165" spans="2:32" s="313" customFormat="1" hidden="1" x14ac:dyDescent="0.25">
      <c r="B8165" s="313" t="s">
        <v>9186</v>
      </c>
      <c r="C8165" s="672"/>
      <c r="D8165" s="313" t="s">
        <v>13522</v>
      </c>
      <c r="E8165" s="313" t="s">
        <v>9187</v>
      </c>
      <c r="I8165" s="313" t="s">
        <v>9186</v>
      </c>
      <c r="J8165" s="313" t="s">
        <v>600</v>
      </c>
      <c r="K8165" s="313">
        <v>45</v>
      </c>
      <c r="L8165" s="319"/>
      <c r="M8165" s="319">
        <v>23</v>
      </c>
      <c r="N8165" s="319">
        <v>44</v>
      </c>
      <c r="O8165" s="319" t="s">
        <v>9644</v>
      </c>
      <c r="P8165" s="319">
        <v>10</v>
      </c>
      <c r="Q8165" s="319">
        <v>53</v>
      </c>
      <c r="R8165" s="319">
        <v>18</v>
      </c>
      <c r="S8165" s="319" t="s">
        <v>9645</v>
      </c>
      <c r="T8165" s="319">
        <v>73</v>
      </c>
      <c r="U8165" s="319">
        <v>45.396000000000001</v>
      </c>
      <c r="V8165" s="319">
        <v>10.888</v>
      </c>
      <c r="W8165" s="319"/>
      <c r="X8165" s="319"/>
      <c r="Y8165" s="319"/>
      <c r="Z8165" s="319"/>
      <c r="AA8165" s="319"/>
      <c r="AB8165" s="319"/>
      <c r="AC8165" s="319"/>
      <c r="AD8165" s="319"/>
      <c r="AE8165" s="319"/>
      <c r="AF8165" s="319"/>
    </row>
    <row r="8166" spans="2:32" s="313" customFormat="1" hidden="1" x14ac:dyDescent="0.25">
      <c r="B8166" s="313" t="s">
        <v>9228</v>
      </c>
      <c r="C8166" s="672"/>
      <c r="D8166" s="313" t="s">
        <v>13523</v>
      </c>
      <c r="E8166" s="313" t="s">
        <v>9229</v>
      </c>
      <c r="I8166" s="313" t="s">
        <v>9228</v>
      </c>
      <c r="J8166" s="313" t="s">
        <v>525</v>
      </c>
      <c r="K8166" s="313">
        <v>26</v>
      </c>
      <c r="L8166" s="319"/>
      <c r="M8166" s="319">
        <v>58</v>
      </c>
      <c r="N8166" s="319">
        <v>56</v>
      </c>
      <c r="O8166" s="319" t="s">
        <v>9647</v>
      </c>
      <c r="P8166" s="319">
        <v>24</v>
      </c>
      <c r="Q8166" s="319">
        <v>43</v>
      </c>
      <c r="R8166" s="319">
        <v>43</v>
      </c>
      <c r="S8166" s="319" t="s">
        <v>9645</v>
      </c>
      <c r="T8166" s="319">
        <v>1195</v>
      </c>
      <c r="U8166" s="319">
        <v>-26.981999999999999</v>
      </c>
      <c r="V8166" s="319">
        <v>24.728999999999999</v>
      </c>
      <c r="W8166" s="319"/>
      <c r="X8166" s="319"/>
      <c r="Y8166" s="319"/>
      <c r="Z8166" s="319"/>
      <c r="AA8166" s="319"/>
      <c r="AB8166" s="319"/>
      <c r="AC8166" s="319"/>
      <c r="AD8166" s="319"/>
      <c r="AE8166" s="319"/>
      <c r="AF8166" s="319"/>
    </row>
    <row r="8167" spans="2:32" s="313" customFormat="1" hidden="1" x14ac:dyDescent="0.25">
      <c r="B8167" s="313" t="s">
        <v>9188</v>
      </c>
      <c r="C8167" s="672"/>
      <c r="D8167" s="313" t="s">
        <v>13524</v>
      </c>
      <c r="E8167" s="313" t="s">
        <v>9189</v>
      </c>
      <c r="I8167" s="313" t="s">
        <v>9190</v>
      </c>
      <c r="J8167" s="313" t="s">
        <v>469</v>
      </c>
      <c r="K8167" s="313">
        <v>17</v>
      </c>
      <c r="L8167" s="319"/>
      <c r="M8167" s="319">
        <v>59</v>
      </c>
      <c r="N8167" s="319">
        <v>49</v>
      </c>
      <c r="O8167" s="319" t="s">
        <v>9644</v>
      </c>
      <c r="P8167" s="319">
        <v>92</v>
      </c>
      <c r="Q8167" s="319">
        <v>49</v>
      </c>
      <c r="R8167" s="319">
        <v>2</v>
      </c>
      <c r="S8167" s="319" t="s">
        <v>9648</v>
      </c>
      <c r="T8167" s="319">
        <v>14</v>
      </c>
      <c r="U8167" s="319">
        <v>17.997</v>
      </c>
      <c r="V8167" s="319">
        <v>-92.816999999999993</v>
      </c>
      <c r="W8167" s="319"/>
      <c r="X8167" s="319"/>
      <c r="Y8167" s="319"/>
      <c r="Z8167" s="319"/>
      <c r="AA8167" s="319"/>
      <c r="AB8167" s="319"/>
      <c r="AC8167" s="319"/>
      <c r="AD8167" s="319"/>
      <c r="AE8167" s="319"/>
      <c r="AF8167" s="319"/>
    </row>
    <row r="8168" spans="2:32" s="313" customFormat="1" hidden="1" x14ac:dyDescent="0.25">
      <c r="B8168" s="313" t="s">
        <v>9104</v>
      </c>
      <c r="C8168" s="672"/>
      <c r="D8168" s="313" t="s">
        <v>13525</v>
      </c>
      <c r="E8168" s="313" t="s">
        <v>9105</v>
      </c>
      <c r="I8168" s="313" t="s">
        <v>9104</v>
      </c>
      <c r="J8168" s="313" t="s">
        <v>745</v>
      </c>
      <c r="K8168" s="313">
        <v>59</v>
      </c>
      <c r="L8168" s="319"/>
      <c r="M8168" s="319">
        <v>35</v>
      </c>
      <c r="N8168" s="319">
        <v>22</v>
      </c>
      <c r="O8168" s="319" t="s">
        <v>9644</v>
      </c>
      <c r="P8168" s="319">
        <v>16</v>
      </c>
      <c r="Q8168" s="319">
        <v>38</v>
      </c>
      <c r="R8168" s="319">
        <v>1</v>
      </c>
      <c r="S8168" s="319" t="s">
        <v>9645</v>
      </c>
      <c r="T8168" s="319">
        <v>7</v>
      </c>
      <c r="U8168" s="319">
        <v>59.588999999999999</v>
      </c>
      <c r="V8168" s="319">
        <v>16.634</v>
      </c>
      <c r="W8168" s="319"/>
      <c r="X8168" s="319"/>
      <c r="Y8168" s="319"/>
      <c r="Z8168" s="319"/>
      <c r="AA8168" s="319"/>
      <c r="AB8168" s="319"/>
      <c r="AC8168" s="319"/>
      <c r="AD8168" s="319"/>
      <c r="AE8168" s="319"/>
      <c r="AF8168" s="319"/>
    </row>
    <row r="8169" spans="2:32" s="313" customFormat="1" hidden="1" x14ac:dyDescent="0.25">
      <c r="B8169" s="313" t="s">
        <v>9205</v>
      </c>
      <c r="C8169" s="672"/>
      <c r="D8169" s="313" t="s">
        <v>13526</v>
      </c>
      <c r="E8169" s="313" t="s">
        <v>9206</v>
      </c>
      <c r="I8169" s="313" t="s">
        <v>9205</v>
      </c>
      <c r="J8169" s="313" t="s">
        <v>421</v>
      </c>
      <c r="K8169" s="313">
        <v>55</v>
      </c>
      <c r="L8169" s="319"/>
      <c r="M8169" s="319">
        <v>10</v>
      </c>
      <c r="N8169" s="319">
        <v>0</v>
      </c>
      <c r="O8169" s="319" t="s">
        <v>9644</v>
      </c>
      <c r="P8169" s="319">
        <v>30</v>
      </c>
      <c r="Q8169" s="319">
        <v>8</v>
      </c>
      <c r="R8169" s="319">
        <v>0</v>
      </c>
      <c r="S8169" s="319" t="s">
        <v>9645</v>
      </c>
      <c r="T8169" s="319">
        <v>47</v>
      </c>
      <c r="U8169" s="319">
        <v>55.167000000000002</v>
      </c>
      <c r="V8169" s="319">
        <v>30.132999999999999</v>
      </c>
      <c r="W8169" s="319"/>
      <c r="X8169" s="319"/>
      <c r="Y8169" s="319"/>
      <c r="Z8169" s="319"/>
      <c r="AA8169" s="319"/>
      <c r="AB8169" s="319"/>
      <c r="AC8169" s="319"/>
      <c r="AD8169" s="319"/>
      <c r="AE8169" s="319"/>
      <c r="AF8169" s="319"/>
    </row>
    <row r="8170" spans="2:32" s="313" customFormat="1" hidden="1" x14ac:dyDescent="0.25">
      <c r="B8170" s="313" t="s">
        <v>9159</v>
      </c>
      <c r="C8170" s="672"/>
      <c r="D8170" s="313" t="s">
        <v>13527</v>
      </c>
      <c r="E8170" s="313" t="s">
        <v>9160</v>
      </c>
      <c r="I8170" s="313" t="s">
        <v>9161</v>
      </c>
      <c r="J8170" s="313" t="s">
        <v>1140</v>
      </c>
      <c r="K8170" s="313">
        <v>17</v>
      </c>
      <c r="L8170" s="319"/>
      <c r="M8170" s="319">
        <v>59</v>
      </c>
      <c r="N8170" s="319">
        <v>17</v>
      </c>
      <c r="O8170" s="319" t="s">
        <v>9644</v>
      </c>
      <c r="P8170" s="319">
        <v>102</v>
      </c>
      <c r="Q8170" s="319">
        <v>33</v>
      </c>
      <c r="R8170" s="319">
        <v>47</v>
      </c>
      <c r="S8170" s="319" t="s">
        <v>9645</v>
      </c>
      <c r="T8170" s="319">
        <v>172</v>
      </c>
      <c r="U8170" s="319">
        <v>17.988</v>
      </c>
      <c r="V8170" s="319">
        <v>102.563</v>
      </c>
      <c r="W8170" s="319"/>
      <c r="X8170" s="319"/>
      <c r="Y8170" s="319"/>
      <c r="Z8170" s="319"/>
      <c r="AA8170" s="319"/>
      <c r="AB8170" s="319"/>
      <c r="AC8170" s="319"/>
      <c r="AD8170" s="319"/>
      <c r="AE8170" s="319"/>
      <c r="AF8170" s="319"/>
    </row>
    <row r="8171" spans="2:32" s="313" customFormat="1" hidden="1" x14ac:dyDescent="0.25">
      <c r="B8171" s="313" t="s">
        <v>4840</v>
      </c>
      <c r="C8171" s="672"/>
      <c r="D8171" s="313" t="s">
        <v>13528</v>
      </c>
      <c r="E8171" s="313" t="s">
        <v>4841</v>
      </c>
      <c r="I8171" s="313" t="s">
        <v>4842</v>
      </c>
      <c r="J8171" s="313" t="s">
        <v>1169</v>
      </c>
      <c r="K8171" s="313">
        <v>20</v>
      </c>
      <c r="L8171" s="319"/>
      <c r="M8171" s="319">
        <v>59</v>
      </c>
      <c r="N8171" s="319">
        <v>16</v>
      </c>
      <c r="O8171" s="319" t="s">
        <v>9644</v>
      </c>
      <c r="P8171" s="319">
        <v>76</v>
      </c>
      <c r="Q8171" s="319">
        <v>56</v>
      </c>
      <c r="R8171" s="319">
        <v>9</v>
      </c>
      <c r="S8171" s="319" t="s">
        <v>9648</v>
      </c>
      <c r="T8171" s="319">
        <v>100</v>
      </c>
      <c r="U8171" s="319">
        <v>20.988</v>
      </c>
      <c r="V8171" s="319">
        <v>-76.936000000000007</v>
      </c>
      <c r="W8171" s="319"/>
      <c r="X8171" s="319"/>
      <c r="Y8171" s="319"/>
      <c r="Z8171" s="319"/>
      <c r="AA8171" s="319"/>
      <c r="AB8171" s="319"/>
      <c r="AC8171" s="319"/>
      <c r="AD8171" s="319"/>
      <c r="AE8171" s="319"/>
      <c r="AF8171" s="319"/>
    </row>
    <row r="8172" spans="2:32" s="313" customFormat="1" hidden="1" x14ac:dyDescent="0.25">
      <c r="B8172" s="313" t="s">
        <v>9203</v>
      </c>
      <c r="C8172" s="672"/>
      <c r="D8172" s="313" t="s">
        <v>13529</v>
      </c>
      <c r="E8172" s="313" t="s">
        <v>9204</v>
      </c>
      <c r="I8172" s="313" t="s">
        <v>9203</v>
      </c>
      <c r="J8172" s="313" t="s">
        <v>516</v>
      </c>
      <c r="K8172" s="313">
        <v>0</v>
      </c>
      <c r="L8172" s="319"/>
      <c r="M8172" s="319">
        <v>0</v>
      </c>
      <c r="N8172" s="319">
        <v>0</v>
      </c>
      <c r="O8172" s="319" t="s">
        <v>10226</v>
      </c>
      <c r="P8172" s="319">
        <v>0</v>
      </c>
      <c r="Q8172" s="319">
        <v>0</v>
      </c>
      <c r="R8172" s="319">
        <v>0</v>
      </c>
      <c r="S8172" s="319" t="s">
        <v>10226</v>
      </c>
      <c r="T8172" s="319">
        <v>0</v>
      </c>
      <c r="U8172" s="319">
        <v>0</v>
      </c>
      <c r="V8172" s="319">
        <v>0</v>
      </c>
      <c r="W8172" s="319"/>
      <c r="X8172" s="319"/>
      <c r="Y8172" s="319"/>
      <c r="Z8172" s="319"/>
      <c r="AA8172" s="319"/>
      <c r="AB8172" s="319"/>
      <c r="AC8172" s="319"/>
      <c r="AD8172" s="319"/>
      <c r="AE8172" s="319"/>
      <c r="AF8172" s="319"/>
    </row>
    <row r="8173" spans="2:32" s="313" customFormat="1" hidden="1" x14ac:dyDescent="0.25">
      <c r="B8173" s="313" t="s">
        <v>9074</v>
      </c>
      <c r="C8173" s="672"/>
      <c r="D8173" s="313" t="s">
        <v>13530</v>
      </c>
      <c r="E8173" s="313" t="s">
        <v>9075</v>
      </c>
      <c r="I8173" s="313" t="s">
        <v>9076</v>
      </c>
      <c r="J8173" s="313" t="s">
        <v>878</v>
      </c>
      <c r="K8173" s="313">
        <v>10</v>
      </c>
      <c r="L8173" s="319"/>
      <c r="M8173" s="319">
        <v>26</v>
      </c>
      <c r="N8173" s="319">
        <v>6</v>
      </c>
      <c r="O8173" s="319" t="s">
        <v>9644</v>
      </c>
      <c r="P8173" s="319">
        <v>73</v>
      </c>
      <c r="Q8173" s="319">
        <v>14</v>
      </c>
      <c r="R8173" s="319">
        <v>58</v>
      </c>
      <c r="S8173" s="319" t="s">
        <v>9648</v>
      </c>
      <c r="T8173" s="319">
        <v>139</v>
      </c>
      <c r="U8173" s="319">
        <v>10.435</v>
      </c>
      <c r="V8173" s="319">
        <v>-73.248999999999995</v>
      </c>
      <c r="W8173" s="319"/>
      <c r="X8173" s="319"/>
      <c r="Y8173" s="319"/>
      <c r="Z8173" s="319"/>
      <c r="AA8173" s="319"/>
      <c r="AB8173" s="319"/>
      <c r="AC8173" s="319"/>
      <c r="AD8173" s="319"/>
      <c r="AE8173" s="319"/>
      <c r="AF8173" s="319"/>
    </row>
    <row r="8174" spans="2:32" s="313" customFormat="1" hidden="1" x14ac:dyDescent="0.25">
      <c r="B8174" s="313" t="s">
        <v>9191</v>
      </c>
      <c r="C8174" s="672"/>
      <c r="D8174" s="313" t="s">
        <v>13531</v>
      </c>
      <c r="E8174" s="313" t="s">
        <v>9192</v>
      </c>
      <c r="I8174" s="313" t="s">
        <v>9193</v>
      </c>
      <c r="J8174" s="313" t="s">
        <v>878</v>
      </c>
      <c r="K8174" s="313">
        <v>4</v>
      </c>
      <c r="L8174" s="319"/>
      <c r="M8174" s="319">
        <v>10</v>
      </c>
      <c r="N8174" s="319">
        <v>4</v>
      </c>
      <c r="O8174" s="319" t="s">
        <v>9644</v>
      </c>
      <c r="P8174" s="319">
        <v>73</v>
      </c>
      <c r="Q8174" s="319">
        <v>36</v>
      </c>
      <c r="R8174" s="319">
        <v>49</v>
      </c>
      <c r="S8174" s="319" t="s">
        <v>9648</v>
      </c>
      <c r="T8174" s="319">
        <v>425</v>
      </c>
      <c r="U8174" s="319">
        <v>4.1680000000000001</v>
      </c>
      <c r="V8174" s="319">
        <v>-73.614000000000004</v>
      </c>
      <c r="W8174" s="319"/>
      <c r="X8174" s="319"/>
      <c r="Y8174" s="319"/>
      <c r="Z8174" s="319"/>
      <c r="AA8174" s="319"/>
      <c r="AB8174" s="319"/>
      <c r="AC8174" s="319"/>
      <c r="AD8174" s="319"/>
      <c r="AE8174" s="319"/>
      <c r="AF8174" s="319"/>
    </row>
    <row r="8175" spans="2:32" s="313" customFormat="1" hidden="1" x14ac:dyDescent="0.25">
      <c r="B8175" s="313" t="s">
        <v>7392</v>
      </c>
      <c r="C8175" s="672"/>
      <c r="D8175" s="313" t="s">
        <v>13532</v>
      </c>
      <c r="E8175" s="313" t="s">
        <v>7770</v>
      </c>
      <c r="I8175" s="313" t="s">
        <v>7771</v>
      </c>
      <c r="J8175" s="313" t="s">
        <v>856</v>
      </c>
      <c r="K8175" s="313">
        <v>17</v>
      </c>
      <c r="L8175" s="319"/>
      <c r="M8175" s="319">
        <v>38</v>
      </c>
      <c r="N8175" s="319">
        <v>41</v>
      </c>
      <c r="O8175" s="319" t="s">
        <v>9647</v>
      </c>
      <c r="P8175" s="319">
        <v>63</v>
      </c>
      <c r="Q8175" s="319">
        <v>8</v>
      </c>
      <c r="R8175" s="319">
        <v>7</v>
      </c>
      <c r="S8175" s="319" t="s">
        <v>9648</v>
      </c>
      <c r="T8175" s="319">
        <v>374</v>
      </c>
      <c r="U8175" s="319">
        <v>-17.645</v>
      </c>
      <c r="V8175" s="319">
        <v>-63.134999999999998</v>
      </c>
      <c r="W8175" s="319"/>
      <c r="X8175" s="319"/>
      <c r="Y8175" s="319"/>
      <c r="Z8175" s="319"/>
      <c r="AA8175" s="319"/>
      <c r="AB8175" s="319"/>
      <c r="AC8175" s="319"/>
      <c r="AD8175" s="319"/>
      <c r="AE8175" s="319"/>
      <c r="AF8175" s="319"/>
    </row>
    <row r="8176" spans="2:32" s="313" customFormat="1" hidden="1" x14ac:dyDescent="0.25">
      <c r="B8176" s="313" t="s">
        <v>9213</v>
      </c>
      <c r="C8176" s="672"/>
      <c r="D8176" s="313" t="s">
        <v>13533</v>
      </c>
      <c r="E8176" s="313" t="s">
        <v>9214</v>
      </c>
      <c r="I8176" s="313" t="s">
        <v>9215</v>
      </c>
      <c r="J8176" s="313" t="s">
        <v>421</v>
      </c>
      <c r="K8176" s="313">
        <v>43</v>
      </c>
      <c r="L8176" s="319"/>
      <c r="M8176" s="319">
        <v>23</v>
      </c>
      <c r="N8176" s="319">
        <v>56</v>
      </c>
      <c r="O8176" s="319" t="s">
        <v>9644</v>
      </c>
      <c r="P8176" s="319">
        <v>132</v>
      </c>
      <c r="Q8176" s="319">
        <v>9</v>
      </c>
      <c r="R8176" s="319">
        <v>5</v>
      </c>
      <c r="S8176" s="319" t="s">
        <v>9645</v>
      </c>
      <c r="T8176" s="319">
        <v>14</v>
      </c>
      <c r="U8176" s="319">
        <v>43.399000000000001</v>
      </c>
      <c r="V8176" s="319">
        <v>132.15100000000001</v>
      </c>
      <c r="W8176" s="319"/>
      <c r="X8176" s="319"/>
      <c r="Y8176" s="319"/>
      <c r="Z8176" s="319"/>
      <c r="AA8176" s="319"/>
      <c r="AB8176" s="319"/>
      <c r="AC8176" s="319"/>
      <c r="AD8176" s="319"/>
      <c r="AE8176" s="319"/>
      <c r="AF8176" s="319"/>
    </row>
    <row r="8177" spans="2:32" s="313" customFormat="1" hidden="1" x14ac:dyDescent="0.25">
      <c r="B8177" s="313" t="s">
        <v>3866</v>
      </c>
      <c r="C8177" s="672"/>
      <c r="D8177" s="313" t="s">
        <v>13534</v>
      </c>
      <c r="E8177" s="313" t="s">
        <v>3867</v>
      </c>
      <c r="I8177" s="313" t="s">
        <v>3866</v>
      </c>
      <c r="J8177" s="313" t="s">
        <v>498</v>
      </c>
      <c r="K8177" s="313">
        <v>26</v>
      </c>
      <c r="L8177" s="319"/>
      <c r="M8177" s="319">
        <v>34</v>
      </c>
      <c r="N8177" s="319">
        <v>24</v>
      </c>
      <c r="O8177" s="319" t="s">
        <v>9644</v>
      </c>
      <c r="P8177" s="319">
        <v>8</v>
      </c>
      <c r="Q8177" s="319">
        <v>29</v>
      </c>
      <c r="R8177" s="319">
        <v>1</v>
      </c>
      <c r="S8177" s="319" t="s">
        <v>9645</v>
      </c>
      <c r="T8177" s="319">
        <v>542</v>
      </c>
      <c r="U8177" s="319">
        <v>26.573</v>
      </c>
      <c r="V8177" s="319">
        <v>8.484</v>
      </c>
      <c r="W8177" s="319"/>
      <c r="X8177" s="319"/>
      <c r="Y8177" s="319"/>
      <c r="Z8177" s="319"/>
      <c r="AA8177" s="319"/>
      <c r="AB8177" s="319"/>
      <c r="AC8177" s="319"/>
      <c r="AD8177" s="319"/>
      <c r="AE8177" s="319"/>
      <c r="AF8177" s="319"/>
    </row>
    <row r="8178" spans="2:32" s="313" customFormat="1" hidden="1" x14ac:dyDescent="0.25">
      <c r="B8178" s="313" t="s">
        <v>4945</v>
      </c>
      <c r="C8178" s="672"/>
      <c r="D8178" s="313" t="s">
        <v>13535</v>
      </c>
      <c r="E8178" s="313" t="s">
        <v>4946</v>
      </c>
      <c r="I8178" s="313" t="s">
        <v>4945</v>
      </c>
      <c r="J8178" s="313" t="s">
        <v>1295</v>
      </c>
      <c r="K8178" s="313">
        <v>13</v>
      </c>
      <c r="L8178" s="319"/>
      <c r="M8178" s="319">
        <v>16</v>
      </c>
      <c r="N8178" s="319">
        <v>26</v>
      </c>
      <c r="O8178" s="319" t="s">
        <v>9647</v>
      </c>
      <c r="P8178" s="319">
        <v>35</v>
      </c>
      <c r="Q8178" s="319">
        <v>15</v>
      </c>
      <c r="R8178" s="319">
        <v>58</v>
      </c>
      <c r="S8178" s="319" t="s">
        <v>9645</v>
      </c>
      <c r="T8178" s="319">
        <v>1374</v>
      </c>
      <c r="U8178" s="319">
        <v>-13.273999999999999</v>
      </c>
      <c r="V8178" s="319">
        <v>35.265999999999998</v>
      </c>
      <c r="W8178" s="319"/>
      <c r="X8178" s="319"/>
      <c r="Y8178" s="319"/>
      <c r="Z8178" s="319"/>
      <c r="AA8178" s="319"/>
      <c r="AB8178" s="319"/>
      <c r="AC8178" s="319"/>
      <c r="AD8178" s="319"/>
      <c r="AE8178" s="319"/>
      <c r="AF8178" s="319"/>
    </row>
    <row r="8179" spans="2:32" s="313" customFormat="1" hidden="1" x14ac:dyDescent="0.25">
      <c r="B8179" s="313" t="s">
        <v>7852</v>
      </c>
      <c r="C8179" s="672"/>
      <c r="D8179" s="313" t="s">
        <v>13536</v>
      </c>
      <c r="E8179" s="313" t="s">
        <v>7853</v>
      </c>
      <c r="I8179" s="313" t="s">
        <v>7854</v>
      </c>
      <c r="J8179" s="313" t="s">
        <v>733</v>
      </c>
      <c r="K8179" s="313">
        <v>16</v>
      </c>
      <c r="L8179" s="319"/>
      <c r="M8179" s="319">
        <v>50</v>
      </c>
      <c r="N8179" s="319">
        <v>2</v>
      </c>
      <c r="O8179" s="319" t="s">
        <v>9644</v>
      </c>
      <c r="P8179" s="319">
        <v>25</v>
      </c>
      <c r="Q8179" s="319">
        <v>3</v>
      </c>
      <c r="R8179" s="319">
        <v>24</v>
      </c>
      <c r="S8179" s="319" t="s">
        <v>9648</v>
      </c>
      <c r="T8179" s="319">
        <v>21</v>
      </c>
      <c r="U8179" s="319">
        <v>16.834</v>
      </c>
      <c r="V8179" s="319">
        <v>-25.056999999999999</v>
      </c>
      <c r="W8179" s="319"/>
      <c r="X8179" s="319"/>
      <c r="Y8179" s="319"/>
      <c r="Z8179" s="319"/>
      <c r="AA8179" s="319"/>
      <c r="AB8179" s="319"/>
      <c r="AC8179" s="319"/>
      <c r="AD8179" s="319"/>
      <c r="AE8179" s="319"/>
      <c r="AF8179" s="319"/>
    </row>
    <row r="8180" spans="2:32" s="313" customFormat="1" hidden="1" x14ac:dyDescent="0.25">
      <c r="B8180" s="313" t="s">
        <v>9109</v>
      </c>
      <c r="C8180" s="672"/>
      <c r="D8180" s="313" t="s">
        <v>13537</v>
      </c>
      <c r="E8180" s="313" t="s">
        <v>9110</v>
      </c>
      <c r="I8180" s="313" t="s">
        <v>9111</v>
      </c>
      <c r="J8180" s="313" t="s">
        <v>745</v>
      </c>
      <c r="K8180" s="313">
        <v>56</v>
      </c>
      <c r="L8180" s="319"/>
      <c r="M8180" s="319">
        <v>55</v>
      </c>
      <c r="N8180" s="319">
        <v>44</v>
      </c>
      <c r="O8180" s="319" t="s">
        <v>9644</v>
      </c>
      <c r="P8180" s="319">
        <v>14</v>
      </c>
      <c r="Q8180" s="319">
        <v>43</v>
      </c>
      <c r="R8180" s="319">
        <v>40</v>
      </c>
      <c r="S8180" s="319" t="s">
        <v>9645</v>
      </c>
      <c r="T8180" s="319">
        <v>186</v>
      </c>
      <c r="U8180" s="319">
        <v>56.929000000000002</v>
      </c>
      <c r="V8180" s="319">
        <v>14.728</v>
      </c>
      <c r="W8180" s="319"/>
      <c r="X8180" s="319"/>
      <c r="Y8180" s="319"/>
      <c r="Z8180" s="319"/>
      <c r="AA8180" s="319"/>
      <c r="AB8180" s="319"/>
      <c r="AC8180" s="319"/>
      <c r="AD8180" s="319"/>
      <c r="AE8180" s="319"/>
      <c r="AF8180" s="319"/>
    </row>
    <row r="8181" spans="2:32" s="313" customFormat="1" hidden="1" x14ac:dyDescent="0.25">
      <c r="B8181" s="313" t="s">
        <v>9230</v>
      </c>
      <c r="C8181" s="672"/>
      <c r="D8181" s="313" t="s">
        <v>13538</v>
      </c>
      <c r="E8181" s="313" t="s">
        <v>9231</v>
      </c>
      <c r="I8181" s="313" t="s">
        <v>9230</v>
      </c>
      <c r="J8181" s="313" t="s">
        <v>525</v>
      </c>
      <c r="K8181" s="313">
        <v>27</v>
      </c>
      <c r="L8181" s="319"/>
      <c r="M8181" s="319">
        <v>47</v>
      </c>
      <c r="N8181" s="319">
        <v>12</v>
      </c>
      <c r="O8181" s="319" t="s">
        <v>9647</v>
      </c>
      <c r="P8181" s="319">
        <v>30</v>
      </c>
      <c r="Q8181" s="319">
        <v>47</v>
      </c>
      <c r="R8181" s="319">
        <v>43</v>
      </c>
      <c r="S8181" s="319" t="s">
        <v>9645</v>
      </c>
      <c r="T8181" s="319">
        <v>1159</v>
      </c>
      <c r="U8181" s="319">
        <v>-27.786999999999999</v>
      </c>
      <c r="V8181" s="319">
        <v>30.795000000000002</v>
      </c>
      <c r="W8181" s="319"/>
      <c r="X8181" s="319"/>
      <c r="Y8181" s="319"/>
      <c r="Z8181" s="319"/>
      <c r="AA8181" s="319"/>
      <c r="AB8181" s="319"/>
      <c r="AC8181" s="319"/>
      <c r="AD8181" s="319"/>
      <c r="AE8181" s="319"/>
      <c r="AF8181" s="319"/>
    </row>
    <row r="8182" spans="2:32" s="313" customFormat="1" hidden="1" x14ac:dyDescent="0.25">
      <c r="B8182" s="313" t="s">
        <v>9270</v>
      </c>
      <c r="C8182" s="672"/>
      <c r="D8182" s="313" t="s">
        <v>13539</v>
      </c>
      <c r="E8182" s="313" t="s">
        <v>9271</v>
      </c>
      <c r="I8182" s="313" t="s">
        <v>9270</v>
      </c>
      <c r="J8182" s="313" t="s">
        <v>627</v>
      </c>
      <c r="K8182" s="313">
        <v>39</v>
      </c>
      <c r="L8182" s="319"/>
      <c r="M8182" s="319">
        <v>57</v>
      </c>
      <c r="N8182" s="319">
        <v>44</v>
      </c>
      <c r="O8182" s="319" t="s">
        <v>9647</v>
      </c>
      <c r="P8182" s="319">
        <v>175</v>
      </c>
      <c r="Q8182" s="319">
        <v>1</v>
      </c>
      <c r="R8182" s="319">
        <v>31</v>
      </c>
      <c r="S8182" s="319" t="s">
        <v>9645</v>
      </c>
      <c r="T8182" s="319">
        <v>9</v>
      </c>
      <c r="U8182" s="319">
        <v>-39.962000000000003</v>
      </c>
      <c r="V8182" s="319">
        <v>175.02500000000001</v>
      </c>
      <c r="W8182" s="319"/>
      <c r="X8182" s="319"/>
      <c r="Y8182" s="319"/>
      <c r="Z8182" s="319"/>
      <c r="AA8182" s="319"/>
      <c r="AB8182" s="319"/>
      <c r="AC8182" s="319"/>
      <c r="AD8182" s="319"/>
      <c r="AE8182" s="319"/>
      <c r="AF8182" s="319"/>
    </row>
    <row r="8183" spans="2:32" s="313" customFormat="1" hidden="1" x14ac:dyDescent="0.25">
      <c r="B8183" s="313" t="s">
        <v>842</v>
      </c>
      <c r="C8183" s="672"/>
      <c r="D8183" s="313" t="s">
        <v>13540</v>
      </c>
      <c r="E8183" s="313" t="s">
        <v>843</v>
      </c>
      <c r="I8183" s="313" t="s">
        <v>844</v>
      </c>
      <c r="J8183" s="313" t="s">
        <v>722</v>
      </c>
      <c r="K8183" s="313">
        <v>14</v>
      </c>
      <c r="L8183" s="319"/>
      <c r="M8183" s="319">
        <v>53</v>
      </c>
      <c r="N8183" s="319">
        <v>55</v>
      </c>
      <c r="O8183" s="319" t="s">
        <v>9647</v>
      </c>
      <c r="P8183" s="319">
        <v>47</v>
      </c>
      <c r="Q8183" s="319">
        <v>59</v>
      </c>
      <c r="R8183" s="319">
        <v>38</v>
      </c>
      <c r="S8183" s="319" t="s">
        <v>9645</v>
      </c>
      <c r="T8183" s="319">
        <v>29</v>
      </c>
      <c r="U8183" s="319">
        <v>-14.898999999999999</v>
      </c>
      <c r="V8183" s="319">
        <v>47.994</v>
      </c>
      <c r="W8183" s="319"/>
      <c r="X8183" s="319"/>
      <c r="Y8183" s="319"/>
      <c r="Z8183" s="319"/>
      <c r="AA8183" s="319"/>
      <c r="AB8183" s="319"/>
      <c r="AC8183" s="319"/>
      <c r="AD8183" s="319"/>
      <c r="AE8183" s="319"/>
      <c r="AF8183" s="319"/>
    </row>
    <row r="8184" spans="2:32" s="313" customFormat="1" hidden="1" x14ac:dyDescent="0.25">
      <c r="B8184" s="313" t="s">
        <v>9260</v>
      </c>
      <c r="C8184" s="672"/>
      <c r="D8184" s="313" t="s">
        <v>13541</v>
      </c>
      <c r="E8184" s="313" t="s">
        <v>9261</v>
      </c>
      <c r="I8184" s="313" t="s">
        <v>9262</v>
      </c>
      <c r="J8184" s="313" t="s">
        <v>436</v>
      </c>
      <c r="K8184" s="313">
        <v>37</v>
      </c>
      <c r="L8184" s="319"/>
      <c r="M8184" s="319">
        <v>56</v>
      </c>
      <c r="N8184" s="319">
        <v>24</v>
      </c>
      <c r="O8184" s="319" t="s">
        <v>9644</v>
      </c>
      <c r="P8184" s="319">
        <v>75</v>
      </c>
      <c r="Q8184" s="319">
        <v>27</v>
      </c>
      <c r="R8184" s="319">
        <v>59</v>
      </c>
      <c r="S8184" s="319" t="s">
        <v>9648</v>
      </c>
      <c r="T8184" s="319">
        <v>13</v>
      </c>
      <c r="U8184" s="319">
        <v>37.94</v>
      </c>
      <c r="V8184" s="319">
        <v>-75.465999999999994</v>
      </c>
      <c r="W8184" s="319"/>
      <c r="X8184" s="319"/>
      <c r="Y8184" s="319"/>
      <c r="Z8184" s="319"/>
      <c r="AA8184" s="319"/>
      <c r="AB8184" s="319"/>
      <c r="AC8184" s="319"/>
      <c r="AD8184" s="319"/>
      <c r="AE8184" s="319"/>
      <c r="AF8184" s="319"/>
    </row>
    <row r="8185" spans="2:32" s="313" customFormat="1" hidden="1" x14ac:dyDescent="0.25">
      <c r="B8185" s="313" t="s">
        <v>695</v>
      </c>
      <c r="C8185" s="672"/>
      <c r="D8185" s="313" t="s">
        <v>13542</v>
      </c>
      <c r="E8185" s="313" t="s">
        <v>696</v>
      </c>
      <c r="I8185" s="313" t="s">
        <v>695</v>
      </c>
      <c r="J8185" s="313" t="s">
        <v>697</v>
      </c>
      <c r="K8185" s="313">
        <v>43</v>
      </c>
      <c r="L8185" s="319"/>
      <c r="M8185" s="319">
        <v>36</v>
      </c>
      <c r="N8185" s="319">
        <v>55</v>
      </c>
      <c r="O8185" s="319" t="s">
        <v>9647</v>
      </c>
      <c r="P8185" s="319">
        <v>71</v>
      </c>
      <c r="Q8185" s="319">
        <v>48</v>
      </c>
      <c r="R8185" s="319">
        <v>25</v>
      </c>
      <c r="S8185" s="319" t="s">
        <v>9648</v>
      </c>
      <c r="T8185" s="319">
        <v>278</v>
      </c>
      <c r="U8185" s="319">
        <v>-43.615000000000002</v>
      </c>
      <c r="V8185" s="319">
        <v>-71.807000000000002</v>
      </c>
      <c r="W8185" s="319"/>
      <c r="X8185" s="319"/>
      <c r="Y8185" s="319"/>
      <c r="Z8185" s="319"/>
      <c r="AA8185" s="319"/>
      <c r="AB8185" s="319"/>
      <c r="AC8185" s="319"/>
      <c r="AD8185" s="319"/>
      <c r="AE8185" s="319"/>
      <c r="AF8185" s="319"/>
    </row>
    <row r="8186" spans="2:32" s="313" customFormat="1" hidden="1" x14ac:dyDescent="0.25">
      <c r="B8186" s="313" t="s">
        <v>9282</v>
      </c>
      <c r="C8186" s="672"/>
      <c r="D8186" s="313" t="s">
        <v>13543</v>
      </c>
      <c r="E8186" s="313" t="s">
        <v>9283</v>
      </c>
      <c r="I8186" s="313" t="s">
        <v>9282</v>
      </c>
      <c r="J8186" s="313" t="s">
        <v>1893</v>
      </c>
      <c r="K8186" s="313">
        <v>52</v>
      </c>
      <c r="L8186" s="319"/>
      <c r="M8186" s="319">
        <v>11</v>
      </c>
      <c r="N8186" s="319">
        <v>13</v>
      </c>
      <c r="O8186" s="319" t="s">
        <v>9644</v>
      </c>
      <c r="P8186" s="319">
        <v>7</v>
      </c>
      <c r="Q8186" s="319">
        <v>5</v>
      </c>
      <c r="R8186" s="319">
        <v>13</v>
      </c>
      <c r="S8186" s="319" t="s">
        <v>9648</v>
      </c>
      <c r="T8186" s="319">
        <v>37</v>
      </c>
      <c r="U8186" s="319">
        <v>52.186999999999998</v>
      </c>
      <c r="V8186" s="319">
        <v>-7.0869999999999997</v>
      </c>
      <c r="W8186" s="319"/>
      <c r="X8186" s="319"/>
      <c r="Y8186" s="319"/>
      <c r="Z8186" s="319"/>
      <c r="AA8186" s="319"/>
      <c r="AB8186" s="319"/>
      <c r="AC8186" s="319"/>
      <c r="AD8186" s="319"/>
      <c r="AE8186" s="319"/>
      <c r="AF8186" s="319"/>
    </row>
    <row r="8187" spans="2:32" s="313" customFormat="1" hidden="1" x14ac:dyDescent="0.25">
      <c r="B8187" s="313" t="s">
        <v>9273</v>
      </c>
      <c r="C8187" s="672"/>
      <c r="D8187" s="313" t="s">
        <v>13544</v>
      </c>
      <c r="E8187" s="313" t="s">
        <v>9274</v>
      </c>
      <c r="I8187" s="313" t="s">
        <v>9275</v>
      </c>
      <c r="J8187" s="313" t="s">
        <v>3260</v>
      </c>
      <c r="K8187" s="313">
        <v>52</v>
      </c>
      <c r="L8187" s="319"/>
      <c r="M8187" s="319">
        <v>9</v>
      </c>
      <c r="N8187" s="319">
        <v>56</v>
      </c>
      <c r="O8187" s="319" t="s">
        <v>9644</v>
      </c>
      <c r="P8187" s="319">
        <v>20</v>
      </c>
      <c r="Q8187" s="319">
        <v>58</v>
      </c>
      <c r="R8187" s="319">
        <v>1</v>
      </c>
      <c r="S8187" s="319" t="s">
        <v>9645</v>
      </c>
      <c r="T8187" s="319">
        <v>111</v>
      </c>
      <c r="U8187" s="319">
        <v>52.165999999999997</v>
      </c>
      <c r="V8187" s="319">
        <v>20.966999999999999</v>
      </c>
      <c r="W8187" s="319"/>
      <c r="X8187" s="319"/>
      <c r="Y8187" s="319"/>
      <c r="Z8187" s="319"/>
      <c r="AA8187" s="319"/>
      <c r="AB8187" s="319"/>
      <c r="AC8187" s="319"/>
      <c r="AD8187" s="319"/>
      <c r="AE8187" s="319"/>
      <c r="AF8187" s="319"/>
    </row>
    <row r="8188" spans="2:32" s="313" customFormat="1" hidden="1" x14ac:dyDescent="0.25">
      <c r="B8188" s="313" t="s">
        <v>1957</v>
      </c>
      <c r="C8188" s="672"/>
      <c r="D8188" s="313" t="s">
        <v>13545</v>
      </c>
      <c r="E8188" s="313" t="s">
        <v>1958</v>
      </c>
      <c r="I8188" s="313" t="s">
        <v>1957</v>
      </c>
      <c r="J8188" s="313" t="s">
        <v>697</v>
      </c>
      <c r="K8188" s="313">
        <v>42</v>
      </c>
      <c r="L8188" s="319"/>
      <c r="M8188" s="319">
        <v>55</v>
      </c>
      <c r="N8188" s="319">
        <v>59</v>
      </c>
      <c r="O8188" s="319" t="s">
        <v>9647</v>
      </c>
      <c r="P8188" s="319">
        <v>72</v>
      </c>
      <c r="Q8188" s="319">
        <v>41</v>
      </c>
      <c r="R8188" s="319">
        <v>57</v>
      </c>
      <c r="S8188" s="319" t="s">
        <v>9648</v>
      </c>
      <c r="T8188" s="319">
        <v>4</v>
      </c>
      <c r="U8188" s="319">
        <v>-42.933</v>
      </c>
      <c r="V8188" s="319">
        <v>-72.698999999999998</v>
      </c>
      <c r="W8188" s="319"/>
      <c r="X8188" s="319"/>
      <c r="Y8188" s="319"/>
      <c r="Z8188" s="319"/>
      <c r="AA8188" s="319"/>
      <c r="AB8188" s="319"/>
      <c r="AC8188" s="319"/>
      <c r="AD8188" s="319"/>
      <c r="AE8188" s="319"/>
      <c r="AF8188" s="319"/>
    </row>
    <row r="8189" spans="2:32" s="313" customFormat="1" hidden="1" x14ac:dyDescent="0.25">
      <c r="B8189" s="313" t="s">
        <v>9300</v>
      </c>
      <c r="C8189" s="672"/>
      <c r="D8189" s="313" t="s">
        <v>13546</v>
      </c>
      <c r="E8189" s="313" t="s">
        <v>9301</v>
      </c>
      <c r="I8189" s="313" t="s">
        <v>9300</v>
      </c>
      <c r="J8189" s="313" t="s">
        <v>493</v>
      </c>
      <c r="K8189" s="313">
        <v>12</v>
      </c>
      <c r="L8189" s="319"/>
      <c r="M8189" s="319">
        <v>40</v>
      </c>
      <c r="N8189" s="319">
        <v>43</v>
      </c>
      <c r="O8189" s="319" t="s">
        <v>9647</v>
      </c>
      <c r="P8189" s="319">
        <v>141</v>
      </c>
      <c r="Q8189" s="319">
        <v>55</v>
      </c>
      <c r="R8189" s="319">
        <v>31</v>
      </c>
      <c r="S8189" s="319" t="s">
        <v>9645</v>
      </c>
      <c r="T8189" s="319">
        <v>20</v>
      </c>
      <c r="U8189" s="319">
        <v>-12.679</v>
      </c>
      <c r="V8189" s="319">
        <v>141.92500000000001</v>
      </c>
      <c r="W8189" s="319"/>
      <c r="X8189" s="319"/>
      <c r="Y8189" s="319"/>
      <c r="Z8189" s="319"/>
      <c r="AA8189" s="319"/>
      <c r="AB8189" s="319"/>
      <c r="AC8189" s="319"/>
      <c r="AD8189" s="319"/>
      <c r="AE8189" s="319"/>
      <c r="AF8189" s="319"/>
    </row>
    <row r="8190" spans="2:32" s="313" customFormat="1" hidden="1" x14ac:dyDescent="0.25">
      <c r="B8190" s="313" t="s">
        <v>9304</v>
      </c>
      <c r="C8190" s="672"/>
      <c r="D8190" s="313" t="s">
        <v>13547</v>
      </c>
      <c r="E8190" s="313" t="s">
        <v>9305</v>
      </c>
      <c r="I8190" s="313" t="s">
        <v>9304</v>
      </c>
      <c r="J8190" s="313" t="s">
        <v>525</v>
      </c>
      <c r="K8190" s="313">
        <v>27</v>
      </c>
      <c r="L8190" s="319"/>
      <c r="M8190" s="319">
        <v>59</v>
      </c>
      <c r="N8190" s="319">
        <v>52</v>
      </c>
      <c r="O8190" s="319" t="s">
        <v>9647</v>
      </c>
      <c r="P8190" s="319">
        <v>26</v>
      </c>
      <c r="Q8190" s="319">
        <v>40</v>
      </c>
      <c r="R8190" s="319">
        <v>10</v>
      </c>
      <c r="S8190" s="319" t="s">
        <v>9645</v>
      </c>
      <c r="T8190" s="319">
        <v>1341</v>
      </c>
      <c r="U8190" s="319">
        <v>-27.998000000000001</v>
      </c>
      <c r="V8190" s="319">
        <v>26.669</v>
      </c>
      <c r="W8190" s="319"/>
      <c r="X8190" s="319"/>
      <c r="Y8190" s="319"/>
      <c r="Z8190" s="319"/>
      <c r="AA8190" s="319"/>
      <c r="AB8190" s="319"/>
      <c r="AC8190" s="319"/>
      <c r="AD8190" s="319"/>
      <c r="AE8190" s="319"/>
      <c r="AF8190" s="319"/>
    </row>
    <row r="8191" spans="2:32" s="313" customFormat="1" hidden="1" x14ac:dyDescent="0.25">
      <c r="B8191" s="313" t="s">
        <v>2988</v>
      </c>
      <c r="C8191" s="672"/>
      <c r="D8191" s="313" t="s">
        <v>13548</v>
      </c>
      <c r="E8191" s="313" t="s">
        <v>2989</v>
      </c>
      <c r="I8191" s="313" t="s">
        <v>2988</v>
      </c>
      <c r="J8191" s="313" t="s">
        <v>722</v>
      </c>
      <c r="K8191" s="313">
        <v>21</v>
      </c>
      <c r="L8191" s="319"/>
      <c r="M8191" s="319">
        <v>26</v>
      </c>
      <c r="N8191" s="319">
        <v>29</v>
      </c>
      <c r="O8191" s="319" t="s">
        <v>9647</v>
      </c>
      <c r="P8191" s="319">
        <v>47</v>
      </c>
      <c r="Q8191" s="319">
        <v>6</v>
      </c>
      <c r="R8191" s="319">
        <v>42</v>
      </c>
      <c r="S8191" s="319" t="s">
        <v>9645</v>
      </c>
      <c r="T8191" s="319">
        <v>1115</v>
      </c>
      <c r="U8191" s="319">
        <v>-21.440999999999999</v>
      </c>
      <c r="V8191" s="319">
        <v>47.112000000000002</v>
      </c>
      <c r="W8191" s="319"/>
      <c r="X8191" s="319"/>
      <c r="Y8191" s="319"/>
      <c r="Z8191" s="319"/>
      <c r="AA8191" s="319"/>
      <c r="AB8191" s="319"/>
      <c r="AC8191" s="319"/>
      <c r="AD8191" s="319"/>
      <c r="AE8191" s="319"/>
      <c r="AF8191" s="319"/>
    </row>
    <row r="8192" spans="2:32" s="313" customFormat="1" hidden="1" x14ac:dyDescent="0.25">
      <c r="B8192" s="313" t="s">
        <v>9243</v>
      </c>
      <c r="C8192" s="672"/>
      <c r="D8192" s="313" t="s">
        <v>13549</v>
      </c>
      <c r="E8192" s="313" t="s">
        <v>9244</v>
      </c>
      <c r="I8192" s="313" t="s">
        <v>9243</v>
      </c>
      <c r="J8192" s="313" t="s">
        <v>493</v>
      </c>
      <c r="K8192" s="313">
        <v>35</v>
      </c>
      <c r="L8192" s="319"/>
      <c r="M8192" s="319">
        <v>9</v>
      </c>
      <c r="N8192" s="319">
        <v>55</v>
      </c>
      <c r="O8192" s="319" t="s">
        <v>9647</v>
      </c>
      <c r="P8192" s="319">
        <v>147</v>
      </c>
      <c r="Q8192" s="319">
        <v>27</v>
      </c>
      <c r="R8192" s="319">
        <v>59</v>
      </c>
      <c r="S8192" s="319" t="s">
        <v>9645</v>
      </c>
      <c r="T8192" s="319">
        <v>221</v>
      </c>
      <c r="U8192" s="319">
        <v>-35.164999999999999</v>
      </c>
      <c r="V8192" s="319">
        <v>147.46600000000001</v>
      </c>
      <c r="W8192" s="319"/>
      <c r="X8192" s="319"/>
      <c r="Y8192" s="319"/>
      <c r="Z8192" s="319"/>
      <c r="AA8192" s="319"/>
      <c r="AB8192" s="319"/>
      <c r="AC8192" s="319"/>
      <c r="AD8192" s="319"/>
      <c r="AE8192" s="319"/>
      <c r="AF8192" s="319"/>
    </row>
    <row r="8193" spans="2:32" s="313" customFormat="1" hidden="1" x14ac:dyDescent="0.25">
      <c r="B8193" s="313" t="s">
        <v>9247</v>
      </c>
      <c r="C8193" s="672"/>
      <c r="D8193" s="313" t="s">
        <v>13550</v>
      </c>
      <c r="E8193" s="313" t="s">
        <v>9248</v>
      </c>
      <c r="I8193" s="313" t="s">
        <v>9249</v>
      </c>
      <c r="J8193" s="313" t="s">
        <v>726</v>
      </c>
      <c r="K8193" s="313">
        <v>9</v>
      </c>
      <c r="L8193" s="319"/>
      <c r="M8193" s="319">
        <v>40</v>
      </c>
      <c r="N8193" s="319">
        <v>12</v>
      </c>
      <c r="O8193" s="319" t="s">
        <v>9647</v>
      </c>
      <c r="P8193" s="319">
        <v>120</v>
      </c>
      <c r="Q8193" s="319">
        <v>18</v>
      </c>
      <c r="R8193" s="319">
        <v>13</v>
      </c>
      <c r="S8193" s="319" t="s">
        <v>9645</v>
      </c>
      <c r="T8193" s="319">
        <v>12</v>
      </c>
      <c r="U8193" s="319">
        <v>-9.67</v>
      </c>
      <c r="V8193" s="319">
        <v>120.304</v>
      </c>
      <c r="W8193" s="319"/>
      <c r="X8193" s="319"/>
      <c r="Y8193" s="319"/>
      <c r="Z8193" s="319"/>
      <c r="AA8193" s="319"/>
      <c r="AB8193" s="319"/>
      <c r="AC8193" s="319"/>
      <c r="AD8193" s="319"/>
      <c r="AE8193" s="319"/>
      <c r="AF8193" s="319"/>
    </row>
    <row r="8194" spans="2:32" s="313" customFormat="1" hidden="1" x14ac:dyDescent="0.25">
      <c r="B8194" s="313" t="s">
        <v>9340</v>
      </c>
      <c r="C8194" s="672"/>
      <c r="D8194" s="313" t="s">
        <v>13551</v>
      </c>
      <c r="E8194" s="313" t="s">
        <v>9341</v>
      </c>
      <c r="I8194" s="313" t="s">
        <v>9340</v>
      </c>
      <c r="J8194" s="313" t="s">
        <v>627</v>
      </c>
      <c r="K8194" s="313">
        <v>37</v>
      </c>
      <c r="L8194" s="319"/>
      <c r="M8194" s="319">
        <v>55</v>
      </c>
      <c r="N8194" s="319">
        <v>14</v>
      </c>
      <c r="O8194" s="319" t="s">
        <v>9647</v>
      </c>
      <c r="P8194" s="319">
        <v>176</v>
      </c>
      <c r="Q8194" s="319">
        <v>54</v>
      </c>
      <c r="R8194" s="319">
        <v>51</v>
      </c>
      <c r="S8194" s="319" t="s">
        <v>9645</v>
      </c>
      <c r="T8194" s="319">
        <v>7</v>
      </c>
      <c r="U8194" s="319">
        <v>-37.920999999999999</v>
      </c>
      <c r="V8194" s="319">
        <v>176.91399999999999</v>
      </c>
      <c r="W8194" s="319"/>
      <c r="X8194" s="319"/>
      <c r="Y8194" s="319"/>
      <c r="Z8194" s="319"/>
      <c r="AA8194" s="319"/>
      <c r="AB8194" s="319"/>
      <c r="AC8194" s="319"/>
      <c r="AD8194" s="319"/>
      <c r="AE8194" s="319"/>
      <c r="AF8194" s="319"/>
    </row>
    <row r="8195" spans="2:32" s="313" customFormat="1" hidden="1" x14ac:dyDescent="0.25">
      <c r="B8195" s="313" t="s">
        <v>9373</v>
      </c>
      <c r="C8195" s="672"/>
      <c r="D8195" s="313" t="s">
        <v>13552</v>
      </c>
      <c r="E8195" s="313" t="s">
        <v>9374</v>
      </c>
      <c r="I8195" s="313" t="s">
        <v>9373</v>
      </c>
      <c r="J8195" s="313" t="s">
        <v>433</v>
      </c>
      <c r="K8195" s="313">
        <v>58</v>
      </c>
      <c r="L8195" s="319"/>
      <c r="M8195" s="319">
        <v>27</v>
      </c>
      <c r="N8195" s="319">
        <v>31</v>
      </c>
      <c r="O8195" s="319" t="s">
        <v>9644</v>
      </c>
      <c r="P8195" s="319">
        <v>3</v>
      </c>
      <c r="Q8195" s="319">
        <v>5</v>
      </c>
      <c r="R8195" s="319">
        <v>34</v>
      </c>
      <c r="S8195" s="319" t="s">
        <v>9648</v>
      </c>
      <c r="T8195" s="319">
        <v>39</v>
      </c>
      <c r="U8195" s="319">
        <v>58.459000000000003</v>
      </c>
      <c r="V8195" s="319">
        <v>-3.093</v>
      </c>
      <c r="W8195" s="319"/>
      <c r="X8195" s="319"/>
      <c r="Y8195" s="319"/>
      <c r="Z8195" s="319"/>
      <c r="AA8195" s="319"/>
      <c r="AB8195" s="319"/>
      <c r="AC8195" s="319"/>
      <c r="AD8195" s="319"/>
      <c r="AE8195" s="319"/>
      <c r="AF8195" s="319"/>
    </row>
    <row r="8196" spans="2:32" s="313" customFormat="1" hidden="1" x14ac:dyDescent="0.25">
      <c r="B8196" s="313" t="s">
        <v>6025</v>
      </c>
      <c r="C8196" s="672"/>
      <c r="D8196" s="313" t="s">
        <v>13553</v>
      </c>
      <c r="E8196" s="313" t="s">
        <v>6027</v>
      </c>
      <c r="I8196" s="313" t="s">
        <v>6028</v>
      </c>
      <c r="J8196" s="313" t="s">
        <v>2808</v>
      </c>
      <c r="K8196" s="313">
        <v>1</v>
      </c>
      <c r="L8196" s="319"/>
      <c r="M8196" s="319">
        <v>19</v>
      </c>
      <c r="N8196" s="319">
        <v>18</v>
      </c>
      <c r="O8196" s="319" t="s">
        <v>9647</v>
      </c>
      <c r="P8196" s="319">
        <v>36</v>
      </c>
      <c r="Q8196" s="319">
        <v>48</v>
      </c>
      <c r="R8196" s="319">
        <v>53</v>
      </c>
      <c r="S8196" s="319" t="s">
        <v>9645</v>
      </c>
      <c r="T8196" s="319">
        <v>1688</v>
      </c>
      <c r="U8196" s="319">
        <v>-1.3220000000000001</v>
      </c>
      <c r="V8196" s="319">
        <v>36.814999999999998</v>
      </c>
      <c r="W8196" s="319"/>
      <c r="X8196" s="319"/>
      <c r="Y8196" s="319"/>
      <c r="Z8196" s="319"/>
      <c r="AA8196" s="319"/>
      <c r="AB8196" s="319"/>
      <c r="AC8196" s="319"/>
      <c r="AD8196" s="319"/>
      <c r="AE8196" s="319"/>
      <c r="AF8196" s="319"/>
    </row>
    <row r="8197" spans="2:32" s="313" customFormat="1" hidden="1" x14ac:dyDescent="0.25">
      <c r="B8197" s="313" t="s">
        <v>9252</v>
      </c>
      <c r="C8197" s="672"/>
      <c r="D8197" s="313" t="s">
        <v>13554</v>
      </c>
      <c r="E8197" s="313" t="s">
        <v>9253</v>
      </c>
      <c r="I8197" s="313" t="s">
        <v>9252</v>
      </c>
      <c r="J8197" s="313" t="s">
        <v>2808</v>
      </c>
      <c r="K8197" s="313">
        <v>1</v>
      </c>
      <c r="L8197" s="319"/>
      <c r="M8197" s="319">
        <v>43</v>
      </c>
      <c r="N8197" s="319">
        <v>59</v>
      </c>
      <c r="O8197" s="319" t="s">
        <v>9644</v>
      </c>
      <c r="P8197" s="319">
        <v>40</v>
      </c>
      <c r="Q8197" s="319">
        <v>5</v>
      </c>
      <c r="R8197" s="319">
        <v>29</v>
      </c>
      <c r="S8197" s="319" t="s">
        <v>9645</v>
      </c>
      <c r="T8197" s="319">
        <v>235</v>
      </c>
      <c r="U8197" s="319">
        <v>1.7330000000000001</v>
      </c>
      <c r="V8197" s="319">
        <v>40.091000000000001</v>
      </c>
      <c r="W8197" s="319"/>
      <c r="X8197" s="319"/>
      <c r="Y8197" s="319"/>
      <c r="Z8197" s="319"/>
      <c r="AA8197" s="319"/>
      <c r="AB8197" s="319"/>
      <c r="AC8197" s="319"/>
      <c r="AD8197" s="319"/>
      <c r="AE8197" s="319"/>
      <c r="AF8197" s="319"/>
    </row>
    <row r="8198" spans="2:32" s="313" customFormat="1" hidden="1" x14ac:dyDescent="0.25">
      <c r="B8198" s="313" t="s">
        <v>9266</v>
      </c>
      <c r="C8198" s="672"/>
      <c r="D8198" s="313" t="s">
        <v>13555</v>
      </c>
      <c r="E8198" s="313" t="s">
        <v>9267</v>
      </c>
      <c r="I8198" s="313" t="s">
        <v>9266</v>
      </c>
      <c r="J8198" s="313" t="s">
        <v>627</v>
      </c>
      <c r="K8198" s="313">
        <v>44</v>
      </c>
      <c r="L8198" s="319"/>
      <c r="M8198" s="319">
        <v>43</v>
      </c>
      <c r="N8198" s="319">
        <v>31</v>
      </c>
      <c r="O8198" s="319" t="s">
        <v>9647</v>
      </c>
      <c r="P8198" s="319">
        <v>169</v>
      </c>
      <c r="Q8198" s="319">
        <v>14</v>
      </c>
      <c r="R8198" s="319">
        <v>35</v>
      </c>
      <c r="S8198" s="319" t="s">
        <v>9645</v>
      </c>
      <c r="T8198" s="319">
        <v>349</v>
      </c>
      <c r="U8198" s="319">
        <v>-44.725000000000001</v>
      </c>
      <c r="V8198" s="319">
        <v>169.24299999999999</v>
      </c>
      <c r="W8198" s="319"/>
      <c r="X8198" s="319"/>
      <c r="Y8198" s="319"/>
      <c r="Z8198" s="319"/>
      <c r="AA8198" s="319"/>
      <c r="AB8198" s="319"/>
      <c r="AC8198" s="319"/>
      <c r="AD8198" s="319"/>
      <c r="AE8198" s="319"/>
      <c r="AF8198" s="319"/>
    </row>
    <row r="8199" spans="2:32" s="313" customFormat="1" hidden="1" x14ac:dyDescent="0.25">
      <c r="B8199" s="313" t="s">
        <v>9254</v>
      </c>
      <c r="C8199" s="672"/>
      <c r="D8199" s="313" t="s">
        <v>13556</v>
      </c>
      <c r="E8199" s="313" t="s">
        <v>9255</v>
      </c>
      <c r="I8199" s="313" t="s">
        <v>9254</v>
      </c>
      <c r="J8199" s="313" t="s">
        <v>565</v>
      </c>
      <c r="K8199" s="313">
        <v>45</v>
      </c>
      <c r="L8199" s="319"/>
      <c r="M8199" s="319">
        <v>24</v>
      </c>
      <c r="N8199" s="319">
        <v>14</v>
      </c>
      <c r="O8199" s="319" t="s">
        <v>9644</v>
      </c>
      <c r="P8199" s="319">
        <v>141</v>
      </c>
      <c r="Q8199" s="319">
        <v>48</v>
      </c>
      <c r="R8199" s="319">
        <v>3</v>
      </c>
      <c r="S8199" s="319" t="s">
        <v>9645</v>
      </c>
      <c r="T8199" s="319">
        <v>10</v>
      </c>
      <c r="U8199" s="319">
        <v>45.404000000000003</v>
      </c>
      <c r="V8199" s="319">
        <v>141.80099999999999</v>
      </c>
      <c r="W8199" s="319"/>
      <c r="X8199" s="319"/>
      <c r="Y8199" s="319"/>
      <c r="Z8199" s="319"/>
      <c r="AA8199" s="319"/>
      <c r="AB8199" s="319"/>
      <c r="AC8199" s="319"/>
      <c r="AD8199" s="319"/>
      <c r="AE8199" s="319"/>
      <c r="AF8199" s="319"/>
    </row>
    <row r="8200" spans="2:32" s="313" customFormat="1" hidden="1" x14ac:dyDescent="0.25">
      <c r="B8200" s="313" t="s">
        <v>3827</v>
      </c>
      <c r="C8200" s="672"/>
      <c r="D8200" s="313" t="s">
        <v>13557</v>
      </c>
      <c r="E8200" s="313" t="s">
        <v>3828</v>
      </c>
      <c r="I8200" s="313" t="s">
        <v>3827</v>
      </c>
      <c r="J8200" s="313" t="s">
        <v>1690</v>
      </c>
      <c r="K8200" s="313">
        <v>18</v>
      </c>
      <c r="L8200" s="319"/>
      <c r="M8200" s="319">
        <v>37</v>
      </c>
      <c r="N8200" s="319">
        <v>47</v>
      </c>
      <c r="O8200" s="319" t="s">
        <v>9647</v>
      </c>
      <c r="P8200" s="319">
        <v>27</v>
      </c>
      <c r="Q8200" s="319">
        <v>1</v>
      </c>
      <c r="R8200" s="319">
        <v>15</v>
      </c>
      <c r="S8200" s="319" t="s">
        <v>9645</v>
      </c>
      <c r="T8200" s="319">
        <v>1080</v>
      </c>
      <c r="U8200" s="319">
        <v>-18.63</v>
      </c>
      <c r="V8200" s="319">
        <v>27.021000000000001</v>
      </c>
      <c r="W8200" s="319"/>
      <c r="X8200" s="319"/>
      <c r="Y8200" s="319"/>
      <c r="Z8200" s="319"/>
      <c r="AA8200" s="319"/>
      <c r="AB8200" s="319"/>
      <c r="AC8200" s="319"/>
      <c r="AD8200" s="319"/>
      <c r="AE8200" s="319"/>
      <c r="AF8200" s="319"/>
    </row>
    <row r="8201" spans="2:32" s="313" customFormat="1" hidden="1" x14ac:dyDescent="0.25">
      <c r="B8201" s="313" t="s">
        <v>9306</v>
      </c>
      <c r="C8201" s="672"/>
      <c r="D8201" s="313" t="s">
        <v>13558</v>
      </c>
      <c r="E8201" s="313" t="s">
        <v>9307</v>
      </c>
      <c r="I8201" s="313" t="s">
        <v>9308</v>
      </c>
      <c r="J8201" s="313" t="s">
        <v>627</v>
      </c>
      <c r="K8201" s="313">
        <v>41</v>
      </c>
      <c r="L8201" s="319"/>
      <c r="M8201" s="319">
        <v>19</v>
      </c>
      <c r="N8201" s="319">
        <v>38</v>
      </c>
      <c r="O8201" s="319" t="s">
        <v>9647</v>
      </c>
      <c r="P8201" s="319">
        <v>174</v>
      </c>
      <c r="Q8201" s="319">
        <v>48</v>
      </c>
      <c r="R8201" s="319">
        <v>19</v>
      </c>
      <c r="S8201" s="319" t="s">
        <v>9645</v>
      </c>
      <c r="T8201" s="319">
        <v>13</v>
      </c>
      <c r="U8201" s="319">
        <v>-41.326999999999998</v>
      </c>
      <c r="V8201" s="319">
        <v>174.80500000000001</v>
      </c>
      <c r="W8201" s="319"/>
      <c r="X8201" s="319"/>
      <c r="Y8201" s="319"/>
      <c r="Z8201" s="319"/>
      <c r="AA8201" s="319"/>
      <c r="AB8201" s="319"/>
      <c r="AC8201" s="319"/>
      <c r="AD8201" s="319"/>
      <c r="AE8201" s="319"/>
      <c r="AF8201" s="319"/>
    </row>
    <row r="8202" spans="2:32" s="313" customFormat="1" hidden="1" x14ac:dyDescent="0.25">
      <c r="B8202" s="313" t="s">
        <v>9256</v>
      </c>
      <c r="C8202" s="672"/>
      <c r="D8202" s="313" t="s">
        <v>13559</v>
      </c>
      <c r="E8202" s="313" t="s">
        <v>9257</v>
      </c>
      <c r="I8202" s="313" t="s">
        <v>9259</v>
      </c>
      <c r="J8202" s="313" t="s">
        <v>9258</v>
      </c>
      <c r="K8202" s="313">
        <v>13</v>
      </c>
      <c r="L8202" s="319"/>
      <c r="M8202" s="319">
        <v>14</v>
      </c>
      <c r="N8202" s="319">
        <v>17</v>
      </c>
      <c r="O8202" s="319" t="s">
        <v>9647</v>
      </c>
      <c r="P8202" s="319">
        <v>176</v>
      </c>
      <c r="Q8202" s="319">
        <v>11</v>
      </c>
      <c r="R8202" s="319">
        <v>57</v>
      </c>
      <c r="S8202" s="319" t="s">
        <v>9648</v>
      </c>
      <c r="T8202" s="319">
        <v>25</v>
      </c>
      <c r="U8202" s="319">
        <v>-13.238</v>
      </c>
      <c r="V8202" s="319">
        <v>-176.19900000000001</v>
      </c>
      <c r="W8202" s="319"/>
      <c r="X8202" s="319"/>
      <c r="Y8202" s="319"/>
      <c r="Z8202" s="319"/>
      <c r="AA8202" s="319"/>
      <c r="AB8202" s="319"/>
      <c r="AC8202" s="319"/>
      <c r="AD8202" s="319"/>
      <c r="AE8202" s="319"/>
      <c r="AF8202" s="319"/>
    </row>
    <row r="8203" spans="2:32" s="313" customFormat="1" hidden="1" x14ac:dyDescent="0.25">
      <c r="B8203" s="313" t="s">
        <v>5422</v>
      </c>
      <c r="C8203" s="672"/>
      <c r="D8203" s="313" t="s">
        <v>13560</v>
      </c>
      <c r="E8203" s="313" t="s">
        <v>5423</v>
      </c>
      <c r="I8203" s="313" t="s">
        <v>5422</v>
      </c>
      <c r="J8203" s="313" t="s">
        <v>722</v>
      </c>
      <c r="K8203" s="313">
        <v>15</v>
      </c>
      <c r="L8203" s="319"/>
      <c r="M8203" s="319">
        <v>26</v>
      </c>
      <c r="N8203" s="319">
        <v>12</v>
      </c>
      <c r="O8203" s="319" t="s">
        <v>9647</v>
      </c>
      <c r="P8203" s="319">
        <v>49</v>
      </c>
      <c r="Q8203" s="319">
        <v>41</v>
      </c>
      <c r="R8203" s="319">
        <v>18</v>
      </c>
      <c r="S8203" s="319" t="s">
        <v>9645</v>
      </c>
      <c r="T8203" s="319">
        <v>4</v>
      </c>
      <c r="U8203" s="319">
        <v>-15.436999999999999</v>
      </c>
      <c r="V8203" s="319">
        <v>49.688000000000002</v>
      </c>
      <c r="W8203" s="319"/>
      <c r="X8203" s="319"/>
      <c r="Y8203" s="319"/>
      <c r="Z8203" s="319"/>
      <c r="AA8203" s="319"/>
      <c r="AB8203" s="319"/>
      <c r="AC8203" s="319"/>
      <c r="AD8203" s="319"/>
      <c r="AE8203" s="319"/>
      <c r="AF8203" s="319"/>
    </row>
    <row r="8204" spans="2:32" s="313" customFormat="1" hidden="1" x14ac:dyDescent="0.25">
      <c r="B8204" s="313" t="s">
        <v>5318</v>
      </c>
      <c r="C8204" s="672"/>
      <c r="D8204" s="313" t="s">
        <v>13561</v>
      </c>
      <c r="E8204" s="313" t="s">
        <v>5319</v>
      </c>
      <c r="I8204" s="313" t="s">
        <v>5320</v>
      </c>
      <c r="J8204" s="313" t="s">
        <v>722</v>
      </c>
      <c r="K8204" s="313">
        <v>16</v>
      </c>
      <c r="L8204" s="319"/>
      <c r="M8204" s="319">
        <v>9</v>
      </c>
      <c r="N8204" s="319">
        <v>50</v>
      </c>
      <c r="O8204" s="319" t="s">
        <v>9647</v>
      </c>
      <c r="P8204" s="319">
        <v>49</v>
      </c>
      <c r="Q8204" s="319">
        <v>46</v>
      </c>
      <c r="R8204" s="319">
        <v>25</v>
      </c>
      <c r="S8204" s="319" t="s">
        <v>9645</v>
      </c>
      <c r="T8204" s="319">
        <v>3</v>
      </c>
      <c r="U8204" s="319">
        <v>-16.164000000000001</v>
      </c>
      <c r="V8204" s="319">
        <v>49.774000000000001</v>
      </c>
      <c r="W8204" s="319"/>
      <c r="X8204" s="319"/>
      <c r="Y8204" s="319"/>
      <c r="Z8204" s="319"/>
      <c r="AA8204" s="319"/>
      <c r="AB8204" s="319"/>
      <c r="AC8204" s="319"/>
      <c r="AD8204" s="319"/>
      <c r="AE8204" s="319"/>
      <c r="AF8204" s="319"/>
    </row>
    <row r="8205" spans="2:32" s="313" customFormat="1" hidden="1" x14ac:dyDescent="0.25">
      <c r="B8205" s="313" t="s">
        <v>9263</v>
      </c>
      <c r="C8205" s="672"/>
      <c r="D8205" s="313" t="s">
        <v>13562</v>
      </c>
      <c r="E8205" s="313" t="s">
        <v>9264</v>
      </c>
      <c r="I8205" s="313" t="s">
        <v>9263</v>
      </c>
      <c r="J8205" s="313" t="s">
        <v>726</v>
      </c>
      <c r="K8205" s="313">
        <v>4</v>
      </c>
      <c r="L8205" s="319"/>
      <c r="M8205" s="319">
        <v>5</v>
      </c>
      <c r="N8205" s="319">
        <v>46</v>
      </c>
      <c r="O8205" s="319" t="s">
        <v>9647</v>
      </c>
      <c r="P8205" s="319">
        <v>138</v>
      </c>
      <c r="Q8205" s="319">
        <v>57</v>
      </c>
      <c r="R8205" s="319">
        <v>9</v>
      </c>
      <c r="S8205" s="319" t="s">
        <v>9645</v>
      </c>
      <c r="T8205" s="319">
        <v>1550</v>
      </c>
      <c r="U8205" s="319">
        <v>-4.0960000000000001</v>
      </c>
      <c r="V8205" s="319">
        <v>138.952</v>
      </c>
      <c r="W8205" s="319"/>
      <c r="X8205" s="319"/>
      <c r="Y8205" s="319"/>
      <c r="Z8205" s="319"/>
      <c r="AA8205" s="319"/>
      <c r="AB8205" s="319"/>
      <c r="AC8205" s="319"/>
      <c r="AD8205" s="319"/>
      <c r="AE8205" s="319"/>
      <c r="AF8205" s="319"/>
    </row>
    <row r="8206" spans="2:32" s="313" customFormat="1" hidden="1" x14ac:dyDescent="0.25">
      <c r="B8206" s="313" t="s">
        <v>6119</v>
      </c>
      <c r="C8206" s="672"/>
      <c r="D8206" s="313" t="s">
        <v>13563</v>
      </c>
      <c r="E8206" s="313" t="s">
        <v>6120</v>
      </c>
      <c r="I8206" s="313" t="s">
        <v>6119</v>
      </c>
      <c r="J8206" s="313" t="s">
        <v>1051</v>
      </c>
      <c r="K8206" s="313">
        <v>26</v>
      </c>
      <c r="L8206" s="319"/>
      <c r="M8206" s="319">
        <v>13</v>
      </c>
      <c r="N8206" s="319">
        <v>9</v>
      </c>
      <c r="O8206" s="319" t="s">
        <v>9644</v>
      </c>
      <c r="P8206" s="319">
        <v>68</v>
      </c>
      <c r="Q8206" s="319">
        <v>23</v>
      </c>
      <c r="R8206" s="319">
        <v>24</v>
      </c>
      <c r="S8206" s="319" t="s">
        <v>9645</v>
      </c>
      <c r="T8206" s="319">
        <v>29</v>
      </c>
      <c r="U8206" s="319">
        <v>26.219000000000001</v>
      </c>
      <c r="V8206" s="319">
        <v>68.39</v>
      </c>
      <c r="W8206" s="319"/>
      <c r="X8206" s="319"/>
      <c r="Y8206" s="319"/>
      <c r="Z8206" s="319"/>
      <c r="AA8206" s="319"/>
      <c r="AB8206" s="319"/>
      <c r="AC8206" s="319"/>
      <c r="AD8206" s="319"/>
      <c r="AE8206" s="319"/>
      <c r="AF8206" s="319"/>
    </row>
    <row r="8207" spans="2:32" s="313" customFormat="1" hidden="1" x14ac:dyDescent="0.25">
      <c r="B8207" s="313" t="s">
        <v>9427</v>
      </c>
      <c r="C8207" s="672"/>
      <c r="D8207" s="313" t="s">
        <v>13564</v>
      </c>
      <c r="E8207" s="313" t="s">
        <v>9428</v>
      </c>
      <c r="I8207" s="313" t="s">
        <v>9427</v>
      </c>
      <c r="J8207" s="313" t="s">
        <v>748</v>
      </c>
      <c r="K8207" s="313">
        <v>51</v>
      </c>
      <c r="L8207" s="319"/>
      <c r="M8207" s="319">
        <v>26</v>
      </c>
      <c r="N8207" s="319">
        <v>56</v>
      </c>
      <c r="O8207" s="319" t="s">
        <v>9644</v>
      </c>
      <c r="P8207" s="319">
        <v>4</v>
      </c>
      <c r="Q8207" s="319">
        <v>20</v>
      </c>
      <c r="R8207" s="319">
        <v>31</v>
      </c>
      <c r="S8207" s="319" t="s">
        <v>9645</v>
      </c>
      <c r="T8207" s="319">
        <v>20</v>
      </c>
      <c r="U8207" s="319">
        <v>51.448999999999998</v>
      </c>
      <c r="V8207" s="319">
        <v>4.3419999999999996</v>
      </c>
      <c r="W8207" s="319"/>
      <c r="X8207" s="319"/>
      <c r="Y8207" s="319"/>
      <c r="Z8207" s="319"/>
      <c r="AA8207" s="319"/>
      <c r="AB8207" s="319"/>
      <c r="AC8207" s="319"/>
      <c r="AD8207" s="319"/>
      <c r="AE8207" s="319"/>
      <c r="AF8207" s="319"/>
    </row>
    <row r="8208" spans="2:32" s="313" customFormat="1" hidden="1" x14ac:dyDescent="0.25">
      <c r="B8208" s="313" t="s">
        <v>9268</v>
      </c>
      <c r="C8208" s="672"/>
      <c r="D8208" s="313" t="s">
        <v>13565</v>
      </c>
      <c r="E8208" s="313" t="s">
        <v>9269</v>
      </c>
      <c r="I8208" s="313" t="s">
        <v>9268</v>
      </c>
      <c r="J8208" s="313" t="s">
        <v>2050</v>
      </c>
      <c r="K8208" s="313">
        <v>23</v>
      </c>
      <c r="L8208" s="319"/>
      <c r="M8208" s="319">
        <v>22</v>
      </c>
      <c r="N8208" s="319">
        <v>15</v>
      </c>
      <c r="O8208" s="319" t="s">
        <v>9644</v>
      </c>
      <c r="P8208" s="319">
        <v>119</v>
      </c>
      <c r="Q8208" s="319">
        <v>29</v>
      </c>
      <c r="R8208" s="319">
        <v>40</v>
      </c>
      <c r="S8208" s="319" t="s">
        <v>9645</v>
      </c>
      <c r="T8208" s="319">
        <v>4</v>
      </c>
      <c r="U8208" s="319">
        <v>23.370999999999999</v>
      </c>
      <c r="V8208" s="319">
        <v>119.494</v>
      </c>
      <c r="W8208" s="319"/>
      <c r="X8208" s="319"/>
      <c r="Y8208" s="319"/>
      <c r="Z8208" s="319"/>
      <c r="AA8208" s="319"/>
      <c r="AB8208" s="319"/>
      <c r="AC8208" s="319"/>
      <c r="AD8208" s="319"/>
      <c r="AE8208" s="319"/>
      <c r="AF8208" s="319"/>
    </row>
    <row r="8209" spans="2:32" s="313" customFormat="1" hidden="1" x14ac:dyDescent="0.25">
      <c r="B8209" s="313" t="s">
        <v>5180</v>
      </c>
      <c r="C8209" s="672"/>
      <c r="D8209" s="313" t="s">
        <v>13566</v>
      </c>
      <c r="E8209" s="313" t="s">
        <v>5187</v>
      </c>
      <c r="I8209" s="313" t="s">
        <v>5188</v>
      </c>
      <c r="J8209" s="313" t="s">
        <v>436</v>
      </c>
      <c r="K8209" s="313">
        <v>32</v>
      </c>
      <c r="L8209" s="319"/>
      <c r="M8209" s="319">
        <v>38</v>
      </c>
      <c r="N8209" s="319">
        <v>24</v>
      </c>
      <c r="O8209" s="319" t="s">
        <v>9644</v>
      </c>
      <c r="P8209" s="319">
        <v>83</v>
      </c>
      <c r="Q8209" s="319">
        <v>35</v>
      </c>
      <c r="R8209" s="319">
        <v>30</v>
      </c>
      <c r="S8209" s="319" t="s">
        <v>9648</v>
      </c>
      <c r="T8209" s="319">
        <v>90</v>
      </c>
      <c r="U8209" s="319">
        <v>32.64</v>
      </c>
      <c r="V8209" s="319">
        <v>-83.591999999999999</v>
      </c>
      <c r="W8209" s="319"/>
      <c r="X8209" s="319"/>
      <c r="Y8209" s="319"/>
      <c r="Z8209" s="319"/>
      <c r="AA8209" s="319"/>
      <c r="AB8209" s="319"/>
      <c r="AC8209" s="319"/>
      <c r="AD8209" s="319"/>
      <c r="AE8209" s="319"/>
      <c r="AF8209" s="319"/>
    </row>
    <row r="8210" spans="2:32" s="313" customFormat="1" hidden="1" x14ac:dyDescent="0.25">
      <c r="B8210" s="313" t="s">
        <v>9342</v>
      </c>
      <c r="C8210" s="672"/>
      <c r="D8210" s="313" t="s">
        <v>13567</v>
      </c>
      <c r="E8210" s="313" t="s">
        <v>9343</v>
      </c>
      <c r="I8210" s="313" t="s">
        <v>9342</v>
      </c>
      <c r="J8210" s="313" t="s">
        <v>627</v>
      </c>
      <c r="K8210" s="313">
        <v>35</v>
      </c>
      <c r="L8210" s="319"/>
      <c r="M8210" s="319">
        <v>46</v>
      </c>
      <c r="N8210" s="319">
        <v>6</v>
      </c>
      <c r="O8210" s="319" t="s">
        <v>9647</v>
      </c>
      <c r="P8210" s="319">
        <v>174</v>
      </c>
      <c r="Q8210" s="319">
        <v>21</v>
      </c>
      <c r="R8210" s="319">
        <v>54</v>
      </c>
      <c r="S8210" s="319" t="s">
        <v>9645</v>
      </c>
      <c r="T8210" s="319">
        <v>41</v>
      </c>
      <c r="U8210" s="319">
        <v>-35.768000000000001</v>
      </c>
      <c r="V8210" s="319">
        <v>174.36500000000001</v>
      </c>
      <c r="W8210" s="319"/>
      <c r="X8210" s="319"/>
      <c r="Y8210" s="319"/>
      <c r="Z8210" s="319"/>
      <c r="AA8210" s="319"/>
      <c r="AB8210" s="319"/>
      <c r="AC8210" s="319"/>
      <c r="AD8210" s="319"/>
      <c r="AE8210" s="319"/>
      <c r="AF8210" s="319"/>
    </row>
    <row r="8211" spans="2:32" s="313" customFormat="1" hidden="1" x14ac:dyDescent="0.25">
      <c r="B8211" s="313" t="s">
        <v>9441</v>
      </c>
      <c r="C8211" s="672"/>
      <c r="D8211" s="313" t="s">
        <v>13568</v>
      </c>
      <c r="E8211" s="313" t="s">
        <v>9442</v>
      </c>
      <c r="I8211" s="313" t="s">
        <v>9443</v>
      </c>
      <c r="J8211" s="313" t="s">
        <v>436</v>
      </c>
      <c r="K8211" s="313">
        <v>40</v>
      </c>
      <c r="L8211" s="319"/>
      <c r="M8211" s="319">
        <v>0</v>
      </c>
      <c r="N8211" s="319">
        <v>56</v>
      </c>
      <c r="O8211" s="319" t="s">
        <v>9644</v>
      </c>
      <c r="P8211" s="319">
        <v>74</v>
      </c>
      <c r="Q8211" s="319">
        <v>35</v>
      </c>
      <c r="R8211" s="319">
        <v>37</v>
      </c>
      <c r="S8211" s="319" t="s">
        <v>9648</v>
      </c>
      <c r="T8211" s="319">
        <v>41</v>
      </c>
      <c r="U8211" s="319">
        <v>40.015999999999998</v>
      </c>
      <c r="V8211" s="319">
        <v>-74.593999999999994</v>
      </c>
      <c r="W8211" s="319"/>
      <c r="X8211" s="319"/>
      <c r="Y8211" s="319"/>
      <c r="Z8211" s="319"/>
      <c r="AA8211" s="319"/>
      <c r="AB8211" s="319"/>
      <c r="AC8211" s="319"/>
      <c r="AD8211" s="319"/>
      <c r="AE8211" s="319"/>
      <c r="AF8211" s="319"/>
    </row>
    <row r="8212" spans="2:32" s="313" customFormat="1" hidden="1" x14ac:dyDescent="0.25">
      <c r="B8212" s="313" t="s">
        <v>9446</v>
      </c>
      <c r="C8212" s="672"/>
      <c r="D8212" s="313" t="s">
        <v>13569</v>
      </c>
      <c r="E8212" s="313" t="s">
        <v>9447</v>
      </c>
      <c r="I8212" s="313" t="s">
        <v>9448</v>
      </c>
      <c r="J8212" s="313" t="s">
        <v>3260</v>
      </c>
      <c r="K8212" s="313">
        <v>51</v>
      </c>
      <c r="L8212" s="319"/>
      <c r="M8212" s="319">
        <v>6</v>
      </c>
      <c r="N8212" s="319">
        <v>9</v>
      </c>
      <c r="O8212" s="319" t="s">
        <v>9644</v>
      </c>
      <c r="P8212" s="319">
        <v>16</v>
      </c>
      <c r="Q8212" s="319">
        <v>53</v>
      </c>
      <c r="R8212" s="319">
        <v>9</v>
      </c>
      <c r="S8212" s="319" t="s">
        <v>9645</v>
      </c>
      <c r="T8212" s="319">
        <v>124</v>
      </c>
      <c r="U8212" s="319">
        <v>51.101999999999997</v>
      </c>
      <c r="V8212" s="319">
        <v>16.885999999999999</v>
      </c>
      <c r="W8212" s="319"/>
      <c r="X8212" s="319"/>
      <c r="Y8212" s="319"/>
      <c r="Z8212" s="319"/>
      <c r="AA8212" s="319"/>
      <c r="AB8212" s="319"/>
      <c r="AC8212" s="319"/>
      <c r="AD8212" s="319"/>
      <c r="AE8212" s="319"/>
      <c r="AF8212" s="319"/>
    </row>
    <row r="8213" spans="2:32" s="313" customFormat="1" hidden="1" x14ac:dyDescent="0.25">
      <c r="B8213" s="313" t="s">
        <v>9353</v>
      </c>
      <c r="C8213" s="672"/>
      <c r="D8213" s="313" t="s">
        <v>13570</v>
      </c>
      <c r="E8213" s="313" t="s">
        <v>9354</v>
      </c>
      <c r="I8213" s="313" t="s">
        <v>9355</v>
      </c>
      <c r="J8213" s="313" t="s">
        <v>436</v>
      </c>
      <c r="K8213" s="313">
        <v>32</v>
      </c>
      <c r="L8213" s="319"/>
      <c r="M8213" s="319">
        <v>20</v>
      </c>
      <c r="N8213" s="319">
        <v>29</v>
      </c>
      <c r="O8213" s="319" t="s">
        <v>9644</v>
      </c>
      <c r="P8213" s="319">
        <v>106</v>
      </c>
      <c r="Q8213" s="319">
        <v>24</v>
      </c>
      <c r="R8213" s="319">
        <v>9</v>
      </c>
      <c r="S8213" s="319" t="s">
        <v>9648</v>
      </c>
      <c r="T8213" s="319">
        <v>1200</v>
      </c>
      <c r="U8213" s="319">
        <v>32.341000000000001</v>
      </c>
      <c r="V8213" s="319">
        <v>-106.40300000000001</v>
      </c>
      <c r="W8213" s="319"/>
      <c r="X8213" s="319"/>
      <c r="Y8213" s="319"/>
      <c r="Z8213" s="319"/>
      <c r="AA8213" s="319"/>
      <c r="AB8213" s="319"/>
      <c r="AC8213" s="319"/>
      <c r="AD8213" s="319"/>
      <c r="AE8213" s="319"/>
      <c r="AF8213" s="319"/>
    </row>
    <row r="8214" spans="2:32" s="313" customFormat="1" hidden="1" x14ac:dyDescent="0.25">
      <c r="B8214" s="313" t="s">
        <v>9333</v>
      </c>
      <c r="C8214" s="672"/>
      <c r="D8214" s="313" t="s">
        <v>13571</v>
      </c>
      <c r="E8214" s="313" t="s">
        <v>9334</v>
      </c>
      <c r="I8214" s="313" t="s">
        <v>9333</v>
      </c>
      <c r="J8214" s="313" t="s">
        <v>627</v>
      </c>
      <c r="K8214" s="313">
        <v>41</v>
      </c>
      <c r="L8214" s="319"/>
      <c r="M8214" s="319">
        <v>44</v>
      </c>
      <c r="N8214" s="319">
        <v>17</v>
      </c>
      <c r="O8214" s="319" t="s">
        <v>9647</v>
      </c>
      <c r="P8214" s="319">
        <v>171</v>
      </c>
      <c r="Q8214" s="319">
        <v>34</v>
      </c>
      <c r="R8214" s="319">
        <v>51</v>
      </c>
      <c r="S8214" s="319" t="s">
        <v>9645</v>
      </c>
      <c r="T8214" s="319">
        <v>4</v>
      </c>
      <c r="U8214" s="319">
        <v>-41.738</v>
      </c>
      <c r="V8214" s="319">
        <v>171.58099999999999</v>
      </c>
      <c r="W8214" s="319"/>
      <c r="X8214" s="319"/>
      <c r="Y8214" s="319"/>
      <c r="Z8214" s="319"/>
      <c r="AA8214" s="319"/>
      <c r="AB8214" s="319"/>
      <c r="AC8214" s="319"/>
      <c r="AD8214" s="319"/>
      <c r="AE8214" s="319"/>
      <c r="AF8214" s="319"/>
    </row>
    <row r="8215" spans="2:32" s="313" customFormat="1" hidden="1" x14ac:dyDescent="0.25">
      <c r="B8215" s="313" t="s">
        <v>9317</v>
      </c>
      <c r="C8215" s="672"/>
      <c r="D8215" s="313" t="s">
        <v>13572</v>
      </c>
      <c r="E8215" s="313" t="s">
        <v>9318</v>
      </c>
      <c r="I8215" s="313" t="s">
        <v>9317</v>
      </c>
      <c r="J8215" s="313" t="s">
        <v>651</v>
      </c>
      <c r="K8215" s="313">
        <v>26</v>
      </c>
      <c r="L8215" s="319"/>
      <c r="M8215" s="319">
        <v>41</v>
      </c>
      <c r="N8215" s="319">
        <v>10</v>
      </c>
      <c r="O8215" s="319" t="s">
        <v>9644</v>
      </c>
      <c r="P8215" s="319">
        <v>78</v>
      </c>
      <c r="Q8215" s="319">
        <v>58</v>
      </c>
      <c r="R8215" s="319">
        <v>39</v>
      </c>
      <c r="S8215" s="319" t="s">
        <v>9648</v>
      </c>
      <c r="T8215" s="319">
        <v>2</v>
      </c>
      <c r="U8215" s="319">
        <v>26.686</v>
      </c>
      <c r="V8215" s="319">
        <v>-78.977999999999994</v>
      </c>
      <c r="W8215" s="319"/>
      <c r="X8215" s="319"/>
      <c r="Y8215" s="319"/>
      <c r="Z8215" s="319"/>
      <c r="AA8215" s="319"/>
      <c r="AB8215" s="319"/>
      <c r="AC8215" s="319"/>
      <c r="AD8215" s="319"/>
      <c r="AE8215" s="319"/>
      <c r="AF8215" s="319"/>
    </row>
    <row r="8216" spans="2:32" s="313" customFormat="1" hidden="1" x14ac:dyDescent="0.25">
      <c r="B8216" s="313" t="s">
        <v>9239</v>
      </c>
      <c r="C8216" s="672"/>
      <c r="D8216" s="313" t="s">
        <v>13573</v>
      </c>
      <c r="E8216" s="313" t="s">
        <v>9240</v>
      </c>
      <c r="I8216" s="313" t="s">
        <v>9239</v>
      </c>
      <c r="J8216" s="313" t="s">
        <v>433</v>
      </c>
      <c r="K8216" s="313">
        <v>53</v>
      </c>
      <c r="L8216" s="319"/>
      <c r="M8216" s="319">
        <v>9</v>
      </c>
      <c r="N8216" s="319">
        <v>58</v>
      </c>
      <c r="O8216" s="319" t="s">
        <v>9644</v>
      </c>
      <c r="P8216" s="319">
        <v>0</v>
      </c>
      <c r="Q8216" s="319">
        <v>31</v>
      </c>
      <c r="R8216" s="319">
        <v>25</v>
      </c>
      <c r="S8216" s="319" t="s">
        <v>9648</v>
      </c>
      <c r="T8216" s="319">
        <v>71</v>
      </c>
      <c r="U8216" s="319">
        <v>53.165999999999997</v>
      </c>
      <c r="V8216" s="319">
        <v>-0.52400000000000002</v>
      </c>
      <c r="W8216" s="319"/>
      <c r="X8216" s="319"/>
      <c r="Y8216" s="319"/>
      <c r="Z8216" s="319"/>
      <c r="AA8216" s="319"/>
      <c r="AB8216" s="319"/>
      <c r="AC8216" s="319"/>
      <c r="AD8216" s="319"/>
      <c r="AE8216" s="319"/>
      <c r="AF8216" s="319"/>
    </row>
    <row r="8217" spans="2:32" s="313" customFormat="1" hidden="1" x14ac:dyDescent="0.25">
      <c r="B8217" s="313" t="s">
        <v>9449</v>
      </c>
      <c r="C8217" s="672"/>
      <c r="D8217" s="313" t="s">
        <v>13574</v>
      </c>
      <c r="E8217" s="313" t="s">
        <v>9450</v>
      </c>
      <c r="I8217" s="313" t="s">
        <v>9451</v>
      </c>
      <c r="J8217" s="313" t="s">
        <v>1291</v>
      </c>
      <c r="K8217" s="313">
        <v>30</v>
      </c>
      <c r="L8217" s="319"/>
      <c r="M8217" s="319">
        <v>47</v>
      </c>
      <c r="N8217" s="319">
        <v>1</v>
      </c>
      <c r="O8217" s="319" t="s">
        <v>9644</v>
      </c>
      <c r="P8217" s="319">
        <v>114</v>
      </c>
      <c r="Q8217" s="319">
        <v>12</v>
      </c>
      <c r="R8217" s="319">
        <v>29</v>
      </c>
      <c r="S8217" s="319" t="s">
        <v>9645</v>
      </c>
      <c r="T8217" s="319">
        <v>36</v>
      </c>
      <c r="U8217" s="319">
        <v>30.783999999999999</v>
      </c>
      <c r="V8217" s="319">
        <v>114.208</v>
      </c>
      <c r="W8217" s="319"/>
      <c r="X8217" s="319"/>
      <c r="Y8217" s="319"/>
      <c r="Z8217" s="319"/>
      <c r="AA8217" s="319"/>
      <c r="AB8217" s="319"/>
      <c r="AC8217" s="319"/>
      <c r="AD8217" s="319"/>
      <c r="AE8217" s="319"/>
      <c r="AF8217" s="319"/>
    </row>
    <row r="8218" spans="2:32" s="313" customFormat="1" hidden="1" x14ac:dyDescent="0.25">
      <c r="B8218" s="313" t="s">
        <v>9295</v>
      </c>
      <c r="C8218" s="672"/>
      <c r="D8218" s="313" t="s">
        <v>13575</v>
      </c>
      <c r="E8218" s="313" t="s">
        <v>9296</v>
      </c>
      <c r="I8218" s="313" t="s">
        <v>9295</v>
      </c>
      <c r="J8218" s="313" t="s">
        <v>2482</v>
      </c>
      <c r="K8218" s="313">
        <v>7</v>
      </c>
      <c r="L8218" s="319"/>
      <c r="M8218" s="319">
        <v>43</v>
      </c>
      <c r="N8218" s="319">
        <v>32</v>
      </c>
      <c r="O8218" s="319" t="s">
        <v>9644</v>
      </c>
      <c r="P8218" s="319">
        <v>27</v>
      </c>
      <c r="Q8218" s="319">
        <v>58</v>
      </c>
      <c r="R8218" s="319">
        <v>46</v>
      </c>
      <c r="S8218" s="319" t="s">
        <v>9645</v>
      </c>
      <c r="T8218" s="319">
        <v>433</v>
      </c>
      <c r="U8218" s="319">
        <v>7.726</v>
      </c>
      <c r="V8218" s="319">
        <v>27.978999999999999</v>
      </c>
      <c r="W8218" s="319"/>
      <c r="X8218" s="319"/>
      <c r="Y8218" s="319"/>
      <c r="Z8218" s="319"/>
      <c r="AA8218" s="319"/>
      <c r="AB8218" s="319"/>
      <c r="AC8218" s="319"/>
      <c r="AD8218" s="319"/>
      <c r="AE8218" s="319"/>
      <c r="AF8218" s="319"/>
    </row>
    <row r="8219" spans="2:32" s="313" customFormat="1" hidden="1" x14ac:dyDescent="0.25">
      <c r="B8219" s="313" t="s">
        <v>5315</v>
      </c>
      <c r="C8219" s="672"/>
      <c r="D8219" s="313" t="s">
        <v>13576</v>
      </c>
      <c r="E8219" s="313" t="s">
        <v>5316</v>
      </c>
      <c r="I8219" s="313" t="s">
        <v>5317</v>
      </c>
      <c r="J8219" s="313" t="s">
        <v>722</v>
      </c>
      <c r="K8219" s="313">
        <v>22</v>
      </c>
      <c r="L8219" s="319"/>
      <c r="M8219" s="319">
        <v>7</v>
      </c>
      <c r="N8219" s="319">
        <v>11</v>
      </c>
      <c r="O8219" s="319" t="s">
        <v>9647</v>
      </c>
      <c r="P8219" s="319">
        <v>48</v>
      </c>
      <c r="Q8219" s="319">
        <v>1</v>
      </c>
      <c r="R8219" s="319">
        <v>18</v>
      </c>
      <c r="S8219" s="319" t="s">
        <v>9645</v>
      </c>
      <c r="T8219" s="319">
        <v>11</v>
      </c>
      <c r="U8219" s="319">
        <v>-22.12</v>
      </c>
      <c r="V8219" s="319">
        <v>48.021999999999998</v>
      </c>
      <c r="W8219" s="319"/>
      <c r="X8219" s="319"/>
      <c r="Y8219" s="319"/>
      <c r="Z8219" s="319"/>
      <c r="AA8219" s="319"/>
      <c r="AB8219" s="319"/>
      <c r="AC8219" s="319"/>
      <c r="AD8219" s="319"/>
      <c r="AE8219" s="319"/>
      <c r="AF8219" s="319"/>
    </row>
    <row r="8220" spans="2:32" s="313" customFormat="1" hidden="1" x14ac:dyDescent="0.25">
      <c r="B8220" s="313" t="s">
        <v>9385</v>
      </c>
      <c r="C8220" s="672"/>
      <c r="D8220" s="313" t="s">
        <v>13577</v>
      </c>
      <c r="E8220" s="313" t="s">
        <v>9386</v>
      </c>
      <c r="I8220" s="313" t="s">
        <v>9387</v>
      </c>
      <c r="J8220" s="313" t="s">
        <v>406</v>
      </c>
      <c r="K8220" s="313">
        <v>53</v>
      </c>
      <c r="L8220" s="319"/>
      <c r="M8220" s="319">
        <v>30</v>
      </c>
      <c r="N8220" s="319">
        <v>17</v>
      </c>
      <c r="O8220" s="319" t="s">
        <v>9644</v>
      </c>
      <c r="P8220" s="319">
        <v>8</v>
      </c>
      <c r="Q8220" s="319">
        <v>3</v>
      </c>
      <c r="R8220" s="319">
        <v>12</v>
      </c>
      <c r="S8220" s="319" t="s">
        <v>9645</v>
      </c>
      <c r="T8220" s="319">
        <v>5</v>
      </c>
      <c r="U8220" s="319">
        <v>53.505000000000003</v>
      </c>
      <c r="V8220" s="319">
        <v>8.0530000000000008</v>
      </c>
      <c r="W8220" s="319"/>
      <c r="X8220" s="319"/>
      <c r="Y8220" s="319"/>
      <c r="Z8220" s="319"/>
      <c r="AA8220" s="319"/>
      <c r="AB8220" s="319"/>
      <c r="AC8220" s="319"/>
      <c r="AD8220" s="319"/>
      <c r="AE8220" s="319"/>
      <c r="AF8220" s="319"/>
    </row>
    <row r="8221" spans="2:32" s="313" customFormat="1" hidden="1" x14ac:dyDescent="0.25">
      <c r="B8221" s="313" t="s">
        <v>9382</v>
      </c>
      <c r="C8221" s="672"/>
      <c r="D8221" s="313" t="s">
        <v>13578</v>
      </c>
      <c r="E8221" s="313" t="s">
        <v>9383</v>
      </c>
      <c r="I8221" s="313" t="s">
        <v>9384</v>
      </c>
      <c r="J8221" s="313" t="s">
        <v>436</v>
      </c>
      <c r="K8221" s="313">
        <v>39</v>
      </c>
      <c r="L8221" s="319"/>
      <c r="M8221" s="319">
        <v>0</v>
      </c>
      <c r="N8221" s="319">
        <v>30</v>
      </c>
      <c r="O8221" s="319" t="s">
        <v>9644</v>
      </c>
      <c r="P8221" s="319">
        <v>74</v>
      </c>
      <c r="Q8221" s="319">
        <v>54</v>
      </c>
      <c r="R8221" s="319">
        <v>29</v>
      </c>
      <c r="S8221" s="319" t="s">
        <v>9648</v>
      </c>
      <c r="T8221" s="319">
        <v>8</v>
      </c>
      <c r="U8221" s="319">
        <v>39.008000000000003</v>
      </c>
      <c r="V8221" s="319">
        <v>-74.908000000000001</v>
      </c>
      <c r="W8221" s="319"/>
      <c r="X8221" s="319"/>
      <c r="Y8221" s="319"/>
      <c r="Z8221" s="319"/>
      <c r="AA8221" s="319"/>
      <c r="AB8221" s="319"/>
      <c r="AC8221" s="319"/>
      <c r="AD8221" s="319"/>
      <c r="AE8221" s="319"/>
      <c r="AF8221" s="319"/>
    </row>
    <row r="8222" spans="2:32" s="313" customFormat="1" hidden="1" x14ac:dyDescent="0.25">
      <c r="B8222" s="313" t="s">
        <v>9335</v>
      </c>
      <c r="C8222" s="672"/>
      <c r="D8222" s="313" t="s">
        <v>13579</v>
      </c>
      <c r="E8222" s="313" t="s">
        <v>9336</v>
      </c>
      <c r="I8222" s="313" t="s">
        <v>9337</v>
      </c>
      <c r="J8222" s="313" t="s">
        <v>3372</v>
      </c>
      <c r="K8222" s="313">
        <v>3</v>
      </c>
      <c r="L8222" s="319"/>
      <c r="M8222" s="319">
        <v>35</v>
      </c>
      <c r="N8222" s="319">
        <v>1</v>
      </c>
      <c r="O8222" s="319" t="s">
        <v>9647</v>
      </c>
      <c r="P8222" s="319">
        <v>143</v>
      </c>
      <c r="Q8222" s="319">
        <v>40</v>
      </c>
      <c r="R8222" s="319">
        <v>9</v>
      </c>
      <c r="S8222" s="319" t="s">
        <v>9645</v>
      </c>
      <c r="T8222" s="319">
        <v>6</v>
      </c>
      <c r="U8222" s="319">
        <v>-3.5840000000000001</v>
      </c>
      <c r="V8222" s="319">
        <v>143.66900000000001</v>
      </c>
      <c r="W8222" s="319"/>
      <c r="X8222" s="319"/>
      <c r="Y8222" s="319"/>
      <c r="Z8222" s="319"/>
      <c r="AA8222" s="319"/>
      <c r="AB8222" s="319"/>
      <c r="AC8222" s="319"/>
      <c r="AD8222" s="319"/>
      <c r="AE8222" s="319"/>
      <c r="AF8222" s="319"/>
    </row>
    <row r="8223" spans="2:32" s="313" customFormat="1" hidden="1" x14ac:dyDescent="0.25">
      <c r="B8223" s="313" t="s">
        <v>881</v>
      </c>
      <c r="C8223" s="672"/>
      <c r="D8223" s="313" t="s">
        <v>13580</v>
      </c>
      <c r="E8223" s="313" t="s">
        <v>882</v>
      </c>
      <c r="I8223" s="313" t="s">
        <v>883</v>
      </c>
      <c r="J8223" s="313" t="s">
        <v>423</v>
      </c>
      <c r="K8223" s="313">
        <v>44</v>
      </c>
      <c r="L8223" s="319"/>
      <c r="M8223" s="319">
        <v>35</v>
      </c>
      <c r="N8223" s="319">
        <v>47</v>
      </c>
      <c r="O8223" s="319" t="s">
        <v>9644</v>
      </c>
      <c r="P8223" s="319">
        <v>1</v>
      </c>
      <c r="Q8223" s="319">
        <v>6</v>
      </c>
      <c r="R8223" s="319">
        <v>39</v>
      </c>
      <c r="S8223" s="319" t="s">
        <v>9648</v>
      </c>
      <c r="T8223" s="319">
        <v>15</v>
      </c>
      <c r="U8223" s="319">
        <v>44.595999999999997</v>
      </c>
      <c r="V8223" s="319">
        <v>-1.111</v>
      </c>
      <c r="W8223" s="319"/>
      <c r="X8223" s="319"/>
      <c r="Y8223" s="319"/>
      <c r="Z8223" s="319"/>
      <c r="AA8223" s="319"/>
      <c r="AB8223" s="319"/>
      <c r="AC8223" s="319"/>
      <c r="AD8223" s="319"/>
      <c r="AE8223" s="319"/>
      <c r="AF8223" s="319"/>
    </row>
    <row r="8224" spans="2:32" s="313" customFormat="1" hidden="1" x14ac:dyDescent="0.25">
      <c r="B8224" s="313" t="s">
        <v>1985</v>
      </c>
      <c r="C8224" s="672"/>
      <c r="D8224" s="313" t="s">
        <v>13581</v>
      </c>
      <c r="E8224" s="313" t="s">
        <v>1986</v>
      </c>
      <c r="I8224" s="313" t="s">
        <v>1985</v>
      </c>
      <c r="J8224" s="313" t="s">
        <v>665</v>
      </c>
      <c r="K8224" s="313">
        <v>27</v>
      </c>
      <c r="L8224" s="319"/>
      <c r="M8224" s="319">
        <v>8</v>
      </c>
      <c r="N8224" s="319">
        <v>3</v>
      </c>
      <c r="O8224" s="319" t="s">
        <v>9647</v>
      </c>
      <c r="P8224" s="319">
        <v>52</v>
      </c>
      <c r="Q8224" s="319">
        <v>39</v>
      </c>
      <c r="R8224" s="319">
        <v>23</v>
      </c>
      <c r="S8224" s="319" t="s">
        <v>9648</v>
      </c>
      <c r="T8224" s="319">
        <v>655</v>
      </c>
      <c r="U8224" s="319">
        <v>-27.134</v>
      </c>
      <c r="V8224" s="319">
        <v>-52.655999999999999</v>
      </c>
      <c r="W8224" s="319"/>
      <c r="X8224" s="319"/>
      <c r="Y8224" s="319"/>
      <c r="Z8224" s="319"/>
      <c r="AA8224" s="319"/>
      <c r="AB8224" s="319"/>
      <c r="AC8224" s="319"/>
      <c r="AD8224" s="319"/>
      <c r="AE8224" s="319"/>
      <c r="AF8224" s="319"/>
    </row>
    <row r="8225" spans="2:32" s="313" customFormat="1" hidden="1" x14ac:dyDescent="0.25">
      <c r="B8225" s="313" t="s">
        <v>1442</v>
      </c>
      <c r="C8225" s="672"/>
      <c r="D8225" s="313" t="s">
        <v>13582</v>
      </c>
      <c r="E8225" s="313" t="s">
        <v>1443</v>
      </c>
      <c r="I8225" s="313" t="s">
        <v>1442</v>
      </c>
      <c r="J8225" s="313" t="s">
        <v>418</v>
      </c>
      <c r="K8225" s="313">
        <v>32</v>
      </c>
      <c r="L8225" s="319"/>
      <c r="M8225" s="319">
        <v>53</v>
      </c>
      <c r="N8225" s="319">
        <v>44</v>
      </c>
      <c r="O8225" s="319" t="s">
        <v>9644</v>
      </c>
      <c r="P8225" s="319">
        <v>59</v>
      </c>
      <c r="Q8225" s="319">
        <v>16</v>
      </c>
      <c r="R8225" s="319">
        <v>32</v>
      </c>
      <c r="S8225" s="319" t="s">
        <v>9645</v>
      </c>
      <c r="T8225" s="319">
        <v>1537</v>
      </c>
      <c r="U8225" s="319">
        <v>32.896000000000001</v>
      </c>
      <c r="V8225" s="319">
        <v>59.276000000000003</v>
      </c>
      <c r="W8225" s="319"/>
      <c r="X8225" s="319"/>
      <c r="Y8225" s="319"/>
      <c r="Z8225" s="319"/>
      <c r="AA8225" s="319"/>
      <c r="AB8225" s="319"/>
      <c r="AC8225" s="319"/>
      <c r="AD8225" s="319"/>
      <c r="AE8225" s="319"/>
      <c r="AF8225" s="319"/>
    </row>
    <row r="8226" spans="2:32" s="313" customFormat="1" hidden="1" x14ac:dyDescent="0.25">
      <c r="B8226" s="313" t="s">
        <v>1548</v>
      </c>
      <c r="C8226" s="672"/>
      <c r="D8226" s="313" t="s">
        <v>13583</v>
      </c>
      <c r="E8226" s="313" t="s">
        <v>1549</v>
      </c>
      <c r="I8226" s="313" t="s">
        <v>1550</v>
      </c>
      <c r="J8226" s="313" t="s">
        <v>423</v>
      </c>
      <c r="K8226" s="313">
        <v>46</v>
      </c>
      <c r="L8226" s="319"/>
      <c r="M8226" s="319">
        <v>12</v>
      </c>
      <c r="N8226" s="319">
        <v>3</v>
      </c>
      <c r="O8226" s="319" t="s">
        <v>9644</v>
      </c>
      <c r="P8226" s="319">
        <v>5</v>
      </c>
      <c r="Q8226" s="319">
        <v>17</v>
      </c>
      <c r="R8226" s="319">
        <v>31</v>
      </c>
      <c r="S8226" s="319" t="s">
        <v>9645</v>
      </c>
      <c r="T8226" s="319">
        <v>262</v>
      </c>
      <c r="U8226" s="319">
        <v>46.201000000000001</v>
      </c>
      <c r="V8226" s="319">
        <v>5.2919999999999998</v>
      </c>
      <c r="W8226" s="319"/>
      <c r="X8226" s="319"/>
      <c r="Y8226" s="319"/>
      <c r="Z8226" s="319"/>
      <c r="AA8226" s="319"/>
      <c r="AB8226" s="319"/>
      <c r="AC8226" s="319"/>
      <c r="AD8226" s="319"/>
      <c r="AE8226" s="319"/>
      <c r="AF8226" s="319"/>
    </row>
    <row r="8227" spans="2:32" s="313" customFormat="1" hidden="1" x14ac:dyDescent="0.25">
      <c r="B8227" s="313" t="s">
        <v>1959</v>
      </c>
      <c r="C8227" s="672"/>
      <c r="D8227" s="313" t="s">
        <v>13584</v>
      </c>
      <c r="E8227" s="313" t="s">
        <v>1960</v>
      </c>
      <c r="I8227" s="313" t="s">
        <v>1961</v>
      </c>
      <c r="J8227" s="313" t="s">
        <v>423</v>
      </c>
      <c r="K8227" s="313">
        <v>46</v>
      </c>
      <c r="L8227" s="319"/>
      <c r="M8227" s="319">
        <v>49</v>
      </c>
      <c r="N8227" s="319">
        <v>33</v>
      </c>
      <c r="O8227" s="319" t="s">
        <v>9644</v>
      </c>
      <c r="P8227" s="319">
        <v>4</v>
      </c>
      <c r="Q8227" s="319">
        <v>49</v>
      </c>
      <c r="R8227" s="319">
        <v>3</v>
      </c>
      <c r="S8227" s="319" t="s">
        <v>9645</v>
      </c>
      <c r="T8227" s="319">
        <v>190</v>
      </c>
      <c r="U8227" s="319">
        <v>46.826000000000001</v>
      </c>
      <c r="V8227" s="319">
        <v>4.8170000000000002</v>
      </c>
      <c r="W8227" s="319"/>
      <c r="X8227" s="319"/>
      <c r="Y8227" s="319"/>
      <c r="Z8227" s="319"/>
      <c r="AA8227" s="319"/>
      <c r="AB8227" s="319"/>
      <c r="AC8227" s="319"/>
      <c r="AD8227" s="319"/>
      <c r="AE8227" s="319"/>
      <c r="AF8227" s="319"/>
    </row>
    <row r="8228" spans="2:32" s="313" customFormat="1" hidden="1" x14ac:dyDescent="0.25">
      <c r="B8228" s="313" t="s">
        <v>3579</v>
      </c>
      <c r="C8228" s="672"/>
      <c r="D8228" s="313" t="s">
        <v>13585</v>
      </c>
      <c r="E8228" s="313" t="s">
        <v>3581</v>
      </c>
      <c r="I8228" s="313" t="s">
        <v>3582</v>
      </c>
      <c r="J8228" s="313" t="s">
        <v>406</v>
      </c>
      <c r="K8228" s="313">
        <v>53</v>
      </c>
      <c r="L8228" s="319"/>
      <c r="M8228" s="319">
        <v>32</v>
      </c>
      <c r="N8228" s="319">
        <v>7</v>
      </c>
      <c r="O8228" s="319" t="s">
        <v>9644</v>
      </c>
      <c r="P8228" s="319">
        <v>9</v>
      </c>
      <c r="Q8228" s="319">
        <v>50</v>
      </c>
      <c r="R8228" s="319">
        <v>7</v>
      </c>
      <c r="S8228" s="319" t="s">
        <v>9645</v>
      </c>
      <c r="T8228" s="319">
        <v>6</v>
      </c>
      <c r="U8228" s="319">
        <v>53.534999999999997</v>
      </c>
      <c r="V8228" s="319">
        <v>9.8350000000000009</v>
      </c>
      <c r="W8228" s="319"/>
      <c r="X8228" s="319"/>
      <c r="Y8228" s="319"/>
      <c r="Z8228" s="319"/>
      <c r="AA8228" s="319"/>
      <c r="AB8228" s="319"/>
      <c r="AC8228" s="319"/>
      <c r="AD8228" s="319"/>
      <c r="AE8228" s="319"/>
      <c r="AF8228" s="319"/>
    </row>
    <row r="8229" spans="2:32" s="313" customFormat="1" hidden="1" x14ac:dyDescent="0.25">
      <c r="B8229" s="313" t="s">
        <v>9454</v>
      </c>
      <c r="C8229" s="672"/>
      <c r="D8229" s="313" t="s">
        <v>13586</v>
      </c>
      <c r="E8229" s="313" t="s">
        <v>9455</v>
      </c>
      <c r="I8229" s="313" t="s">
        <v>9454</v>
      </c>
      <c r="J8229" s="313" t="s">
        <v>1343</v>
      </c>
      <c r="K8229" s="313">
        <v>16</v>
      </c>
      <c r="L8229" s="319"/>
      <c r="M8229" s="319">
        <v>45</v>
      </c>
      <c r="N8229" s="319">
        <v>19</v>
      </c>
      <c r="O8229" s="319" t="s">
        <v>9647</v>
      </c>
      <c r="P8229" s="319">
        <v>14</v>
      </c>
      <c r="Q8229" s="319">
        <v>57</v>
      </c>
      <c r="R8229" s="319">
        <v>55</v>
      </c>
      <c r="S8229" s="319" t="s">
        <v>9645</v>
      </c>
      <c r="T8229" s="319">
        <v>1108</v>
      </c>
      <c r="U8229" s="319">
        <v>-16.754999999999999</v>
      </c>
      <c r="V8229" s="319">
        <v>14.965</v>
      </c>
      <c r="W8229" s="319"/>
      <c r="X8229" s="319"/>
      <c r="Y8229" s="319"/>
      <c r="Z8229" s="319"/>
      <c r="AA8229" s="319"/>
      <c r="AB8229" s="319"/>
      <c r="AC8229" s="319"/>
      <c r="AD8229" s="319"/>
      <c r="AE8229" s="319"/>
      <c r="AF8229" s="319"/>
    </row>
    <row r="8230" spans="2:32" s="313" customFormat="1" hidden="1" x14ac:dyDescent="0.25">
      <c r="B8230" s="313" t="s">
        <v>9462</v>
      </c>
      <c r="C8230" s="672"/>
      <c r="D8230" s="313" t="s">
        <v>13587</v>
      </c>
      <c r="E8230" s="313" t="s">
        <v>9463</v>
      </c>
      <c r="I8230" s="313" t="s">
        <v>9464</v>
      </c>
      <c r="J8230" s="313" t="s">
        <v>1291</v>
      </c>
      <c r="K8230" s="313">
        <v>27</v>
      </c>
      <c r="L8230" s="319"/>
      <c r="M8230" s="319">
        <v>59</v>
      </c>
      <c r="N8230" s="319">
        <v>19</v>
      </c>
      <c r="O8230" s="319" t="s">
        <v>9644</v>
      </c>
      <c r="P8230" s="319">
        <v>102</v>
      </c>
      <c r="Q8230" s="319">
        <v>11</v>
      </c>
      <c r="R8230" s="319">
        <v>3</v>
      </c>
      <c r="S8230" s="319" t="s">
        <v>9645</v>
      </c>
      <c r="T8230" s="319">
        <v>1559</v>
      </c>
      <c r="U8230" s="319">
        <v>27.989000000000001</v>
      </c>
      <c r="V8230" s="319">
        <v>102.184</v>
      </c>
      <c r="W8230" s="319"/>
      <c r="X8230" s="319"/>
      <c r="Y8230" s="319"/>
      <c r="Z8230" s="319"/>
      <c r="AA8230" s="319"/>
      <c r="AB8230" s="319"/>
      <c r="AC8230" s="319"/>
      <c r="AD8230" s="319"/>
      <c r="AE8230" s="319"/>
      <c r="AF8230" s="319"/>
    </row>
    <row r="8231" spans="2:32" s="313" customFormat="1" hidden="1" x14ac:dyDescent="0.25">
      <c r="B8231" s="313" t="s">
        <v>9459</v>
      </c>
      <c r="C8231" s="672"/>
      <c r="D8231" s="313" t="s">
        <v>13588</v>
      </c>
      <c r="E8231" s="313" t="s">
        <v>9460</v>
      </c>
      <c r="I8231" s="313" t="s">
        <v>9461</v>
      </c>
      <c r="J8231" s="313" t="s">
        <v>1291</v>
      </c>
      <c r="K8231" s="313">
        <v>34</v>
      </c>
      <c r="L8231" s="319"/>
      <c r="M8231" s="319">
        <v>26</v>
      </c>
      <c r="N8231" s="319">
        <v>45</v>
      </c>
      <c r="O8231" s="319" t="s">
        <v>9644</v>
      </c>
      <c r="P8231" s="319">
        <v>108</v>
      </c>
      <c r="Q8231" s="319">
        <v>45</v>
      </c>
      <c r="R8231" s="319">
        <v>9</v>
      </c>
      <c r="S8231" s="319" t="s">
        <v>9645</v>
      </c>
      <c r="T8231" s="319">
        <v>480</v>
      </c>
      <c r="U8231" s="319">
        <v>34.445999999999998</v>
      </c>
      <c r="V8231" s="319">
        <v>108.752</v>
      </c>
      <c r="W8231" s="319"/>
      <c r="X8231" s="319"/>
      <c r="Y8231" s="319"/>
      <c r="Z8231" s="319"/>
      <c r="AA8231" s="319"/>
      <c r="AB8231" s="319"/>
      <c r="AC8231" s="319"/>
      <c r="AD8231" s="319"/>
      <c r="AE8231" s="319"/>
      <c r="AF8231" s="319"/>
    </row>
    <row r="8232" spans="2:32" s="313" customFormat="1" hidden="1" x14ac:dyDescent="0.25">
      <c r="B8232" s="313" t="s">
        <v>8219</v>
      </c>
      <c r="C8232" s="672"/>
      <c r="D8232" s="313" t="s">
        <v>13589</v>
      </c>
      <c r="E8232" s="313" t="s">
        <v>8222</v>
      </c>
      <c r="I8232" s="313" t="s">
        <v>8223</v>
      </c>
      <c r="J8232" s="313" t="s">
        <v>1076</v>
      </c>
      <c r="K8232" s="313">
        <v>16</v>
      </c>
      <c r="L8232" s="319"/>
      <c r="M8232" s="319">
        <v>2</v>
      </c>
      <c r="N8232" s="319">
        <v>59</v>
      </c>
      <c r="O8232" s="319" t="s">
        <v>9644</v>
      </c>
      <c r="P8232" s="319">
        <v>16</v>
      </c>
      <c r="Q8232" s="319">
        <v>27</v>
      </c>
      <c r="R8232" s="319">
        <v>40</v>
      </c>
      <c r="S8232" s="319" t="s">
        <v>9648</v>
      </c>
      <c r="T8232" s="319">
        <v>3</v>
      </c>
      <c r="U8232" s="319">
        <v>16.05</v>
      </c>
      <c r="V8232" s="319">
        <v>-16.460999999999999</v>
      </c>
      <c r="W8232" s="319"/>
      <c r="X8232" s="319"/>
      <c r="Y8232" s="319"/>
      <c r="Z8232" s="319"/>
      <c r="AA8232" s="319"/>
      <c r="AB8232" s="319"/>
      <c r="AC8232" s="319"/>
      <c r="AD8232" s="319"/>
      <c r="AE8232" s="319"/>
      <c r="AF8232" s="319"/>
    </row>
    <row r="8233" spans="2:32" s="313" customFormat="1" hidden="1" x14ac:dyDescent="0.25">
      <c r="B8233" s="313" t="s">
        <v>5341</v>
      </c>
      <c r="C8233" s="672"/>
      <c r="D8233" s="313" t="s">
        <v>13590</v>
      </c>
      <c r="E8233" s="313" t="s">
        <v>5342</v>
      </c>
      <c r="I8233" s="313" t="s">
        <v>5341</v>
      </c>
      <c r="J8233" s="313" t="s">
        <v>752</v>
      </c>
      <c r="K8233" s="313">
        <v>14</v>
      </c>
      <c r="L8233" s="319"/>
      <c r="M8233" s="319">
        <v>26</v>
      </c>
      <c r="N8233" s="319">
        <v>12</v>
      </c>
      <c r="O8233" s="319" t="s">
        <v>9647</v>
      </c>
      <c r="P8233" s="319">
        <v>146</v>
      </c>
      <c r="Q8233" s="319">
        <v>4</v>
      </c>
      <c r="R8233" s="319">
        <v>12</v>
      </c>
      <c r="S8233" s="319" t="s">
        <v>9648</v>
      </c>
      <c r="T8233" s="319">
        <v>5</v>
      </c>
      <c r="U8233" s="319">
        <v>-14.436999999999999</v>
      </c>
      <c r="V8233" s="319">
        <v>-146.07</v>
      </c>
      <c r="W8233" s="319"/>
      <c r="X8233" s="319"/>
      <c r="Y8233" s="319"/>
      <c r="Z8233" s="319"/>
      <c r="AA8233" s="319"/>
      <c r="AB8233" s="319"/>
      <c r="AC8233" s="319"/>
      <c r="AD8233" s="319"/>
      <c r="AE8233" s="319"/>
      <c r="AF8233" s="319"/>
    </row>
    <row r="8234" spans="2:32" s="313" customFormat="1" hidden="1" x14ac:dyDescent="0.25">
      <c r="B8234" s="313" t="s">
        <v>9456</v>
      </c>
      <c r="C8234" s="672"/>
      <c r="D8234" s="313" t="s">
        <v>13591</v>
      </c>
      <c r="E8234" s="313" t="s">
        <v>9457</v>
      </c>
      <c r="I8234" s="313" t="s">
        <v>9458</v>
      </c>
      <c r="J8234" s="313" t="s">
        <v>1291</v>
      </c>
      <c r="K8234" s="313">
        <v>24</v>
      </c>
      <c r="L8234" s="319"/>
      <c r="M8234" s="319">
        <v>32</v>
      </c>
      <c r="N8234" s="319">
        <v>38</v>
      </c>
      <c r="O8234" s="319" t="s">
        <v>9644</v>
      </c>
      <c r="P8234" s="319">
        <v>118</v>
      </c>
      <c r="Q8234" s="319">
        <v>7</v>
      </c>
      <c r="R8234" s="319">
        <v>39</v>
      </c>
      <c r="S8234" s="319" t="s">
        <v>9645</v>
      </c>
      <c r="T8234" s="319">
        <v>18</v>
      </c>
      <c r="U8234" s="319">
        <v>24.544</v>
      </c>
      <c r="V8234" s="319">
        <v>118.127</v>
      </c>
      <c r="W8234" s="319"/>
      <c r="X8234" s="319"/>
      <c r="Y8234" s="319"/>
      <c r="Z8234" s="319"/>
      <c r="AA8234" s="319"/>
      <c r="AB8234" s="319"/>
      <c r="AC8234" s="319"/>
      <c r="AD8234" s="319"/>
      <c r="AE8234" s="319"/>
      <c r="AF8234" s="319"/>
    </row>
    <row r="8235" spans="2:32" s="313" customFormat="1" hidden="1" x14ac:dyDescent="0.25">
      <c r="B8235" s="313" t="s">
        <v>5162</v>
      </c>
      <c r="C8235" s="672"/>
      <c r="D8235" s="313" t="s">
        <v>13592</v>
      </c>
      <c r="E8235" s="313" t="s">
        <v>5163</v>
      </c>
      <c r="I8235" s="313" t="s">
        <v>5162</v>
      </c>
      <c r="J8235" s="313" t="s">
        <v>714</v>
      </c>
      <c r="K8235" s="313">
        <v>2</v>
      </c>
      <c r="L8235" s="319"/>
      <c r="M8235" s="319">
        <v>17</v>
      </c>
      <c r="N8235" s="319">
        <v>57</v>
      </c>
      <c r="O8235" s="319" t="s">
        <v>9647</v>
      </c>
      <c r="P8235" s="319">
        <v>78</v>
      </c>
      <c r="Q8235" s="319">
        <v>7</v>
      </c>
      <c r="R8235" s="319">
        <v>14</v>
      </c>
      <c r="S8235" s="319" t="s">
        <v>9648</v>
      </c>
      <c r="T8235" s="319">
        <v>1001</v>
      </c>
      <c r="U8235" s="319">
        <v>-2.2989999999999999</v>
      </c>
      <c r="V8235" s="319">
        <v>-78.120999999999995</v>
      </c>
      <c r="W8235" s="319"/>
      <c r="X8235" s="319"/>
      <c r="Y8235" s="319"/>
      <c r="Z8235" s="319"/>
      <c r="AA8235" s="319"/>
      <c r="AB8235" s="319"/>
      <c r="AC8235" s="319"/>
      <c r="AD8235" s="319"/>
      <c r="AE8235" s="319"/>
      <c r="AF8235" s="319"/>
    </row>
    <row r="8236" spans="2:32" s="313" customFormat="1" hidden="1" x14ac:dyDescent="0.25">
      <c r="B8236" s="313" t="s">
        <v>5910</v>
      </c>
      <c r="C8236" s="672"/>
      <c r="D8236" s="313" t="s">
        <v>13593</v>
      </c>
      <c r="E8236" s="313" t="s">
        <v>5911</v>
      </c>
      <c r="I8236" s="313" t="s">
        <v>5912</v>
      </c>
      <c r="J8236" s="313" t="s">
        <v>423</v>
      </c>
      <c r="K8236" s="313">
        <v>46</v>
      </c>
      <c r="L8236" s="319"/>
      <c r="M8236" s="319">
        <v>32</v>
      </c>
      <c r="N8236" s="319">
        <v>4</v>
      </c>
      <c r="O8236" s="319" t="s">
        <v>9644</v>
      </c>
      <c r="P8236" s="319">
        <v>3</v>
      </c>
      <c r="Q8236" s="319">
        <v>25</v>
      </c>
      <c r="R8236" s="319">
        <v>25</v>
      </c>
      <c r="S8236" s="319" t="s">
        <v>9645</v>
      </c>
      <c r="T8236" s="319">
        <v>279</v>
      </c>
      <c r="U8236" s="319">
        <v>46.533999999999999</v>
      </c>
      <c r="V8236" s="319">
        <v>3.4239999999999999</v>
      </c>
      <c r="W8236" s="319"/>
      <c r="X8236" s="319"/>
      <c r="Y8236" s="319"/>
      <c r="Z8236" s="319"/>
      <c r="AA8236" s="319"/>
      <c r="AB8236" s="319"/>
      <c r="AC8236" s="319"/>
      <c r="AD8236" s="319"/>
      <c r="AE8236" s="319"/>
      <c r="AF8236" s="319"/>
    </row>
    <row r="8237" spans="2:32" s="313" customFormat="1" hidden="1" x14ac:dyDescent="0.25">
      <c r="B8237" s="313" t="s">
        <v>7205</v>
      </c>
      <c r="C8237" s="672"/>
      <c r="D8237" s="313" t="s">
        <v>13594</v>
      </c>
      <c r="E8237" s="313" t="s">
        <v>7206</v>
      </c>
      <c r="I8237" s="313" t="s">
        <v>7207</v>
      </c>
      <c r="J8237" s="313" t="s">
        <v>1204</v>
      </c>
      <c r="K8237" s="313">
        <v>9</v>
      </c>
      <c r="L8237" s="319"/>
      <c r="M8237" s="319">
        <v>26</v>
      </c>
      <c r="N8237" s="319">
        <v>35</v>
      </c>
      <c r="O8237" s="319" t="s">
        <v>9644</v>
      </c>
      <c r="P8237" s="319">
        <v>84</v>
      </c>
      <c r="Q8237" s="319">
        <v>7</v>
      </c>
      <c r="R8237" s="319">
        <v>47</v>
      </c>
      <c r="S8237" s="319" t="s">
        <v>9648</v>
      </c>
      <c r="T8237" s="319">
        <v>33</v>
      </c>
      <c r="U8237" s="319">
        <v>9.4429999999999996</v>
      </c>
      <c r="V8237" s="319">
        <v>-84.13</v>
      </c>
      <c r="W8237" s="319"/>
      <c r="X8237" s="319"/>
      <c r="Y8237" s="319"/>
      <c r="Z8237" s="319"/>
      <c r="AA8237" s="319"/>
      <c r="AB8237" s="319"/>
      <c r="AC8237" s="319"/>
      <c r="AD8237" s="319"/>
      <c r="AE8237" s="319"/>
      <c r="AF8237" s="319"/>
    </row>
    <row r="8238" spans="2:32" s="313" customFormat="1" hidden="1" x14ac:dyDescent="0.25">
      <c r="B8238" s="313" t="s">
        <v>4068</v>
      </c>
      <c r="C8238" s="672"/>
      <c r="D8238" s="313" t="s">
        <v>13595</v>
      </c>
      <c r="E8238" s="313" t="s">
        <v>4069</v>
      </c>
      <c r="I8238" s="313" t="s">
        <v>4068</v>
      </c>
      <c r="J8238" s="313" t="s">
        <v>594</v>
      </c>
      <c r="K8238" s="313">
        <v>36</v>
      </c>
      <c r="L8238" s="319"/>
      <c r="M8238" s="319">
        <v>44</v>
      </c>
      <c r="N8238" s="319">
        <v>40</v>
      </c>
      <c r="O8238" s="319" t="s">
        <v>9644</v>
      </c>
      <c r="P8238" s="319">
        <v>6</v>
      </c>
      <c r="Q8238" s="319">
        <v>3</v>
      </c>
      <c r="R8238" s="319">
        <v>36</v>
      </c>
      <c r="S8238" s="319" t="s">
        <v>9648</v>
      </c>
      <c r="T8238" s="319">
        <v>29</v>
      </c>
      <c r="U8238" s="319">
        <v>36.744</v>
      </c>
      <c r="V8238" s="319">
        <v>-6.06</v>
      </c>
      <c r="W8238" s="319"/>
      <c r="X8238" s="319"/>
      <c r="Y8238" s="319"/>
      <c r="Z8238" s="319"/>
      <c r="AA8238" s="319"/>
      <c r="AB8238" s="319"/>
      <c r="AC8238" s="319"/>
      <c r="AD8238" s="319"/>
      <c r="AE8238" s="319"/>
      <c r="AF8238" s="319"/>
    </row>
    <row r="8239" spans="2:32" s="313" customFormat="1" hidden="1" x14ac:dyDescent="0.25">
      <c r="B8239" s="313" t="s">
        <v>8161</v>
      </c>
      <c r="C8239" s="672"/>
      <c r="D8239" s="313" t="s">
        <v>13596</v>
      </c>
      <c r="E8239" s="313" t="s">
        <v>8162</v>
      </c>
      <c r="I8239" s="313" t="s">
        <v>8161</v>
      </c>
      <c r="J8239" s="313" t="s">
        <v>6269</v>
      </c>
      <c r="K8239" s="313">
        <v>21</v>
      </c>
      <c r="L8239" s="319"/>
      <c r="M8239" s="319">
        <v>30</v>
      </c>
      <c r="N8239" s="319">
        <v>56</v>
      </c>
      <c r="O8239" s="319" t="s">
        <v>9644</v>
      </c>
      <c r="P8239" s="319">
        <v>71</v>
      </c>
      <c r="Q8239" s="319">
        <v>31</v>
      </c>
      <c r="R8239" s="319">
        <v>42</v>
      </c>
      <c r="S8239" s="319" t="s">
        <v>9648</v>
      </c>
      <c r="T8239" s="319">
        <v>2</v>
      </c>
      <c r="U8239" s="319">
        <v>21.515999999999998</v>
      </c>
      <c r="V8239" s="319">
        <v>-71.528000000000006</v>
      </c>
      <c r="W8239" s="319"/>
      <c r="X8239" s="319"/>
      <c r="Y8239" s="319"/>
      <c r="Z8239" s="319"/>
      <c r="AA8239" s="319"/>
      <c r="AB8239" s="319"/>
      <c r="AC8239" s="319"/>
      <c r="AD8239" s="319"/>
      <c r="AE8239" s="319"/>
      <c r="AF8239" s="319"/>
    </row>
    <row r="8240" spans="2:32" s="313" customFormat="1" hidden="1" x14ac:dyDescent="0.25">
      <c r="B8240" s="313" t="s">
        <v>6687</v>
      </c>
      <c r="C8240" s="672"/>
      <c r="D8240" s="313" t="s">
        <v>13597</v>
      </c>
      <c r="E8240" s="313" t="s">
        <v>8045</v>
      </c>
      <c r="I8240" s="313" t="s">
        <v>8046</v>
      </c>
      <c r="J8240" s="313" t="s">
        <v>6687</v>
      </c>
      <c r="K8240" s="313">
        <v>1</v>
      </c>
      <c r="L8240" s="319"/>
      <c r="M8240" s="319">
        <v>25</v>
      </c>
      <c r="N8240" s="319">
        <v>1</v>
      </c>
      <c r="O8240" s="319" t="s">
        <v>9644</v>
      </c>
      <c r="P8240" s="319">
        <v>103</v>
      </c>
      <c r="Q8240" s="319">
        <v>52</v>
      </c>
      <c r="R8240" s="319">
        <v>3</v>
      </c>
      <c r="S8240" s="319" t="s">
        <v>9645</v>
      </c>
      <c r="T8240" s="319">
        <v>11</v>
      </c>
      <c r="U8240" s="319">
        <v>1.417</v>
      </c>
      <c r="V8240" s="319">
        <v>103.867</v>
      </c>
      <c r="W8240" s="319"/>
      <c r="X8240" s="319"/>
      <c r="Y8240" s="319"/>
      <c r="Z8240" s="319"/>
      <c r="AA8240" s="319"/>
      <c r="AB8240" s="319"/>
      <c r="AC8240" s="319"/>
      <c r="AD8240" s="319"/>
      <c r="AE8240" s="319"/>
      <c r="AF8240" s="319"/>
    </row>
    <row r="8241" spans="2:32" s="313" customFormat="1" hidden="1" x14ac:dyDescent="0.25">
      <c r="B8241" s="313" t="s">
        <v>9172</v>
      </c>
      <c r="C8241" s="672"/>
      <c r="D8241" s="313" t="s">
        <v>13598</v>
      </c>
      <c r="E8241" s="313" t="s">
        <v>9173</v>
      </c>
      <c r="I8241" s="313" t="s">
        <v>9174</v>
      </c>
      <c r="J8241" s="313" t="s">
        <v>423</v>
      </c>
      <c r="K8241" s="313">
        <v>45</v>
      </c>
      <c r="L8241" s="319"/>
      <c r="M8241" s="319">
        <v>54</v>
      </c>
      <c r="N8241" s="319">
        <v>59</v>
      </c>
      <c r="O8241" s="319" t="s">
        <v>9644</v>
      </c>
      <c r="P8241" s="319">
        <v>4</v>
      </c>
      <c r="Q8241" s="319">
        <v>38</v>
      </c>
      <c r="R8241" s="319">
        <v>26</v>
      </c>
      <c r="S8241" s="319" t="s">
        <v>9645</v>
      </c>
      <c r="T8241" s="319">
        <v>328</v>
      </c>
      <c r="U8241" s="319">
        <v>45.915999999999997</v>
      </c>
      <c r="V8241" s="319">
        <v>4.641</v>
      </c>
      <c r="W8241" s="319"/>
      <c r="X8241" s="319"/>
      <c r="Y8241" s="319"/>
      <c r="Z8241" s="319"/>
      <c r="AA8241" s="319"/>
      <c r="AB8241" s="319"/>
      <c r="AC8241" s="319"/>
      <c r="AD8241" s="319"/>
      <c r="AE8241" s="319"/>
      <c r="AF8241" s="319"/>
    </row>
    <row r="8242" spans="2:32" s="313" customFormat="1" hidden="1" x14ac:dyDescent="0.25">
      <c r="B8242" s="313" t="s">
        <v>9471</v>
      </c>
      <c r="C8242" s="672"/>
      <c r="D8242" s="313" t="s">
        <v>13599</v>
      </c>
      <c r="E8242" s="313" t="s">
        <v>9472</v>
      </c>
      <c r="I8242" s="313" t="s">
        <v>9471</v>
      </c>
      <c r="J8242" s="313" t="s">
        <v>436</v>
      </c>
      <c r="K8242" s="313">
        <v>59</v>
      </c>
      <c r="L8242" s="319"/>
      <c r="M8242" s="319">
        <v>30</v>
      </c>
      <c r="N8242" s="319">
        <v>11</v>
      </c>
      <c r="O8242" s="319" t="s">
        <v>9644</v>
      </c>
      <c r="P8242" s="319">
        <v>139</v>
      </c>
      <c r="Q8242" s="319">
        <v>39</v>
      </c>
      <c r="R8242" s="319">
        <v>36</v>
      </c>
      <c r="S8242" s="319" t="s">
        <v>9648</v>
      </c>
      <c r="T8242" s="319">
        <v>12</v>
      </c>
      <c r="U8242" s="319">
        <v>59.503</v>
      </c>
      <c r="V8242" s="319">
        <v>-139.66</v>
      </c>
      <c r="W8242" s="319"/>
      <c r="X8242" s="319"/>
      <c r="Y8242" s="319"/>
      <c r="Z8242" s="319"/>
      <c r="AA8242" s="319"/>
      <c r="AB8242" s="319"/>
      <c r="AC8242" s="319"/>
      <c r="AD8242" s="319"/>
      <c r="AE8242" s="319"/>
      <c r="AF8242" s="319"/>
    </row>
    <row r="8243" spans="2:32" s="313" customFormat="1" hidden="1" x14ac:dyDescent="0.25">
      <c r="B8243" s="313" t="s">
        <v>7879</v>
      </c>
      <c r="C8243" s="672"/>
      <c r="D8243" s="313" t="s">
        <v>13600</v>
      </c>
      <c r="E8243" s="313" t="s">
        <v>7880</v>
      </c>
      <c r="I8243" s="313" t="s">
        <v>7881</v>
      </c>
      <c r="J8243" s="313" t="s">
        <v>426</v>
      </c>
      <c r="K8243" s="313">
        <v>46</v>
      </c>
      <c r="L8243" s="319"/>
      <c r="M8243" s="319">
        <v>29</v>
      </c>
      <c r="N8243" s="319">
        <v>6</v>
      </c>
      <c r="O8243" s="319" t="s">
        <v>9644</v>
      </c>
      <c r="P8243" s="319">
        <v>84</v>
      </c>
      <c r="Q8243" s="319">
        <v>30</v>
      </c>
      <c r="R8243" s="319">
        <v>34</v>
      </c>
      <c r="S8243" s="319" t="s">
        <v>9648</v>
      </c>
      <c r="T8243" s="319">
        <v>193</v>
      </c>
      <c r="U8243" s="319">
        <v>46.484999999999999</v>
      </c>
      <c r="V8243" s="319">
        <v>-84.509</v>
      </c>
      <c r="W8243" s="319"/>
      <c r="X8243" s="319"/>
      <c r="Y8243" s="319"/>
      <c r="Z8243" s="319"/>
      <c r="AA8243" s="319"/>
      <c r="AB8243" s="319"/>
      <c r="AC8243" s="319"/>
      <c r="AD8243" s="319"/>
      <c r="AE8243" s="319"/>
      <c r="AF8243" s="319"/>
    </row>
    <row r="8244" spans="2:32" s="313" customFormat="1" hidden="1" x14ac:dyDescent="0.25">
      <c r="B8244" s="313" t="s">
        <v>9494</v>
      </c>
      <c r="C8244" s="672"/>
      <c r="D8244" s="313" t="s">
        <v>13601</v>
      </c>
      <c r="E8244" s="313" t="s">
        <v>6461</v>
      </c>
      <c r="I8244" s="313" t="s">
        <v>9494</v>
      </c>
      <c r="J8244" s="313" t="s">
        <v>1027</v>
      </c>
      <c r="K8244" s="313">
        <v>3</v>
      </c>
      <c r="L8244" s="319"/>
      <c r="M8244" s="319">
        <v>50</v>
      </c>
      <c r="N8244" s="319">
        <v>7</v>
      </c>
      <c r="O8244" s="319" t="s">
        <v>9644</v>
      </c>
      <c r="P8244" s="319">
        <v>11</v>
      </c>
      <c r="Q8244" s="319">
        <v>31</v>
      </c>
      <c r="R8244" s="319">
        <v>25</v>
      </c>
      <c r="S8244" s="319" t="s">
        <v>9645</v>
      </c>
      <c r="T8244" s="319">
        <v>752</v>
      </c>
      <c r="U8244" s="319">
        <v>3.835</v>
      </c>
      <c r="V8244" s="319">
        <v>11.523999999999999</v>
      </c>
      <c r="W8244" s="319"/>
      <c r="X8244" s="319"/>
      <c r="Y8244" s="319"/>
      <c r="Z8244" s="319"/>
      <c r="AA8244" s="319"/>
      <c r="AB8244" s="319"/>
      <c r="AC8244" s="319"/>
      <c r="AD8244" s="319"/>
      <c r="AE8244" s="319"/>
      <c r="AF8244" s="319"/>
    </row>
    <row r="8245" spans="2:32" s="313" customFormat="1" hidden="1" x14ac:dyDescent="0.25">
      <c r="B8245" s="313" t="s">
        <v>9495</v>
      </c>
      <c r="C8245" s="672"/>
      <c r="D8245" s="313" t="s">
        <v>13602</v>
      </c>
      <c r="E8245" s="313" t="s">
        <v>9495</v>
      </c>
      <c r="I8245" s="313" t="s">
        <v>9496</v>
      </c>
      <c r="J8245" s="313" t="s">
        <v>2144</v>
      </c>
      <c r="K8245" s="313">
        <v>9</v>
      </c>
      <c r="L8245" s="319"/>
      <c r="M8245" s="319">
        <v>29</v>
      </c>
      <c r="N8245" s="319">
        <v>55</v>
      </c>
      <c r="O8245" s="319" t="s">
        <v>9644</v>
      </c>
      <c r="P8245" s="319">
        <v>138</v>
      </c>
      <c r="Q8245" s="319">
        <v>4</v>
      </c>
      <c r="R8245" s="319">
        <v>56</v>
      </c>
      <c r="S8245" s="319" t="s">
        <v>9645</v>
      </c>
      <c r="T8245" s="319">
        <v>28</v>
      </c>
      <c r="U8245" s="319">
        <v>9.4990000000000006</v>
      </c>
      <c r="V8245" s="319">
        <v>138.08199999999999</v>
      </c>
      <c r="W8245" s="319"/>
      <c r="X8245" s="319"/>
      <c r="Y8245" s="319"/>
      <c r="Z8245" s="319"/>
      <c r="AA8245" s="319"/>
      <c r="AB8245" s="319"/>
      <c r="AC8245" s="319"/>
      <c r="AD8245" s="319"/>
      <c r="AE8245" s="319"/>
      <c r="AF8245" s="319"/>
    </row>
    <row r="8246" spans="2:32" s="313" customFormat="1" hidden="1" x14ac:dyDescent="0.25">
      <c r="B8246" s="313" t="s">
        <v>9415</v>
      </c>
      <c r="C8246" s="672"/>
      <c r="D8246" s="313" t="s">
        <v>13603</v>
      </c>
      <c r="E8246" s="313" t="s">
        <v>9416</v>
      </c>
      <c r="I8246" s="313" t="s">
        <v>9417</v>
      </c>
      <c r="J8246" s="313" t="s">
        <v>426</v>
      </c>
      <c r="K8246" s="313">
        <v>50</v>
      </c>
      <c r="L8246" s="319"/>
      <c r="M8246" s="319">
        <v>3</v>
      </c>
      <c r="N8246" s="319">
        <v>23</v>
      </c>
      <c r="O8246" s="319" t="s">
        <v>9644</v>
      </c>
      <c r="P8246" s="319">
        <v>97</v>
      </c>
      <c r="Q8246" s="319">
        <v>1</v>
      </c>
      <c r="R8246" s="319">
        <v>57</v>
      </c>
      <c r="S8246" s="319" t="s">
        <v>9648</v>
      </c>
      <c r="T8246" s="319">
        <v>232</v>
      </c>
      <c r="U8246" s="319">
        <v>50.055999999999997</v>
      </c>
      <c r="V8246" s="319">
        <v>-97.031999999999996</v>
      </c>
      <c r="W8246" s="319"/>
      <c r="X8246" s="319"/>
      <c r="Y8246" s="319"/>
      <c r="Z8246" s="319"/>
      <c r="AA8246" s="319"/>
      <c r="AB8246" s="319"/>
      <c r="AC8246" s="319"/>
      <c r="AD8246" s="319"/>
      <c r="AE8246" s="319"/>
      <c r="AF8246" s="319"/>
    </row>
    <row r="8247" spans="2:32" s="313" customFormat="1" hidden="1" x14ac:dyDescent="0.25">
      <c r="B8247" s="313" t="s">
        <v>3560</v>
      </c>
      <c r="C8247" s="672"/>
      <c r="D8247" s="313" t="s">
        <v>13604</v>
      </c>
      <c r="E8247" s="313" t="s">
        <v>3561</v>
      </c>
      <c r="I8247" s="313" t="s">
        <v>3562</v>
      </c>
      <c r="J8247" s="313" t="s">
        <v>426</v>
      </c>
      <c r="K8247" s="313">
        <v>44</v>
      </c>
      <c r="L8247" s="319"/>
      <c r="M8247" s="319">
        <v>38</v>
      </c>
      <c r="N8247" s="319">
        <v>23</v>
      </c>
      <c r="O8247" s="319" t="s">
        <v>9644</v>
      </c>
      <c r="P8247" s="319">
        <v>63</v>
      </c>
      <c r="Q8247" s="319">
        <v>29</v>
      </c>
      <c r="R8247" s="319">
        <v>58</v>
      </c>
      <c r="S8247" s="319" t="s">
        <v>9648</v>
      </c>
      <c r="T8247" s="319">
        <v>51</v>
      </c>
      <c r="U8247" s="319">
        <v>44.64</v>
      </c>
      <c r="V8247" s="319">
        <v>-63.499000000000002</v>
      </c>
      <c r="W8247" s="319"/>
      <c r="X8247" s="319"/>
      <c r="Y8247" s="319"/>
      <c r="Z8247" s="319"/>
      <c r="AA8247" s="319"/>
      <c r="AB8247" s="319"/>
      <c r="AC8247" s="319"/>
      <c r="AD8247" s="319"/>
      <c r="AE8247" s="319"/>
      <c r="AF8247" s="319"/>
    </row>
    <row r="8248" spans="2:32" s="313" customFormat="1" hidden="1" x14ac:dyDescent="0.25">
      <c r="B8248" s="313" t="s">
        <v>8199</v>
      </c>
      <c r="C8248" s="672"/>
      <c r="D8248" s="313" t="s">
        <v>13605</v>
      </c>
      <c r="E8248" s="313" t="s">
        <v>8200</v>
      </c>
      <c r="I8248" s="313" t="s">
        <v>8201</v>
      </c>
      <c r="J8248" s="313" t="s">
        <v>426</v>
      </c>
      <c r="K8248" s="313">
        <v>51</v>
      </c>
      <c r="L8248" s="319"/>
      <c r="M8248" s="319">
        <v>23</v>
      </c>
      <c r="N8248" s="319">
        <v>30</v>
      </c>
      <c r="O8248" s="319" t="s">
        <v>9644</v>
      </c>
      <c r="P8248" s="319">
        <v>56</v>
      </c>
      <c r="Q8248" s="319">
        <v>5</v>
      </c>
      <c r="R8248" s="319">
        <v>4</v>
      </c>
      <c r="S8248" s="319" t="s">
        <v>9648</v>
      </c>
      <c r="T8248" s="319">
        <v>29</v>
      </c>
      <c r="U8248" s="319">
        <v>51.392000000000003</v>
      </c>
      <c r="V8248" s="319">
        <v>-56.084000000000003</v>
      </c>
      <c r="W8248" s="319"/>
      <c r="X8248" s="319"/>
      <c r="Y8248" s="319"/>
      <c r="Z8248" s="319"/>
      <c r="AA8248" s="319"/>
      <c r="AB8248" s="319"/>
      <c r="AC8248" s="319"/>
      <c r="AD8248" s="319"/>
      <c r="AE8248" s="319"/>
      <c r="AF8248" s="319"/>
    </row>
    <row r="8249" spans="2:32" s="313" customFormat="1" hidden="1" x14ac:dyDescent="0.25">
      <c r="B8249" s="313" t="s">
        <v>8748</v>
      </c>
      <c r="C8249" s="672"/>
      <c r="D8249" s="313" t="s">
        <v>13606</v>
      </c>
      <c r="E8249" s="313" t="s">
        <v>8749</v>
      </c>
      <c r="I8249" s="313" t="s">
        <v>8748</v>
      </c>
      <c r="J8249" s="313" t="s">
        <v>426</v>
      </c>
      <c r="K8249" s="313">
        <v>49</v>
      </c>
      <c r="L8249" s="319"/>
      <c r="M8249" s="319">
        <v>4</v>
      </c>
      <c r="N8249" s="319">
        <v>56</v>
      </c>
      <c r="O8249" s="319" t="s">
        <v>9644</v>
      </c>
      <c r="P8249" s="319">
        <v>125</v>
      </c>
      <c r="Q8249" s="319">
        <v>46</v>
      </c>
      <c r="R8249" s="319">
        <v>21</v>
      </c>
      <c r="S8249" s="319" t="s">
        <v>9648</v>
      </c>
      <c r="T8249" s="319">
        <v>25</v>
      </c>
      <c r="U8249" s="319">
        <v>49.082000000000001</v>
      </c>
      <c r="V8249" s="319">
        <v>-125.77200000000001</v>
      </c>
      <c r="W8249" s="319"/>
      <c r="X8249" s="319"/>
      <c r="Y8249" s="319"/>
      <c r="Z8249" s="319"/>
      <c r="AA8249" s="319"/>
      <c r="AB8249" s="319"/>
      <c r="AC8249" s="319"/>
      <c r="AD8249" s="319"/>
      <c r="AE8249" s="319"/>
      <c r="AF8249" s="319"/>
    </row>
    <row r="8250" spans="2:32" s="313" customFormat="1" hidden="1" x14ac:dyDescent="0.25">
      <c r="B8250" s="313" t="s">
        <v>6700</v>
      </c>
      <c r="C8250" s="672"/>
      <c r="D8250" s="313" t="s">
        <v>13607</v>
      </c>
      <c r="E8250" s="313" t="s">
        <v>6701</v>
      </c>
      <c r="I8250" s="313" t="s">
        <v>6702</v>
      </c>
      <c r="J8250" s="313" t="s">
        <v>426</v>
      </c>
      <c r="K8250" s="313">
        <v>68</v>
      </c>
      <c r="L8250" s="319"/>
      <c r="M8250" s="319">
        <v>32</v>
      </c>
      <c r="N8250" s="319">
        <v>4</v>
      </c>
      <c r="O8250" s="319" t="s">
        <v>9644</v>
      </c>
      <c r="P8250" s="319">
        <v>89</v>
      </c>
      <c r="Q8250" s="319">
        <v>48</v>
      </c>
      <c r="R8250" s="319">
        <v>29</v>
      </c>
      <c r="S8250" s="319" t="s">
        <v>9648</v>
      </c>
      <c r="T8250" s="319">
        <v>18</v>
      </c>
      <c r="U8250" s="319">
        <v>68.534000000000006</v>
      </c>
      <c r="V8250" s="319">
        <v>-89.808000000000007</v>
      </c>
      <c r="W8250" s="319"/>
      <c r="X8250" s="319"/>
      <c r="Y8250" s="319"/>
      <c r="Z8250" s="319"/>
      <c r="AA8250" s="319"/>
      <c r="AB8250" s="319"/>
      <c r="AC8250" s="319"/>
      <c r="AD8250" s="319"/>
      <c r="AE8250" s="319"/>
      <c r="AF8250" s="319"/>
    </row>
    <row r="8251" spans="2:32" s="313" customFormat="1" hidden="1" x14ac:dyDescent="0.25">
      <c r="B8251" s="313" t="s">
        <v>1072</v>
      </c>
      <c r="C8251" s="672"/>
      <c r="D8251" s="313" t="s">
        <v>13608</v>
      </c>
      <c r="E8251" s="313" t="s">
        <v>1073</v>
      </c>
      <c r="I8251" s="313" t="s">
        <v>1072</v>
      </c>
      <c r="J8251" s="313" t="s">
        <v>426</v>
      </c>
      <c r="K8251" s="313">
        <v>49</v>
      </c>
      <c r="L8251" s="319"/>
      <c r="M8251" s="319">
        <v>7</v>
      </c>
      <c r="N8251" s="319">
        <v>56</v>
      </c>
      <c r="O8251" s="319" t="s">
        <v>9644</v>
      </c>
      <c r="P8251" s="319">
        <v>68</v>
      </c>
      <c r="Q8251" s="319">
        <v>12</v>
      </c>
      <c r="R8251" s="319">
        <v>26</v>
      </c>
      <c r="S8251" s="319" t="s">
        <v>9648</v>
      </c>
      <c r="T8251" s="319">
        <v>22</v>
      </c>
      <c r="U8251" s="319">
        <v>49.131999999999998</v>
      </c>
      <c r="V8251" s="319">
        <v>-68.206999999999994</v>
      </c>
      <c r="W8251" s="319"/>
      <c r="X8251" s="319"/>
      <c r="Y8251" s="319"/>
      <c r="Z8251" s="319"/>
      <c r="AA8251" s="319"/>
      <c r="AB8251" s="319"/>
      <c r="AC8251" s="319"/>
      <c r="AD8251" s="319"/>
      <c r="AE8251" s="319"/>
      <c r="AF8251" s="319"/>
    </row>
    <row r="8252" spans="2:32" s="313" customFormat="1" hidden="1" x14ac:dyDescent="0.25">
      <c r="B8252" s="313" t="s">
        <v>1043</v>
      </c>
      <c r="C8252" s="672"/>
      <c r="D8252" s="313" t="s">
        <v>13609</v>
      </c>
      <c r="E8252" s="313" t="s">
        <v>1044</v>
      </c>
      <c r="I8252" s="313" t="s">
        <v>1043</v>
      </c>
      <c r="J8252" s="313" t="s">
        <v>426</v>
      </c>
      <c r="K8252" s="313">
        <v>48</v>
      </c>
      <c r="L8252" s="319"/>
      <c r="M8252" s="319">
        <v>19</v>
      </c>
      <c r="N8252" s="319">
        <v>50</v>
      </c>
      <c r="O8252" s="319" t="s">
        <v>9644</v>
      </c>
      <c r="P8252" s="319">
        <v>70</v>
      </c>
      <c r="Q8252" s="319">
        <v>59</v>
      </c>
      <c r="R8252" s="319">
        <v>47</v>
      </c>
      <c r="S8252" s="319" t="s">
        <v>9648</v>
      </c>
      <c r="T8252" s="319">
        <v>160</v>
      </c>
      <c r="U8252" s="319">
        <v>48.331000000000003</v>
      </c>
      <c r="V8252" s="319">
        <v>-70.995999999999995</v>
      </c>
      <c r="W8252" s="319"/>
      <c r="X8252" s="319"/>
      <c r="Y8252" s="319"/>
      <c r="Z8252" s="319"/>
      <c r="AA8252" s="319"/>
      <c r="AB8252" s="319"/>
      <c r="AC8252" s="319"/>
      <c r="AD8252" s="319"/>
      <c r="AE8252" s="319"/>
      <c r="AF8252" s="319"/>
    </row>
    <row r="8253" spans="2:32" s="313" customFormat="1" hidden="1" x14ac:dyDescent="0.25">
      <c r="B8253" s="313" t="s">
        <v>1077</v>
      </c>
      <c r="C8253" s="672"/>
      <c r="D8253" s="313" t="s">
        <v>13610</v>
      </c>
      <c r="E8253" s="313" t="s">
        <v>1078</v>
      </c>
      <c r="I8253" s="313" t="s">
        <v>1077</v>
      </c>
      <c r="J8253" s="313" t="s">
        <v>426</v>
      </c>
      <c r="K8253" s="313">
        <v>64</v>
      </c>
      <c r="L8253" s="319"/>
      <c r="M8253" s="319">
        <v>17</v>
      </c>
      <c r="N8253" s="319">
        <v>56</v>
      </c>
      <c r="O8253" s="319" t="s">
        <v>9644</v>
      </c>
      <c r="P8253" s="319">
        <v>96</v>
      </c>
      <c r="Q8253" s="319">
        <v>4</v>
      </c>
      <c r="R8253" s="319">
        <v>40</v>
      </c>
      <c r="S8253" s="319" t="s">
        <v>9648</v>
      </c>
      <c r="T8253" s="319">
        <v>18</v>
      </c>
      <c r="U8253" s="319">
        <v>64.299000000000007</v>
      </c>
      <c r="V8253" s="319">
        <v>-96.078000000000003</v>
      </c>
      <c r="W8253" s="319"/>
      <c r="X8253" s="319"/>
      <c r="Y8253" s="319"/>
      <c r="Z8253" s="319"/>
      <c r="AA8253" s="319"/>
      <c r="AB8253" s="319"/>
      <c r="AC8253" s="319"/>
      <c r="AD8253" s="319"/>
      <c r="AE8253" s="319"/>
      <c r="AF8253" s="319"/>
    </row>
    <row r="8254" spans="2:32" s="313" customFormat="1" hidden="1" x14ac:dyDescent="0.25">
      <c r="B8254" s="313" t="s">
        <v>1792</v>
      </c>
      <c r="C8254" s="672"/>
      <c r="D8254" s="313" t="s">
        <v>13611</v>
      </c>
      <c r="E8254" s="313" t="s">
        <v>1793</v>
      </c>
      <c r="I8254" s="313" t="s">
        <v>1792</v>
      </c>
      <c r="J8254" s="313" t="s">
        <v>426</v>
      </c>
      <c r="K8254" s="313">
        <v>49</v>
      </c>
      <c r="L8254" s="319"/>
      <c r="M8254" s="319">
        <v>57</v>
      </c>
      <c r="N8254" s="319">
        <v>3</v>
      </c>
      <c r="O8254" s="319" t="s">
        <v>9644</v>
      </c>
      <c r="P8254" s="319">
        <v>125</v>
      </c>
      <c r="Q8254" s="319">
        <v>16</v>
      </c>
      <c r="R8254" s="319">
        <v>15</v>
      </c>
      <c r="S8254" s="319" t="s">
        <v>9648</v>
      </c>
      <c r="T8254" s="319">
        <v>106</v>
      </c>
      <c r="U8254" s="319">
        <v>49.951000000000001</v>
      </c>
      <c r="V8254" s="319">
        <v>-125.271</v>
      </c>
      <c r="W8254" s="319"/>
      <c r="X8254" s="319"/>
      <c r="Y8254" s="319"/>
      <c r="Z8254" s="319"/>
      <c r="AA8254" s="319"/>
      <c r="AB8254" s="319"/>
      <c r="AC8254" s="319"/>
      <c r="AD8254" s="319"/>
      <c r="AE8254" s="319"/>
      <c r="AF8254" s="319"/>
    </row>
    <row r="8255" spans="2:32" s="313" customFormat="1" hidden="1" x14ac:dyDescent="0.25">
      <c r="B8255" s="313" t="s">
        <v>1568</v>
      </c>
      <c r="C8255" s="672"/>
      <c r="D8255" s="313" t="s">
        <v>13612</v>
      </c>
      <c r="E8255" s="313" t="s">
        <v>1569</v>
      </c>
      <c r="I8255" s="313" t="s">
        <v>1570</v>
      </c>
      <c r="J8255" s="313" t="s">
        <v>426</v>
      </c>
      <c r="K8255" s="313">
        <v>49</v>
      </c>
      <c r="L8255" s="319"/>
      <c r="M8255" s="319">
        <v>54</v>
      </c>
      <c r="N8255" s="319">
        <v>36</v>
      </c>
      <c r="O8255" s="319" t="s">
        <v>9644</v>
      </c>
      <c r="P8255" s="319">
        <v>99</v>
      </c>
      <c r="Q8255" s="319">
        <v>57</v>
      </c>
      <c r="R8255" s="319">
        <v>7</v>
      </c>
      <c r="S8255" s="319" t="s">
        <v>9648</v>
      </c>
      <c r="T8255" s="319">
        <v>410</v>
      </c>
      <c r="U8255" s="319">
        <v>49.91</v>
      </c>
      <c r="V8255" s="319">
        <v>-99.951999999999998</v>
      </c>
      <c r="W8255" s="319"/>
      <c r="X8255" s="319"/>
      <c r="Y8255" s="319"/>
      <c r="Z8255" s="319"/>
      <c r="AA8255" s="319"/>
      <c r="AB8255" s="319"/>
      <c r="AC8255" s="319"/>
      <c r="AD8255" s="319"/>
      <c r="AE8255" s="319"/>
      <c r="AF8255" s="319"/>
    </row>
    <row r="8256" spans="2:32" s="313" customFormat="1" hidden="1" x14ac:dyDescent="0.25">
      <c r="B8256" s="313" t="s">
        <v>1782</v>
      </c>
      <c r="C8256" s="672"/>
      <c r="D8256" s="313" t="s">
        <v>13613</v>
      </c>
      <c r="E8256" s="313" t="s">
        <v>1783</v>
      </c>
      <c r="I8256" s="313" t="s">
        <v>1782</v>
      </c>
      <c r="J8256" s="313" t="s">
        <v>426</v>
      </c>
      <c r="K8256" s="313">
        <v>69</v>
      </c>
      <c r="L8256" s="319"/>
      <c r="M8256" s="319">
        <v>6</v>
      </c>
      <c r="N8256" s="319">
        <v>29</v>
      </c>
      <c r="O8256" s="319" t="s">
        <v>9644</v>
      </c>
      <c r="P8256" s="319">
        <v>105</v>
      </c>
      <c r="Q8256" s="319">
        <v>8</v>
      </c>
      <c r="R8256" s="319">
        <v>18</v>
      </c>
      <c r="S8256" s="319" t="s">
        <v>9648</v>
      </c>
      <c r="T8256" s="319">
        <v>28</v>
      </c>
      <c r="U8256" s="319">
        <v>69.108000000000004</v>
      </c>
      <c r="V8256" s="319">
        <v>-105.13800000000001</v>
      </c>
      <c r="W8256" s="319"/>
      <c r="X8256" s="319"/>
      <c r="Y8256" s="319"/>
      <c r="Z8256" s="319"/>
      <c r="AA8256" s="319"/>
      <c r="AB8256" s="319"/>
      <c r="AC8256" s="319"/>
      <c r="AD8256" s="319"/>
      <c r="AE8256" s="319"/>
      <c r="AF8256" s="319"/>
    </row>
    <row r="8257" spans="2:32" s="313" customFormat="1" hidden="1" x14ac:dyDescent="0.25">
      <c r="B8257" s="313" t="s">
        <v>6050</v>
      </c>
      <c r="C8257" s="672"/>
      <c r="D8257" s="313" t="s">
        <v>13614</v>
      </c>
      <c r="E8257" s="313" t="s">
        <v>6051</v>
      </c>
      <c r="I8257" s="313" t="s">
        <v>6050</v>
      </c>
      <c r="J8257" s="313" t="s">
        <v>426</v>
      </c>
      <c r="K8257" s="313">
        <v>49</v>
      </c>
      <c r="L8257" s="319"/>
      <c r="M8257" s="319">
        <v>3</v>
      </c>
      <c r="N8257" s="319">
        <v>8</v>
      </c>
      <c r="O8257" s="319" t="s">
        <v>9644</v>
      </c>
      <c r="P8257" s="319">
        <v>123</v>
      </c>
      <c r="Q8257" s="319">
        <v>52</v>
      </c>
      <c r="R8257" s="319">
        <v>12</v>
      </c>
      <c r="S8257" s="319" t="s">
        <v>9648</v>
      </c>
      <c r="T8257" s="319">
        <v>29</v>
      </c>
      <c r="U8257" s="319">
        <v>49.052</v>
      </c>
      <c r="V8257" s="319">
        <v>-123.87</v>
      </c>
      <c r="W8257" s="319"/>
      <c r="X8257" s="319"/>
      <c r="Y8257" s="319"/>
      <c r="Z8257" s="319"/>
      <c r="AA8257" s="319"/>
      <c r="AB8257" s="319"/>
      <c r="AC8257" s="319"/>
      <c r="AD8257" s="319"/>
      <c r="AE8257" s="319"/>
      <c r="AF8257" s="319"/>
    </row>
    <row r="8258" spans="2:32" s="313" customFormat="1" hidden="1" x14ac:dyDescent="0.25">
      <c r="B8258" s="313" t="s">
        <v>1903</v>
      </c>
      <c r="C8258" s="672"/>
      <c r="D8258" s="313" t="s">
        <v>13615</v>
      </c>
      <c r="E8258" s="313" t="s">
        <v>1904</v>
      </c>
      <c r="I8258" s="313" t="s">
        <v>1903</v>
      </c>
      <c r="J8258" s="313" t="s">
        <v>426</v>
      </c>
      <c r="K8258" s="313">
        <v>49</v>
      </c>
      <c r="L8258" s="319"/>
      <c r="M8258" s="319">
        <v>17</v>
      </c>
      <c r="N8258" s="319">
        <v>47</v>
      </c>
      <c r="O8258" s="319" t="s">
        <v>9644</v>
      </c>
      <c r="P8258" s="319">
        <v>117</v>
      </c>
      <c r="Q8258" s="319">
        <v>37</v>
      </c>
      <c r="R8258" s="319">
        <v>57</v>
      </c>
      <c r="S8258" s="319" t="s">
        <v>9648</v>
      </c>
      <c r="T8258" s="319">
        <v>495</v>
      </c>
      <c r="U8258" s="319">
        <v>49.295999999999999</v>
      </c>
      <c r="V8258" s="319">
        <v>-117.63200000000001</v>
      </c>
      <c r="W8258" s="319"/>
      <c r="X8258" s="319"/>
      <c r="Y8258" s="319"/>
      <c r="Z8258" s="319"/>
      <c r="AA8258" s="319"/>
      <c r="AB8258" s="319"/>
      <c r="AC8258" s="319"/>
      <c r="AD8258" s="319"/>
      <c r="AE8258" s="319"/>
      <c r="AF8258" s="319"/>
    </row>
    <row r="8259" spans="2:32" s="313" customFormat="1" hidden="1" x14ac:dyDescent="0.25">
      <c r="B8259" s="313" t="s">
        <v>2015</v>
      </c>
      <c r="C8259" s="672"/>
      <c r="D8259" s="313" t="s">
        <v>13616</v>
      </c>
      <c r="E8259" s="313" t="s">
        <v>2016</v>
      </c>
      <c r="I8259" s="313" t="s">
        <v>2017</v>
      </c>
      <c r="J8259" s="313" t="s">
        <v>426</v>
      </c>
      <c r="K8259" s="313">
        <v>47</v>
      </c>
      <c r="L8259" s="319"/>
      <c r="M8259" s="319">
        <v>0</v>
      </c>
      <c r="N8259" s="319">
        <v>28</v>
      </c>
      <c r="O8259" s="319" t="s">
        <v>9644</v>
      </c>
      <c r="P8259" s="319">
        <v>65</v>
      </c>
      <c r="Q8259" s="319">
        <v>26</v>
      </c>
      <c r="R8259" s="319">
        <v>57</v>
      </c>
      <c r="S8259" s="319" t="s">
        <v>9648</v>
      </c>
      <c r="T8259" s="319">
        <v>33</v>
      </c>
      <c r="U8259" s="319">
        <v>47.008000000000003</v>
      </c>
      <c r="V8259" s="319">
        <v>-65.448999999999998</v>
      </c>
      <c r="W8259" s="319"/>
      <c r="X8259" s="319"/>
      <c r="Y8259" s="319"/>
      <c r="Z8259" s="319"/>
      <c r="AA8259" s="319"/>
      <c r="AB8259" s="319"/>
      <c r="AC8259" s="319"/>
      <c r="AD8259" s="319"/>
      <c r="AE8259" s="319"/>
      <c r="AF8259" s="319"/>
    </row>
    <row r="8260" spans="2:32" s="313" customFormat="1" hidden="1" x14ac:dyDescent="0.25">
      <c r="B8260" s="313" t="s">
        <v>2004</v>
      </c>
      <c r="C8260" s="672"/>
      <c r="D8260" s="313" t="s">
        <v>13617</v>
      </c>
      <c r="E8260" s="313" t="s">
        <v>2005</v>
      </c>
      <c r="I8260" s="313" t="s">
        <v>2004</v>
      </c>
      <c r="J8260" s="313" t="s">
        <v>426</v>
      </c>
      <c r="K8260" s="313">
        <v>47</v>
      </c>
      <c r="L8260" s="319"/>
      <c r="M8260" s="319">
        <v>59</v>
      </c>
      <c r="N8260" s="319">
        <v>26</v>
      </c>
      <c r="O8260" s="319" t="s">
        <v>9644</v>
      </c>
      <c r="P8260" s="319">
        <v>66</v>
      </c>
      <c r="Q8260" s="319">
        <v>19</v>
      </c>
      <c r="R8260" s="319">
        <v>53</v>
      </c>
      <c r="S8260" s="319" t="s">
        <v>9648</v>
      </c>
      <c r="T8260" s="319">
        <v>41</v>
      </c>
      <c r="U8260" s="319">
        <v>47.991</v>
      </c>
      <c r="V8260" s="319">
        <v>-66.331000000000003</v>
      </c>
      <c r="W8260" s="319"/>
      <c r="X8260" s="319"/>
      <c r="Y8260" s="319"/>
      <c r="Z8260" s="319"/>
      <c r="AA8260" s="319"/>
      <c r="AB8260" s="319"/>
      <c r="AC8260" s="319"/>
      <c r="AD8260" s="319"/>
      <c r="AE8260" s="319"/>
      <c r="AF8260" s="319"/>
    </row>
    <row r="8261" spans="2:32" s="313" customFormat="1" hidden="1" x14ac:dyDescent="0.25">
      <c r="B8261" s="313" t="s">
        <v>2330</v>
      </c>
      <c r="C8261" s="672"/>
      <c r="D8261" s="313" t="s">
        <v>13618</v>
      </c>
      <c r="E8261" s="313" t="s">
        <v>2331</v>
      </c>
      <c r="I8261" s="313" t="s">
        <v>2332</v>
      </c>
      <c r="J8261" s="313" t="s">
        <v>426</v>
      </c>
      <c r="K8261" s="313">
        <v>67</v>
      </c>
      <c r="L8261" s="319"/>
      <c r="M8261" s="319">
        <v>49</v>
      </c>
      <c r="N8261" s="319">
        <v>0</v>
      </c>
      <c r="O8261" s="319" t="s">
        <v>9644</v>
      </c>
      <c r="P8261" s="319">
        <v>115</v>
      </c>
      <c r="Q8261" s="319">
        <v>8</v>
      </c>
      <c r="R8261" s="319">
        <v>38</v>
      </c>
      <c r="S8261" s="319" t="s">
        <v>9648</v>
      </c>
      <c r="T8261" s="319">
        <v>23</v>
      </c>
      <c r="U8261" s="319">
        <v>67.816999999999993</v>
      </c>
      <c r="V8261" s="319">
        <v>-115.14400000000001</v>
      </c>
      <c r="W8261" s="319"/>
      <c r="X8261" s="319"/>
      <c r="Y8261" s="319"/>
      <c r="Z8261" s="319"/>
      <c r="AA8261" s="319"/>
      <c r="AB8261" s="319"/>
      <c r="AC8261" s="319"/>
      <c r="AD8261" s="319"/>
      <c r="AE8261" s="319"/>
      <c r="AF8261" s="319"/>
    </row>
    <row r="8262" spans="2:32" s="313" customFormat="1" hidden="1" x14ac:dyDescent="0.25">
      <c r="B8262" s="313" t="s">
        <v>2349</v>
      </c>
      <c r="C8262" s="672"/>
      <c r="D8262" s="313" t="s">
        <v>13619</v>
      </c>
      <c r="E8262" s="313" t="s">
        <v>2350</v>
      </c>
      <c r="I8262" s="313" t="s">
        <v>2349</v>
      </c>
      <c r="J8262" s="313" t="s">
        <v>426</v>
      </c>
      <c r="K8262" s="313">
        <v>52</v>
      </c>
      <c r="L8262" s="319"/>
      <c r="M8262" s="319">
        <v>4</v>
      </c>
      <c r="N8262" s="319">
        <v>30</v>
      </c>
      <c r="O8262" s="319" t="s">
        <v>9644</v>
      </c>
      <c r="P8262" s="319">
        <v>111</v>
      </c>
      <c r="Q8262" s="319">
        <v>26</v>
      </c>
      <c r="R8262" s="319">
        <v>43</v>
      </c>
      <c r="S8262" s="319" t="s">
        <v>9648</v>
      </c>
      <c r="T8262" s="319">
        <v>791</v>
      </c>
      <c r="U8262" s="319">
        <v>52.075000000000003</v>
      </c>
      <c r="V8262" s="319">
        <v>-111.44499999999999</v>
      </c>
      <c r="W8262" s="319"/>
      <c r="X8262" s="319"/>
      <c r="Y8262" s="319"/>
      <c r="Z8262" s="319"/>
      <c r="AA8262" s="319"/>
      <c r="AB8262" s="319"/>
      <c r="AC8262" s="319"/>
      <c r="AD8262" s="319"/>
      <c r="AE8262" s="319"/>
      <c r="AF8262" s="319"/>
    </row>
    <row r="8263" spans="2:32" s="313" customFormat="1" hidden="1" x14ac:dyDescent="0.25">
      <c r="B8263" s="313" t="s">
        <v>2080</v>
      </c>
      <c r="C8263" s="672"/>
      <c r="D8263" s="313" t="s">
        <v>13620</v>
      </c>
      <c r="E8263" s="313" t="s">
        <v>2081</v>
      </c>
      <c r="I8263" s="313" t="s">
        <v>2080</v>
      </c>
      <c r="J8263" s="313" t="s">
        <v>426</v>
      </c>
      <c r="K8263" s="313">
        <v>49</v>
      </c>
      <c r="L8263" s="319"/>
      <c r="M8263" s="319">
        <v>9</v>
      </c>
      <c r="N8263" s="319">
        <v>10</v>
      </c>
      <c r="O8263" s="319" t="s">
        <v>9644</v>
      </c>
      <c r="P8263" s="319">
        <v>121</v>
      </c>
      <c r="Q8263" s="319">
        <v>56</v>
      </c>
      <c r="R8263" s="319">
        <v>20</v>
      </c>
      <c r="S8263" s="319" t="s">
        <v>9648</v>
      </c>
      <c r="T8263" s="319">
        <v>10</v>
      </c>
      <c r="U8263" s="319">
        <v>49.152999999999999</v>
      </c>
      <c r="V8263" s="319">
        <v>-121.93899999999999</v>
      </c>
      <c r="W8263" s="319"/>
      <c r="X8263" s="319"/>
      <c r="Y8263" s="319"/>
      <c r="Z8263" s="319"/>
      <c r="AA8263" s="319"/>
      <c r="AB8263" s="319"/>
      <c r="AC8263" s="319"/>
      <c r="AD8263" s="319"/>
      <c r="AE8263" s="319"/>
      <c r="AF8263" s="319"/>
    </row>
    <row r="8264" spans="2:32" s="313" customFormat="1" hidden="1" x14ac:dyDescent="0.25">
      <c r="B8264" s="313" t="s">
        <v>2199</v>
      </c>
      <c r="C8264" s="672"/>
      <c r="D8264" s="313" t="s">
        <v>13621</v>
      </c>
      <c r="E8264" s="313" t="s">
        <v>2200</v>
      </c>
      <c r="I8264" s="313" t="s">
        <v>2199</v>
      </c>
      <c r="J8264" s="313" t="s">
        <v>426</v>
      </c>
      <c r="K8264" s="313">
        <v>70</v>
      </c>
      <c r="L8264" s="319"/>
      <c r="M8264" s="319">
        <v>29</v>
      </c>
      <c r="N8264" s="319">
        <v>10</v>
      </c>
      <c r="O8264" s="319" t="s">
        <v>9644</v>
      </c>
      <c r="P8264" s="319">
        <v>68</v>
      </c>
      <c r="Q8264" s="319">
        <v>31</v>
      </c>
      <c r="R8264" s="319">
        <v>0</v>
      </c>
      <c r="S8264" s="319" t="s">
        <v>9648</v>
      </c>
      <c r="T8264" s="319">
        <v>27</v>
      </c>
      <c r="U8264" s="319">
        <v>70.486000000000004</v>
      </c>
      <c r="V8264" s="319">
        <v>-68.516999999999996</v>
      </c>
      <c r="W8264" s="319"/>
      <c r="X8264" s="319"/>
      <c r="Y8264" s="319"/>
      <c r="Z8264" s="319"/>
      <c r="AA8264" s="319"/>
      <c r="AB8264" s="319"/>
      <c r="AC8264" s="319"/>
      <c r="AD8264" s="319"/>
      <c r="AE8264" s="319"/>
      <c r="AF8264" s="319"/>
    </row>
    <row r="8265" spans="2:32" s="313" customFormat="1" hidden="1" x14ac:dyDescent="0.25">
      <c r="B8265" s="313" t="s">
        <v>2506</v>
      </c>
      <c r="C8265" s="672"/>
      <c r="D8265" s="313" t="s">
        <v>13622</v>
      </c>
      <c r="E8265" s="313" t="s">
        <v>2507</v>
      </c>
      <c r="I8265" s="313" t="s">
        <v>2506</v>
      </c>
      <c r="J8265" s="313" t="s">
        <v>426</v>
      </c>
      <c r="K8265" s="313">
        <v>64</v>
      </c>
      <c r="L8265" s="319"/>
      <c r="M8265" s="319">
        <v>2</v>
      </c>
      <c r="N8265" s="319">
        <v>35</v>
      </c>
      <c r="O8265" s="319" t="s">
        <v>9644</v>
      </c>
      <c r="P8265" s="319">
        <v>139</v>
      </c>
      <c r="Q8265" s="319">
        <v>7</v>
      </c>
      <c r="R8265" s="319">
        <v>40</v>
      </c>
      <c r="S8265" s="319" t="s">
        <v>9648</v>
      </c>
      <c r="T8265" s="319">
        <v>371</v>
      </c>
      <c r="U8265" s="319">
        <v>64.043000000000006</v>
      </c>
      <c r="V8265" s="319">
        <v>-139.12799999999999</v>
      </c>
      <c r="W8265" s="319"/>
      <c r="X8265" s="319"/>
      <c r="Y8265" s="319"/>
      <c r="Z8265" s="319"/>
      <c r="AA8265" s="319"/>
      <c r="AB8265" s="319"/>
      <c r="AC8265" s="319"/>
      <c r="AD8265" s="319"/>
      <c r="AE8265" s="319"/>
      <c r="AF8265" s="319"/>
    </row>
    <row r="8266" spans="2:32" s="313" customFormat="1" hidden="1" x14ac:dyDescent="0.25">
      <c r="B8266" s="313" t="s">
        <v>1708</v>
      </c>
      <c r="C8266" s="672"/>
      <c r="D8266" s="313" t="s">
        <v>13623</v>
      </c>
      <c r="E8266" s="313" t="s">
        <v>1709</v>
      </c>
      <c r="I8266" s="313" t="s">
        <v>1708</v>
      </c>
      <c r="J8266" s="313" t="s">
        <v>426</v>
      </c>
      <c r="K8266" s="313">
        <v>61</v>
      </c>
      <c r="L8266" s="319"/>
      <c r="M8266" s="319">
        <v>22</v>
      </c>
      <c r="N8266" s="319">
        <v>16</v>
      </c>
      <c r="O8266" s="319" t="s">
        <v>9644</v>
      </c>
      <c r="P8266" s="319">
        <v>139</v>
      </c>
      <c r="Q8266" s="319">
        <v>2</v>
      </c>
      <c r="R8266" s="319">
        <v>26</v>
      </c>
      <c r="S8266" s="319" t="s">
        <v>9648</v>
      </c>
      <c r="T8266" s="319">
        <v>807</v>
      </c>
      <c r="U8266" s="319">
        <v>61.371000000000002</v>
      </c>
      <c r="V8266" s="319">
        <v>-139.041</v>
      </c>
      <c r="W8266" s="319"/>
      <c r="X8266" s="319"/>
      <c r="Y8266" s="319"/>
      <c r="Z8266" s="319"/>
      <c r="AA8266" s="319"/>
      <c r="AB8266" s="319"/>
      <c r="AC8266" s="319"/>
      <c r="AD8266" s="319"/>
      <c r="AE8266" s="319"/>
      <c r="AF8266" s="319"/>
    </row>
    <row r="8267" spans="2:32" s="313" customFormat="1" hidden="1" x14ac:dyDescent="0.25">
      <c r="B8267" s="313" t="s">
        <v>7074</v>
      </c>
      <c r="C8267" s="672"/>
      <c r="D8267" s="313" t="s">
        <v>13624</v>
      </c>
      <c r="E8267" s="313" t="s">
        <v>7077</v>
      </c>
      <c r="I8267" s="313" t="s">
        <v>7074</v>
      </c>
      <c r="J8267" s="313" t="s">
        <v>426</v>
      </c>
      <c r="K8267" s="313">
        <v>49</v>
      </c>
      <c r="L8267" s="319"/>
      <c r="M8267" s="319">
        <v>28</v>
      </c>
      <c r="N8267" s="319">
        <v>3</v>
      </c>
      <c r="O8267" s="319" t="s">
        <v>9644</v>
      </c>
      <c r="P8267" s="319">
        <v>120</v>
      </c>
      <c r="Q8267" s="319">
        <v>30</v>
      </c>
      <c r="R8267" s="319">
        <v>43</v>
      </c>
      <c r="S8267" s="319" t="s">
        <v>9648</v>
      </c>
      <c r="T8267" s="319">
        <v>701</v>
      </c>
      <c r="U8267" s="319">
        <v>49.468000000000004</v>
      </c>
      <c r="V8267" s="319">
        <v>-120.512</v>
      </c>
      <c r="W8267" s="319"/>
      <c r="X8267" s="319"/>
      <c r="Y8267" s="319"/>
      <c r="Z8267" s="319"/>
      <c r="AA8267" s="319"/>
      <c r="AB8267" s="319"/>
      <c r="AC8267" s="319"/>
      <c r="AD8267" s="319"/>
      <c r="AE8267" s="319"/>
      <c r="AF8267" s="319"/>
    </row>
    <row r="8268" spans="2:32" s="313" customFormat="1" hidden="1" x14ac:dyDescent="0.25">
      <c r="B8268" s="313" t="s">
        <v>2536</v>
      </c>
      <c r="C8268" s="672"/>
      <c r="D8268" s="313" t="s">
        <v>13625</v>
      </c>
      <c r="E8268" s="313" t="s">
        <v>2537</v>
      </c>
      <c r="I8268" s="313" t="s">
        <v>2536</v>
      </c>
      <c r="J8268" s="313" t="s">
        <v>426</v>
      </c>
      <c r="K8268" s="313">
        <v>49</v>
      </c>
      <c r="L8268" s="319"/>
      <c r="M8268" s="319">
        <v>12</v>
      </c>
      <c r="N8268" s="319">
        <v>39</v>
      </c>
      <c r="O8268" s="319" t="s">
        <v>9644</v>
      </c>
      <c r="P8268" s="319">
        <v>57</v>
      </c>
      <c r="Q8268" s="319">
        <v>23</v>
      </c>
      <c r="R8268" s="319">
        <v>29</v>
      </c>
      <c r="S8268" s="319" t="s">
        <v>9648</v>
      </c>
      <c r="T8268" s="319">
        <v>22</v>
      </c>
      <c r="U8268" s="319">
        <v>49.210999999999999</v>
      </c>
      <c r="V8268" s="319">
        <v>-57.390999999999998</v>
      </c>
      <c r="W8268" s="319"/>
      <c r="X8268" s="319"/>
      <c r="Y8268" s="319"/>
      <c r="Z8268" s="319"/>
      <c r="AA8268" s="319"/>
      <c r="AB8268" s="319"/>
      <c r="AC8268" s="319"/>
      <c r="AD8268" s="319"/>
      <c r="AE8268" s="319"/>
      <c r="AF8268" s="319"/>
    </row>
    <row r="8269" spans="2:32" s="313" customFormat="1" hidden="1" x14ac:dyDescent="0.25">
      <c r="B8269" s="313" t="s">
        <v>2524</v>
      </c>
      <c r="C8269" s="672"/>
      <c r="D8269" s="313" t="s">
        <v>13626</v>
      </c>
      <c r="E8269" s="313" t="s">
        <v>2525</v>
      </c>
      <c r="I8269" s="313" t="s">
        <v>2524</v>
      </c>
      <c r="J8269" s="313" t="s">
        <v>426</v>
      </c>
      <c r="K8269" s="313">
        <v>58</v>
      </c>
      <c r="L8269" s="319"/>
      <c r="M8269" s="319">
        <v>25</v>
      </c>
      <c r="N8269" s="319">
        <v>20</v>
      </c>
      <c r="O8269" s="319" t="s">
        <v>9644</v>
      </c>
      <c r="P8269" s="319">
        <v>130</v>
      </c>
      <c r="Q8269" s="319">
        <v>1</v>
      </c>
      <c r="R8269" s="319">
        <v>56</v>
      </c>
      <c r="S8269" s="319" t="s">
        <v>9648</v>
      </c>
      <c r="T8269" s="319">
        <v>793</v>
      </c>
      <c r="U8269" s="319">
        <v>58.421999999999997</v>
      </c>
      <c r="V8269" s="319">
        <v>-130.03200000000001</v>
      </c>
      <c r="W8269" s="319"/>
      <c r="X8269" s="319"/>
      <c r="Y8269" s="319"/>
      <c r="Z8269" s="319"/>
      <c r="AA8269" s="319"/>
      <c r="AB8269" s="319"/>
      <c r="AC8269" s="319"/>
      <c r="AD8269" s="319"/>
      <c r="AE8269" s="319"/>
      <c r="AF8269" s="319"/>
    </row>
    <row r="8270" spans="2:32" s="313" customFormat="1" hidden="1" x14ac:dyDescent="0.25">
      <c r="B8270" s="313" t="s">
        <v>2499</v>
      </c>
      <c r="C8270" s="672"/>
      <c r="D8270" s="313" t="s">
        <v>13627</v>
      </c>
      <c r="E8270" s="313" t="s">
        <v>2500</v>
      </c>
      <c r="I8270" s="313" t="s">
        <v>2501</v>
      </c>
      <c r="J8270" s="313" t="s">
        <v>426</v>
      </c>
      <c r="K8270" s="313">
        <v>51</v>
      </c>
      <c r="L8270" s="319"/>
      <c r="M8270" s="319">
        <v>6</v>
      </c>
      <c r="N8270" s="319">
        <v>3</v>
      </c>
      <c r="O8270" s="319" t="s">
        <v>9644</v>
      </c>
      <c r="P8270" s="319">
        <v>100</v>
      </c>
      <c r="Q8270" s="319">
        <v>3</v>
      </c>
      <c r="R8270" s="319">
        <v>9</v>
      </c>
      <c r="S8270" s="319" t="s">
        <v>9648</v>
      </c>
      <c r="T8270" s="319">
        <v>305</v>
      </c>
      <c r="U8270" s="319">
        <v>51.100999999999999</v>
      </c>
      <c r="V8270" s="319">
        <v>-100.05200000000001</v>
      </c>
      <c r="W8270" s="319"/>
      <c r="X8270" s="319"/>
      <c r="Y8270" s="319"/>
      <c r="Z8270" s="319"/>
      <c r="AA8270" s="319"/>
      <c r="AB8270" s="319"/>
      <c r="AC8270" s="319"/>
      <c r="AD8270" s="319"/>
      <c r="AE8270" s="319"/>
      <c r="AF8270" s="319"/>
    </row>
    <row r="8271" spans="2:32" s="313" customFormat="1" hidden="1" x14ac:dyDescent="0.25">
      <c r="B8271" s="313" t="s">
        <v>2508</v>
      </c>
      <c r="C8271" s="672"/>
      <c r="D8271" s="313" t="s">
        <v>13628</v>
      </c>
      <c r="E8271" s="313" t="s">
        <v>2509</v>
      </c>
      <c r="I8271" s="313" t="s">
        <v>2508</v>
      </c>
      <c r="J8271" s="313" t="s">
        <v>426</v>
      </c>
      <c r="K8271" s="313">
        <v>55</v>
      </c>
      <c r="L8271" s="319"/>
      <c r="M8271" s="319">
        <v>44</v>
      </c>
      <c r="N8271" s="319">
        <v>30</v>
      </c>
      <c r="O8271" s="319" t="s">
        <v>9644</v>
      </c>
      <c r="P8271" s="319">
        <v>120</v>
      </c>
      <c r="Q8271" s="319">
        <v>10</v>
      </c>
      <c r="R8271" s="319">
        <v>55</v>
      </c>
      <c r="S8271" s="319" t="s">
        <v>9648</v>
      </c>
      <c r="T8271" s="319">
        <v>655</v>
      </c>
      <c r="U8271" s="319">
        <v>55.741999999999997</v>
      </c>
      <c r="V8271" s="319">
        <v>-120.182</v>
      </c>
      <c r="W8271" s="319"/>
      <c r="X8271" s="319"/>
      <c r="Y8271" s="319"/>
      <c r="Z8271" s="319"/>
      <c r="AA8271" s="319"/>
      <c r="AB8271" s="319"/>
      <c r="AC8271" s="319"/>
      <c r="AD8271" s="319"/>
      <c r="AE8271" s="319"/>
      <c r="AF8271" s="319"/>
    </row>
    <row r="8272" spans="2:32" s="313" customFormat="1" hidden="1" x14ac:dyDescent="0.25">
      <c r="B8272" s="313" t="s">
        <v>9500</v>
      </c>
      <c r="C8272" s="672"/>
      <c r="D8272" s="313" t="s">
        <v>13629</v>
      </c>
      <c r="E8272" s="313" t="s">
        <v>9501</v>
      </c>
      <c r="I8272" s="313" t="s">
        <v>9502</v>
      </c>
      <c r="J8272" s="313" t="s">
        <v>1711</v>
      </c>
      <c r="K8272" s="313">
        <v>36</v>
      </c>
      <c r="L8272" s="319"/>
      <c r="M8272" s="319">
        <v>37</v>
      </c>
      <c r="N8272" s="319">
        <v>54</v>
      </c>
      <c r="O8272" s="319" t="s">
        <v>9644</v>
      </c>
      <c r="P8272" s="319">
        <v>128</v>
      </c>
      <c r="Q8272" s="319">
        <v>21</v>
      </c>
      <c r="R8272" s="319">
        <v>17</v>
      </c>
      <c r="S8272" s="319" t="s">
        <v>9645</v>
      </c>
      <c r="T8272" s="319">
        <v>108</v>
      </c>
      <c r="U8272" s="319">
        <v>36.631999999999998</v>
      </c>
      <c r="V8272" s="319">
        <v>128.35499999999999</v>
      </c>
      <c r="W8272" s="319"/>
      <c r="X8272" s="319"/>
      <c r="Y8272" s="319"/>
      <c r="Z8272" s="319"/>
      <c r="AA8272" s="319"/>
      <c r="AB8272" s="319"/>
      <c r="AC8272" s="319"/>
      <c r="AD8272" s="319"/>
      <c r="AE8272" s="319"/>
      <c r="AF8272" s="319"/>
    </row>
    <row r="8273" spans="2:32" s="313" customFormat="1" hidden="1" x14ac:dyDescent="0.25">
      <c r="B8273" s="313" t="s">
        <v>2745</v>
      </c>
      <c r="C8273" s="672"/>
      <c r="D8273" s="313" t="s">
        <v>13630</v>
      </c>
      <c r="E8273" s="313" t="s">
        <v>2746</v>
      </c>
      <c r="I8273" s="313" t="s">
        <v>2747</v>
      </c>
      <c r="J8273" s="313" t="s">
        <v>426</v>
      </c>
      <c r="K8273" s="313">
        <v>53</v>
      </c>
      <c r="L8273" s="319"/>
      <c r="M8273" s="319">
        <v>40</v>
      </c>
      <c r="N8273" s="319">
        <v>0</v>
      </c>
      <c r="O8273" s="319" t="s">
        <v>9644</v>
      </c>
      <c r="P8273" s="319">
        <v>113</v>
      </c>
      <c r="Q8273" s="319">
        <v>28</v>
      </c>
      <c r="R8273" s="319">
        <v>0</v>
      </c>
      <c r="S8273" s="319" t="s">
        <v>9648</v>
      </c>
      <c r="T8273" s="319">
        <v>0</v>
      </c>
      <c r="U8273" s="319">
        <v>53.667000000000002</v>
      </c>
      <c r="V8273" s="319">
        <v>-113.467</v>
      </c>
      <c r="W8273" s="319"/>
      <c r="X8273" s="319"/>
      <c r="Y8273" s="319"/>
      <c r="Z8273" s="319"/>
      <c r="AA8273" s="319"/>
      <c r="AB8273" s="319"/>
      <c r="AC8273" s="319"/>
      <c r="AD8273" s="319"/>
      <c r="AE8273" s="319"/>
      <c r="AF8273" s="319"/>
    </row>
    <row r="8274" spans="2:32" s="313" customFormat="1" hidden="1" x14ac:dyDescent="0.25">
      <c r="B8274" s="313" t="s">
        <v>2745</v>
      </c>
      <c r="C8274" s="672"/>
      <c r="D8274" s="313" t="s">
        <v>13631</v>
      </c>
      <c r="E8274" s="313" t="s">
        <v>2748</v>
      </c>
      <c r="I8274" s="313" t="s">
        <v>2749</v>
      </c>
      <c r="J8274" s="313" t="s">
        <v>426</v>
      </c>
      <c r="K8274" s="313">
        <v>53</v>
      </c>
      <c r="L8274" s="319"/>
      <c r="M8274" s="319">
        <v>18</v>
      </c>
      <c r="N8274" s="319">
        <v>35</v>
      </c>
      <c r="O8274" s="319" t="s">
        <v>9644</v>
      </c>
      <c r="P8274" s="319">
        <v>113</v>
      </c>
      <c r="Q8274" s="319">
        <v>34</v>
      </c>
      <c r="R8274" s="319">
        <v>47</v>
      </c>
      <c r="S8274" s="319" t="s">
        <v>9648</v>
      </c>
      <c r="T8274" s="319">
        <v>724</v>
      </c>
      <c r="U8274" s="319">
        <v>53.31</v>
      </c>
      <c r="V8274" s="319">
        <v>-113.58</v>
      </c>
      <c r="W8274" s="319"/>
      <c r="X8274" s="319"/>
      <c r="Y8274" s="319"/>
      <c r="Z8274" s="319"/>
      <c r="AA8274" s="319"/>
      <c r="AB8274" s="319"/>
      <c r="AC8274" s="319"/>
      <c r="AD8274" s="319"/>
      <c r="AE8274" s="319"/>
      <c r="AF8274" s="319"/>
    </row>
    <row r="8275" spans="2:32" s="313" customFormat="1" hidden="1" x14ac:dyDescent="0.25">
      <c r="B8275" s="313" t="s">
        <v>2884</v>
      </c>
      <c r="C8275" s="672"/>
      <c r="D8275" s="313" t="s">
        <v>13632</v>
      </c>
      <c r="E8275" s="313" t="s">
        <v>2885</v>
      </c>
      <c r="I8275" s="313" t="s">
        <v>2886</v>
      </c>
      <c r="J8275" s="313" t="s">
        <v>426</v>
      </c>
      <c r="K8275" s="313">
        <v>61</v>
      </c>
      <c r="L8275" s="319"/>
      <c r="M8275" s="319">
        <v>5</v>
      </c>
      <c r="N8275" s="319">
        <v>39</v>
      </c>
      <c r="O8275" s="319" t="s">
        <v>9644</v>
      </c>
      <c r="P8275" s="319">
        <v>94</v>
      </c>
      <c r="Q8275" s="319">
        <v>4</v>
      </c>
      <c r="R8275" s="319">
        <v>15</v>
      </c>
      <c r="S8275" s="319" t="s">
        <v>9648</v>
      </c>
      <c r="T8275" s="319">
        <v>10</v>
      </c>
      <c r="U8275" s="319">
        <v>61.094000000000001</v>
      </c>
      <c r="V8275" s="319">
        <v>-94.070999999999998</v>
      </c>
      <c r="W8275" s="319"/>
      <c r="X8275" s="319"/>
      <c r="Y8275" s="319"/>
      <c r="Z8275" s="319"/>
      <c r="AA8275" s="319"/>
      <c r="AB8275" s="319"/>
      <c r="AC8275" s="319"/>
      <c r="AD8275" s="319"/>
      <c r="AE8275" s="319"/>
      <c r="AF8275" s="319"/>
    </row>
    <row r="8276" spans="2:32" s="313" customFormat="1" hidden="1" x14ac:dyDescent="0.25">
      <c r="B8276" s="313" t="s">
        <v>2900</v>
      </c>
      <c r="C8276" s="672"/>
      <c r="D8276" s="313" t="s">
        <v>13633</v>
      </c>
      <c r="E8276" s="313" t="s">
        <v>2901</v>
      </c>
      <c r="I8276" s="313" t="s">
        <v>2900</v>
      </c>
      <c r="J8276" s="313" t="s">
        <v>426</v>
      </c>
      <c r="K8276" s="313">
        <v>49</v>
      </c>
      <c r="L8276" s="319"/>
      <c r="M8276" s="319">
        <v>12</v>
      </c>
      <c r="N8276" s="319">
        <v>37</v>
      </c>
      <c r="O8276" s="319" t="s">
        <v>9644</v>
      </c>
      <c r="P8276" s="319">
        <v>102</v>
      </c>
      <c r="Q8276" s="319">
        <v>57</v>
      </c>
      <c r="R8276" s="319">
        <v>57</v>
      </c>
      <c r="S8276" s="319" t="s">
        <v>9648</v>
      </c>
      <c r="T8276" s="319">
        <v>581</v>
      </c>
      <c r="U8276" s="319">
        <v>49.21</v>
      </c>
      <c r="V8276" s="319">
        <v>-102.96599999999999</v>
      </c>
      <c r="W8276" s="319"/>
      <c r="X8276" s="319"/>
      <c r="Y8276" s="319"/>
      <c r="Z8276" s="319"/>
      <c r="AA8276" s="319"/>
      <c r="AB8276" s="319"/>
      <c r="AC8276" s="319"/>
      <c r="AD8276" s="319"/>
      <c r="AE8276" s="319"/>
      <c r="AF8276" s="319"/>
    </row>
    <row r="8277" spans="2:32" s="313" customFormat="1" hidden="1" x14ac:dyDescent="0.25">
      <c r="B8277" s="313" t="s">
        <v>9510</v>
      </c>
      <c r="C8277" s="672"/>
      <c r="D8277" s="313" t="s">
        <v>13634</v>
      </c>
      <c r="E8277" s="313" t="s">
        <v>9511</v>
      </c>
      <c r="I8277" s="313" t="s">
        <v>9510</v>
      </c>
      <c r="J8277" s="313" t="s">
        <v>433</v>
      </c>
      <c r="K8277" s="313">
        <v>51</v>
      </c>
      <c r="L8277" s="319"/>
      <c r="M8277" s="319">
        <v>0</v>
      </c>
      <c r="N8277" s="319">
        <v>33</v>
      </c>
      <c r="O8277" s="319" t="s">
        <v>9644</v>
      </c>
      <c r="P8277" s="319">
        <v>2</v>
      </c>
      <c r="Q8277" s="319">
        <v>38</v>
      </c>
      <c r="R8277" s="319">
        <v>19</v>
      </c>
      <c r="S8277" s="319" t="s">
        <v>9648</v>
      </c>
      <c r="T8277" s="319">
        <v>23</v>
      </c>
      <c r="U8277" s="319">
        <v>51.009</v>
      </c>
      <c r="V8277" s="319">
        <v>-2.6389999999999998</v>
      </c>
      <c r="W8277" s="319"/>
      <c r="X8277" s="319"/>
      <c r="Y8277" s="319"/>
      <c r="Z8277" s="319"/>
      <c r="AA8277" s="319"/>
      <c r="AB8277" s="319"/>
      <c r="AC8277" s="319"/>
      <c r="AD8277" s="319"/>
      <c r="AE8277" s="319"/>
      <c r="AF8277" s="319"/>
    </row>
    <row r="8278" spans="2:32" s="313" customFormat="1" hidden="1" x14ac:dyDescent="0.25">
      <c r="B8278" s="313" t="s">
        <v>2752</v>
      </c>
      <c r="C8278" s="672"/>
      <c r="D8278" s="313" t="s">
        <v>13635</v>
      </c>
      <c r="E8278" s="313" t="s">
        <v>2753</v>
      </c>
      <c r="I8278" s="313" t="s">
        <v>2752</v>
      </c>
      <c r="J8278" s="313" t="s">
        <v>426</v>
      </c>
      <c r="K8278" s="313">
        <v>53</v>
      </c>
      <c r="L8278" s="319"/>
      <c r="M8278" s="319">
        <v>34</v>
      </c>
      <c r="N8278" s="319">
        <v>44</v>
      </c>
      <c r="O8278" s="319" t="s">
        <v>9644</v>
      </c>
      <c r="P8278" s="319">
        <v>116</v>
      </c>
      <c r="Q8278" s="319">
        <v>27</v>
      </c>
      <c r="R8278" s="319">
        <v>54</v>
      </c>
      <c r="S8278" s="319" t="s">
        <v>9648</v>
      </c>
      <c r="T8278" s="319">
        <v>927</v>
      </c>
      <c r="U8278" s="319">
        <v>53.579000000000001</v>
      </c>
      <c r="V8278" s="319">
        <v>-116.465</v>
      </c>
      <c r="W8278" s="319"/>
      <c r="X8278" s="319"/>
      <c r="Y8278" s="319"/>
      <c r="Z8278" s="319"/>
      <c r="AA8278" s="319"/>
      <c r="AB8278" s="319"/>
      <c r="AC8278" s="319"/>
      <c r="AD8278" s="319"/>
      <c r="AE8278" s="319"/>
      <c r="AF8278" s="319"/>
    </row>
    <row r="8279" spans="2:32" s="313" customFormat="1" hidden="1" x14ac:dyDescent="0.25">
      <c r="B8279" s="313" t="s">
        <v>2906</v>
      </c>
      <c r="C8279" s="672"/>
      <c r="D8279" s="313" t="s">
        <v>13636</v>
      </c>
      <c r="E8279" s="313" t="s">
        <v>2907</v>
      </c>
      <c r="I8279" s="313" t="s">
        <v>2906</v>
      </c>
      <c r="J8279" s="313" t="s">
        <v>426</v>
      </c>
      <c r="K8279" s="313">
        <v>79</v>
      </c>
      <c r="L8279" s="319"/>
      <c r="M8279" s="319">
        <v>59</v>
      </c>
      <c r="N8279" s="319">
        <v>41</v>
      </c>
      <c r="O8279" s="319" t="s">
        <v>9644</v>
      </c>
      <c r="P8279" s="319">
        <v>85</v>
      </c>
      <c r="Q8279" s="319">
        <v>48</v>
      </c>
      <c r="R8279" s="319">
        <v>48</v>
      </c>
      <c r="S8279" s="319" t="s">
        <v>9648</v>
      </c>
      <c r="T8279" s="319">
        <v>79</v>
      </c>
      <c r="U8279" s="319">
        <v>79.995000000000005</v>
      </c>
      <c r="V8279" s="319">
        <v>-85.813000000000002</v>
      </c>
      <c r="W8279" s="319"/>
      <c r="X8279" s="319"/>
      <c r="Y8279" s="319"/>
      <c r="Z8279" s="319"/>
      <c r="AA8279" s="319"/>
      <c r="AB8279" s="319"/>
      <c r="AC8279" s="319"/>
      <c r="AD8279" s="319"/>
      <c r="AE8279" s="319"/>
      <c r="AF8279" s="319"/>
    </row>
    <row r="8280" spans="2:32" s="313" customFormat="1" hidden="1" x14ac:dyDescent="0.25">
      <c r="B8280" s="313" t="s">
        <v>3906</v>
      </c>
      <c r="C8280" s="672"/>
      <c r="D8280" s="313" t="s">
        <v>13637</v>
      </c>
      <c r="E8280" s="313" t="s">
        <v>3907</v>
      </c>
      <c r="I8280" s="313" t="s">
        <v>3908</v>
      </c>
      <c r="J8280" s="313" t="s">
        <v>426</v>
      </c>
      <c r="K8280" s="313">
        <v>68</v>
      </c>
      <c r="L8280" s="319"/>
      <c r="M8280" s="319">
        <v>18</v>
      </c>
      <c r="N8280" s="319">
        <v>15</v>
      </c>
      <c r="O8280" s="319" t="s">
        <v>9644</v>
      </c>
      <c r="P8280" s="319">
        <v>133</v>
      </c>
      <c r="Q8280" s="319">
        <v>28</v>
      </c>
      <c r="R8280" s="319">
        <v>58</v>
      </c>
      <c r="S8280" s="319" t="s">
        <v>9648</v>
      </c>
      <c r="T8280" s="319">
        <v>69</v>
      </c>
      <c r="U8280" s="319">
        <v>68.304000000000002</v>
      </c>
      <c r="V8280" s="319">
        <v>-133.483</v>
      </c>
      <c r="W8280" s="319"/>
      <c r="X8280" s="319"/>
      <c r="Y8280" s="319"/>
      <c r="Z8280" s="319"/>
      <c r="AA8280" s="319"/>
      <c r="AB8280" s="319"/>
      <c r="AC8280" s="319"/>
      <c r="AD8280" s="319"/>
      <c r="AE8280" s="319"/>
      <c r="AF8280" s="319"/>
    </row>
    <row r="8281" spans="2:32" s="313" customFormat="1" hidden="1" x14ac:dyDescent="0.25">
      <c r="B8281" s="313" t="s">
        <v>3924</v>
      </c>
      <c r="C8281" s="672"/>
      <c r="D8281" s="313" t="s">
        <v>13638</v>
      </c>
      <c r="E8281" s="313" t="s">
        <v>3925</v>
      </c>
      <c r="I8281" s="313" t="s">
        <v>3924</v>
      </c>
      <c r="J8281" s="313" t="s">
        <v>426</v>
      </c>
      <c r="K8281" s="313">
        <v>63</v>
      </c>
      <c r="L8281" s="319"/>
      <c r="M8281" s="319">
        <v>45</v>
      </c>
      <c r="N8281" s="319">
        <v>23</v>
      </c>
      <c r="O8281" s="319" t="s">
        <v>9644</v>
      </c>
      <c r="P8281" s="319">
        <v>68</v>
      </c>
      <c r="Q8281" s="319">
        <v>33</v>
      </c>
      <c r="R8281" s="319">
        <v>21</v>
      </c>
      <c r="S8281" s="319" t="s">
        <v>9648</v>
      </c>
      <c r="T8281" s="319">
        <v>34</v>
      </c>
      <c r="U8281" s="319">
        <v>63.756</v>
      </c>
      <c r="V8281" s="319">
        <v>-68.555999999999997</v>
      </c>
      <c r="W8281" s="319"/>
      <c r="X8281" s="319"/>
      <c r="Y8281" s="319"/>
      <c r="Z8281" s="319"/>
      <c r="AA8281" s="319"/>
      <c r="AB8281" s="319"/>
      <c r="AC8281" s="319"/>
      <c r="AD8281" s="319"/>
      <c r="AE8281" s="319"/>
      <c r="AF8281" s="319"/>
    </row>
    <row r="8282" spans="2:32" s="313" customFormat="1" hidden="1" x14ac:dyDescent="0.25">
      <c r="B8282" s="313" t="s">
        <v>3154</v>
      </c>
      <c r="C8282" s="672"/>
      <c r="D8282" s="313" t="s">
        <v>13639</v>
      </c>
      <c r="E8282" s="313" t="s">
        <v>3155</v>
      </c>
      <c r="I8282" s="313" t="s">
        <v>3154</v>
      </c>
      <c r="J8282" s="313" t="s">
        <v>426</v>
      </c>
      <c r="K8282" s="313">
        <v>45</v>
      </c>
      <c r="L8282" s="319"/>
      <c r="M8282" s="319">
        <v>52</v>
      </c>
      <c r="N8282" s="319">
        <v>10</v>
      </c>
      <c r="O8282" s="319" t="s">
        <v>9644</v>
      </c>
      <c r="P8282" s="319">
        <v>66</v>
      </c>
      <c r="Q8282" s="319">
        <v>31</v>
      </c>
      <c r="R8282" s="319">
        <v>54</v>
      </c>
      <c r="S8282" s="319" t="s">
        <v>9648</v>
      </c>
      <c r="T8282" s="319">
        <v>21</v>
      </c>
      <c r="U8282" s="319">
        <v>45.869</v>
      </c>
      <c r="V8282" s="319">
        <v>-66.531999999999996</v>
      </c>
      <c r="W8282" s="319"/>
      <c r="X8282" s="319"/>
      <c r="Y8282" s="319"/>
      <c r="Z8282" s="319"/>
      <c r="AA8282" s="319"/>
      <c r="AB8282" s="319"/>
      <c r="AC8282" s="319"/>
      <c r="AD8282" s="319"/>
      <c r="AE8282" s="319"/>
      <c r="AF8282" s="319"/>
    </row>
    <row r="8283" spans="2:32" s="313" customFormat="1" hidden="1" x14ac:dyDescent="0.25">
      <c r="B8283" s="313" t="s">
        <v>3007</v>
      </c>
      <c r="C8283" s="672"/>
      <c r="D8283" s="313" t="s">
        <v>13640</v>
      </c>
      <c r="E8283" s="313" t="s">
        <v>3008</v>
      </c>
      <c r="I8283" s="313" t="s">
        <v>3007</v>
      </c>
      <c r="J8283" s="313" t="s">
        <v>426</v>
      </c>
      <c r="K8283" s="313">
        <v>54</v>
      </c>
      <c r="L8283" s="319"/>
      <c r="M8283" s="319">
        <v>40</v>
      </c>
      <c r="N8283" s="319">
        <v>41</v>
      </c>
      <c r="O8283" s="319" t="s">
        <v>9644</v>
      </c>
      <c r="P8283" s="319">
        <v>101</v>
      </c>
      <c r="Q8283" s="319">
        <v>40</v>
      </c>
      <c r="R8283" s="319">
        <v>54</v>
      </c>
      <c r="S8283" s="319" t="s">
        <v>9648</v>
      </c>
      <c r="T8283" s="319">
        <v>304</v>
      </c>
      <c r="U8283" s="319">
        <v>54.677999999999997</v>
      </c>
      <c r="V8283" s="319">
        <v>-101.682</v>
      </c>
      <c r="W8283" s="319"/>
      <c r="X8283" s="319"/>
      <c r="Y8283" s="319"/>
      <c r="Z8283" s="319"/>
      <c r="AA8283" s="319"/>
      <c r="AB8283" s="319"/>
      <c r="AC8283" s="319"/>
      <c r="AD8283" s="319"/>
      <c r="AE8283" s="319"/>
      <c r="AF8283" s="319"/>
    </row>
    <row r="8284" spans="2:32" s="313" customFormat="1" hidden="1" x14ac:dyDescent="0.25">
      <c r="B8284" s="313" t="s">
        <v>3096</v>
      </c>
      <c r="C8284" s="672"/>
      <c r="D8284" s="313" t="s">
        <v>13641</v>
      </c>
      <c r="E8284" s="313" t="s">
        <v>3097</v>
      </c>
      <c r="I8284" s="313" t="s">
        <v>3096</v>
      </c>
      <c r="J8284" s="313" t="s">
        <v>426</v>
      </c>
      <c r="K8284" s="313">
        <v>61</v>
      </c>
      <c r="L8284" s="319"/>
      <c r="M8284" s="319">
        <v>10</v>
      </c>
      <c r="N8284" s="319">
        <v>51</v>
      </c>
      <c r="O8284" s="319" t="s">
        <v>9644</v>
      </c>
      <c r="P8284" s="319">
        <v>113</v>
      </c>
      <c r="Q8284" s="319">
        <v>41</v>
      </c>
      <c r="R8284" s="319">
        <v>23</v>
      </c>
      <c r="S8284" s="319" t="s">
        <v>9648</v>
      </c>
      <c r="T8284" s="319">
        <v>161</v>
      </c>
      <c r="U8284" s="319">
        <v>61.180999999999997</v>
      </c>
      <c r="V8284" s="319">
        <v>-113.69</v>
      </c>
      <c r="W8284" s="319"/>
      <c r="X8284" s="319"/>
      <c r="Y8284" s="319"/>
      <c r="Z8284" s="319"/>
      <c r="AA8284" s="319"/>
      <c r="AB8284" s="319"/>
      <c r="AC8284" s="319"/>
      <c r="AD8284" s="319"/>
      <c r="AE8284" s="319"/>
      <c r="AF8284" s="319"/>
    </row>
    <row r="8285" spans="2:32" s="313" customFormat="1" hidden="1" x14ac:dyDescent="0.25">
      <c r="B8285" s="313" t="s">
        <v>3109</v>
      </c>
      <c r="C8285" s="672"/>
      <c r="D8285" s="313" t="s">
        <v>13642</v>
      </c>
      <c r="E8285" s="313" t="s">
        <v>3110</v>
      </c>
      <c r="I8285" s="313" t="s">
        <v>3109</v>
      </c>
      <c r="J8285" s="313" t="s">
        <v>426</v>
      </c>
      <c r="K8285" s="313">
        <v>61</v>
      </c>
      <c r="L8285" s="319"/>
      <c r="M8285" s="319">
        <v>45</v>
      </c>
      <c r="N8285" s="319">
        <v>37</v>
      </c>
      <c r="O8285" s="319" t="s">
        <v>9644</v>
      </c>
      <c r="P8285" s="319">
        <v>121</v>
      </c>
      <c r="Q8285" s="319">
        <v>14</v>
      </c>
      <c r="R8285" s="319">
        <v>12</v>
      </c>
      <c r="S8285" s="319" t="s">
        <v>9648</v>
      </c>
      <c r="T8285" s="319">
        <v>170</v>
      </c>
      <c r="U8285" s="319">
        <v>61.76</v>
      </c>
      <c r="V8285" s="319">
        <v>-121.23699999999999</v>
      </c>
      <c r="W8285" s="319"/>
      <c r="X8285" s="319"/>
      <c r="Y8285" s="319"/>
      <c r="Z8285" s="319"/>
      <c r="AA8285" s="319"/>
      <c r="AB8285" s="319"/>
      <c r="AC8285" s="319"/>
      <c r="AD8285" s="319"/>
      <c r="AE8285" s="319"/>
      <c r="AF8285" s="319"/>
    </row>
    <row r="8286" spans="2:32" s="313" customFormat="1" hidden="1" x14ac:dyDescent="0.25">
      <c r="B8286" s="313" t="s">
        <v>5661</v>
      </c>
      <c r="C8286" s="672"/>
      <c r="D8286" s="313" t="s">
        <v>13643</v>
      </c>
      <c r="E8286" s="313" t="s">
        <v>5662</v>
      </c>
      <c r="I8286" s="313" t="s">
        <v>5661</v>
      </c>
      <c r="J8286" s="313" t="s">
        <v>565</v>
      </c>
      <c r="K8286" s="313">
        <v>35</v>
      </c>
      <c r="L8286" s="319"/>
      <c r="M8286" s="319">
        <v>29</v>
      </c>
      <c r="N8286" s="319">
        <v>32</v>
      </c>
      <c r="O8286" s="319" t="s">
        <v>9644</v>
      </c>
      <c r="P8286" s="319">
        <v>133</v>
      </c>
      <c r="Q8286" s="319">
        <v>14</v>
      </c>
      <c r="R8286" s="319">
        <v>11</v>
      </c>
      <c r="S8286" s="319" t="s">
        <v>9645</v>
      </c>
      <c r="T8286" s="319">
        <v>7</v>
      </c>
      <c r="U8286" s="319">
        <v>35.491999999999997</v>
      </c>
      <c r="V8286" s="319">
        <v>133.23599999999999</v>
      </c>
      <c r="W8286" s="319"/>
      <c r="X8286" s="319"/>
      <c r="Y8286" s="319"/>
      <c r="Z8286" s="319"/>
      <c r="AA8286" s="319"/>
      <c r="AB8286" s="319"/>
      <c r="AC8286" s="319"/>
      <c r="AD8286" s="319"/>
      <c r="AE8286" s="319"/>
      <c r="AF8286" s="319"/>
    </row>
    <row r="8287" spans="2:32" s="313" customFormat="1" hidden="1" x14ac:dyDescent="0.25">
      <c r="B8287" s="313" t="s">
        <v>4438</v>
      </c>
      <c r="C8287" s="672"/>
      <c r="D8287" s="313" t="s">
        <v>13644</v>
      </c>
      <c r="E8287" s="313" t="s">
        <v>4444</v>
      </c>
      <c r="I8287" s="313" t="s">
        <v>4438</v>
      </c>
      <c r="J8287" s="313" t="s">
        <v>426</v>
      </c>
      <c r="K8287" s="313">
        <v>44</v>
      </c>
      <c r="L8287" s="319"/>
      <c r="M8287" s="319">
        <v>13</v>
      </c>
      <c r="N8287" s="319">
        <v>31</v>
      </c>
      <c r="O8287" s="319" t="s">
        <v>9644</v>
      </c>
      <c r="P8287" s="319">
        <v>76</v>
      </c>
      <c r="Q8287" s="319">
        <v>35</v>
      </c>
      <c r="R8287" s="319">
        <v>49</v>
      </c>
      <c r="S8287" s="319" t="s">
        <v>9648</v>
      </c>
      <c r="T8287" s="319">
        <v>93</v>
      </c>
      <c r="U8287" s="319">
        <v>44.225000000000001</v>
      </c>
      <c r="V8287" s="319">
        <v>-76.596999999999994</v>
      </c>
      <c r="W8287" s="319"/>
      <c r="X8287" s="319"/>
      <c r="Y8287" s="319"/>
      <c r="Z8287" s="319"/>
      <c r="AA8287" s="319"/>
      <c r="AB8287" s="319"/>
      <c r="AC8287" s="319"/>
      <c r="AD8287" s="319"/>
      <c r="AE8287" s="319"/>
      <c r="AF8287" s="319"/>
    </row>
    <row r="8288" spans="2:32" s="313" customFormat="1" hidden="1" x14ac:dyDescent="0.25">
      <c r="B8288" s="313" t="s">
        <v>4694</v>
      </c>
      <c r="C8288" s="672"/>
      <c r="D8288" s="313" t="s">
        <v>13645</v>
      </c>
      <c r="E8288" s="313" t="s">
        <v>4695</v>
      </c>
      <c r="I8288" s="313" t="s">
        <v>4694</v>
      </c>
      <c r="J8288" s="313" t="s">
        <v>426</v>
      </c>
      <c r="K8288" s="313">
        <v>53</v>
      </c>
      <c r="L8288" s="319"/>
      <c r="M8288" s="319">
        <v>37</v>
      </c>
      <c r="N8288" s="319">
        <v>31</v>
      </c>
      <c r="O8288" s="319" t="s">
        <v>9644</v>
      </c>
      <c r="P8288" s="319">
        <v>77</v>
      </c>
      <c r="Q8288" s="319">
        <v>42</v>
      </c>
      <c r="R8288" s="319">
        <v>15</v>
      </c>
      <c r="S8288" s="319" t="s">
        <v>9648</v>
      </c>
      <c r="T8288" s="319">
        <v>195</v>
      </c>
      <c r="U8288" s="319">
        <v>53.625</v>
      </c>
      <c r="V8288" s="319">
        <v>-77.703999999999994</v>
      </c>
      <c r="W8288" s="319"/>
      <c r="X8288" s="319"/>
      <c r="Y8288" s="319"/>
      <c r="Z8288" s="319"/>
      <c r="AA8288" s="319"/>
      <c r="AB8288" s="319"/>
      <c r="AC8288" s="319"/>
      <c r="AD8288" s="319"/>
      <c r="AE8288" s="319"/>
      <c r="AF8288" s="319"/>
    </row>
    <row r="8289" spans="2:32" s="313" customFormat="1" hidden="1" x14ac:dyDescent="0.25">
      <c r="B8289" s="313" t="s">
        <v>3240</v>
      </c>
      <c r="C8289" s="672"/>
      <c r="D8289" s="313" t="s">
        <v>13646</v>
      </c>
      <c r="E8289" s="313" t="s">
        <v>3241</v>
      </c>
      <c r="I8289" s="313" t="s">
        <v>3240</v>
      </c>
      <c r="J8289" s="313" t="s">
        <v>426</v>
      </c>
      <c r="K8289" s="313">
        <v>48</v>
      </c>
      <c r="L8289" s="319"/>
      <c r="M8289" s="319">
        <v>46</v>
      </c>
      <c r="N8289" s="319">
        <v>31</v>
      </c>
      <c r="O8289" s="319" t="s">
        <v>9644</v>
      </c>
      <c r="P8289" s="319">
        <v>64</v>
      </c>
      <c r="Q8289" s="319">
        <v>28</v>
      </c>
      <c r="R8289" s="319">
        <v>43</v>
      </c>
      <c r="S8289" s="319" t="s">
        <v>9648</v>
      </c>
      <c r="T8289" s="319">
        <v>33</v>
      </c>
      <c r="U8289" s="319">
        <v>48.774999999999999</v>
      </c>
      <c r="V8289" s="319">
        <v>-64.478999999999999</v>
      </c>
      <c r="W8289" s="319"/>
      <c r="X8289" s="319"/>
      <c r="Y8289" s="319"/>
      <c r="Z8289" s="319"/>
      <c r="AA8289" s="319"/>
      <c r="AB8289" s="319"/>
      <c r="AC8289" s="319"/>
      <c r="AD8289" s="319"/>
      <c r="AE8289" s="319"/>
      <c r="AF8289" s="319"/>
    </row>
    <row r="8290" spans="2:32" s="313" customFormat="1" hidden="1" x14ac:dyDescent="0.25">
      <c r="B8290" s="313" t="s">
        <v>3278</v>
      </c>
      <c r="C8290" s="672"/>
      <c r="D8290" s="313" t="s">
        <v>13647</v>
      </c>
      <c r="E8290" s="313" t="s">
        <v>3279</v>
      </c>
      <c r="I8290" s="313" t="s">
        <v>3280</v>
      </c>
      <c r="J8290" s="313" t="s">
        <v>426</v>
      </c>
      <c r="K8290" s="313">
        <v>49</v>
      </c>
      <c r="L8290" s="319"/>
      <c r="M8290" s="319">
        <v>46</v>
      </c>
      <c r="N8290" s="319">
        <v>42</v>
      </c>
      <c r="O8290" s="319" t="s">
        <v>9644</v>
      </c>
      <c r="P8290" s="319">
        <v>86</v>
      </c>
      <c r="Q8290" s="319">
        <v>56</v>
      </c>
      <c r="R8290" s="319">
        <v>22</v>
      </c>
      <c r="S8290" s="319" t="s">
        <v>9648</v>
      </c>
      <c r="T8290" s="319">
        <v>349</v>
      </c>
      <c r="U8290" s="319">
        <v>49.777999999999999</v>
      </c>
      <c r="V8290" s="319">
        <v>-86.938999999999993</v>
      </c>
      <c r="W8290" s="319"/>
      <c r="X8290" s="319"/>
      <c r="Y8290" s="319"/>
      <c r="Z8290" s="319"/>
      <c r="AA8290" s="319"/>
      <c r="AB8290" s="319"/>
      <c r="AC8290" s="319"/>
      <c r="AD8290" s="319"/>
      <c r="AE8290" s="319"/>
      <c r="AF8290" s="319"/>
    </row>
    <row r="8291" spans="2:32" s="313" customFormat="1" hidden="1" x14ac:dyDescent="0.25">
      <c r="B8291" s="313" t="s">
        <v>3860</v>
      </c>
      <c r="C8291" s="672"/>
      <c r="D8291" s="313" t="s">
        <v>13648</v>
      </c>
      <c r="E8291" s="313" t="s">
        <v>3861</v>
      </c>
      <c r="I8291" s="313" t="s">
        <v>3860</v>
      </c>
      <c r="J8291" s="313" t="s">
        <v>426</v>
      </c>
      <c r="K8291" s="313">
        <v>47</v>
      </c>
      <c r="L8291" s="319"/>
      <c r="M8291" s="319">
        <v>25</v>
      </c>
      <c r="N8291" s="319">
        <v>29</v>
      </c>
      <c r="O8291" s="319" t="s">
        <v>9644</v>
      </c>
      <c r="P8291" s="319">
        <v>61</v>
      </c>
      <c r="Q8291" s="319">
        <v>46</v>
      </c>
      <c r="R8291" s="319">
        <v>41</v>
      </c>
      <c r="S8291" s="319" t="s">
        <v>9648</v>
      </c>
      <c r="T8291" s="319">
        <v>11</v>
      </c>
      <c r="U8291" s="319">
        <v>47.424999999999997</v>
      </c>
      <c r="V8291" s="319">
        <v>-61.777999999999999</v>
      </c>
      <c r="W8291" s="319"/>
      <c r="X8291" s="319"/>
      <c r="Y8291" s="319"/>
      <c r="Z8291" s="319"/>
      <c r="AA8291" s="319"/>
      <c r="AB8291" s="319"/>
      <c r="AC8291" s="319"/>
      <c r="AD8291" s="319"/>
      <c r="AE8291" s="319"/>
      <c r="AF8291" s="319"/>
    </row>
    <row r="8292" spans="2:32" s="313" customFormat="1" hidden="1" x14ac:dyDescent="0.25">
      <c r="B8292" s="313" t="s">
        <v>4661</v>
      </c>
      <c r="C8292" s="672"/>
      <c r="D8292" s="313" t="s">
        <v>13649</v>
      </c>
      <c r="E8292" s="313" t="s">
        <v>4662</v>
      </c>
      <c r="I8292" s="313" t="s">
        <v>4663</v>
      </c>
      <c r="J8292" s="313" t="s">
        <v>426</v>
      </c>
      <c r="K8292" s="313">
        <v>55</v>
      </c>
      <c r="L8292" s="319"/>
      <c r="M8292" s="319">
        <v>17</v>
      </c>
      <c r="N8292" s="319">
        <v>0</v>
      </c>
      <c r="O8292" s="319" t="s">
        <v>9644</v>
      </c>
      <c r="P8292" s="319">
        <v>77</v>
      </c>
      <c r="Q8292" s="319">
        <v>46</v>
      </c>
      <c r="R8292" s="319">
        <v>0</v>
      </c>
      <c r="S8292" s="319" t="s">
        <v>9648</v>
      </c>
      <c r="T8292" s="319">
        <v>20</v>
      </c>
      <c r="U8292" s="319">
        <v>55.283000000000001</v>
      </c>
      <c r="V8292" s="319">
        <v>-77.766999999999996</v>
      </c>
      <c r="W8292" s="319"/>
      <c r="X8292" s="319"/>
      <c r="Y8292" s="319"/>
      <c r="Z8292" s="319"/>
      <c r="AA8292" s="319"/>
      <c r="AB8292" s="319"/>
      <c r="AC8292" s="319"/>
      <c r="AD8292" s="319"/>
      <c r="AE8292" s="319"/>
      <c r="AF8292" s="319"/>
    </row>
    <row r="8293" spans="2:32" s="313" customFormat="1" hidden="1" x14ac:dyDescent="0.25">
      <c r="B8293" s="313" t="s">
        <v>3308</v>
      </c>
      <c r="C8293" s="672"/>
      <c r="D8293" s="313" t="s">
        <v>13650</v>
      </c>
      <c r="E8293" s="313" t="s">
        <v>3309</v>
      </c>
      <c r="I8293" s="313" t="s">
        <v>3308</v>
      </c>
      <c r="J8293" s="313" t="s">
        <v>426</v>
      </c>
      <c r="K8293" s="313">
        <v>56</v>
      </c>
      <c r="L8293" s="319"/>
      <c r="M8293" s="319">
        <v>21</v>
      </c>
      <c r="N8293" s="319">
        <v>0</v>
      </c>
      <c r="O8293" s="319" t="s">
        <v>9644</v>
      </c>
      <c r="P8293" s="319">
        <v>94</v>
      </c>
      <c r="Q8293" s="319">
        <v>42</v>
      </c>
      <c r="R8293" s="319">
        <v>0</v>
      </c>
      <c r="S8293" s="319" t="s">
        <v>9648</v>
      </c>
      <c r="T8293" s="319">
        <v>144</v>
      </c>
      <c r="U8293" s="319">
        <v>56.35</v>
      </c>
      <c r="V8293" s="319">
        <v>-94.7</v>
      </c>
      <c r="W8293" s="319"/>
      <c r="X8293" s="319"/>
      <c r="Y8293" s="319"/>
      <c r="Z8293" s="319"/>
      <c r="AA8293" s="319"/>
      <c r="AB8293" s="319"/>
      <c r="AC8293" s="319"/>
      <c r="AD8293" s="319"/>
      <c r="AE8293" s="319"/>
      <c r="AF8293" s="319"/>
    </row>
    <row r="8294" spans="2:32" s="313" customFormat="1" hidden="1" x14ac:dyDescent="0.25">
      <c r="B8294" s="313" t="s">
        <v>3810</v>
      </c>
      <c r="C8294" s="672"/>
      <c r="D8294" s="313" t="s">
        <v>13651</v>
      </c>
      <c r="E8294" s="313" t="s">
        <v>3811</v>
      </c>
      <c r="I8294" s="313" t="s">
        <v>3810</v>
      </c>
      <c r="J8294" s="313" t="s">
        <v>426</v>
      </c>
      <c r="K8294" s="313">
        <v>52</v>
      </c>
      <c r="L8294" s="319"/>
      <c r="M8294" s="319">
        <v>49</v>
      </c>
      <c r="N8294" s="319">
        <v>0</v>
      </c>
      <c r="O8294" s="319" t="s">
        <v>9644</v>
      </c>
      <c r="P8294" s="319">
        <v>102</v>
      </c>
      <c r="Q8294" s="319">
        <v>18</v>
      </c>
      <c r="R8294" s="319">
        <v>41</v>
      </c>
      <c r="S8294" s="319" t="s">
        <v>9648</v>
      </c>
      <c r="T8294" s="319">
        <v>359</v>
      </c>
      <c r="U8294" s="319">
        <v>52.817</v>
      </c>
      <c r="V8294" s="319">
        <v>-102.31100000000001</v>
      </c>
      <c r="W8294" s="319"/>
      <c r="X8294" s="319"/>
      <c r="Y8294" s="319"/>
      <c r="Z8294" s="319"/>
      <c r="AA8294" s="319"/>
      <c r="AB8294" s="319"/>
      <c r="AC8294" s="319"/>
      <c r="AD8294" s="319"/>
      <c r="AE8294" s="319"/>
      <c r="AF8294" s="319"/>
    </row>
    <row r="8295" spans="2:32" s="313" customFormat="1" hidden="1" x14ac:dyDescent="0.25">
      <c r="B8295" s="313" t="s">
        <v>2671</v>
      </c>
      <c r="C8295" s="672"/>
      <c r="D8295" s="313" t="s">
        <v>13652</v>
      </c>
      <c r="E8295" s="313" t="s">
        <v>2672</v>
      </c>
      <c r="I8295" s="313" t="s">
        <v>2673</v>
      </c>
      <c r="J8295" s="313" t="s">
        <v>426</v>
      </c>
      <c r="K8295" s="313">
        <v>49</v>
      </c>
      <c r="L8295" s="319"/>
      <c r="M8295" s="319">
        <v>49</v>
      </c>
      <c r="N8295" s="319">
        <v>54</v>
      </c>
      <c r="O8295" s="319" t="s">
        <v>9644</v>
      </c>
      <c r="P8295" s="319">
        <v>92</v>
      </c>
      <c r="Q8295" s="319">
        <v>44</v>
      </c>
      <c r="R8295" s="319">
        <v>39</v>
      </c>
      <c r="S8295" s="319" t="s">
        <v>9648</v>
      </c>
      <c r="T8295" s="319">
        <v>413</v>
      </c>
      <c r="U8295" s="319">
        <v>49.832000000000001</v>
      </c>
      <c r="V8295" s="319">
        <v>-92.744</v>
      </c>
      <c r="W8295" s="319"/>
      <c r="X8295" s="319"/>
      <c r="Y8295" s="319"/>
      <c r="Z8295" s="319"/>
      <c r="AA8295" s="319"/>
      <c r="AB8295" s="319"/>
      <c r="AC8295" s="319"/>
      <c r="AD8295" s="319"/>
      <c r="AE8295" s="319"/>
      <c r="AF8295" s="319"/>
    </row>
    <row r="8296" spans="2:32" s="313" customFormat="1" hidden="1" x14ac:dyDescent="0.25">
      <c r="B8296" s="313" t="s">
        <v>3753</v>
      </c>
      <c r="C8296" s="672"/>
      <c r="D8296" s="313" t="s">
        <v>13653</v>
      </c>
      <c r="E8296" s="313" t="s">
        <v>3754</v>
      </c>
      <c r="I8296" s="313" t="s">
        <v>3755</v>
      </c>
      <c r="J8296" s="313" t="s">
        <v>426</v>
      </c>
      <c r="K8296" s="313">
        <v>70</v>
      </c>
      <c r="L8296" s="319"/>
      <c r="M8296" s="319">
        <v>45</v>
      </c>
      <c r="N8296" s="319">
        <v>47</v>
      </c>
      <c r="O8296" s="319" t="s">
        <v>9644</v>
      </c>
      <c r="P8296" s="319">
        <v>117</v>
      </c>
      <c r="Q8296" s="319">
        <v>48</v>
      </c>
      <c r="R8296" s="319">
        <v>21</v>
      </c>
      <c r="S8296" s="319" t="s">
        <v>9648</v>
      </c>
      <c r="T8296" s="319">
        <v>36</v>
      </c>
      <c r="U8296" s="319">
        <v>70.763000000000005</v>
      </c>
      <c r="V8296" s="319">
        <v>-117.806</v>
      </c>
      <c r="W8296" s="319"/>
      <c r="X8296" s="319"/>
      <c r="Y8296" s="319"/>
      <c r="Z8296" s="319"/>
      <c r="AA8296" s="319"/>
      <c r="AB8296" s="319"/>
      <c r="AC8296" s="319"/>
      <c r="AD8296" s="319"/>
      <c r="AE8296" s="319"/>
      <c r="AF8296" s="319"/>
    </row>
    <row r="8297" spans="2:32" s="313" customFormat="1" hidden="1" x14ac:dyDescent="0.25">
      <c r="B8297" s="313" t="s">
        <v>3325</v>
      </c>
      <c r="C8297" s="672"/>
      <c r="D8297" s="313" t="s">
        <v>13654</v>
      </c>
      <c r="E8297" s="313" t="s">
        <v>3326</v>
      </c>
      <c r="I8297" s="313" t="s">
        <v>3325</v>
      </c>
      <c r="J8297" s="313" t="s">
        <v>426</v>
      </c>
      <c r="K8297" s="313">
        <v>68</v>
      </c>
      <c r="L8297" s="319"/>
      <c r="M8297" s="319">
        <v>38</v>
      </c>
      <c r="N8297" s="319">
        <v>8</v>
      </c>
      <c r="O8297" s="319" t="s">
        <v>9644</v>
      </c>
      <c r="P8297" s="319">
        <v>95</v>
      </c>
      <c r="Q8297" s="319">
        <v>50</v>
      </c>
      <c r="R8297" s="319">
        <v>59</v>
      </c>
      <c r="S8297" s="319" t="s">
        <v>9648</v>
      </c>
      <c r="T8297" s="319">
        <v>47</v>
      </c>
      <c r="U8297" s="319">
        <v>68.635999999999996</v>
      </c>
      <c r="V8297" s="319">
        <v>-95.85</v>
      </c>
      <c r="W8297" s="319"/>
      <c r="X8297" s="319"/>
      <c r="Y8297" s="319"/>
      <c r="Z8297" s="319"/>
      <c r="AA8297" s="319"/>
      <c r="AB8297" s="319"/>
      <c r="AC8297" s="319"/>
      <c r="AD8297" s="319"/>
      <c r="AE8297" s="319"/>
      <c r="AF8297" s="319"/>
    </row>
    <row r="8298" spans="2:32" s="313" customFormat="1" hidden="1" x14ac:dyDescent="0.25">
      <c r="B8298" s="313" t="s">
        <v>3584</v>
      </c>
      <c r="C8298" s="672"/>
      <c r="D8298" s="313" t="s">
        <v>13655</v>
      </c>
      <c r="E8298" s="313" t="s">
        <v>3586</v>
      </c>
      <c r="I8298" s="313" t="s">
        <v>3584</v>
      </c>
      <c r="J8298" s="313" t="s">
        <v>426</v>
      </c>
      <c r="K8298" s="313">
        <v>43</v>
      </c>
      <c r="L8298" s="319"/>
      <c r="M8298" s="319">
        <v>10</v>
      </c>
      <c r="N8298" s="319">
        <v>23</v>
      </c>
      <c r="O8298" s="319" t="s">
        <v>9644</v>
      </c>
      <c r="P8298" s="319">
        <v>79</v>
      </c>
      <c r="Q8298" s="319">
        <v>56</v>
      </c>
      <c r="R8298" s="319">
        <v>6</v>
      </c>
      <c r="S8298" s="319" t="s">
        <v>9648</v>
      </c>
      <c r="T8298" s="319">
        <v>238</v>
      </c>
      <c r="U8298" s="319">
        <v>43.173000000000002</v>
      </c>
      <c r="V8298" s="319">
        <v>-79.935000000000002</v>
      </c>
      <c r="W8298" s="319"/>
      <c r="X8298" s="319"/>
      <c r="Y8298" s="319"/>
      <c r="Z8298" s="319"/>
      <c r="AA8298" s="319"/>
      <c r="AB8298" s="319"/>
      <c r="AC8298" s="319"/>
      <c r="AD8298" s="319"/>
      <c r="AE8298" s="319"/>
      <c r="AF8298" s="319"/>
    </row>
    <row r="8299" spans="2:32" s="313" customFormat="1" hidden="1" x14ac:dyDescent="0.25">
      <c r="B8299" s="313" t="s">
        <v>5861</v>
      </c>
      <c r="C8299" s="672"/>
      <c r="D8299" s="313" t="s">
        <v>13656</v>
      </c>
      <c r="E8299" s="313" t="s">
        <v>5862</v>
      </c>
      <c r="I8299" s="313" t="s">
        <v>5863</v>
      </c>
      <c r="J8299" s="313" t="s">
        <v>426</v>
      </c>
      <c r="K8299" s="313">
        <v>45</v>
      </c>
      <c r="L8299" s="319"/>
      <c r="M8299" s="319">
        <v>31</v>
      </c>
      <c r="N8299" s="319">
        <v>3</v>
      </c>
      <c r="O8299" s="319" t="s">
        <v>9644</v>
      </c>
      <c r="P8299" s="319">
        <v>73</v>
      </c>
      <c r="Q8299" s="319">
        <v>25</v>
      </c>
      <c r="R8299" s="319">
        <v>1</v>
      </c>
      <c r="S8299" s="319" t="s">
        <v>9648</v>
      </c>
      <c r="T8299" s="319">
        <v>28</v>
      </c>
      <c r="U8299" s="319">
        <v>45.517000000000003</v>
      </c>
      <c r="V8299" s="319">
        <v>-73.417000000000002</v>
      </c>
      <c r="W8299" s="319"/>
      <c r="X8299" s="319"/>
      <c r="Y8299" s="319"/>
      <c r="Z8299" s="319"/>
      <c r="AA8299" s="319"/>
      <c r="AB8299" s="319"/>
      <c r="AC8299" s="319"/>
      <c r="AD8299" s="319"/>
      <c r="AE8299" s="319"/>
      <c r="AF8299" s="319"/>
    </row>
    <row r="8300" spans="2:32" s="313" customFormat="1" hidden="1" x14ac:dyDescent="0.25">
      <c r="B8300" s="313" t="s">
        <v>3659</v>
      </c>
      <c r="C8300" s="672"/>
      <c r="D8300" s="313" t="s">
        <v>13657</v>
      </c>
      <c r="E8300" s="313" t="s">
        <v>3660</v>
      </c>
      <c r="I8300" s="313" t="s">
        <v>3659</v>
      </c>
      <c r="J8300" s="313" t="s">
        <v>426</v>
      </c>
      <c r="K8300" s="313">
        <v>60</v>
      </c>
      <c r="L8300" s="319"/>
      <c r="M8300" s="319">
        <v>50</v>
      </c>
      <c r="N8300" s="319">
        <v>23</v>
      </c>
      <c r="O8300" s="319" t="s">
        <v>9644</v>
      </c>
      <c r="P8300" s="319">
        <v>115</v>
      </c>
      <c r="Q8300" s="319">
        <v>46</v>
      </c>
      <c r="R8300" s="319">
        <v>58</v>
      </c>
      <c r="S8300" s="319" t="s">
        <v>9648</v>
      </c>
      <c r="T8300" s="319">
        <v>166</v>
      </c>
      <c r="U8300" s="319">
        <v>60.84</v>
      </c>
      <c r="V8300" s="319">
        <v>-115.783</v>
      </c>
      <c r="W8300" s="319"/>
      <c r="X8300" s="319"/>
      <c r="Y8300" s="319"/>
      <c r="Z8300" s="319"/>
      <c r="AA8300" s="319"/>
      <c r="AB8300" s="319"/>
      <c r="AC8300" s="319"/>
      <c r="AD8300" s="319"/>
      <c r="AE8300" s="319"/>
      <c r="AF8300" s="319"/>
    </row>
    <row r="8301" spans="2:32" s="313" customFormat="1" hidden="1" x14ac:dyDescent="0.25">
      <c r="B8301" s="313" t="s">
        <v>3560</v>
      </c>
      <c r="C8301" s="672"/>
      <c r="D8301" s="313" t="s">
        <v>13658</v>
      </c>
      <c r="E8301" s="313" t="s">
        <v>3563</v>
      </c>
      <c r="I8301" s="313" t="s">
        <v>3564</v>
      </c>
      <c r="J8301" s="313" t="s">
        <v>426</v>
      </c>
      <c r="K8301" s="313">
        <v>44</v>
      </c>
      <c r="L8301" s="319"/>
      <c r="M8301" s="319">
        <v>52</v>
      </c>
      <c r="N8301" s="319">
        <v>51</v>
      </c>
      <c r="O8301" s="319" t="s">
        <v>9644</v>
      </c>
      <c r="P8301" s="319">
        <v>63</v>
      </c>
      <c r="Q8301" s="319">
        <v>30</v>
      </c>
      <c r="R8301" s="319">
        <v>31</v>
      </c>
      <c r="S8301" s="319" t="s">
        <v>9648</v>
      </c>
      <c r="T8301" s="319">
        <v>146</v>
      </c>
      <c r="U8301" s="319">
        <v>44.881</v>
      </c>
      <c r="V8301" s="319">
        <v>-63.509</v>
      </c>
      <c r="W8301" s="319"/>
      <c r="X8301" s="319"/>
      <c r="Y8301" s="319"/>
      <c r="Z8301" s="319"/>
      <c r="AA8301" s="319"/>
      <c r="AB8301" s="319"/>
      <c r="AC8301" s="319"/>
      <c r="AD8301" s="319"/>
      <c r="AE8301" s="319"/>
      <c r="AF8301" s="319"/>
    </row>
    <row r="8302" spans="2:32" s="313" customFormat="1" hidden="1" x14ac:dyDescent="0.25">
      <c r="B8302" s="313" t="s">
        <v>950</v>
      </c>
      <c r="C8302" s="672"/>
      <c r="D8302" s="313" t="s">
        <v>13659</v>
      </c>
      <c r="E8302" s="313" t="s">
        <v>951</v>
      </c>
      <c r="I8302" s="313" t="s">
        <v>952</v>
      </c>
      <c r="J8302" s="313" t="s">
        <v>426</v>
      </c>
      <c r="K8302" s="313">
        <v>48</v>
      </c>
      <c r="L8302" s="319"/>
      <c r="M8302" s="319">
        <v>46</v>
      </c>
      <c r="N8302" s="319">
        <v>26</v>
      </c>
      <c r="O8302" s="319" t="s">
        <v>9644</v>
      </c>
      <c r="P8302" s="319">
        <v>91</v>
      </c>
      <c r="Q8302" s="319">
        <v>38</v>
      </c>
      <c r="R8302" s="319">
        <v>19</v>
      </c>
      <c r="S8302" s="319" t="s">
        <v>9648</v>
      </c>
      <c r="T8302" s="319">
        <v>430</v>
      </c>
      <c r="U8302" s="319">
        <v>48.774000000000001</v>
      </c>
      <c r="V8302" s="319">
        <v>-91.638999999999996</v>
      </c>
      <c r="W8302" s="319"/>
      <c r="X8302" s="319"/>
      <c r="Y8302" s="319"/>
      <c r="Z8302" s="319"/>
      <c r="AA8302" s="319"/>
      <c r="AB8302" s="319"/>
      <c r="AC8302" s="319"/>
      <c r="AD8302" s="319"/>
      <c r="AE8302" s="319"/>
      <c r="AF8302" s="319"/>
    </row>
    <row r="8303" spans="2:32" s="313" customFormat="1" hidden="1" x14ac:dyDescent="0.25">
      <c r="B8303" s="313" t="s">
        <v>6904</v>
      </c>
      <c r="C8303" s="672"/>
      <c r="D8303" s="313" t="s">
        <v>13660</v>
      </c>
      <c r="E8303" s="313" t="s">
        <v>6905</v>
      </c>
      <c r="I8303" s="313" t="s">
        <v>6904</v>
      </c>
      <c r="J8303" s="313" t="s">
        <v>426</v>
      </c>
      <c r="K8303" s="313">
        <v>72</v>
      </c>
      <c r="L8303" s="319"/>
      <c r="M8303" s="319">
        <v>41</v>
      </c>
      <c r="N8303" s="319">
        <v>0</v>
      </c>
      <c r="O8303" s="319" t="s">
        <v>9644</v>
      </c>
      <c r="P8303" s="319">
        <v>77</v>
      </c>
      <c r="Q8303" s="319">
        <v>58</v>
      </c>
      <c r="R8303" s="319">
        <v>0</v>
      </c>
      <c r="S8303" s="319" t="s">
        <v>9648</v>
      </c>
      <c r="T8303" s="319">
        <v>56</v>
      </c>
      <c r="U8303" s="319">
        <v>72.683000000000007</v>
      </c>
      <c r="V8303" s="319">
        <v>-77.966999999999999</v>
      </c>
      <c r="W8303" s="319"/>
      <c r="X8303" s="319"/>
      <c r="Y8303" s="319"/>
      <c r="Z8303" s="319"/>
      <c r="AA8303" s="319"/>
      <c r="AB8303" s="319"/>
      <c r="AC8303" s="319"/>
      <c r="AD8303" s="319"/>
      <c r="AE8303" s="319"/>
      <c r="AF8303" s="319"/>
    </row>
    <row r="8304" spans="2:32" s="313" customFormat="1" hidden="1" x14ac:dyDescent="0.25">
      <c r="B8304" s="313" t="s">
        <v>2584</v>
      </c>
      <c r="C8304" s="672"/>
      <c r="D8304" s="313" t="s">
        <v>13661</v>
      </c>
      <c r="E8304" s="313" t="s">
        <v>2589</v>
      </c>
      <c r="I8304" s="313" t="s">
        <v>2590</v>
      </c>
      <c r="J8304" s="313" t="s">
        <v>436</v>
      </c>
      <c r="K8304" s="313">
        <v>42</v>
      </c>
      <c r="L8304" s="319"/>
      <c r="M8304" s="319">
        <v>14</v>
      </c>
      <c r="N8304" s="319">
        <v>16</v>
      </c>
      <c r="O8304" s="319" t="s">
        <v>9644</v>
      </c>
      <c r="P8304" s="319">
        <v>83</v>
      </c>
      <c r="Q8304" s="319">
        <v>31</v>
      </c>
      <c r="R8304" s="319">
        <v>49</v>
      </c>
      <c r="S8304" s="319" t="s">
        <v>9648</v>
      </c>
      <c r="T8304" s="319">
        <v>219</v>
      </c>
      <c r="U8304" s="319">
        <v>42.238</v>
      </c>
      <c r="V8304" s="319">
        <v>-83.53</v>
      </c>
      <c r="W8304" s="319"/>
      <c r="X8304" s="319"/>
      <c r="Y8304" s="319"/>
      <c r="Z8304" s="319"/>
      <c r="AA8304" s="319"/>
      <c r="AB8304" s="319"/>
      <c r="AC8304" s="319"/>
      <c r="AD8304" s="319"/>
      <c r="AE8304" s="319"/>
      <c r="AF8304" s="319"/>
    </row>
    <row r="8305" spans="2:32" s="313" customFormat="1" hidden="1" x14ac:dyDescent="0.25">
      <c r="B8305" s="313" t="s">
        <v>8210</v>
      </c>
      <c r="C8305" s="672"/>
      <c r="D8305" s="313" t="s">
        <v>13662</v>
      </c>
      <c r="E8305" s="313" t="s">
        <v>8211</v>
      </c>
      <c r="I8305" s="313" t="s">
        <v>8212</v>
      </c>
      <c r="J8305" s="313" t="s">
        <v>426</v>
      </c>
      <c r="K8305" s="313">
        <v>45</v>
      </c>
      <c r="L8305" s="319"/>
      <c r="M8305" s="319">
        <v>17</v>
      </c>
      <c r="N8305" s="319">
        <v>40</v>
      </c>
      <c r="O8305" s="319" t="s">
        <v>9644</v>
      </c>
      <c r="P8305" s="319">
        <v>73</v>
      </c>
      <c r="Q8305" s="319">
        <v>16</v>
      </c>
      <c r="R8305" s="319">
        <v>52</v>
      </c>
      <c r="S8305" s="319" t="s">
        <v>9648</v>
      </c>
      <c r="T8305" s="319">
        <v>42</v>
      </c>
      <c r="U8305" s="319">
        <v>45.293999999999997</v>
      </c>
      <c r="V8305" s="319">
        <v>-73.281000000000006</v>
      </c>
      <c r="W8305" s="319"/>
      <c r="X8305" s="319"/>
      <c r="Y8305" s="319"/>
      <c r="Z8305" s="319"/>
      <c r="AA8305" s="319"/>
      <c r="AB8305" s="319"/>
      <c r="AC8305" s="319"/>
      <c r="AD8305" s="319"/>
      <c r="AE8305" s="319"/>
      <c r="AF8305" s="319"/>
    </row>
    <row r="8306" spans="2:32" s="313" customFormat="1" hidden="1" x14ac:dyDescent="0.25">
      <c r="B8306" s="313" t="s">
        <v>8293</v>
      </c>
      <c r="C8306" s="672"/>
      <c r="D8306" s="313" t="s">
        <v>13663</v>
      </c>
      <c r="E8306" s="313" t="s">
        <v>8294</v>
      </c>
      <c r="I8306" s="313" t="s">
        <v>8293</v>
      </c>
      <c r="J8306" s="313" t="s">
        <v>426</v>
      </c>
      <c r="K8306" s="313">
        <v>48</v>
      </c>
      <c r="L8306" s="319"/>
      <c r="M8306" s="319">
        <v>32</v>
      </c>
      <c r="N8306" s="319">
        <v>39</v>
      </c>
      <c r="O8306" s="319" t="s">
        <v>9644</v>
      </c>
      <c r="P8306" s="319">
        <v>58</v>
      </c>
      <c r="Q8306" s="319">
        <v>33</v>
      </c>
      <c r="R8306" s="319">
        <v>0</v>
      </c>
      <c r="S8306" s="319" t="s">
        <v>9648</v>
      </c>
      <c r="T8306" s="319">
        <v>26</v>
      </c>
      <c r="U8306" s="319">
        <v>48.543999999999997</v>
      </c>
      <c r="V8306" s="319">
        <v>-58.55</v>
      </c>
      <c r="W8306" s="319"/>
      <c r="X8306" s="319"/>
      <c r="Y8306" s="319"/>
      <c r="Z8306" s="319"/>
      <c r="AA8306" s="319"/>
      <c r="AB8306" s="319"/>
      <c r="AC8306" s="319"/>
      <c r="AD8306" s="319"/>
      <c r="AE8306" s="319"/>
      <c r="AF8306" s="319"/>
    </row>
    <row r="8307" spans="2:32" s="313" customFormat="1" hidden="1" x14ac:dyDescent="0.25">
      <c r="B8307" s="313" t="s">
        <v>4211</v>
      </c>
      <c r="C8307" s="672"/>
      <c r="D8307" s="313" t="s">
        <v>13664</v>
      </c>
      <c r="E8307" s="313" t="s">
        <v>4212</v>
      </c>
      <c r="I8307" s="313" t="s">
        <v>4211</v>
      </c>
      <c r="J8307" s="313" t="s">
        <v>426</v>
      </c>
      <c r="K8307" s="313">
        <v>50</v>
      </c>
      <c r="L8307" s="319"/>
      <c r="M8307" s="319">
        <v>42</v>
      </c>
      <c r="N8307" s="319">
        <v>8</v>
      </c>
      <c r="O8307" s="319" t="s">
        <v>9644</v>
      </c>
      <c r="P8307" s="319">
        <v>120</v>
      </c>
      <c r="Q8307" s="319">
        <v>26</v>
      </c>
      <c r="R8307" s="319">
        <v>31</v>
      </c>
      <c r="S8307" s="319" t="s">
        <v>9648</v>
      </c>
      <c r="T8307" s="319">
        <v>346</v>
      </c>
      <c r="U8307" s="319">
        <v>50.701999999999998</v>
      </c>
      <c r="V8307" s="319">
        <v>-120.44199999999999</v>
      </c>
      <c r="W8307" s="319"/>
      <c r="X8307" s="319"/>
      <c r="Y8307" s="319"/>
      <c r="Z8307" s="319"/>
      <c r="AA8307" s="319"/>
      <c r="AB8307" s="319"/>
      <c r="AC8307" s="319"/>
      <c r="AD8307" s="319"/>
      <c r="AE8307" s="319"/>
      <c r="AF8307" s="319"/>
    </row>
    <row r="8308" spans="2:32" s="313" customFormat="1" hidden="1" x14ac:dyDescent="0.25">
      <c r="B8308" s="313" t="s">
        <v>9286</v>
      </c>
      <c r="C8308" s="672"/>
      <c r="D8308" s="313" t="s">
        <v>13665</v>
      </c>
      <c r="E8308" s="313" t="s">
        <v>9287</v>
      </c>
      <c r="I8308" s="313" t="s">
        <v>9288</v>
      </c>
      <c r="J8308" s="313" t="s">
        <v>426</v>
      </c>
      <c r="K8308" s="313">
        <v>43</v>
      </c>
      <c r="L8308" s="319"/>
      <c r="M8308" s="319">
        <v>27</v>
      </c>
      <c r="N8308" s="319">
        <v>32</v>
      </c>
      <c r="O8308" s="319" t="s">
        <v>9644</v>
      </c>
      <c r="P8308" s="319">
        <v>80</v>
      </c>
      <c r="Q8308" s="319">
        <v>23</v>
      </c>
      <c r="R8308" s="319">
        <v>4</v>
      </c>
      <c r="S8308" s="319" t="s">
        <v>9648</v>
      </c>
      <c r="T8308" s="319">
        <v>317</v>
      </c>
      <c r="U8308" s="319">
        <v>43.459000000000003</v>
      </c>
      <c r="V8308" s="319">
        <v>-80.384</v>
      </c>
      <c r="W8308" s="319"/>
      <c r="X8308" s="319"/>
      <c r="Y8308" s="319"/>
      <c r="Z8308" s="319"/>
      <c r="AA8308" s="319"/>
      <c r="AB8308" s="319"/>
      <c r="AC8308" s="319"/>
      <c r="AD8308" s="319"/>
      <c r="AE8308" s="319"/>
      <c r="AF8308" s="319"/>
    </row>
    <row r="8309" spans="2:32" s="313" customFormat="1" hidden="1" x14ac:dyDescent="0.25">
      <c r="B8309" s="313" t="s">
        <v>7899</v>
      </c>
      <c r="C8309" s="672"/>
      <c r="D8309" s="313" t="s">
        <v>13666</v>
      </c>
      <c r="E8309" s="313" t="s">
        <v>7900</v>
      </c>
      <c r="I8309" s="313" t="s">
        <v>7899</v>
      </c>
      <c r="J8309" s="313" t="s">
        <v>426</v>
      </c>
      <c r="K8309" s="313">
        <v>54</v>
      </c>
      <c r="L8309" s="319"/>
      <c r="M8309" s="319">
        <v>48</v>
      </c>
      <c r="N8309" s="319">
        <v>18</v>
      </c>
      <c r="O8309" s="319" t="s">
        <v>9644</v>
      </c>
      <c r="P8309" s="319">
        <v>66</v>
      </c>
      <c r="Q8309" s="319">
        <v>48</v>
      </c>
      <c r="R8309" s="319">
        <v>19</v>
      </c>
      <c r="S8309" s="319" t="s">
        <v>9648</v>
      </c>
      <c r="T8309" s="319">
        <v>521</v>
      </c>
      <c r="U8309" s="319">
        <v>54.805</v>
      </c>
      <c r="V8309" s="319">
        <v>-66.805000000000007</v>
      </c>
      <c r="W8309" s="319"/>
      <c r="X8309" s="319"/>
      <c r="Y8309" s="319"/>
      <c r="Z8309" s="319"/>
      <c r="AA8309" s="319"/>
      <c r="AB8309" s="319"/>
      <c r="AC8309" s="319"/>
      <c r="AD8309" s="319"/>
      <c r="AE8309" s="319"/>
      <c r="AF8309" s="319"/>
    </row>
    <row r="8310" spans="2:32" s="313" customFormat="1" hidden="1" x14ac:dyDescent="0.25">
      <c r="B8310" s="313" t="s">
        <v>9473</v>
      </c>
      <c r="C8310" s="672"/>
      <c r="D8310" s="313" t="s">
        <v>13667</v>
      </c>
      <c r="E8310" s="313" t="s">
        <v>9474</v>
      </c>
      <c r="I8310" s="313" t="s">
        <v>9473</v>
      </c>
      <c r="J8310" s="313" t="s">
        <v>421</v>
      </c>
      <c r="K8310" s="313">
        <v>62</v>
      </c>
      <c r="L8310" s="319"/>
      <c r="M8310" s="319">
        <v>5</v>
      </c>
      <c r="N8310" s="319">
        <v>35</v>
      </c>
      <c r="O8310" s="319" t="s">
        <v>9644</v>
      </c>
      <c r="P8310" s="319">
        <v>129</v>
      </c>
      <c r="Q8310" s="319">
        <v>46</v>
      </c>
      <c r="R8310" s="319">
        <v>14</v>
      </c>
      <c r="S8310" s="319" t="s">
        <v>9645</v>
      </c>
      <c r="T8310" s="319">
        <v>100</v>
      </c>
      <c r="U8310" s="319">
        <v>62.093000000000004</v>
      </c>
      <c r="V8310" s="319">
        <v>129.77099999999999</v>
      </c>
      <c r="W8310" s="319"/>
      <c r="X8310" s="319"/>
      <c r="Y8310" s="319"/>
      <c r="Z8310" s="319"/>
      <c r="AA8310" s="319"/>
      <c r="AB8310" s="319"/>
      <c r="AC8310" s="319"/>
      <c r="AD8310" s="319"/>
      <c r="AE8310" s="319"/>
      <c r="AF8310" s="319"/>
    </row>
    <row r="8311" spans="2:32" s="313" customFormat="1" hidden="1" x14ac:dyDescent="0.25">
      <c r="B8311" s="313" t="s">
        <v>4429</v>
      </c>
      <c r="C8311" s="672"/>
      <c r="D8311" s="313" t="s">
        <v>13668</v>
      </c>
      <c r="E8311" s="313" t="s">
        <v>4430</v>
      </c>
      <c r="I8311" s="313" t="s">
        <v>4429</v>
      </c>
      <c r="J8311" s="313" t="s">
        <v>426</v>
      </c>
      <c r="K8311" s="313">
        <v>51</v>
      </c>
      <c r="L8311" s="319"/>
      <c r="M8311" s="319">
        <v>31</v>
      </c>
      <c r="N8311" s="319">
        <v>3</v>
      </c>
      <c r="O8311" s="319" t="s">
        <v>9644</v>
      </c>
      <c r="P8311" s="319">
        <v>109</v>
      </c>
      <c r="Q8311" s="319">
        <v>10</v>
      </c>
      <c r="R8311" s="319">
        <v>51</v>
      </c>
      <c r="S8311" s="319" t="s">
        <v>9648</v>
      </c>
      <c r="T8311" s="319">
        <v>695</v>
      </c>
      <c r="U8311" s="319">
        <v>51.517000000000003</v>
      </c>
      <c r="V8311" s="319">
        <v>-109.181</v>
      </c>
      <c r="W8311" s="319"/>
      <c r="X8311" s="319"/>
      <c r="Y8311" s="319"/>
      <c r="Z8311" s="319"/>
      <c r="AA8311" s="319"/>
      <c r="AB8311" s="319"/>
      <c r="AC8311" s="319"/>
      <c r="AD8311" s="319"/>
      <c r="AE8311" s="319"/>
      <c r="AF8311" s="319"/>
    </row>
    <row r="8312" spans="2:32" s="313" customFormat="1" hidden="1" x14ac:dyDescent="0.25">
      <c r="B8312" s="313" t="s">
        <v>8786</v>
      </c>
      <c r="C8312" s="672"/>
      <c r="D8312" s="313" t="s">
        <v>13669</v>
      </c>
      <c r="E8312" s="313" t="s">
        <v>8787</v>
      </c>
      <c r="I8312" s="313" t="s">
        <v>8788</v>
      </c>
      <c r="J8312" s="313" t="s">
        <v>426</v>
      </c>
      <c r="K8312" s="313">
        <v>43</v>
      </c>
      <c r="L8312" s="319"/>
      <c r="M8312" s="319">
        <v>51</v>
      </c>
      <c r="N8312" s="319">
        <v>44</v>
      </c>
      <c r="O8312" s="319" t="s">
        <v>9644</v>
      </c>
      <c r="P8312" s="319">
        <v>79</v>
      </c>
      <c r="Q8312" s="319">
        <v>22</v>
      </c>
      <c r="R8312" s="319">
        <v>12</v>
      </c>
      <c r="S8312" s="319" t="s">
        <v>9648</v>
      </c>
      <c r="T8312" s="319">
        <v>199</v>
      </c>
      <c r="U8312" s="319">
        <v>43.862000000000002</v>
      </c>
      <c r="V8312" s="319">
        <v>-79.37</v>
      </c>
      <c r="W8312" s="319"/>
      <c r="X8312" s="319"/>
      <c r="Y8312" s="319"/>
      <c r="Z8312" s="319"/>
      <c r="AA8312" s="319"/>
      <c r="AB8312" s="319"/>
      <c r="AC8312" s="319"/>
      <c r="AD8312" s="319"/>
      <c r="AE8312" s="319"/>
      <c r="AF8312" s="319"/>
    </row>
    <row r="8313" spans="2:32" s="313" customFormat="1" hidden="1" x14ac:dyDescent="0.25">
      <c r="B8313" s="313" t="s">
        <v>1987</v>
      </c>
      <c r="C8313" s="672"/>
      <c r="D8313" s="313" t="s">
        <v>13670</v>
      </c>
      <c r="E8313" s="313" t="s">
        <v>1988</v>
      </c>
      <c r="I8313" s="313" t="s">
        <v>1987</v>
      </c>
      <c r="J8313" s="313" t="s">
        <v>426</v>
      </c>
      <c r="K8313" s="313">
        <v>47</v>
      </c>
      <c r="L8313" s="319"/>
      <c r="M8313" s="319">
        <v>49</v>
      </c>
      <c r="N8313" s="319">
        <v>12</v>
      </c>
      <c r="O8313" s="319" t="s">
        <v>9644</v>
      </c>
      <c r="P8313" s="319">
        <v>83</v>
      </c>
      <c r="Q8313" s="319">
        <v>20</v>
      </c>
      <c r="R8313" s="319">
        <v>47</v>
      </c>
      <c r="S8313" s="319" t="s">
        <v>9648</v>
      </c>
      <c r="T8313" s="319">
        <v>447</v>
      </c>
      <c r="U8313" s="319">
        <v>47.82</v>
      </c>
      <c r="V8313" s="319">
        <v>-83.346000000000004</v>
      </c>
      <c r="W8313" s="319"/>
      <c r="X8313" s="319"/>
      <c r="Y8313" s="319"/>
      <c r="Z8313" s="319"/>
      <c r="AA8313" s="319"/>
      <c r="AB8313" s="319"/>
      <c r="AC8313" s="319"/>
      <c r="AD8313" s="319"/>
      <c r="AE8313" s="319"/>
      <c r="AF8313" s="319"/>
    </row>
    <row r="8314" spans="2:32" s="313" customFormat="1" hidden="1" x14ac:dyDescent="0.25">
      <c r="B8314" s="313" t="s">
        <v>5542</v>
      </c>
      <c r="C8314" s="672"/>
      <c r="D8314" s="313" t="s">
        <v>13671</v>
      </c>
      <c r="E8314" s="313" t="s">
        <v>5543</v>
      </c>
      <c r="I8314" s="313" t="s">
        <v>5542</v>
      </c>
      <c r="J8314" s="313" t="s">
        <v>426</v>
      </c>
      <c r="K8314" s="313">
        <v>54</v>
      </c>
      <c r="L8314" s="319"/>
      <c r="M8314" s="319">
        <v>7</v>
      </c>
      <c r="N8314" s="319">
        <v>31</v>
      </c>
      <c r="O8314" s="319" t="s">
        <v>9644</v>
      </c>
      <c r="P8314" s="319">
        <v>108</v>
      </c>
      <c r="Q8314" s="319">
        <v>31</v>
      </c>
      <c r="R8314" s="319">
        <v>22</v>
      </c>
      <c r="S8314" s="319" t="s">
        <v>9648</v>
      </c>
      <c r="T8314" s="319">
        <v>481</v>
      </c>
      <c r="U8314" s="319">
        <v>54.125</v>
      </c>
      <c r="V8314" s="319">
        <v>-108.523</v>
      </c>
      <c r="W8314" s="319"/>
      <c r="X8314" s="319"/>
      <c r="Y8314" s="319"/>
      <c r="Z8314" s="319"/>
      <c r="AA8314" s="319"/>
      <c r="AB8314" s="319"/>
      <c r="AC8314" s="319"/>
      <c r="AD8314" s="319"/>
      <c r="AE8314" s="319"/>
      <c r="AF8314" s="319"/>
    </row>
    <row r="8315" spans="2:32" s="313" customFormat="1" hidden="1" x14ac:dyDescent="0.25">
      <c r="B8315" s="313" t="s">
        <v>5014</v>
      </c>
      <c r="C8315" s="672"/>
      <c r="D8315" s="313" t="s">
        <v>13672</v>
      </c>
      <c r="E8315" s="313" t="s">
        <v>5015</v>
      </c>
      <c r="I8315" s="313" t="s">
        <v>5014</v>
      </c>
      <c r="J8315" s="313" t="s">
        <v>426</v>
      </c>
      <c r="K8315" s="313">
        <v>53</v>
      </c>
      <c r="L8315" s="319"/>
      <c r="M8315" s="319">
        <v>18</v>
      </c>
      <c r="N8315" s="319">
        <v>33</v>
      </c>
      <c r="O8315" s="319" t="s">
        <v>9644</v>
      </c>
      <c r="P8315" s="319">
        <v>110</v>
      </c>
      <c r="Q8315" s="319">
        <v>4</v>
      </c>
      <c r="R8315" s="319">
        <v>21</v>
      </c>
      <c r="S8315" s="319" t="s">
        <v>9648</v>
      </c>
      <c r="T8315" s="319">
        <v>669</v>
      </c>
      <c r="U8315" s="319">
        <v>53.308999999999997</v>
      </c>
      <c r="V8315" s="319">
        <v>-110.072</v>
      </c>
      <c r="W8315" s="319"/>
      <c r="X8315" s="319"/>
      <c r="Y8315" s="319"/>
      <c r="Z8315" s="319"/>
      <c r="AA8315" s="319"/>
      <c r="AB8315" s="319"/>
      <c r="AC8315" s="319"/>
      <c r="AD8315" s="319"/>
      <c r="AE8315" s="319"/>
      <c r="AF8315" s="319"/>
    </row>
    <row r="8316" spans="2:32" s="313" customFormat="1" hidden="1" x14ac:dyDescent="0.25">
      <c r="B8316" s="313" t="s">
        <v>615</v>
      </c>
      <c r="C8316" s="672"/>
      <c r="D8316" s="313" t="s">
        <v>13673</v>
      </c>
      <c r="E8316" s="313" t="s">
        <v>616</v>
      </c>
      <c r="I8316" s="313" t="s">
        <v>615</v>
      </c>
      <c r="J8316" s="313" t="s">
        <v>426</v>
      </c>
      <c r="K8316" s="313">
        <v>82</v>
      </c>
      <c r="L8316" s="319"/>
      <c r="M8316" s="319">
        <v>31</v>
      </c>
      <c r="N8316" s="319">
        <v>4</v>
      </c>
      <c r="O8316" s="319" t="s">
        <v>9644</v>
      </c>
      <c r="P8316" s="319">
        <v>62</v>
      </c>
      <c r="Q8316" s="319">
        <v>16</v>
      </c>
      <c r="R8316" s="319">
        <v>50</v>
      </c>
      <c r="S8316" s="319" t="s">
        <v>9648</v>
      </c>
      <c r="T8316" s="319">
        <v>31</v>
      </c>
      <c r="U8316" s="319">
        <v>82.518000000000001</v>
      </c>
      <c r="V8316" s="319">
        <v>-62.280999999999999</v>
      </c>
      <c r="W8316" s="319"/>
      <c r="X8316" s="319"/>
      <c r="Y8316" s="319"/>
      <c r="Z8316" s="319"/>
      <c r="AA8316" s="319"/>
      <c r="AB8316" s="319"/>
      <c r="AC8316" s="319"/>
      <c r="AD8316" s="319"/>
      <c r="AE8316" s="319"/>
      <c r="AF8316" s="319"/>
    </row>
    <row r="8317" spans="2:32" s="313" customFormat="1" hidden="1" x14ac:dyDescent="0.25">
      <c r="B8317" s="313" t="s">
        <v>4330</v>
      </c>
      <c r="C8317" s="672"/>
      <c r="D8317" s="313" t="s">
        <v>13674</v>
      </c>
      <c r="E8317" s="313" t="s">
        <v>4331</v>
      </c>
      <c r="I8317" s="313" t="s">
        <v>4330</v>
      </c>
      <c r="J8317" s="313" t="s">
        <v>426</v>
      </c>
      <c r="K8317" s="313">
        <v>49</v>
      </c>
      <c r="L8317" s="319"/>
      <c r="M8317" s="319">
        <v>57</v>
      </c>
      <c r="N8317" s="319">
        <v>22</v>
      </c>
      <c r="O8317" s="319" t="s">
        <v>9644</v>
      </c>
      <c r="P8317" s="319">
        <v>119</v>
      </c>
      <c r="Q8317" s="319">
        <v>22</v>
      </c>
      <c r="R8317" s="319">
        <v>40</v>
      </c>
      <c r="S8317" s="319" t="s">
        <v>9648</v>
      </c>
      <c r="T8317" s="319">
        <v>430</v>
      </c>
      <c r="U8317" s="319">
        <v>49.956000000000003</v>
      </c>
      <c r="V8317" s="319">
        <v>-119.378</v>
      </c>
      <c r="W8317" s="319"/>
      <c r="X8317" s="319"/>
      <c r="Y8317" s="319"/>
      <c r="Z8317" s="319"/>
      <c r="AA8317" s="319"/>
      <c r="AB8317" s="319"/>
      <c r="AC8317" s="319"/>
      <c r="AD8317" s="319"/>
      <c r="AE8317" s="319"/>
      <c r="AF8317" s="319"/>
    </row>
    <row r="8318" spans="2:32" s="313" customFormat="1" hidden="1" x14ac:dyDescent="0.25">
      <c r="B8318" s="313" t="s">
        <v>5515</v>
      </c>
      <c r="C8318" s="672"/>
      <c r="D8318" s="313" t="s">
        <v>13675</v>
      </c>
      <c r="E8318" s="313" t="s">
        <v>5516</v>
      </c>
      <c r="I8318" s="313" t="s">
        <v>5515</v>
      </c>
      <c r="J8318" s="313" t="s">
        <v>426</v>
      </c>
      <c r="K8318" s="313">
        <v>63</v>
      </c>
      <c r="L8318" s="319"/>
      <c r="M8318" s="319">
        <v>37</v>
      </c>
      <c r="N8318" s="319">
        <v>0</v>
      </c>
      <c r="O8318" s="319" t="s">
        <v>9644</v>
      </c>
      <c r="P8318" s="319">
        <v>135</v>
      </c>
      <c r="Q8318" s="319">
        <v>52</v>
      </c>
      <c r="R8318" s="319">
        <v>0</v>
      </c>
      <c r="S8318" s="319" t="s">
        <v>9648</v>
      </c>
      <c r="T8318" s="319">
        <v>504</v>
      </c>
      <c r="U8318" s="319">
        <v>63.616999999999997</v>
      </c>
      <c r="V8318" s="319">
        <v>-135.86699999999999</v>
      </c>
      <c r="W8318" s="319"/>
      <c r="X8318" s="319"/>
      <c r="Y8318" s="319"/>
      <c r="Z8318" s="319"/>
      <c r="AA8318" s="319"/>
      <c r="AB8318" s="319"/>
      <c r="AC8318" s="319"/>
      <c r="AD8318" s="319"/>
      <c r="AE8318" s="319"/>
      <c r="AF8318" s="319"/>
    </row>
    <row r="8319" spans="2:32" s="313" customFormat="1" hidden="1" x14ac:dyDescent="0.25">
      <c r="B8319" s="313" t="s">
        <v>5871</v>
      </c>
      <c r="C8319" s="672"/>
      <c r="D8319" s="313" t="s">
        <v>13676</v>
      </c>
      <c r="E8319" s="313" t="s">
        <v>5872</v>
      </c>
      <c r="I8319" s="313" t="s">
        <v>5871</v>
      </c>
      <c r="J8319" s="313" t="s">
        <v>426</v>
      </c>
      <c r="K8319" s="313">
        <v>50</v>
      </c>
      <c r="L8319" s="319"/>
      <c r="M8319" s="319">
        <v>19</v>
      </c>
      <c r="N8319" s="319">
        <v>49</v>
      </c>
      <c r="O8319" s="319" t="s">
        <v>9644</v>
      </c>
      <c r="P8319" s="319">
        <v>105</v>
      </c>
      <c r="Q8319" s="319">
        <v>33</v>
      </c>
      <c r="R8319" s="319">
        <v>33</v>
      </c>
      <c r="S8319" s="319" t="s">
        <v>9648</v>
      </c>
      <c r="T8319" s="319">
        <v>577</v>
      </c>
      <c r="U8319" s="319">
        <v>50.33</v>
      </c>
      <c r="V8319" s="319">
        <v>-105.559</v>
      </c>
      <c r="W8319" s="319"/>
      <c r="X8319" s="319"/>
      <c r="Y8319" s="319"/>
      <c r="Z8319" s="319"/>
      <c r="AA8319" s="319"/>
      <c r="AB8319" s="319"/>
      <c r="AC8319" s="319"/>
      <c r="AD8319" s="319"/>
      <c r="AE8319" s="319"/>
      <c r="AF8319" s="319"/>
    </row>
    <row r="8320" spans="2:32" s="313" customFormat="1" hidden="1" x14ac:dyDescent="0.25">
      <c r="B8320" s="313" t="s">
        <v>3080</v>
      </c>
      <c r="C8320" s="672"/>
      <c r="D8320" s="313" t="s">
        <v>13677</v>
      </c>
      <c r="E8320" s="313" t="s">
        <v>3081</v>
      </c>
      <c r="I8320" s="313" t="s">
        <v>3080</v>
      </c>
      <c r="J8320" s="313" t="s">
        <v>426</v>
      </c>
      <c r="K8320" s="313">
        <v>56</v>
      </c>
      <c r="L8320" s="319"/>
      <c r="M8320" s="319">
        <v>39</v>
      </c>
      <c r="N8320" s="319">
        <v>12</v>
      </c>
      <c r="O8320" s="319" t="s">
        <v>9644</v>
      </c>
      <c r="P8320" s="319">
        <v>111</v>
      </c>
      <c r="Q8320" s="319">
        <v>13</v>
      </c>
      <c r="R8320" s="319">
        <v>19</v>
      </c>
      <c r="S8320" s="319" t="s">
        <v>9648</v>
      </c>
      <c r="T8320" s="319">
        <v>370</v>
      </c>
      <c r="U8320" s="319">
        <v>56.652999999999999</v>
      </c>
      <c r="V8320" s="319">
        <v>-111.22199999999999</v>
      </c>
      <c r="W8320" s="319"/>
      <c r="X8320" s="319"/>
      <c r="Y8320" s="319"/>
      <c r="Z8320" s="319"/>
      <c r="AA8320" s="319"/>
      <c r="AB8320" s="319"/>
      <c r="AC8320" s="319"/>
      <c r="AD8320" s="319"/>
      <c r="AE8320" s="319"/>
      <c r="AF8320" s="319"/>
    </row>
    <row r="8321" spans="2:32" s="313" customFormat="1" hidden="1" x14ac:dyDescent="0.25">
      <c r="B8321" s="313" t="s">
        <v>5873</v>
      </c>
      <c r="C8321" s="672"/>
      <c r="D8321" s="313" t="s">
        <v>13678</v>
      </c>
      <c r="E8321" s="313" t="s">
        <v>5874</v>
      </c>
      <c r="I8321" s="313" t="s">
        <v>5873</v>
      </c>
      <c r="J8321" s="313" t="s">
        <v>426</v>
      </c>
      <c r="K8321" s="313">
        <v>51</v>
      </c>
      <c r="L8321" s="319"/>
      <c r="M8321" s="319">
        <v>17</v>
      </c>
      <c r="N8321" s="319">
        <v>28</v>
      </c>
      <c r="O8321" s="319" t="s">
        <v>9644</v>
      </c>
      <c r="P8321" s="319">
        <v>80</v>
      </c>
      <c r="Q8321" s="319">
        <v>36</v>
      </c>
      <c r="R8321" s="319">
        <v>28</v>
      </c>
      <c r="S8321" s="319" t="s">
        <v>9648</v>
      </c>
      <c r="T8321" s="319">
        <v>10</v>
      </c>
      <c r="U8321" s="319">
        <v>51.290999999999997</v>
      </c>
      <c r="V8321" s="319">
        <v>-80.608000000000004</v>
      </c>
      <c r="W8321" s="319"/>
      <c r="X8321" s="319"/>
      <c r="Y8321" s="319"/>
      <c r="Z8321" s="319"/>
      <c r="AA8321" s="319"/>
      <c r="AB8321" s="319"/>
      <c r="AC8321" s="319"/>
      <c r="AD8321" s="319"/>
      <c r="AE8321" s="319"/>
      <c r="AF8321" s="319"/>
    </row>
    <row r="8322" spans="2:32" s="313" customFormat="1" hidden="1" x14ac:dyDescent="0.25">
      <c r="B8322" s="313" t="s">
        <v>9540</v>
      </c>
      <c r="C8322" s="672"/>
      <c r="D8322" s="313" t="s">
        <v>13679</v>
      </c>
      <c r="E8322" s="313" t="s">
        <v>9541</v>
      </c>
      <c r="I8322" s="313" t="s">
        <v>9542</v>
      </c>
      <c r="J8322" s="313" t="s">
        <v>772</v>
      </c>
      <c r="K8322" s="313">
        <v>5</v>
      </c>
      <c r="L8322" s="319"/>
      <c r="M8322" s="319">
        <v>53</v>
      </c>
      <c r="N8322" s="319">
        <v>38</v>
      </c>
      <c r="O8322" s="319" t="s">
        <v>9647</v>
      </c>
      <c r="P8322" s="319">
        <v>76</v>
      </c>
      <c r="Q8322" s="319">
        <v>7</v>
      </c>
      <c r="R8322" s="319">
        <v>6</v>
      </c>
      <c r="S8322" s="319" t="s">
        <v>9648</v>
      </c>
      <c r="T8322" s="319">
        <v>179</v>
      </c>
      <c r="U8322" s="319">
        <v>-5.8940000000000001</v>
      </c>
      <c r="V8322" s="319">
        <v>-76.117999999999995</v>
      </c>
      <c r="W8322" s="319"/>
      <c r="X8322" s="319"/>
      <c r="Y8322" s="319"/>
      <c r="Z8322" s="319"/>
      <c r="AA8322" s="319"/>
      <c r="AB8322" s="319"/>
      <c r="AC8322" s="319"/>
      <c r="AD8322" s="319"/>
      <c r="AE8322" s="319"/>
      <c r="AF8322" s="319"/>
    </row>
    <row r="8323" spans="2:32" s="313" customFormat="1" hidden="1" x14ac:dyDescent="0.25">
      <c r="B8323" s="313" t="s">
        <v>5347</v>
      </c>
      <c r="C8323" s="672"/>
      <c r="D8323" s="313" t="s">
        <v>13680</v>
      </c>
      <c r="E8323" s="313" t="s">
        <v>5348</v>
      </c>
      <c r="I8323" s="313" t="s">
        <v>5347</v>
      </c>
      <c r="J8323" s="313" t="s">
        <v>426</v>
      </c>
      <c r="K8323" s="313">
        <v>46</v>
      </c>
      <c r="L8323" s="319"/>
      <c r="M8323" s="319">
        <v>16</v>
      </c>
      <c r="N8323" s="319">
        <v>28</v>
      </c>
      <c r="O8323" s="319" t="s">
        <v>9644</v>
      </c>
      <c r="P8323" s="319">
        <v>75</v>
      </c>
      <c r="Q8323" s="319">
        <v>59</v>
      </c>
      <c r="R8323" s="319">
        <v>24</v>
      </c>
      <c r="S8323" s="319" t="s">
        <v>9648</v>
      </c>
      <c r="T8323" s="319">
        <v>201</v>
      </c>
      <c r="U8323" s="319">
        <v>46.274000000000001</v>
      </c>
      <c r="V8323" s="319">
        <v>-75.989999999999995</v>
      </c>
      <c r="W8323" s="319"/>
      <c r="X8323" s="319"/>
      <c r="Y8323" s="319"/>
      <c r="Z8323" s="319"/>
      <c r="AA8323" s="319"/>
      <c r="AB8323" s="319"/>
      <c r="AC8323" s="319"/>
      <c r="AD8323" s="319"/>
      <c r="AE8323" s="319"/>
      <c r="AF8323" s="319"/>
    </row>
    <row r="8324" spans="2:32" s="313" customFormat="1" hidden="1" x14ac:dyDescent="0.25">
      <c r="B8324" s="313" t="s">
        <v>5861</v>
      </c>
      <c r="C8324" s="672"/>
      <c r="D8324" s="313" t="s">
        <v>13681</v>
      </c>
      <c r="E8324" s="313" t="s">
        <v>5864</v>
      </c>
      <c r="I8324" s="313" t="s">
        <v>5865</v>
      </c>
      <c r="J8324" s="313" t="s">
        <v>426</v>
      </c>
      <c r="K8324" s="313">
        <v>45</v>
      </c>
      <c r="L8324" s="319"/>
      <c r="M8324" s="319">
        <v>40</v>
      </c>
      <c r="N8324" s="319">
        <v>47</v>
      </c>
      <c r="O8324" s="319" t="s">
        <v>9644</v>
      </c>
      <c r="P8324" s="319">
        <v>74</v>
      </c>
      <c r="Q8324" s="319">
        <v>2</v>
      </c>
      <c r="R8324" s="319">
        <v>19</v>
      </c>
      <c r="S8324" s="319" t="s">
        <v>9648</v>
      </c>
      <c r="T8324" s="319">
        <v>83</v>
      </c>
      <c r="U8324" s="319">
        <v>45.68</v>
      </c>
      <c r="V8324" s="319">
        <v>-74.039000000000001</v>
      </c>
      <c r="W8324" s="319"/>
      <c r="X8324" s="319"/>
      <c r="Y8324" s="319"/>
      <c r="Z8324" s="319"/>
      <c r="AA8324" s="319"/>
      <c r="AB8324" s="319"/>
      <c r="AC8324" s="319"/>
      <c r="AD8324" s="319"/>
      <c r="AE8324" s="319"/>
      <c r="AF8324" s="319"/>
    </row>
    <row r="8325" spans="2:32" s="313" customFormat="1" hidden="1" x14ac:dyDescent="0.25">
      <c r="B8325" s="313" t="s">
        <v>6107</v>
      </c>
      <c r="C8325" s="672"/>
      <c r="D8325" s="313" t="s">
        <v>13682</v>
      </c>
      <c r="E8325" s="313" t="s">
        <v>6108</v>
      </c>
      <c r="I8325" s="313" t="s">
        <v>6107</v>
      </c>
      <c r="J8325" s="313" t="s">
        <v>426</v>
      </c>
      <c r="K8325" s="313">
        <v>50</v>
      </c>
      <c r="L8325" s="319"/>
      <c r="M8325" s="319">
        <v>11</v>
      </c>
      <c r="N8325" s="319">
        <v>23</v>
      </c>
      <c r="O8325" s="319" t="s">
        <v>9644</v>
      </c>
      <c r="P8325" s="319">
        <v>61</v>
      </c>
      <c r="Q8325" s="319">
        <v>47</v>
      </c>
      <c r="R8325" s="319">
        <v>21</v>
      </c>
      <c r="S8325" s="319" t="s">
        <v>9648</v>
      </c>
      <c r="T8325" s="319">
        <v>11</v>
      </c>
      <c r="U8325" s="319">
        <v>50.19</v>
      </c>
      <c r="V8325" s="319">
        <v>-61.789000000000001</v>
      </c>
      <c r="W8325" s="319"/>
      <c r="X8325" s="319"/>
      <c r="Y8325" s="319"/>
      <c r="Z8325" s="319"/>
      <c r="AA8325" s="319"/>
      <c r="AB8325" s="319"/>
      <c r="AC8325" s="319"/>
      <c r="AD8325" s="319"/>
      <c r="AE8325" s="319"/>
      <c r="AF8325" s="319"/>
    </row>
    <row r="8326" spans="2:32" s="313" customFormat="1" hidden="1" x14ac:dyDescent="0.25">
      <c r="B8326" s="313" t="s">
        <v>9505</v>
      </c>
      <c r="C8326" s="672"/>
      <c r="D8326" s="313" t="s">
        <v>13683</v>
      </c>
      <c r="E8326" s="313" t="s">
        <v>9506</v>
      </c>
      <c r="I8326" s="313" t="s">
        <v>9505</v>
      </c>
      <c r="J8326" s="313" t="s">
        <v>440</v>
      </c>
      <c r="K8326" s="313">
        <v>24</v>
      </c>
      <c r="L8326" s="319"/>
      <c r="M8326" s="319">
        <v>8</v>
      </c>
      <c r="N8326" s="319">
        <v>39</v>
      </c>
      <c r="O8326" s="319" t="s">
        <v>9644</v>
      </c>
      <c r="P8326" s="319">
        <v>38</v>
      </c>
      <c r="Q8326" s="319">
        <v>3</v>
      </c>
      <c r="R8326" s="319">
        <v>48</v>
      </c>
      <c r="S8326" s="319" t="s">
        <v>9645</v>
      </c>
      <c r="T8326" s="319">
        <v>8</v>
      </c>
      <c r="U8326" s="319">
        <v>24.143999999999998</v>
      </c>
      <c r="V8326" s="319">
        <v>38.063000000000002</v>
      </c>
      <c r="W8326" s="319"/>
      <c r="X8326" s="319"/>
      <c r="Y8326" s="319"/>
      <c r="Z8326" s="319"/>
      <c r="AA8326" s="319"/>
      <c r="AB8326" s="319"/>
      <c r="AC8326" s="319"/>
      <c r="AD8326" s="319"/>
      <c r="AE8326" s="319"/>
      <c r="AF8326" s="319"/>
    </row>
    <row r="8327" spans="2:32" s="313" customFormat="1" hidden="1" x14ac:dyDescent="0.25">
      <c r="B8327" s="313" t="s">
        <v>3244</v>
      </c>
      <c r="C8327" s="672"/>
      <c r="D8327" s="313" t="s">
        <v>13684</v>
      </c>
      <c r="E8327" s="313" t="s">
        <v>3245</v>
      </c>
      <c r="I8327" s="313" t="s">
        <v>3244</v>
      </c>
      <c r="J8327" s="313" t="s">
        <v>426</v>
      </c>
      <c r="K8327" s="313">
        <v>45</v>
      </c>
      <c r="L8327" s="319"/>
      <c r="M8327" s="319">
        <v>31</v>
      </c>
      <c r="N8327" s="319">
        <v>17</v>
      </c>
      <c r="O8327" s="319" t="s">
        <v>9644</v>
      </c>
      <c r="P8327" s="319">
        <v>75</v>
      </c>
      <c r="Q8327" s="319">
        <v>33</v>
      </c>
      <c r="R8327" s="319">
        <v>51</v>
      </c>
      <c r="S8327" s="319" t="s">
        <v>9648</v>
      </c>
      <c r="T8327" s="319">
        <v>65</v>
      </c>
      <c r="U8327" s="319">
        <v>45.521000000000001</v>
      </c>
      <c r="V8327" s="319">
        <v>-75.563999999999993</v>
      </c>
      <c r="W8327" s="319"/>
      <c r="X8327" s="319"/>
      <c r="Y8327" s="319"/>
      <c r="Z8327" s="319"/>
      <c r="AA8327" s="319"/>
      <c r="AB8327" s="319"/>
      <c r="AC8327" s="319"/>
      <c r="AD8327" s="319"/>
      <c r="AE8327" s="319"/>
      <c r="AF8327" s="319"/>
    </row>
    <row r="8328" spans="2:32" s="313" customFormat="1" hidden="1" x14ac:dyDescent="0.25">
      <c r="B8328" s="313" t="s">
        <v>9533</v>
      </c>
      <c r="C8328" s="672"/>
      <c r="D8328" s="313" t="s">
        <v>13685</v>
      </c>
      <c r="E8328" s="313" t="s">
        <v>9534</v>
      </c>
      <c r="I8328" s="313" t="s">
        <v>9535</v>
      </c>
      <c r="J8328" s="313" t="s">
        <v>436</v>
      </c>
      <c r="K8328" s="313">
        <v>41</v>
      </c>
      <c r="L8328" s="319"/>
      <c r="M8328" s="319">
        <v>15</v>
      </c>
      <c r="N8328" s="319">
        <v>38</v>
      </c>
      <c r="O8328" s="319" t="s">
        <v>9644</v>
      </c>
      <c r="P8328" s="319">
        <v>80</v>
      </c>
      <c r="Q8328" s="319">
        <v>40</v>
      </c>
      <c r="R8328" s="319">
        <v>44</v>
      </c>
      <c r="S8328" s="319" t="s">
        <v>9648</v>
      </c>
      <c r="T8328" s="319">
        <v>365</v>
      </c>
      <c r="U8328" s="319">
        <v>41.261000000000003</v>
      </c>
      <c r="V8328" s="319">
        <v>-80.679000000000002</v>
      </c>
      <c r="W8328" s="319"/>
      <c r="X8328" s="319"/>
      <c r="Y8328" s="319"/>
      <c r="Z8328" s="319"/>
      <c r="AA8328" s="319"/>
      <c r="AB8328" s="319"/>
      <c r="AC8328" s="319"/>
      <c r="AD8328" s="319"/>
      <c r="AE8328" s="319"/>
      <c r="AF8328" s="319"/>
    </row>
    <row r="8329" spans="2:32" s="313" customFormat="1" hidden="1" x14ac:dyDescent="0.25">
      <c r="B8329" s="313" t="s">
        <v>5479</v>
      </c>
      <c r="C8329" s="672"/>
      <c r="D8329" s="313" t="s">
        <v>13686</v>
      </c>
      <c r="E8329" s="313" t="s">
        <v>5480</v>
      </c>
      <c r="I8329" s="313" t="s">
        <v>5479</v>
      </c>
      <c r="J8329" s="313" t="s">
        <v>426</v>
      </c>
      <c r="K8329" s="313">
        <v>49</v>
      </c>
      <c r="L8329" s="319"/>
      <c r="M8329" s="319">
        <v>45</v>
      </c>
      <c r="N8329" s="319">
        <v>42</v>
      </c>
      <c r="O8329" s="319" t="s">
        <v>9644</v>
      </c>
      <c r="P8329" s="319">
        <v>77</v>
      </c>
      <c r="Q8329" s="319">
        <v>48</v>
      </c>
      <c r="R8329" s="319">
        <v>10</v>
      </c>
      <c r="S8329" s="319" t="s">
        <v>9648</v>
      </c>
      <c r="T8329" s="319">
        <v>280</v>
      </c>
      <c r="U8329" s="319">
        <v>49.762</v>
      </c>
      <c r="V8329" s="319">
        <v>-77.802999999999997</v>
      </c>
      <c r="W8329" s="319"/>
      <c r="X8329" s="319"/>
      <c r="Y8329" s="319"/>
      <c r="Z8329" s="319"/>
      <c r="AA8329" s="319"/>
      <c r="AB8329" s="319"/>
      <c r="AC8329" s="319"/>
      <c r="AD8329" s="319"/>
      <c r="AE8329" s="319"/>
      <c r="AF8329" s="319"/>
    </row>
    <row r="8330" spans="2:32" s="313" customFormat="1" hidden="1" x14ac:dyDescent="0.25">
      <c r="B8330" s="313" t="s">
        <v>9491</v>
      </c>
      <c r="C8330" s="672"/>
      <c r="D8330" s="313" t="s">
        <v>13687</v>
      </c>
      <c r="E8330" s="313" t="s">
        <v>9492</v>
      </c>
      <c r="I8330" s="313" t="s">
        <v>9493</v>
      </c>
      <c r="J8330" s="313" t="s">
        <v>1291</v>
      </c>
      <c r="K8330" s="313">
        <v>37</v>
      </c>
      <c r="L8330" s="319"/>
      <c r="M8330" s="319">
        <v>24</v>
      </c>
      <c r="N8330" s="319">
        <v>6</v>
      </c>
      <c r="O8330" s="319" t="s">
        <v>9644</v>
      </c>
      <c r="P8330" s="319">
        <v>121</v>
      </c>
      <c r="Q8330" s="319">
        <v>22</v>
      </c>
      <c r="R8330" s="319">
        <v>18</v>
      </c>
      <c r="S8330" s="319" t="s">
        <v>9645</v>
      </c>
      <c r="T8330" s="319">
        <v>18</v>
      </c>
      <c r="U8330" s="319">
        <v>37.402000000000001</v>
      </c>
      <c r="V8330" s="319">
        <v>121.372</v>
      </c>
      <c r="W8330" s="319"/>
      <c r="X8330" s="319"/>
      <c r="Y8330" s="319"/>
      <c r="Z8330" s="319"/>
      <c r="AA8330" s="319"/>
      <c r="AB8330" s="319"/>
      <c r="AC8330" s="319"/>
      <c r="AD8330" s="319"/>
      <c r="AE8330" s="319"/>
      <c r="AF8330" s="319"/>
    </row>
    <row r="8331" spans="2:32" s="313" customFormat="1" hidden="1" x14ac:dyDescent="0.25">
      <c r="B8331" s="313" t="s">
        <v>6390</v>
      </c>
      <c r="C8331" s="672"/>
      <c r="D8331" s="313" t="s">
        <v>13688</v>
      </c>
      <c r="E8331" s="313" t="s">
        <v>6391</v>
      </c>
      <c r="I8331" s="313" t="s">
        <v>6390</v>
      </c>
      <c r="J8331" s="313" t="s">
        <v>426</v>
      </c>
      <c r="K8331" s="313">
        <v>67</v>
      </c>
      <c r="L8331" s="319"/>
      <c r="M8331" s="319">
        <v>34</v>
      </c>
      <c r="N8331" s="319">
        <v>14</v>
      </c>
      <c r="O8331" s="319" t="s">
        <v>9644</v>
      </c>
      <c r="P8331" s="319">
        <v>139</v>
      </c>
      <c r="Q8331" s="319">
        <v>50</v>
      </c>
      <c r="R8331" s="319">
        <v>21</v>
      </c>
      <c r="S8331" s="319" t="s">
        <v>9648</v>
      </c>
      <c r="T8331" s="319">
        <v>252</v>
      </c>
      <c r="U8331" s="319">
        <v>67.570999999999998</v>
      </c>
      <c r="V8331" s="319">
        <v>-139.839</v>
      </c>
      <c r="W8331" s="319"/>
      <c r="X8331" s="319"/>
      <c r="Y8331" s="319"/>
      <c r="Z8331" s="319"/>
      <c r="AA8331" s="319"/>
      <c r="AB8331" s="319"/>
      <c r="AC8331" s="319"/>
      <c r="AD8331" s="319"/>
      <c r="AE8331" s="319"/>
      <c r="AF8331" s="319"/>
    </row>
    <row r="8332" spans="2:32" s="313" customFormat="1" hidden="1" x14ac:dyDescent="0.25">
      <c r="B8332" s="313" t="s">
        <v>2236</v>
      </c>
      <c r="C8332" s="672"/>
      <c r="D8332" s="313" t="s">
        <v>13689</v>
      </c>
      <c r="E8332" s="313" t="s">
        <v>2237</v>
      </c>
      <c r="I8332" s="313" t="s">
        <v>2236</v>
      </c>
      <c r="J8332" s="313" t="s">
        <v>426</v>
      </c>
      <c r="K8332" s="313">
        <v>54</v>
      </c>
      <c r="L8332" s="319"/>
      <c r="M8332" s="319">
        <v>24</v>
      </c>
      <c r="N8332" s="319">
        <v>18</v>
      </c>
      <c r="O8332" s="319" t="s">
        <v>9644</v>
      </c>
      <c r="P8332" s="319">
        <v>110</v>
      </c>
      <c r="Q8332" s="319">
        <v>16</v>
      </c>
      <c r="R8332" s="319">
        <v>46</v>
      </c>
      <c r="S8332" s="319" t="s">
        <v>9648</v>
      </c>
      <c r="T8332" s="319">
        <v>542</v>
      </c>
      <c r="U8332" s="319">
        <v>54.405000000000001</v>
      </c>
      <c r="V8332" s="319">
        <v>-110.279</v>
      </c>
      <c r="W8332" s="319"/>
      <c r="X8332" s="319"/>
      <c r="Y8332" s="319"/>
      <c r="Z8332" s="319"/>
      <c r="AA8332" s="319"/>
      <c r="AB8332" s="319"/>
      <c r="AC8332" s="319"/>
      <c r="AD8332" s="319"/>
      <c r="AE8332" s="319"/>
      <c r="AF8332" s="319"/>
    </row>
    <row r="8333" spans="2:32" s="313" customFormat="1" hidden="1" x14ac:dyDescent="0.25">
      <c r="B8333" s="313" t="s">
        <v>3709</v>
      </c>
      <c r="C8333" s="672"/>
      <c r="D8333" s="313" t="s">
        <v>13690</v>
      </c>
      <c r="E8333" s="313" t="s">
        <v>3710</v>
      </c>
      <c r="I8333" s="313" t="s">
        <v>3709</v>
      </c>
      <c r="J8333" s="313" t="s">
        <v>426</v>
      </c>
      <c r="K8333" s="313">
        <v>58</v>
      </c>
      <c r="L8333" s="319"/>
      <c r="M8333" s="319">
        <v>37</v>
      </c>
      <c r="N8333" s="319">
        <v>17</v>
      </c>
      <c r="O8333" s="319" t="s">
        <v>9644</v>
      </c>
      <c r="P8333" s="319">
        <v>117</v>
      </c>
      <c r="Q8333" s="319">
        <v>9</v>
      </c>
      <c r="R8333" s="319">
        <v>53</v>
      </c>
      <c r="S8333" s="319" t="s">
        <v>9648</v>
      </c>
      <c r="T8333" s="319">
        <v>339</v>
      </c>
      <c r="U8333" s="319">
        <v>58.621000000000002</v>
      </c>
      <c r="V8333" s="319">
        <v>-117.16500000000001</v>
      </c>
      <c r="W8333" s="319"/>
      <c r="X8333" s="319"/>
      <c r="Y8333" s="319"/>
      <c r="Z8333" s="319"/>
      <c r="AA8333" s="319"/>
      <c r="AB8333" s="319"/>
      <c r="AC8333" s="319"/>
      <c r="AD8333" s="319"/>
      <c r="AE8333" s="319"/>
      <c r="AF8333" s="319"/>
    </row>
    <row r="8334" spans="2:32" s="313" customFormat="1" hidden="1" x14ac:dyDescent="0.25">
      <c r="B8334" s="313" t="s">
        <v>9523</v>
      </c>
      <c r="C8334" s="672"/>
      <c r="D8334" s="313" t="s">
        <v>13691</v>
      </c>
      <c r="E8334" s="313" t="s">
        <v>9524</v>
      </c>
      <c r="I8334" s="313" t="s">
        <v>9523</v>
      </c>
      <c r="J8334" s="313" t="s">
        <v>463</v>
      </c>
      <c r="K8334" s="313">
        <v>9</v>
      </c>
      <c r="L8334" s="319"/>
      <c r="M8334" s="319">
        <v>15</v>
      </c>
      <c r="N8334" s="319">
        <v>37</v>
      </c>
      <c r="O8334" s="319" t="s">
        <v>9644</v>
      </c>
      <c r="P8334" s="319">
        <v>12</v>
      </c>
      <c r="Q8334" s="319">
        <v>25</v>
      </c>
      <c r="R8334" s="319">
        <v>47</v>
      </c>
      <c r="S8334" s="319" t="s">
        <v>9645</v>
      </c>
      <c r="T8334" s="319">
        <v>183</v>
      </c>
      <c r="U8334" s="319">
        <v>9.26</v>
      </c>
      <c r="V8334" s="319">
        <v>12.43</v>
      </c>
      <c r="W8334" s="319"/>
      <c r="X8334" s="319"/>
      <c r="Y8334" s="319"/>
      <c r="Z8334" s="319"/>
      <c r="AA8334" s="319"/>
      <c r="AB8334" s="319"/>
      <c r="AC8334" s="319"/>
      <c r="AD8334" s="319"/>
      <c r="AE8334" s="319"/>
      <c r="AF8334" s="319"/>
    </row>
    <row r="8335" spans="2:32" s="313" customFormat="1" hidden="1" x14ac:dyDescent="0.25">
      <c r="B8335" s="313" t="s">
        <v>3361</v>
      </c>
      <c r="C8335" s="672"/>
      <c r="D8335" s="313" t="s">
        <v>13692</v>
      </c>
      <c r="E8335" s="313" t="s">
        <v>3362</v>
      </c>
      <c r="I8335" s="313" t="s">
        <v>3361</v>
      </c>
      <c r="J8335" s="313" t="s">
        <v>516</v>
      </c>
      <c r="K8335" s="313">
        <v>26</v>
      </c>
      <c r="L8335" s="319"/>
      <c r="M8335" s="319">
        <v>44</v>
      </c>
      <c r="N8335" s="319">
        <v>22</v>
      </c>
      <c r="O8335" s="319" t="s">
        <v>9644</v>
      </c>
      <c r="P8335" s="319">
        <v>83</v>
      </c>
      <c r="Q8335" s="319">
        <v>26</v>
      </c>
      <c r="R8335" s="319">
        <v>58</v>
      </c>
      <c r="S8335" s="319" t="s">
        <v>9645</v>
      </c>
      <c r="T8335" s="319">
        <v>79</v>
      </c>
      <c r="U8335" s="319">
        <v>26.739000000000001</v>
      </c>
      <c r="V8335" s="319">
        <v>83.448999999999998</v>
      </c>
      <c r="W8335" s="319"/>
      <c r="X8335" s="319"/>
      <c r="Y8335" s="319"/>
      <c r="Z8335" s="319"/>
      <c r="AA8335" s="319"/>
      <c r="AB8335" s="319"/>
      <c r="AC8335" s="319"/>
      <c r="AD8335" s="319"/>
      <c r="AE8335" s="319"/>
      <c r="AF8335" s="319"/>
    </row>
    <row r="8336" spans="2:32" s="313" customFormat="1" hidden="1" x14ac:dyDescent="0.25">
      <c r="B8336" s="313" t="s">
        <v>6492</v>
      </c>
      <c r="C8336" s="672"/>
      <c r="D8336" s="313" t="s">
        <v>13693</v>
      </c>
      <c r="E8336" s="313" t="s">
        <v>6493</v>
      </c>
      <c r="I8336" s="313" t="s">
        <v>6494</v>
      </c>
      <c r="J8336" s="313" t="s">
        <v>426</v>
      </c>
      <c r="K8336" s="313">
        <v>45</v>
      </c>
      <c r="L8336" s="319"/>
      <c r="M8336" s="319">
        <v>19</v>
      </c>
      <c r="N8336" s="319">
        <v>21</v>
      </c>
      <c r="O8336" s="319" t="s">
        <v>9644</v>
      </c>
      <c r="P8336" s="319">
        <v>75</v>
      </c>
      <c r="Q8336" s="319">
        <v>40</v>
      </c>
      <c r="R8336" s="319">
        <v>9</v>
      </c>
      <c r="S8336" s="319" t="s">
        <v>9648</v>
      </c>
      <c r="T8336" s="319">
        <v>114</v>
      </c>
      <c r="U8336" s="319">
        <v>45.323</v>
      </c>
      <c r="V8336" s="319">
        <v>-75.668999999999997</v>
      </c>
      <c r="W8336" s="319"/>
      <c r="X8336" s="319"/>
      <c r="Y8336" s="319"/>
      <c r="Z8336" s="319"/>
      <c r="AA8336" s="319"/>
      <c r="AB8336" s="319"/>
      <c r="AC8336" s="319"/>
      <c r="AD8336" s="319"/>
      <c r="AE8336" s="319"/>
      <c r="AF8336" s="319"/>
    </row>
    <row r="8337" spans="2:32" s="313" customFormat="1" hidden="1" x14ac:dyDescent="0.25">
      <c r="B8337" s="313" t="s">
        <v>7066</v>
      </c>
      <c r="C8337" s="672"/>
      <c r="D8337" s="313" t="s">
        <v>13694</v>
      </c>
      <c r="E8337" s="313" t="s">
        <v>7067</v>
      </c>
      <c r="I8337" s="313" t="s">
        <v>7068</v>
      </c>
      <c r="J8337" s="313" t="s">
        <v>426</v>
      </c>
      <c r="K8337" s="313">
        <v>53</v>
      </c>
      <c r="L8337" s="319"/>
      <c r="M8337" s="319">
        <v>12</v>
      </c>
      <c r="N8337" s="319">
        <v>51</v>
      </c>
      <c r="O8337" s="319" t="s">
        <v>9644</v>
      </c>
      <c r="P8337" s="319">
        <v>105</v>
      </c>
      <c r="Q8337" s="319">
        <v>40</v>
      </c>
      <c r="R8337" s="319">
        <v>22</v>
      </c>
      <c r="S8337" s="319" t="s">
        <v>9648</v>
      </c>
      <c r="T8337" s="319">
        <v>429</v>
      </c>
      <c r="U8337" s="319">
        <v>53.213999999999999</v>
      </c>
      <c r="V8337" s="319">
        <v>-105.673</v>
      </c>
      <c r="W8337" s="319"/>
      <c r="X8337" s="319"/>
      <c r="Y8337" s="319"/>
      <c r="Z8337" s="319"/>
      <c r="AA8337" s="319"/>
      <c r="AB8337" s="319"/>
      <c r="AC8337" s="319"/>
      <c r="AD8337" s="319"/>
      <c r="AE8337" s="319"/>
      <c r="AF8337" s="319"/>
    </row>
    <row r="8338" spans="2:32" s="313" customFormat="1" hidden="1" x14ac:dyDescent="0.25">
      <c r="B8338" s="313" t="s">
        <v>6692</v>
      </c>
      <c r="C8338" s="672"/>
      <c r="D8338" s="313" t="s">
        <v>13695</v>
      </c>
      <c r="E8338" s="313" t="s">
        <v>6693</v>
      </c>
      <c r="I8338" s="313" t="s">
        <v>6692</v>
      </c>
      <c r="J8338" s="313" t="s">
        <v>426</v>
      </c>
      <c r="K8338" s="313">
        <v>56</v>
      </c>
      <c r="L8338" s="319"/>
      <c r="M8338" s="319">
        <v>13</v>
      </c>
      <c r="N8338" s="319">
        <v>37</v>
      </c>
      <c r="O8338" s="319" t="s">
        <v>9644</v>
      </c>
      <c r="P8338" s="319">
        <v>117</v>
      </c>
      <c r="Q8338" s="319">
        <v>26</v>
      </c>
      <c r="R8338" s="319">
        <v>50</v>
      </c>
      <c r="S8338" s="319" t="s">
        <v>9648</v>
      </c>
      <c r="T8338" s="319">
        <v>571</v>
      </c>
      <c r="U8338" s="319">
        <v>56.226999999999997</v>
      </c>
      <c r="V8338" s="319">
        <v>-117.447</v>
      </c>
      <c r="W8338" s="319"/>
      <c r="X8338" s="319"/>
      <c r="Y8338" s="319"/>
      <c r="Z8338" s="319"/>
      <c r="AA8338" s="319"/>
      <c r="AB8338" s="319"/>
      <c r="AC8338" s="319"/>
      <c r="AD8338" s="319"/>
      <c r="AE8338" s="319"/>
      <c r="AF8338" s="319"/>
    </row>
    <row r="8339" spans="2:32" s="313" customFormat="1" hidden="1" x14ac:dyDescent="0.25">
      <c r="B8339" s="313" t="s">
        <v>6971</v>
      </c>
      <c r="C8339" s="672"/>
      <c r="D8339" s="313" t="s">
        <v>13696</v>
      </c>
      <c r="E8339" s="313" t="s">
        <v>6972</v>
      </c>
      <c r="I8339" s="313" t="s">
        <v>6973</v>
      </c>
      <c r="J8339" s="313" t="s">
        <v>426</v>
      </c>
      <c r="K8339" s="313">
        <v>49</v>
      </c>
      <c r="L8339" s="319"/>
      <c r="M8339" s="319">
        <v>54</v>
      </c>
      <c r="N8339" s="319">
        <v>10</v>
      </c>
      <c r="O8339" s="319" t="s">
        <v>9644</v>
      </c>
      <c r="P8339" s="319">
        <v>98</v>
      </c>
      <c r="Q8339" s="319">
        <v>16</v>
      </c>
      <c r="R8339" s="319">
        <v>29</v>
      </c>
      <c r="S8339" s="319" t="s">
        <v>9648</v>
      </c>
      <c r="T8339" s="319">
        <v>270</v>
      </c>
      <c r="U8339" s="319">
        <v>49.902999999999999</v>
      </c>
      <c r="V8339" s="319">
        <v>-98.275000000000006</v>
      </c>
      <c r="W8339" s="319"/>
      <c r="X8339" s="319"/>
      <c r="Y8339" s="319"/>
      <c r="Z8339" s="319"/>
      <c r="AA8339" s="319"/>
      <c r="AB8339" s="319"/>
      <c r="AC8339" s="319"/>
      <c r="AD8339" s="319"/>
      <c r="AE8339" s="319"/>
      <c r="AF8339" s="319"/>
    </row>
    <row r="8340" spans="2:32" s="313" customFormat="1" hidden="1" x14ac:dyDescent="0.25">
      <c r="B8340" s="313" t="s">
        <v>6803</v>
      </c>
      <c r="C8340" s="672"/>
      <c r="D8340" s="313" t="s">
        <v>13697</v>
      </c>
      <c r="E8340" s="313" t="s">
        <v>6804</v>
      </c>
      <c r="I8340" s="313" t="s">
        <v>6803</v>
      </c>
      <c r="J8340" s="313" t="s">
        <v>426</v>
      </c>
      <c r="K8340" s="313">
        <v>51</v>
      </c>
      <c r="L8340" s="319"/>
      <c r="M8340" s="319">
        <v>26</v>
      </c>
      <c r="N8340" s="319">
        <v>47</v>
      </c>
      <c r="O8340" s="319" t="s">
        <v>9644</v>
      </c>
      <c r="P8340" s="319">
        <v>90</v>
      </c>
      <c r="Q8340" s="319">
        <v>12</v>
      </c>
      <c r="R8340" s="319">
        <v>51</v>
      </c>
      <c r="S8340" s="319" t="s">
        <v>9648</v>
      </c>
      <c r="T8340" s="319">
        <v>387</v>
      </c>
      <c r="U8340" s="319">
        <v>51.445999999999998</v>
      </c>
      <c r="V8340" s="319">
        <v>-90.213999999999999</v>
      </c>
      <c r="W8340" s="319"/>
      <c r="X8340" s="319"/>
      <c r="Y8340" s="319"/>
      <c r="Z8340" s="319"/>
      <c r="AA8340" s="319"/>
      <c r="AB8340" s="319"/>
      <c r="AC8340" s="319"/>
      <c r="AD8340" s="319"/>
      <c r="AE8340" s="319"/>
      <c r="AF8340" s="319"/>
    </row>
    <row r="8341" spans="2:32" s="313" customFormat="1" hidden="1" x14ac:dyDescent="0.25">
      <c r="B8341" s="313" t="s">
        <v>6957</v>
      </c>
      <c r="C8341" s="672"/>
      <c r="D8341" s="313" t="s">
        <v>13698</v>
      </c>
      <c r="E8341" s="313" t="s">
        <v>6958</v>
      </c>
      <c r="I8341" s="313" t="s">
        <v>6957</v>
      </c>
      <c r="J8341" s="313" t="s">
        <v>426</v>
      </c>
      <c r="K8341" s="313">
        <v>49</v>
      </c>
      <c r="L8341" s="319"/>
      <c r="M8341" s="319">
        <v>50</v>
      </c>
      <c r="N8341" s="319">
        <v>11</v>
      </c>
      <c r="O8341" s="319" t="s">
        <v>9644</v>
      </c>
      <c r="P8341" s="319">
        <v>64</v>
      </c>
      <c r="Q8341" s="319">
        <v>17</v>
      </c>
      <c r="R8341" s="319">
        <v>19</v>
      </c>
      <c r="S8341" s="319" t="s">
        <v>9648</v>
      </c>
      <c r="T8341" s="319">
        <v>51</v>
      </c>
      <c r="U8341" s="319">
        <v>49.835999999999999</v>
      </c>
      <c r="V8341" s="319">
        <v>-64.289000000000001</v>
      </c>
      <c r="W8341" s="319"/>
      <c r="X8341" s="319"/>
      <c r="Y8341" s="319"/>
      <c r="Z8341" s="319"/>
      <c r="AA8341" s="319"/>
      <c r="AB8341" s="319"/>
      <c r="AC8341" s="319"/>
      <c r="AD8341" s="319"/>
      <c r="AE8341" s="319"/>
      <c r="AF8341" s="319"/>
    </row>
    <row r="8342" spans="2:32" s="313" customFormat="1" hidden="1" x14ac:dyDescent="0.25">
      <c r="B8342" s="313" t="s">
        <v>6754</v>
      </c>
      <c r="C8342" s="672"/>
      <c r="D8342" s="313" t="s">
        <v>13699</v>
      </c>
      <c r="E8342" s="313" t="s">
        <v>6756</v>
      </c>
      <c r="I8342" s="313" t="s">
        <v>6754</v>
      </c>
      <c r="J8342" s="313" t="s">
        <v>426</v>
      </c>
      <c r="K8342" s="313">
        <v>44</v>
      </c>
      <c r="L8342" s="319"/>
      <c r="M8342" s="319">
        <v>13</v>
      </c>
      <c r="N8342" s="319">
        <v>48</v>
      </c>
      <c r="O8342" s="319" t="s">
        <v>9644</v>
      </c>
      <c r="P8342" s="319">
        <v>78</v>
      </c>
      <c r="Q8342" s="319">
        <v>21</v>
      </c>
      <c r="R8342" s="319">
        <v>48</v>
      </c>
      <c r="S8342" s="319" t="s">
        <v>9648</v>
      </c>
      <c r="T8342" s="319">
        <v>192</v>
      </c>
      <c r="U8342" s="319">
        <v>44.23</v>
      </c>
      <c r="V8342" s="319">
        <v>-78.363</v>
      </c>
      <c r="W8342" s="319"/>
      <c r="X8342" s="319"/>
      <c r="Y8342" s="319"/>
      <c r="Z8342" s="319"/>
      <c r="AA8342" s="319"/>
      <c r="AB8342" s="319"/>
      <c r="AC8342" s="319"/>
      <c r="AD8342" s="319"/>
      <c r="AE8342" s="319"/>
      <c r="AF8342" s="319"/>
    </row>
    <row r="8343" spans="2:32" s="313" customFormat="1" hidden="1" x14ac:dyDescent="0.25">
      <c r="B8343" s="313" t="s">
        <v>7071</v>
      </c>
      <c r="C8343" s="672"/>
      <c r="D8343" s="313" t="s">
        <v>13700</v>
      </c>
      <c r="E8343" s="313" t="s">
        <v>7072</v>
      </c>
      <c r="I8343" s="313" t="s">
        <v>7073</v>
      </c>
      <c r="J8343" s="313" t="s">
        <v>426</v>
      </c>
      <c r="K8343" s="313">
        <v>54</v>
      </c>
      <c r="L8343" s="319"/>
      <c r="M8343" s="319">
        <v>17</v>
      </c>
      <c r="N8343" s="319">
        <v>10</v>
      </c>
      <c r="O8343" s="319" t="s">
        <v>9644</v>
      </c>
      <c r="P8343" s="319">
        <v>130</v>
      </c>
      <c r="Q8343" s="319">
        <v>26</v>
      </c>
      <c r="R8343" s="319">
        <v>41</v>
      </c>
      <c r="S8343" s="319" t="s">
        <v>9648</v>
      </c>
      <c r="T8343" s="319">
        <v>36</v>
      </c>
      <c r="U8343" s="319">
        <v>54.286000000000001</v>
      </c>
      <c r="V8343" s="319">
        <v>-130.44499999999999</v>
      </c>
      <c r="W8343" s="319"/>
      <c r="X8343" s="319"/>
      <c r="Y8343" s="319"/>
      <c r="Z8343" s="319"/>
      <c r="AA8343" s="319"/>
      <c r="AB8343" s="319"/>
      <c r="AC8343" s="319"/>
      <c r="AD8343" s="319"/>
      <c r="AE8343" s="319"/>
      <c r="AF8343" s="319"/>
    </row>
    <row r="8344" spans="2:32" s="313" customFormat="1" hidden="1" x14ac:dyDescent="0.25">
      <c r="B8344" s="313" t="s">
        <v>3043</v>
      </c>
      <c r="C8344" s="672"/>
      <c r="D8344" s="313" t="s">
        <v>13701</v>
      </c>
      <c r="E8344" s="313" t="s">
        <v>3044</v>
      </c>
      <c r="I8344" s="313" t="s">
        <v>3043</v>
      </c>
      <c r="J8344" s="313" t="s">
        <v>426</v>
      </c>
      <c r="K8344" s="313">
        <v>58</v>
      </c>
      <c r="L8344" s="319"/>
      <c r="M8344" s="319">
        <v>46</v>
      </c>
      <c r="N8344" s="319">
        <v>2</v>
      </c>
      <c r="O8344" s="319" t="s">
        <v>9644</v>
      </c>
      <c r="P8344" s="319">
        <v>111</v>
      </c>
      <c r="Q8344" s="319">
        <v>7</v>
      </c>
      <c r="R8344" s="319">
        <v>2</v>
      </c>
      <c r="S8344" s="319" t="s">
        <v>9648</v>
      </c>
      <c r="T8344" s="319">
        <v>232</v>
      </c>
      <c r="U8344" s="319">
        <v>58.767000000000003</v>
      </c>
      <c r="V8344" s="319">
        <v>-111.117</v>
      </c>
      <c r="W8344" s="319"/>
      <c r="X8344" s="319"/>
      <c r="Y8344" s="319"/>
      <c r="Z8344" s="319"/>
      <c r="AA8344" s="319"/>
      <c r="AB8344" s="319"/>
      <c r="AC8344" s="319"/>
      <c r="AD8344" s="319"/>
      <c r="AE8344" s="319"/>
      <c r="AF8344" s="319"/>
    </row>
    <row r="8345" spans="2:32" s="313" customFormat="1" hidden="1" x14ac:dyDescent="0.25">
      <c r="B8345" s="313" t="s">
        <v>5976</v>
      </c>
      <c r="C8345" s="672"/>
      <c r="D8345" s="313" t="s">
        <v>13702</v>
      </c>
      <c r="E8345" s="313" t="s">
        <v>5977</v>
      </c>
      <c r="I8345" s="313" t="s">
        <v>5976</v>
      </c>
      <c r="J8345" s="313" t="s">
        <v>426</v>
      </c>
      <c r="K8345" s="313">
        <v>44</v>
      </c>
      <c r="L8345" s="319"/>
      <c r="M8345" s="319">
        <v>58</v>
      </c>
      <c r="N8345" s="319">
        <v>29</v>
      </c>
      <c r="O8345" s="319" t="s">
        <v>9644</v>
      </c>
      <c r="P8345" s="319">
        <v>79</v>
      </c>
      <c r="Q8345" s="319">
        <v>18</v>
      </c>
      <c r="R8345" s="319">
        <v>12</v>
      </c>
      <c r="S8345" s="319" t="s">
        <v>9648</v>
      </c>
      <c r="T8345" s="319">
        <v>282</v>
      </c>
      <c r="U8345" s="319">
        <v>44.975000000000001</v>
      </c>
      <c r="V8345" s="319">
        <v>-79.302999999999997</v>
      </c>
      <c r="W8345" s="319"/>
      <c r="X8345" s="319"/>
      <c r="Y8345" s="319"/>
      <c r="Z8345" s="319"/>
      <c r="AA8345" s="319"/>
      <c r="AB8345" s="319"/>
      <c r="AC8345" s="319"/>
      <c r="AD8345" s="319"/>
      <c r="AE8345" s="319"/>
      <c r="AF8345" s="319"/>
    </row>
    <row r="8346" spans="2:32" s="313" customFormat="1" hidden="1" x14ac:dyDescent="0.25">
      <c r="B8346" s="313" t="s">
        <v>7196</v>
      </c>
      <c r="C8346" s="672"/>
      <c r="D8346" s="313" t="s">
        <v>13703</v>
      </c>
      <c r="E8346" s="313" t="s">
        <v>7197</v>
      </c>
      <c r="I8346" s="313" t="s">
        <v>7198</v>
      </c>
      <c r="J8346" s="313" t="s">
        <v>426</v>
      </c>
      <c r="K8346" s="313">
        <v>46</v>
      </c>
      <c r="L8346" s="319"/>
      <c r="M8346" s="319">
        <v>47</v>
      </c>
      <c r="N8346" s="319">
        <v>18</v>
      </c>
      <c r="O8346" s="319" t="s">
        <v>9644</v>
      </c>
      <c r="P8346" s="319">
        <v>71</v>
      </c>
      <c r="Q8346" s="319">
        <v>23</v>
      </c>
      <c r="R8346" s="319">
        <v>51</v>
      </c>
      <c r="S8346" s="319" t="s">
        <v>9648</v>
      </c>
      <c r="T8346" s="319">
        <v>75</v>
      </c>
      <c r="U8346" s="319">
        <v>46.787999999999997</v>
      </c>
      <c r="V8346" s="319">
        <v>-71.397999999999996</v>
      </c>
      <c r="W8346" s="319"/>
      <c r="X8346" s="319"/>
      <c r="Y8346" s="319"/>
      <c r="Z8346" s="319"/>
      <c r="AA8346" s="319"/>
      <c r="AB8346" s="319"/>
      <c r="AC8346" s="319"/>
      <c r="AD8346" s="319"/>
      <c r="AE8346" s="319"/>
      <c r="AF8346" s="319"/>
    </row>
    <row r="8347" spans="2:32" s="313" customFormat="1" hidden="1" x14ac:dyDescent="0.25">
      <c r="B8347" s="313" t="s">
        <v>7305</v>
      </c>
      <c r="C8347" s="672"/>
      <c r="D8347" s="313" t="s">
        <v>13704</v>
      </c>
      <c r="E8347" s="313" t="s">
        <v>7306</v>
      </c>
      <c r="I8347" s="313" t="s">
        <v>7307</v>
      </c>
      <c r="J8347" s="313" t="s">
        <v>426</v>
      </c>
      <c r="K8347" s="313">
        <v>52</v>
      </c>
      <c r="L8347" s="319"/>
      <c r="M8347" s="319">
        <v>10</v>
      </c>
      <c r="N8347" s="319">
        <v>43</v>
      </c>
      <c r="O8347" s="319" t="s">
        <v>9644</v>
      </c>
      <c r="P8347" s="319">
        <v>113</v>
      </c>
      <c r="Q8347" s="319">
        <v>53</v>
      </c>
      <c r="R8347" s="319">
        <v>35</v>
      </c>
      <c r="S8347" s="319" t="s">
        <v>9648</v>
      </c>
      <c r="T8347" s="319">
        <v>905</v>
      </c>
      <c r="U8347" s="319">
        <v>52.179000000000002</v>
      </c>
      <c r="V8347" s="319">
        <v>-113.893</v>
      </c>
      <c r="W8347" s="319"/>
      <c r="X8347" s="319"/>
      <c r="Y8347" s="319"/>
      <c r="Z8347" s="319"/>
      <c r="AA8347" s="319"/>
      <c r="AB8347" s="319"/>
      <c r="AC8347" s="319"/>
      <c r="AD8347" s="319"/>
      <c r="AE8347" s="319"/>
      <c r="AF8347" s="319"/>
    </row>
    <row r="8348" spans="2:32" s="313" customFormat="1" hidden="1" x14ac:dyDescent="0.25">
      <c r="B8348" s="313" t="s">
        <v>9407</v>
      </c>
      <c r="C8348" s="672"/>
      <c r="D8348" s="313" t="s">
        <v>13705</v>
      </c>
      <c r="E8348" s="313" t="s">
        <v>9408</v>
      </c>
      <c r="I8348" s="313" t="s">
        <v>9407</v>
      </c>
      <c r="J8348" s="313" t="s">
        <v>426</v>
      </c>
      <c r="K8348" s="313">
        <v>42</v>
      </c>
      <c r="L8348" s="319"/>
      <c r="M8348" s="319">
        <v>16</v>
      </c>
      <c r="N8348" s="319">
        <v>32</v>
      </c>
      <c r="O8348" s="319" t="s">
        <v>9644</v>
      </c>
      <c r="P8348" s="319">
        <v>82</v>
      </c>
      <c r="Q8348" s="319">
        <v>57</v>
      </c>
      <c r="R8348" s="319">
        <v>20</v>
      </c>
      <c r="S8348" s="319" t="s">
        <v>9648</v>
      </c>
      <c r="T8348" s="319">
        <v>190</v>
      </c>
      <c r="U8348" s="319">
        <v>42.276000000000003</v>
      </c>
      <c r="V8348" s="319">
        <v>-82.956000000000003</v>
      </c>
      <c r="W8348" s="319"/>
      <c r="X8348" s="319"/>
      <c r="Y8348" s="319"/>
      <c r="Z8348" s="319"/>
      <c r="AA8348" s="319"/>
      <c r="AB8348" s="319"/>
      <c r="AC8348" s="319"/>
      <c r="AD8348" s="319"/>
      <c r="AE8348" s="319"/>
      <c r="AF8348" s="319"/>
    </row>
    <row r="8349" spans="2:32" s="313" customFormat="1" hidden="1" x14ac:dyDescent="0.25">
      <c r="B8349" s="313" t="s">
        <v>9292</v>
      </c>
      <c r="C8349" s="672"/>
      <c r="D8349" s="313" t="s">
        <v>13706</v>
      </c>
      <c r="E8349" s="313" t="s">
        <v>9293</v>
      </c>
      <c r="I8349" s="313" t="s">
        <v>9292</v>
      </c>
      <c r="J8349" s="313" t="s">
        <v>426</v>
      </c>
      <c r="K8349" s="313">
        <v>60</v>
      </c>
      <c r="L8349" s="319"/>
      <c r="M8349" s="319">
        <v>7</v>
      </c>
      <c r="N8349" s="319">
        <v>4</v>
      </c>
      <c r="O8349" s="319" t="s">
        <v>9644</v>
      </c>
      <c r="P8349" s="319">
        <v>128</v>
      </c>
      <c r="Q8349" s="319">
        <v>49</v>
      </c>
      <c r="R8349" s="319">
        <v>19</v>
      </c>
      <c r="S8349" s="319" t="s">
        <v>9648</v>
      </c>
      <c r="T8349" s="319">
        <v>688</v>
      </c>
      <c r="U8349" s="319">
        <v>60.118000000000002</v>
      </c>
      <c r="V8349" s="319">
        <v>-128.822</v>
      </c>
      <c r="W8349" s="319"/>
      <c r="X8349" s="319"/>
      <c r="Y8349" s="319"/>
      <c r="Z8349" s="319"/>
      <c r="AA8349" s="319"/>
      <c r="AB8349" s="319"/>
      <c r="AC8349" s="319"/>
      <c r="AD8349" s="319"/>
      <c r="AE8349" s="319"/>
      <c r="AF8349" s="319"/>
    </row>
    <row r="8350" spans="2:32" s="313" customFormat="1" hidden="1" x14ac:dyDescent="0.25">
      <c r="B8350" s="313" t="s">
        <v>4350</v>
      </c>
      <c r="C8350" s="672"/>
      <c r="D8350" s="313" t="s">
        <v>13707</v>
      </c>
      <c r="E8350" s="313" t="s">
        <v>4351</v>
      </c>
      <c r="I8350" s="313" t="s">
        <v>4350</v>
      </c>
      <c r="J8350" s="313" t="s">
        <v>426</v>
      </c>
      <c r="K8350" s="313">
        <v>49</v>
      </c>
      <c r="L8350" s="319"/>
      <c r="M8350" s="319">
        <v>47</v>
      </c>
      <c r="N8350" s="319">
        <v>18</v>
      </c>
      <c r="O8350" s="319" t="s">
        <v>9644</v>
      </c>
      <c r="P8350" s="319">
        <v>94</v>
      </c>
      <c r="Q8350" s="319">
        <v>21</v>
      </c>
      <c r="R8350" s="319">
        <v>47</v>
      </c>
      <c r="S8350" s="319" t="s">
        <v>9648</v>
      </c>
      <c r="T8350" s="319">
        <v>406</v>
      </c>
      <c r="U8350" s="319">
        <v>49.787999999999997</v>
      </c>
      <c r="V8350" s="319">
        <v>-94.363</v>
      </c>
      <c r="W8350" s="319"/>
      <c r="X8350" s="319"/>
      <c r="Y8350" s="319"/>
      <c r="Z8350" s="319"/>
      <c r="AA8350" s="319"/>
      <c r="AB8350" s="319"/>
      <c r="AC8350" s="319"/>
      <c r="AD8350" s="319"/>
      <c r="AE8350" s="319"/>
      <c r="AF8350" s="319"/>
    </row>
    <row r="8351" spans="2:32" s="313" customFormat="1" hidden="1" x14ac:dyDescent="0.25">
      <c r="B8351" s="313" t="s">
        <v>4918</v>
      </c>
      <c r="C8351" s="672"/>
      <c r="D8351" s="313" t="s">
        <v>13708</v>
      </c>
      <c r="E8351" s="313" t="s">
        <v>4919</v>
      </c>
      <c r="I8351" s="313" t="s">
        <v>4918</v>
      </c>
      <c r="J8351" s="313" t="s">
        <v>426</v>
      </c>
      <c r="K8351" s="313">
        <v>49</v>
      </c>
      <c r="L8351" s="319"/>
      <c r="M8351" s="319">
        <v>37</v>
      </c>
      <c r="N8351" s="319">
        <v>49</v>
      </c>
      <c r="O8351" s="319" t="s">
        <v>9644</v>
      </c>
      <c r="P8351" s="319">
        <v>112</v>
      </c>
      <c r="Q8351" s="319">
        <v>47</v>
      </c>
      <c r="R8351" s="319">
        <v>59</v>
      </c>
      <c r="S8351" s="319" t="s">
        <v>9648</v>
      </c>
      <c r="T8351" s="319">
        <v>929</v>
      </c>
      <c r="U8351" s="319">
        <v>49.63</v>
      </c>
      <c r="V8351" s="319">
        <v>-112.8</v>
      </c>
      <c r="W8351" s="319"/>
      <c r="X8351" s="319"/>
      <c r="Y8351" s="319"/>
      <c r="Z8351" s="319"/>
      <c r="AA8351" s="319"/>
      <c r="AB8351" s="319"/>
      <c r="AC8351" s="319"/>
      <c r="AD8351" s="319"/>
      <c r="AE8351" s="319"/>
      <c r="AF8351" s="319"/>
    </row>
    <row r="8352" spans="2:32" s="313" customFormat="1" hidden="1" x14ac:dyDescent="0.25">
      <c r="B8352" s="313" t="s">
        <v>5802</v>
      </c>
      <c r="C8352" s="672"/>
      <c r="D8352" s="313" t="s">
        <v>13709</v>
      </c>
      <c r="E8352" s="313" t="s">
        <v>5803</v>
      </c>
      <c r="I8352" s="313" t="s">
        <v>5804</v>
      </c>
      <c r="J8352" s="313" t="s">
        <v>426</v>
      </c>
      <c r="K8352" s="313">
        <v>46</v>
      </c>
      <c r="L8352" s="319"/>
      <c r="M8352" s="319">
        <v>6</v>
      </c>
      <c r="N8352" s="319">
        <v>44</v>
      </c>
      <c r="O8352" s="319" t="s">
        <v>9644</v>
      </c>
      <c r="P8352" s="319">
        <v>64</v>
      </c>
      <c r="Q8352" s="319">
        <v>40</v>
      </c>
      <c r="R8352" s="319">
        <v>43</v>
      </c>
      <c r="S8352" s="319" t="s">
        <v>9648</v>
      </c>
      <c r="T8352" s="319">
        <v>71</v>
      </c>
      <c r="U8352" s="319">
        <v>46.112000000000002</v>
      </c>
      <c r="V8352" s="319">
        <v>-64.679000000000002</v>
      </c>
      <c r="W8352" s="319"/>
      <c r="X8352" s="319"/>
      <c r="Y8352" s="319"/>
      <c r="Z8352" s="319"/>
      <c r="AA8352" s="319"/>
      <c r="AB8352" s="319"/>
      <c r="AC8352" s="319"/>
      <c r="AD8352" s="319"/>
      <c r="AE8352" s="319"/>
      <c r="AF8352" s="319"/>
    </row>
    <row r="8353" spans="2:32" s="313" customFormat="1" hidden="1" x14ac:dyDescent="0.25">
      <c r="B8353" s="313" t="s">
        <v>2284</v>
      </c>
      <c r="C8353" s="672"/>
      <c r="D8353" s="313" t="s">
        <v>13710</v>
      </c>
      <c r="E8353" s="313" t="s">
        <v>2285</v>
      </c>
      <c r="I8353" s="313" t="s">
        <v>2284</v>
      </c>
      <c r="J8353" s="313" t="s">
        <v>426</v>
      </c>
      <c r="K8353" s="313">
        <v>49</v>
      </c>
      <c r="L8353" s="319"/>
      <c r="M8353" s="319">
        <v>42</v>
      </c>
      <c r="N8353" s="319">
        <v>39</v>
      </c>
      <c r="O8353" s="319" t="s">
        <v>9644</v>
      </c>
      <c r="P8353" s="319">
        <v>124</v>
      </c>
      <c r="Q8353" s="319">
        <v>53</v>
      </c>
      <c r="R8353" s="319">
        <v>12</v>
      </c>
      <c r="S8353" s="319" t="s">
        <v>9648</v>
      </c>
      <c r="T8353" s="319">
        <v>26</v>
      </c>
      <c r="U8353" s="319">
        <v>49.710999999999999</v>
      </c>
      <c r="V8353" s="319">
        <v>-124.887</v>
      </c>
      <c r="W8353" s="319"/>
      <c r="X8353" s="319"/>
      <c r="Y8353" s="319"/>
      <c r="Z8353" s="319"/>
      <c r="AA8353" s="319"/>
      <c r="AB8353" s="319"/>
      <c r="AC8353" s="319"/>
      <c r="AD8353" s="319"/>
      <c r="AE8353" s="319"/>
      <c r="AF8353" s="319"/>
    </row>
    <row r="8354" spans="2:32" s="313" customFormat="1" hidden="1" x14ac:dyDescent="0.25">
      <c r="B8354" s="313" t="s">
        <v>7318</v>
      </c>
      <c r="C8354" s="672"/>
      <c r="D8354" s="313" t="s">
        <v>13711</v>
      </c>
      <c r="E8354" s="313" t="s">
        <v>7319</v>
      </c>
      <c r="I8354" s="313" t="s">
        <v>7320</v>
      </c>
      <c r="J8354" s="313" t="s">
        <v>426</v>
      </c>
      <c r="K8354" s="313">
        <v>50</v>
      </c>
      <c r="L8354" s="319"/>
      <c r="M8354" s="319">
        <v>25</v>
      </c>
      <c r="N8354" s="319">
        <v>55</v>
      </c>
      <c r="O8354" s="319" t="s">
        <v>9644</v>
      </c>
      <c r="P8354" s="319">
        <v>104</v>
      </c>
      <c r="Q8354" s="319">
        <v>39</v>
      </c>
      <c r="R8354" s="319">
        <v>57</v>
      </c>
      <c r="S8354" s="319" t="s">
        <v>9648</v>
      </c>
      <c r="T8354" s="319">
        <v>578</v>
      </c>
      <c r="U8354" s="319">
        <v>50.432000000000002</v>
      </c>
      <c r="V8354" s="319">
        <v>-104.666</v>
      </c>
      <c r="W8354" s="319"/>
      <c r="X8354" s="319"/>
      <c r="Y8354" s="319"/>
      <c r="Z8354" s="319"/>
      <c r="AA8354" s="319"/>
      <c r="AB8354" s="319"/>
      <c r="AC8354" s="319"/>
      <c r="AD8354" s="319"/>
      <c r="AE8354" s="319"/>
      <c r="AF8354" s="319"/>
    </row>
    <row r="8355" spans="2:32" s="313" customFormat="1" hidden="1" x14ac:dyDescent="0.25">
      <c r="B8355" s="313" t="s">
        <v>8679</v>
      </c>
      <c r="C8355" s="672"/>
      <c r="D8355" s="313" t="s">
        <v>13712</v>
      </c>
      <c r="E8355" s="313" t="s">
        <v>8680</v>
      </c>
      <c r="I8355" s="313" t="s">
        <v>8679</v>
      </c>
      <c r="J8355" s="313" t="s">
        <v>426</v>
      </c>
      <c r="K8355" s="313">
        <v>48</v>
      </c>
      <c r="L8355" s="319"/>
      <c r="M8355" s="319">
        <v>22</v>
      </c>
      <c r="N8355" s="319">
        <v>19</v>
      </c>
      <c r="O8355" s="319" t="s">
        <v>9644</v>
      </c>
      <c r="P8355" s="319">
        <v>89</v>
      </c>
      <c r="Q8355" s="319">
        <v>19</v>
      </c>
      <c r="R8355" s="319">
        <v>26</v>
      </c>
      <c r="S8355" s="319" t="s">
        <v>9648</v>
      </c>
      <c r="T8355" s="319">
        <v>200</v>
      </c>
      <c r="U8355" s="319">
        <v>48.372</v>
      </c>
      <c r="V8355" s="319">
        <v>-89.323999999999998</v>
      </c>
      <c r="W8355" s="319"/>
      <c r="X8355" s="319"/>
      <c r="Y8355" s="319"/>
      <c r="Z8355" s="319"/>
      <c r="AA8355" s="319"/>
      <c r="AB8355" s="319"/>
      <c r="AC8355" s="319"/>
      <c r="AD8355" s="319"/>
      <c r="AE8355" s="319"/>
      <c r="AF8355" s="319"/>
    </row>
    <row r="8356" spans="2:32" s="313" customFormat="1" hidden="1" x14ac:dyDescent="0.25">
      <c r="B8356" s="313" t="s">
        <v>3407</v>
      </c>
      <c r="C8356" s="672"/>
      <c r="D8356" s="313" t="s">
        <v>13713</v>
      </c>
      <c r="E8356" s="313" t="s">
        <v>3408</v>
      </c>
      <c r="I8356" s="313" t="s">
        <v>3407</v>
      </c>
      <c r="J8356" s="313" t="s">
        <v>426</v>
      </c>
      <c r="K8356" s="313">
        <v>55</v>
      </c>
      <c r="L8356" s="319"/>
      <c r="M8356" s="319">
        <v>10</v>
      </c>
      <c r="N8356" s="319">
        <v>47</v>
      </c>
      <c r="O8356" s="319" t="s">
        <v>9644</v>
      </c>
      <c r="P8356" s="319">
        <v>118</v>
      </c>
      <c r="Q8356" s="319">
        <v>53</v>
      </c>
      <c r="R8356" s="319">
        <v>6</v>
      </c>
      <c r="S8356" s="319" t="s">
        <v>9648</v>
      </c>
      <c r="T8356" s="319">
        <v>670</v>
      </c>
      <c r="U8356" s="319">
        <v>55.18</v>
      </c>
      <c r="V8356" s="319">
        <v>-118.88500000000001</v>
      </c>
      <c r="W8356" s="319"/>
      <c r="X8356" s="319"/>
      <c r="Y8356" s="319"/>
      <c r="Z8356" s="319"/>
      <c r="AA8356" s="319"/>
      <c r="AB8356" s="319"/>
      <c r="AC8356" s="319"/>
      <c r="AD8356" s="319"/>
      <c r="AE8356" s="319"/>
      <c r="AF8356" s="319"/>
    </row>
    <row r="8357" spans="2:32" s="313" customFormat="1" hidden="1" x14ac:dyDescent="0.25">
      <c r="B8357" s="313" t="s">
        <v>9528</v>
      </c>
      <c r="C8357" s="672"/>
      <c r="D8357" s="313" t="s">
        <v>13714</v>
      </c>
      <c r="E8357" s="313" t="s">
        <v>9529</v>
      </c>
      <c r="I8357" s="313" t="s">
        <v>9530</v>
      </c>
      <c r="J8357" s="313" t="s">
        <v>426</v>
      </c>
      <c r="K8357" s="313">
        <v>51</v>
      </c>
      <c r="L8357" s="319"/>
      <c r="M8357" s="319">
        <v>15</v>
      </c>
      <c r="N8357" s="319">
        <v>53</v>
      </c>
      <c r="O8357" s="319" t="s">
        <v>9644</v>
      </c>
      <c r="P8357" s="319">
        <v>102</v>
      </c>
      <c r="Q8357" s="319">
        <v>27</v>
      </c>
      <c r="R8357" s="319">
        <v>42</v>
      </c>
      <c r="S8357" s="319" t="s">
        <v>9648</v>
      </c>
      <c r="T8357" s="319">
        <v>499</v>
      </c>
      <c r="U8357" s="319">
        <v>51.265000000000001</v>
      </c>
      <c r="V8357" s="319">
        <v>-102.462</v>
      </c>
      <c r="W8357" s="319"/>
      <c r="X8357" s="319"/>
      <c r="Y8357" s="319"/>
      <c r="Z8357" s="319"/>
      <c r="AA8357" s="319"/>
      <c r="AB8357" s="319"/>
      <c r="AC8357" s="319"/>
      <c r="AD8357" s="319"/>
      <c r="AE8357" s="319"/>
      <c r="AF8357" s="319"/>
    </row>
    <row r="8358" spans="2:32" s="313" customFormat="1" hidden="1" x14ac:dyDescent="0.25">
      <c r="B8358" s="313" t="s">
        <v>6264</v>
      </c>
      <c r="C8358" s="672"/>
      <c r="D8358" s="313" t="s">
        <v>13715</v>
      </c>
      <c r="E8358" s="313" t="s">
        <v>6265</v>
      </c>
      <c r="I8358" s="313" t="s">
        <v>6264</v>
      </c>
      <c r="J8358" s="313" t="s">
        <v>426</v>
      </c>
      <c r="K8358" s="313">
        <v>52</v>
      </c>
      <c r="L8358" s="319"/>
      <c r="M8358" s="319">
        <v>46</v>
      </c>
      <c r="N8358" s="319">
        <v>9</v>
      </c>
      <c r="O8358" s="319" t="s">
        <v>9644</v>
      </c>
      <c r="P8358" s="319">
        <v>108</v>
      </c>
      <c r="Q8358" s="319">
        <v>14</v>
      </c>
      <c r="R8358" s="319">
        <v>37</v>
      </c>
      <c r="S8358" s="319" t="s">
        <v>9648</v>
      </c>
      <c r="T8358" s="319">
        <v>549</v>
      </c>
      <c r="U8358" s="319">
        <v>52.768999999999998</v>
      </c>
      <c r="V8358" s="319">
        <v>-108.244</v>
      </c>
      <c r="W8358" s="319"/>
      <c r="X8358" s="319"/>
      <c r="Y8358" s="319"/>
      <c r="Z8358" s="319"/>
      <c r="AA8358" s="319"/>
      <c r="AB8358" s="319"/>
      <c r="AC8358" s="319"/>
      <c r="AD8358" s="319"/>
      <c r="AE8358" s="319"/>
      <c r="AF8358" s="319"/>
    </row>
    <row r="8359" spans="2:32" s="313" customFormat="1" hidden="1" x14ac:dyDescent="0.25">
      <c r="B8359" s="313" t="s">
        <v>3228</v>
      </c>
      <c r="C8359" s="672"/>
      <c r="D8359" s="313" t="s">
        <v>13716</v>
      </c>
      <c r="E8359" s="313" t="s">
        <v>3229</v>
      </c>
      <c r="I8359" s="313" t="s">
        <v>3230</v>
      </c>
      <c r="J8359" s="313" t="s">
        <v>426</v>
      </c>
      <c r="K8359" s="313">
        <v>48</v>
      </c>
      <c r="L8359" s="319"/>
      <c r="M8359" s="319">
        <v>56</v>
      </c>
      <c r="N8359" s="319">
        <v>13</v>
      </c>
      <c r="O8359" s="319" t="s">
        <v>9644</v>
      </c>
      <c r="P8359" s="319">
        <v>54</v>
      </c>
      <c r="Q8359" s="319">
        <v>34</v>
      </c>
      <c r="R8359" s="319">
        <v>5</v>
      </c>
      <c r="S8359" s="319" t="s">
        <v>9648</v>
      </c>
      <c r="T8359" s="319">
        <v>152</v>
      </c>
      <c r="U8359" s="319">
        <v>48.936999999999998</v>
      </c>
      <c r="V8359" s="319">
        <v>-54.567999999999998</v>
      </c>
      <c r="W8359" s="319"/>
      <c r="X8359" s="319"/>
      <c r="Y8359" s="319"/>
      <c r="Z8359" s="319"/>
      <c r="AA8359" s="319"/>
      <c r="AB8359" s="319"/>
      <c r="AC8359" s="319"/>
      <c r="AD8359" s="319"/>
      <c r="AE8359" s="319"/>
      <c r="AF8359" s="319"/>
    </row>
    <row r="8360" spans="2:32" s="313" customFormat="1" hidden="1" x14ac:dyDescent="0.25">
      <c r="B8360" s="313" t="s">
        <v>8385</v>
      </c>
      <c r="C8360" s="672"/>
      <c r="D8360" s="313" t="s">
        <v>13717</v>
      </c>
      <c r="E8360" s="313" t="s">
        <v>8390</v>
      </c>
      <c r="I8360" s="313" t="s">
        <v>8385</v>
      </c>
      <c r="J8360" s="313" t="s">
        <v>426</v>
      </c>
      <c r="K8360" s="313">
        <v>46</v>
      </c>
      <c r="L8360" s="319"/>
      <c r="M8360" s="319">
        <v>9</v>
      </c>
      <c r="N8360" s="319">
        <v>41</v>
      </c>
      <c r="O8360" s="319" t="s">
        <v>9644</v>
      </c>
      <c r="P8360" s="319">
        <v>60</v>
      </c>
      <c r="Q8360" s="319">
        <v>2</v>
      </c>
      <c r="R8360" s="319">
        <v>52</v>
      </c>
      <c r="S8360" s="319" t="s">
        <v>9648</v>
      </c>
      <c r="T8360" s="319">
        <v>62</v>
      </c>
      <c r="U8360" s="319">
        <v>46.161000000000001</v>
      </c>
      <c r="V8360" s="319">
        <v>-60.048000000000002</v>
      </c>
      <c r="W8360" s="319"/>
      <c r="X8360" s="319"/>
      <c r="Y8360" s="319"/>
      <c r="Z8360" s="319"/>
      <c r="AA8360" s="319"/>
      <c r="AB8360" s="319"/>
      <c r="AC8360" s="319"/>
      <c r="AD8360" s="319"/>
      <c r="AE8360" s="319"/>
      <c r="AF8360" s="319"/>
    </row>
    <row r="8361" spans="2:32" s="313" customFormat="1" hidden="1" x14ac:dyDescent="0.25">
      <c r="B8361" s="313" t="s">
        <v>7211</v>
      </c>
      <c r="C8361" s="672"/>
      <c r="D8361" s="313" t="s">
        <v>13718</v>
      </c>
      <c r="E8361" s="313" t="s">
        <v>7212</v>
      </c>
      <c r="I8361" s="313" t="s">
        <v>7211</v>
      </c>
      <c r="J8361" s="313" t="s">
        <v>426</v>
      </c>
      <c r="K8361" s="313">
        <v>53</v>
      </c>
      <c r="L8361" s="319"/>
      <c r="M8361" s="319">
        <v>1</v>
      </c>
      <c r="N8361" s="319">
        <v>34</v>
      </c>
      <c r="O8361" s="319" t="s">
        <v>9644</v>
      </c>
      <c r="P8361" s="319">
        <v>122</v>
      </c>
      <c r="Q8361" s="319">
        <v>30</v>
      </c>
      <c r="R8361" s="319">
        <v>36</v>
      </c>
      <c r="S8361" s="319" t="s">
        <v>9648</v>
      </c>
      <c r="T8361" s="319">
        <v>546</v>
      </c>
      <c r="U8361" s="319">
        <v>53.026000000000003</v>
      </c>
      <c r="V8361" s="319">
        <v>-122.51</v>
      </c>
      <c r="W8361" s="319"/>
      <c r="X8361" s="319"/>
      <c r="Y8361" s="319"/>
      <c r="Z8361" s="319"/>
      <c r="AA8361" s="319"/>
      <c r="AB8361" s="319"/>
      <c r="AC8361" s="319"/>
      <c r="AD8361" s="319"/>
      <c r="AE8361" s="319"/>
      <c r="AF8361" s="319"/>
    </row>
    <row r="8362" spans="2:32" s="313" customFormat="1" hidden="1" x14ac:dyDescent="0.25">
      <c r="B8362" s="313" t="s">
        <v>7342</v>
      </c>
      <c r="C8362" s="672"/>
      <c r="D8362" s="313" t="s">
        <v>13719</v>
      </c>
      <c r="E8362" s="313" t="s">
        <v>7343</v>
      </c>
      <c r="I8362" s="313" t="s">
        <v>7344</v>
      </c>
      <c r="J8362" s="313" t="s">
        <v>426</v>
      </c>
      <c r="K8362" s="313">
        <v>74</v>
      </c>
      <c r="L8362" s="319"/>
      <c r="M8362" s="319">
        <v>43</v>
      </c>
      <c r="N8362" s="319">
        <v>1</v>
      </c>
      <c r="O8362" s="319" t="s">
        <v>9644</v>
      </c>
      <c r="P8362" s="319">
        <v>94</v>
      </c>
      <c r="Q8362" s="319">
        <v>58</v>
      </c>
      <c r="R8362" s="319">
        <v>10</v>
      </c>
      <c r="S8362" s="319" t="s">
        <v>9648</v>
      </c>
      <c r="T8362" s="319">
        <v>66</v>
      </c>
      <c r="U8362" s="319">
        <v>74.716999999999999</v>
      </c>
      <c r="V8362" s="319">
        <v>-94.968999999999994</v>
      </c>
      <c r="W8362" s="319"/>
      <c r="X8362" s="319"/>
      <c r="Y8362" s="319"/>
      <c r="Z8362" s="319"/>
      <c r="AA8362" s="319"/>
      <c r="AB8362" s="319"/>
      <c r="AC8362" s="319"/>
      <c r="AD8362" s="319"/>
      <c r="AE8362" s="319"/>
      <c r="AF8362" s="319"/>
    </row>
    <row r="8363" spans="2:32" s="313" customFormat="1" hidden="1" x14ac:dyDescent="0.25">
      <c r="B8363" s="313" t="s">
        <v>7421</v>
      </c>
      <c r="C8363" s="672"/>
      <c r="D8363" s="313" t="s">
        <v>13720</v>
      </c>
      <c r="E8363" s="313" t="s">
        <v>7422</v>
      </c>
      <c r="I8363" s="313" t="s">
        <v>7421</v>
      </c>
      <c r="J8363" s="313" t="s">
        <v>426</v>
      </c>
      <c r="K8363" s="313">
        <v>47</v>
      </c>
      <c r="L8363" s="319"/>
      <c r="M8363" s="319">
        <v>45</v>
      </c>
      <c r="N8363" s="319">
        <v>52</v>
      </c>
      <c r="O8363" s="319" t="s">
        <v>9644</v>
      </c>
      <c r="P8363" s="319">
        <v>69</v>
      </c>
      <c r="Q8363" s="319">
        <v>35</v>
      </c>
      <c r="R8363" s="319">
        <v>5</v>
      </c>
      <c r="S8363" s="319" t="s">
        <v>9648</v>
      </c>
      <c r="T8363" s="319">
        <v>131</v>
      </c>
      <c r="U8363" s="319">
        <v>47.764000000000003</v>
      </c>
      <c r="V8363" s="319">
        <v>-69.584999999999994</v>
      </c>
      <c r="W8363" s="319"/>
      <c r="X8363" s="319"/>
      <c r="Y8363" s="319"/>
      <c r="Z8363" s="319"/>
      <c r="AA8363" s="319"/>
      <c r="AB8363" s="319"/>
      <c r="AC8363" s="319"/>
      <c r="AD8363" s="319"/>
      <c r="AE8363" s="319"/>
      <c r="AF8363" s="319"/>
    </row>
    <row r="8364" spans="2:32" s="313" customFormat="1" hidden="1" x14ac:dyDescent="0.25">
      <c r="B8364" s="313" t="s">
        <v>7437</v>
      </c>
      <c r="C8364" s="672"/>
      <c r="D8364" s="313" t="s">
        <v>13721</v>
      </c>
      <c r="E8364" s="313" t="s">
        <v>7438</v>
      </c>
      <c r="I8364" s="313" t="s">
        <v>7437</v>
      </c>
      <c r="J8364" s="313" t="s">
        <v>426</v>
      </c>
      <c r="K8364" s="313">
        <v>48</v>
      </c>
      <c r="L8364" s="319"/>
      <c r="M8364" s="319">
        <v>31</v>
      </c>
      <c r="N8364" s="319">
        <v>12</v>
      </c>
      <c r="O8364" s="319" t="s">
        <v>9644</v>
      </c>
      <c r="P8364" s="319">
        <v>72</v>
      </c>
      <c r="Q8364" s="319">
        <v>15</v>
      </c>
      <c r="R8364" s="319">
        <v>56</v>
      </c>
      <c r="S8364" s="319" t="s">
        <v>9648</v>
      </c>
      <c r="T8364" s="319">
        <v>179</v>
      </c>
      <c r="U8364" s="319">
        <v>48.52</v>
      </c>
      <c r="V8364" s="319">
        <v>-72.266000000000005</v>
      </c>
      <c r="W8364" s="319"/>
      <c r="X8364" s="319"/>
      <c r="Y8364" s="319"/>
      <c r="Z8364" s="319"/>
      <c r="AA8364" s="319"/>
      <c r="AB8364" s="319"/>
      <c r="AC8364" s="319"/>
      <c r="AD8364" s="319"/>
      <c r="AE8364" s="319"/>
      <c r="AF8364" s="319"/>
    </row>
    <row r="8365" spans="2:32" s="313" customFormat="1" hidden="1" x14ac:dyDescent="0.25">
      <c r="B8365" s="313" t="s">
        <v>7453</v>
      </c>
      <c r="C8365" s="672"/>
      <c r="D8365" s="313" t="s">
        <v>13722</v>
      </c>
      <c r="E8365" s="313" t="s">
        <v>7454</v>
      </c>
      <c r="I8365" s="313" t="s">
        <v>7453</v>
      </c>
      <c r="J8365" s="313" t="s">
        <v>426</v>
      </c>
      <c r="K8365" s="313">
        <v>52</v>
      </c>
      <c r="L8365" s="319"/>
      <c r="M8365" s="319">
        <v>25</v>
      </c>
      <c r="N8365" s="319">
        <v>47</v>
      </c>
      <c r="O8365" s="319" t="s">
        <v>9644</v>
      </c>
      <c r="P8365" s="319">
        <v>114</v>
      </c>
      <c r="Q8365" s="319">
        <v>54</v>
      </c>
      <c r="R8365" s="319">
        <v>15</v>
      </c>
      <c r="S8365" s="319" t="s">
        <v>9648</v>
      </c>
      <c r="T8365" s="319">
        <v>989</v>
      </c>
      <c r="U8365" s="319">
        <v>52.43</v>
      </c>
      <c r="V8365" s="319">
        <v>-114.904</v>
      </c>
      <c r="W8365" s="319"/>
      <c r="X8365" s="319"/>
      <c r="Y8365" s="319"/>
      <c r="Z8365" s="319"/>
      <c r="AA8365" s="319"/>
      <c r="AB8365" s="319"/>
      <c r="AC8365" s="319"/>
      <c r="AD8365" s="319"/>
      <c r="AE8365" s="319"/>
      <c r="AF8365" s="319"/>
    </row>
    <row r="8366" spans="2:32" s="313" customFormat="1" hidden="1" x14ac:dyDescent="0.25">
      <c r="B8366" s="313" t="s">
        <v>7271</v>
      </c>
      <c r="C8366" s="672"/>
      <c r="D8366" s="313" t="s">
        <v>13723</v>
      </c>
      <c r="E8366" s="313" t="s">
        <v>7272</v>
      </c>
      <c r="I8366" s="313" t="s">
        <v>7271</v>
      </c>
      <c r="J8366" s="313" t="s">
        <v>426</v>
      </c>
      <c r="K8366" s="313">
        <v>62</v>
      </c>
      <c r="L8366" s="319"/>
      <c r="M8366" s="319">
        <v>48</v>
      </c>
      <c r="N8366" s="319">
        <v>41</v>
      </c>
      <c r="O8366" s="319" t="s">
        <v>9644</v>
      </c>
      <c r="P8366" s="319">
        <v>92</v>
      </c>
      <c r="Q8366" s="319">
        <v>6</v>
      </c>
      <c r="R8366" s="319">
        <v>57</v>
      </c>
      <c r="S8366" s="319" t="s">
        <v>9648</v>
      </c>
      <c r="T8366" s="319">
        <v>29</v>
      </c>
      <c r="U8366" s="319">
        <v>62.811</v>
      </c>
      <c r="V8366" s="319">
        <v>-92.116</v>
      </c>
      <c r="W8366" s="319"/>
      <c r="X8366" s="319"/>
      <c r="Y8366" s="319"/>
      <c r="Z8366" s="319"/>
      <c r="AA8366" s="319"/>
      <c r="AB8366" s="319"/>
      <c r="AC8366" s="319"/>
      <c r="AD8366" s="319"/>
      <c r="AE8366" s="319"/>
      <c r="AF8366" s="319"/>
    </row>
    <row r="8367" spans="2:32" s="313" customFormat="1" hidden="1" x14ac:dyDescent="0.25">
      <c r="B8367" s="313" t="s">
        <v>8332</v>
      </c>
      <c r="C8367" s="672"/>
      <c r="D8367" s="313" t="s">
        <v>13724</v>
      </c>
      <c r="E8367" s="313" t="s">
        <v>8333</v>
      </c>
      <c r="I8367" s="313" t="s">
        <v>8332</v>
      </c>
      <c r="J8367" s="313" t="s">
        <v>426</v>
      </c>
      <c r="K8367" s="313">
        <v>46</v>
      </c>
      <c r="L8367" s="319"/>
      <c r="M8367" s="319">
        <v>37</v>
      </c>
      <c r="N8367" s="319">
        <v>30</v>
      </c>
      <c r="O8367" s="319" t="s">
        <v>9644</v>
      </c>
      <c r="P8367" s="319">
        <v>80</v>
      </c>
      <c r="Q8367" s="319">
        <v>47</v>
      </c>
      <c r="R8367" s="319">
        <v>56</v>
      </c>
      <c r="S8367" s="319" t="s">
        <v>9648</v>
      </c>
      <c r="T8367" s="319">
        <v>348</v>
      </c>
      <c r="U8367" s="319">
        <v>46.625</v>
      </c>
      <c r="V8367" s="319">
        <v>-80.799000000000007</v>
      </c>
      <c r="W8367" s="319"/>
      <c r="X8367" s="319"/>
      <c r="Y8367" s="319"/>
      <c r="Z8367" s="319"/>
      <c r="AA8367" s="319"/>
      <c r="AB8367" s="319"/>
      <c r="AC8367" s="319"/>
      <c r="AD8367" s="319"/>
      <c r="AE8367" s="319"/>
      <c r="AF8367" s="319"/>
    </row>
    <row r="8368" spans="2:32" s="313" customFormat="1" hidden="1" x14ac:dyDescent="0.25">
      <c r="B8368" s="313" t="s">
        <v>7984</v>
      </c>
      <c r="C8368" s="672"/>
      <c r="D8368" s="313" t="s">
        <v>13725</v>
      </c>
      <c r="E8368" s="313" t="s">
        <v>7985</v>
      </c>
      <c r="I8368" s="313" t="s">
        <v>7984</v>
      </c>
      <c r="J8368" s="313" t="s">
        <v>426</v>
      </c>
      <c r="K8368" s="313">
        <v>45</v>
      </c>
      <c r="L8368" s="319"/>
      <c r="M8368" s="319">
        <v>26</v>
      </c>
      <c r="N8368" s="319">
        <v>17</v>
      </c>
      <c r="O8368" s="319" t="s">
        <v>9644</v>
      </c>
      <c r="P8368" s="319">
        <v>71</v>
      </c>
      <c r="Q8368" s="319">
        <v>41</v>
      </c>
      <c r="R8368" s="319">
        <v>26</v>
      </c>
      <c r="S8368" s="319" t="s">
        <v>9648</v>
      </c>
      <c r="T8368" s="319">
        <v>242</v>
      </c>
      <c r="U8368" s="319">
        <v>45.438000000000002</v>
      </c>
      <c r="V8368" s="319">
        <v>-71.691000000000003</v>
      </c>
      <c r="W8368" s="319"/>
      <c r="X8368" s="319"/>
      <c r="Y8368" s="319"/>
      <c r="Z8368" s="319"/>
      <c r="AA8368" s="319"/>
      <c r="AB8368" s="319"/>
      <c r="AC8368" s="319"/>
      <c r="AD8368" s="319"/>
      <c r="AE8368" s="319"/>
      <c r="AF8368" s="319"/>
    </row>
    <row r="8369" spans="2:32" s="313" customFormat="1" hidden="1" x14ac:dyDescent="0.25">
      <c r="B8369" s="313" t="s">
        <v>8213</v>
      </c>
      <c r="C8369" s="672"/>
      <c r="D8369" s="313" t="s">
        <v>13726</v>
      </c>
      <c r="E8369" s="313" t="s">
        <v>8214</v>
      </c>
      <c r="I8369" s="313" t="s">
        <v>8215</v>
      </c>
      <c r="J8369" s="313" t="s">
        <v>426</v>
      </c>
      <c r="K8369" s="313">
        <v>45</v>
      </c>
      <c r="L8369" s="319"/>
      <c r="M8369" s="319">
        <v>18</v>
      </c>
      <c r="N8369" s="319">
        <v>58</v>
      </c>
      <c r="O8369" s="319" t="s">
        <v>9644</v>
      </c>
      <c r="P8369" s="319">
        <v>65</v>
      </c>
      <c r="Q8369" s="319">
        <v>53</v>
      </c>
      <c r="R8369" s="319">
        <v>25</v>
      </c>
      <c r="S8369" s="319" t="s">
        <v>9648</v>
      </c>
      <c r="T8369" s="319">
        <v>109</v>
      </c>
      <c r="U8369" s="319">
        <v>45.316000000000003</v>
      </c>
      <c r="V8369" s="319">
        <v>-65.89</v>
      </c>
      <c r="W8369" s="319"/>
      <c r="X8369" s="319"/>
      <c r="Y8369" s="319"/>
      <c r="Z8369" s="319"/>
      <c r="AA8369" s="319"/>
      <c r="AB8369" s="319"/>
      <c r="AC8369" s="319"/>
      <c r="AD8369" s="319"/>
      <c r="AE8369" s="319"/>
      <c r="AF8369" s="319"/>
    </row>
    <row r="8370" spans="2:32" s="313" customFormat="1" hidden="1" x14ac:dyDescent="0.25">
      <c r="B8370" s="313" t="s">
        <v>3111</v>
      </c>
      <c r="C8370" s="672"/>
      <c r="D8370" s="313" t="s">
        <v>13727</v>
      </c>
      <c r="E8370" s="313" t="s">
        <v>3114</v>
      </c>
      <c r="I8370" s="313" t="s">
        <v>3111</v>
      </c>
      <c r="J8370" s="313" t="s">
        <v>426</v>
      </c>
      <c r="K8370" s="313">
        <v>60</v>
      </c>
      <c r="L8370" s="319"/>
      <c r="M8370" s="319">
        <v>1</v>
      </c>
      <c r="N8370" s="319">
        <v>20</v>
      </c>
      <c r="O8370" s="319" t="s">
        <v>9644</v>
      </c>
      <c r="P8370" s="319">
        <v>111</v>
      </c>
      <c r="Q8370" s="319">
        <v>57</v>
      </c>
      <c r="R8370" s="319">
        <v>37</v>
      </c>
      <c r="S8370" s="319" t="s">
        <v>9648</v>
      </c>
      <c r="T8370" s="319">
        <v>206</v>
      </c>
      <c r="U8370" s="319">
        <v>60.021999999999998</v>
      </c>
      <c r="V8370" s="319">
        <v>-111.96</v>
      </c>
      <c r="W8370" s="319"/>
      <c r="X8370" s="319"/>
      <c r="Y8370" s="319"/>
      <c r="Z8370" s="319"/>
      <c r="AA8370" s="319"/>
      <c r="AB8370" s="319"/>
      <c r="AC8370" s="319"/>
      <c r="AD8370" s="319"/>
      <c r="AE8370" s="319"/>
      <c r="AF8370" s="319"/>
    </row>
    <row r="8371" spans="2:32" s="313" customFormat="1" hidden="1" x14ac:dyDescent="0.25">
      <c r="B8371" s="313" t="s">
        <v>6066</v>
      </c>
      <c r="C8371" s="672"/>
      <c r="D8371" s="313" t="s">
        <v>13728</v>
      </c>
      <c r="E8371" s="313" t="s">
        <v>6067</v>
      </c>
      <c r="I8371" s="313" t="s">
        <v>6066</v>
      </c>
      <c r="J8371" s="313" t="s">
        <v>426</v>
      </c>
      <c r="K8371" s="313">
        <v>72</v>
      </c>
      <c r="L8371" s="319"/>
      <c r="M8371" s="319">
        <v>58</v>
      </c>
      <c r="N8371" s="319">
        <v>56</v>
      </c>
      <c r="O8371" s="319" t="s">
        <v>9644</v>
      </c>
      <c r="P8371" s="319">
        <v>84</v>
      </c>
      <c r="Q8371" s="319">
        <v>36</v>
      </c>
      <c r="R8371" s="319">
        <v>49</v>
      </c>
      <c r="S8371" s="319" t="s">
        <v>9648</v>
      </c>
      <c r="T8371" s="319">
        <v>642</v>
      </c>
      <c r="U8371" s="319">
        <v>72.981999999999999</v>
      </c>
      <c r="V8371" s="319">
        <v>-84.614000000000004</v>
      </c>
      <c r="W8371" s="319"/>
      <c r="X8371" s="319"/>
      <c r="Y8371" s="319"/>
      <c r="Z8371" s="319"/>
      <c r="AA8371" s="319"/>
      <c r="AB8371" s="319"/>
      <c r="AC8371" s="319"/>
      <c r="AD8371" s="319"/>
      <c r="AE8371" s="319"/>
      <c r="AF8371" s="319"/>
    </row>
    <row r="8372" spans="2:32" s="313" customFormat="1" hidden="1" x14ac:dyDescent="0.25">
      <c r="B8372" s="313" t="s">
        <v>8350</v>
      </c>
      <c r="C8372" s="672"/>
      <c r="D8372" s="313" t="s">
        <v>13729</v>
      </c>
      <c r="E8372" s="313" t="s">
        <v>8351</v>
      </c>
      <c r="I8372" s="313" t="s">
        <v>8350</v>
      </c>
      <c r="J8372" s="313" t="s">
        <v>426</v>
      </c>
      <c r="K8372" s="313">
        <v>46</v>
      </c>
      <c r="L8372" s="319"/>
      <c r="M8372" s="319">
        <v>26</v>
      </c>
      <c r="N8372" s="319">
        <v>34</v>
      </c>
      <c r="O8372" s="319" t="s">
        <v>9644</v>
      </c>
      <c r="P8372" s="319">
        <v>63</v>
      </c>
      <c r="Q8372" s="319">
        <v>49</v>
      </c>
      <c r="R8372" s="319">
        <v>52</v>
      </c>
      <c r="S8372" s="319" t="s">
        <v>9648</v>
      </c>
      <c r="T8372" s="319">
        <v>18</v>
      </c>
      <c r="U8372" s="319">
        <v>46.442999999999998</v>
      </c>
      <c r="V8372" s="319">
        <v>-63.831000000000003</v>
      </c>
      <c r="W8372" s="319"/>
      <c r="X8372" s="319"/>
      <c r="Y8372" s="319"/>
      <c r="Z8372" s="319"/>
      <c r="AA8372" s="319"/>
      <c r="AB8372" s="319"/>
      <c r="AC8372" s="319"/>
      <c r="AD8372" s="319"/>
      <c r="AE8372" s="319"/>
      <c r="AF8372" s="319"/>
    </row>
    <row r="8373" spans="2:32" s="313" customFormat="1" hidden="1" x14ac:dyDescent="0.25">
      <c r="B8373" s="313" t="s">
        <v>7546</v>
      </c>
      <c r="C8373" s="672"/>
      <c r="D8373" s="313" t="s">
        <v>13730</v>
      </c>
      <c r="E8373" s="313" t="s">
        <v>7547</v>
      </c>
      <c r="I8373" s="313" t="s">
        <v>7546</v>
      </c>
      <c r="J8373" s="313" t="s">
        <v>426</v>
      </c>
      <c r="K8373" s="313">
        <v>71</v>
      </c>
      <c r="L8373" s="319"/>
      <c r="M8373" s="319">
        <v>59</v>
      </c>
      <c r="N8373" s="319">
        <v>38</v>
      </c>
      <c r="O8373" s="319" t="s">
        <v>9644</v>
      </c>
      <c r="P8373" s="319">
        <v>125</v>
      </c>
      <c r="Q8373" s="319">
        <v>14</v>
      </c>
      <c r="R8373" s="319">
        <v>33</v>
      </c>
      <c r="S8373" s="319" t="s">
        <v>9648</v>
      </c>
      <c r="T8373" s="319">
        <v>86</v>
      </c>
      <c r="U8373" s="319">
        <v>71.994</v>
      </c>
      <c r="V8373" s="319">
        <v>-125.24299999999999</v>
      </c>
      <c r="W8373" s="319"/>
      <c r="X8373" s="319"/>
      <c r="Y8373" s="319"/>
      <c r="Z8373" s="319"/>
      <c r="AA8373" s="319"/>
      <c r="AB8373" s="319"/>
      <c r="AC8373" s="319"/>
      <c r="AD8373" s="319"/>
      <c r="AE8373" s="319"/>
      <c r="AF8373" s="319"/>
    </row>
    <row r="8374" spans="2:32" s="313" customFormat="1" hidden="1" x14ac:dyDescent="0.25">
      <c r="B8374" s="313" t="s">
        <v>1831</v>
      </c>
      <c r="C8374" s="672"/>
      <c r="D8374" s="313" t="s">
        <v>13731</v>
      </c>
      <c r="E8374" s="313" t="s">
        <v>1832</v>
      </c>
      <c r="I8374" s="313" t="s">
        <v>1831</v>
      </c>
      <c r="J8374" s="313" t="s">
        <v>426</v>
      </c>
      <c r="K8374" s="313">
        <v>64</v>
      </c>
      <c r="L8374" s="319"/>
      <c r="M8374" s="319">
        <v>13</v>
      </c>
      <c r="N8374" s="319">
        <v>48</v>
      </c>
      <c r="O8374" s="319" t="s">
        <v>9644</v>
      </c>
      <c r="P8374" s="319">
        <v>76</v>
      </c>
      <c r="Q8374" s="319">
        <v>31</v>
      </c>
      <c r="R8374" s="319">
        <v>36</v>
      </c>
      <c r="S8374" s="319" t="s">
        <v>9648</v>
      </c>
      <c r="T8374" s="319">
        <v>50</v>
      </c>
      <c r="U8374" s="319">
        <v>64.23</v>
      </c>
      <c r="V8374" s="319">
        <v>-76.527000000000001</v>
      </c>
      <c r="W8374" s="319"/>
      <c r="X8374" s="319"/>
      <c r="Y8374" s="319"/>
      <c r="Z8374" s="319"/>
      <c r="AA8374" s="319"/>
      <c r="AB8374" s="319"/>
      <c r="AC8374" s="319"/>
      <c r="AD8374" s="319"/>
      <c r="AE8374" s="319"/>
      <c r="AF8374" s="319"/>
    </row>
    <row r="8375" spans="2:32" s="313" customFormat="1" hidden="1" x14ac:dyDescent="0.25">
      <c r="B8375" s="313" t="s">
        <v>8671</v>
      </c>
      <c r="C8375" s="672"/>
      <c r="D8375" s="313" t="s">
        <v>13732</v>
      </c>
      <c r="E8375" s="313" t="s">
        <v>8672</v>
      </c>
      <c r="I8375" s="313" t="s">
        <v>8671</v>
      </c>
      <c r="J8375" s="313" t="s">
        <v>426</v>
      </c>
      <c r="K8375" s="313">
        <v>55</v>
      </c>
      <c r="L8375" s="319"/>
      <c r="M8375" s="319">
        <v>48</v>
      </c>
      <c r="N8375" s="319">
        <v>4</v>
      </c>
      <c r="O8375" s="319" t="s">
        <v>9644</v>
      </c>
      <c r="P8375" s="319">
        <v>97</v>
      </c>
      <c r="Q8375" s="319">
        <v>51</v>
      </c>
      <c r="R8375" s="319">
        <v>51</v>
      </c>
      <c r="S8375" s="319" t="s">
        <v>9648</v>
      </c>
      <c r="T8375" s="319">
        <v>223</v>
      </c>
      <c r="U8375" s="319">
        <v>55.801000000000002</v>
      </c>
      <c r="V8375" s="319">
        <v>-97.864000000000004</v>
      </c>
      <c r="W8375" s="319"/>
      <c r="X8375" s="319"/>
      <c r="Y8375" s="319"/>
      <c r="Z8375" s="319"/>
      <c r="AA8375" s="319"/>
      <c r="AB8375" s="319"/>
      <c r="AC8375" s="319"/>
      <c r="AD8375" s="319"/>
      <c r="AE8375" s="319"/>
      <c r="AF8375" s="319"/>
    </row>
    <row r="8376" spans="2:32" s="313" customFormat="1" hidden="1" x14ac:dyDescent="0.25">
      <c r="B8376" s="313" t="s">
        <v>8847</v>
      </c>
      <c r="C8376" s="672"/>
      <c r="D8376" s="313" t="s">
        <v>13733</v>
      </c>
      <c r="E8376" s="313" t="s">
        <v>8850</v>
      </c>
      <c r="I8376" s="313" t="s">
        <v>8847</v>
      </c>
      <c r="J8376" s="313" t="s">
        <v>426</v>
      </c>
      <c r="K8376" s="313">
        <v>44</v>
      </c>
      <c r="L8376" s="319"/>
      <c r="M8376" s="319">
        <v>7</v>
      </c>
      <c r="N8376" s="319">
        <v>8</v>
      </c>
      <c r="O8376" s="319" t="s">
        <v>9644</v>
      </c>
      <c r="P8376" s="319">
        <v>77</v>
      </c>
      <c r="Q8376" s="319">
        <v>31</v>
      </c>
      <c r="R8376" s="319">
        <v>41</v>
      </c>
      <c r="S8376" s="319" t="s">
        <v>9648</v>
      </c>
      <c r="T8376" s="319">
        <v>87</v>
      </c>
      <c r="U8376" s="319">
        <v>44.119</v>
      </c>
      <c r="V8376" s="319">
        <v>-77.528000000000006</v>
      </c>
      <c r="W8376" s="319"/>
      <c r="X8376" s="319"/>
      <c r="Y8376" s="319"/>
      <c r="Z8376" s="319"/>
      <c r="AA8376" s="319"/>
      <c r="AB8376" s="319"/>
      <c r="AC8376" s="319"/>
      <c r="AD8376" s="319"/>
      <c r="AE8376" s="319"/>
      <c r="AF8376" s="319"/>
    </row>
    <row r="8377" spans="2:32" s="313" customFormat="1" hidden="1" x14ac:dyDescent="0.25">
      <c r="B8377" s="313" t="s">
        <v>8711</v>
      </c>
      <c r="C8377" s="672"/>
      <c r="D8377" s="313" t="s">
        <v>13734</v>
      </c>
      <c r="E8377" s="313" t="s">
        <v>8712</v>
      </c>
      <c r="I8377" s="313" t="s">
        <v>8711</v>
      </c>
      <c r="J8377" s="313" t="s">
        <v>426</v>
      </c>
      <c r="K8377" s="313">
        <v>48</v>
      </c>
      <c r="L8377" s="319"/>
      <c r="M8377" s="319">
        <v>34</v>
      </c>
      <c r="N8377" s="319">
        <v>11</v>
      </c>
      <c r="O8377" s="319" t="s">
        <v>9644</v>
      </c>
      <c r="P8377" s="319">
        <v>81</v>
      </c>
      <c r="Q8377" s="319">
        <v>22</v>
      </c>
      <c r="R8377" s="319">
        <v>36</v>
      </c>
      <c r="S8377" s="319" t="s">
        <v>9648</v>
      </c>
      <c r="T8377" s="319">
        <v>295</v>
      </c>
      <c r="U8377" s="319">
        <v>48.57</v>
      </c>
      <c r="V8377" s="319">
        <v>-81.376999999999995</v>
      </c>
      <c r="W8377" s="319"/>
      <c r="X8377" s="319"/>
      <c r="Y8377" s="319"/>
      <c r="Z8377" s="319"/>
      <c r="AA8377" s="319"/>
      <c r="AB8377" s="319"/>
      <c r="AC8377" s="319"/>
      <c r="AD8377" s="319"/>
      <c r="AE8377" s="319"/>
      <c r="AF8377" s="319"/>
    </row>
    <row r="8378" spans="2:32" s="313" customFormat="1" hidden="1" x14ac:dyDescent="0.25">
      <c r="B8378" s="313" t="s">
        <v>8786</v>
      </c>
      <c r="C8378" s="672"/>
      <c r="D8378" s="313" t="s">
        <v>13735</v>
      </c>
      <c r="E8378" s="313" t="s">
        <v>8789</v>
      </c>
      <c r="I8378" s="313" t="s">
        <v>8790</v>
      </c>
      <c r="J8378" s="313" t="s">
        <v>426</v>
      </c>
      <c r="K8378" s="313">
        <v>43</v>
      </c>
      <c r="L8378" s="319"/>
      <c r="M8378" s="319">
        <v>37</v>
      </c>
      <c r="N8378" s="319">
        <v>39</v>
      </c>
      <c r="O8378" s="319" t="s">
        <v>9644</v>
      </c>
      <c r="P8378" s="319">
        <v>79</v>
      </c>
      <c r="Q8378" s="319">
        <v>23</v>
      </c>
      <c r="R8378" s="319">
        <v>46</v>
      </c>
      <c r="S8378" s="319" t="s">
        <v>9648</v>
      </c>
      <c r="T8378" s="319">
        <v>77</v>
      </c>
      <c r="U8378" s="319">
        <v>43.627000000000002</v>
      </c>
      <c r="V8378" s="319">
        <v>-79.396000000000001</v>
      </c>
      <c r="W8378" s="319"/>
      <c r="X8378" s="319"/>
      <c r="Y8378" s="319"/>
      <c r="Z8378" s="319"/>
      <c r="AA8378" s="319"/>
      <c r="AB8378" s="319"/>
      <c r="AC8378" s="319"/>
      <c r="AD8378" s="319"/>
      <c r="AE8378" s="319"/>
      <c r="AF8378" s="319"/>
    </row>
    <row r="8379" spans="2:32" s="313" customFormat="1" hidden="1" x14ac:dyDescent="0.25">
      <c r="B8379" s="313" t="s">
        <v>8915</v>
      </c>
      <c r="C8379" s="672"/>
      <c r="D8379" s="313" t="s">
        <v>13736</v>
      </c>
      <c r="E8379" s="313" t="s">
        <v>8916</v>
      </c>
      <c r="I8379" s="313" t="s">
        <v>8915</v>
      </c>
      <c r="J8379" s="313" t="s">
        <v>426</v>
      </c>
      <c r="K8379" s="313">
        <v>69</v>
      </c>
      <c r="L8379" s="319"/>
      <c r="M8379" s="319">
        <v>26</v>
      </c>
      <c r="N8379" s="319">
        <v>0</v>
      </c>
      <c r="O8379" s="319" t="s">
        <v>9644</v>
      </c>
      <c r="P8379" s="319">
        <v>133</v>
      </c>
      <c r="Q8379" s="319">
        <v>1</v>
      </c>
      <c r="R8379" s="319">
        <v>35</v>
      </c>
      <c r="S8379" s="319" t="s">
        <v>9648</v>
      </c>
      <c r="T8379" s="319">
        <v>5</v>
      </c>
      <c r="U8379" s="319">
        <v>69.433000000000007</v>
      </c>
      <c r="V8379" s="319">
        <v>-133.02600000000001</v>
      </c>
      <c r="W8379" s="319"/>
      <c r="X8379" s="319"/>
      <c r="Y8379" s="319"/>
      <c r="Z8379" s="319"/>
      <c r="AA8379" s="319"/>
      <c r="AB8379" s="319"/>
      <c r="AC8379" s="319"/>
      <c r="AD8379" s="319"/>
      <c r="AE8379" s="319"/>
      <c r="AF8379" s="319"/>
    </row>
    <row r="8380" spans="2:32" s="313" customFormat="1" hidden="1" x14ac:dyDescent="0.25">
      <c r="B8380" s="313" t="s">
        <v>5861</v>
      </c>
      <c r="C8380" s="672"/>
      <c r="D8380" s="313" t="s">
        <v>13737</v>
      </c>
      <c r="E8380" s="313" t="s">
        <v>5866</v>
      </c>
      <c r="I8380" s="313" t="s">
        <v>5867</v>
      </c>
      <c r="J8380" s="313" t="s">
        <v>426</v>
      </c>
      <c r="K8380" s="313">
        <v>45</v>
      </c>
      <c r="L8380" s="319"/>
      <c r="M8380" s="319">
        <v>28</v>
      </c>
      <c r="N8380" s="319">
        <v>5</v>
      </c>
      <c r="O8380" s="319" t="s">
        <v>9644</v>
      </c>
      <c r="P8380" s="319">
        <v>73</v>
      </c>
      <c r="Q8380" s="319">
        <v>44</v>
      </c>
      <c r="R8380" s="319">
        <v>29</v>
      </c>
      <c r="S8380" s="319" t="s">
        <v>9648</v>
      </c>
      <c r="T8380" s="319">
        <v>36</v>
      </c>
      <c r="U8380" s="319">
        <v>45.468000000000004</v>
      </c>
      <c r="V8380" s="319">
        <v>-73.741</v>
      </c>
      <c r="W8380" s="319"/>
      <c r="X8380" s="319"/>
      <c r="Y8380" s="319"/>
      <c r="Z8380" s="319"/>
      <c r="AA8380" s="319"/>
      <c r="AB8380" s="319"/>
      <c r="AC8380" s="319"/>
      <c r="AD8380" s="319"/>
      <c r="AE8380" s="319"/>
      <c r="AF8380" s="319"/>
    </row>
    <row r="8381" spans="2:32" s="313" customFormat="1" hidden="1" x14ac:dyDescent="0.25">
      <c r="B8381" s="313" t="s">
        <v>9537</v>
      </c>
      <c r="C8381" s="672"/>
      <c r="D8381" s="313" t="s">
        <v>13738</v>
      </c>
      <c r="E8381" s="313" t="s">
        <v>9538</v>
      </c>
      <c r="I8381" s="313" t="s">
        <v>9539</v>
      </c>
      <c r="J8381" s="313" t="s">
        <v>436</v>
      </c>
      <c r="K8381" s="313">
        <v>32</v>
      </c>
      <c r="L8381" s="319"/>
      <c r="M8381" s="319">
        <v>39</v>
      </c>
      <c r="N8381" s="319">
        <v>23</v>
      </c>
      <c r="O8381" s="319" t="s">
        <v>9644</v>
      </c>
      <c r="P8381" s="319">
        <v>114</v>
      </c>
      <c r="Q8381" s="319">
        <v>36</v>
      </c>
      <c r="R8381" s="319">
        <v>21</v>
      </c>
      <c r="S8381" s="319" t="s">
        <v>9648</v>
      </c>
      <c r="T8381" s="319">
        <v>65</v>
      </c>
      <c r="U8381" s="319">
        <v>32.655999999999999</v>
      </c>
      <c r="V8381" s="319">
        <v>-114.60599999999999</v>
      </c>
      <c r="W8381" s="319"/>
      <c r="X8381" s="319"/>
      <c r="Y8381" s="319"/>
      <c r="Z8381" s="319"/>
      <c r="AA8381" s="319"/>
      <c r="AB8381" s="319"/>
      <c r="AC8381" s="319"/>
      <c r="AD8381" s="319"/>
      <c r="AE8381" s="319"/>
      <c r="AF8381" s="319"/>
    </row>
    <row r="8382" spans="2:32" s="313" customFormat="1" hidden="1" x14ac:dyDescent="0.25">
      <c r="B8382" s="313" t="s">
        <v>7338</v>
      </c>
      <c r="C8382" s="672"/>
      <c r="D8382" s="313" t="s">
        <v>13739</v>
      </c>
      <c r="E8382" s="313" t="s">
        <v>7339</v>
      </c>
      <c r="I8382" s="313" t="s">
        <v>7338</v>
      </c>
      <c r="J8382" s="313" t="s">
        <v>426</v>
      </c>
      <c r="K8382" s="313">
        <v>66</v>
      </c>
      <c r="L8382" s="319"/>
      <c r="M8382" s="319">
        <v>31</v>
      </c>
      <c r="N8382" s="319">
        <v>17</v>
      </c>
      <c r="O8382" s="319" t="s">
        <v>9644</v>
      </c>
      <c r="P8382" s="319">
        <v>86</v>
      </c>
      <c r="Q8382" s="319">
        <v>13</v>
      </c>
      <c r="R8382" s="319">
        <v>29</v>
      </c>
      <c r="S8382" s="319" t="s">
        <v>9648</v>
      </c>
      <c r="T8382" s="319">
        <v>25</v>
      </c>
      <c r="U8382" s="319">
        <v>66.521000000000001</v>
      </c>
      <c r="V8382" s="319">
        <v>-86.224999999999994</v>
      </c>
      <c r="W8382" s="319"/>
      <c r="X8382" s="319"/>
      <c r="Y8382" s="319"/>
      <c r="Z8382" s="319"/>
      <c r="AA8382" s="319"/>
      <c r="AB8382" s="319"/>
      <c r="AC8382" s="319"/>
      <c r="AD8382" s="319"/>
      <c r="AE8382" s="319"/>
      <c r="AF8382" s="319"/>
    </row>
    <row r="8383" spans="2:32" s="313" customFormat="1" hidden="1" x14ac:dyDescent="0.25">
      <c r="B8383" s="313" t="s">
        <v>3565</v>
      </c>
      <c r="C8383" s="672"/>
      <c r="D8383" s="313" t="s">
        <v>13740</v>
      </c>
      <c r="E8383" s="313" t="s">
        <v>3566</v>
      </c>
      <c r="I8383" s="313" t="s">
        <v>3565</v>
      </c>
      <c r="J8383" s="313" t="s">
        <v>426</v>
      </c>
      <c r="K8383" s="313">
        <v>68</v>
      </c>
      <c r="L8383" s="319"/>
      <c r="M8383" s="319">
        <v>46</v>
      </c>
      <c r="N8383" s="319">
        <v>34</v>
      </c>
      <c r="O8383" s="319" t="s">
        <v>9644</v>
      </c>
      <c r="P8383" s="319">
        <v>81</v>
      </c>
      <c r="Q8383" s="319">
        <v>14</v>
      </c>
      <c r="R8383" s="319">
        <v>37</v>
      </c>
      <c r="S8383" s="319" t="s">
        <v>9648</v>
      </c>
      <c r="T8383" s="319">
        <v>9</v>
      </c>
      <c r="U8383" s="319">
        <v>68.775999999999996</v>
      </c>
      <c r="V8383" s="319">
        <v>-81.244</v>
      </c>
      <c r="W8383" s="319"/>
      <c r="X8383" s="319"/>
      <c r="Y8383" s="319"/>
      <c r="Z8383" s="319"/>
      <c r="AA8383" s="319"/>
      <c r="AB8383" s="319"/>
      <c r="AC8383" s="319"/>
      <c r="AD8383" s="319"/>
      <c r="AE8383" s="319"/>
      <c r="AF8383" s="319"/>
    </row>
    <row r="8384" spans="2:32" s="313" customFormat="1" hidden="1" x14ac:dyDescent="0.25">
      <c r="B8384" s="313" t="s">
        <v>7515</v>
      </c>
      <c r="C8384" s="672"/>
      <c r="D8384" s="313" t="s">
        <v>13741</v>
      </c>
      <c r="E8384" s="313" t="s">
        <v>7516</v>
      </c>
      <c r="I8384" s="313" t="s">
        <v>7517</v>
      </c>
      <c r="J8384" s="313" t="s">
        <v>426</v>
      </c>
      <c r="K8384" s="313">
        <v>48</v>
      </c>
      <c r="L8384" s="319"/>
      <c r="M8384" s="319">
        <v>12</v>
      </c>
      <c r="N8384" s="319">
        <v>22</v>
      </c>
      <c r="O8384" s="319" t="s">
        <v>9644</v>
      </c>
      <c r="P8384" s="319">
        <v>78</v>
      </c>
      <c r="Q8384" s="319">
        <v>50</v>
      </c>
      <c r="R8384" s="319">
        <v>8</v>
      </c>
      <c r="S8384" s="319" t="s">
        <v>9648</v>
      </c>
      <c r="T8384" s="319">
        <v>302</v>
      </c>
      <c r="U8384" s="319">
        <v>48.206000000000003</v>
      </c>
      <c r="V8384" s="319">
        <v>-78.835999999999999</v>
      </c>
      <c r="W8384" s="319"/>
      <c r="X8384" s="319"/>
      <c r="Y8384" s="319"/>
      <c r="Z8384" s="319"/>
      <c r="AA8384" s="319"/>
      <c r="AB8384" s="319"/>
      <c r="AC8384" s="319"/>
      <c r="AD8384" s="319"/>
      <c r="AE8384" s="319"/>
      <c r="AF8384" s="319"/>
    </row>
    <row r="8385" spans="2:32" s="313" customFormat="1" hidden="1" x14ac:dyDescent="0.25">
      <c r="B8385" s="313" t="s">
        <v>5893</v>
      </c>
      <c r="C8385" s="672"/>
      <c r="D8385" s="313" t="s">
        <v>13742</v>
      </c>
      <c r="E8385" s="313" t="s">
        <v>5896</v>
      </c>
      <c r="I8385" s="313" t="s">
        <v>5897</v>
      </c>
      <c r="J8385" s="313" t="s">
        <v>797</v>
      </c>
      <c r="K8385" s="313">
        <v>11</v>
      </c>
      <c r="L8385" s="319"/>
      <c r="M8385" s="319">
        <v>42</v>
      </c>
      <c r="N8385" s="319">
        <v>38</v>
      </c>
      <c r="O8385" s="319" t="s">
        <v>9647</v>
      </c>
      <c r="P8385" s="319">
        <v>43</v>
      </c>
      <c r="Q8385" s="319">
        <v>14</v>
      </c>
      <c r="R8385" s="319">
        <v>37</v>
      </c>
      <c r="S8385" s="319" t="s">
        <v>9645</v>
      </c>
      <c r="T8385" s="319">
        <v>11</v>
      </c>
      <c r="U8385" s="319">
        <v>-11.711</v>
      </c>
      <c r="V8385" s="319">
        <v>43.244</v>
      </c>
      <c r="W8385" s="319"/>
      <c r="X8385" s="319"/>
      <c r="Y8385" s="319"/>
      <c r="Z8385" s="319"/>
      <c r="AA8385" s="319"/>
      <c r="AB8385" s="319"/>
      <c r="AC8385" s="319"/>
      <c r="AD8385" s="319"/>
      <c r="AE8385" s="319"/>
      <c r="AF8385" s="319"/>
    </row>
    <row r="8386" spans="2:32" s="313" customFormat="1" hidden="1" x14ac:dyDescent="0.25">
      <c r="B8386" s="313" t="s">
        <v>4720</v>
      </c>
      <c r="C8386" s="672"/>
      <c r="D8386" s="313" t="s">
        <v>13743</v>
      </c>
      <c r="E8386" s="313" t="s">
        <v>4721</v>
      </c>
      <c r="I8386" s="313" t="s">
        <v>4720</v>
      </c>
      <c r="J8386" s="313" t="s">
        <v>426</v>
      </c>
      <c r="K8386" s="313">
        <v>55</v>
      </c>
      <c r="L8386" s="319"/>
      <c r="M8386" s="319">
        <v>9</v>
      </c>
      <c r="N8386" s="319">
        <v>5</v>
      </c>
      <c r="O8386" s="319" t="s">
        <v>9644</v>
      </c>
      <c r="P8386" s="319">
        <v>105</v>
      </c>
      <c r="Q8386" s="319">
        <v>15</v>
      </c>
      <c r="R8386" s="319">
        <v>43</v>
      </c>
      <c r="S8386" s="319" t="s">
        <v>9648</v>
      </c>
      <c r="T8386" s="319">
        <v>379</v>
      </c>
      <c r="U8386" s="319">
        <v>55.151000000000003</v>
      </c>
      <c r="V8386" s="319">
        <v>-105.262</v>
      </c>
      <c r="W8386" s="319"/>
      <c r="X8386" s="319"/>
      <c r="Y8386" s="319"/>
      <c r="Z8386" s="319"/>
      <c r="AA8386" s="319"/>
      <c r="AB8386" s="319"/>
      <c r="AC8386" s="319"/>
      <c r="AD8386" s="319"/>
      <c r="AE8386" s="319"/>
      <c r="AF8386" s="319"/>
    </row>
    <row r="8387" spans="2:32" s="313" customFormat="1" hidden="1" x14ac:dyDescent="0.25">
      <c r="B8387" s="313" t="s">
        <v>9121</v>
      </c>
      <c r="C8387" s="672"/>
      <c r="D8387" s="313" t="s">
        <v>13744</v>
      </c>
      <c r="E8387" s="313" t="s">
        <v>9122</v>
      </c>
      <c r="I8387" s="313" t="s">
        <v>9123</v>
      </c>
      <c r="J8387" s="313" t="s">
        <v>426</v>
      </c>
      <c r="K8387" s="313">
        <v>53</v>
      </c>
      <c r="L8387" s="319"/>
      <c r="M8387" s="319">
        <v>21</v>
      </c>
      <c r="N8387" s="319">
        <v>21</v>
      </c>
      <c r="O8387" s="319" t="s">
        <v>9644</v>
      </c>
      <c r="P8387" s="319">
        <v>110</v>
      </c>
      <c r="Q8387" s="319">
        <v>49</v>
      </c>
      <c r="R8387" s="319">
        <v>26</v>
      </c>
      <c r="S8387" s="319" t="s">
        <v>9648</v>
      </c>
      <c r="T8387" s="319">
        <v>618</v>
      </c>
      <c r="U8387" s="319">
        <v>53.356000000000002</v>
      </c>
      <c r="V8387" s="319">
        <v>-110.824</v>
      </c>
      <c r="W8387" s="319"/>
      <c r="X8387" s="319"/>
      <c r="Y8387" s="319"/>
      <c r="Z8387" s="319"/>
      <c r="AA8387" s="319"/>
      <c r="AB8387" s="319"/>
      <c r="AC8387" s="319"/>
      <c r="AD8387" s="319"/>
      <c r="AE8387" s="319"/>
      <c r="AF8387" s="319"/>
    </row>
    <row r="8388" spans="2:32" s="313" customFormat="1" hidden="1" x14ac:dyDescent="0.25">
      <c r="B8388" s="313" t="s">
        <v>1625</v>
      </c>
      <c r="C8388" s="672"/>
      <c r="D8388" s="313" t="s">
        <v>13745</v>
      </c>
      <c r="E8388" s="313" t="s">
        <v>1626</v>
      </c>
      <c r="I8388" s="313" t="s">
        <v>1627</v>
      </c>
      <c r="J8388" s="313" t="s">
        <v>426</v>
      </c>
      <c r="K8388" s="313">
        <v>67</v>
      </c>
      <c r="L8388" s="319"/>
      <c r="M8388" s="319">
        <v>32</v>
      </c>
      <c r="N8388" s="319">
        <v>45</v>
      </c>
      <c r="O8388" s="319" t="s">
        <v>9644</v>
      </c>
      <c r="P8388" s="319">
        <v>64</v>
      </c>
      <c r="Q8388" s="319">
        <v>1</v>
      </c>
      <c r="R8388" s="319">
        <v>53</v>
      </c>
      <c r="S8388" s="319" t="s">
        <v>9648</v>
      </c>
      <c r="T8388" s="319">
        <v>7</v>
      </c>
      <c r="U8388" s="319">
        <v>67.546000000000006</v>
      </c>
      <c r="V8388" s="319">
        <v>-64.031000000000006</v>
      </c>
      <c r="W8388" s="319"/>
      <c r="X8388" s="319"/>
      <c r="Y8388" s="319"/>
      <c r="Z8388" s="319"/>
      <c r="AA8388" s="319"/>
      <c r="AB8388" s="319"/>
      <c r="AC8388" s="319"/>
      <c r="AD8388" s="319"/>
      <c r="AE8388" s="319"/>
      <c r="AF8388" s="319"/>
    </row>
    <row r="8389" spans="2:32" s="313" customFormat="1" hidden="1" x14ac:dyDescent="0.25">
      <c r="B8389" s="313" t="s">
        <v>9044</v>
      </c>
      <c r="C8389" s="672"/>
      <c r="D8389" s="313" t="s">
        <v>13746</v>
      </c>
      <c r="E8389" s="313" t="s">
        <v>9045</v>
      </c>
      <c r="I8389" s="313" t="s">
        <v>9046</v>
      </c>
      <c r="J8389" s="313" t="s">
        <v>426</v>
      </c>
      <c r="K8389" s="313">
        <v>48</v>
      </c>
      <c r="L8389" s="319"/>
      <c r="M8389" s="319">
        <v>3</v>
      </c>
      <c r="N8389" s="319">
        <v>12</v>
      </c>
      <c r="O8389" s="319" t="s">
        <v>9644</v>
      </c>
      <c r="P8389" s="319">
        <v>77</v>
      </c>
      <c r="Q8389" s="319">
        <v>46</v>
      </c>
      <c r="R8389" s="319">
        <v>58</v>
      </c>
      <c r="S8389" s="319" t="s">
        <v>9648</v>
      </c>
      <c r="T8389" s="319">
        <v>338</v>
      </c>
      <c r="U8389" s="319">
        <v>48.052999999999997</v>
      </c>
      <c r="V8389" s="319">
        <v>-77.783000000000001</v>
      </c>
      <c r="W8389" s="319"/>
      <c r="X8389" s="319"/>
      <c r="Y8389" s="319"/>
      <c r="Z8389" s="319"/>
      <c r="AA8389" s="319"/>
      <c r="AB8389" s="319"/>
      <c r="AC8389" s="319"/>
      <c r="AD8389" s="319"/>
      <c r="AE8389" s="319"/>
      <c r="AF8389" s="319"/>
    </row>
    <row r="8390" spans="2:32" s="313" customFormat="1" hidden="1" x14ac:dyDescent="0.25">
      <c r="B8390" s="313" t="s">
        <v>7225</v>
      </c>
      <c r="C8390" s="672"/>
      <c r="D8390" s="313" t="s">
        <v>13747</v>
      </c>
      <c r="E8390" s="313" t="s">
        <v>7226</v>
      </c>
      <c r="I8390" s="313" t="s">
        <v>7227</v>
      </c>
      <c r="J8390" s="313" t="s">
        <v>426</v>
      </c>
      <c r="K8390" s="313">
        <v>58</v>
      </c>
      <c r="L8390" s="319"/>
      <c r="M8390" s="319">
        <v>5</v>
      </c>
      <c r="N8390" s="319">
        <v>46</v>
      </c>
      <c r="O8390" s="319" t="s">
        <v>9644</v>
      </c>
      <c r="P8390" s="319">
        <v>68</v>
      </c>
      <c r="Q8390" s="319">
        <v>25</v>
      </c>
      <c r="R8390" s="319">
        <v>37</v>
      </c>
      <c r="S8390" s="319" t="s">
        <v>9648</v>
      </c>
      <c r="T8390" s="319">
        <v>40</v>
      </c>
      <c r="U8390" s="319">
        <v>58.095999999999997</v>
      </c>
      <c r="V8390" s="319">
        <v>-68.427000000000007</v>
      </c>
      <c r="W8390" s="319"/>
      <c r="X8390" s="319"/>
      <c r="Y8390" s="319"/>
      <c r="Z8390" s="319"/>
      <c r="AA8390" s="319"/>
      <c r="AB8390" s="319"/>
      <c r="AC8390" s="319"/>
      <c r="AD8390" s="319"/>
      <c r="AE8390" s="319"/>
      <c r="AF8390" s="319"/>
    </row>
    <row r="8391" spans="2:32" s="313" customFormat="1" hidden="1" x14ac:dyDescent="0.25">
      <c r="B8391" s="313" t="s">
        <v>6256</v>
      </c>
      <c r="C8391" s="672"/>
      <c r="D8391" s="313" t="s">
        <v>13748</v>
      </c>
      <c r="E8391" s="313" t="s">
        <v>6257</v>
      </c>
      <c r="I8391" s="313" t="s">
        <v>6256</v>
      </c>
      <c r="J8391" s="313" t="s">
        <v>426</v>
      </c>
      <c r="K8391" s="313">
        <v>65</v>
      </c>
      <c r="L8391" s="319"/>
      <c r="M8391" s="319">
        <v>16</v>
      </c>
      <c r="N8391" s="319">
        <v>57</v>
      </c>
      <c r="O8391" s="319" t="s">
        <v>9644</v>
      </c>
      <c r="P8391" s="319">
        <v>126</v>
      </c>
      <c r="Q8391" s="319">
        <v>48</v>
      </c>
      <c r="R8391" s="319">
        <v>1</v>
      </c>
      <c r="S8391" s="319" t="s">
        <v>9648</v>
      </c>
      <c r="T8391" s="319">
        <v>74</v>
      </c>
      <c r="U8391" s="319">
        <v>65.281999999999996</v>
      </c>
      <c r="V8391" s="319">
        <v>-126.8</v>
      </c>
      <c r="W8391" s="319"/>
      <c r="X8391" s="319"/>
      <c r="Y8391" s="319"/>
      <c r="Z8391" s="319"/>
      <c r="AA8391" s="319"/>
      <c r="AB8391" s="319"/>
      <c r="AC8391" s="319"/>
      <c r="AD8391" s="319"/>
      <c r="AE8391" s="319"/>
      <c r="AF8391" s="319"/>
    </row>
    <row r="8392" spans="2:32" s="313" customFormat="1" hidden="1" x14ac:dyDescent="0.25">
      <c r="B8392" s="313" t="s">
        <v>9083</v>
      </c>
      <c r="C8392" s="672"/>
      <c r="D8392" s="313" t="s">
        <v>13749</v>
      </c>
      <c r="E8392" s="313" t="s">
        <v>9084</v>
      </c>
      <c r="I8392" s="313" t="s">
        <v>9085</v>
      </c>
      <c r="J8392" s="313" t="s">
        <v>426</v>
      </c>
      <c r="K8392" s="313">
        <v>49</v>
      </c>
      <c r="L8392" s="319"/>
      <c r="M8392" s="319">
        <v>11</v>
      </c>
      <c r="N8392" s="319">
        <v>42</v>
      </c>
      <c r="O8392" s="319" t="s">
        <v>9644</v>
      </c>
      <c r="P8392" s="319">
        <v>123</v>
      </c>
      <c r="Q8392" s="319">
        <v>10</v>
      </c>
      <c r="R8392" s="319">
        <v>55</v>
      </c>
      <c r="S8392" s="319" t="s">
        <v>9648</v>
      </c>
      <c r="T8392" s="319">
        <v>5</v>
      </c>
      <c r="U8392" s="319">
        <v>49.195</v>
      </c>
      <c r="V8392" s="319">
        <v>-123.182</v>
      </c>
      <c r="W8392" s="319"/>
      <c r="X8392" s="319"/>
      <c r="Y8392" s="319"/>
      <c r="Z8392" s="319"/>
      <c r="AA8392" s="319"/>
      <c r="AB8392" s="319"/>
      <c r="AC8392" s="319"/>
      <c r="AD8392" s="319"/>
      <c r="AE8392" s="319"/>
      <c r="AF8392" s="319"/>
    </row>
    <row r="8393" spans="2:32" s="313" customFormat="1" hidden="1" x14ac:dyDescent="0.25">
      <c r="B8393" s="313" t="s">
        <v>1677</v>
      </c>
      <c r="C8393" s="672"/>
      <c r="D8393" s="313" t="s">
        <v>13750</v>
      </c>
      <c r="E8393" s="313" t="s">
        <v>1678</v>
      </c>
      <c r="I8393" s="313" t="s">
        <v>1677</v>
      </c>
      <c r="J8393" s="313" t="s">
        <v>426</v>
      </c>
      <c r="K8393" s="313">
        <v>55</v>
      </c>
      <c r="L8393" s="319"/>
      <c r="M8393" s="319">
        <v>50</v>
      </c>
      <c r="N8393" s="319">
        <v>31</v>
      </c>
      <c r="O8393" s="319" t="s">
        <v>9644</v>
      </c>
      <c r="P8393" s="319">
        <v>108</v>
      </c>
      <c r="Q8393" s="319">
        <v>25</v>
      </c>
      <c r="R8393" s="319">
        <v>3</v>
      </c>
      <c r="S8393" s="319" t="s">
        <v>9648</v>
      </c>
      <c r="T8393" s="319">
        <v>441</v>
      </c>
      <c r="U8393" s="319">
        <v>55.841999999999999</v>
      </c>
      <c r="V8393" s="319">
        <v>-108.41800000000001</v>
      </c>
      <c r="W8393" s="319"/>
      <c r="X8393" s="319"/>
      <c r="Y8393" s="319"/>
      <c r="Z8393" s="319"/>
      <c r="AA8393" s="319"/>
      <c r="AB8393" s="319"/>
      <c r="AC8393" s="319"/>
      <c r="AD8393" s="319"/>
      <c r="AE8393" s="319"/>
      <c r="AF8393" s="319"/>
    </row>
    <row r="8394" spans="2:32" s="313" customFormat="1" hidden="1" x14ac:dyDescent="0.25">
      <c r="B8394" s="313" t="s">
        <v>9363</v>
      </c>
      <c r="C8394" s="672"/>
      <c r="D8394" s="313" t="s">
        <v>13751</v>
      </c>
      <c r="E8394" s="313" t="s">
        <v>9364</v>
      </c>
      <c r="I8394" s="313" t="s">
        <v>9363</v>
      </c>
      <c r="J8394" s="313" t="s">
        <v>426</v>
      </c>
      <c r="K8394" s="313">
        <v>44</v>
      </c>
      <c r="L8394" s="319"/>
      <c r="M8394" s="319">
        <v>44</v>
      </c>
      <c r="N8394" s="319">
        <v>45</v>
      </c>
      <c r="O8394" s="319" t="s">
        <v>9644</v>
      </c>
      <c r="P8394" s="319">
        <v>81</v>
      </c>
      <c r="Q8394" s="319">
        <v>6</v>
      </c>
      <c r="R8394" s="319">
        <v>26</v>
      </c>
      <c r="S8394" s="319" t="s">
        <v>9648</v>
      </c>
      <c r="T8394" s="319">
        <v>223</v>
      </c>
      <c r="U8394" s="319">
        <v>44.746000000000002</v>
      </c>
      <c r="V8394" s="319">
        <v>-81.106999999999999</v>
      </c>
      <c r="W8394" s="319"/>
      <c r="X8394" s="319"/>
      <c r="Y8394" s="319"/>
      <c r="Z8394" s="319"/>
      <c r="AA8394" s="319"/>
      <c r="AB8394" s="319"/>
      <c r="AC8394" s="319"/>
      <c r="AD8394" s="319"/>
      <c r="AE8394" s="319"/>
      <c r="AF8394" s="319"/>
    </row>
    <row r="8395" spans="2:32" s="313" customFormat="1" hidden="1" x14ac:dyDescent="0.25">
      <c r="B8395" s="313" t="s">
        <v>6752</v>
      </c>
      <c r="C8395" s="672"/>
      <c r="D8395" s="313" t="s">
        <v>13752</v>
      </c>
      <c r="E8395" s="313" t="s">
        <v>6753</v>
      </c>
      <c r="I8395" s="313" t="s">
        <v>6752</v>
      </c>
      <c r="J8395" s="313" t="s">
        <v>426</v>
      </c>
      <c r="K8395" s="313">
        <v>45</v>
      </c>
      <c r="L8395" s="319"/>
      <c r="M8395" s="319">
        <v>57</v>
      </c>
      <c r="N8395" s="319">
        <v>8</v>
      </c>
      <c r="O8395" s="319" t="s">
        <v>9644</v>
      </c>
      <c r="P8395" s="319">
        <v>77</v>
      </c>
      <c r="Q8395" s="319">
        <v>19</v>
      </c>
      <c r="R8395" s="319">
        <v>9</v>
      </c>
      <c r="S8395" s="319" t="s">
        <v>9648</v>
      </c>
      <c r="T8395" s="319">
        <v>131</v>
      </c>
      <c r="U8395" s="319">
        <v>45.951999999999998</v>
      </c>
      <c r="V8395" s="319">
        <v>-77.319000000000003</v>
      </c>
      <c r="W8395" s="319"/>
      <c r="X8395" s="319"/>
      <c r="Y8395" s="319"/>
      <c r="Z8395" s="319"/>
      <c r="AA8395" s="319"/>
      <c r="AB8395" s="319"/>
      <c r="AC8395" s="319"/>
      <c r="AD8395" s="319"/>
      <c r="AE8395" s="319"/>
      <c r="AF8395" s="319"/>
    </row>
    <row r="8396" spans="2:32" s="313" customFormat="1" hidden="1" x14ac:dyDescent="0.25">
      <c r="B8396" s="313" t="s">
        <v>9415</v>
      </c>
      <c r="C8396" s="672"/>
      <c r="D8396" s="313" t="s">
        <v>13753</v>
      </c>
      <c r="E8396" s="313" t="s">
        <v>9418</v>
      </c>
      <c r="I8396" s="313" t="s">
        <v>9419</v>
      </c>
      <c r="J8396" s="313" t="s">
        <v>426</v>
      </c>
      <c r="K8396" s="313">
        <v>49</v>
      </c>
      <c r="L8396" s="319"/>
      <c r="M8396" s="319">
        <v>54</v>
      </c>
      <c r="N8396" s="319">
        <v>36</v>
      </c>
      <c r="O8396" s="319" t="s">
        <v>9644</v>
      </c>
      <c r="P8396" s="319">
        <v>97</v>
      </c>
      <c r="Q8396" s="319">
        <v>14</v>
      </c>
      <c r="R8396" s="319">
        <v>4</v>
      </c>
      <c r="S8396" s="319" t="s">
        <v>9648</v>
      </c>
      <c r="T8396" s="319">
        <v>239</v>
      </c>
      <c r="U8396" s="319">
        <v>49.91</v>
      </c>
      <c r="V8396" s="319">
        <v>-97.233999999999995</v>
      </c>
      <c r="W8396" s="319"/>
      <c r="X8396" s="319"/>
      <c r="Y8396" s="319"/>
      <c r="Z8396" s="319"/>
      <c r="AA8396" s="319"/>
      <c r="AB8396" s="319"/>
      <c r="AC8396" s="319"/>
      <c r="AD8396" s="319"/>
      <c r="AE8396" s="319"/>
      <c r="AF8396" s="319"/>
    </row>
    <row r="8397" spans="2:32" s="313" customFormat="1" hidden="1" x14ac:dyDescent="0.25">
      <c r="B8397" s="313" t="s">
        <v>9232</v>
      </c>
      <c r="C8397" s="672"/>
      <c r="D8397" s="313" t="s">
        <v>13754</v>
      </c>
      <c r="E8397" s="313" t="s">
        <v>9233</v>
      </c>
      <c r="I8397" s="313" t="s">
        <v>9232</v>
      </c>
      <c r="J8397" s="313" t="s">
        <v>426</v>
      </c>
      <c r="K8397" s="313">
        <v>52</v>
      </c>
      <c r="L8397" s="319"/>
      <c r="M8397" s="319">
        <v>55</v>
      </c>
      <c r="N8397" s="319">
        <v>19</v>
      </c>
      <c r="O8397" s="319" t="s">
        <v>9644</v>
      </c>
      <c r="P8397" s="319">
        <v>66</v>
      </c>
      <c r="Q8397" s="319">
        <v>51</v>
      </c>
      <c r="R8397" s="319">
        <v>52</v>
      </c>
      <c r="S8397" s="319" t="s">
        <v>9648</v>
      </c>
      <c r="T8397" s="319">
        <v>552</v>
      </c>
      <c r="U8397" s="319">
        <v>52.921999999999997</v>
      </c>
      <c r="V8397" s="319">
        <v>-66.864000000000004</v>
      </c>
      <c r="W8397" s="319"/>
      <c r="X8397" s="319"/>
      <c r="Y8397" s="319"/>
      <c r="Z8397" s="319"/>
      <c r="AA8397" s="319"/>
      <c r="AB8397" s="319"/>
      <c r="AC8397" s="319"/>
      <c r="AD8397" s="319"/>
      <c r="AE8397" s="319"/>
      <c r="AF8397" s="319"/>
    </row>
    <row r="8398" spans="2:32" s="313" customFormat="1" hidden="1" x14ac:dyDescent="0.25">
      <c r="B8398" s="313" t="s">
        <v>9391</v>
      </c>
      <c r="C8398" s="672"/>
      <c r="D8398" s="313" t="s">
        <v>13755</v>
      </c>
      <c r="E8398" s="313" t="s">
        <v>9392</v>
      </c>
      <c r="I8398" s="313" t="s">
        <v>9391</v>
      </c>
      <c r="J8398" s="313" t="s">
        <v>426</v>
      </c>
      <c r="K8398" s="313">
        <v>52</v>
      </c>
      <c r="L8398" s="319"/>
      <c r="M8398" s="319">
        <v>10</v>
      </c>
      <c r="N8398" s="319">
        <v>59</v>
      </c>
      <c r="O8398" s="319" t="s">
        <v>9644</v>
      </c>
      <c r="P8398" s="319">
        <v>122</v>
      </c>
      <c r="Q8398" s="319">
        <v>3</v>
      </c>
      <c r="R8398" s="319">
        <v>15</v>
      </c>
      <c r="S8398" s="319" t="s">
        <v>9648</v>
      </c>
      <c r="T8398" s="319">
        <v>941</v>
      </c>
      <c r="U8398" s="319">
        <v>52.183</v>
      </c>
      <c r="V8398" s="319">
        <v>-122.054</v>
      </c>
      <c r="W8398" s="319"/>
      <c r="X8398" s="319"/>
      <c r="Y8398" s="319"/>
      <c r="Z8398" s="319"/>
      <c r="AA8398" s="319"/>
      <c r="AB8398" s="319"/>
      <c r="AC8398" s="319"/>
      <c r="AD8398" s="319"/>
      <c r="AE8398" s="319"/>
      <c r="AF8398" s="319"/>
    </row>
    <row r="8399" spans="2:32" s="313" customFormat="1" hidden="1" x14ac:dyDescent="0.25">
      <c r="B8399" s="313" t="s">
        <v>9444</v>
      </c>
      <c r="C8399" s="672"/>
      <c r="D8399" s="313" t="s">
        <v>13756</v>
      </c>
      <c r="E8399" s="313" t="s">
        <v>9445</v>
      </c>
      <c r="I8399" s="313" t="s">
        <v>9444</v>
      </c>
      <c r="J8399" s="313" t="s">
        <v>426</v>
      </c>
      <c r="K8399" s="313">
        <v>63</v>
      </c>
      <c r="L8399" s="319"/>
      <c r="M8399" s="319">
        <v>12</v>
      </c>
      <c r="N8399" s="319">
        <v>34</v>
      </c>
      <c r="O8399" s="319" t="s">
        <v>9644</v>
      </c>
      <c r="P8399" s="319">
        <v>123</v>
      </c>
      <c r="Q8399" s="319">
        <v>26</v>
      </c>
      <c r="R8399" s="319">
        <v>12</v>
      </c>
      <c r="S8399" s="319" t="s">
        <v>9648</v>
      </c>
      <c r="T8399" s="319">
        <v>151</v>
      </c>
      <c r="U8399" s="319">
        <v>63.209000000000003</v>
      </c>
      <c r="V8399" s="319">
        <v>-123.437</v>
      </c>
      <c r="W8399" s="319"/>
      <c r="X8399" s="319"/>
      <c r="Y8399" s="319"/>
      <c r="Z8399" s="319"/>
      <c r="AA8399" s="319"/>
      <c r="AB8399" s="319"/>
      <c r="AC8399" s="319"/>
      <c r="AD8399" s="319"/>
      <c r="AE8399" s="319"/>
      <c r="AF8399" s="319"/>
    </row>
    <row r="8400" spans="2:32" s="313" customFormat="1" hidden="1" x14ac:dyDescent="0.25">
      <c r="B8400" s="313" t="s">
        <v>2391</v>
      </c>
      <c r="C8400" s="672"/>
      <c r="D8400" s="313" t="s">
        <v>13757</v>
      </c>
      <c r="E8400" s="313" t="s">
        <v>2392</v>
      </c>
      <c r="I8400" s="313" t="s">
        <v>2391</v>
      </c>
      <c r="J8400" s="313" t="s">
        <v>426</v>
      </c>
      <c r="K8400" s="313">
        <v>49</v>
      </c>
      <c r="L8400" s="319"/>
      <c r="M8400" s="319">
        <v>36</v>
      </c>
      <c r="N8400" s="319">
        <v>37</v>
      </c>
      <c r="O8400" s="319" t="s">
        <v>9644</v>
      </c>
      <c r="P8400" s="319">
        <v>115</v>
      </c>
      <c r="Q8400" s="319">
        <v>46</v>
      </c>
      <c r="R8400" s="319">
        <v>57</v>
      </c>
      <c r="S8400" s="319" t="s">
        <v>9648</v>
      </c>
      <c r="T8400" s="319">
        <v>940</v>
      </c>
      <c r="U8400" s="319">
        <v>49.61</v>
      </c>
      <c r="V8400" s="319">
        <v>-115.782</v>
      </c>
      <c r="W8400" s="319"/>
      <c r="X8400" s="319"/>
      <c r="Y8400" s="319"/>
      <c r="Z8400" s="319"/>
      <c r="AA8400" s="319"/>
      <c r="AB8400" s="319"/>
      <c r="AC8400" s="319"/>
      <c r="AD8400" s="319"/>
      <c r="AE8400" s="319"/>
      <c r="AF8400" s="319"/>
    </row>
    <row r="8401" spans="2:32" s="313" customFormat="1" hidden="1" x14ac:dyDescent="0.25">
      <c r="B8401" s="313" t="s">
        <v>2745</v>
      </c>
      <c r="C8401" s="672"/>
      <c r="D8401" s="313" t="s">
        <v>13758</v>
      </c>
      <c r="E8401" s="313" t="s">
        <v>2750</v>
      </c>
      <c r="I8401" s="313" t="s">
        <v>2751</v>
      </c>
      <c r="J8401" s="313" t="s">
        <v>426</v>
      </c>
      <c r="K8401" s="313">
        <v>53</v>
      </c>
      <c r="L8401" s="319"/>
      <c r="M8401" s="319">
        <v>34</v>
      </c>
      <c r="N8401" s="319">
        <v>21</v>
      </c>
      <c r="O8401" s="319" t="s">
        <v>9644</v>
      </c>
      <c r="P8401" s="319">
        <v>113</v>
      </c>
      <c r="Q8401" s="319">
        <v>31</v>
      </c>
      <c r="R8401" s="319">
        <v>14</v>
      </c>
      <c r="S8401" s="319" t="s">
        <v>9648</v>
      </c>
      <c r="T8401" s="319">
        <v>671</v>
      </c>
      <c r="U8401" s="319">
        <v>53.573</v>
      </c>
      <c r="V8401" s="319">
        <v>-113.521</v>
      </c>
      <c r="W8401" s="319"/>
      <c r="X8401" s="319"/>
      <c r="Y8401" s="319"/>
      <c r="Z8401" s="319"/>
      <c r="AA8401" s="319"/>
      <c r="AB8401" s="319"/>
      <c r="AC8401" s="319"/>
      <c r="AD8401" s="319"/>
      <c r="AE8401" s="319"/>
      <c r="AF8401" s="319"/>
    </row>
    <row r="8402" spans="2:32" s="313" customFormat="1" hidden="1" x14ac:dyDescent="0.25">
      <c r="B8402" s="313" t="s">
        <v>7872</v>
      </c>
      <c r="C8402" s="672"/>
      <c r="D8402" s="313" t="s">
        <v>13759</v>
      </c>
      <c r="E8402" s="313" t="s">
        <v>7873</v>
      </c>
      <c r="I8402" s="313" t="s">
        <v>7874</v>
      </c>
      <c r="J8402" s="313" t="s">
        <v>426</v>
      </c>
      <c r="K8402" s="313">
        <v>52</v>
      </c>
      <c r="L8402" s="319"/>
      <c r="M8402" s="319">
        <v>10</v>
      </c>
      <c r="N8402" s="319">
        <v>15</v>
      </c>
      <c r="O8402" s="319" t="s">
        <v>9644</v>
      </c>
      <c r="P8402" s="319">
        <v>106</v>
      </c>
      <c r="Q8402" s="319">
        <v>41</v>
      </c>
      <c r="R8402" s="319">
        <v>59</v>
      </c>
      <c r="S8402" s="319" t="s">
        <v>9648</v>
      </c>
      <c r="T8402" s="319">
        <v>504</v>
      </c>
      <c r="U8402" s="319">
        <v>52.170999999999999</v>
      </c>
      <c r="V8402" s="319">
        <v>-106.7</v>
      </c>
      <c r="W8402" s="319"/>
      <c r="X8402" s="319"/>
      <c r="Y8402" s="319"/>
      <c r="Z8402" s="319"/>
      <c r="AA8402" s="319"/>
      <c r="AB8402" s="319"/>
      <c r="AC8402" s="319"/>
      <c r="AD8402" s="319"/>
      <c r="AE8402" s="319"/>
      <c r="AF8402" s="319"/>
    </row>
    <row r="8403" spans="2:32" s="313" customFormat="1" hidden="1" x14ac:dyDescent="0.25">
      <c r="B8403" s="313" t="s">
        <v>5551</v>
      </c>
      <c r="C8403" s="672"/>
      <c r="D8403" s="313" t="s">
        <v>13760</v>
      </c>
      <c r="E8403" s="313" t="s">
        <v>5552</v>
      </c>
      <c r="I8403" s="313" t="s">
        <v>5551</v>
      </c>
      <c r="J8403" s="313" t="s">
        <v>426</v>
      </c>
      <c r="K8403" s="313">
        <v>50</v>
      </c>
      <c r="L8403" s="319"/>
      <c r="M8403" s="319">
        <v>1</v>
      </c>
      <c r="N8403" s="319">
        <v>8</v>
      </c>
      <c r="O8403" s="319" t="s">
        <v>9644</v>
      </c>
      <c r="P8403" s="319">
        <v>110</v>
      </c>
      <c r="Q8403" s="319">
        <v>43</v>
      </c>
      <c r="R8403" s="319">
        <v>15</v>
      </c>
      <c r="S8403" s="319" t="s">
        <v>9648</v>
      </c>
      <c r="T8403" s="319">
        <v>717</v>
      </c>
      <c r="U8403" s="319">
        <v>50.018999999999998</v>
      </c>
      <c r="V8403" s="319">
        <v>-110.721</v>
      </c>
      <c r="W8403" s="319"/>
      <c r="X8403" s="319"/>
      <c r="Y8403" s="319"/>
      <c r="Z8403" s="319"/>
      <c r="AA8403" s="319"/>
      <c r="AB8403" s="319"/>
      <c r="AC8403" s="319"/>
      <c r="AD8403" s="319"/>
      <c r="AE8403" s="319"/>
      <c r="AF8403" s="319"/>
    </row>
    <row r="8404" spans="2:32" s="313" customFormat="1" hidden="1" x14ac:dyDescent="0.25">
      <c r="B8404" s="313" t="s">
        <v>3103</v>
      </c>
      <c r="C8404" s="672"/>
      <c r="D8404" s="313" t="s">
        <v>13761</v>
      </c>
      <c r="E8404" s="313" t="s">
        <v>3104</v>
      </c>
      <c r="I8404" s="313" t="s">
        <v>3105</v>
      </c>
      <c r="J8404" s="313" t="s">
        <v>426</v>
      </c>
      <c r="K8404" s="313">
        <v>56</v>
      </c>
      <c r="L8404" s="319"/>
      <c r="M8404" s="319">
        <v>14</v>
      </c>
      <c r="N8404" s="319">
        <v>17</v>
      </c>
      <c r="O8404" s="319" t="s">
        <v>9644</v>
      </c>
      <c r="P8404" s="319">
        <v>120</v>
      </c>
      <c r="Q8404" s="319">
        <v>44</v>
      </c>
      <c r="R8404" s="319">
        <v>25</v>
      </c>
      <c r="S8404" s="319" t="s">
        <v>9648</v>
      </c>
      <c r="T8404" s="319">
        <v>695</v>
      </c>
      <c r="U8404" s="319">
        <v>56.238</v>
      </c>
      <c r="V8404" s="319">
        <v>-120.74</v>
      </c>
      <c r="W8404" s="319"/>
      <c r="X8404" s="319"/>
      <c r="Y8404" s="319"/>
      <c r="Z8404" s="319"/>
      <c r="AA8404" s="319"/>
      <c r="AB8404" s="319"/>
      <c r="AC8404" s="319"/>
      <c r="AD8404" s="319"/>
      <c r="AE8404" s="319"/>
      <c r="AF8404" s="319"/>
    </row>
    <row r="8405" spans="2:32" s="313" customFormat="1" hidden="1" x14ac:dyDescent="0.25">
      <c r="B8405" s="313" t="s">
        <v>8063</v>
      </c>
      <c r="C8405" s="672"/>
      <c r="D8405" s="313" t="s">
        <v>13762</v>
      </c>
      <c r="E8405" s="313" t="s">
        <v>8064</v>
      </c>
      <c r="I8405" s="313" t="s">
        <v>8063</v>
      </c>
      <c r="J8405" s="313" t="s">
        <v>426</v>
      </c>
      <c r="K8405" s="313">
        <v>50</v>
      </c>
      <c r="L8405" s="319"/>
      <c r="M8405" s="319">
        <v>6</v>
      </c>
      <c r="N8405" s="319">
        <v>52</v>
      </c>
      <c r="O8405" s="319" t="s">
        <v>9644</v>
      </c>
      <c r="P8405" s="319">
        <v>91</v>
      </c>
      <c r="Q8405" s="319">
        <v>54</v>
      </c>
      <c r="R8405" s="319">
        <v>15</v>
      </c>
      <c r="S8405" s="319" t="s">
        <v>9648</v>
      </c>
      <c r="T8405" s="319">
        <v>391</v>
      </c>
      <c r="U8405" s="319">
        <v>50.113999999999997</v>
      </c>
      <c r="V8405" s="319">
        <v>-91.903999999999996</v>
      </c>
      <c r="W8405" s="319"/>
      <c r="X8405" s="319"/>
      <c r="Y8405" s="319"/>
      <c r="Z8405" s="319"/>
      <c r="AA8405" s="319"/>
      <c r="AB8405" s="319"/>
      <c r="AC8405" s="319"/>
      <c r="AD8405" s="319"/>
      <c r="AE8405" s="319"/>
      <c r="AF8405" s="319"/>
    </row>
    <row r="8406" spans="2:32" s="313" customFormat="1" hidden="1" x14ac:dyDescent="0.25">
      <c r="B8406" s="313" t="s">
        <v>6601</v>
      </c>
      <c r="C8406" s="672"/>
      <c r="D8406" s="313" t="s">
        <v>13763</v>
      </c>
      <c r="E8406" s="313" t="s">
        <v>6602</v>
      </c>
      <c r="I8406" s="313" t="s">
        <v>6601</v>
      </c>
      <c r="J8406" s="313" t="s">
        <v>426</v>
      </c>
      <c r="K8406" s="313">
        <v>66</v>
      </c>
      <c r="L8406" s="319"/>
      <c r="M8406" s="319">
        <v>8</v>
      </c>
      <c r="N8406" s="319">
        <v>42</v>
      </c>
      <c r="O8406" s="319" t="s">
        <v>9644</v>
      </c>
      <c r="P8406" s="319">
        <v>65</v>
      </c>
      <c r="Q8406" s="319">
        <v>42</v>
      </c>
      <c r="R8406" s="319">
        <v>49</v>
      </c>
      <c r="S8406" s="319" t="s">
        <v>9648</v>
      </c>
      <c r="T8406" s="319">
        <v>23</v>
      </c>
      <c r="U8406" s="319">
        <v>66.144999999999996</v>
      </c>
      <c r="V8406" s="319">
        <v>-65.713999999999999</v>
      </c>
      <c r="W8406" s="319"/>
      <c r="X8406" s="319"/>
      <c r="Y8406" s="319"/>
      <c r="Z8406" s="319"/>
      <c r="AA8406" s="319"/>
      <c r="AB8406" s="319"/>
      <c r="AC8406" s="319"/>
      <c r="AD8406" s="319"/>
      <c r="AE8406" s="319"/>
      <c r="AF8406" s="319"/>
    </row>
    <row r="8407" spans="2:32" s="313" customFormat="1" hidden="1" x14ac:dyDescent="0.25">
      <c r="B8407" s="313" t="s">
        <v>2729</v>
      </c>
      <c r="C8407" s="672"/>
      <c r="D8407" s="313" t="s">
        <v>13764</v>
      </c>
      <c r="E8407" s="313" t="s">
        <v>2730</v>
      </c>
      <c r="I8407" s="313" t="s">
        <v>2731</v>
      </c>
      <c r="J8407" s="313" t="s">
        <v>426</v>
      </c>
      <c r="K8407" s="313">
        <v>47</v>
      </c>
      <c r="L8407" s="319"/>
      <c r="M8407" s="319">
        <v>41</v>
      </c>
      <c r="N8407" s="319">
        <v>42</v>
      </c>
      <c r="O8407" s="319" t="s">
        <v>9644</v>
      </c>
      <c r="P8407" s="319">
        <v>79</v>
      </c>
      <c r="Q8407" s="319">
        <v>50</v>
      </c>
      <c r="R8407" s="319">
        <v>56</v>
      </c>
      <c r="S8407" s="319" t="s">
        <v>9648</v>
      </c>
      <c r="T8407" s="319">
        <v>244</v>
      </c>
      <c r="U8407" s="319">
        <v>47.695</v>
      </c>
      <c r="V8407" s="319">
        <v>-79.849000000000004</v>
      </c>
      <c r="W8407" s="319"/>
      <c r="X8407" s="319"/>
      <c r="Y8407" s="319"/>
      <c r="Z8407" s="319"/>
      <c r="AA8407" s="319"/>
      <c r="AB8407" s="319"/>
      <c r="AC8407" s="319"/>
      <c r="AD8407" s="319"/>
      <c r="AE8407" s="319"/>
      <c r="AF8407" s="319"/>
    </row>
    <row r="8408" spans="2:32" s="313" customFormat="1" hidden="1" x14ac:dyDescent="0.25">
      <c r="B8408" s="313" t="s">
        <v>7069</v>
      </c>
      <c r="C8408" s="672"/>
      <c r="D8408" s="313" t="s">
        <v>13765</v>
      </c>
      <c r="E8408" s="313" t="s">
        <v>7070</v>
      </c>
      <c r="I8408" s="313" t="s">
        <v>7069</v>
      </c>
      <c r="J8408" s="313" t="s">
        <v>426</v>
      </c>
      <c r="K8408" s="313">
        <v>53</v>
      </c>
      <c r="L8408" s="319"/>
      <c r="M8408" s="319">
        <v>53</v>
      </c>
      <c r="N8408" s="319">
        <v>22</v>
      </c>
      <c r="O8408" s="319" t="s">
        <v>9644</v>
      </c>
      <c r="P8408" s="319">
        <v>122</v>
      </c>
      <c r="Q8408" s="319">
        <v>40</v>
      </c>
      <c r="R8408" s="319">
        <v>44</v>
      </c>
      <c r="S8408" s="319" t="s">
        <v>9648</v>
      </c>
      <c r="T8408" s="319">
        <v>691</v>
      </c>
      <c r="U8408" s="319">
        <v>53.889000000000003</v>
      </c>
      <c r="V8408" s="319">
        <v>-122.679</v>
      </c>
      <c r="W8408" s="319"/>
      <c r="X8408" s="319"/>
      <c r="Y8408" s="319"/>
      <c r="Z8408" s="319"/>
      <c r="AA8408" s="319"/>
      <c r="AB8408" s="319"/>
      <c r="AC8408" s="319"/>
      <c r="AD8408" s="319"/>
      <c r="AE8408" s="319"/>
      <c r="AF8408" s="319"/>
    </row>
    <row r="8409" spans="2:32" s="313" customFormat="1" hidden="1" x14ac:dyDescent="0.25">
      <c r="B8409" s="313" t="s">
        <v>8635</v>
      </c>
      <c r="C8409" s="672"/>
      <c r="D8409" s="313" t="s">
        <v>13766</v>
      </c>
      <c r="E8409" s="313" t="s">
        <v>8636</v>
      </c>
      <c r="I8409" s="313" t="s">
        <v>8635</v>
      </c>
      <c r="J8409" s="313" t="s">
        <v>426</v>
      </c>
      <c r="K8409" s="313">
        <v>54</v>
      </c>
      <c r="L8409" s="319"/>
      <c r="M8409" s="319">
        <v>27</v>
      </c>
      <c r="N8409" s="319">
        <v>59</v>
      </c>
      <c r="O8409" s="319" t="s">
        <v>9644</v>
      </c>
      <c r="P8409" s="319">
        <v>128</v>
      </c>
      <c r="Q8409" s="319">
        <v>34</v>
      </c>
      <c r="R8409" s="319">
        <v>39</v>
      </c>
      <c r="S8409" s="319" t="s">
        <v>9648</v>
      </c>
      <c r="T8409" s="319">
        <v>218</v>
      </c>
      <c r="U8409" s="319">
        <v>54.466000000000001</v>
      </c>
      <c r="V8409" s="319">
        <v>-128.577</v>
      </c>
      <c r="W8409" s="319"/>
      <c r="X8409" s="319"/>
      <c r="Y8409" s="319"/>
      <c r="Z8409" s="319"/>
      <c r="AA8409" s="319"/>
      <c r="AB8409" s="319"/>
      <c r="AC8409" s="319"/>
      <c r="AD8409" s="319"/>
      <c r="AE8409" s="319"/>
      <c r="AF8409" s="319"/>
    </row>
    <row r="8410" spans="2:32" s="313" customFormat="1" hidden="1" x14ac:dyDescent="0.25">
      <c r="B8410" s="313" t="s">
        <v>5033</v>
      </c>
      <c r="C8410" s="672"/>
      <c r="D8410" s="313" t="s">
        <v>13767</v>
      </c>
      <c r="E8410" s="313" t="s">
        <v>5044</v>
      </c>
      <c r="I8410" s="313" t="s">
        <v>5033</v>
      </c>
      <c r="J8410" s="313" t="s">
        <v>426</v>
      </c>
      <c r="K8410" s="313">
        <v>43</v>
      </c>
      <c r="L8410" s="319"/>
      <c r="M8410" s="319">
        <v>2</v>
      </c>
      <c r="N8410" s="319">
        <v>8</v>
      </c>
      <c r="O8410" s="319" t="s">
        <v>9644</v>
      </c>
      <c r="P8410" s="319">
        <v>81</v>
      </c>
      <c r="Q8410" s="319">
        <v>9</v>
      </c>
      <c r="R8410" s="319">
        <v>14</v>
      </c>
      <c r="S8410" s="319" t="s">
        <v>9648</v>
      </c>
      <c r="T8410" s="319">
        <v>278</v>
      </c>
      <c r="U8410" s="319">
        <v>43.036000000000001</v>
      </c>
      <c r="V8410" s="319">
        <v>-81.153999999999996</v>
      </c>
      <c r="W8410" s="319"/>
      <c r="X8410" s="319"/>
      <c r="Y8410" s="319"/>
      <c r="Z8410" s="319"/>
      <c r="AA8410" s="319"/>
      <c r="AB8410" s="319"/>
      <c r="AC8410" s="319"/>
      <c r="AD8410" s="319"/>
      <c r="AE8410" s="319"/>
      <c r="AF8410" s="319"/>
    </row>
    <row r="8411" spans="2:32" s="313" customFormat="1" hidden="1" x14ac:dyDescent="0.25">
      <c r="B8411" s="313" t="s">
        <v>424</v>
      </c>
      <c r="C8411" s="672"/>
      <c r="D8411" s="313" t="s">
        <v>13768</v>
      </c>
      <c r="E8411" s="313" t="s">
        <v>425</v>
      </c>
      <c r="I8411" s="313" t="s">
        <v>424</v>
      </c>
      <c r="J8411" s="313" t="s">
        <v>426</v>
      </c>
      <c r="K8411" s="313">
        <v>49</v>
      </c>
      <c r="L8411" s="319"/>
      <c r="M8411" s="319">
        <v>1</v>
      </c>
      <c r="N8411" s="319">
        <v>31</v>
      </c>
      <c r="O8411" s="319" t="s">
        <v>9644</v>
      </c>
      <c r="P8411" s="319">
        <v>122</v>
      </c>
      <c r="Q8411" s="319">
        <v>21</v>
      </c>
      <c r="R8411" s="319">
        <v>48</v>
      </c>
      <c r="S8411" s="319" t="s">
        <v>9648</v>
      </c>
      <c r="T8411" s="319">
        <v>58</v>
      </c>
      <c r="U8411" s="319">
        <v>49.024999999999999</v>
      </c>
      <c r="V8411" s="319">
        <v>-122.363</v>
      </c>
      <c r="W8411" s="319"/>
      <c r="X8411" s="319"/>
      <c r="Y8411" s="319"/>
      <c r="Z8411" s="319"/>
      <c r="AA8411" s="319"/>
      <c r="AB8411" s="319"/>
      <c r="AC8411" s="319"/>
      <c r="AD8411" s="319"/>
      <c r="AE8411" s="319"/>
      <c r="AF8411" s="319"/>
    </row>
    <row r="8412" spans="2:32" s="313" customFormat="1" hidden="1" x14ac:dyDescent="0.25">
      <c r="B8412" s="313" t="s">
        <v>9358</v>
      </c>
      <c r="C8412" s="672"/>
      <c r="D8412" s="313" t="s">
        <v>13769</v>
      </c>
      <c r="E8412" s="313" t="s">
        <v>9359</v>
      </c>
      <c r="I8412" s="313" t="s">
        <v>9360</v>
      </c>
      <c r="J8412" s="313" t="s">
        <v>426</v>
      </c>
      <c r="K8412" s="313">
        <v>60</v>
      </c>
      <c r="L8412" s="319"/>
      <c r="M8412" s="319">
        <v>42</v>
      </c>
      <c r="N8412" s="319">
        <v>34</v>
      </c>
      <c r="O8412" s="319" t="s">
        <v>9644</v>
      </c>
      <c r="P8412" s="319">
        <v>135</v>
      </c>
      <c r="Q8412" s="319">
        <v>4</v>
      </c>
      <c r="R8412" s="319">
        <v>6</v>
      </c>
      <c r="S8412" s="319" t="s">
        <v>9648</v>
      </c>
      <c r="T8412" s="319">
        <v>707</v>
      </c>
      <c r="U8412" s="319">
        <v>60.709000000000003</v>
      </c>
      <c r="V8412" s="319">
        <v>-135.06800000000001</v>
      </c>
      <c r="W8412" s="319"/>
      <c r="X8412" s="319"/>
      <c r="Y8412" s="319"/>
      <c r="Z8412" s="319"/>
      <c r="AA8412" s="319"/>
      <c r="AB8412" s="319"/>
      <c r="AC8412" s="319"/>
      <c r="AD8412" s="319"/>
      <c r="AE8412" s="319"/>
      <c r="AF8412" s="319"/>
    </row>
    <row r="8413" spans="2:32" s="313" customFormat="1" hidden="1" x14ac:dyDescent="0.25">
      <c r="B8413" s="313" t="s">
        <v>6266</v>
      </c>
      <c r="C8413" s="672"/>
      <c r="D8413" s="313" t="s">
        <v>13770</v>
      </c>
      <c r="E8413" s="313" t="s">
        <v>6267</v>
      </c>
      <c r="I8413" s="313" t="s">
        <v>6266</v>
      </c>
      <c r="J8413" s="313" t="s">
        <v>426</v>
      </c>
      <c r="K8413" s="313">
        <v>46</v>
      </c>
      <c r="L8413" s="319"/>
      <c r="M8413" s="319">
        <v>21</v>
      </c>
      <c r="N8413" s="319">
        <v>49</v>
      </c>
      <c r="O8413" s="319" t="s">
        <v>9644</v>
      </c>
      <c r="P8413" s="319">
        <v>79</v>
      </c>
      <c r="Q8413" s="319">
        <v>25</v>
      </c>
      <c r="R8413" s="319">
        <v>22</v>
      </c>
      <c r="S8413" s="319" t="s">
        <v>9648</v>
      </c>
      <c r="T8413" s="319">
        <v>371</v>
      </c>
      <c r="U8413" s="319">
        <v>46.363999999999997</v>
      </c>
      <c r="V8413" s="319">
        <v>-79.423000000000002</v>
      </c>
      <c r="W8413" s="319"/>
      <c r="X8413" s="319"/>
      <c r="Y8413" s="319"/>
      <c r="Z8413" s="319"/>
      <c r="AA8413" s="319"/>
      <c r="AB8413" s="319"/>
      <c r="AC8413" s="319"/>
      <c r="AD8413" s="319"/>
      <c r="AE8413" s="319"/>
      <c r="AF8413" s="319"/>
    </row>
    <row r="8414" spans="2:32" s="313" customFormat="1" hidden="1" x14ac:dyDescent="0.25">
      <c r="B8414" s="313" t="s">
        <v>1761</v>
      </c>
      <c r="C8414" s="672"/>
      <c r="D8414" s="313" t="s">
        <v>13771</v>
      </c>
      <c r="E8414" s="313" t="s">
        <v>1762</v>
      </c>
      <c r="I8414" s="313" t="s">
        <v>1763</v>
      </c>
      <c r="J8414" s="313" t="s">
        <v>426</v>
      </c>
      <c r="K8414" s="313">
        <v>51</v>
      </c>
      <c r="L8414" s="319"/>
      <c r="M8414" s="319">
        <v>6</v>
      </c>
      <c r="N8414" s="319">
        <v>50</v>
      </c>
      <c r="O8414" s="319" t="s">
        <v>9644</v>
      </c>
      <c r="P8414" s="319">
        <v>114</v>
      </c>
      <c r="Q8414" s="319">
        <v>1</v>
      </c>
      <c r="R8414" s="319">
        <v>13</v>
      </c>
      <c r="S8414" s="319" t="s">
        <v>9648</v>
      </c>
      <c r="T8414" s="319">
        <v>1085</v>
      </c>
      <c r="U8414" s="319">
        <v>51.113999999999997</v>
      </c>
      <c r="V8414" s="319">
        <v>-114.02</v>
      </c>
      <c r="W8414" s="319"/>
      <c r="X8414" s="319"/>
      <c r="Y8414" s="319"/>
      <c r="Z8414" s="319"/>
      <c r="AA8414" s="319"/>
      <c r="AB8414" s="319"/>
      <c r="AC8414" s="319"/>
      <c r="AD8414" s="319"/>
      <c r="AE8414" s="319"/>
      <c r="AF8414" s="319"/>
    </row>
    <row r="8415" spans="2:32" s="313" customFormat="1" hidden="1" x14ac:dyDescent="0.25">
      <c r="B8415" s="313" t="s">
        <v>8112</v>
      </c>
      <c r="C8415" s="672"/>
      <c r="D8415" s="313" t="s">
        <v>13772</v>
      </c>
      <c r="E8415" s="313" t="s">
        <v>8113</v>
      </c>
      <c r="I8415" s="313" t="s">
        <v>8112</v>
      </c>
      <c r="J8415" s="313" t="s">
        <v>426</v>
      </c>
      <c r="K8415" s="313">
        <v>54</v>
      </c>
      <c r="L8415" s="319"/>
      <c r="M8415" s="319">
        <v>49</v>
      </c>
      <c r="N8415" s="319">
        <v>29</v>
      </c>
      <c r="O8415" s="319" t="s">
        <v>9644</v>
      </c>
      <c r="P8415" s="319">
        <v>127</v>
      </c>
      <c r="Q8415" s="319">
        <v>10</v>
      </c>
      <c r="R8415" s="319">
        <v>58</v>
      </c>
      <c r="S8415" s="319" t="s">
        <v>9648</v>
      </c>
      <c r="T8415" s="319">
        <v>522</v>
      </c>
      <c r="U8415" s="319">
        <v>54.825000000000003</v>
      </c>
      <c r="V8415" s="319">
        <v>-127.18300000000001</v>
      </c>
      <c r="W8415" s="319"/>
      <c r="X8415" s="319"/>
      <c r="Y8415" s="319"/>
      <c r="Z8415" s="319"/>
      <c r="AA8415" s="319"/>
      <c r="AB8415" s="319"/>
      <c r="AC8415" s="319"/>
      <c r="AD8415" s="319"/>
      <c r="AE8415" s="319"/>
      <c r="AF8415" s="319"/>
    </row>
    <row r="8416" spans="2:32" s="313" customFormat="1" hidden="1" x14ac:dyDescent="0.25">
      <c r="B8416" s="313" t="s">
        <v>3091</v>
      </c>
      <c r="C8416" s="672"/>
      <c r="D8416" s="313" t="s">
        <v>13773</v>
      </c>
      <c r="E8416" s="313" t="s">
        <v>3092</v>
      </c>
      <c r="I8416" s="313" t="s">
        <v>3091</v>
      </c>
      <c r="J8416" s="313" t="s">
        <v>426</v>
      </c>
      <c r="K8416" s="313">
        <v>58</v>
      </c>
      <c r="L8416" s="319"/>
      <c r="M8416" s="319">
        <v>50</v>
      </c>
      <c r="N8416" s="319">
        <v>11</v>
      </c>
      <c r="O8416" s="319" t="s">
        <v>9644</v>
      </c>
      <c r="P8416" s="319">
        <v>122</v>
      </c>
      <c r="Q8416" s="319">
        <v>35</v>
      </c>
      <c r="R8416" s="319">
        <v>49</v>
      </c>
      <c r="S8416" s="319" t="s">
        <v>9648</v>
      </c>
      <c r="T8416" s="319">
        <v>382</v>
      </c>
      <c r="U8416" s="319">
        <v>58.835999999999999</v>
      </c>
      <c r="V8416" s="319">
        <v>-122.59699999999999</v>
      </c>
      <c r="W8416" s="319"/>
      <c r="X8416" s="319"/>
      <c r="Y8416" s="319"/>
      <c r="Z8416" s="319"/>
      <c r="AA8416" s="319"/>
      <c r="AB8416" s="319"/>
      <c r="AC8416" s="319"/>
      <c r="AD8416" s="319"/>
      <c r="AE8416" s="319"/>
      <c r="AF8416" s="319"/>
    </row>
    <row r="8417" spans="2:32" s="313" customFormat="1" hidden="1" x14ac:dyDescent="0.25">
      <c r="B8417" s="313" t="s">
        <v>6720</v>
      </c>
      <c r="C8417" s="672"/>
      <c r="D8417" s="313" t="s">
        <v>13774</v>
      </c>
      <c r="E8417" s="313" t="s">
        <v>6721</v>
      </c>
      <c r="I8417" s="313" t="s">
        <v>6720</v>
      </c>
      <c r="J8417" s="313" t="s">
        <v>426</v>
      </c>
      <c r="K8417" s="313">
        <v>49</v>
      </c>
      <c r="L8417" s="319"/>
      <c r="M8417" s="319">
        <v>27</v>
      </c>
      <c r="N8417" s="319">
        <v>46</v>
      </c>
      <c r="O8417" s="319" t="s">
        <v>9644</v>
      </c>
      <c r="P8417" s="319">
        <v>119</v>
      </c>
      <c r="Q8417" s="319">
        <v>36</v>
      </c>
      <c r="R8417" s="319">
        <v>8</v>
      </c>
      <c r="S8417" s="319" t="s">
        <v>9648</v>
      </c>
      <c r="T8417" s="319">
        <v>345</v>
      </c>
      <c r="U8417" s="319">
        <v>49.463000000000001</v>
      </c>
      <c r="V8417" s="319">
        <v>-119.602</v>
      </c>
      <c r="W8417" s="319"/>
      <c r="X8417" s="319"/>
      <c r="Y8417" s="319"/>
      <c r="Z8417" s="319"/>
      <c r="AA8417" s="319"/>
      <c r="AB8417" s="319"/>
      <c r="AC8417" s="319"/>
      <c r="AD8417" s="319"/>
      <c r="AE8417" s="319"/>
      <c r="AF8417" s="319"/>
    </row>
    <row r="8418" spans="2:32" s="313" customFormat="1" hidden="1" x14ac:dyDescent="0.25">
      <c r="B8418" s="313" t="s">
        <v>2009</v>
      </c>
      <c r="C8418" s="672"/>
      <c r="D8418" s="313" t="s">
        <v>13775</v>
      </c>
      <c r="E8418" s="313" t="s">
        <v>2010</v>
      </c>
      <c r="I8418" s="313" t="s">
        <v>2009</v>
      </c>
      <c r="J8418" s="313" t="s">
        <v>426</v>
      </c>
      <c r="K8418" s="313">
        <v>46</v>
      </c>
      <c r="L8418" s="319"/>
      <c r="M8418" s="319">
        <v>17</v>
      </c>
      <c r="N8418" s="319">
        <v>24</v>
      </c>
      <c r="O8418" s="319" t="s">
        <v>9644</v>
      </c>
      <c r="P8418" s="319">
        <v>63</v>
      </c>
      <c r="Q8418" s="319">
        <v>7</v>
      </c>
      <c r="R8418" s="319">
        <v>16</v>
      </c>
      <c r="S8418" s="319" t="s">
        <v>9648</v>
      </c>
      <c r="T8418" s="319">
        <v>49</v>
      </c>
      <c r="U8418" s="319">
        <v>46.29</v>
      </c>
      <c r="V8418" s="319">
        <v>-63.121000000000002</v>
      </c>
      <c r="W8418" s="319"/>
      <c r="X8418" s="319"/>
      <c r="Y8418" s="319"/>
      <c r="Z8418" s="319"/>
      <c r="AA8418" s="319"/>
      <c r="AB8418" s="319"/>
      <c r="AC8418" s="319"/>
      <c r="AD8418" s="319"/>
      <c r="AE8418" s="319"/>
      <c r="AF8418" s="319"/>
    </row>
    <row r="8419" spans="2:32" s="313" customFormat="1" hidden="1" x14ac:dyDescent="0.25">
      <c r="B8419" s="313" t="s">
        <v>8178</v>
      </c>
      <c r="C8419" s="672"/>
      <c r="D8419" s="313" t="s">
        <v>13776</v>
      </c>
      <c r="E8419" s="313" t="s">
        <v>8179</v>
      </c>
      <c r="I8419" s="313" t="s">
        <v>8180</v>
      </c>
      <c r="J8419" s="313" t="s">
        <v>426</v>
      </c>
      <c r="K8419" s="313">
        <v>69</v>
      </c>
      <c r="L8419" s="319"/>
      <c r="M8419" s="319">
        <v>32</v>
      </c>
      <c r="N8419" s="319">
        <v>48</v>
      </c>
      <c r="O8419" s="319" t="s">
        <v>9644</v>
      </c>
      <c r="P8419" s="319">
        <v>93</v>
      </c>
      <c r="Q8419" s="319">
        <v>34</v>
      </c>
      <c r="R8419" s="319">
        <v>36</v>
      </c>
      <c r="S8419" s="319" t="s">
        <v>9648</v>
      </c>
      <c r="T8419" s="319">
        <v>29</v>
      </c>
      <c r="U8419" s="319">
        <v>69.546999999999997</v>
      </c>
      <c r="V8419" s="319">
        <v>-93.576999999999998</v>
      </c>
      <c r="W8419" s="319"/>
      <c r="X8419" s="319"/>
      <c r="Y8419" s="319"/>
      <c r="Z8419" s="319"/>
      <c r="AA8419" s="319"/>
      <c r="AB8419" s="319"/>
      <c r="AC8419" s="319"/>
      <c r="AD8419" s="319"/>
      <c r="AE8419" s="319"/>
      <c r="AF8419" s="319"/>
    </row>
    <row r="8420" spans="2:32" s="313" customFormat="1" hidden="1" x14ac:dyDescent="0.25">
      <c r="B8420" s="313" t="s">
        <v>9142</v>
      </c>
      <c r="C8420" s="672"/>
      <c r="D8420" s="313" t="s">
        <v>13777</v>
      </c>
      <c r="E8420" s="313" t="s">
        <v>9143</v>
      </c>
      <c r="I8420" s="313" t="s">
        <v>9144</v>
      </c>
      <c r="J8420" s="313" t="s">
        <v>426</v>
      </c>
      <c r="K8420" s="313">
        <v>48</v>
      </c>
      <c r="L8420" s="319"/>
      <c r="M8420" s="319">
        <v>38</v>
      </c>
      <c r="N8420" s="319">
        <v>49</v>
      </c>
      <c r="O8420" s="319" t="s">
        <v>9644</v>
      </c>
      <c r="P8420" s="319">
        <v>123</v>
      </c>
      <c r="Q8420" s="319">
        <v>25</v>
      </c>
      <c r="R8420" s="319">
        <v>33</v>
      </c>
      <c r="S8420" s="319" t="s">
        <v>9648</v>
      </c>
      <c r="T8420" s="319">
        <v>20</v>
      </c>
      <c r="U8420" s="319">
        <v>48.646999999999998</v>
      </c>
      <c r="V8420" s="319">
        <v>-123.426</v>
      </c>
      <c r="W8420" s="319"/>
      <c r="X8420" s="319"/>
      <c r="Y8420" s="319"/>
      <c r="Z8420" s="319"/>
      <c r="AA8420" s="319"/>
      <c r="AB8420" s="319"/>
      <c r="AC8420" s="319"/>
      <c r="AD8420" s="319"/>
      <c r="AE8420" s="319"/>
      <c r="AF8420" s="319"/>
    </row>
    <row r="8421" spans="2:32" s="313" customFormat="1" hidden="1" x14ac:dyDescent="0.25">
      <c r="B8421" s="313" t="s">
        <v>5149</v>
      </c>
      <c r="C8421" s="672"/>
      <c r="D8421" s="313" t="s">
        <v>13778</v>
      </c>
      <c r="E8421" s="313" t="s">
        <v>5150</v>
      </c>
      <c r="I8421" s="313" t="s">
        <v>5149</v>
      </c>
      <c r="J8421" s="313" t="s">
        <v>426</v>
      </c>
      <c r="K8421" s="313">
        <v>56</v>
      </c>
      <c r="L8421" s="319"/>
      <c r="M8421" s="319">
        <v>51</v>
      </c>
      <c r="N8421" s="319">
        <v>50</v>
      </c>
      <c r="O8421" s="319" t="s">
        <v>9644</v>
      </c>
      <c r="P8421" s="319">
        <v>101</v>
      </c>
      <c r="Q8421" s="319">
        <v>4</v>
      </c>
      <c r="R8421" s="319">
        <v>34</v>
      </c>
      <c r="S8421" s="319" t="s">
        <v>9648</v>
      </c>
      <c r="T8421" s="319">
        <v>357</v>
      </c>
      <c r="U8421" s="319">
        <v>56.863999999999997</v>
      </c>
      <c r="V8421" s="319">
        <v>-101.07599999999999</v>
      </c>
      <c r="W8421" s="319"/>
      <c r="X8421" s="319"/>
      <c r="Y8421" s="319"/>
      <c r="Z8421" s="319"/>
      <c r="AA8421" s="319"/>
      <c r="AB8421" s="319"/>
      <c r="AC8421" s="319"/>
      <c r="AD8421" s="319"/>
      <c r="AE8421" s="319"/>
      <c r="AF8421" s="319"/>
    </row>
    <row r="8422" spans="2:32" s="313" customFormat="1" hidden="1" x14ac:dyDescent="0.25">
      <c r="B8422" s="313" t="s">
        <v>8383</v>
      </c>
      <c r="C8422" s="672"/>
      <c r="D8422" s="313" t="s">
        <v>13779</v>
      </c>
      <c r="E8422" s="313" t="s">
        <v>8384</v>
      </c>
      <c r="I8422" s="313" t="s">
        <v>8383</v>
      </c>
      <c r="J8422" s="313" t="s">
        <v>426</v>
      </c>
      <c r="K8422" s="313">
        <v>50</v>
      </c>
      <c r="L8422" s="319"/>
      <c r="M8422" s="319">
        <v>17</v>
      </c>
      <c r="N8422" s="319">
        <v>31</v>
      </c>
      <c r="O8422" s="319" t="s">
        <v>9644</v>
      </c>
      <c r="P8422" s="319">
        <v>107</v>
      </c>
      <c r="Q8422" s="319">
        <v>41</v>
      </c>
      <c r="R8422" s="319">
        <v>26</v>
      </c>
      <c r="S8422" s="319" t="s">
        <v>9648</v>
      </c>
      <c r="T8422" s="319">
        <v>817</v>
      </c>
      <c r="U8422" s="319">
        <v>50.292000000000002</v>
      </c>
      <c r="V8422" s="319">
        <v>-107.691</v>
      </c>
      <c r="W8422" s="319"/>
      <c r="X8422" s="319"/>
      <c r="Y8422" s="319"/>
      <c r="Z8422" s="319"/>
      <c r="AA8422" s="319"/>
      <c r="AB8422" s="319"/>
      <c r="AC8422" s="319"/>
      <c r="AD8422" s="319"/>
      <c r="AE8422" s="319"/>
      <c r="AF8422" s="319"/>
    </row>
    <row r="8423" spans="2:32" s="313" customFormat="1" hidden="1" x14ac:dyDescent="0.25">
      <c r="B8423" s="313" t="s">
        <v>2140</v>
      </c>
      <c r="C8423" s="672"/>
      <c r="D8423" s="313" t="s">
        <v>13780</v>
      </c>
      <c r="E8423" s="313" t="s">
        <v>2141</v>
      </c>
      <c r="I8423" s="313" t="s">
        <v>2140</v>
      </c>
      <c r="J8423" s="313" t="s">
        <v>426</v>
      </c>
      <c r="K8423" s="313">
        <v>58</v>
      </c>
      <c r="L8423" s="319"/>
      <c r="M8423" s="319">
        <v>44</v>
      </c>
      <c r="N8423" s="319">
        <v>21</v>
      </c>
      <c r="O8423" s="319" t="s">
        <v>9644</v>
      </c>
      <c r="P8423" s="319">
        <v>94</v>
      </c>
      <c r="Q8423" s="319">
        <v>3</v>
      </c>
      <c r="R8423" s="319">
        <v>54</v>
      </c>
      <c r="S8423" s="319" t="s">
        <v>9648</v>
      </c>
      <c r="T8423" s="319">
        <v>29</v>
      </c>
      <c r="U8423" s="319">
        <v>58.738999999999997</v>
      </c>
      <c r="V8423" s="319">
        <v>-94.064999999999998</v>
      </c>
      <c r="W8423" s="319"/>
      <c r="X8423" s="319"/>
      <c r="Y8423" s="319"/>
      <c r="Z8423" s="319"/>
      <c r="AA8423" s="319"/>
      <c r="AB8423" s="319"/>
      <c r="AC8423" s="319"/>
      <c r="AD8423" s="319"/>
      <c r="AE8423" s="319"/>
      <c r="AF8423" s="319"/>
    </row>
    <row r="8424" spans="2:32" s="313" customFormat="1" hidden="1" x14ac:dyDescent="0.25">
      <c r="B8424" s="313" t="s">
        <v>3359</v>
      </c>
      <c r="C8424" s="672"/>
      <c r="D8424" s="313" t="s">
        <v>13781</v>
      </c>
      <c r="E8424" s="313" t="s">
        <v>3360</v>
      </c>
      <c r="I8424" s="313" t="s">
        <v>3359</v>
      </c>
      <c r="J8424" s="313" t="s">
        <v>426</v>
      </c>
      <c r="K8424" s="313">
        <v>53</v>
      </c>
      <c r="L8424" s="319"/>
      <c r="M8424" s="319">
        <v>19</v>
      </c>
      <c r="N8424" s="319">
        <v>9</v>
      </c>
      <c r="O8424" s="319" t="s">
        <v>9644</v>
      </c>
      <c r="P8424" s="319">
        <v>60</v>
      </c>
      <c r="Q8424" s="319">
        <v>25</v>
      </c>
      <c r="R8424" s="319">
        <v>33</v>
      </c>
      <c r="S8424" s="319" t="s">
        <v>9648</v>
      </c>
      <c r="T8424" s="319">
        <v>49</v>
      </c>
      <c r="U8424" s="319">
        <v>53.319000000000003</v>
      </c>
      <c r="V8424" s="319">
        <v>-60.426000000000002</v>
      </c>
      <c r="W8424" s="319"/>
      <c r="X8424" s="319"/>
      <c r="Y8424" s="319"/>
      <c r="Z8424" s="319"/>
      <c r="AA8424" s="319"/>
      <c r="AB8424" s="319"/>
      <c r="AC8424" s="319"/>
      <c r="AD8424" s="319"/>
      <c r="AE8424" s="319"/>
      <c r="AF8424" s="319"/>
    </row>
    <row r="8425" spans="2:32" s="313" customFormat="1" hidden="1" x14ac:dyDescent="0.25">
      <c r="B8425" s="313" t="s">
        <v>8216</v>
      </c>
      <c r="C8425" s="672"/>
      <c r="D8425" s="313" t="s">
        <v>13782</v>
      </c>
      <c r="E8425" s="313" t="s">
        <v>8217</v>
      </c>
      <c r="I8425" s="313" t="s">
        <v>8218</v>
      </c>
      <c r="J8425" s="313" t="s">
        <v>426</v>
      </c>
      <c r="K8425" s="313">
        <v>47</v>
      </c>
      <c r="L8425" s="319"/>
      <c r="M8425" s="319">
        <v>37</v>
      </c>
      <c r="N8425" s="319">
        <v>7</v>
      </c>
      <c r="O8425" s="319" t="s">
        <v>9644</v>
      </c>
      <c r="P8425" s="319">
        <v>52</v>
      </c>
      <c r="Q8425" s="319">
        <v>45</v>
      </c>
      <c r="R8425" s="319">
        <v>7</v>
      </c>
      <c r="S8425" s="319" t="s">
        <v>9648</v>
      </c>
      <c r="T8425" s="319">
        <v>141</v>
      </c>
      <c r="U8425" s="319">
        <v>47.619</v>
      </c>
      <c r="V8425" s="319">
        <v>-52.752000000000002</v>
      </c>
      <c r="W8425" s="319"/>
      <c r="X8425" s="319"/>
      <c r="Y8425" s="319"/>
      <c r="Z8425" s="319"/>
      <c r="AA8425" s="319"/>
      <c r="AB8425" s="319"/>
      <c r="AC8425" s="319"/>
      <c r="AD8425" s="319"/>
      <c r="AE8425" s="319"/>
      <c r="AF8425" s="319"/>
    </row>
    <row r="8426" spans="2:32" s="313" customFormat="1" hidden="1" x14ac:dyDescent="0.25">
      <c r="B8426" s="313" t="s">
        <v>4252</v>
      </c>
      <c r="C8426" s="672"/>
      <c r="D8426" s="313" t="s">
        <v>13783</v>
      </c>
      <c r="E8426" s="313" t="s">
        <v>4253</v>
      </c>
      <c r="I8426" s="313" t="s">
        <v>4252</v>
      </c>
      <c r="J8426" s="313" t="s">
        <v>426</v>
      </c>
      <c r="K8426" s="313">
        <v>49</v>
      </c>
      <c r="L8426" s="319"/>
      <c r="M8426" s="319">
        <v>24</v>
      </c>
      <c r="N8426" s="319">
        <v>50</v>
      </c>
      <c r="O8426" s="319" t="s">
        <v>9644</v>
      </c>
      <c r="P8426" s="319">
        <v>82</v>
      </c>
      <c r="Q8426" s="319">
        <v>28</v>
      </c>
      <c r="R8426" s="319">
        <v>3</v>
      </c>
      <c r="S8426" s="319" t="s">
        <v>9648</v>
      </c>
      <c r="T8426" s="319">
        <v>227</v>
      </c>
      <c r="U8426" s="319">
        <v>49.414000000000001</v>
      </c>
      <c r="V8426" s="319">
        <v>-82.468000000000004</v>
      </c>
      <c r="W8426" s="319"/>
      <c r="X8426" s="319"/>
      <c r="Y8426" s="319"/>
      <c r="Z8426" s="319"/>
      <c r="AA8426" s="319"/>
      <c r="AB8426" s="319"/>
      <c r="AC8426" s="319"/>
      <c r="AD8426" s="319"/>
      <c r="AE8426" s="319"/>
      <c r="AF8426" s="319"/>
    </row>
    <row r="8427" spans="2:32" s="313" customFormat="1" hidden="1" x14ac:dyDescent="0.25">
      <c r="B8427" s="313" t="s">
        <v>902</v>
      </c>
      <c r="C8427" s="672"/>
      <c r="D8427" s="313" t="s">
        <v>13784</v>
      </c>
      <c r="E8427" s="313" t="s">
        <v>903</v>
      </c>
      <c r="I8427" s="313" t="s">
        <v>902</v>
      </c>
      <c r="J8427" s="313" t="s">
        <v>426</v>
      </c>
      <c r="K8427" s="313">
        <v>50</v>
      </c>
      <c r="L8427" s="319"/>
      <c r="M8427" s="319">
        <v>17</v>
      </c>
      <c r="N8427" s="319">
        <v>25</v>
      </c>
      <c r="O8427" s="319" t="s">
        <v>9644</v>
      </c>
      <c r="P8427" s="319">
        <v>88</v>
      </c>
      <c r="Q8427" s="319">
        <v>54</v>
      </c>
      <c r="R8427" s="319">
        <v>35</v>
      </c>
      <c r="S8427" s="319" t="s">
        <v>9648</v>
      </c>
      <c r="T8427" s="319">
        <v>323</v>
      </c>
      <c r="U8427" s="319">
        <v>50.29</v>
      </c>
      <c r="V8427" s="319">
        <v>-88.91</v>
      </c>
      <c r="W8427" s="319"/>
      <c r="X8427" s="319"/>
      <c r="Y8427" s="319"/>
      <c r="Z8427" s="319"/>
      <c r="AA8427" s="319"/>
      <c r="AB8427" s="319"/>
      <c r="AC8427" s="319"/>
      <c r="AD8427" s="319"/>
      <c r="AE8427" s="319"/>
      <c r="AF8427" s="319"/>
    </row>
    <row r="8428" spans="2:32" s="313" customFormat="1" hidden="1" x14ac:dyDescent="0.25">
      <c r="B8428" s="313" t="s">
        <v>5817</v>
      </c>
      <c r="C8428" s="672"/>
      <c r="D8428" s="313" t="s">
        <v>13785</v>
      </c>
      <c r="E8428" s="313" t="s">
        <v>5818</v>
      </c>
      <c r="I8428" s="313" t="s">
        <v>5817</v>
      </c>
      <c r="J8428" s="313" t="s">
        <v>426</v>
      </c>
      <c r="K8428" s="313">
        <v>48</v>
      </c>
      <c r="L8428" s="319"/>
      <c r="M8428" s="319">
        <v>36</v>
      </c>
      <c r="N8428" s="319">
        <v>31</v>
      </c>
      <c r="O8428" s="319" t="s">
        <v>9644</v>
      </c>
      <c r="P8428" s="319">
        <v>68</v>
      </c>
      <c r="Q8428" s="319">
        <v>12</v>
      </c>
      <c r="R8428" s="319">
        <v>29</v>
      </c>
      <c r="S8428" s="319" t="s">
        <v>9648</v>
      </c>
      <c r="T8428" s="319">
        <v>53</v>
      </c>
      <c r="U8428" s="319">
        <v>48.609000000000002</v>
      </c>
      <c r="V8428" s="319">
        <v>-68.207999999999998</v>
      </c>
      <c r="W8428" s="319"/>
      <c r="X8428" s="319"/>
      <c r="Y8428" s="319"/>
      <c r="Z8428" s="319"/>
      <c r="AA8428" s="319"/>
      <c r="AB8428" s="319"/>
      <c r="AC8428" s="319"/>
      <c r="AD8428" s="319"/>
      <c r="AE8428" s="319"/>
      <c r="AF8428" s="319"/>
    </row>
    <row r="8429" spans="2:32" s="313" customFormat="1" hidden="1" x14ac:dyDescent="0.25">
      <c r="B8429" s="313" t="s">
        <v>8786</v>
      </c>
      <c r="C8429" s="672"/>
      <c r="D8429" s="313" t="s">
        <v>13786</v>
      </c>
      <c r="E8429" s="313" t="s">
        <v>8791</v>
      </c>
      <c r="I8429" s="313" t="s">
        <v>8792</v>
      </c>
      <c r="J8429" s="313" t="s">
        <v>426</v>
      </c>
      <c r="K8429" s="313">
        <v>43</v>
      </c>
      <c r="L8429" s="319"/>
      <c r="M8429" s="319">
        <v>40</v>
      </c>
      <c r="N8429" s="319">
        <v>38</v>
      </c>
      <c r="O8429" s="319" t="s">
        <v>9644</v>
      </c>
      <c r="P8429" s="319">
        <v>79</v>
      </c>
      <c r="Q8429" s="319">
        <v>37</v>
      </c>
      <c r="R8429" s="319">
        <v>50</v>
      </c>
      <c r="S8429" s="319" t="s">
        <v>9648</v>
      </c>
      <c r="T8429" s="319">
        <v>174</v>
      </c>
      <c r="U8429" s="319">
        <v>43.677</v>
      </c>
      <c r="V8429" s="319">
        <v>-79.631</v>
      </c>
      <c r="W8429" s="319"/>
      <c r="X8429" s="319"/>
      <c r="Y8429" s="319"/>
      <c r="Z8429" s="319"/>
      <c r="AA8429" s="319"/>
      <c r="AB8429" s="319"/>
      <c r="AC8429" s="319"/>
      <c r="AD8429" s="319"/>
      <c r="AE8429" s="319"/>
      <c r="AF8429" s="319"/>
    </row>
    <row r="8430" spans="2:32" s="313" customFormat="1" hidden="1" x14ac:dyDescent="0.25">
      <c r="B8430" s="313" t="s">
        <v>8786</v>
      </c>
      <c r="C8430" s="672"/>
      <c r="D8430" s="313" t="s">
        <v>13787</v>
      </c>
      <c r="E8430" s="313" t="s">
        <v>8793</v>
      </c>
      <c r="I8430" s="313" t="s">
        <v>8794</v>
      </c>
      <c r="J8430" s="313" t="s">
        <v>426</v>
      </c>
      <c r="K8430" s="313">
        <v>43</v>
      </c>
      <c r="L8430" s="319"/>
      <c r="M8430" s="319">
        <v>44</v>
      </c>
      <c r="N8430" s="319">
        <v>33</v>
      </c>
      <c r="O8430" s="319" t="s">
        <v>9644</v>
      </c>
      <c r="P8430" s="319">
        <v>79</v>
      </c>
      <c r="Q8430" s="319">
        <v>27</v>
      </c>
      <c r="R8430" s="319">
        <v>56</v>
      </c>
      <c r="S8430" s="319" t="s">
        <v>9648</v>
      </c>
      <c r="T8430" s="319">
        <v>199</v>
      </c>
      <c r="U8430" s="319">
        <v>43.741999999999997</v>
      </c>
      <c r="V8430" s="319">
        <v>-79.465999999999994</v>
      </c>
      <c r="W8430" s="319"/>
      <c r="X8430" s="319"/>
      <c r="Y8430" s="319"/>
      <c r="Z8430" s="319"/>
      <c r="AA8430" s="319"/>
      <c r="AB8430" s="319"/>
      <c r="AC8430" s="319"/>
      <c r="AD8430" s="319"/>
      <c r="AE8430" s="319"/>
      <c r="AF8430" s="319"/>
    </row>
    <row r="8431" spans="2:32" s="313" customFormat="1" hidden="1" x14ac:dyDescent="0.25">
      <c r="B8431" s="313" t="s">
        <v>3363</v>
      </c>
      <c r="C8431" s="672"/>
      <c r="D8431" s="313" t="s">
        <v>13788</v>
      </c>
      <c r="E8431" s="313" t="s">
        <v>3364</v>
      </c>
      <c r="I8431" s="313" t="s">
        <v>3365</v>
      </c>
      <c r="J8431" s="313" t="s">
        <v>426</v>
      </c>
      <c r="K8431" s="313">
        <v>45</v>
      </c>
      <c r="L8431" s="319"/>
      <c r="M8431" s="319">
        <v>53</v>
      </c>
      <c r="N8431" s="319">
        <v>7</v>
      </c>
      <c r="O8431" s="319" t="s">
        <v>9644</v>
      </c>
      <c r="P8431" s="319">
        <v>82</v>
      </c>
      <c r="Q8431" s="319">
        <v>34</v>
      </c>
      <c r="R8431" s="319">
        <v>4</v>
      </c>
      <c r="S8431" s="319" t="s">
        <v>9648</v>
      </c>
      <c r="T8431" s="319">
        <v>194</v>
      </c>
      <c r="U8431" s="319">
        <v>45.884999999999998</v>
      </c>
      <c r="V8431" s="319">
        <v>-82.567999999999998</v>
      </c>
      <c r="W8431" s="319"/>
      <c r="X8431" s="319"/>
      <c r="Y8431" s="319"/>
      <c r="Z8431" s="319"/>
      <c r="AA8431" s="319"/>
      <c r="AB8431" s="319"/>
      <c r="AC8431" s="319"/>
      <c r="AD8431" s="319"/>
      <c r="AE8431" s="319"/>
      <c r="AF8431" s="319"/>
    </row>
    <row r="8432" spans="2:32" s="313" customFormat="1" hidden="1" x14ac:dyDescent="0.25">
      <c r="B8432" s="313" t="s">
        <v>9503</v>
      </c>
      <c r="C8432" s="672"/>
      <c r="D8432" s="313" t="s">
        <v>13789</v>
      </c>
      <c r="E8432" s="313" t="s">
        <v>9504</v>
      </c>
      <c r="I8432" s="313" t="s">
        <v>9503</v>
      </c>
      <c r="J8432" s="313" t="s">
        <v>426</v>
      </c>
      <c r="K8432" s="313">
        <v>62</v>
      </c>
      <c r="L8432" s="319"/>
      <c r="M8432" s="319">
        <v>27</v>
      </c>
      <c r="N8432" s="319">
        <v>46</v>
      </c>
      <c r="O8432" s="319" t="s">
        <v>9644</v>
      </c>
      <c r="P8432" s="319">
        <v>114</v>
      </c>
      <c r="Q8432" s="319">
        <v>26</v>
      </c>
      <c r="R8432" s="319">
        <v>25</v>
      </c>
      <c r="S8432" s="319" t="s">
        <v>9648</v>
      </c>
      <c r="T8432" s="319">
        <v>206</v>
      </c>
      <c r="U8432" s="319">
        <v>62.463000000000001</v>
      </c>
      <c r="V8432" s="319">
        <v>-114.44</v>
      </c>
      <c r="W8432" s="319"/>
      <c r="X8432" s="319"/>
      <c r="Y8432" s="319"/>
      <c r="Z8432" s="319"/>
      <c r="AA8432" s="319"/>
      <c r="AB8432" s="319"/>
      <c r="AC8432" s="319"/>
      <c r="AD8432" s="319"/>
      <c r="AE8432" s="319"/>
      <c r="AF8432" s="319"/>
    </row>
    <row r="8433" spans="2:32" s="313" customFormat="1" hidden="1" x14ac:dyDescent="0.25">
      <c r="B8433" s="313" t="s">
        <v>8102</v>
      </c>
      <c r="C8433" s="672"/>
      <c r="D8433" s="313" t="s">
        <v>13790</v>
      </c>
      <c r="E8433" s="313" t="s">
        <v>8103</v>
      </c>
      <c r="I8433" s="313" t="s">
        <v>8102</v>
      </c>
      <c r="J8433" s="313" t="s">
        <v>426</v>
      </c>
      <c r="K8433" s="313">
        <v>55</v>
      </c>
      <c r="L8433" s="319"/>
      <c r="M8433" s="319">
        <v>17</v>
      </c>
      <c r="N8433" s="319">
        <v>36</v>
      </c>
      <c r="O8433" s="319" t="s">
        <v>9644</v>
      </c>
      <c r="P8433" s="319">
        <v>114</v>
      </c>
      <c r="Q8433" s="319">
        <v>46</v>
      </c>
      <c r="R8433" s="319">
        <v>42</v>
      </c>
      <c r="S8433" s="319" t="s">
        <v>9648</v>
      </c>
      <c r="T8433" s="319">
        <v>583</v>
      </c>
      <c r="U8433" s="319">
        <v>55.292999999999999</v>
      </c>
      <c r="V8433" s="319">
        <v>-114.77800000000001</v>
      </c>
      <c r="W8433" s="319"/>
      <c r="X8433" s="319"/>
      <c r="Y8433" s="319"/>
      <c r="Z8433" s="319"/>
      <c r="AA8433" s="319"/>
      <c r="AB8433" s="319"/>
      <c r="AC8433" s="319"/>
      <c r="AD8433" s="319"/>
      <c r="AE8433" s="319"/>
      <c r="AF8433" s="319"/>
    </row>
    <row r="8434" spans="2:32" s="313" customFormat="1" hidden="1" x14ac:dyDescent="0.25">
      <c r="B8434" s="313" t="s">
        <v>7746</v>
      </c>
      <c r="C8434" s="672"/>
      <c r="D8434" s="313" t="s">
        <v>13791</v>
      </c>
      <c r="E8434" s="313" t="s">
        <v>7747</v>
      </c>
      <c r="I8434" s="313" t="s">
        <v>7746</v>
      </c>
      <c r="J8434" s="313" t="s">
        <v>426</v>
      </c>
      <c r="K8434" s="313">
        <v>53</v>
      </c>
      <c r="L8434" s="319"/>
      <c r="M8434" s="319">
        <v>15</v>
      </c>
      <c r="N8434" s="319">
        <v>15</v>
      </c>
      <c r="O8434" s="319" t="s">
        <v>9644</v>
      </c>
      <c r="P8434" s="319">
        <v>131</v>
      </c>
      <c r="Q8434" s="319">
        <v>48</v>
      </c>
      <c r="R8434" s="319">
        <v>50</v>
      </c>
      <c r="S8434" s="319" t="s">
        <v>9648</v>
      </c>
      <c r="T8434" s="319">
        <v>7</v>
      </c>
      <c r="U8434" s="319">
        <v>53.253999999999998</v>
      </c>
      <c r="V8434" s="319">
        <v>-131.81399999999999</v>
      </c>
      <c r="W8434" s="319"/>
      <c r="X8434" s="319"/>
      <c r="Y8434" s="319"/>
      <c r="Z8434" s="319"/>
      <c r="AA8434" s="319"/>
      <c r="AB8434" s="319"/>
      <c r="AC8434" s="319"/>
      <c r="AD8434" s="319"/>
      <c r="AE8434" s="319"/>
      <c r="AF8434" s="319"/>
    </row>
    <row r="8435" spans="2:32" s="313" customFormat="1" hidden="1" x14ac:dyDescent="0.25">
      <c r="B8435" s="313" t="s">
        <v>7869</v>
      </c>
      <c r="C8435" s="672"/>
      <c r="D8435" s="313" t="s">
        <v>13792</v>
      </c>
      <c r="E8435" s="313" t="s">
        <v>7870</v>
      </c>
      <c r="I8435" s="313" t="s">
        <v>7871</v>
      </c>
      <c r="J8435" s="313" t="s">
        <v>426</v>
      </c>
      <c r="K8435" s="313">
        <v>42</v>
      </c>
      <c r="L8435" s="319"/>
      <c r="M8435" s="319">
        <v>59</v>
      </c>
      <c r="N8435" s="319">
        <v>58</v>
      </c>
      <c r="O8435" s="319" t="s">
        <v>9644</v>
      </c>
      <c r="P8435" s="319">
        <v>82</v>
      </c>
      <c r="Q8435" s="319">
        <v>18</v>
      </c>
      <c r="R8435" s="319">
        <v>32</v>
      </c>
      <c r="S8435" s="319" t="s">
        <v>9648</v>
      </c>
      <c r="T8435" s="319">
        <v>182</v>
      </c>
      <c r="U8435" s="319">
        <v>42.999000000000002</v>
      </c>
      <c r="V8435" s="319">
        <v>-82.308999999999997</v>
      </c>
      <c r="W8435" s="319"/>
      <c r="X8435" s="319"/>
      <c r="Y8435" s="319"/>
      <c r="Z8435" s="319"/>
      <c r="AA8435" s="319"/>
      <c r="AB8435" s="319"/>
      <c r="AC8435" s="319"/>
      <c r="AD8435" s="319"/>
      <c r="AE8435" s="319"/>
      <c r="AF8435" s="319"/>
    </row>
    <row r="8436" spans="2:32" s="313" customFormat="1" hidden="1" x14ac:dyDescent="0.25">
      <c r="B8436" s="313" t="s">
        <v>2333</v>
      </c>
      <c r="C8436" s="672"/>
      <c r="D8436" s="313" t="s">
        <v>13793</v>
      </c>
      <c r="E8436" s="313" t="s">
        <v>2334</v>
      </c>
      <c r="I8436" s="313" t="s">
        <v>2335</v>
      </c>
      <c r="J8436" s="313" t="s">
        <v>426</v>
      </c>
      <c r="K8436" s="313">
        <v>50</v>
      </c>
      <c r="L8436" s="319"/>
      <c r="M8436" s="319">
        <v>19</v>
      </c>
      <c r="N8436" s="319">
        <v>55</v>
      </c>
      <c r="O8436" s="319" t="s">
        <v>9644</v>
      </c>
      <c r="P8436" s="319">
        <v>115</v>
      </c>
      <c r="Q8436" s="319">
        <v>52</v>
      </c>
      <c r="R8436" s="319">
        <v>25</v>
      </c>
      <c r="S8436" s="319" t="s">
        <v>9648</v>
      </c>
      <c r="T8436" s="319">
        <v>811</v>
      </c>
      <c r="U8436" s="319">
        <v>50.332000000000001</v>
      </c>
      <c r="V8436" s="319">
        <v>-115.874</v>
      </c>
      <c r="W8436" s="319"/>
      <c r="X8436" s="319"/>
      <c r="Y8436" s="319"/>
      <c r="Z8436" s="319"/>
      <c r="AA8436" s="319"/>
      <c r="AB8436" s="319"/>
      <c r="AC8436" s="319"/>
      <c r="AD8436" s="319"/>
      <c r="AE8436" s="319"/>
      <c r="AF8436" s="319"/>
    </row>
    <row r="8437" spans="2:32" s="313" customFormat="1" hidden="1" x14ac:dyDescent="0.25">
      <c r="B8437" s="313" t="s">
        <v>6946</v>
      </c>
      <c r="C8437" s="672"/>
      <c r="D8437" s="313" t="s">
        <v>13794</v>
      </c>
      <c r="E8437" s="313" t="s">
        <v>6947</v>
      </c>
      <c r="I8437" s="313" t="s">
        <v>6946</v>
      </c>
      <c r="J8437" s="313" t="s">
        <v>426</v>
      </c>
      <c r="K8437" s="313">
        <v>50</v>
      </c>
      <c r="L8437" s="319"/>
      <c r="M8437" s="319">
        <v>40</v>
      </c>
      <c r="N8437" s="319">
        <v>50</v>
      </c>
      <c r="O8437" s="319" t="s">
        <v>9644</v>
      </c>
      <c r="P8437" s="319">
        <v>127</v>
      </c>
      <c r="Q8437" s="319">
        <v>22</v>
      </c>
      <c r="R8437" s="319">
        <v>0</v>
      </c>
      <c r="S8437" s="319" t="s">
        <v>9648</v>
      </c>
      <c r="T8437" s="319">
        <v>22</v>
      </c>
      <c r="U8437" s="319">
        <v>50.680999999999997</v>
      </c>
      <c r="V8437" s="319">
        <v>-127.367</v>
      </c>
      <c r="W8437" s="319"/>
      <c r="X8437" s="319"/>
      <c r="Y8437" s="319"/>
      <c r="Z8437" s="319"/>
      <c r="AA8437" s="319"/>
      <c r="AB8437" s="319"/>
      <c r="AC8437" s="319"/>
      <c r="AD8437" s="319"/>
      <c r="AE8437" s="319"/>
      <c r="AF8437" s="319"/>
    </row>
    <row r="8438" spans="2:32" s="313" customFormat="1" hidden="1" x14ac:dyDescent="0.25">
      <c r="B8438" s="313" t="s">
        <v>9356</v>
      </c>
      <c r="C8438" s="672"/>
      <c r="D8438" s="313" t="s">
        <v>13795</v>
      </c>
      <c r="E8438" s="313" t="s">
        <v>9357</v>
      </c>
      <c r="I8438" s="313" t="s">
        <v>9356</v>
      </c>
      <c r="J8438" s="313" t="s">
        <v>426</v>
      </c>
      <c r="K8438" s="313">
        <v>54</v>
      </c>
      <c r="L8438" s="319"/>
      <c r="M8438" s="319">
        <v>8</v>
      </c>
      <c r="N8438" s="319">
        <v>38</v>
      </c>
      <c r="O8438" s="319" t="s">
        <v>9644</v>
      </c>
      <c r="P8438" s="319">
        <v>115</v>
      </c>
      <c r="Q8438" s="319">
        <v>47</v>
      </c>
      <c r="R8438" s="319">
        <v>12</v>
      </c>
      <c r="S8438" s="319" t="s">
        <v>9648</v>
      </c>
      <c r="T8438" s="319">
        <v>783</v>
      </c>
      <c r="U8438" s="319">
        <v>54.143999999999998</v>
      </c>
      <c r="V8438" s="319">
        <v>-115.78700000000001</v>
      </c>
      <c r="W8438" s="319"/>
      <c r="X8438" s="319"/>
      <c r="Y8438" s="319"/>
      <c r="Z8438" s="319"/>
      <c r="AA8438" s="319"/>
      <c r="AB8438" s="319"/>
      <c r="AC8438" s="319"/>
      <c r="AD8438" s="319"/>
      <c r="AE8438" s="319"/>
      <c r="AF8438" s="319"/>
    </row>
    <row r="8439" spans="2:32" s="313" customFormat="1" hidden="1" x14ac:dyDescent="0.25">
      <c r="B8439" s="313" t="s">
        <v>7945</v>
      </c>
      <c r="C8439" s="672"/>
      <c r="D8439" s="313" t="s">
        <v>13796</v>
      </c>
      <c r="E8439" s="313" t="s">
        <v>7946</v>
      </c>
      <c r="I8439" s="313" t="s">
        <v>7947</v>
      </c>
      <c r="J8439" s="313" t="s">
        <v>426</v>
      </c>
      <c r="K8439" s="313">
        <v>50</v>
      </c>
      <c r="L8439" s="319"/>
      <c r="M8439" s="319">
        <v>13</v>
      </c>
      <c r="N8439" s="319">
        <v>24</v>
      </c>
      <c r="O8439" s="319" t="s">
        <v>9644</v>
      </c>
      <c r="P8439" s="319">
        <v>66</v>
      </c>
      <c r="Q8439" s="319">
        <v>15</v>
      </c>
      <c r="R8439" s="319">
        <v>56</v>
      </c>
      <c r="S8439" s="319" t="s">
        <v>9648</v>
      </c>
      <c r="T8439" s="319">
        <v>55</v>
      </c>
      <c r="U8439" s="319">
        <v>50.222999999999999</v>
      </c>
      <c r="V8439" s="319">
        <v>-66.266000000000005</v>
      </c>
      <c r="W8439" s="319"/>
      <c r="X8439" s="319"/>
      <c r="Y8439" s="319"/>
      <c r="Z8439" s="319"/>
      <c r="AA8439" s="319"/>
      <c r="AB8439" s="319"/>
      <c r="AC8439" s="319"/>
      <c r="AD8439" s="319"/>
      <c r="AE8439" s="319"/>
      <c r="AF8439" s="319"/>
    </row>
    <row r="8440" spans="2:32" s="313" customFormat="1" hidden="1" x14ac:dyDescent="0.25">
      <c r="B8440" s="313" t="s">
        <v>8640</v>
      </c>
      <c r="C8440" s="672"/>
      <c r="D8440" s="313" t="s">
        <v>13797</v>
      </c>
      <c r="E8440" s="313" t="s">
        <v>8641</v>
      </c>
      <c r="I8440" s="313" t="s">
        <v>8640</v>
      </c>
      <c r="J8440" s="313" t="s">
        <v>426</v>
      </c>
      <c r="K8440" s="313">
        <v>60</v>
      </c>
      <c r="L8440" s="319"/>
      <c r="M8440" s="319">
        <v>10</v>
      </c>
      <c r="N8440" s="319">
        <v>22</v>
      </c>
      <c r="O8440" s="319" t="s">
        <v>9644</v>
      </c>
      <c r="P8440" s="319">
        <v>132</v>
      </c>
      <c r="Q8440" s="319">
        <v>44</v>
      </c>
      <c r="R8440" s="319">
        <v>34</v>
      </c>
      <c r="S8440" s="319" t="s">
        <v>9648</v>
      </c>
      <c r="T8440" s="319">
        <v>706</v>
      </c>
      <c r="U8440" s="319">
        <v>60.173000000000002</v>
      </c>
      <c r="V8440" s="319">
        <v>-132.74299999999999</v>
      </c>
      <c r="W8440" s="319"/>
      <c r="X8440" s="319"/>
      <c r="Y8440" s="319"/>
      <c r="Z8440" s="319"/>
      <c r="AA8440" s="319"/>
      <c r="AB8440" s="319"/>
      <c r="AC8440" s="319"/>
      <c r="AD8440" s="319"/>
      <c r="AE8440" s="319"/>
      <c r="AF8440" s="319"/>
    </row>
    <row r="8441" spans="2:32" s="313" customFormat="1" hidden="1" x14ac:dyDescent="0.25">
      <c r="B8441" s="313" t="s">
        <v>3438</v>
      </c>
      <c r="C8441" s="672"/>
      <c r="D8441" s="313" t="s">
        <v>13798</v>
      </c>
      <c r="E8441" s="313" t="s">
        <v>3441</v>
      </c>
      <c r="I8441" s="313" t="s">
        <v>3438</v>
      </c>
      <c r="J8441" s="313" t="s">
        <v>426</v>
      </c>
      <c r="K8441" s="313">
        <v>44</v>
      </c>
      <c r="L8441" s="319"/>
      <c r="M8441" s="319">
        <v>59</v>
      </c>
      <c r="N8441" s="319">
        <v>4</v>
      </c>
      <c r="O8441" s="319" t="s">
        <v>9644</v>
      </c>
      <c r="P8441" s="319">
        <v>64</v>
      </c>
      <c r="Q8441" s="319">
        <v>55</v>
      </c>
      <c r="R8441" s="319">
        <v>1</v>
      </c>
      <c r="S8441" s="319" t="s">
        <v>9648</v>
      </c>
      <c r="T8441" s="319">
        <v>29</v>
      </c>
      <c r="U8441" s="319">
        <v>44.984000000000002</v>
      </c>
      <c r="V8441" s="319">
        <v>-64.917000000000002</v>
      </c>
      <c r="W8441" s="319"/>
      <c r="X8441" s="319"/>
      <c r="Y8441" s="319"/>
      <c r="Z8441" s="319"/>
      <c r="AA8441" s="319"/>
      <c r="AB8441" s="319"/>
      <c r="AC8441" s="319"/>
      <c r="AD8441" s="319"/>
      <c r="AE8441" s="319"/>
      <c r="AF8441" s="319"/>
    </row>
    <row r="8442" spans="2:32" s="313" customFormat="1" hidden="1" x14ac:dyDescent="0.25">
      <c r="B8442" s="313" t="s">
        <v>9550</v>
      </c>
      <c r="C8442" s="672"/>
      <c r="D8442" s="313" t="s">
        <v>13799</v>
      </c>
      <c r="E8442" s="313" t="s">
        <v>9551</v>
      </c>
      <c r="I8442" s="313" t="s">
        <v>9550</v>
      </c>
      <c r="J8442" s="313" t="s">
        <v>1948</v>
      </c>
      <c r="K8442" s="313">
        <v>44</v>
      </c>
      <c r="L8442" s="319"/>
      <c r="M8442" s="319">
        <v>6</v>
      </c>
      <c r="N8442" s="319">
        <v>29</v>
      </c>
      <c r="O8442" s="319" t="s">
        <v>9644</v>
      </c>
      <c r="P8442" s="319">
        <v>15</v>
      </c>
      <c r="Q8442" s="319">
        <v>20</v>
      </c>
      <c r="R8442" s="319">
        <v>48</v>
      </c>
      <c r="S8442" s="319" t="s">
        <v>9645</v>
      </c>
      <c r="T8442" s="319">
        <v>89</v>
      </c>
      <c r="U8442" s="319">
        <v>44.107999999999997</v>
      </c>
      <c r="V8442" s="319">
        <v>15.347</v>
      </c>
      <c r="W8442" s="319"/>
      <c r="X8442" s="319"/>
      <c r="Y8442" s="319"/>
      <c r="Z8442" s="319"/>
      <c r="AA8442" s="319"/>
      <c r="AB8442" s="319"/>
      <c r="AC8442" s="319"/>
      <c r="AD8442" s="319"/>
      <c r="AE8442" s="319"/>
      <c r="AF8442" s="319"/>
    </row>
    <row r="8443" spans="2:32" s="313" customFormat="1" hidden="1" x14ac:dyDescent="0.25">
      <c r="B8443" s="313" t="s">
        <v>9552</v>
      </c>
      <c r="C8443" s="672"/>
      <c r="D8443" s="313" t="s">
        <v>13800</v>
      </c>
      <c r="E8443" s="313" t="s">
        <v>9553</v>
      </c>
      <c r="I8443" s="313" t="s">
        <v>9552</v>
      </c>
      <c r="J8443" s="313" t="s">
        <v>1948</v>
      </c>
      <c r="K8443" s="313">
        <v>45</v>
      </c>
      <c r="L8443" s="319"/>
      <c r="M8443" s="319">
        <v>44</v>
      </c>
      <c r="N8443" s="319">
        <v>34</v>
      </c>
      <c r="O8443" s="319" t="s">
        <v>9644</v>
      </c>
      <c r="P8443" s="319">
        <v>16</v>
      </c>
      <c r="Q8443" s="319">
        <v>4</v>
      </c>
      <c r="R8443" s="319">
        <v>7</v>
      </c>
      <c r="S8443" s="319" t="s">
        <v>9645</v>
      </c>
      <c r="T8443" s="319">
        <v>107</v>
      </c>
      <c r="U8443" s="319">
        <v>45.743000000000002</v>
      </c>
      <c r="V8443" s="319">
        <v>16.068999999999999</v>
      </c>
      <c r="W8443" s="319"/>
      <c r="X8443" s="319"/>
      <c r="Y8443" s="319"/>
      <c r="Z8443" s="319"/>
      <c r="AA8443" s="319"/>
      <c r="AB8443" s="319"/>
      <c r="AC8443" s="319"/>
      <c r="AD8443" s="319"/>
      <c r="AE8443" s="319"/>
      <c r="AF8443" s="319"/>
    </row>
    <row r="8444" spans="2:32" s="313" customFormat="1" hidden="1" x14ac:dyDescent="0.25">
      <c r="B8444" s="313" t="s">
        <v>9554</v>
      </c>
      <c r="C8444" s="672"/>
      <c r="D8444" s="313" t="s">
        <v>13801</v>
      </c>
      <c r="E8444" s="313" t="s">
        <v>9555</v>
      </c>
      <c r="I8444" s="313" t="s">
        <v>9556</v>
      </c>
      <c r="J8444" s="313" t="s">
        <v>418</v>
      </c>
      <c r="K8444" s="313">
        <v>29</v>
      </c>
      <c r="L8444" s="319"/>
      <c r="M8444" s="319">
        <v>28</v>
      </c>
      <c r="N8444" s="319">
        <v>34</v>
      </c>
      <c r="O8444" s="319" t="s">
        <v>9644</v>
      </c>
      <c r="P8444" s="319">
        <v>60</v>
      </c>
      <c r="Q8444" s="319">
        <v>54</v>
      </c>
      <c r="R8444" s="319">
        <v>21</v>
      </c>
      <c r="S8444" s="319" t="s">
        <v>9645</v>
      </c>
      <c r="T8444" s="319">
        <v>1378</v>
      </c>
      <c r="U8444" s="319">
        <v>29.475999999999999</v>
      </c>
      <c r="V8444" s="319">
        <v>60.905999999999999</v>
      </c>
      <c r="W8444" s="319"/>
      <c r="X8444" s="319"/>
      <c r="Y8444" s="319"/>
      <c r="Z8444" s="319"/>
      <c r="AA8444" s="319"/>
      <c r="AB8444" s="319"/>
      <c r="AC8444" s="319"/>
      <c r="AD8444" s="319"/>
      <c r="AE8444" s="319"/>
      <c r="AF8444" s="319"/>
    </row>
    <row r="8445" spans="2:32" s="313" customFormat="1" hidden="1" x14ac:dyDescent="0.25">
      <c r="B8445" s="313" t="s">
        <v>9050</v>
      </c>
      <c r="C8445" s="672"/>
      <c r="D8445" s="313" t="s">
        <v>13802</v>
      </c>
      <c r="E8445" s="313" t="s">
        <v>9051</v>
      </c>
      <c r="I8445" s="313" t="s">
        <v>9052</v>
      </c>
      <c r="J8445" s="313" t="s">
        <v>697</v>
      </c>
      <c r="K8445" s="313">
        <v>39</v>
      </c>
      <c r="L8445" s="319"/>
      <c r="M8445" s="319">
        <v>38</v>
      </c>
      <c r="N8445" s="319">
        <v>59</v>
      </c>
      <c r="O8445" s="319" t="s">
        <v>9647</v>
      </c>
      <c r="P8445" s="319">
        <v>73</v>
      </c>
      <c r="Q8445" s="319">
        <v>5</v>
      </c>
      <c r="R8445" s="319">
        <v>10</v>
      </c>
      <c r="S8445" s="319" t="s">
        <v>9648</v>
      </c>
      <c r="T8445" s="319">
        <v>18</v>
      </c>
      <c r="U8445" s="319">
        <v>-39.65</v>
      </c>
      <c r="V8445" s="319">
        <v>-73.085999999999999</v>
      </c>
      <c r="W8445" s="319"/>
      <c r="X8445" s="319"/>
      <c r="Y8445" s="319"/>
      <c r="Z8445" s="319"/>
      <c r="AA8445" s="319"/>
      <c r="AB8445" s="319"/>
      <c r="AC8445" s="319"/>
      <c r="AD8445" s="319"/>
      <c r="AE8445" s="319"/>
      <c r="AF8445" s="319"/>
    </row>
    <row r="8446" spans="2:32" s="313" customFormat="1" hidden="1" x14ac:dyDescent="0.25">
      <c r="B8446" s="313" t="s">
        <v>9563</v>
      </c>
      <c r="C8446" s="672"/>
      <c r="D8446" s="313" t="s">
        <v>13803</v>
      </c>
      <c r="E8446" s="313" t="s">
        <v>9564</v>
      </c>
      <c r="I8446" s="313" t="s">
        <v>9565</v>
      </c>
      <c r="J8446" s="313" t="s">
        <v>1018</v>
      </c>
      <c r="K8446" s="313">
        <v>6</v>
      </c>
      <c r="L8446" s="319"/>
      <c r="M8446" s="319">
        <v>55</v>
      </c>
      <c r="N8446" s="319">
        <v>20</v>
      </c>
      <c r="O8446" s="319" t="s">
        <v>9644</v>
      </c>
      <c r="P8446" s="319">
        <v>122</v>
      </c>
      <c r="Q8446" s="319">
        <v>3</v>
      </c>
      <c r="R8446" s="319">
        <v>34</v>
      </c>
      <c r="S8446" s="319" t="s">
        <v>9645</v>
      </c>
      <c r="T8446" s="319">
        <v>11</v>
      </c>
      <c r="U8446" s="319">
        <v>6.9219999999999997</v>
      </c>
      <c r="V8446" s="319">
        <v>122.059</v>
      </c>
      <c r="W8446" s="319"/>
      <c r="X8446" s="319"/>
      <c r="Y8446" s="319"/>
      <c r="Z8446" s="319"/>
      <c r="AA8446" s="319"/>
      <c r="AB8446" s="319"/>
      <c r="AC8446" s="319"/>
      <c r="AD8446" s="319"/>
      <c r="AE8446" s="319"/>
      <c r="AF8446" s="319"/>
    </row>
    <row r="8447" spans="2:32" s="313" customFormat="1" hidden="1" x14ac:dyDescent="0.25">
      <c r="B8447" s="313" t="s">
        <v>9580</v>
      </c>
      <c r="C8447" s="672"/>
      <c r="D8447" s="313" t="s">
        <v>13804</v>
      </c>
      <c r="E8447" s="313" t="s">
        <v>9581</v>
      </c>
      <c r="I8447" s="313" t="s">
        <v>9580</v>
      </c>
      <c r="J8447" s="313" t="s">
        <v>463</v>
      </c>
      <c r="K8447" s="313">
        <v>11</v>
      </c>
      <c r="L8447" s="319"/>
      <c r="M8447" s="319">
        <v>7</v>
      </c>
      <c r="N8447" s="319">
        <v>48</v>
      </c>
      <c r="O8447" s="319" t="s">
        <v>9644</v>
      </c>
      <c r="P8447" s="319">
        <v>7</v>
      </c>
      <c r="Q8447" s="319">
        <v>41</v>
      </c>
      <c r="R8447" s="319">
        <v>8</v>
      </c>
      <c r="S8447" s="319" t="s">
        <v>9645</v>
      </c>
      <c r="T8447" s="319">
        <v>656</v>
      </c>
      <c r="U8447" s="319">
        <v>11.13</v>
      </c>
      <c r="V8447" s="319">
        <v>7.6859999999999999</v>
      </c>
      <c r="W8447" s="319"/>
      <c r="X8447" s="319"/>
      <c r="Y8447" s="319"/>
      <c r="Z8447" s="319"/>
      <c r="AA8447" s="319"/>
      <c r="AB8447" s="319"/>
      <c r="AC8447" s="319"/>
      <c r="AD8447" s="319"/>
      <c r="AE8447" s="319"/>
      <c r="AF8447" s="319"/>
    </row>
    <row r="8448" spans="2:32" s="313" customFormat="1" hidden="1" x14ac:dyDescent="0.25">
      <c r="B8448" s="313" t="s">
        <v>9575</v>
      </c>
      <c r="C8448" s="672"/>
      <c r="D8448" s="313" t="s">
        <v>13805</v>
      </c>
      <c r="E8448" s="313" t="s">
        <v>9576</v>
      </c>
      <c r="I8448" s="313" t="s">
        <v>9577</v>
      </c>
      <c r="J8448" s="313" t="s">
        <v>594</v>
      </c>
      <c r="K8448" s="313">
        <v>41</v>
      </c>
      <c r="L8448" s="319"/>
      <c r="M8448" s="319">
        <v>39</v>
      </c>
      <c r="N8448" s="319">
        <v>58</v>
      </c>
      <c r="O8448" s="319" t="s">
        <v>9644</v>
      </c>
      <c r="P8448" s="319">
        <v>1</v>
      </c>
      <c r="Q8448" s="319">
        <v>2</v>
      </c>
      <c r="R8448" s="319">
        <v>29</v>
      </c>
      <c r="S8448" s="319" t="s">
        <v>9648</v>
      </c>
      <c r="T8448" s="319">
        <v>264</v>
      </c>
      <c r="U8448" s="319">
        <v>41.665999999999997</v>
      </c>
      <c r="V8448" s="319">
        <v>-1.0409999999999999</v>
      </c>
      <c r="W8448" s="319"/>
      <c r="X8448" s="319"/>
      <c r="Y8448" s="319"/>
      <c r="Z8448" s="319"/>
      <c r="AA8448" s="319"/>
      <c r="AB8448" s="319"/>
      <c r="AC8448" s="319"/>
      <c r="AD8448" s="319"/>
      <c r="AE8448" s="319"/>
      <c r="AF8448" s="319"/>
    </row>
    <row r="8449" spans="2:32" s="313" customFormat="1" hidden="1" x14ac:dyDescent="0.25">
      <c r="B8449" s="313" t="s">
        <v>1955</v>
      </c>
      <c r="C8449" s="672"/>
      <c r="D8449" s="313" t="s">
        <v>13806</v>
      </c>
      <c r="E8449" s="313" t="s">
        <v>1956</v>
      </c>
      <c r="I8449" s="313" t="s">
        <v>1955</v>
      </c>
      <c r="J8449" s="313" t="s">
        <v>418</v>
      </c>
      <c r="K8449" s="313">
        <v>25</v>
      </c>
      <c r="L8449" s="319"/>
      <c r="M8449" s="319">
        <v>26</v>
      </c>
      <c r="N8449" s="319">
        <v>36</v>
      </c>
      <c r="O8449" s="319" t="s">
        <v>9644</v>
      </c>
      <c r="P8449" s="319">
        <v>60</v>
      </c>
      <c r="Q8449" s="319">
        <v>22</v>
      </c>
      <c r="R8449" s="319">
        <v>55</v>
      </c>
      <c r="S8449" s="319" t="s">
        <v>9645</v>
      </c>
      <c r="T8449" s="319">
        <v>8</v>
      </c>
      <c r="U8449" s="319">
        <v>25.443000000000001</v>
      </c>
      <c r="V8449" s="319">
        <v>60.381999999999998</v>
      </c>
      <c r="W8449" s="319"/>
      <c r="X8449" s="319"/>
      <c r="Y8449" s="319"/>
      <c r="Z8449" s="319"/>
      <c r="AA8449" s="319"/>
      <c r="AB8449" s="319"/>
      <c r="AC8449" s="319"/>
      <c r="AD8449" s="319"/>
      <c r="AE8449" s="319"/>
      <c r="AF8449" s="319"/>
    </row>
    <row r="8450" spans="2:32" s="313" customFormat="1" hidden="1" x14ac:dyDescent="0.25">
      <c r="B8450" s="313" t="s">
        <v>905</v>
      </c>
      <c r="C8450" s="672"/>
      <c r="D8450" s="313" t="s">
        <v>13807</v>
      </c>
      <c r="E8450" s="313" t="s">
        <v>906</v>
      </c>
      <c r="I8450" s="313" t="s">
        <v>907</v>
      </c>
      <c r="J8450" s="313" t="s">
        <v>406</v>
      </c>
      <c r="K8450" s="313">
        <v>51</v>
      </c>
      <c r="L8450" s="319"/>
      <c r="M8450" s="319">
        <v>29</v>
      </c>
      <c r="N8450" s="319">
        <v>0</v>
      </c>
      <c r="O8450" s="319" t="s">
        <v>9644</v>
      </c>
      <c r="P8450" s="319">
        <v>7</v>
      </c>
      <c r="Q8450" s="319">
        <v>53</v>
      </c>
      <c r="R8450" s="319">
        <v>57</v>
      </c>
      <c r="S8450" s="319" t="s">
        <v>9645</v>
      </c>
      <c r="T8450" s="319">
        <v>243</v>
      </c>
      <c r="U8450" s="319">
        <v>51.482999999999997</v>
      </c>
      <c r="V8450" s="319">
        <v>7.899</v>
      </c>
      <c r="W8450" s="319"/>
      <c r="X8450" s="319"/>
      <c r="Y8450" s="319"/>
      <c r="Z8450" s="319"/>
      <c r="AA8450" s="319"/>
      <c r="AB8450" s="319"/>
      <c r="AC8450" s="319"/>
      <c r="AD8450" s="319"/>
      <c r="AE8450" s="319"/>
      <c r="AF8450" s="319"/>
    </row>
    <row r="8451" spans="2:32" s="313" customFormat="1" hidden="1" x14ac:dyDescent="0.25">
      <c r="B8451" s="313" t="s">
        <v>1022</v>
      </c>
      <c r="C8451" s="672"/>
      <c r="D8451" s="313" t="s">
        <v>13808</v>
      </c>
      <c r="E8451" s="313" t="s">
        <v>1023</v>
      </c>
      <c r="I8451" s="313" t="s">
        <v>1024</v>
      </c>
      <c r="J8451" s="313" t="s">
        <v>406</v>
      </c>
      <c r="K8451" s="313">
        <v>48</v>
      </c>
      <c r="L8451" s="319"/>
      <c r="M8451" s="319">
        <v>47</v>
      </c>
      <c r="N8451" s="319">
        <v>28</v>
      </c>
      <c r="O8451" s="319" t="s">
        <v>9644</v>
      </c>
      <c r="P8451" s="319">
        <v>8</v>
      </c>
      <c r="Q8451" s="319">
        <v>11</v>
      </c>
      <c r="R8451" s="319">
        <v>13</v>
      </c>
      <c r="S8451" s="319" t="s">
        <v>9645</v>
      </c>
      <c r="T8451" s="319">
        <v>124</v>
      </c>
      <c r="U8451" s="319">
        <v>48.790999999999997</v>
      </c>
      <c r="V8451" s="319">
        <v>8.1869999999999994</v>
      </c>
      <c r="W8451" s="319"/>
      <c r="X8451" s="319"/>
      <c r="Y8451" s="319"/>
      <c r="Z8451" s="319"/>
      <c r="AA8451" s="319"/>
      <c r="AB8451" s="319"/>
      <c r="AC8451" s="319"/>
      <c r="AD8451" s="319"/>
      <c r="AE8451" s="319"/>
      <c r="AF8451" s="319"/>
    </row>
    <row r="8452" spans="2:32" s="313" customFormat="1" hidden="1" x14ac:dyDescent="0.25">
      <c r="B8452" s="313" t="s">
        <v>9547</v>
      </c>
      <c r="C8452" s="672"/>
      <c r="D8452" s="313" t="s">
        <v>13809</v>
      </c>
      <c r="E8452" s="313" t="s">
        <v>9548</v>
      </c>
      <c r="I8452" s="313" t="s">
        <v>9549</v>
      </c>
      <c r="J8452" s="313" t="s">
        <v>469</v>
      </c>
      <c r="K8452" s="313">
        <v>22</v>
      </c>
      <c r="L8452" s="319"/>
      <c r="M8452" s="319">
        <v>53</v>
      </c>
      <c r="N8452" s="319">
        <v>49</v>
      </c>
      <c r="O8452" s="319" t="s">
        <v>9644</v>
      </c>
      <c r="P8452" s="319">
        <v>102</v>
      </c>
      <c r="Q8452" s="319">
        <v>41</v>
      </c>
      <c r="R8452" s="319">
        <v>12</v>
      </c>
      <c r="S8452" s="319" t="s">
        <v>9648</v>
      </c>
      <c r="T8452" s="319">
        <v>2141</v>
      </c>
      <c r="U8452" s="319">
        <v>22.896999999999998</v>
      </c>
      <c r="V8452" s="319">
        <v>-102.687</v>
      </c>
      <c r="W8452" s="319"/>
      <c r="X8452" s="319"/>
      <c r="Y8452" s="319"/>
      <c r="Z8452" s="319"/>
      <c r="AA8452" s="319"/>
      <c r="AB8452" s="319"/>
      <c r="AC8452" s="319"/>
      <c r="AD8452" s="319"/>
      <c r="AE8452" s="319"/>
      <c r="AF8452" s="319"/>
    </row>
    <row r="8453" spans="2:32" s="313" customFormat="1" hidden="1" x14ac:dyDescent="0.25">
      <c r="B8453" s="313" t="s">
        <v>1945</v>
      </c>
      <c r="C8453" s="672"/>
      <c r="D8453" s="313" t="s">
        <v>13810</v>
      </c>
      <c r="E8453" s="313" t="s">
        <v>1946</v>
      </c>
      <c r="I8453" s="313" t="s">
        <v>1945</v>
      </c>
      <c r="J8453" s="313" t="s">
        <v>406</v>
      </c>
      <c r="K8453" s="313">
        <v>52</v>
      </c>
      <c r="L8453" s="319"/>
      <c r="M8453" s="319">
        <v>35</v>
      </c>
      <c r="N8453" s="319">
        <v>28</v>
      </c>
      <c r="O8453" s="319" t="s">
        <v>9644</v>
      </c>
      <c r="P8453" s="319">
        <v>10</v>
      </c>
      <c r="Q8453" s="319">
        <v>1</v>
      </c>
      <c r="R8453" s="319">
        <v>19</v>
      </c>
      <c r="S8453" s="319" t="s">
        <v>9645</v>
      </c>
      <c r="T8453" s="319">
        <v>40</v>
      </c>
      <c r="U8453" s="319">
        <v>52.591000000000001</v>
      </c>
      <c r="V8453" s="319">
        <v>10.022</v>
      </c>
      <c r="W8453" s="319"/>
      <c r="X8453" s="319"/>
      <c r="Y8453" s="319"/>
      <c r="Z8453" s="319"/>
      <c r="AA8453" s="319"/>
      <c r="AB8453" s="319"/>
      <c r="AC8453" s="319"/>
      <c r="AD8453" s="319"/>
      <c r="AE8453" s="319"/>
      <c r="AF8453" s="319"/>
    </row>
    <row r="8454" spans="2:32" s="313" customFormat="1" hidden="1" x14ac:dyDescent="0.25">
      <c r="B8454" s="313" t="s">
        <v>8610</v>
      </c>
      <c r="C8454" s="672"/>
      <c r="D8454" s="313" t="s">
        <v>13811</v>
      </c>
      <c r="E8454" s="313" t="s">
        <v>8611</v>
      </c>
      <c r="I8454" s="313" t="s">
        <v>8612</v>
      </c>
      <c r="J8454" s="313" t="s">
        <v>697</v>
      </c>
      <c r="K8454" s="313">
        <v>38</v>
      </c>
      <c r="L8454" s="319"/>
      <c r="M8454" s="319">
        <v>46</v>
      </c>
      <c r="N8454" s="319">
        <v>7</v>
      </c>
      <c r="O8454" s="319" t="s">
        <v>9647</v>
      </c>
      <c r="P8454" s="319">
        <v>72</v>
      </c>
      <c r="Q8454" s="319">
        <v>38</v>
      </c>
      <c r="R8454" s="319">
        <v>9</v>
      </c>
      <c r="S8454" s="319" t="s">
        <v>9648</v>
      </c>
      <c r="T8454" s="319">
        <v>93</v>
      </c>
      <c r="U8454" s="319">
        <v>-38.768999999999998</v>
      </c>
      <c r="V8454" s="319">
        <v>-72.635999999999996</v>
      </c>
      <c r="W8454" s="319"/>
      <c r="X8454" s="319"/>
      <c r="Y8454" s="319"/>
      <c r="Z8454" s="319"/>
      <c r="AA8454" s="319"/>
      <c r="AB8454" s="319"/>
      <c r="AC8454" s="319"/>
      <c r="AD8454" s="319"/>
      <c r="AE8454" s="319"/>
      <c r="AF8454" s="319"/>
    </row>
    <row r="8455" spans="2:32" s="313" customFormat="1" hidden="1" x14ac:dyDescent="0.25">
      <c r="B8455" s="313" t="s">
        <v>2967</v>
      </c>
      <c r="C8455" s="672"/>
      <c r="D8455" s="313" t="s">
        <v>13812</v>
      </c>
      <c r="E8455" s="313" t="s">
        <v>2969</v>
      </c>
      <c r="I8455" s="313" t="s">
        <v>2967</v>
      </c>
      <c r="J8455" s="313" t="s">
        <v>426</v>
      </c>
      <c r="K8455" s="313">
        <v>62</v>
      </c>
      <c r="L8455" s="319"/>
      <c r="M8455" s="319">
        <v>12</v>
      </c>
      <c r="N8455" s="319">
        <v>27</v>
      </c>
      <c r="O8455" s="319" t="s">
        <v>9644</v>
      </c>
      <c r="P8455" s="319">
        <v>133</v>
      </c>
      <c r="Q8455" s="319">
        <v>22</v>
      </c>
      <c r="R8455" s="319">
        <v>33</v>
      </c>
      <c r="S8455" s="319" t="s">
        <v>9648</v>
      </c>
      <c r="T8455" s="319">
        <v>717</v>
      </c>
      <c r="U8455" s="319">
        <v>62.207999999999998</v>
      </c>
      <c r="V8455" s="319">
        <v>-133.376</v>
      </c>
      <c r="W8455" s="319"/>
      <c r="X8455" s="319"/>
      <c r="Y8455" s="319"/>
      <c r="Z8455" s="319"/>
      <c r="AA8455" s="319"/>
      <c r="AB8455" s="319"/>
      <c r="AC8455" s="319"/>
      <c r="AD8455" s="319"/>
      <c r="AE8455" s="319"/>
      <c r="AF8455" s="319"/>
    </row>
    <row r="8456" spans="2:32" s="313" customFormat="1" hidden="1" x14ac:dyDescent="0.25">
      <c r="B8456" s="313" t="s">
        <v>3082</v>
      </c>
      <c r="C8456" s="672"/>
      <c r="D8456" s="313" t="s">
        <v>13813</v>
      </c>
      <c r="E8456" s="313" t="s">
        <v>3083</v>
      </c>
      <c r="I8456" s="313" t="s">
        <v>3082</v>
      </c>
      <c r="J8456" s="313" t="s">
        <v>426</v>
      </c>
      <c r="K8456" s="313">
        <v>67</v>
      </c>
      <c r="L8456" s="319"/>
      <c r="M8456" s="319">
        <v>24</v>
      </c>
      <c r="N8456" s="319">
        <v>28</v>
      </c>
      <c r="O8456" s="319" t="s">
        <v>9644</v>
      </c>
      <c r="P8456" s="319">
        <v>134</v>
      </c>
      <c r="Q8456" s="319">
        <v>51</v>
      </c>
      <c r="R8456" s="319">
        <v>37</v>
      </c>
      <c r="S8456" s="319" t="s">
        <v>9648</v>
      </c>
      <c r="T8456" s="319">
        <v>44</v>
      </c>
      <c r="U8456" s="319">
        <v>67.408000000000001</v>
      </c>
      <c r="V8456" s="319">
        <v>-134.86000000000001</v>
      </c>
      <c r="W8456" s="319"/>
      <c r="X8456" s="319"/>
      <c r="Y8456" s="319"/>
      <c r="Z8456" s="319"/>
      <c r="AA8456" s="319"/>
      <c r="AB8456" s="319"/>
      <c r="AC8456" s="319"/>
      <c r="AD8456" s="319"/>
      <c r="AE8456" s="319"/>
      <c r="AF8456" s="319"/>
    </row>
    <row r="8457" spans="2:32" s="313" customFormat="1" hidden="1" x14ac:dyDescent="0.25">
      <c r="B8457" s="313" t="s">
        <v>4822</v>
      </c>
      <c r="C8457" s="672"/>
      <c r="D8457" s="313" t="s">
        <v>13814</v>
      </c>
      <c r="E8457" s="313" t="s">
        <v>4823</v>
      </c>
      <c r="I8457" s="313" t="s">
        <v>4824</v>
      </c>
      <c r="J8457" s="313" t="s">
        <v>1291</v>
      </c>
      <c r="K8457" s="313">
        <v>36</v>
      </c>
      <c r="L8457" s="319"/>
      <c r="M8457" s="319">
        <v>31</v>
      </c>
      <c r="N8457" s="319">
        <v>0</v>
      </c>
      <c r="O8457" s="319" t="s">
        <v>9644</v>
      </c>
      <c r="P8457" s="319">
        <v>103</v>
      </c>
      <c r="Q8457" s="319">
        <v>37</v>
      </c>
      <c r="R8457" s="319">
        <v>18</v>
      </c>
      <c r="S8457" s="319" t="s">
        <v>9645</v>
      </c>
      <c r="T8457" s="319">
        <v>1948</v>
      </c>
      <c r="U8457" s="319">
        <v>36.517000000000003</v>
      </c>
      <c r="V8457" s="319">
        <v>103.622</v>
      </c>
      <c r="W8457" s="319"/>
      <c r="X8457" s="319"/>
      <c r="Y8457" s="319"/>
      <c r="Z8457" s="319"/>
      <c r="AA8457" s="319"/>
      <c r="AB8457" s="319"/>
      <c r="AC8457" s="319"/>
      <c r="AD8457" s="319"/>
      <c r="AE8457" s="319"/>
      <c r="AF8457" s="319"/>
    </row>
    <row r="8458" spans="2:32" s="313" customFormat="1" hidden="1" x14ac:dyDescent="0.25">
      <c r="B8458" s="313" t="s">
        <v>9597</v>
      </c>
      <c r="C8458" s="672"/>
      <c r="D8458" s="313" t="s">
        <v>13815</v>
      </c>
      <c r="E8458" s="313" t="s">
        <v>9598</v>
      </c>
      <c r="I8458" s="313" t="s">
        <v>9597</v>
      </c>
      <c r="J8458" s="313" t="s">
        <v>1076</v>
      </c>
      <c r="K8458" s="313">
        <v>12</v>
      </c>
      <c r="L8458" s="319"/>
      <c r="M8458" s="319">
        <v>33</v>
      </c>
      <c r="N8458" s="319">
        <v>20</v>
      </c>
      <c r="O8458" s="319" t="s">
        <v>9644</v>
      </c>
      <c r="P8458" s="319">
        <v>16</v>
      </c>
      <c r="Q8458" s="319">
        <v>16</v>
      </c>
      <c r="R8458" s="319">
        <v>54</v>
      </c>
      <c r="S8458" s="319" t="s">
        <v>9648</v>
      </c>
      <c r="T8458" s="319">
        <v>23</v>
      </c>
      <c r="U8458" s="319">
        <v>12.555999999999999</v>
      </c>
      <c r="V8458" s="319">
        <v>-16.282</v>
      </c>
      <c r="W8458" s="319"/>
      <c r="X8458" s="319"/>
      <c r="Y8458" s="319"/>
      <c r="Z8458" s="319"/>
      <c r="AA8458" s="319"/>
      <c r="AB8458" s="319"/>
      <c r="AC8458" s="319"/>
      <c r="AD8458" s="319"/>
      <c r="AE8458" s="319"/>
      <c r="AF8458" s="319"/>
    </row>
    <row r="8459" spans="2:32" s="313" customFormat="1" hidden="1" x14ac:dyDescent="0.25">
      <c r="B8459" s="313" t="s">
        <v>9599</v>
      </c>
      <c r="C8459" s="672"/>
      <c r="D8459" s="313" t="s">
        <v>13816</v>
      </c>
      <c r="E8459" s="313" t="s">
        <v>9600</v>
      </c>
      <c r="I8459" s="313" t="s">
        <v>9601</v>
      </c>
      <c r="J8459" s="313" t="s">
        <v>469</v>
      </c>
      <c r="K8459" s="313">
        <v>17</v>
      </c>
      <c r="L8459" s="319"/>
      <c r="M8459" s="319">
        <v>36</v>
      </c>
      <c r="N8459" s="319">
        <v>5</v>
      </c>
      <c r="O8459" s="319" t="s">
        <v>9644</v>
      </c>
      <c r="P8459" s="319">
        <v>101</v>
      </c>
      <c r="Q8459" s="319">
        <v>27</v>
      </c>
      <c r="R8459" s="319">
        <v>37</v>
      </c>
      <c r="S8459" s="319" t="s">
        <v>9648</v>
      </c>
      <c r="T8459" s="319">
        <v>7</v>
      </c>
      <c r="U8459" s="319">
        <v>17.600999999999999</v>
      </c>
      <c r="V8459" s="319">
        <v>-101.46</v>
      </c>
      <c r="W8459" s="319"/>
      <c r="X8459" s="319"/>
      <c r="Y8459" s="319"/>
      <c r="Z8459" s="319"/>
      <c r="AA8459" s="319"/>
      <c r="AB8459" s="319"/>
      <c r="AC8459" s="319"/>
      <c r="AD8459" s="319"/>
      <c r="AE8459" s="319"/>
      <c r="AF8459" s="319"/>
    </row>
    <row r="8460" spans="2:32" s="313" customFormat="1" hidden="1" x14ac:dyDescent="0.25">
      <c r="B8460" s="313" t="s">
        <v>5364</v>
      </c>
      <c r="C8460" s="672"/>
      <c r="D8460" s="313" t="s">
        <v>13817</v>
      </c>
      <c r="E8460" s="313" t="s">
        <v>5367</v>
      </c>
      <c r="I8460" s="313" t="s">
        <v>5368</v>
      </c>
      <c r="J8460" s="313" t="s">
        <v>469</v>
      </c>
      <c r="K8460" s="313">
        <v>19</v>
      </c>
      <c r="L8460" s="319"/>
      <c r="M8460" s="319">
        <v>8</v>
      </c>
      <c r="N8460" s="319">
        <v>41</v>
      </c>
      <c r="O8460" s="319" t="s">
        <v>9644</v>
      </c>
      <c r="P8460" s="319">
        <v>104</v>
      </c>
      <c r="Q8460" s="319">
        <v>33</v>
      </c>
      <c r="R8460" s="319">
        <v>31</v>
      </c>
      <c r="S8460" s="319" t="s">
        <v>9648</v>
      </c>
      <c r="T8460" s="319">
        <v>11</v>
      </c>
      <c r="U8460" s="319">
        <v>19.145</v>
      </c>
      <c r="V8460" s="319">
        <v>-104.559</v>
      </c>
      <c r="W8460" s="319"/>
      <c r="X8460" s="319"/>
      <c r="Y8460" s="319"/>
      <c r="Z8460" s="319"/>
      <c r="AA8460" s="319"/>
      <c r="AB8460" s="319"/>
      <c r="AC8460" s="319"/>
      <c r="AD8460" s="319"/>
      <c r="AE8460" s="319"/>
      <c r="AF8460" s="319"/>
    </row>
    <row r="8461" spans="2:32" s="313" customFormat="1" hidden="1" x14ac:dyDescent="0.25">
      <c r="B8461" s="313" t="s">
        <v>9566</v>
      </c>
      <c r="C8461" s="672"/>
      <c r="D8461" s="313" t="s">
        <v>13818</v>
      </c>
      <c r="E8461" s="313" t="s">
        <v>9567</v>
      </c>
      <c r="I8461" s="313" t="s">
        <v>9566</v>
      </c>
      <c r="J8461" s="313" t="s">
        <v>469</v>
      </c>
      <c r="K8461" s="313">
        <v>20</v>
      </c>
      <c r="L8461" s="319"/>
      <c r="M8461" s="319">
        <v>2</v>
      </c>
      <c r="N8461" s="319">
        <v>42</v>
      </c>
      <c r="O8461" s="319" t="s">
        <v>9644</v>
      </c>
      <c r="P8461" s="319">
        <v>102</v>
      </c>
      <c r="Q8461" s="319">
        <v>16</v>
      </c>
      <c r="R8461" s="319">
        <v>33</v>
      </c>
      <c r="S8461" s="319" t="s">
        <v>9648</v>
      </c>
      <c r="T8461" s="319">
        <v>1567</v>
      </c>
      <c r="U8461" s="319">
        <v>20.045000000000002</v>
      </c>
      <c r="V8461" s="319">
        <v>-102.276</v>
      </c>
      <c r="W8461" s="319"/>
      <c r="X8461" s="319"/>
      <c r="Y8461" s="319"/>
      <c r="Z8461" s="319"/>
      <c r="AA8461" s="319"/>
      <c r="AB8461" s="319"/>
      <c r="AC8461" s="319"/>
      <c r="AD8461" s="319"/>
      <c r="AE8461" s="319"/>
      <c r="AF8461" s="319"/>
    </row>
    <row r="8462" spans="2:32" s="313" customFormat="1" hidden="1" x14ac:dyDescent="0.25">
      <c r="B8462" s="313" t="s">
        <v>9603</v>
      </c>
      <c r="C8462" s="672"/>
      <c r="D8462" s="313" t="s">
        <v>13819</v>
      </c>
      <c r="E8462" s="313" t="s">
        <v>9604</v>
      </c>
      <c r="I8462" s="313" t="s">
        <v>9603</v>
      </c>
      <c r="J8462" s="313" t="s">
        <v>504</v>
      </c>
      <c r="K8462" s="313">
        <v>13</v>
      </c>
      <c r="L8462" s="319"/>
      <c r="M8462" s="319">
        <v>46</v>
      </c>
      <c r="N8462" s="319">
        <v>44</v>
      </c>
      <c r="O8462" s="319" t="s">
        <v>9644</v>
      </c>
      <c r="P8462" s="319">
        <v>8</v>
      </c>
      <c r="Q8462" s="319">
        <v>59</v>
      </c>
      <c r="R8462" s="319">
        <v>1</v>
      </c>
      <c r="S8462" s="319" t="s">
        <v>9645</v>
      </c>
      <c r="T8462" s="319">
        <v>460</v>
      </c>
      <c r="U8462" s="319">
        <v>13.779</v>
      </c>
      <c r="V8462" s="319">
        <v>8.984</v>
      </c>
      <c r="W8462" s="319"/>
      <c r="X8462" s="319"/>
      <c r="Y8462" s="319"/>
      <c r="Z8462" s="319"/>
      <c r="AA8462" s="319"/>
      <c r="AB8462" s="319"/>
      <c r="AC8462" s="319"/>
      <c r="AD8462" s="319"/>
      <c r="AE8462" s="319"/>
      <c r="AF8462" s="319"/>
    </row>
    <row r="8463" spans="2:32" s="313" customFormat="1" hidden="1" x14ac:dyDescent="0.25">
      <c r="B8463" s="313" t="s">
        <v>3594</v>
      </c>
      <c r="C8463" s="672"/>
      <c r="D8463" s="313" t="s">
        <v>13820</v>
      </c>
      <c r="E8463" s="313" t="s">
        <v>3595</v>
      </c>
      <c r="I8463" s="313" t="s">
        <v>3596</v>
      </c>
      <c r="J8463" s="313" t="s">
        <v>406</v>
      </c>
      <c r="K8463" s="313">
        <v>50</v>
      </c>
      <c r="L8463" s="319"/>
      <c r="M8463" s="319">
        <v>10</v>
      </c>
      <c r="N8463" s="319">
        <v>9</v>
      </c>
      <c r="O8463" s="319" t="s">
        <v>9644</v>
      </c>
      <c r="P8463" s="319">
        <v>8</v>
      </c>
      <c r="Q8463" s="319">
        <v>57</v>
      </c>
      <c r="R8463" s="319">
        <v>41</v>
      </c>
      <c r="S8463" s="319" t="s">
        <v>9645</v>
      </c>
      <c r="T8463" s="319">
        <v>113</v>
      </c>
      <c r="U8463" s="319">
        <v>50.168999999999997</v>
      </c>
      <c r="V8463" s="319">
        <v>8.9610000000000003</v>
      </c>
      <c r="W8463" s="319"/>
      <c r="X8463" s="319"/>
      <c r="Y8463" s="319"/>
      <c r="Z8463" s="319"/>
      <c r="AA8463" s="319"/>
      <c r="AB8463" s="319"/>
      <c r="AC8463" s="319"/>
      <c r="AD8463" s="319"/>
      <c r="AE8463" s="319"/>
      <c r="AF8463" s="319"/>
    </row>
    <row r="8464" spans="2:32" s="313" customFormat="1" hidden="1" x14ac:dyDescent="0.25">
      <c r="B8464" s="313" t="s">
        <v>4515</v>
      </c>
      <c r="C8464" s="672"/>
      <c r="D8464" s="313" t="s">
        <v>13821</v>
      </c>
      <c r="E8464" s="313" t="s">
        <v>4516</v>
      </c>
      <c r="I8464" s="313" t="s">
        <v>4517</v>
      </c>
      <c r="J8464" s="313" t="s">
        <v>406</v>
      </c>
      <c r="K8464" s="313">
        <v>50</v>
      </c>
      <c r="L8464" s="319"/>
      <c r="M8464" s="319">
        <v>19</v>
      </c>
      <c r="N8464" s="319">
        <v>29</v>
      </c>
      <c r="O8464" s="319" t="s">
        <v>9644</v>
      </c>
      <c r="P8464" s="319">
        <v>7</v>
      </c>
      <c r="Q8464" s="319">
        <v>31</v>
      </c>
      <c r="R8464" s="319">
        <v>51</v>
      </c>
      <c r="S8464" s="319" t="s">
        <v>9645</v>
      </c>
      <c r="T8464" s="319">
        <v>196</v>
      </c>
      <c r="U8464" s="319">
        <v>50.325000000000003</v>
      </c>
      <c r="V8464" s="319">
        <v>7.5309999999999997</v>
      </c>
      <c r="W8464" s="319"/>
      <c r="X8464" s="319"/>
      <c r="Y8464" s="319"/>
      <c r="Z8464" s="319"/>
      <c r="AA8464" s="319"/>
      <c r="AB8464" s="319"/>
      <c r="AC8464" s="319"/>
      <c r="AD8464" s="319"/>
      <c r="AE8464" s="319"/>
      <c r="AF8464" s="319"/>
    </row>
    <row r="8465" spans="2:32" s="313" customFormat="1" hidden="1" x14ac:dyDescent="0.25">
      <c r="B8465" s="313" t="s">
        <v>9572</v>
      </c>
      <c r="C8465" s="672"/>
      <c r="D8465" s="313" t="s">
        <v>13822</v>
      </c>
      <c r="E8465" s="313" t="s">
        <v>9573</v>
      </c>
      <c r="I8465" s="313" t="s">
        <v>9572</v>
      </c>
      <c r="J8465" s="313" t="s">
        <v>916</v>
      </c>
      <c r="K8465" s="313">
        <v>6</v>
      </c>
      <c r="L8465" s="319"/>
      <c r="M8465" s="319">
        <v>13</v>
      </c>
      <c r="N8465" s="319">
        <v>19</v>
      </c>
      <c r="O8465" s="319" t="s">
        <v>9647</v>
      </c>
      <c r="P8465" s="319">
        <v>39</v>
      </c>
      <c r="Q8465" s="319">
        <v>13</v>
      </c>
      <c r="R8465" s="319">
        <v>29</v>
      </c>
      <c r="S8465" s="319" t="s">
        <v>9645</v>
      </c>
      <c r="T8465" s="319">
        <v>17</v>
      </c>
      <c r="U8465" s="319">
        <v>-6.2220000000000004</v>
      </c>
      <c r="V8465" s="319">
        <v>39.225000000000001</v>
      </c>
      <c r="W8465" s="319"/>
      <c r="X8465" s="319"/>
      <c r="Y8465" s="319"/>
      <c r="Z8465" s="319"/>
      <c r="AA8465" s="319"/>
      <c r="AB8465" s="319"/>
      <c r="AC8465" s="319"/>
      <c r="AD8465" s="319"/>
      <c r="AE8465" s="319"/>
      <c r="AF8465" s="319"/>
    </row>
    <row r="8466" spans="2:32" s="313" customFormat="1" hidden="1" x14ac:dyDescent="0.25">
      <c r="B8466" s="313" t="s">
        <v>6480</v>
      </c>
      <c r="C8466" s="672"/>
      <c r="D8466" s="313" t="s">
        <v>13823</v>
      </c>
      <c r="E8466" s="313" t="s">
        <v>6481</v>
      </c>
      <c r="I8466" s="313" t="s">
        <v>6482</v>
      </c>
      <c r="J8466" s="313" t="s">
        <v>697</v>
      </c>
      <c r="K8466" s="313">
        <v>40</v>
      </c>
      <c r="L8466" s="319"/>
      <c r="M8466" s="319">
        <v>36</v>
      </c>
      <c r="N8466" s="319">
        <v>41</v>
      </c>
      <c r="O8466" s="319" t="s">
        <v>9647</v>
      </c>
      <c r="P8466" s="319">
        <v>73</v>
      </c>
      <c r="Q8466" s="319">
        <v>3</v>
      </c>
      <c r="R8466" s="319">
        <v>37</v>
      </c>
      <c r="S8466" s="319" t="s">
        <v>9648</v>
      </c>
      <c r="T8466" s="319">
        <v>57</v>
      </c>
      <c r="U8466" s="319">
        <v>-40.610999999999997</v>
      </c>
      <c r="V8466" s="319">
        <v>-73.06</v>
      </c>
      <c r="W8466" s="319"/>
      <c r="X8466" s="319"/>
      <c r="Y8466" s="319"/>
      <c r="Z8466" s="319"/>
      <c r="AA8466" s="319"/>
      <c r="AB8466" s="319"/>
      <c r="AC8466" s="319"/>
      <c r="AD8466" s="319"/>
      <c r="AE8466" s="319"/>
      <c r="AF8466" s="319"/>
    </row>
    <row r="8467" spans="2:32" s="313" customFormat="1" hidden="1" x14ac:dyDescent="0.25">
      <c r="B8467" s="313" t="s">
        <v>8181</v>
      </c>
      <c r="C8467" s="672"/>
      <c r="D8467" s="313" t="s">
        <v>13824</v>
      </c>
      <c r="E8467" s="313" t="s">
        <v>8182</v>
      </c>
      <c r="I8467" s="313" t="s">
        <v>8181</v>
      </c>
      <c r="J8467" s="313" t="s">
        <v>406</v>
      </c>
      <c r="K8467" s="313">
        <v>49</v>
      </c>
      <c r="L8467" s="319"/>
      <c r="M8467" s="319">
        <v>18</v>
      </c>
      <c r="N8467" s="319">
        <v>9</v>
      </c>
      <c r="O8467" s="319" t="s">
        <v>9644</v>
      </c>
      <c r="P8467" s="319">
        <v>8</v>
      </c>
      <c r="Q8467" s="319">
        <v>27</v>
      </c>
      <c r="R8467" s="319">
        <v>4</v>
      </c>
      <c r="S8467" s="319" t="s">
        <v>9645</v>
      </c>
      <c r="T8467" s="319">
        <v>96</v>
      </c>
      <c r="U8467" s="319">
        <v>49.302</v>
      </c>
      <c r="V8467" s="319">
        <v>8.4510000000000005</v>
      </c>
      <c r="W8467" s="319"/>
      <c r="X8467" s="319"/>
      <c r="Y8467" s="319"/>
      <c r="Z8467" s="319"/>
      <c r="AA8467" s="319"/>
      <c r="AB8467" s="319"/>
      <c r="AC8467" s="319"/>
      <c r="AD8467" s="319"/>
      <c r="AE8467" s="319"/>
      <c r="AF8467" s="319"/>
    </row>
    <row r="8468" spans="2:32" s="313" customFormat="1" hidden="1" x14ac:dyDescent="0.25">
      <c r="B8468" s="313" t="s">
        <v>8855</v>
      </c>
      <c r="C8468" s="672"/>
      <c r="D8468" s="313" t="s">
        <v>13825</v>
      </c>
      <c r="E8468" s="313" t="s">
        <v>8856</v>
      </c>
      <c r="I8468" s="313" t="s">
        <v>8857</v>
      </c>
      <c r="J8468" s="313" t="s">
        <v>406</v>
      </c>
      <c r="K8468" s="313">
        <v>49</v>
      </c>
      <c r="L8468" s="319"/>
      <c r="M8468" s="319">
        <v>51</v>
      </c>
      <c r="N8468" s="319">
        <v>48</v>
      </c>
      <c r="O8468" s="319" t="s">
        <v>9644</v>
      </c>
      <c r="P8468" s="319">
        <v>6</v>
      </c>
      <c r="Q8468" s="319">
        <v>47</v>
      </c>
      <c r="R8468" s="319">
        <v>20</v>
      </c>
      <c r="S8468" s="319" t="s">
        <v>9645</v>
      </c>
      <c r="T8468" s="319">
        <v>203</v>
      </c>
      <c r="U8468" s="319">
        <v>49.863</v>
      </c>
      <c r="V8468" s="319">
        <v>6.7889999999999997</v>
      </c>
      <c r="W8468" s="319"/>
      <c r="X8468" s="319"/>
      <c r="Y8468" s="319"/>
      <c r="Z8468" s="319"/>
      <c r="AA8468" s="319"/>
      <c r="AB8468" s="319"/>
      <c r="AC8468" s="319"/>
      <c r="AD8468" s="319"/>
      <c r="AE8468" s="319"/>
      <c r="AF8468" s="319"/>
    </row>
    <row r="8469" spans="2:32" s="313" customFormat="1" hidden="1" x14ac:dyDescent="0.25">
      <c r="B8469" s="313" t="s">
        <v>2647</v>
      </c>
      <c r="C8469" s="672"/>
      <c r="D8469" s="313" t="s">
        <v>13826</v>
      </c>
      <c r="E8469" s="313" t="s">
        <v>2648</v>
      </c>
      <c r="I8469" s="313" t="s">
        <v>2649</v>
      </c>
      <c r="J8469" s="313" t="s">
        <v>406</v>
      </c>
      <c r="K8469" s="313">
        <v>47</v>
      </c>
      <c r="L8469" s="319"/>
      <c r="M8469" s="319">
        <v>58</v>
      </c>
      <c r="N8469" s="319">
        <v>23</v>
      </c>
      <c r="O8469" s="319" t="s">
        <v>9644</v>
      </c>
      <c r="P8469" s="319">
        <v>8</v>
      </c>
      <c r="Q8469" s="319">
        <v>31</v>
      </c>
      <c r="R8469" s="319">
        <v>20</v>
      </c>
      <c r="S8469" s="319" t="s">
        <v>9645</v>
      </c>
      <c r="T8469" s="319">
        <v>681</v>
      </c>
      <c r="U8469" s="319">
        <v>47.972999999999999</v>
      </c>
      <c r="V8469" s="319">
        <v>8.5220000000000002</v>
      </c>
      <c r="W8469" s="319"/>
      <c r="X8469" s="319"/>
      <c r="Y8469" s="319"/>
      <c r="Z8469" s="319"/>
      <c r="AA8469" s="319"/>
      <c r="AB8469" s="319"/>
      <c r="AC8469" s="319"/>
      <c r="AD8469" s="319"/>
      <c r="AE8469" s="319"/>
      <c r="AF8469" s="319"/>
    </row>
    <row r="8470" spans="2:32" s="313" customFormat="1" hidden="1" x14ac:dyDescent="0.25">
      <c r="B8470" s="313" t="s">
        <v>7201</v>
      </c>
      <c r="C8470" s="672"/>
      <c r="D8470" s="313" t="s">
        <v>13827</v>
      </c>
      <c r="E8470" s="313" t="s">
        <v>7202</v>
      </c>
      <c r="I8470" s="313" t="s">
        <v>7199</v>
      </c>
      <c r="J8470" s="313" t="s">
        <v>627</v>
      </c>
      <c r="K8470" s="313">
        <v>45</v>
      </c>
      <c r="L8470" s="319"/>
      <c r="M8470" s="319">
        <v>1</v>
      </c>
      <c r="N8470" s="319">
        <v>16</v>
      </c>
      <c r="O8470" s="319" t="s">
        <v>9647</v>
      </c>
      <c r="P8470" s="319">
        <v>168</v>
      </c>
      <c r="Q8470" s="319">
        <v>44</v>
      </c>
      <c r="R8470" s="319">
        <v>21</v>
      </c>
      <c r="S8470" s="319" t="s">
        <v>9645</v>
      </c>
      <c r="T8470" s="319">
        <v>357</v>
      </c>
      <c r="U8470" s="319">
        <v>-45.021000000000001</v>
      </c>
      <c r="V8470" s="319">
        <v>168.739</v>
      </c>
      <c r="W8470" s="319"/>
      <c r="X8470" s="319"/>
      <c r="Y8470" s="319"/>
      <c r="Z8470" s="319"/>
      <c r="AA8470" s="319"/>
      <c r="AB8470" s="319"/>
      <c r="AC8470" s="319"/>
      <c r="AD8470" s="319"/>
      <c r="AE8470" s="319"/>
      <c r="AF8470" s="319"/>
    </row>
    <row r="8471" spans="2:32" s="313" customFormat="1" hidden="1" x14ac:dyDescent="0.25">
      <c r="B8471" s="313" t="s">
        <v>9613</v>
      </c>
      <c r="C8471" s="672"/>
      <c r="D8471" s="313" t="s">
        <v>13828</v>
      </c>
      <c r="E8471" s="313" t="s">
        <v>9615</v>
      </c>
      <c r="I8471" s="313" t="s">
        <v>9613</v>
      </c>
      <c r="J8471" s="313" t="s">
        <v>682</v>
      </c>
      <c r="K8471" s="313">
        <v>47</v>
      </c>
      <c r="L8471" s="319"/>
      <c r="M8471" s="319">
        <v>27</v>
      </c>
      <c r="N8471" s="319">
        <v>53</v>
      </c>
      <c r="O8471" s="319" t="s">
        <v>9644</v>
      </c>
      <c r="P8471" s="319">
        <v>8</v>
      </c>
      <c r="Q8471" s="319">
        <v>32</v>
      </c>
      <c r="R8471" s="319">
        <v>57</v>
      </c>
      <c r="S8471" s="319" t="s">
        <v>9645</v>
      </c>
      <c r="T8471" s="319">
        <v>432</v>
      </c>
      <c r="U8471" s="319">
        <v>47.465000000000003</v>
      </c>
      <c r="V8471" s="319">
        <v>8.5489999999999995</v>
      </c>
      <c r="W8471" s="319"/>
      <c r="X8471" s="319"/>
      <c r="Y8471" s="319"/>
      <c r="Z8471" s="319"/>
      <c r="AA8471" s="319"/>
      <c r="AB8471" s="319"/>
      <c r="AC8471" s="319"/>
      <c r="AD8471" s="319"/>
      <c r="AE8471" s="319"/>
      <c r="AF8471" s="319"/>
    </row>
    <row r="8472" spans="2:32" s="313" customFormat="1" hidden="1" x14ac:dyDescent="0.25">
      <c r="B8472" s="313" t="s">
        <v>2216</v>
      </c>
      <c r="C8472" s="672"/>
      <c r="D8472" s="313" t="s">
        <v>13829</v>
      </c>
      <c r="E8472" s="313" t="s">
        <v>2217</v>
      </c>
      <c r="I8472" s="313" t="s">
        <v>2218</v>
      </c>
      <c r="J8472" s="313" t="s">
        <v>651</v>
      </c>
      <c r="K8472" s="313">
        <v>24</v>
      </c>
      <c r="L8472" s="319"/>
      <c r="M8472" s="319">
        <v>3</v>
      </c>
      <c r="N8472" s="319">
        <v>47</v>
      </c>
      <c r="O8472" s="319" t="s">
        <v>9644</v>
      </c>
      <c r="P8472" s="319">
        <v>74</v>
      </c>
      <c r="Q8472" s="319">
        <v>31</v>
      </c>
      <c r="R8472" s="319">
        <v>26</v>
      </c>
      <c r="S8472" s="319" t="s">
        <v>9648</v>
      </c>
      <c r="T8472" s="319">
        <v>7</v>
      </c>
      <c r="U8472" s="319">
        <v>24.062999999999999</v>
      </c>
      <c r="V8472" s="319">
        <v>-74.524000000000001</v>
      </c>
      <c r="W8472" s="319"/>
      <c r="X8472" s="319"/>
      <c r="Y8472" s="319"/>
      <c r="Z8472" s="319"/>
      <c r="AA8472" s="319"/>
      <c r="AB8472" s="319"/>
      <c r="AC8472" s="319"/>
      <c r="AD8472" s="319"/>
      <c r="AE8472" s="319"/>
      <c r="AF8472" s="319"/>
    </row>
    <row r="8473" spans="2:32" s="313" customFormat="1" hidden="1" x14ac:dyDescent="0.25">
      <c r="B8473" s="313" t="s">
        <v>8263</v>
      </c>
      <c r="C8473" s="672"/>
      <c r="D8473" s="313" t="s">
        <v>13830</v>
      </c>
      <c r="E8473" s="313" t="s">
        <v>8267</v>
      </c>
      <c r="I8473" s="313" t="s">
        <v>8268</v>
      </c>
      <c r="J8473" s="313" t="s">
        <v>8248</v>
      </c>
      <c r="K8473" s="313">
        <v>21</v>
      </c>
      <c r="L8473" s="319"/>
      <c r="M8473" s="319">
        <v>19</v>
      </c>
      <c r="N8473" s="319">
        <v>15</v>
      </c>
      <c r="O8473" s="319" t="s">
        <v>9647</v>
      </c>
      <c r="P8473" s="319">
        <v>55</v>
      </c>
      <c r="Q8473" s="319">
        <v>25</v>
      </c>
      <c r="R8473" s="319">
        <v>29</v>
      </c>
      <c r="S8473" s="319" t="s">
        <v>9645</v>
      </c>
      <c r="T8473" s="319">
        <v>16</v>
      </c>
      <c r="U8473" s="319">
        <v>-21.321000000000002</v>
      </c>
      <c r="V8473" s="319">
        <v>55.424999999999997</v>
      </c>
      <c r="W8473" s="319"/>
      <c r="X8473" s="319"/>
      <c r="Y8473" s="319"/>
      <c r="Z8473" s="319"/>
      <c r="AA8473" s="319"/>
      <c r="AB8473" s="319"/>
      <c r="AC8473" s="319"/>
      <c r="AD8473" s="319"/>
      <c r="AE8473" s="319"/>
      <c r="AF8473" s="319"/>
    </row>
    <row r="8474" spans="2:32" s="313" customFormat="1" hidden="1" x14ac:dyDescent="0.25">
      <c r="B8474" s="313" t="s">
        <v>9557</v>
      </c>
      <c r="C8474" s="672"/>
      <c r="D8474" s="313" t="s">
        <v>13831</v>
      </c>
      <c r="E8474" s="313" t="s">
        <v>9558</v>
      </c>
      <c r="I8474" s="313" t="s">
        <v>9559</v>
      </c>
      <c r="J8474" s="313" t="s">
        <v>531</v>
      </c>
      <c r="K8474" s="313">
        <v>37</v>
      </c>
      <c r="L8474" s="319"/>
      <c r="M8474" s="319">
        <v>45</v>
      </c>
      <c r="N8474" s="319">
        <v>0</v>
      </c>
      <c r="O8474" s="319" t="s">
        <v>9644</v>
      </c>
      <c r="P8474" s="319">
        <v>20</v>
      </c>
      <c r="Q8474" s="319">
        <v>52</v>
      </c>
      <c r="R8474" s="319">
        <v>55</v>
      </c>
      <c r="S8474" s="319" t="s">
        <v>9645</v>
      </c>
      <c r="T8474" s="319">
        <v>5</v>
      </c>
      <c r="U8474" s="319">
        <v>37.75</v>
      </c>
      <c r="V8474" s="319">
        <v>20.882000000000001</v>
      </c>
      <c r="W8474" s="319"/>
      <c r="X8474" s="319"/>
      <c r="Y8474" s="319"/>
      <c r="Z8474" s="319"/>
      <c r="AA8474" s="319"/>
      <c r="AB8474" s="319"/>
      <c r="AC8474" s="319"/>
      <c r="AD8474" s="319"/>
      <c r="AE8474" s="319"/>
      <c r="AF8474" s="319"/>
    </row>
    <row r="8475" spans="2:32" s="313" customFormat="1" hidden="1" x14ac:dyDescent="0.25">
      <c r="B8475" s="313" t="s">
        <v>767</v>
      </c>
      <c r="C8475" s="672"/>
      <c r="D8475" s="313" t="s">
        <v>13832</v>
      </c>
      <c r="E8475" s="313" t="s">
        <v>768</v>
      </c>
      <c r="I8475" s="313" t="s">
        <v>769</v>
      </c>
      <c r="J8475" s="313" t="s">
        <v>697</v>
      </c>
      <c r="K8475" s="313">
        <v>41</v>
      </c>
      <c r="L8475" s="319"/>
      <c r="M8475" s="319">
        <v>54</v>
      </c>
      <c r="N8475" s="319">
        <v>22</v>
      </c>
      <c r="O8475" s="319" t="s">
        <v>9647</v>
      </c>
      <c r="P8475" s="319">
        <v>73</v>
      </c>
      <c r="Q8475" s="319">
        <v>47</v>
      </c>
      <c r="R8475" s="319">
        <v>48</v>
      </c>
      <c r="S8475" s="319" t="s">
        <v>9648</v>
      </c>
      <c r="T8475" s="319">
        <v>115</v>
      </c>
      <c r="U8475" s="319">
        <v>-41.905999999999999</v>
      </c>
      <c r="V8475" s="319">
        <v>-73.796999999999997</v>
      </c>
      <c r="W8475" s="319"/>
      <c r="X8475" s="319"/>
      <c r="Y8475" s="319"/>
      <c r="Z8475" s="319"/>
      <c r="AA8475" s="319"/>
      <c r="AB8475" s="319"/>
      <c r="AC8475" s="319"/>
      <c r="AD8475" s="319"/>
      <c r="AE8475" s="319"/>
      <c r="AF8475" s="319"/>
    </row>
    <row r="8476" spans="2:32" s="313" customFormat="1" hidden="1" x14ac:dyDescent="0.25">
      <c r="B8476" s="313" t="s">
        <v>9610</v>
      </c>
      <c r="C8476" s="672"/>
      <c r="D8476" s="313" t="s">
        <v>13833</v>
      </c>
      <c r="E8476" s="313" t="s">
        <v>9611</v>
      </c>
      <c r="I8476" s="313" t="s">
        <v>9612</v>
      </c>
      <c r="J8476" s="313" t="s">
        <v>436</v>
      </c>
      <c r="K8476" s="313">
        <v>35</v>
      </c>
      <c r="L8476" s="319"/>
      <c r="M8476" s="319">
        <v>5</v>
      </c>
      <c r="N8476" s="319">
        <v>0</v>
      </c>
      <c r="O8476" s="319" t="s">
        <v>9644</v>
      </c>
      <c r="P8476" s="319">
        <v>108</v>
      </c>
      <c r="Q8476" s="319">
        <v>47</v>
      </c>
      <c r="R8476" s="319">
        <v>30</v>
      </c>
      <c r="S8476" s="319" t="s">
        <v>9648</v>
      </c>
      <c r="T8476" s="319">
        <v>1968</v>
      </c>
      <c r="U8476" s="319">
        <v>35.082999999999998</v>
      </c>
      <c r="V8476" s="319">
        <v>-108.792</v>
      </c>
      <c r="W8476" s="319"/>
      <c r="X8476" s="319"/>
      <c r="Y8476" s="319"/>
      <c r="Z8476" s="319"/>
      <c r="AA8476" s="319"/>
      <c r="AB8476" s="319"/>
      <c r="AC8476" s="319"/>
      <c r="AD8476" s="319"/>
      <c r="AE8476" s="319"/>
      <c r="AF8476" s="319"/>
    </row>
    <row r="8477" spans="2:32" s="313" customFormat="1" hidden="1" x14ac:dyDescent="0.25">
      <c r="B8477" s="313" t="s">
        <v>5648</v>
      </c>
      <c r="C8477" s="672"/>
      <c r="D8477" s="313" t="s">
        <v>13834</v>
      </c>
      <c r="E8477" s="313" t="s">
        <v>5649</v>
      </c>
      <c r="I8477" s="313" t="s">
        <v>5648</v>
      </c>
      <c r="J8477" s="313" t="s">
        <v>722</v>
      </c>
      <c r="K8477" s="313">
        <v>19</v>
      </c>
      <c r="L8477" s="319"/>
      <c r="M8477" s="319">
        <v>33</v>
      </c>
      <c r="N8477" s="319">
        <v>46</v>
      </c>
      <c r="O8477" s="319" t="s">
        <v>9647</v>
      </c>
      <c r="P8477" s="319">
        <v>45</v>
      </c>
      <c r="Q8477" s="319">
        <v>27</v>
      </c>
      <c r="R8477" s="319">
        <v>3</v>
      </c>
      <c r="S8477" s="319" t="s">
        <v>9645</v>
      </c>
      <c r="T8477" s="319">
        <v>62</v>
      </c>
      <c r="U8477" s="319">
        <v>-19.562999999999999</v>
      </c>
      <c r="V8477" s="319">
        <v>45.451000000000001</v>
      </c>
      <c r="W8477" s="319"/>
      <c r="X8477" s="319"/>
      <c r="Y8477" s="319"/>
      <c r="Z8477" s="319"/>
      <c r="AA8477" s="319"/>
      <c r="AB8477" s="319"/>
      <c r="AC8477" s="319"/>
      <c r="AD8477" s="319"/>
      <c r="AE8477" s="319"/>
      <c r="AF8477" s="319"/>
    </row>
    <row r="8478" spans="2:32" s="313" customFormat="1" hidden="1" x14ac:dyDescent="0.25">
      <c r="B8478" s="313" t="s">
        <v>7889</v>
      </c>
      <c r="C8478" s="672"/>
      <c r="D8478" s="313" t="s">
        <v>13835</v>
      </c>
      <c r="E8478" s="313" t="s">
        <v>7890</v>
      </c>
      <c r="I8478" s="313" t="s">
        <v>7889</v>
      </c>
      <c r="J8478" s="313" t="s">
        <v>1140</v>
      </c>
      <c r="K8478" s="313">
        <v>16</v>
      </c>
      <c r="L8478" s="319"/>
      <c r="M8478" s="319">
        <v>33</v>
      </c>
      <c r="N8478" s="319">
        <v>23</v>
      </c>
      <c r="O8478" s="319" t="s">
        <v>9644</v>
      </c>
      <c r="P8478" s="319">
        <v>104</v>
      </c>
      <c r="Q8478" s="319">
        <v>45</v>
      </c>
      <c r="R8478" s="319">
        <v>34</v>
      </c>
      <c r="S8478" s="319" t="s">
        <v>9645</v>
      </c>
      <c r="T8478" s="319">
        <v>156</v>
      </c>
      <c r="U8478" s="319">
        <v>16.556000000000001</v>
      </c>
      <c r="V8478" s="319">
        <v>104.759</v>
      </c>
      <c r="W8478" s="319"/>
      <c r="X8478" s="319"/>
      <c r="Y8478" s="319"/>
      <c r="Z8478" s="319"/>
      <c r="AA8478" s="319"/>
      <c r="AB8478" s="319"/>
      <c r="AC8478" s="319"/>
      <c r="AD8478" s="319"/>
      <c r="AE8478" s="319"/>
      <c r="AF8478" s="319"/>
    </row>
    <row r="8479" spans="2:32" s="313" customFormat="1" hidden="1" x14ac:dyDescent="0.25">
      <c r="B8479" s="313" t="s">
        <v>773</v>
      </c>
      <c r="C8479" s="672"/>
      <c r="D8479" s="313" t="s">
        <v>13836</v>
      </c>
      <c r="E8479" s="313" t="s">
        <v>774</v>
      </c>
      <c r="I8479" s="313" t="s">
        <v>773</v>
      </c>
      <c r="J8479" s="313" t="s">
        <v>722</v>
      </c>
      <c r="K8479" s="313">
        <v>14</v>
      </c>
      <c r="L8479" s="319"/>
      <c r="M8479" s="319">
        <v>39</v>
      </c>
      <c r="N8479" s="319">
        <v>6</v>
      </c>
      <c r="O8479" s="319" t="s">
        <v>9647</v>
      </c>
      <c r="P8479" s="319">
        <v>49</v>
      </c>
      <c r="Q8479" s="319">
        <v>37</v>
      </c>
      <c r="R8479" s="319">
        <v>14</v>
      </c>
      <c r="S8479" s="319" t="s">
        <v>9645</v>
      </c>
      <c r="T8479" s="319">
        <v>474</v>
      </c>
      <c r="U8479" s="319">
        <v>-14.651999999999999</v>
      </c>
      <c r="V8479" s="319">
        <v>49.621000000000002</v>
      </c>
      <c r="W8479" s="319"/>
      <c r="X8479" s="319"/>
      <c r="Y8479" s="319"/>
      <c r="Z8479" s="319"/>
      <c r="AA8479" s="319"/>
      <c r="AB8479" s="319"/>
      <c r="AC8479" s="319"/>
      <c r="AD8479" s="319"/>
      <c r="AE8479" s="319"/>
      <c r="AF8479" s="319"/>
    </row>
    <row r="8480" spans="2:32" s="313" customFormat="1" hidden="1" x14ac:dyDescent="0.25">
      <c r="B8480" s="313" t="s">
        <v>8393</v>
      </c>
      <c r="C8480" s="672"/>
      <c r="D8480" s="313" t="s">
        <v>13837</v>
      </c>
      <c r="E8480" s="313" t="s">
        <v>8394</v>
      </c>
      <c r="I8480" s="313" t="s">
        <v>8395</v>
      </c>
      <c r="J8480" s="313" t="s">
        <v>2114</v>
      </c>
      <c r="K8480" s="313">
        <v>24</v>
      </c>
      <c r="L8480" s="319"/>
      <c r="M8480" s="319">
        <v>57</v>
      </c>
      <c r="N8480" s="319">
        <v>46</v>
      </c>
      <c r="O8480" s="319" t="s">
        <v>9644</v>
      </c>
      <c r="P8480" s="319">
        <v>91</v>
      </c>
      <c r="Q8480" s="319">
        <v>52</v>
      </c>
      <c r="R8480" s="319">
        <v>2</v>
      </c>
      <c r="S8480" s="319" t="s">
        <v>9645</v>
      </c>
      <c r="T8480" s="319">
        <v>16</v>
      </c>
      <c r="U8480" s="319">
        <v>24.963000000000001</v>
      </c>
      <c r="V8480" s="319">
        <v>91.867000000000004</v>
      </c>
      <c r="W8480" s="319"/>
      <c r="X8480" s="319"/>
      <c r="Y8480" s="319"/>
      <c r="Z8480" s="319"/>
      <c r="AA8480" s="319"/>
      <c r="AB8480" s="319"/>
      <c r="AC8480" s="319"/>
      <c r="AD8480" s="319"/>
      <c r="AE8480" s="319"/>
      <c r="AF8480" s="319"/>
    </row>
    <row r="8481" spans="2:32" s="313" customFormat="1" hidden="1" x14ac:dyDescent="0.25">
      <c r="B8481" s="313" t="s">
        <v>6001</v>
      </c>
      <c r="C8481" s="672"/>
      <c r="D8481" s="313" t="s">
        <v>13838</v>
      </c>
      <c r="E8481" s="313" t="s">
        <v>6002</v>
      </c>
      <c r="I8481" s="313" t="s">
        <v>6001</v>
      </c>
      <c r="J8481" s="313" t="s">
        <v>1477</v>
      </c>
      <c r="K8481" s="313">
        <v>11</v>
      </c>
      <c r="L8481" s="319"/>
      <c r="M8481" s="319">
        <v>26</v>
      </c>
      <c r="N8481" s="319">
        <v>41</v>
      </c>
      <c r="O8481" s="319" t="s">
        <v>9647</v>
      </c>
      <c r="P8481" s="319">
        <v>34</v>
      </c>
      <c r="Q8481" s="319">
        <v>0</v>
      </c>
      <c r="R8481" s="319">
        <v>42</v>
      </c>
      <c r="S8481" s="319" t="s">
        <v>9645</v>
      </c>
      <c r="T8481" s="319">
        <v>1255</v>
      </c>
      <c r="U8481" s="319">
        <v>-11.445</v>
      </c>
      <c r="V8481" s="319">
        <v>34.012</v>
      </c>
      <c r="W8481" s="319"/>
      <c r="X8481" s="319"/>
      <c r="Y8481" s="319"/>
      <c r="Z8481" s="319"/>
      <c r="AA8481" s="319"/>
      <c r="AB8481" s="319"/>
      <c r="AC8481" s="319"/>
      <c r="AD8481" s="319"/>
      <c r="AE8481" s="319"/>
      <c r="AF8481" s="319"/>
    </row>
    <row r="8482" spans="2:32" s="313" customFormat="1" hidden="1" x14ac:dyDescent="0.25">
      <c r="C8482" s="672"/>
      <c r="L8482" s="319"/>
      <c r="M8482" s="319"/>
      <c r="N8482" s="319"/>
      <c r="O8482" s="319"/>
      <c r="P8482" s="319"/>
      <c r="Q8482" s="319"/>
      <c r="R8482" s="319"/>
      <c r="S8482" s="319"/>
      <c r="T8482" s="319"/>
      <c r="U8482" s="319"/>
      <c r="V8482" s="319"/>
      <c r="W8482" s="319"/>
      <c r="X8482" s="319"/>
      <c r="Y8482" s="319"/>
      <c r="Z8482" s="319"/>
      <c r="AA8482" s="319"/>
      <c r="AB8482" s="319"/>
      <c r="AC8482" s="319"/>
      <c r="AD8482" s="319"/>
      <c r="AE8482" s="319"/>
      <c r="AF8482" s="319"/>
    </row>
    <row r="8483" spans="2:32" s="313" customFormat="1" hidden="1" x14ac:dyDescent="0.25">
      <c r="C8483" s="672"/>
      <c r="L8483" s="319"/>
      <c r="M8483" s="319"/>
      <c r="N8483" s="319"/>
      <c r="O8483" s="319"/>
      <c r="P8483" s="319"/>
      <c r="Q8483" s="319"/>
      <c r="R8483" s="319"/>
      <c r="S8483" s="319"/>
      <c r="T8483" s="319"/>
      <c r="U8483" s="319"/>
      <c r="V8483" s="319"/>
      <c r="W8483" s="319"/>
      <c r="X8483" s="319"/>
      <c r="Y8483" s="319"/>
      <c r="Z8483" s="319"/>
      <c r="AA8483" s="319"/>
      <c r="AB8483" s="319"/>
      <c r="AC8483" s="319"/>
      <c r="AD8483" s="319"/>
      <c r="AE8483" s="319"/>
      <c r="AF8483" s="319"/>
    </row>
    <row r="8484" spans="2:32" s="313" customFormat="1" hidden="1" x14ac:dyDescent="0.25">
      <c r="C8484" s="672"/>
      <c r="L8484" s="319"/>
      <c r="M8484" s="319"/>
      <c r="N8484" s="319"/>
      <c r="O8484" s="319"/>
      <c r="P8484" s="319"/>
      <c r="Q8484" s="319"/>
      <c r="R8484" s="319"/>
      <c r="S8484" s="319"/>
      <c r="T8484" s="319"/>
      <c r="U8484" s="319"/>
      <c r="V8484" s="319"/>
      <c r="W8484" s="319"/>
      <c r="X8484" s="319"/>
      <c r="Y8484" s="319"/>
      <c r="Z8484" s="319"/>
      <c r="AA8484" s="319"/>
      <c r="AB8484" s="319"/>
      <c r="AC8484" s="319"/>
      <c r="AD8484" s="319"/>
      <c r="AE8484" s="319"/>
      <c r="AF8484" s="319"/>
    </row>
    <row r="8485" spans="2:32" s="313" customFormat="1" ht="36" hidden="1" x14ac:dyDescent="0.25">
      <c r="C8485" s="672"/>
      <c r="D8485" s="329" t="s">
        <v>400</v>
      </c>
      <c r="E8485" s="329" t="s">
        <v>402</v>
      </c>
      <c r="F8485" s="329"/>
      <c r="G8485" s="329"/>
      <c r="H8485" s="329"/>
      <c r="I8485" s="329" t="s">
        <v>401</v>
      </c>
      <c r="J8485" s="329" t="s">
        <v>403</v>
      </c>
      <c r="L8485" s="319"/>
      <c r="M8485" s="319"/>
      <c r="N8485" s="319"/>
      <c r="O8485" s="319"/>
      <c r="P8485" s="319"/>
      <c r="Q8485" s="319"/>
      <c r="R8485" s="319"/>
      <c r="S8485" s="319"/>
      <c r="T8485" s="319"/>
      <c r="U8485" s="319"/>
      <c r="V8485" s="319"/>
      <c r="W8485" s="319"/>
      <c r="X8485" s="320"/>
      <c r="Y8485" s="320"/>
      <c r="Z8485" s="319"/>
      <c r="AA8485" s="319"/>
      <c r="AB8485" s="319"/>
      <c r="AC8485" s="319"/>
      <c r="AD8485" s="319"/>
      <c r="AE8485" s="319"/>
      <c r="AF8485" s="319"/>
    </row>
  </sheetData>
  <sheetProtection algorithmName="SHA-512" hashValue="tf6FDs3fTG7MsfXCDj/5eVWm3vpcW8jl0UsmcXNadXnlkmg4cxCLTr9tXtP2KWdgIpX9kk1/zU8X5ZaB9HWsjw==" saltValue="mGoT3A5/U4gow/exHY7dYA==" spinCount="100000" sheet="1" objects="1" scenarios="1" selectLockedCells="1" sort="0" autoFilter="0"/>
  <protectedRanges>
    <protectedRange sqref="D86:H4281" name="AllowSortFilter"/>
  </protectedRanges>
  <autoFilter ref="D86:H4281" xr:uid="{00000000-0001-0000-0600-000000000000}"/>
  <mergeCells count="12">
    <mergeCell ref="D72:M72"/>
    <mergeCell ref="G5:I5"/>
    <mergeCell ref="G6:L6"/>
    <mergeCell ref="D9:H9"/>
    <mergeCell ref="D63:P63"/>
    <mergeCell ref="D64:P64"/>
    <mergeCell ref="D65:P65"/>
    <mergeCell ref="D66:P66"/>
    <mergeCell ref="D67:P67"/>
    <mergeCell ref="D68:P68"/>
    <mergeCell ref="D69:P69"/>
    <mergeCell ref="D70:P70"/>
  </mergeCells>
  <phoneticPr fontId="19" type="noConversion"/>
  <dataValidations count="2">
    <dataValidation type="list" allowBlank="1" showInputMessage="1" showErrorMessage="1" sqref="J11:J60" xr:uid="{FFD01A58-0F77-4034-98AF-FE295C773CE3}">
      <formula1>$S$5:$S$6</formula1>
    </dataValidation>
    <dataValidation type="list" allowBlank="1" showInputMessage="1" showErrorMessage="1" sqref="H11:H60" xr:uid="{9C16FF95-CCF9-4390-AE2C-DB82BB52F775}">
      <formula1>$G$74:$G$83</formula1>
    </dataValidation>
  </dataValidations>
  <hyperlinks>
    <hyperlink ref="D65" r:id="rId1" xr:uid="{6EDD1C01-81E9-438D-8745-0EC0ACB7340B}"/>
    <hyperlink ref="D4285" r:id="rId2" xr:uid="{A4DE85F4-8326-402E-9F14-7B06F74272F2}"/>
  </hyperlinks>
  <pageMargins left="0.70866141732283472" right="0.70866141732283472" top="0.74803149606299213" bottom="0.74803149606299213" header="0.31496062992125984" footer="0.31496062992125984"/>
  <pageSetup paperSize="9" scale="62" orientation="landscape" r:id="rId3"/>
  <drawing r:id="rId4"/>
  <legacyDrawing r:id="rId5"/>
  <tableParts count="1">
    <tablePart r:id="rId6"/>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E2CFE1"/>
  </sheetPr>
  <dimension ref="A1:AQ267"/>
  <sheetViews>
    <sheetView showRowColHeaders="0" zoomScaleNormal="100" workbookViewId="0">
      <selection activeCell="E12" sqref="E12"/>
    </sheetView>
  </sheetViews>
  <sheetFormatPr defaultColWidth="9.28515625" defaultRowHeight="16.5" x14ac:dyDescent="0.3"/>
  <cols>
    <col min="1" max="1" width="3.7109375" style="306" customWidth="1"/>
    <col min="2" max="2" width="5.140625" style="306" customWidth="1"/>
    <col min="3" max="3" width="33.42578125" style="306" customWidth="1"/>
    <col min="4" max="4" width="10" style="306" customWidth="1"/>
    <col min="5" max="7" width="17.28515625" style="306" customWidth="1"/>
    <col min="8" max="8" width="9.28515625" style="306" customWidth="1"/>
    <col min="9" max="9" width="9.28515625" style="306"/>
    <col min="10" max="10" width="14.7109375" style="306" customWidth="1"/>
    <col min="11" max="11" width="9.28515625" style="306"/>
    <col min="12" max="12" width="15.42578125" style="306" customWidth="1"/>
    <col min="13" max="13" width="5.140625" style="317" customWidth="1"/>
    <col min="14" max="39" width="9.28515625" style="406"/>
    <col min="40" max="43" width="9.28515625" style="317"/>
    <col min="44" max="16384" width="9.28515625" style="306"/>
  </cols>
  <sheetData>
    <row r="1" spans="1:43" ht="20.100000000000001" customHeight="1" thickBot="1" x14ac:dyDescent="0.35">
      <c r="A1" s="307"/>
      <c r="B1" s="445"/>
      <c r="C1" s="445"/>
      <c r="D1" s="445"/>
      <c r="E1" s="445"/>
      <c r="F1" s="445"/>
      <c r="G1" s="445"/>
      <c r="H1" s="445"/>
      <c r="I1" s="445"/>
      <c r="J1" s="445"/>
      <c r="K1" s="445"/>
      <c r="L1" s="445"/>
      <c r="M1" s="446"/>
    </row>
    <row r="2" spans="1:43" ht="15" customHeight="1" x14ac:dyDescent="0.3">
      <c r="A2" s="422"/>
      <c r="B2" s="124"/>
      <c r="C2" s="126"/>
      <c r="D2" s="145"/>
      <c r="E2" s="145"/>
      <c r="F2" s="137"/>
      <c r="G2" s="145"/>
      <c r="H2" s="145"/>
      <c r="I2" s="1014"/>
      <c r="J2" s="1014"/>
      <c r="K2" s="1014"/>
      <c r="L2" s="1014"/>
      <c r="M2" s="87"/>
      <c r="N2" s="441"/>
      <c r="O2" s="441"/>
    </row>
    <row r="3" spans="1:43" ht="30.75" x14ac:dyDescent="0.45">
      <c r="A3" s="422"/>
      <c r="B3" s="128"/>
      <c r="C3" s="76"/>
      <c r="D3" s="75" t="s">
        <v>13839</v>
      </c>
      <c r="E3" s="77"/>
      <c r="F3" s="76"/>
      <c r="G3" s="146"/>
      <c r="H3" s="146"/>
      <c r="I3" s="146"/>
      <c r="J3" s="146"/>
      <c r="K3" s="146"/>
      <c r="L3" s="146"/>
      <c r="M3" s="90"/>
      <c r="N3" s="441"/>
      <c r="O3" s="441"/>
    </row>
    <row r="4" spans="1:43" x14ac:dyDescent="0.3">
      <c r="A4" s="422"/>
      <c r="B4" s="147"/>
      <c r="C4" s="20"/>
      <c r="D4" s="21" t="s">
        <v>13840</v>
      </c>
      <c r="E4" s="76"/>
      <c r="F4" s="77"/>
      <c r="G4" s="146"/>
      <c r="H4" s="146"/>
      <c r="I4" s="146"/>
      <c r="J4" s="146"/>
      <c r="K4" s="146"/>
      <c r="L4" s="146"/>
      <c r="M4" s="90"/>
      <c r="N4" s="441"/>
      <c r="O4" s="441"/>
    </row>
    <row r="5" spans="1:43" ht="18" x14ac:dyDescent="0.35">
      <c r="A5" s="422"/>
      <c r="B5" s="147"/>
      <c r="C5" s="20"/>
      <c r="D5" s="1015">
        <f>SUM(J12:J24)</f>
        <v>0</v>
      </c>
      <c r="E5" s="1015"/>
      <c r="F5" s="1015"/>
      <c r="G5" s="146"/>
      <c r="H5" s="146"/>
      <c r="I5" s="73"/>
      <c r="J5" s="146"/>
      <c r="K5" s="146"/>
      <c r="L5" s="146"/>
      <c r="M5" s="90"/>
      <c r="N5" s="441"/>
      <c r="O5" s="441"/>
    </row>
    <row r="6" spans="1:43" x14ac:dyDescent="0.3">
      <c r="A6" s="422"/>
      <c r="B6" s="147"/>
      <c r="C6" s="20"/>
      <c r="D6" s="20"/>
      <c r="E6" s="20"/>
      <c r="F6" s="79"/>
      <c r="G6" s="79"/>
      <c r="H6" s="79"/>
      <c r="I6" s="76"/>
      <c r="J6" s="146"/>
      <c r="K6" s="146"/>
      <c r="L6" s="146"/>
      <c r="M6" s="90"/>
      <c r="N6" s="441"/>
      <c r="O6" s="441"/>
    </row>
    <row r="7" spans="1:43" x14ac:dyDescent="0.3">
      <c r="A7" s="422"/>
      <c r="B7" s="148"/>
      <c r="C7" s="71" t="s">
        <v>13841</v>
      </c>
      <c r="D7" s="21"/>
      <c r="E7" s="23"/>
      <c r="F7" s="21"/>
      <c r="G7" s="23"/>
      <c r="H7" s="23"/>
      <c r="I7" s="76"/>
      <c r="J7" s="146"/>
      <c r="K7" s="146"/>
      <c r="L7" s="146"/>
      <c r="M7" s="90"/>
    </row>
    <row r="8" spans="1:43" ht="17.25" x14ac:dyDescent="0.35">
      <c r="A8" s="422"/>
      <c r="B8" s="148"/>
      <c r="C8" s="149" t="s">
        <v>13842</v>
      </c>
      <c r="D8" s="21"/>
      <c r="E8" s="23"/>
      <c r="F8" s="21"/>
      <c r="G8" s="23"/>
      <c r="H8" s="23"/>
      <c r="I8" s="76"/>
      <c r="J8" s="146"/>
      <c r="K8" s="146"/>
      <c r="L8" s="146"/>
      <c r="M8" s="90"/>
    </row>
    <row r="9" spans="1:43" ht="17.25" x14ac:dyDescent="0.35">
      <c r="A9" s="422"/>
      <c r="B9" s="148"/>
      <c r="C9" s="149" t="s">
        <v>13843</v>
      </c>
      <c r="D9" s="21"/>
      <c r="E9" s="23"/>
      <c r="F9" s="21"/>
      <c r="G9" s="23"/>
      <c r="H9" s="23"/>
      <c r="I9" s="76"/>
      <c r="J9" s="146"/>
      <c r="K9" s="146"/>
      <c r="L9" s="146"/>
      <c r="M9" s="90"/>
    </row>
    <row r="10" spans="1:43" x14ac:dyDescent="0.3">
      <c r="A10" s="422"/>
      <c r="B10" s="128"/>
      <c r="C10" s="77"/>
      <c r="D10" s="76"/>
      <c r="E10" s="76"/>
      <c r="F10" s="21"/>
      <c r="G10" s="76"/>
      <c r="H10" s="76"/>
      <c r="I10" s="76"/>
      <c r="J10" s="21"/>
      <c r="K10" s="21"/>
      <c r="L10" s="21"/>
      <c r="M10" s="90"/>
    </row>
    <row r="11" spans="1:43" s="444" customFormat="1" ht="42" x14ac:dyDescent="0.3">
      <c r="B11" s="148"/>
      <c r="C11" s="71"/>
      <c r="D11" s="71"/>
      <c r="E11" s="663" t="s">
        <v>13844</v>
      </c>
      <c r="F11" s="694" t="s">
        <v>13845</v>
      </c>
      <c r="G11" s="663" t="s">
        <v>13846</v>
      </c>
      <c r="H11" s="71"/>
      <c r="I11" s="71"/>
      <c r="J11" s="695" t="s">
        <v>13847</v>
      </c>
      <c r="K11" s="71"/>
      <c r="L11" s="71"/>
      <c r="M11" s="150"/>
      <c r="N11" s="442"/>
      <c r="O11" s="442"/>
      <c r="P11" s="442"/>
      <c r="Q11" s="442"/>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3"/>
      <c r="AO11" s="443"/>
      <c r="AP11" s="443"/>
      <c r="AQ11" s="443"/>
    </row>
    <row r="12" spans="1:43" ht="15" customHeight="1" x14ac:dyDescent="0.35">
      <c r="A12" s="422"/>
      <c r="B12" s="128"/>
      <c r="C12" s="70"/>
      <c r="D12" s="70" t="str">
        <f>C43</f>
        <v>Food</v>
      </c>
      <c r="E12" s="837"/>
      <c r="F12" s="714"/>
      <c r="G12" s="838" t="str">
        <f t="shared" ref="G12:G24" si="0">IF(F12=$G$42, E12*E43/1000, IF(F12=$G$43, E12*E43, IF(F12=$G$44, E12, "")))</f>
        <v/>
      </c>
      <c r="H12" s="76"/>
      <c r="I12" s="76"/>
      <c r="J12" s="839" t="str">
        <f t="shared" ref="J12:J24" si="1">IF(G12="", "", G12*D43)</f>
        <v/>
      </c>
      <c r="K12" s="21"/>
      <c r="L12" s="21"/>
      <c r="M12" s="90"/>
    </row>
    <row r="13" spans="1:43" ht="15" customHeight="1" x14ac:dyDescent="0.35">
      <c r="A13" s="422"/>
      <c r="B13" s="128"/>
      <c r="C13" s="70"/>
      <c r="D13" s="70" t="str">
        <f t="shared" ref="D13:D18" si="2">C44</f>
        <v xml:space="preserve">Paper </v>
      </c>
      <c r="E13" s="837"/>
      <c r="F13" s="714"/>
      <c r="G13" s="838" t="str">
        <f t="shared" si="0"/>
        <v/>
      </c>
      <c r="H13" s="151"/>
      <c r="I13" s="151"/>
      <c r="J13" s="839" t="str">
        <f t="shared" si="1"/>
        <v/>
      </c>
      <c r="K13" s="21"/>
      <c r="L13" s="21"/>
      <c r="M13" s="90"/>
    </row>
    <row r="14" spans="1:43" ht="15" customHeight="1" x14ac:dyDescent="0.35">
      <c r="A14" s="422"/>
      <c r="B14" s="128"/>
      <c r="C14" s="70"/>
      <c r="D14" s="70" t="str">
        <f t="shared" si="2"/>
        <v>Garden</v>
      </c>
      <c r="E14" s="837"/>
      <c r="F14" s="714"/>
      <c r="G14" s="838" t="str">
        <f t="shared" si="0"/>
        <v/>
      </c>
      <c r="H14" s="151"/>
      <c r="I14" s="151"/>
      <c r="J14" s="839" t="str">
        <f t="shared" si="1"/>
        <v/>
      </c>
      <c r="K14" s="21"/>
      <c r="L14" s="21"/>
      <c r="M14" s="90"/>
    </row>
    <row r="15" spans="1:43" ht="15" customHeight="1" x14ac:dyDescent="0.35">
      <c r="A15" s="422"/>
      <c r="B15" s="128"/>
      <c r="C15" s="70"/>
      <c r="D15" s="70" t="str">
        <f t="shared" si="2"/>
        <v>Wood</v>
      </c>
      <c r="E15" s="837"/>
      <c r="F15" s="714"/>
      <c r="G15" s="838" t="str">
        <f t="shared" si="0"/>
        <v/>
      </c>
      <c r="H15" s="151"/>
      <c r="I15" s="151"/>
      <c r="J15" s="839" t="str">
        <f t="shared" si="1"/>
        <v/>
      </c>
      <c r="K15" s="21"/>
      <c r="L15" s="21"/>
      <c r="M15" s="90"/>
    </row>
    <row r="16" spans="1:43" ht="15" customHeight="1" x14ac:dyDescent="0.35">
      <c r="A16" s="422"/>
      <c r="B16" s="128"/>
      <c r="C16" s="70"/>
      <c r="D16" s="70" t="str">
        <f t="shared" si="2"/>
        <v>Textiles</v>
      </c>
      <c r="E16" s="837"/>
      <c r="F16" s="714"/>
      <c r="G16" s="838" t="str">
        <f t="shared" si="0"/>
        <v/>
      </c>
      <c r="H16" s="151"/>
      <c r="I16" s="151"/>
      <c r="J16" s="839" t="str">
        <f t="shared" si="1"/>
        <v/>
      </c>
      <c r="K16" s="21"/>
      <c r="L16" s="21"/>
      <c r="M16" s="90"/>
    </row>
    <row r="17" spans="1:43" ht="15" customHeight="1" x14ac:dyDescent="0.35">
      <c r="A17" s="422"/>
      <c r="B17" s="128"/>
      <c r="C17" s="70"/>
      <c r="D17" s="70" t="str">
        <f t="shared" si="2"/>
        <v>Sludge (wet)</v>
      </c>
      <c r="E17" s="837"/>
      <c r="F17" s="714"/>
      <c r="G17" s="838" t="str">
        <f t="shared" si="0"/>
        <v/>
      </c>
      <c r="H17" s="151"/>
      <c r="I17" s="151"/>
      <c r="J17" s="839" t="str">
        <f t="shared" si="1"/>
        <v/>
      </c>
      <c r="K17" s="21"/>
      <c r="L17" s="21"/>
      <c r="M17" s="90"/>
    </row>
    <row r="18" spans="1:43" ht="15" customHeight="1" x14ac:dyDescent="0.35">
      <c r="A18" s="422"/>
      <c r="B18" s="148"/>
      <c r="C18" s="70"/>
      <c r="D18" s="70" t="str">
        <f t="shared" si="2"/>
        <v>Nappies</v>
      </c>
      <c r="E18" s="837"/>
      <c r="F18" s="714"/>
      <c r="G18" s="838" t="str">
        <f t="shared" si="0"/>
        <v/>
      </c>
      <c r="H18" s="151"/>
      <c r="I18" s="151"/>
      <c r="J18" s="839" t="str">
        <f t="shared" si="1"/>
        <v/>
      </c>
      <c r="K18" s="77"/>
      <c r="L18" s="152"/>
      <c r="M18" s="153"/>
    </row>
    <row r="19" spans="1:43" ht="15" customHeight="1" x14ac:dyDescent="0.35">
      <c r="A19" s="422"/>
      <c r="B19" s="148"/>
      <c r="C19" s="70"/>
      <c r="D19" s="70" t="str">
        <f>C50</f>
        <v>Rubber and leather</v>
      </c>
      <c r="E19" s="837"/>
      <c r="F19" s="714"/>
      <c r="G19" s="838" t="str">
        <f t="shared" si="0"/>
        <v/>
      </c>
      <c r="H19" s="151"/>
      <c r="I19" s="154"/>
      <c r="J19" s="839" t="str">
        <f t="shared" si="1"/>
        <v/>
      </c>
      <c r="K19" s="152"/>
      <c r="L19" s="152"/>
      <c r="M19" s="153"/>
    </row>
    <row r="20" spans="1:43" ht="15" customHeight="1" x14ac:dyDescent="0.35">
      <c r="A20" s="422"/>
      <c r="B20" s="128"/>
      <c r="C20" s="20"/>
      <c r="D20" s="70" t="str">
        <f>C51</f>
        <v>Inert waste (including concrete/metal/plastics/glass)</v>
      </c>
      <c r="E20" s="837"/>
      <c r="F20" s="714"/>
      <c r="G20" s="838" t="str">
        <f t="shared" si="0"/>
        <v/>
      </c>
      <c r="H20" s="151"/>
      <c r="I20" s="154"/>
      <c r="J20" s="839" t="str">
        <f t="shared" si="1"/>
        <v/>
      </c>
      <c r="K20" s="21"/>
      <c r="L20" s="21"/>
      <c r="M20" s="90"/>
    </row>
    <row r="21" spans="1:43" ht="15" customHeight="1" x14ac:dyDescent="0.35">
      <c r="A21" s="422"/>
      <c r="B21" s="128"/>
      <c r="C21" s="20"/>
      <c r="D21" s="70" t="s">
        <v>13848</v>
      </c>
      <c r="E21" s="837"/>
      <c r="F21" s="714"/>
      <c r="G21" s="838" t="str">
        <f t="shared" si="0"/>
        <v/>
      </c>
      <c r="H21" s="151"/>
      <c r="I21" s="154"/>
      <c r="J21" s="839" t="str">
        <f t="shared" si="1"/>
        <v/>
      </c>
      <c r="K21" s="21"/>
      <c r="L21" s="21"/>
      <c r="M21" s="90"/>
    </row>
    <row r="22" spans="1:43" ht="15" customHeight="1" x14ac:dyDescent="0.35">
      <c r="A22" s="422"/>
      <c r="B22" s="128"/>
      <c r="C22" s="20"/>
      <c r="D22" s="70" t="str">
        <f>C53</f>
        <v>Co-mingled mixed municipal solid waste</v>
      </c>
      <c r="E22" s="837"/>
      <c r="F22" s="714"/>
      <c r="G22" s="838" t="str">
        <f t="shared" si="0"/>
        <v/>
      </c>
      <c r="H22" s="151"/>
      <c r="I22" s="154"/>
      <c r="J22" s="839" t="str">
        <f t="shared" si="1"/>
        <v/>
      </c>
      <c r="K22" s="21"/>
      <c r="L22" s="21"/>
      <c r="M22" s="90"/>
    </row>
    <row r="23" spans="1:43" ht="15" customHeight="1" x14ac:dyDescent="0.35">
      <c r="A23" s="422"/>
      <c r="B23" s="128"/>
      <c r="C23" s="20"/>
      <c r="D23" s="70" t="str">
        <f>C54</f>
        <v>Co-mingled mixed commercial and industrial waste</v>
      </c>
      <c r="E23" s="837"/>
      <c r="F23" s="714"/>
      <c r="G23" s="838" t="str">
        <f t="shared" si="0"/>
        <v/>
      </c>
      <c r="H23" s="151"/>
      <c r="I23" s="154"/>
      <c r="J23" s="839" t="str">
        <f t="shared" si="1"/>
        <v/>
      </c>
      <c r="K23" s="21"/>
      <c r="L23" s="21"/>
      <c r="M23" s="90"/>
    </row>
    <row r="24" spans="1:43" ht="15" customHeight="1" x14ac:dyDescent="0.35">
      <c r="A24" s="422"/>
      <c r="B24" s="128"/>
      <c r="C24" s="77"/>
      <c r="D24" s="70" t="str">
        <f>C55</f>
        <v>Co-mingled mixed construction and demolition waste</v>
      </c>
      <c r="E24" s="837"/>
      <c r="F24" s="714"/>
      <c r="G24" s="838" t="str">
        <f t="shared" si="0"/>
        <v/>
      </c>
      <c r="H24" s="151"/>
      <c r="I24" s="154"/>
      <c r="J24" s="839" t="str">
        <f t="shared" si="1"/>
        <v/>
      </c>
      <c r="K24" s="21"/>
      <c r="L24" s="21"/>
      <c r="M24" s="90"/>
    </row>
    <row r="25" spans="1:43" ht="31.5" customHeight="1" x14ac:dyDescent="0.3">
      <c r="A25" s="422"/>
      <c r="B25" s="128"/>
      <c r="C25" s="77"/>
      <c r="D25" s="70"/>
      <c r="E25" s="1023" t="s">
        <v>13849</v>
      </c>
      <c r="F25" s="1023"/>
      <c r="G25" s="1023"/>
      <c r="H25" s="1023"/>
      <c r="I25" s="1023"/>
      <c r="J25" s="155"/>
      <c r="K25" s="21"/>
      <c r="L25" s="21"/>
      <c r="M25" s="90"/>
    </row>
    <row r="26" spans="1:43" ht="17.25" x14ac:dyDescent="0.35">
      <c r="A26" s="422"/>
      <c r="B26" s="128"/>
      <c r="C26" s="76"/>
      <c r="D26" s="76"/>
      <c r="E26" s="76"/>
      <c r="F26" s="76"/>
      <c r="G26" s="76"/>
      <c r="H26" s="76"/>
      <c r="I26" s="156"/>
      <c r="J26" s="157"/>
      <c r="K26" s="21"/>
      <c r="L26" s="21"/>
      <c r="M26" s="90"/>
    </row>
    <row r="27" spans="1:43" x14ac:dyDescent="0.3">
      <c r="A27" s="422"/>
      <c r="B27" s="128"/>
      <c r="C27" s="1016" t="s">
        <v>13850</v>
      </c>
      <c r="D27" s="1017"/>
      <c r="E27" s="1017"/>
      <c r="F27" s="1017"/>
      <c r="G27" s="1017"/>
      <c r="H27" s="1017"/>
      <c r="I27" s="1017"/>
      <c r="J27" s="1017"/>
      <c r="K27" s="1017"/>
      <c r="L27" s="1018"/>
      <c r="M27" s="90"/>
    </row>
    <row r="28" spans="1:43" x14ac:dyDescent="0.3">
      <c r="A28" s="422"/>
      <c r="B28" s="128"/>
      <c r="C28" s="1019" t="s">
        <v>13851</v>
      </c>
      <c r="D28" s="1020"/>
      <c r="E28" s="1020"/>
      <c r="F28" s="1020"/>
      <c r="G28" s="1020"/>
      <c r="H28" s="1020"/>
      <c r="I28" s="1020"/>
      <c r="J28" s="1020"/>
      <c r="K28" s="1020"/>
      <c r="L28" s="1021"/>
      <c r="M28" s="90"/>
    </row>
    <row r="29" spans="1:43" ht="17.25" thickBot="1" x14ac:dyDescent="0.35">
      <c r="A29" s="422"/>
      <c r="B29" s="117"/>
      <c r="C29" s="118"/>
      <c r="D29" s="118"/>
      <c r="E29" s="118"/>
      <c r="F29" s="118"/>
      <c r="G29" s="118"/>
      <c r="H29" s="118"/>
      <c r="I29" s="118"/>
      <c r="J29" s="118"/>
      <c r="K29" s="118"/>
      <c r="L29" s="118"/>
      <c r="M29" s="120"/>
    </row>
    <row r="30" spans="1:43" x14ac:dyDescent="0.3">
      <c r="A30" s="422"/>
      <c r="B30" s="422"/>
      <c r="C30" s="422"/>
      <c r="D30" s="422"/>
      <c r="E30" s="422"/>
      <c r="F30" s="422"/>
      <c r="G30" s="422"/>
      <c r="H30" s="422"/>
      <c r="I30" s="422"/>
      <c r="J30" s="422"/>
      <c r="K30" s="422"/>
      <c r="L30" s="422"/>
    </row>
    <row r="31" spans="1:43" s="309" customFormat="1" x14ac:dyDescent="0.3">
      <c r="A31" s="417"/>
      <c r="B31" s="417"/>
      <c r="C31" s="1022" t="s">
        <v>16</v>
      </c>
      <c r="D31" s="1022"/>
      <c r="E31" s="1022"/>
      <c r="F31" s="1022"/>
      <c r="G31" s="1022"/>
      <c r="H31" s="1022"/>
      <c r="I31" s="1022"/>
      <c r="J31" s="1022"/>
      <c r="K31" s="1022"/>
      <c r="L31" s="1022"/>
      <c r="M31" s="1022"/>
      <c r="N31" s="419"/>
      <c r="O31" s="419"/>
      <c r="P31" s="419"/>
      <c r="Q31" s="419"/>
      <c r="R31" s="419"/>
      <c r="S31" s="419"/>
      <c r="T31" s="419"/>
      <c r="U31" s="419"/>
      <c r="V31" s="419"/>
      <c r="W31" s="419"/>
      <c r="X31" s="419"/>
      <c r="Y31" s="419"/>
      <c r="Z31" s="419"/>
      <c r="AA31" s="419"/>
      <c r="AB31" s="419"/>
      <c r="AC31" s="419"/>
      <c r="AD31" s="419"/>
      <c r="AE31" s="419"/>
      <c r="AF31" s="419"/>
      <c r="AG31" s="419"/>
      <c r="AH31" s="419"/>
      <c r="AI31" s="419"/>
      <c r="AJ31" s="419"/>
      <c r="AK31" s="419"/>
      <c r="AL31" s="419"/>
      <c r="AM31" s="419"/>
      <c r="AN31" s="419"/>
      <c r="AO31" s="419"/>
      <c r="AP31" s="419"/>
      <c r="AQ31" s="419"/>
    </row>
    <row r="32" spans="1:43" s="309" customFormat="1" x14ac:dyDescent="0.3">
      <c r="A32" s="417"/>
      <c r="B32" s="417"/>
      <c r="C32" s="989"/>
      <c r="D32" s="990"/>
      <c r="E32" s="990"/>
      <c r="F32" s="990"/>
      <c r="G32" s="990"/>
      <c r="H32" s="990"/>
      <c r="I32" s="990"/>
      <c r="J32" s="990"/>
      <c r="K32" s="990"/>
      <c r="L32" s="990"/>
      <c r="M32" s="991"/>
      <c r="N32" s="419"/>
      <c r="O32" s="419"/>
      <c r="P32" s="419"/>
      <c r="Q32" s="419"/>
      <c r="R32" s="419"/>
      <c r="S32" s="419"/>
      <c r="T32" s="419"/>
      <c r="U32" s="419"/>
      <c r="V32" s="419"/>
      <c r="W32" s="419"/>
      <c r="X32" s="419"/>
      <c r="Y32" s="419"/>
      <c r="Z32" s="419"/>
      <c r="AA32" s="419"/>
      <c r="AB32" s="419"/>
      <c r="AC32" s="419"/>
      <c r="AD32" s="419"/>
      <c r="AE32" s="419"/>
      <c r="AF32" s="419"/>
      <c r="AG32" s="419"/>
      <c r="AH32" s="419"/>
      <c r="AI32" s="419"/>
      <c r="AJ32" s="419"/>
      <c r="AK32" s="419"/>
      <c r="AL32" s="419"/>
      <c r="AM32" s="419"/>
      <c r="AN32" s="419"/>
      <c r="AO32" s="419"/>
      <c r="AP32" s="419"/>
      <c r="AQ32" s="419"/>
    </row>
    <row r="33" spans="1:43" s="309" customFormat="1" x14ac:dyDescent="0.3">
      <c r="A33" s="417"/>
      <c r="B33" s="417"/>
      <c r="C33" s="1012"/>
      <c r="D33" s="1012"/>
      <c r="E33" s="1012"/>
      <c r="F33" s="1012"/>
      <c r="G33" s="1012"/>
      <c r="H33" s="1012"/>
      <c r="I33" s="1012"/>
      <c r="J33" s="1012"/>
      <c r="K33" s="1012"/>
      <c r="L33" s="1012"/>
      <c r="M33" s="1012"/>
      <c r="N33" s="419"/>
      <c r="O33" s="419"/>
      <c r="P33" s="419"/>
      <c r="Q33" s="419"/>
      <c r="R33" s="419"/>
      <c r="S33" s="419"/>
      <c r="T33" s="419"/>
      <c r="U33" s="419"/>
      <c r="V33" s="419"/>
      <c r="W33" s="419"/>
      <c r="X33" s="419"/>
      <c r="Y33" s="419"/>
      <c r="Z33" s="419"/>
      <c r="AA33" s="419"/>
      <c r="AB33" s="419"/>
      <c r="AC33" s="419"/>
      <c r="AD33" s="419"/>
      <c r="AE33" s="419"/>
      <c r="AF33" s="419"/>
      <c r="AG33" s="419"/>
      <c r="AH33" s="419"/>
      <c r="AI33" s="419"/>
      <c r="AJ33" s="419"/>
      <c r="AK33" s="419"/>
      <c r="AL33" s="419"/>
      <c r="AM33" s="419"/>
      <c r="AN33" s="419"/>
      <c r="AO33" s="419"/>
      <c r="AP33" s="419"/>
      <c r="AQ33" s="419"/>
    </row>
    <row r="34" spans="1:43" s="309" customFormat="1" x14ac:dyDescent="0.3">
      <c r="A34" s="417"/>
      <c r="B34" s="417"/>
      <c r="C34" s="1012"/>
      <c r="D34" s="1012"/>
      <c r="E34" s="1012"/>
      <c r="F34" s="1012"/>
      <c r="G34" s="1012"/>
      <c r="H34" s="1012"/>
      <c r="I34" s="1012"/>
      <c r="J34" s="1012"/>
      <c r="K34" s="1012"/>
      <c r="L34" s="1012"/>
      <c r="M34" s="1012"/>
      <c r="N34" s="419"/>
      <c r="O34" s="419"/>
      <c r="P34" s="419"/>
      <c r="Q34" s="419"/>
      <c r="R34" s="419"/>
      <c r="S34" s="419"/>
      <c r="T34" s="419"/>
      <c r="U34" s="419"/>
      <c r="V34" s="419"/>
      <c r="W34" s="419"/>
      <c r="X34" s="419"/>
      <c r="Y34" s="419"/>
      <c r="Z34" s="419"/>
      <c r="AA34" s="419"/>
      <c r="AB34" s="419"/>
      <c r="AC34" s="419"/>
      <c r="AD34" s="419"/>
      <c r="AE34" s="419"/>
      <c r="AF34" s="419"/>
      <c r="AG34" s="419"/>
      <c r="AH34" s="419"/>
      <c r="AI34" s="419"/>
      <c r="AJ34" s="419"/>
      <c r="AK34" s="419"/>
      <c r="AL34" s="419"/>
      <c r="AM34" s="419"/>
      <c r="AN34" s="419"/>
      <c r="AO34" s="419"/>
      <c r="AP34" s="419"/>
      <c r="AQ34" s="419"/>
    </row>
    <row r="35" spans="1:43" s="309" customFormat="1" x14ac:dyDescent="0.3">
      <c r="A35" s="417"/>
      <c r="B35" s="417"/>
      <c r="C35" s="1012"/>
      <c r="D35" s="1012"/>
      <c r="E35" s="1012"/>
      <c r="F35" s="1012"/>
      <c r="G35" s="1012"/>
      <c r="H35" s="1012"/>
      <c r="I35" s="1012"/>
      <c r="J35" s="1012"/>
      <c r="K35" s="1012"/>
      <c r="L35" s="1012"/>
      <c r="M35" s="1012"/>
      <c r="N35" s="419"/>
      <c r="O35" s="419"/>
      <c r="P35" s="419"/>
      <c r="Q35" s="419"/>
      <c r="R35" s="419"/>
      <c r="S35" s="419"/>
      <c r="T35" s="419"/>
      <c r="U35" s="419"/>
      <c r="V35" s="419"/>
      <c r="W35" s="419"/>
      <c r="X35" s="419"/>
      <c r="Y35" s="419"/>
      <c r="Z35" s="419"/>
      <c r="AA35" s="419"/>
      <c r="AB35" s="419"/>
      <c r="AC35" s="419"/>
      <c r="AD35" s="419"/>
      <c r="AE35" s="419"/>
      <c r="AF35" s="419"/>
      <c r="AG35" s="419"/>
      <c r="AH35" s="419"/>
      <c r="AI35" s="419"/>
      <c r="AJ35" s="419"/>
      <c r="AK35" s="419"/>
      <c r="AL35" s="419"/>
      <c r="AM35" s="419"/>
      <c r="AN35" s="419"/>
      <c r="AO35" s="419"/>
      <c r="AP35" s="419"/>
      <c r="AQ35" s="419"/>
    </row>
    <row r="36" spans="1:43" s="309" customFormat="1" x14ac:dyDescent="0.3">
      <c r="A36" s="417"/>
      <c r="B36" s="417"/>
      <c r="C36" s="1012"/>
      <c r="D36" s="1012"/>
      <c r="E36" s="1012"/>
      <c r="F36" s="1012"/>
      <c r="G36" s="1012"/>
      <c r="H36" s="1012"/>
      <c r="I36" s="1012"/>
      <c r="J36" s="1012"/>
      <c r="K36" s="1012"/>
      <c r="L36" s="1012"/>
      <c r="M36" s="1012"/>
      <c r="N36" s="419"/>
      <c r="O36" s="419"/>
      <c r="P36" s="419"/>
      <c r="Q36" s="419"/>
      <c r="R36" s="419"/>
      <c r="S36" s="419"/>
      <c r="T36" s="419"/>
      <c r="U36" s="419"/>
      <c r="V36" s="419"/>
      <c r="W36" s="419"/>
      <c r="X36" s="419"/>
      <c r="Y36" s="419"/>
      <c r="Z36" s="419"/>
      <c r="AA36" s="419"/>
      <c r="AB36" s="419"/>
      <c r="AC36" s="419"/>
      <c r="AD36" s="419"/>
      <c r="AE36" s="419"/>
      <c r="AF36" s="419"/>
      <c r="AG36" s="419"/>
      <c r="AH36" s="419"/>
      <c r="AI36" s="419"/>
      <c r="AJ36" s="419"/>
      <c r="AK36" s="419"/>
      <c r="AL36" s="419"/>
      <c r="AM36" s="419"/>
      <c r="AN36" s="419"/>
      <c r="AO36" s="419"/>
      <c r="AP36" s="419"/>
      <c r="AQ36" s="419"/>
    </row>
    <row r="37" spans="1:43" s="309" customFormat="1" x14ac:dyDescent="0.3">
      <c r="A37" s="417"/>
      <c r="B37" s="417"/>
      <c r="C37" s="1012"/>
      <c r="D37" s="1012"/>
      <c r="E37" s="1012"/>
      <c r="F37" s="1012"/>
      <c r="G37" s="1012"/>
      <c r="H37" s="1012"/>
      <c r="I37" s="1012"/>
      <c r="J37" s="1012"/>
      <c r="K37" s="1012"/>
      <c r="L37" s="1012"/>
      <c r="M37" s="1012"/>
      <c r="N37" s="419"/>
      <c r="O37" s="419"/>
      <c r="P37" s="419"/>
      <c r="Q37" s="419"/>
      <c r="R37" s="419"/>
      <c r="S37" s="419"/>
      <c r="T37" s="419"/>
      <c r="U37" s="419"/>
      <c r="V37" s="419"/>
      <c r="W37" s="419"/>
      <c r="X37" s="419"/>
      <c r="Y37" s="419"/>
      <c r="Z37" s="419"/>
      <c r="AA37" s="419"/>
      <c r="AB37" s="419"/>
      <c r="AC37" s="419"/>
      <c r="AD37" s="419"/>
      <c r="AE37" s="419"/>
      <c r="AF37" s="419"/>
      <c r="AG37" s="419"/>
      <c r="AH37" s="419"/>
      <c r="AI37" s="419"/>
      <c r="AJ37" s="419"/>
      <c r="AK37" s="419"/>
      <c r="AL37" s="419"/>
      <c r="AM37" s="419"/>
      <c r="AN37" s="419"/>
      <c r="AO37" s="419"/>
      <c r="AP37" s="419"/>
      <c r="AQ37" s="419"/>
    </row>
    <row r="38" spans="1:43" s="309" customFormat="1" x14ac:dyDescent="0.3">
      <c r="A38" s="417"/>
      <c r="B38" s="417"/>
      <c r="C38" s="1012"/>
      <c r="D38" s="1012"/>
      <c r="E38" s="1012"/>
      <c r="F38" s="1012"/>
      <c r="G38" s="1012"/>
      <c r="H38" s="1012"/>
      <c r="I38" s="1012"/>
      <c r="J38" s="1012"/>
      <c r="K38" s="1012"/>
      <c r="L38" s="1012"/>
      <c r="M38" s="1012"/>
      <c r="N38" s="419"/>
      <c r="O38" s="419"/>
      <c r="P38" s="419"/>
      <c r="Q38" s="419"/>
      <c r="R38" s="419"/>
      <c r="S38" s="419"/>
      <c r="T38" s="419"/>
      <c r="U38" s="419"/>
      <c r="V38" s="419"/>
      <c r="W38" s="419"/>
      <c r="X38" s="419"/>
      <c r="Y38" s="419"/>
      <c r="Z38" s="419"/>
      <c r="AA38" s="419"/>
      <c r="AB38" s="419"/>
      <c r="AC38" s="419"/>
      <c r="AD38" s="419"/>
      <c r="AE38" s="419"/>
      <c r="AF38" s="419"/>
      <c r="AG38" s="419"/>
      <c r="AH38" s="419"/>
      <c r="AI38" s="419"/>
      <c r="AJ38" s="419"/>
      <c r="AK38" s="419"/>
      <c r="AL38" s="419"/>
      <c r="AM38" s="419"/>
      <c r="AN38" s="419"/>
      <c r="AO38" s="419"/>
      <c r="AP38" s="419"/>
      <c r="AQ38" s="419"/>
    </row>
    <row r="39" spans="1:43" s="309" customFormat="1" x14ac:dyDescent="0.3">
      <c r="A39" s="417"/>
      <c r="B39" s="417"/>
      <c r="C39" s="1012"/>
      <c r="D39" s="1012"/>
      <c r="E39" s="1012"/>
      <c r="F39" s="1012"/>
      <c r="G39" s="1012"/>
      <c r="H39" s="1012"/>
      <c r="I39" s="1012"/>
      <c r="J39" s="1012"/>
      <c r="K39" s="1012"/>
      <c r="L39" s="1012"/>
      <c r="M39" s="1012"/>
      <c r="N39" s="419"/>
      <c r="O39" s="419"/>
      <c r="P39" s="419"/>
      <c r="Q39" s="419"/>
      <c r="R39" s="419"/>
      <c r="S39" s="419"/>
      <c r="T39" s="419"/>
      <c r="U39" s="419"/>
      <c r="V39" s="419"/>
      <c r="W39" s="419"/>
      <c r="X39" s="419"/>
      <c r="Y39" s="419"/>
      <c r="Z39" s="419"/>
      <c r="AA39" s="419"/>
      <c r="AB39" s="419"/>
      <c r="AC39" s="419"/>
      <c r="AD39" s="419"/>
      <c r="AE39" s="419"/>
      <c r="AF39" s="419"/>
      <c r="AG39" s="419"/>
      <c r="AH39" s="419"/>
      <c r="AI39" s="419"/>
      <c r="AJ39" s="419"/>
      <c r="AK39" s="419"/>
      <c r="AL39" s="419"/>
      <c r="AM39" s="419"/>
      <c r="AN39" s="419"/>
      <c r="AO39" s="419"/>
      <c r="AP39" s="419"/>
      <c r="AQ39" s="419"/>
    </row>
    <row r="40" spans="1:43" s="419" customFormat="1" ht="17.25" customHeight="1" x14ac:dyDescent="0.3">
      <c r="C40" s="1012"/>
      <c r="D40" s="1012"/>
      <c r="E40" s="1012"/>
      <c r="F40" s="1012"/>
      <c r="G40" s="1012"/>
      <c r="H40" s="1012"/>
      <c r="I40" s="1012"/>
      <c r="J40" s="1012"/>
      <c r="K40" s="1012"/>
      <c r="L40" s="1012"/>
      <c r="M40" s="1012"/>
    </row>
    <row r="41" spans="1:43" s="408" customFormat="1" ht="43.5" hidden="1" customHeight="1" x14ac:dyDescent="0.3">
      <c r="B41" s="604"/>
      <c r="C41" s="605" t="s">
        <v>13852</v>
      </c>
      <c r="D41" s="606"/>
      <c r="E41" s="607"/>
      <c r="F41" s="608"/>
      <c r="G41" s="604"/>
      <c r="H41" s="609"/>
      <c r="I41" s="610"/>
      <c r="J41" s="432"/>
      <c r="K41" s="434"/>
      <c r="L41" s="435"/>
    </row>
    <row r="42" spans="1:43" s="408" customFormat="1" ht="16.5" hidden="1" customHeight="1" x14ac:dyDescent="0.3">
      <c r="B42" s="604"/>
      <c r="C42" s="604"/>
      <c r="D42" s="611" t="s">
        <v>13853</v>
      </c>
      <c r="E42" s="611" t="s">
        <v>13854</v>
      </c>
      <c r="F42" s="612"/>
      <c r="G42" s="613" t="s">
        <v>13855</v>
      </c>
      <c r="H42" s="604"/>
      <c r="I42" s="604"/>
      <c r="J42" s="1013"/>
      <c r="K42" s="1013"/>
      <c r="L42" s="1013"/>
    </row>
    <row r="43" spans="1:43" s="408" customFormat="1" hidden="1" x14ac:dyDescent="0.3">
      <c r="B43" s="604" t="s">
        <v>13856</v>
      </c>
      <c r="C43" s="614" t="s">
        <v>13857</v>
      </c>
      <c r="D43" s="613">
        <v>2.1</v>
      </c>
      <c r="E43" s="613">
        <v>0.5</v>
      </c>
      <c r="F43" s="615"/>
      <c r="G43" s="613" t="s">
        <v>13858</v>
      </c>
      <c r="H43" s="613"/>
      <c r="I43" s="613"/>
      <c r="J43" s="1013"/>
      <c r="K43" s="1013"/>
      <c r="L43" s="1013"/>
    </row>
    <row r="44" spans="1:43" s="408" customFormat="1" hidden="1" x14ac:dyDescent="0.3">
      <c r="B44" s="604" t="s">
        <v>13856</v>
      </c>
      <c r="C44" s="614" t="s">
        <v>13859</v>
      </c>
      <c r="D44" s="613">
        <v>3.3</v>
      </c>
      <c r="E44" s="613">
        <v>0.09</v>
      </c>
      <c r="F44" s="613"/>
      <c r="G44" s="613" t="s">
        <v>13860</v>
      </c>
      <c r="H44" s="613"/>
      <c r="I44" s="613"/>
      <c r="J44" s="1013"/>
      <c r="K44" s="1013"/>
      <c r="L44" s="1013"/>
      <c r="M44" s="437"/>
    </row>
    <row r="45" spans="1:43" s="412" customFormat="1" hidden="1" x14ac:dyDescent="0.3">
      <c r="B45" s="604" t="s">
        <v>13856</v>
      </c>
      <c r="C45" s="614" t="s">
        <v>13861</v>
      </c>
      <c r="D45" s="613">
        <v>1.6</v>
      </c>
      <c r="E45" s="613">
        <v>0.24</v>
      </c>
      <c r="F45" s="613"/>
      <c r="G45" s="615"/>
      <c r="H45" s="613"/>
      <c r="I45" s="613"/>
      <c r="J45" s="1013"/>
      <c r="K45" s="1013"/>
      <c r="L45" s="1013"/>
      <c r="M45" s="438"/>
    </row>
    <row r="46" spans="1:43" s="412" customFormat="1" ht="16.5" hidden="1" customHeight="1" x14ac:dyDescent="0.3">
      <c r="B46" s="604" t="s">
        <v>13856</v>
      </c>
      <c r="C46" s="614" t="s">
        <v>208</v>
      </c>
      <c r="D46" s="613">
        <v>0.7</v>
      </c>
      <c r="E46" s="613">
        <v>0.15</v>
      </c>
      <c r="F46" s="613"/>
      <c r="G46" s="615"/>
      <c r="H46" s="613"/>
      <c r="I46" s="613"/>
      <c r="J46" s="1013"/>
      <c r="K46" s="1013"/>
      <c r="L46" s="1013"/>
      <c r="M46" s="438"/>
    </row>
    <row r="47" spans="1:43" s="412" customFormat="1" ht="16.5" hidden="1" customHeight="1" x14ac:dyDescent="0.3">
      <c r="B47" s="604" t="s">
        <v>13856</v>
      </c>
      <c r="C47" s="614" t="s">
        <v>13862</v>
      </c>
      <c r="D47" s="613">
        <v>2</v>
      </c>
      <c r="E47" s="613">
        <v>0.14000000000000001</v>
      </c>
      <c r="F47" s="615"/>
      <c r="G47" s="615"/>
      <c r="H47" s="613"/>
      <c r="I47" s="613"/>
      <c r="J47" s="1013"/>
      <c r="K47" s="1013"/>
      <c r="L47" s="1013"/>
      <c r="M47" s="438"/>
    </row>
    <row r="48" spans="1:43" s="412" customFormat="1" ht="16.5" hidden="1" customHeight="1" x14ac:dyDescent="0.3">
      <c r="B48" s="604" t="s">
        <v>13856</v>
      </c>
      <c r="C48" s="614" t="s">
        <v>13863</v>
      </c>
      <c r="D48" s="613">
        <v>0.4</v>
      </c>
      <c r="E48" s="613">
        <v>0.72</v>
      </c>
      <c r="F48" s="615"/>
      <c r="G48" s="615"/>
      <c r="H48" s="613"/>
      <c r="I48" s="613"/>
      <c r="J48" s="1013"/>
      <c r="K48" s="1013"/>
      <c r="L48" s="1013"/>
      <c r="M48" s="438"/>
      <c r="N48" s="439"/>
    </row>
    <row r="49" spans="2:13" s="412" customFormat="1" ht="18" hidden="1" customHeight="1" x14ac:dyDescent="0.3">
      <c r="B49" s="604" t="s">
        <v>13856</v>
      </c>
      <c r="C49" s="613" t="s">
        <v>13864</v>
      </c>
      <c r="D49" s="613">
        <v>2</v>
      </c>
      <c r="E49" s="613">
        <v>0.39</v>
      </c>
      <c r="F49" s="616"/>
      <c r="G49" s="616"/>
      <c r="H49" s="613"/>
      <c r="I49" s="613"/>
      <c r="J49" s="1013"/>
      <c r="K49" s="1013"/>
      <c r="L49" s="1013"/>
      <c r="M49" s="438"/>
    </row>
    <row r="50" spans="2:13" s="412" customFormat="1" ht="15.75" hidden="1" customHeight="1" x14ac:dyDescent="0.3">
      <c r="B50" s="604" t="s">
        <v>13856</v>
      </c>
      <c r="C50" s="613" t="s">
        <v>13865</v>
      </c>
      <c r="D50" s="613">
        <v>3.3</v>
      </c>
      <c r="E50" s="613">
        <v>0.14000000000000001</v>
      </c>
      <c r="F50" s="616"/>
      <c r="G50" s="613"/>
      <c r="H50" s="613"/>
      <c r="I50" s="613"/>
      <c r="J50" s="440"/>
      <c r="K50" s="440"/>
      <c r="L50" s="438"/>
      <c r="M50" s="438"/>
    </row>
    <row r="51" spans="2:13" s="412" customFormat="1" ht="15" hidden="1" customHeight="1" x14ac:dyDescent="0.3">
      <c r="B51" s="604" t="s">
        <v>13856</v>
      </c>
      <c r="C51" s="613" t="s">
        <v>13866</v>
      </c>
      <c r="D51" s="613">
        <v>0</v>
      </c>
      <c r="E51" s="613">
        <v>0</v>
      </c>
      <c r="F51" s="1011"/>
      <c r="G51" s="1011"/>
      <c r="H51" s="1011"/>
      <c r="I51" s="1011"/>
      <c r="J51" s="438"/>
      <c r="K51" s="438"/>
      <c r="L51" s="438"/>
      <c r="M51" s="438"/>
    </row>
    <row r="52" spans="2:13" s="412" customFormat="1" ht="15" hidden="1" customHeight="1" x14ac:dyDescent="0.3">
      <c r="B52" s="604" t="s">
        <v>13856</v>
      </c>
      <c r="C52" s="613" t="s">
        <v>13848</v>
      </c>
      <c r="D52" s="613">
        <v>0.7</v>
      </c>
      <c r="E52" s="613"/>
      <c r="F52" s="617"/>
      <c r="G52" s="617"/>
      <c r="H52" s="617"/>
      <c r="I52" s="617"/>
      <c r="J52" s="438"/>
      <c r="K52" s="438"/>
      <c r="L52" s="438"/>
      <c r="M52" s="438"/>
    </row>
    <row r="53" spans="2:13" s="408" customFormat="1" ht="15" hidden="1" customHeight="1" x14ac:dyDescent="0.3">
      <c r="B53" s="604" t="s">
        <v>13867</v>
      </c>
      <c r="C53" s="613" t="s">
        <v>13868</v>
      </c>
      <c r="D53" s="613">
        <v>1.6</v>
      </c>
      <c r="E53" s="618">
        <v>0.11</v>
      </c>
      <c r="F53" s="613" t="s">
        <v>13869</v>
      </c>
      <c r="G53" s="613"/>
      <c r="H53" s="613"/>
      <c r="I53" s="613"/>
      <c r="J53" s="437"/>
      <c r="K53" s="437"/>
      <c r="L53" s="437"/>
      <c r="M53" s="437"/>
    </row>
    <row r="54" spans="2:13" s="408" customFormat="1" ht="14.1" hidden="1" customHeight="1" x14ac:dyDescent="0.3">
      <c r="B54" s="604" t="s">
        <v>13867</v>
      </c>
      <c r="C54" s="613" t="s">
        <v>13870</v>
      </c>
      <c r="D54" s="613">
        <v>1.3</v>
      </c>
      <c r="E54" s="618">
        <v>0.11</v>
      </c>
      <c r="F54" s="613" t="s">
        <v>13869</v>
      </c>
      <c r="G54" s="613"/>
      <c r="H54" s="613"/>
      <c r="I54" s="613"/>
      <c r="J54" s="437"/>
      <c r="K54" s="437"/>
      <c r="L54" s="437"/>
      <c r="M54" s="437"/>
    </row>
    <row r="55" spans="2:13" s="408" customFormat="1" ht="15" hidden="1" customHeight="1" x14ac:dyDescent="0.3">
      <c r="B55" s="604" t="s">
        <v>13867</v>
      </c>
      <c r="C55" s="613" t="s">
        <v>13871</v>
      </c>
      <c r="D55" s="613">
        <v>0.2</v>
      </c>
      <c r="E55" s="618">
        <v>0.11</v>
      </c>
      <c r="F55" s="613" t="s">
        <v>13869</v>
      </c>
      <c r="G55" s="613"/>
      <c r="H55" s="613"/>
      <c r="I55" s="613"/>
      <c r="J55" s="437"/>
      <c r="K55" s="437"/>
      <c r="L55" s="437"/>
      <c r="M55" s="437"/>
    </row>
    <row r="56" spans="2:13" s="408" customFormat="1" ht="15" hidden="1" customHeight="1" x14ac:dyDescent="0.3">
      <c r="B56" s="604"/>
      <c r="C56" s="613"/>
      <c r="D56" s="613"/>
      <c r="E56" s="613"/>
      <c r="F56" s="613"/>
      <c r="G56" s="613"/>
      <c r="H56" s="613"/>
      <c r="I56" s="613"/>
      <c r="J56" s="437"/>
      <c r="K56" s="437"/>
      <c r="L56" s="437"/>
      <c r="M56" s="437"/>
    </row>
    <row r="57" spans="2:13" s="408" customFormat="1" ht="16.5" hidden="1" customHeight="1" x14ac:dyDescent="0.3">
      <c r="B57" s="604"/>
      <c r="C57" s="604" t="s">
        <v>253</v>
      </c>
      <c r="D57" s="604"/>
      <c r="E57" s="604"/>
      <c r="F57" s="604"/>
      <c r="G57" s="604"/>
      <c r="H57" s="604"/>
      <c r="I57" s="604"/>
    </row>
    <row r="58" spans="2:13" s="406" customFormat="1" ht="14.1" customHeight="1" x14ac:dyDescent="0.3">
      <c r="B58" s="603"/>
      <c r="C58" s="603"/>
      <c r="D58" s="603"/>
      <c r="E58" s="603"/>
      <c r="F58" s="603"/>
      <c r="G58" s="603"/>
      <c r="H58" s="603"/>
      <c r="I58" s="603"/>
      <c r="K58" s="414"/>
    </row>
    <row r="59" spans="2:13" s="406" customFormat="1" x14ac:dyDescent="0.3">
      <c r="C59" s="413"/>
      <c r="D59" s="413"/>
      <c r="E59" s="413"/>
      <c r="F59" s="413"/>
      <c r="G59" s="413"/>
      <c r="H59" s="413"/>
      <c r="I59" s="413"/>
    </row>
    <row r="60" spans="2:13" s="406" customFormat="1" x14ac:dyDescent="0.3">
      <c r="C60" s="413"/>
      <c r="D60" s="413"/>
      <c r="E60" s="413"/>
      <c r="F60" s="413"/>
      <c r="G60" s="413"/>
      <c r="H60" s="413"/>
      <c r="I60" s="413"/>
    </row>
    <row r="61" spans="2:13" s="406" customFormat="1" x14ac:dyDescent="0.3"/>
    <row r="62" spans="2:13" s="406" customFormat="1" x14ac:dyDescent="0.3"/>
    <row r="63" spans="2:13" s="406" customFormat="1" x14ac:dyDescent="0.3"/>
    <row r="64" spans="2:13" s="406" customFormat="1" x14ac:dyDescent="0.3"/>
    <row r="65" s="406" customFormat="1" x14ac:dyDescent="0.3"/>
    <row r="66" s="406" customFormat="1" x14ac:dyDescent="0.3"/>
    <row r="67" s="406" customFormat="1" x14ac:dyDescent="0.3"/>
    <row r="68" s="406" customFormat="1" x14ac:dyDescent="0.3"/>
    <row r="69" s="406" customFormat="1" x14ac:dyDescent="0.3"/>
    <row r="70" s="406" customFormat="1" x14ac:dyDescent="0.3"/>
    <row r="71" s="406" customFormat="1" x14ac:dyDescent="0.3"/>
    <row r="72" s="406" customFormat="1" x14ac:dyDescent="0.3"/>
    <row r="73" s="406" customFormat="1" x14ac:dyDescent="0.3"/>
    <row r="74" s="406" customFormat="1" x14ac:dyDescent="0.3"/>
    <row r="75" s="406" customFormat="1" x14ac:dyDescent="0.3"/>
    <row r="76" s="406" customFormat="1" x14ac:dyDescent="0.3"/>
    <row r="77" s="406" customFormat="1" x14ac:dyDescent="0.3"/>
    <row r="78" s="406" customFormat="1" x14ac:dyDescent="0.3"/>
    <row r="79" s="406" customFormat="1" x14ac:dyDescent="0.3"/>
    <row r="80" s="406" customFormat="1" x14ac:dyDescent="0.3"/>
    <row r="81" spans="8:8" s="406" customFormat="1" x14ac:dyDescent="0.3"/>
    <row r="82" spans="8:8" s="406" customFormat="1" x14ac:dyDescent="0.3"/>
    <row r="83" spans="8:8" s="406" customFormat="1" x14ac:dyDescent="0.3"/>
    <row r="84" spans="8:8" s="406" customFormat="1" x14ac:dyDescent="0.3"/>
    <row r="85" spans="8:8" s="406" customFormat="1" x14ac:dyDescent="0.3"/>
    <row r="86" spans="8:8" s="406" customFormat="1" x14ac:dyDescent="0.3"/>
    <row r="87" spans="8:8" s="406" customFormat="1" x14ac:dyDescent="0.3"/>
    <row r="88" spans="8:8" s="406" customFormat="1" x14ac:dyDescent="0.3"/>
    <row r="89" spans="8:8" s="406" customFormat="1" x14ac:dyDescent="0.3">
      <c r="H89" s="414"/>
    </row>
    <row r="90" spans="8:8" s="406" customFormat="1" x14ac:dyDescent="0.3"/>
    <row r="91" spans="8:8" s="406" customFormat="1" x14ac:dyDescent="0.3"/>
    <row r="92" spans="8:8" s="406" customFormat="1" x14ac:dyDescent="0.3"/>
    <row r="93" spans="8:8" s="406" customFormat="1" x14ac:dyDescent="0.3"/>
    <row r="94" spans="8:8" s="406" customFormat="1" x14ac:dyDescent="0.3"/>
    <row r="95" spans="8:8" s="406" customFormat="1" x14ac:dyDescent="0.3"/>
    <row r="96" spans="8:8" s="406" customFormat="1" x14ac:dyDescent="0.3"/>
    <row r="97" spans="14:39" s="406" customFormat="1" x14ac:dyDescent="0.3"/>
    <row r="98" spans="14:39" s="406" customFormat="1" x14ac:dyDescent="0.3"/>
    <row r="99" spans="14:39" s="406" customFormat="1" x14ac:dyDescent="0.3"/>
    <row r="100" spans="14:39" s="406" customFormat="1" x14ac:dyDescent="0.3"/>
    <row r="101" spans="14:39" s="406" customFormat="1" x14ac:dyDescent="0.3"/>
    <row r="102" spans="14:39" s="406" customFormat="1" x14ac:dyDescent="0.3"/>
    <row r="103" spans="14:39" s="317" customFormat="1" x14ac:dyDescent="0.3">
      <c r="N103" s="406"/>
      <c r="O103" s="406"/>
      <c r="P103" s="406"/>
      <c r="Q103" s="406"/>
      <c r="R103" s="406"/>
      <c r="S103" s="406"/>
      <c r="T103" s="406"/>
      <c r="U103" s="406"/>
      <c r="V103" s="406"/>
      <c r="W103" s="406"/>
      <c r="X103" s="406"/>
      <c r="Y103" s="406"/>
      <c r="Z103" s="406"/>
      <c r="AA103" s="406"/>
      <c r="AB103" s="406"/>
      <c r="AC103" s="406"/>
      <c r="AD103" s="406"/>
      <c r="AE103" s="406"/>
      <c r="AF103" s="406"/>
      <c r="AG103" s="406"/>
      <c r="AH103" s="406"/>
      <c r="AI103" s="406"/>
      <c r="AJ103" s="406"/>
      <c r="AK103" s="406"/>
      <c r="AL103" s="406"/>
      <c r="AM103" s="406"/>
    </row>
    <row r="104" spans="14:39" s="317" customFormat="1" x14ac:dyDescent="0.3">
      <c r="N104" s="406"/>
      <c r="O104" s="406"/>
      <c r="P104" s="406"/>
      <c r="Q104" s="406"/>
      <c r="R104" s="406"/>
      <c r="S104" s="406"/>
      <c r="T104" s="406"/>
      <c r="U104" s="406"/>
      <c r="V104" s="406"/>
      <c r="W104" s="406"/>
      <c r="X104" s="406"/>
      <c r="Y104" s="406"/>
      <c r="Z104" s="406"/>
      <c r="AA104" s="406"/>
      <c r="AB104" s="406"/>
      <c r="AC104" s="406"/>
      <c r="AD104" s="406"/>
      <c r="AE104" s="406"/>
      <c r="AF104" s="406"/>
      <c r="AG104" s="406"/>
      <c r="AH104" s="406"/>
      <c r="AI104" s="406"/>
      <c r="AJ104" s="406"/>
      <c r="AK104" s="406"/>
      <c r="AL104" s="406"/>
      <c r="AM104" s="406"/>
    </row>
    <row r="105" spans="14:39" s="317" customFormat="1" x14ac:dyDescent="0.3">
      <c r="N105" s="406"/>
      <c r="O105" s="406"/>
      <c r="P105" s="406"/>
      <c r="Q105" s="406"/>
      <c r="R105" s="406"/>
      <c r="S105" s="406"/>
      <c r="T105" s="406"/>
      <c r="U105" s="406"/>
      <c r="V105" s="406"/>
      <c r="W105" s="406"/>
      <c r="X105" s="406"/>
      <c r="Y105" s="406"/>
      <c r="Z105" s="406"/>
      <c r="AA105" s="406"/>
      <c r="AB105" s="406"/>
      <c r="AC105" s="406"/>
      <c r="AD105" s="406"/>
      <c r="AE105" s="406"/>
      <c r="AF105" s="406"/>
      <c r="AG105" s="406"/>
      <c r="AH105" s="406"/>
      <c r="AI105" s="406"/>
      <c r="AJ105" s="406"/>
      <c r="AK105" s="406"/>
      <c r="AL105" s="406"/>
      <c r="AM105" s="406"/>
    </row>
    <row r="106" spans="14:39" s="317" customFormat="1" x14ac:dyDescent="0.3">
      <c r="N106" s="406"/>
      <c r="O106" s="406"/>
      <c r="P106" s="406"/>
      <c r="Q106" s="406"/>
      <c r="R106" s="406"/>
      <c r="S106" s="406"/>
      <c r="T106" s="406"/>
      <c r="U106" s="406"/>
      <c r="V106" s="406"/>
      <c r="W106" s="406"/>
      <c r="X106" s="406"/>
      <c r="Y106" s="406"/>
      <c r="Z106" s="406"/>
      <c r="AA106" s="406"/>
      <c r="AB106" s="406"/>
      <c r="AC106" s="406"/>
      <c r="AD106" s="406"/>
      <c r="AE106" s="406"/>
      <c r="AF106" s="406"/>
      <c r="AG106" s="406"/>
      <c r="AH106" s="406"/>
      <c r="AI106" s="406"/>
      <c r="AJ106" s="406"/>
      <c r="AK106" s="406"/>
      <c r="AL106" s="406"/>
      <c r="AM106" s="406"/>
    </row>
    <row r="107" spans="14:39" s="317" customFormat="1" x14ac:dyDescent="0.3">
      <c r="N107" s="406"/>
      <c r="O107" s="406"/>
      <c r="P107" s="406"/>
      <c r="Q107" s="406"/>
      <c r="R107" s="406"/>
      <c r="S107" s="406"/>
      <c r="T107" s="406"/>
      <c r="U107" s="406"/>
      <c r="V107" s="406"/>
      <c r="W107" s="406"/>
      <c r="X107" s="406"/>
      <c r="Y107" s="406"/>
      <c r="Z107" s="406"/>
      <c r="AA107" s="406"/>
      <c r="AB107" s="406"/>
      <c r="AC107" s="406"/>
      <c r="AD107" s="406"/>
      <c r="AE107" s="406"/>
      <c r="AF107" s="406"/>
      <c r="AG107" s="406"/>
      <c r="AH107" s="406"/>
      <c r="AI107" s="406"/>
      <c r="AJ107" s="406"/>
      <c r="AK107" s="406"/>
      <c r="AL107" s="406"/>
      <c r="AM107" s="406"/>
    </row>
    <row r="108" spans="14:39" s="317" customFormat="1" x14ac:dyDescent="0.3">
      <c r="N108" s="406"/>
      <c r="O108" s="406"/>
      <c r="P108" s="406"/>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row>
    <row r="109" spans="14:39" s="317" customFormat="1" x14ac:dyDescent="0.3">
      <c r="N109" s="406"/>
      <c r="O109" s="406"/>
      <c r="P109" s="406"/>
      <c r="Q109" s="406"/>
      <c r="R109" s="406"/>
      <c r="S109" s="406"/>
      <c r="T109" s="406"/>
      <c r="U109" s="406"/>
      <c r="V109" s="406"/>
      <c r="W109" s="406"/>
      <c r="X109" s="406"/>
      <c r="Y109" s="406"/>
      <c r="Z109" s="406"/>
      <c r="AA109" s="406"/>
      <c r="AB109" s="406"/>
      <c r="AC109" s="406"/>
      <c r="AD109" s="406"/>
      <c r="AE109" s="406"/>
      <c r="AF109" s="406"/>
      <c r="AG109" s="406"/>
      <c r="AH109" s="406"/>
      <c r="AI109" s="406"/>
      <c r="AJ109" s="406"/>
      <c r="AK109" s="406"/>
      <c r="AL109" s="406"/>
      <c r="AM109" s="406"/>
    </row>
    <row r="110" spans="14:39" s="317" customFormat="1" x14ac:dyDescent="0.3">
      <c r="N110" s="406"/>
      <c r="O110" s="406"/>
      <c r="P110" s="406"/>
      <c r="Q110" s="406"/>
      <c r="R110" s="406"/>
      <c r="S110" s="406"/>
      <c r="T110" s="406"/>
      <c r="U110" s="406"/>
      <c r="V110" s="406"/>
      <c r="W110" s="406"/>
      <c r="X110" s="406"/>
      <c r="Y110" s="406"/>
      <c r="Z110" s="406"/>
      <c r="AA110" s="406"/>
      <c r="AB110" s="406"/>
      <c r="AC110" s="406"/>
      <c r="AD110" s="406"/>
      <c r="AE110" s="406"/>
      <c r="AF110" s="406"/>
      <c r="AG110" s="406"/>
      <c r="AH110" s="406"/>
      <c r="AI110" s="406"/>
      <c r="AJ110" s="406"/>
      <c r="AK110" s="406"/>
      <c r="AL110" s="406"/>
      <c r="AM110" s="406"/>
    </row>
    <row r="111" spans="14:39" s="317" customFormat="1" x14ac:dyDescent="0.3">
      <c r="N111" s="406"/>
      <c r="O111" s="406"/>
      <c r="P111" s="406"/>
      <c r="Q111" s="406"/>
      <c r="R111" s="406"/>
      <c r="S111" s="406"/>
      <c r="T111" s="406"/>
      <c r="U111" s="406"/>
      <c r="V111" s="406"/>
      <c r="W111" s="406"/>
      <c r="X111" s="406"/>
      <c r="Y111" s="406"/>
      <c r="Z111" s="406"/>
      <c r="AA111" s="406"/>
      <c r="AB111" s="406"/>
      <c r="AC111" s="406"/>
      <c r="AD111" s="406"/>
      <c r="AE111" s="406"/>
      <c r="AF111" s="406"/>
      <c r="AG111" s="406"/>
      <c r="AH111" s="406"/>
      <c r="AI111" s="406"/>
      <c r="AJ111" s="406"/>
      <c r="AK111" s="406"/>
      <c r="AL111" s="406"/>
      <c r="AM111" s="406"/>
    </row>
    <row r="112" spans="14:39" s="317" customFormat="1" x14ac:dyDescent="0.3">
      <c r="N112" s="406"/>
      <c r="O112" s="406"/>
      <c r="P112" s="406"/>
      <c r="Q112" s="406"/>
      <c r="R112" s="406"/>
      <c r="S112" s="406"/>
      <c r="T112" s="406"/>
      <c r="U112" s="406"/>
      <c r="V112" s="406"/>
      <c r="W112" s="406"/>
      <c r="X112" s="406"/>
      <c r="Y112" s="406"/>
      <c r="Z112" s="406"/>
      <c r="AA112" s="406"/>
      <c r="AB112" s="406"/>
      <c r="AC112" s="406"/>
      <c r="AD112" s="406"/>
      <c r="AE112" s="406"/>
      <c r="AF112" s="406"/>
      <c r="AG112" s="406"/>
      <c r="AH112" s="406"/>
      <c r="AI112" s="406"/>
      <c r="AJ112" s="406"/>
      <c r="AK112" s="406"/>
      <c r="AL112" s="406"/>
      <c r="AM112" s="406"/>
    </row>
    <row r="113" spans="14:39" s="317" customFormat="1" x14ac:dyDescent="0.3">
      <c r="N113" s="406"/>
      <c r="O113" s="406"/>
      <c r="P113" s="406"/>
      <c r="Q113" s="406"/>
      <c r="R113" s="406"/>
      <c r="S113" s="406"/>
      <c r="T113" s="406"/>
      <c r="U113" s="406"/>
      <c r="V113" s="406"/>
      <c r="W113" s="406"/>
      <c r="X113" s="406"/>
      <c r="Y113" s="406"/>
      <c r="Z113" s="406"/>
      <c r="AA113" s="406"/>
      <c r="AB113" s="406"/>
      <c r="AC113" s="406"/>
      <c r="AD113" s="406"/>
      <c r="AE113" s="406"/>
      <c r="AF113" s="406"/>
      <c r="AG113" s="406"/>
      <c r="AH113" s="406"/>
      <c r="AI113" s="406"/>
      <c r="AJ113" s="406"/>
      <c r="AK113" s="406"/>
      <c r="AL113" s="406"/>
      <c r="AM113" s="406"/>
    </row>
    <row r="114" spans="14:39" s="317" customFormat="1" x14ac:dyDescent="0.3">
      <c r="N114" s="406"/>
      <c r="O114" s="406"/>
      <c r="P114" s="406"/>
      <c r="Q114" s="406"/>
      <c r="R114" s="406"/>
      <c r="S114" s="406"/>
      <c r="T114" s="406"/>
      <c r="U114" s="406"/>
      <c r="V114" s="406"/>
      <c r="W114" s="406"/>
      <c r="X114" s="406"/>
      <c r="Y114" s="406"/>
      <c r="Z114" s="406"/>
      <c r="AA114" s="406"/>
      <c r="AB114" s="406"/>
      <c r="AC114" s="406"/>
      <c r="AD114" s="406"/>
      <c r="AE114" s="406"/>
      <c r="AF114" s="406"/>
      <c r="AG114" s="406"/>
      <c r="AH114" s="406"/>
      <c r="AI114" s="406"/>
      <c r="AJ114" s="406"/>
      <c r="AK114" s="406"/>
      <c r="AL114" s="406"/>
      <c r="AM114" s="406"/>
    </row>
    <row r="115" spans="14:39" s="317" customFormat="1" x14ac:dyDescent="0.3">
      <c r="N115" s="406"/>
      <c r="O115" s="406"/>
      <c r="P115" s="406"/>
      <c r="Q115" s="406"/>
      <c r="R115" s="406"/>
      <c r="S115" s="406"/>
      <c r="T115" s="406"/>
      <c r="U115" s="406"/>
      <c r="V115" s="406"/>
      <c r="W115" s="406"/>
      <c r="X115" s="406"/>
      <c r="Y115" s="406"/>
      <c r="Z115" s="406"/>
      <c r="AA115" s="406"/>
      <c r="AB115" s="406"/>
      <c r="AC115" s="406"/>
      <c r="AD115" s="406"/>
      <c r="AE115" s="406"/>
      <c r="AF115" s="406"/>
      <c r="AG115" s="406"/>
      <c r="AH115" s="406"/>
      <c r="AI115" s="406"/>
      <c r="AJ115" s="406"/>
      <c r="AK115" s="406"/>
      <c r="AL115" s="406"/>
      <c r="AM115" s="406"/>
    </row>
    <row r="116" spans="14:39" s="317" customFormat="1" x14ac:dyDescent="0.3">
      <c r="N116" s="406"/>
      <c r="O116" s="406"/>
      <c r="P116" s="406"/>
      <c r="Q116" s="406"/>
      <c r="R116" s="406"/>
      <c r="S116" s="406"/>
      <c r="T116" s="406"/>
      <c r="U116" s="406"/>
      <c r="V116" s="406"/>
      <c r="W116" s="406"/>
      <c r="X116" s="406"/>
      <c r="Y116" s="406"/>
      <c r="Z116" s="406"/>
      <c r="AA116" s="406"/>
      <c r="AB116" s="406"/>
      <c r="AC116" s="406"/>
      <c r="AD116" s="406"/>
      <c r="AE116" s="406"/>
      <c r="AF116" s="406"/>
      <c r="AG116" s="406"/>
      <c r="AH116" s="406"/>
      <c r="AI116" s="406"/>
      <c r="AJ116" s="406"/>
      <c r="AK116" s="406"/>
      <c r="AL116" s="406"/>
      <c r="AM116" s="406"/>
    </row>
    <row r="117" spans="14:39" s="317" customFormat="1" x14ac:dyDescent="0.3">
      <c r="N117" s="406"/>
      <c r="O117" s="406"/>
      <c r="P117" s="406"/>
      <c r="Q117" s="406"/>
      <c r="R117" s="406"/>
      <c r="S117" s="406"/>
      <c r="T117" s="406"/>
      <c r="U117" s="406"/>
      <c r="V117" s="406"/>
      <c r="W117" s="406"/>
      <c r="X117" s="406"/>
      <c r="Y117" s="406"/>
      <c r="Z117" s="406"/>
      <c r="AA117" s="406"/>
      <c r="AB117" s="406"/>
      <c r="AC117" s="406"/>
      <c r="AD117" s="406"/>
      <c r="AE117" s="406"/>
      <c r="AF117" s="406"/>
      <c r="AG117" s="406"/>
      <c r="AH117" s="406"/>
      <c r="AI117" s="406"/>
      <c r="AJ117" s="406"/>
      <c r="AK117" s="406"/>
      <c r="AL117" s="406"/>
      <c r="AM117" s="406"/>
    </row>
    <row r="118" spans="14:39" s="317" customFormat="1" x14ac:dyDescent="0.3">
      <c r="N118" s="406"/>
      <c r="O118" s="406"/>
      <c r="P118" s="406"/>
      <c r="Q118" s="406"/>
      <c r="R118" s="406"/>
      <c r="S118" s="406"/>
      <c r="T118" s="406"/>
      <c r="U118" s="406"/>
      <c r="V118" s="406"/>
      <c r="W118" s="406"/>
      <c r="X118" s="406"/>
      <c r="Y118" s="406"/>
      <c r="Z118" s="406"/>
      <c r="AA118" s="406"/>
      <c r="AB118" s="406"/>
      <c r="AC118" s="406"/>
      <c r="AD118" s="406"/>
      <c r="AE118" s="406"/>
      <c r="AF118" s="406"/>
      <c r="AG118" s="406"/>
      <c r="AH118" s="406"/>
      <c r="AI118" s="406"/>
      <c r="AJ118" s="406"/>
      <c r="AK118" s="406"/>
      <c r="AL118" s="406"/>
      <c r="AM118" s="406"/>
    </row>
    <row r="119" spans="14:39" s="317" customFormat="1" x14ac:dyDescent="0.3">
      <c r="N119" s="406"/>
      <c r="O119" s="406"/>
      <c r="P119" s="406"/>
      <c r="Q119" s="406"/>
      <c r="R119" s="406"/>
      <c r="S119" s="406"/>
      <c r="T119" s="406"/>
      <c r="U119" s="406"/>
      <c r="V119" s="406"/>
      <c r="W119" s="406"/>
      <c r="X119" s="406"/>
      <c r="Y119" s="406"/>
      <c r="Z119" s="406"/>
      <c r="AA119" s="406"/>
      <c r="AB119" s="406"/>
      <c r="AC119" s="406"/>
      <c r="AD119" s="406"/>
      <c r="AE119" s="406"/>
      <c r="AF119" s="406"/>
      <c r="AG119" s="406"/>
      <c r="AH119" s="406"/>
      <c r="AI119" s="406"/>
      <c r="AJ119" s="406"/>
      <c r="AK119" s="406"/>
      <c r="AL119" s="406"/>
      <c r="AM119" s="406"/>
    </row>
    <row r="120" spans="14:39" s="317" customFormat="1" x14ac:dyDescent="0.3">
      <c r="N120" s="406"/>
      <c r="O120" s="406"/>
      <c r="P120" s="406"/>
      <c r="Q120" s="406"/>
      <c r="R120" s="406"/>
      <c r="S120" s="406"/>
      <c r="T120" s="406"/>
      <c r="U120" s="406"/>
      <c r="V120" s="406"/>
      <c r="W120" s="406"/>
      <c r="X120" s="406"/>
      <c r="Y120" s="406"/>
      <c r="Z120" s="406"/>
      <c r="AA120" s="406"/>
      <c r="AB120" s="406"/>
      <c r="AC120" s="406"/>
      <c r="AD120" s="406"/>
      <c r="AE120" s="406"/>
      <c r="AF120" s="406"/>
      <c r="AG120" s="406"/>
      <c r="AH120" s="406"/>
      <c r="AI120" s="406"/>
      <c r="AJ120" s="406"/>
      <c r="AK120" s="406"/>
      <c r="AL120" s="406"/>
      <c r="AM120" s="406"/>
    </row>
    <row r="121" spans="14:39" s="317" customFormat="1" x14ac:dyDescent="0.3">
      <c r="N121" s="406"/>
      <c r="O121" s="406"/>
      <c r="P121" s="406"/>
      <c r="Q121" s="406"/>
      <c r="R121" s="406"/>
      <c r="S121" s="406"/>
      <c r="T121" s="406"/>
      <c r="U121" s="406"/>
      <c r="V121" s="406"/>
      <c r="W121" s="406"/>
      <c r="X121" s="406"/>
      <c r="Y121" s="406"/>
      <c r="Z121" s="406"/>
      <c r="AA121" s="406"/>
      <c r="AB121" s="406"/>
      <c r="AC121" s="406"/>
      <c r="AD121" s="406"/>
      <c r="AE121" s="406"/>
      <c r="AF121" s="406"/>
      <c r="AG121" s="406"/>
      <c r="AH121" s="406"/>
      <c r="AI121" s="406"/>
      <c r="AJ121" s="406"/>
      <c r="AK121" s="406"/>
      <c r="AL121" s="406"/>
      <c r="AM121" s="406"/>
    </row>
    <row r="122" spans="14:39" s="317" customFormat="1" x14ac:dyDescent="0.3">
      <c r="N122" s="406"/>
      <c r="O122" s="406"/>
      <c r="P122" s="406"/>
      <c r="Q122" s="406"/>
      <c r="R122" s="406"/>
      <c r="S122" s="406"/>
      <c r="T122" s="406"/>
      <c r="U122" s="406"/>
      <c r="V122" s="406"/>
      <c r="W122" s="406"/>
      <c r="X122" s="406"/>
      <c r="Y122" s="406"/>
      <c r="Z122" s="406"/>
      <c r="AA122" s="406"/>
      <c r="AB122" s="406"/>
      <c r="AC122" s="406"/>
      <c r="AD122" s="406"/>
      <c r="AE122" s="406"/>
      <c r="AF122" s="406"/>
      <c r="AG122" s="406"/>
      <c r="AH122" s="406"/>
      <c r="AI122" s="406"/>
      <c r="AJ122" s="406"/>
      <c r="AK122" s="406"/>
      <c r="AL122" s="406"/>
      <c r="AM122" s="406"/>
    </row>
    <row r="123" spans="14:39" s="317" customFormat="1" x14ac:dyDescent="0.3">
      <c r="N123" s="406"/>
      <c r="O123" s="406"/>
      <c r="P123" s="406"/>
      <c r="Q123" s="406"/>
      <c r="R123" s="406"/>
      <c r="S123" s="406"/>
      <c r="T123" s="406"/>
      <c r="U123" s="406"/>
      <c r="V123" s="406"/>
      <c r="W123" s="406"/>
      <c r="X123" s="406"/>
      <c r="Y123" s="406"/>
      <c r="Z123" s="406"/>
      <c r="AA123" s="406"/>
      <c r="AB123" s="406"/>
      <c r="AC123" s="406"/>
      <c r="AD123" s="406"/>
      <c r="AE123" s="406"/>
      <c r="AF123" s="406"/>
      <c r="AG123" s="406"/>
      <c r="AH123" s="406"/>
      <c r="AI123" s="406"/>
      <c r="AJ123" s="406"/>
      <c r="AK123" s="406"/>
      <c r="AL123" s="406"/>
      <c r="AM123" s="406"/>
    </row>
    <row r="124" spans="14:39" s="317" customFormat="1" x14ac:dyDescent="0.3">
      <c r="N124" s="406"/>
      <c r="O124" s="406"/>
      <c r="P124" s="406"/>
      <c r="Q124" s="406"/>
      <c r="R124" s="406"/>
      <c r="S124" s="406"/>
      <c r="T124" s="406"/>
      <c r="U124" s="406"/>
      <c r="V124" s="406"/>
      <c r="W124" s="406"/>
      <c r="X124" s="406"/>
      <c r="Y124" s="406"/>
      <c r="Z124" s="406"/>
      <c r="AA124" s="406"/>
      <c r="AB124" s="406"/>
      <c r="AC124" s="406"/>
      <c r="AD124" s="406"/>
      <c r="AE124" s="406"/>
      <c r="AF124" s="406"/>
      <c r="AG124" s="406"/>
      <c r="AH124" s="406"/>
      <c r="AI124" s="406"/>
      <c r="AJ124" s="406"/>
      <c r="AK124" s="406"/>
      <c r="AL124" s="406"/>
      <c r="AM124" s="406"/>
    </row>
    <row r="125" spans="14:39" s="317" customFormat="1" x14ac:dyDescent="0.3">
      <c r="N125" s="406"/>
      <c r="O125" s="406"/>
      <c r="P125" s="406"/>
      <c r="Q125" s="406"/>
      <c r="R125" s="406"/>
      <c r="S125" s="406"/>
      <c r="T125" s="406"/>
      <c r="U125" s="406"/>
      <c r="V125" s="406"/>
      <c r="W125" s="406"/>
      <c r="X125" s="406"/>
      <c r="Y125" s="406"/>
      <c r="Z125" s="406"/>
      <c r="AA125" s="406"/>
      <c r="AB125" s="406"/>
      <c r="AC125" s="406"/>
      <c r="AD125" s="406"/>
      <c r="AE125" s="406"/>
      <c r="AF125" s="406"/>
      <c r="AG125" s="406"/>
      <c r="AH125" s="406"/>
      <c r="AI125" s="406"/>
      <c r="AJ125" s="406"/>
      <c r="AK125" s="406"/>
      <c r="AL125" s="406"/>
      <c r="AM125" s="406"/>
    </row>
    <row r="126" spans="14:39" s="317" customFormat="1" x14ac:dyDescent="0.3">
      <c r="N126" s="406"/>
      <c r="O126" s="406"/>
      <c r="P126" s="406"/>
      <c r="Q126" s="406"/>
      <c r="R126" s="406"/>
      <c r="S126" s="406"/>
      <c r="T126" s="406"/>
      <c r="U126" s="406"/>
      <c r="V126" s="406"/>
      <c r="W126" s="406"/>
      <c r="X126" s="406"/>
      <c r="Y126" s="406"/>
      <c r="Z126" s="406"/>
      <c r="AA126" s="406"/>
      <c r="AB126" s="406"/>
      <c r="AC126" s="406"/>
      <c r="AD126" s="406"/>
      <c r="AE126" s="406"/>
      <c r="AF126" s="406"/>
      <c r="AG126" s="406"/>
      <c r="AH126" s="406"/>
      <c r="AI126" s="406"/>
      <c r="AJ126" s="406"/>
      <c r="AK126" s="406"/>
      <c r="AL126" s="406"/>
      <c r="AM126" s="406"/>
    </row>
    <row r="127" spans="14:39" s="317" customFormat="1" x14ac:dyDescent="0.3">
      <c r="N127" s="406"/>
      <c r="O127" s="406"/>
      <c r="P127" s="406"/>
      <c r="Q127" s="406"/>
      <c r="R127" s="406"/>
      <c r="S127" s="406"/>
      <c r="T127" s="406"/>
      <c r="U127" s="406"/>
      <c r="V127" s="406"/>
      <c r="W127" s="406"/>
      <c r="X127" s="406"/>
      <c r="Y127" s="406"/>
      <c r="Z127" s="406"/>
      <c r="AA127" s="406"/>
      <c r="AB127" s="406"/>
      <c r="AC127" s="406"/>
      <c r="AD127" s="406"/>
      <c r="AE127" s="406"/>
      <c r="AF127" s="406"/>
      <c r="AG127" s="406"/>
      <c r="AH127" s="406"/>
      <c r="AI127" s="406"/>
      <c r="AJ127" s="406"/>
      <c r="AK127" s="406"/>
      <c r="AL127" s="406"/>
      <c r="AM127" s="406"/>
    </row>
    <row r="128" spans="14:39" s="317" customFormat="1" x14ac:dyDescent="0.3">
      <c r="N128" s="406"/>
      <c r="O128" s="406"/>
      <c r="P128" s="406"/>
      <c r="Q128" s="406"/>
      <c r="R128" s="406"/>
      <c r="S128" s="406"/>
      <c r="T128" s="406"/>
      <c r="U128" s="406"/>
      <c r="V128" s="406"/>
      <c r="W128" s="406"/>
      <c r="X128" s="406"/>
      <c r="Y128" s="406"/>
      <c r="Z128" s="406"/>
      <c r="AA128" s="406"/>
      <c r="AB128" s="406"/>
      <c r="AC128" s="406"/>
      <c r="AD128" s="406"/>
      <c r="AE128" s="406"/>
      <c r="AF128" s="406"/>
      <c r="AG128" s="406"/>
      <c r="AH128" s="406"/>
      <c r="AI128" s="406"/>
      <c r="AJ128" s="406"/>
      <c r="AK128" s="406"/>
      <c r="AL128" s="406"/>
      <c r="AM128" s="406"/>
    </row>
    <row r="129" spans="13:43" s="317" customFormat="1" x14ac:dyDescent="0.3">
      <c r="N129" s="406"/>
      <c r="O129" s="406"/>
      <c r="P129" s="406"/>
      <c r="Q129" s="406"/>
      <c r="R129" s="406"/>
      <c r="S129" s="406"/>
      <c r="T129" s="406"/>
      <c r="U129" s="406"/>
      <c r="V129" s="406"/>
      <c r="W129" s="406"/>
      <c r="X129" s="406"/>
      <c r="Y129" s="406"/>
      <c r="Z129" s="406"/>
      <c r="AA129" s="406"/>
      <c r="AB129" s="406"/>
      <c r="AC129" s="406"/>
      <c r="AD129" s="406"/>
      <c r="AE129" s="406"/>
      <c r="AF129" s="406"/>
      <c r="AG129" s="406"/>
      <c r="AH129" s="406"/>
      <c r="AI129" s="406"/>
      <c r="AJ129" s="406"/>
      <c r="AK129" s="406"/>
      <c r="AL129" s="406"/>
      <c r="AM129" s="406"/>
    </row>
    <row r="130" spans="13:43" s="317" customFormat="1" x14ac:dyDescent="0.3">
      <c r="N130" s="406"/>
      <c r="O130" s="406"/>
      <c r="P130" s="406"/>
      <c r="Q130" s="406"/>
      <c r="R130" s="406"/>
      <c r="S130" s="406"/>
      <c r="T130" s="406"/>
      <c r="U130" s="406"/>
      <c r="V130" s="406"/>
      <c r="W130" s="406"/>
      <c r="X130" s="406"/>
      <c r="Y130" s="406"/>
      <c r="Z130" s="406"/>
      <c r="AA130" s="406"/>
      <c r="AB130" s="406"/>
      <c r="AC130" s="406"/>
      <c r="AD130" s="406"/>
      <c r="AE130" s="406"/>
      <c r="AF130" s="406"/>
      <c r="AG130" s="406"/>
      <c r="AH130" s="406"/>
      <c r="AI130" s="406"/>
      <c r="AJ130" s="406"/>
      <c r="AK130" s="406"/>
      <c r="AL130" s="406"/>
      <c r="AM130" s="406"/>
    </row>
    <row r="131" spans="13:43" s="317" customFormat="1" x14ac:dyDescent="0.3">
      <c r="N131" s="406"/>
      <c r="O131" s="406"/>
      <c r="P131" s="406"/>
      <c r="Q131" s="406"/>
      <c r="R131" s="406"/>
      <c r="S131" s="406"/>
      <c r="T131" s="406"/>
      <c r="U131" s="406"/>
      <c r="V131" s="406"/>
      <c r="W131" s="406"/>
      <c r="X131" s="406"/>
      <c r="Y131" s="406"/>
      <c r="Z131" s="406"/>
      <c r="AA131" s="406"/>
      <c r="AB131" s="406"/>
      <c r="AC131" s="406"/>
      <c r="AD131" s="406"/>
      <c r="AE131" s="406"/>
      <c r="AF131" s="406"/>
      <c r="AG131" s="406"/>
      <c r="AH131" s="406"/>
      <c r="AI131" s="406"/>
      <c r="AJ131" s="406"/>
      <c r="AK131" s="406"/>
      <c r="AL131" s="406"/>
      <c r="AM131" s="406"/>
    </row>
    <row r="132" spans="13:43" s="317" customFormat="1" x14ac:dyDescent="0.3">
      <c r="N132" s="406"/>
      <c r="O132" s="406"/>
      <c r="P132" s="406"/>
      <c r="Q132" s="406"/>
      <c r="R132" s="406"/>
      <c r="S132" s="406"/>
      <c r="T132" s="406"/>
      <c r="U132" s="406"/>
      <c r="V132" s="406"/>
      <c r="W132" s="406"/>
      <c r="X132" s="406"/>
      <c r="Y132" s="406"/>
      <c r="Z132" s="406"/>
      <c r="AA132" s="406"/>
      <c r="AB132" s="406"/>
      <c r="AC132" s="406"/>
      <c r="AD132" s="406"/>
      <c r="AE132" s="406"/>
      <c r="AF132" s="406"/>
      <c r="AG132" s="406"/>
      <c r="AH132" s="406"/>
      <c r="AI132" s="406"/>
      <c r="AJ132" s="406"/>
      <c r="AK132" s="406"/>
      <c r="AL132" s="406"/>
      <c r="AM132" s="406"/>
    </row>
    <row r="133" spans="13:43" s="317" customFormat="1" x14ac:dyDescent="0.3">
      <c r="N133" s="406"/>
      <c r="O133" s="406"/>
      <c r="P133" s="406"/>
      <c r="Q133" s="406"/>
      <c r="R133" s="406"/>
      <c r="S133" s="406"/>
      <c r="T133" s="406"/>
      <c r="U133" s="406"/>
      <c r="V133" s="406"/>
      <c r="W133" s="406"/>
      <c r="X133" s="406"/>
      <c r="Y133" s="406"/>
      <c r="Z133" s="406"/>
      <c r="AA133" s="406"/>
      <c r="AB133" s="406"/>
      <c r="AC133" s="406"/>
      <c r="AD133" s="406"/>
      <c r="AE133" s="406"/>
      <c r="AF133" s="406"/>
      <c r="AG133" s="406"/>
      <c r="AH133" s="406"/>
      <c r="AI133" s="406"/>
      <c r="AJ133" s="406"/>
      <c r="AK133" s="406"/>
      <c r="AL133" s="406"/>
      <c r="AM133" s="406"/>
    </row>
    <row r="134" spans="13:43" s="317" customFormat="1" x14ac:dyDescent="0.3">
      <c r="N134" s="406"/>
      <c r="O134" s="406"/>
      <c r="P134" s="406"/>
      <c r="Q134" s="406"/>
      <c r="R134" s="406"/>
      <c r="S134" s="406"/>
      <c r="T134" s="406"/>
      <c r="U134" s="406"/>
      <c r="V134" s="406"/>
      <c r="W134" s="406"/>
      <c r="X134" s="406"/>
      <c r="Y134" s="406"/>
      <c r="Z134" s="406"/>
      <c r="AA134" s="406"/>
      <c r="AB134" s="406"/>
      <c r="AC134" s="406"/>
      <c r="AD134" s="406"/>
      <c r="AE134" s="406"/>
      <c r="AF134" s="406"/>
      <c r="AG134" s="406"/>
      <c r="AH134" s="406"/>
      <c r="AI134" s="406"/>
      <c r="AJ134" s="406"/>
      <c r="AK134" s="406"/>
      <c r="AL134" s="406"/>
      <c r="AM134" s="406"/>
    </row>
    <row r="135" spans="13:43" s="317" customFormat="1" x14ac:dyDescent="0.3">
      <c r="N135" s="406"/>
      <c r="O135" s="406"/>
      <c r="P135" s="406"/>
      <c r="Q135" s="406"/>
      <c r="R135" s="406"/>
      <c r="S135" s="406"/>
      <c r="T135" s="406"/>
      <c r="U135" s="406"/>
      <c r="V135" s="406"/>
      <c r="W135" s="406"/>
      <c r="X135" s="406"/>
      <c r="Y135" s="406"/>
      <c r="Z135" s="406"/>
      <c r="AA135" s="406"/>
      <c r="AB135" s="406"/>
      <c r="AC135" s="406"/>
      <c r="AD135" s="406"/>
      <c r="AE135" s="406"/>
      <c r="AF135" s="406"/>
      <c r="AG135" s="406"/>
      <c r="AH135" s="406"/>
      <c r="AI135" s="406"/>
      <c r="AJ135" s="406"/>
      <c r="AK135" s="406"/>
      <c r="AL135" s="406"/>
      <c r="AM135" s="406"/>
    </row>
    <row r="136" spans="13:43" s="317" customFormat="1" x14ac:dyDescent="0.3">
      <c r="N136" s="406"/>
      <c r="O136" s="406"/>
      <c r="P136" s="406"/>
      <c r="Q136" s="406"/>
      <c r="R136" s="406"/>
      <c r="S136" s="406"/>
      <c r="T136" s="406"/>
      <c r="U136" s="406"/>
      <c r="V136" s="406"/>
      <c r="W136" s="406"/>
      <c r="X136" s="406"/>
      <c r="Y136" s="406"/>
      <c r="Z136" s="406"/>
      <c r="AA136" s="406"/>
      <c r="AB136" s="406"/>
      <c r="AC136" s="406"/>
      <c r="AD136" s="406"/>
      <c r="AE136" s="406"/>
      <c r="AF136" s="406"/>
      <c r="AG136" s="406"/>
      <c r="AH136" s="406"/>
      <c r="AI136" s="406"/>
      <c r="AJ136" s="406"/>
      <c r="AK136" s="406"/>
      <c r="AL136" s="406"/>
      <c r="AM136" s="406"/>
    </row>
    <row r="137" spans="13:43" s="317" customFormat="1" x14ac:dyDescent="0.3">
      <c r="N137" s="406"/>
      <c r="O137" s="406"/>
      <c r="P137" s="406"/>
      <c r="Q137" s="406"/>
      <c r="R137" s="406"/>
      <c r="S137" s="406"/>
      <c r="T137" s="406"/>
      <c r="U137" s="406"/>
      <c r="V137" s="406"/>
      <c r="W137" s="406"/>
      <c r="X137" s="406"/>
      <c r="Y137" s="406"/>
      <c r="Z137" s="406"/>
      <c r="AA137" s="406"/>
      <c r="AB137" s="406"/>
      <c r="AC137" s="406"/>
      <c r="AD137" s="406"/>
      <c r="AE137" s="406"/>
      <c r="AF137" s="406"/>
      <c r="AG137" s="406"/>
      <c r="AH137" s="406"/>
      <c r="AI137" s="406"/>
      <c r="AJ137" s="406"/>
      <c r="AK137" s="406"/>
      <c r="AL137" s="406"/>
      <c r="AM137" s="406"/>
    </row>
    <row r="138" spans="13:43" s="317" customFormat="1" x14ac:dyDescent="0.3">
      <c r="N138" s="406"/>
      <c r="O138" s="406"/>
      <c r="P138" s="406"/>
      <c r="Q138" s="406"/>
      <c r="R138" s="406"/>
      <c r="S138" s="406"/>
      <c r="T138" s="406"/>
      <c r="U138" s="406"/>
      <c r="V138" s="406"/>
      <c r="W138" s="406"/>
      <c r="X138" s="406"/>
      <c r="Y138" s="406"/>
      <c r="Z138" s="406"/>
      <c r="AA138" s="406"/>
      <c r="AB138" s="406"/>
      <c r="AC138" s="406"/>
      <c r="AD138" s="406"/>
      <c r="AE138" s="406"/>
      <c r="AF138" s="406"/>
      <c r="AG138" s="406"/>
      <c r="AH138" s="406"/>
      <c r="AI138" s="406"/>
      <c r="AJ138" s="406"/>
      <c r="AK138" s="406"/>
      <c r="AL138" s="406"/>
      <c r="AM138" s="406"/>
    </row>
    <row r="139" spans="13:43" s="317" customFormat="1" x14ac:dyDescent="0.3">
      <c r="N139" s="406"/>
      <c r="O139" s="406"/>
      <c r="P139" s="406"/>
      <c r="Q139" s="406"/>
      <c r="R139" s="406"/>
      <c r="S139" s="406"/>
      <c r="T139" s="406"/>
      <c r="U139" s="406"/>
      <c r="V139" s="406"/>
      <c r="W139" s="406"/>
      <c r="X139" s="406"/>
      <c r="Y139" s="406"/>
      <c r="Z139" s="406"/>
      <c r="AA139" s="406"/>
      <c r="AB139" s="406"/>
      <c r="AC139" s="406"/>
      <c r="AD139" s="406"/>
      <c r="AE139" s="406"/>
      <c r="AF139" s="406"/>
      <c r="AG139" s="406"/>
      <c r="AH139" s="406"/>
      <c r="AI139" s="406"/>
      <c r="AJ139" s="406"/>
      <c r="AK139" s="406"/>
      <c r="AL139" s="406"/>
      <c r="AM139" s="406"/>
    </row>
    <row r="140" spans="13:43" s="430" customFormat="1" x14ac:dyDescent="0.3">
      <c r="M140" s="317"/>
      <c r="N140" s="406"/>
      <c r="O140" s="406"/>
      <c r="P140" s="406"/>
      <c r="Q140" s="406"/>
      <c r="R140" s="406"/>
      <c r="S140" s="406"/>
      <c r="T140" s="406"/>
      <c r="U140" s="406"/>
      <c r="V140" s="406"/>
      <c r="W140" s="406"/>
      <c r="X140" s="406"/>
      <c r="Y140" s="406"/>
      <c r="Z140" s="406"/>
      <c r="AA140" s="406"/>
      <c r="AB140" s="406"/>
      <c r="AC140" s="406"/>
      <c r="AD140" s="406"/>
      <c r="AE140" s="406"/>
      <c r="AF140" s="406"/>
      <c r="AG140" s="406"/>
      <c r="AH140" s="406"/>
      <c r="AI140" s="406"/>
      <c r="AJ140" s="406"/>
      <c r="AK140" s="406"/>
      <c r="AL140" s="406"/>
      <c r="AM140" s="406"/>
      <c r="AN140" s="317"/>
      <c r="AO140" s="317"/>
      <c r="AP140" s="317"/>
      <c r="AQ140" s="317"/>
    </row>
    <row r="141" spans="13:43" s="430" customFormat="1" x14ac:dyDescent="0.3">
      <c r="M141" s="317"/>
      <c r="N141" s="406"/>
      <c r="O141" s="406"/>
      <c r="P141" s="406"/>
      <c r="Q141" s="406"/>
      <c r="R141" s="406"/>
      <c r="S141" s="406"/>
      <c r="T141" s="406"/>
      <c r="U141" s="406"/>
      <c r="V141" s="406"/>
      <c r="W141" s="406"/>
      <c r="X141" s="406"/>
      <c r="Y141" s="406"/>
      <c r="Z141" s="406"/>
      <c r="AA141" s="406"/>
      <c r="AB141" s="406"/>
      <c r="AC141" s="406"/>
      <c r="AD141" s="406"/>
      <c r="AE141" s="406"/>
      <c r="AF141" s="406"/>
      <c r="AG141" s="406"/>
      <c r="AH141" s="406"/>
      <c r="AI141" s="406"/>
      <c r="AJ141" s="406"/>
      <c r="AK141" s="406"/>
      <c r="AL141" s="406"/>
      <c r="AM141" s="406"/>
      <c r="AN141" s="317"/>
      <c r="AO141" s="317"/>
      <c r="AP141" s="317"/>
      <c r="AQ141" s="317"/>
    </row>
    <row r="142" spans="13:43" s="430" customFormat="1" x14ac:dyDescent="0.3">
      <c r="M142" s="317"/>
      <c r="N142" s="406"/>
      <c r="O142" s="406"/>
      <c r="P142" s="406"/>
      <c r="Q142" s="406"/>
      <c r="R142" s="406"/>
      <c r="S142" s="406"/>
      <c r="T142" s="406"/>
      <c r="U142" s="406"/>
      <c r="V142" s="406"/>
      <c r="W142" s="406"/>
      <c r="X142" s="406"/>
      <c r="Y142" s="406"/>
      <c r="Z142" s="406"/>
      <c r="AA142" s="406"/>
      <c r="AB142" s="406"/>
      <c r="AC142" s="406"/>
      <c r="AD142" s="406"/>
      <c r="AE142" s="406"/>
      <c r="AF142" s="406"/>
      <c r="AG142" s="406"/>
      <c r="AH142" s="406"/>
      <c r="AI142" s="406"/>
      <c r="AJ142" s="406"/>
      <c r="AK142" s="406"/>
      <c r="AL142" s="406"/>
      <c r="AM142" s="406"/>
      <c r="AN142" s="317"/>
      <c r="AO142" s="317"/>
      <c r="AP142" s="317"/>
      <c r="AQ142" s="317"/>
    </row>
    <row r="143" spans="13:43" s="430" customFormat="1" x14ac:dyDescent="0.3">
      <c r="M143" s="317"/>
      <c r="N143" s="406"/>
      <c r="O143" s="406"/>
      <c r="P143" s="406"/>
      <c r="Q143" s="406"/>
      <c r="R143" s="406"/>
      <c r="S143" s="406"/>
      <c r="T143" s="406"/>
      <c r="U143" s="406"/>
      <c r="V143" s="406"/>
      <c r="W143" s="406"/>
      <c r="X143" s="406"/>
      <c r="Y143" s="406"/>
      <c r="Z143" s="406"/>
      <c r="AA143" s="406"/>
      <c r="AB143" s="406"/>
      <c r="AC143" s="406"/>
      <c r="AD143" s="406"/>
      <c r="AE143" s="406"/>
      <c r="AF143" s="406"/>
      <c r="AG143" s="406"/>
      <c r="AH143" s="406"/>
      <c r="AI143" s="406"/>
      <c r="AJ143" s="406"/>
      <c r="AK143" s="406"/>
      <c r="AL143" s="406"/>
      <c r="AM143" s="406"/>
      <c r="AN143" s="317"/>
      <c r="AO143" s="317"/>
      <c r="AP143" s="317"/>
      <c r="AQ143" s="317"/>
    </row>
    <row r="144" spans="13:43" s="430" customFormat="1" x14ac:dyDescent="0.3">
      <c r="M144" s="317"/>
      <c r="N144" s="406"/>
      <c r="O144" s="406"/>
      <c r="P144" s="406"/>
      <c r="Q144" s="406"/>
      <c r="R144" s="406"/>
      <c r="S144" s="406"/>
      <c r="T144" s="406"/>
      <c r="U144" s="406"/>
      <c r="V144" s="406"/>
      <c r="W144" s="406"/>
      <c r="X144" s="406"/>
      <c r="Y144" s="406"/>
      <c r="Z144" s="406"/>
      <c r="AA144" s="406"/>
      <c r="AB144" s="406"/>
      <c r="AC144" s="406"/>
      <c r="AD144" s="406"/>
      <c r="AE144" s="406"/>
      <c r="AF144" s="406"/>
      <c r="AG144" s="406"/>
      <c r="AH144" s="406"/>
      <c r="AI144" s="406"/>
      <c r="AJ144" s="406"/>
      <c r="AK144" s="406"/>
      <c r="AL144" s="406"/>
      <c r="AM144" s="406"/>
      <c r="AN144" s="317"/>
      <c r="AO144" s="317"/>
      <c r="AP144" s="317"/>
      <c r="AQ144" s="317"/>
    </row>
    <row r="145" spans="13:43" s="430" customFormat="1" x14ac:dyDescent="0.3">
      <c r="M145" s="317"/>
      <c r="N145" s="406"/>
      <c r="O145" s="406"/>
      <c r="P145" s="406"/>
      <c r="Q145" s="406"/>
      <c r="R145" s="406"/>
      <c r="S145" s="406"/>
      <c r="T145" s="406"/>
      <c r="U145" s="406"/>
      <c r="V145" s="406"/>
      <c r="W145" s="406"/>
      <c r="X145" s="406"/>
      <c r="Y145" s="406"/>
      <c r="Z145" s="406"/>
      <c r="AA145" s="406"/>
      <c r="AB145" s="406"/>
      <c r="AC145" s="406"/>
      <c r="AD145" s="406"/>
      <c r="AE145" s="406"/>
      <c r="AF145" s="406"/>
      <c r="AG145" s="406"/>
      <c r="AH145" s="406"/>
      <c r="AI145" s="406"/>
      <c r="AJ145" s="406"/>
      <c r="AK145" s="406"/>
      <c r="AL145" s="406"/>
      <c r="AM145" s="406"/>
      <c r="AN145" s="317"/>
      <c r="AO145" s="317"/>
      <c r="AP145" s="317"/>
      <c r="AQ145" s="317"/>
    </row>
    <row r="146" spans="13:43" s="430" customFormat="1" x14ac:dyDescent="0.3">
      <c r="M146" s="317"/>
      <c r="N146" s="406"/>
      <c r="O146" s="406"/>
      <c r="P146" s="406"/>
      <c r="Q146" s="406"/>
      <c r="R146" s="406"/>
      <c r="S146" s="406"/>
      <c r="T146" s="406"/>
      <c r="U146" s="406"/>
      <c r="V146" s="406"/>
      <c r="W146" s="406"/>
      <c r="X146" s="406"/>
      <c r="Y146" s="406"/>
      <c r="Z146" s="406"/>
      <c r="AA146" s="406"/>
      <c r="AB146" s="406"/>
      <c r="AC146" s="406"/>
      <c r="AD146" s="406"/>
      <c r="AE146" s="406"/>
      <c r="AF146" s="406"/>
      <c r="AG146" s="406"/>
      <c r="AH146" s="406"/>
      <c r="AI146" s="406"/>
      <c r="AJ146" s="406"/>
      <c r="AK146" s="406"/>
      <c r="AL146" s="406"/>
      <c r="AM146" s="406"/>
      <c r="AN146" s="317"/>
      <c r="AO146" s="317"/>
      <c r="AP146" s="317"/>
      <c r="AQ146" s="317"/>
    </row>
    <row r="147" spans="13:43" s="430" customFormat="1" x14ac:dyDescent="0.3">
      <c r="M147" s="317"/>
      <c r="N147" s="406"/>
      <c r="O147" s="406"/>
      <c r="P147" s="406"/>
      <c r="Q147" s="406"/>
      <c r="R147" s="406"/>
      <c r="S147" s="406"/>
      <c r="T147" s="406"/>
      <c r="U147" s="406"/>
      <c r="V147" s="406"/>
      <c r="W147" s="406"/>
      <c r="X147" s="406"/>
      <c r="Y147" s="406"/>
      <c r="Z147" s="406"/>
      <c r="AA147" s="406"/>
      <c r="AB147" s="406"/>
      <c r="AC147" s="406"/>
      <c r="AD147" s="406"/>
      <c r="AE147" s="406"/>
      <c r="AF147" s="406"/>
      <c r="AG147" s="406"/>
      <c r="AH147" s="406"/>
      <c r="AI147" s="406"/>
      <c r="AJ147" s="406"/>
      <c r="AK147" s="406"/>
      <c r="AL147" s="406"/>
      <c r="AM147" s="406"/>
      <c r="AN147" s="317"/>
      <c r="AO147" s="317"/>
      <c r="AP147" s="317"/>
      <c r="AQ147" s="317"/>
    </row>
    <row r="148" spans="13:43" s="430" customFormat="1" x14ac:dyDescent="0.3">
      <c r="M148" s="317"/>
      <c r="N148" s="406"/>
      <c r="O148" s="406"/>
      <c r="P148" s="406"/>
      <c r="Q148" s="406"/>
      <c r="R148" s="406"/>
      <c r="S148" s="406"/>
      <c r="T148" s="406"/>
      <c r="U148" s="406"/>
      <c r="V148" s="406"/>
      <c r="W148" s="406"/>
      <c r="X148" s="406"/>
      <c r="Y148" s="406"/>
      <c r="Z148" s="406"/>
      <c r="AA148" s="406"/>
      <c r="AB148" s="406"/>
      <c r="AC148" s="406"/>
      <c r="AD148" s="406"/>
      <c r="AE148" s="406"/>
      <c r="AF148" s="406"/>
      <c r="AG148" s="406"/>
      <c r="AH148" s="406"/>
      <c r="AI148" s="406"/>
      <c r="AJ148" s="406"/>
      <c r="AK148" s="406"/>
      <c r="AL148" s="406"/>
      <c r="AM148" s="406"/>
      <c r="AN148" s="317"/>
      <c r="AO148" s="317"/>
      <c r="AP148" s="317"/>
      <c r="AQ148" s="317"/>
    </row>
    <row r="149" spans="13:43" s="430" customFormat="1" x14ac:dyDescent="0.3">
      <c r="M149" s="317"/>
      <c r="N149" s="406"/>
      <c r="O149" s="406"/>
      <c r="P149" s="406"/>
      <c r="Q149" s="406"/>
      <c r="R149" s="406"/>
      <c r="S149" s="406"/>
      <c r="T149" s="406"/>
      <c r="U149" s="406"/>
      <c r="V149" s="406"/>
      <c r="W149" s="406"/>
      <c r="X149" s="406"/>
      <c r="Y149" s="406"/>
      <c r="Z149" s="406"/>
      <c r="AA149" s="406"/>
      <c r="AB149" s="406"/>
      <c r="AC149" s="406"/>
      <c r="AD149" s="406"/>
      <c r="AE149" s="406"/>
      <c r="AF149" s="406"/>
      <c r="AG149" s="406"/>
      <c r="AH149" s="406"/>
      <c r="AI149" s="406"/>
      <c r="AJ149" s="406"/>
      <c r="AK149" s="406"/>
      <c r="AL149" s="406"/>
      <c r="AM149" s="406"/>
      <c r="AN149" s="317"/>
      <c r="AO149" s="317"/>
      <c r="AP149" s="317"/>
      <c r="AQ149" s="317"/>
    </row>
    <row r="150" spans="13:43" s="430" customFormat="1" x14ac:dyDescent="0.3">
      <c r="M150" s="317"/>
      <c r="N150" s="406"/>
      <c r="O150" s="406"/>
      <c r="P150" s="406"/>
      <c r="Q150" s="406"/>
      <c r="R150" s="406"/>
      <c r="S150" s="406"/>
      <c r="T150" s="406"/>
      <c r="U150" s="406"/>
      <c r="V150" s="406"/>
      <c r="W150" s="406"/>
      <c r="X150" s="406"/>
      <c r="Y150" s="406"/>
      <c r="Z150" s="406"/>
      <c r="AA150" s="406"/>
      <c r="AB150" s="406"/>
      <c r="AC150" s="406"/>
      <c r="AD150" s="406"/>
      <c r="AE150" s="406"/>
      <c r="AF150" s="406"/>
      <c r="AG150" s="406"/>
      <c r="AH150" s="406"/>
      <c r="AI150" s="406"/>
      <c r="AJ150" s="406"/>
      <c r="AK150" s="406"/>
      <c r="AL150" s="406"/>
      <c r="AM150" s="406"/>
      <c r="AN150" s="317"/>
      <c r="AO150" s="317"/>
      <c r="AP150" s="317"/>
      <c r="AQ150" s="317"/>
    </row>
    <row r="151" spans="13:43" s="430" customFormat="1" x14ac:dyDescent="0.3">
      <c r="M151" s="317"/>
      <c r="N151" s="406"/>
      <c r="O151" s="406"/>
      <c r="P151" s="406"/>
      <c r="Q151" s="406"/>
      <c r="R151" s="406"/>
      <c r="S151" s="406"/>
      <c r="T151" s="406"/>
      <c r="U151" s="406"/>
      <c r="V151" s="406"/>
      <c r="W151" s="406"/>
      <c r="X151" s="406"/>
      <c r="Y151" s="406"/>
      <c r="Z151" s="406"/>
      <c r="AA151" s="406"/>
      <c r="AB151" s="406"/>
      <c r="AC151" s="406"/>
      <c r="AD151" s="406"/>
      <c r="AE151" s="406"/>
      <c r="AF151" s="406"/>
      <c r="AG151" s="406"/>
      <c r="AH151" s="406"/>
      <c r="AI151" s="406"/>
      <c r="AJ151" s="406"/>
      <c r="AK151" s="406"/>
      <c r="AL151" s="406"/>
      <c r="AM151" s="406"/>
      <c r="AN151" s="317"/>
      <c r="AO151" s="317"/>
      <c r="AP151" s="317"/>
      <c r="AQ151" s="317"/>
    </row>
    <row r="152" spans="13:43" s="430" customFormat="1" x14ac:dyDescent="0.3">
      <c r="M152" s="317"/>
      <c r="N152" s="406"/>
      <c r="O152" s="406"/>
      <c r="P152" s="406"/>
      <c r="Q152" s="406"/>
      <c r="R152" s="406"/>
      <c r="S152" s="406"/>
      <c r="T152" s="406"/>
      <c r="U152" s="406"/>
      <c r="V152" s="406"/>
      <c r="W152" s="406"/>
      <c r="X152" s="406"/>
      <c r="Y152" s="406"/>
      <c r="Z152" s="406"/>
      <c r="AA152" s="406"/>
      <c r="AB152" s="406"/>
      <c r="AC152" s="406"/>
      <c r="AD152" s="406"/>
      <c r="AE152" s="406"/>
      <c r="AF152" s="406"/>
      <c r="AG152" s="406"/>
      <c r="AH152" s="406"/>
      <c r="AI152" s="406"/>
      <c r="AJ152" s="406"/>
      <c r="AK152" s="406"/>
      <c r="AL152" s="406"/>
      <c r="AM152" s="406"/>
      <c r="AN152" s="317"/>
      <c r="AO152" s="317"/>
      <c r="AP152" s="317"/>
      <c r="AQ152" s="317"/>
    </row>
    <row r="153" spans="13:43" s="430" customFormat="1" x14ac:dyDescent="0.3">
      <c r="M153" s="317"/>
      <c r="N153" s="406"/>
      <c r="O153" s="406"/>
      <c r="P153" s="406"/>
      <c r="Q153" s="406"/>
      <c r="R153" s="406"/>
      <c r="S153" s="406"/>
      <c r="T153" s="406"/>
      <c r="U153" s="406"/>
      <c r="V153" s="406"/>
      <c r="W153" s="406"/>
      <c r="X153" s="406"/>
      <c r="Y153" s="406"/>
      <c r="Z153" s="406"/>
      <c r="AA153" s="406"/>
      <c r="AB153" s="406"/>
      <c r="AC153" s="406"/>
      <c r="AD153" s="406"/>
      <c r="AE153" s="406"/>
      <c r="AF153" s="406"/>
      <c r="AG153" s="406"/>
      <c r="AH153" s="406"/>
      <c r="AI153" s="406"/>
      <c r="AJ153" s="406"/>
      <c r="AK153" s="406"/>
      <c r="AL153" s="406"/>
      <c r="AM153" s="406"/>
      <c r="AN153" s="317"/>
      <c r="AO153" s="317"/>
      <c r="AP153" s="317"/>
      <c r="AQ153" s="317"/>
    </row>
    <row r="154" spans="13:43" s="430" customFormat="1" x14ac:dyDescent="0.3">
      <c r="M154" s="317"/>
      <c r="N154" s="406"/>
      <c r="O154" s="406"/>
      <c r="P154" s="406"/>
      <c r="Q154" s="406"/>
      <c r="R154" s="406"/>
      <c r="S154" s="406"/>
      <c r="T154" s="406"/>
      <c r="U154" s="406"/>
      <c r="V154" s="406"/>
      <c r="W154" s="406"/>
      <c r="X154" s="406"/>
      <c r="Y154" s="406"/>
      <c r="Z154" s="406"/>
      <c r="AA154" s="406"/>
      <c r="AB154" s="406"/>
      <c r="AC154" s="406"/>
      <c r="AD154" s="406"/>
      <c r="AE154" s="406"/>
      <c r="AF154" s="406"/>
      <c r="AG154" s="406"/>
      <c r="AH154" s="406"/>
      <c r="AI154" s="406"/>
      <c r="AJ154" s="406"/>
      <c r="AK154" s="406"/>
      <c r="AL154" s="406"/>
      <c r="AM154" s="406"/>
      <c r="AN154" s="317"/>
      <c r="AO154" s="317"/>
      <c r="AP154" s="317"/>
      <c r="AQ154" s="317"/>
    </row>
    <row r="155" spans="13:43" s="430" customFormat="1" x14ac:dyDescent="0.3">
      <c r="M155" s="317"/>
      <c r="N155" s="406"/>
      <c r="O155" s="406"/>
      <c r="P155" s="406"/>
      <c r="Q155" s="406"/>
      <c r="R155" s="406"/>
      <c r="S155" s="406"/>
      <c r="T155" s="406"/>
      <c r="U155" s="406"/>
      <c r="V155" s="406"/>
      <c r="W155" s="406"/>
      <c r="X155" s="406"/>
      <c r="Y155" s="406"/>
      <c r="Z155" s="406"/>
      <c r="AA155" s="406"/>
      <c r="AB155" s="406"/>
      <c r="AC155" s="406"/>
      <c r="AD155" s="406"/>
      <c r="AE155" s="406"/>
      <c r="AF155" s="406"/>
      <c r="AG155" s="406"/>
      <c r="AH155" s="406"/>
      <c r="AI155" s="406"/>
      <c r="AJ155" s="406"/>
      <c r="AK155" s="406"/>
      <c r="AL155" s="406"/>
      <c r="AM155" s="406"/>
      <c r="AN155" s="317"/>
      <c r="AO155" s="317"/>
      <c r="AP155" s="317"/>
      <c r="AQ155" s="317"/>
    </row>
    <row r="156" spans="13:43" s="430" customFormat="1" x14ac:dyDescent="0.3">
      <c r="M156" s="317"/>
      <c r="N156" s="406"/>
      <c r="O156" s="406"/>
      <c r="P156" s="406"/>
      <c r="Q156" s="406"/>
      <c r="R156" s="406"/>
      <c r="S156" s="406"/>
      <c r="T156" s="406"/>
      <c r="U156" s="406"/>
      <c r="V156" s="406"/>
      <c r="W156" s="406"/>
      <c r="X156" s="406"/>
      <c r="Y156" s="406"/>
      <c r="Z156" s="406"/>
      <c r="AA156" s="406"/>
      <c r="AB156" s="406"/>
      <c r="AC156" s="406"/>
      <c r="AD156" s="406"/>
      <c r="AE156" s="406"/>
      <c r="AF156" s="406"/>
      <c r="AG156" s="406"/>
      <c r="AH156" s="406"/>
      <c r="AI156" s="406"/>
      <c r="AJ156" s="406"/>
      <c r="AK156" s="406"/>
      <c r="AL156" s="406"/>
      <c r="AM156" s="406"/>
      <c r="AN156" s="317"/>
      <c r="AO156" s="317"/>
      <c r="AP156" s="317"/>
      <c r="AQ156" s="317"/>
    </row>
    <row r="157" spans="13:43" s="430" customFormat="1" x14ac:dyDescent="0.3">
      <c r="M157" s="317"/>
      <c r="N157" s="406"/>
      <c r="O157" s="406"/>
      <c r="P157" s="406"/>
      <c r="Q157" s="406"/>
      <c r="R157" s="406"/>
      <c r="S157" s="406"/>
      <c r="T157" s="406"/>
      <c r="U157" s="406"/>
      <c r="V157" s="406"/>
      <c r="W157" s="406"/>
      <c r="X157" s="406"/>
      <c r="Y157" s="406"/>
      <c r="Z157" s="406"/>
      <c r="AA157" s="406"/>
      <c r="AB157" s="406"/>
      <c r="AC157" s="406"/>
      <c r="AD157" s="406"/>
      <c r="AE157" s="406"/>
      <c r="AF157" s="406"/>
      <c r="AG157" s="406"/>
      <c r="AH157" s="406"/>
      <c r="AI157" s="406"/>
      <c r="AJ157" s="406"/>
      <c r="AK157" s="406"/>
      <c r="AL157" s="406"/>
      <c r="AM157" s="406"/>
      <c r="AN157" s="317"/>
      <c r="AO157" s="317"/>
      <c r="AP157" s="317"/>
      <c r="AQ157" s="317"/>
    </row>
    <row r="158" spans="13:43" s="430" customFormat="1" x14ac:dyDescent="0.3">
      <c r="M158" s="317"/>
      <c r="N158" s="406"/>
      <c r="O158" s="406"/>
      <c r="P158" s="406"/>
      <c r="Q158" s="406"/>
      <c r="R158" s="406"/>
      <c r="S158" s="406"/>
      <c r="T158" s="406"/>
      <c r="U158" s="406"/>
      <c r="V158" s="406"/>
      <c r="W158" s="406"/>
      <c r="X158" s="406"/>
      <c r="Y158" s="406"/>
      <c r="Z158" s="406"/>
      <c r="AA158" s="406"/>
      <c r="AB158" s="406"/>
      <c r="AC158" s="406"/>
      <c r="AD158" s="406"/>
      <c r="AE158" s="406"/>
      <c r="AF158" s="406"/>
      <c r="AG158" s="406"/>
      <c r="AH158" s="406"/>
      <c r="AI158" s="406"/>
      <c r="AJ158" s="406"/>
      <c r="AK158" s="406"/>
      <c r="AL158" s="406"/>
      <c r="AM158" s="406"/>
      <c r="AN158" s="317"/>
      <c r="AO158" s="317"/>
      <c r="AP158" s="317"/>
      <c r="AQ158" s="317"/>
    </row>
    <row r="159" spans="13:43" s="430" customFormat="1" x14ac:dyDescent="0.3">
      <c r="M159" s="317"/>
      <c r="N159" s="406"/>
      <c r="O159" s="406"/>
      <c r="P159" s="406"/>
      <c r="Q159" s="406"/>
      <c r="R159" s="406"/>
      <c r="S159" s="406"/>
      <c r="T159" s="406"/>
      <c r="U159" s="406"/>
      <c r="V159" s="406"/>
      <c r="W159" s="406"/>
      <c r="X159" s="406"/>
      <c r="Y159" s="406"/>
      <c r="Z159" s="406"/>
      <c r="AA159" s="406"/>
      <c r="AB159" s="406"/>
      <c r="AC159" s="406"/>
      <c r="AD159" s="406"/>
      <c r="AE159" s="406"/>
      <c r="AF159" s="406"/>
      <c r="AG159" s="406"/>
      <c r="AH159" s="406"/>
      <c r="AI159" s="406"/>
      <c r="AJ159" s="406"/>
      <c r="AK159" s="406"/>
      <c r="AL159" s="406"/>
      <c r="AM159" s="406"/>
      <c r="AN159" s="317"/>
      <c r="AO159" s="317"/>
      <c r="AP159" s="317"/>
      <c r="AQ159" s="317"/>
    </row>
    <row r="160" spans="13:43" s="430" customFormat="1" x14ac:dyDescent="0.3">
      <c r="M160" s="317"/>
      <c r="N160" s="406"/>
      <c r="O160" s="406"/>
      <c r="P160" s="406"/>
      <c r="Q160" s="406"/>
      <c r="R160" s="406"/>
      <c r="S160" s="406"/>
      <c r="T160" s="406"/>
      <c r="U160" s="406"/>
      <c r="V160" s="406"/>
      <c r="W160" s="406"/>
      <c r="X160" s="406"/>
      <c r="Y160" s="406"/>
      <c r="Z160" s="406"/>
      <c r="AA160" s="406"/>
      <c r="AB160" s="406"/>
      <c r="AC160" s="406"/>
      <c r="AD160" s="406"/>
      <c r="AE160" s="406"/>
      <c r="AF160" s="406"/>
      <c r="AG160" s="406"/>
      <c r="AH160" s="406"/>
      <c r="AI160" s="406"/>
      <c r="AJ160" s="406"/>
      <c r="AK160" s="406"/>
      <c r="AL160" s="406"/>
      <c r="AM160" s="406"/>
      <c r="AN160" s="317"/>
      <c r="AO160" s="317"/>
      <c r="AP160" s="317"/>
      <c r="AQ160" s="317"/>
    </row>
    <row r="161" spans="13:43" s="430" customFormat="1" x14ac:dyDescent="0.3">
      <c r="M161" s="317"/>
      <c r="N161" s="406"/>
      <c r="O161" s="406"/>
      <c r="P161" s="406"/>
      <c r="Q161" s="406"/>
      <c r="R161" s="406"/>
      <c r="S161" s="406"/>
      <c r="T161" s="406"/>
      <c r="U161" s="406"/>
      <c r="V161" s="406"/>
      <c r="W161" s="406"/>
      <c r="X161" s="406"/>
      <c r="Y161" s="406"/>
      <c r="Z161" s="406"/>
      <c r="AA161" s="406"/>
      <c r="AB161" s="406"/>
      <c r="AC161" s="406"/>
      <c r="AD161" s="406"/>
      <c r="AE161" s="406"/>
      <c r="AF161" s="406"/>
      <c r="AG161" s="406"/>
      <c r="AH161" s="406"/>
      <c r="AI161" s="406"/>
      <c r="AJ161" s="406"/>
      <c r="AK161" s="406"/>
      <c r="AL161" s="406"/>
      <c r="AM161" s="406"/>
      <c r="AN161" s="317"/>
      <c r="AO161" s="317"/>
      <c r="AP161" s="317"/>
      <c r="AQ161" s="317"/>
    </row>
    <row r="162" spans="13:43" s="430" customFormat="1" x14ac:dyDescent="0.3">
      <c r="M162" s="317"/>
      <c r="N162" s="406"/>
      <c r="O162" s="406"/>
      <c r="P162" s="406"/>
      <c r="Q162" s="406"/>
      <c r="R162" s="406"/>
      <c r="S162" s="406"/>
      <c r="T162" s="406"/>
      <c r="U162" s="406"/>
      <c r="V162" s="406"/>
      <c r="W162" s="406"/>
      <c r="X162" s="406"/>
      <c r="Y162" s="406"/>
      <c r="Z162" s="406"/>
      <c r="AA162" s="406"/>
      <c r="AB162" s="406"/>
      <c r="AC162" s="406"/>
      <c r="AD162" s="406"/>
      <c r="AE162" s="406"/>
      <c r="AF162" s="406"/>
      <c r="AG162" s="406"/>
      <c r="AH162" s="406"/>
      <c r="AI162" s="406"/>
      <c r="AJ162" s="406"/>
      <c r="AK162" s="406"/>
      <c r="AL162" s="406"/>
      <c r="AM162" s="406"/>
      <c r="AN162" s="317"/>
      <c r="AO162" s="317"/>
      <c r="AP162" s="317"/>
      <c r="AQ162" s="317"/>
    </row>
    <row r="163" spans="13:43" s="430" customFormat="1" x14ac:dyDescent="0.3">
      <c r="M163" s="317"/>
      <c r="N163" s="406"/>
      <c r="O163" s="406"/>
      <c r="P163" s="406"/>
      <c r="Q163" s="406"/>
      <c r="R163" s="406"/>
      <c r="S163" s="406"/>
      <c r="T163" s="406"/>
      <c r="U163" s="406"/>
      <c r="V163" s="406"/>
      <c r="W163" s="406"/>
      <c r="X163" s="406"/>
      <c r="Y163" s="406"/>
      <c r="Z163" s="406"/>
      <c r="AA163" s="406"/>
      <c r="AB163" s="406"/>
      <c r="AC163" s="406"/>
      <c r="AD163" s="406"/>
      <c r="AE163" s="406"/>
      <c r="AF163" s="406"/>
      <c r="AG163" s="406"/>
      <c r="AH163" s="406"/>
      <c r="AI163" s="406"/>
      <c r="AJ163" s="406"/>
      <c r="AK163" s="406"/>
      <c r="AL163" s="406"/>
      <c r="AM163" s="406"/>
      <c r="AN163" s="317"/>
      <c r="AO163" s="317"/>
      <c r="AP163" s="317"/>
      <c r="AQ163" s="317"/>
    </row>
    <row r="164" spans="13:43" s="430" customFormat="1" x14ac:dyDescent="0.3">
      <c r="M164" s="317"/>
      <c r="N164" s="406"/>
      <c r="O164" s="406"/>
      <c r="P164" s="406"/>
      <c r="Q164" s="406"/>
      <c r="R164" s="406"/>
      <c r="S164" s="406"/>
      <c r="T164" s="406"/>
      <c r="U164" s="406"/>
      <c r="V164" s="406"/>
      <c r="W164" s="406"/>
      <c r="X164" s="406"/>
      <c r="Y164" s="406"/>
      <c r="Z164" s="406"/>
      <c r="AA164" s="406"/>
      <c r="AB164" s="406"/>
      <c r="AC164" s="406"/>
      <c r="AD164" s="406"/>
      <c r="AE164" s="406"/>
      <c r="AF164" s="406"/>
      <c r="AG164" s="406"/>
      <c r="AH164" s="406"/>
      <c r="AI164" s="406"/>
      <c r="AJ164" s="406"/>
      <c r="AK164" s="406"/>
      <c r="AL164" s="406"/>
      <c r="AM164" s="406"/>
      <c r="AN164" s="317"/>
      <c r="AO164" s="317"/>
      <c r="AP164" s="317"/>
      <c r="AQ164" s="317"/>
    </row>
    <row r="165" spans="13:43" s="430" customFormat="1" x14ac:dyDescent="0.3">
      <c r="M165" s="317"/>
      <c r="N165" s="406"/>
      <c r="O165" s="406"/>
      <c r="P165" s="406"/>
      <c r="Q165" s="406"/>
      <c r="R165" s="406"/>
      <c r="S165" s="406"/>
      <c r="T165" s="406"/>
      <c r="U165" s="406"/>
      <c r="V165" s="406"/>
      <c r="W165" s="406"/>
      <c r="X165" s="406"/>
      <c r="Y165" s="406"/>
      <c r="Z165" s="406"/>
      <c r="AA165" s="406"/>
      <c r="AB165" s="406"/>
      <c r="AC165" s="406"/>
      <c r="AD165" s="406"/>
      <c r="AE165" s="406"/>
      <c r="AF165" s="406"/>
      <c r="AG165" s="406"/>
      <c r="AH165" s="406"/>
      <c r="AI165" s="406"/>
      <c r="AJ165" s="406"/>
      <c r="AK165" s="406"/>
      <c r="AL165" s="406"/>
      <c r="AM165" s="406"/>
      <c r="AN165" s="317"/>
      <c r="AO165" s="317"/>
      <c r="AP165" s="317"/>
      <c r="AQ165" s="317"/>
    </row>
    <row r="166" spans="13:43" s="430" customFormat="1" x14ac:dyDescent="0.3">
      <c r="M166" s="317"/>
      <c r="N166" s="406"/>
      <c r="O166" s="406"/>
      <c r="P166" s="406"/>
      <c r="Q166" s="406"/>
      <c r="R166" s="406"/>
      <c r="S166" s="406"/>
      <c r="T166" s="406"/>
      <c r="U166" s="406"/>
      <c r="V166" s="406"/>
      <c r="W166" s="406"/>
      <c r="X166" s="406"/>
      <c r="Y166" s="406"/>
      <c r="Z166" s="406"/>
      <c r="AA166" s="406"/>
      <c r="AB166" s="406"/>
      <c r="AC166" s="406"/>
      <c r="AD166" s="406"/>
      <c r="AE166" s="406"/>
      <c r="AF166" s="406"/>
      <c r="AG166" s="406"/>
      <c r="AH166" s="406"/>
      <c r="AI166" s="406"/>
      <c r="AJ166" s="406"/>
      <c r="AK166" s="406"/>
      <c r="AL166" s="406"/>
      <c r="AM166" s="406"/>
      <c r="AN166" s="317"/>
      <c r="AO166" s="317"/>
      <c r="AP166" s="317"/>
      <c r="AQ166" s="317"/>
    </row>
    <row r="167" spans="13:43" s="430" customFormat="1" x14ac:dyDescent="0.3">
      <c r="M167" s="317"/>
      <c r="N167" s="406"/>
      <c r="O167" s="406"/>
      <c r="P167" s="406"/>
      <c r="Q167" s="406"/>
      <c r="R167" s="406"/>
      <c r="S167" s="406"/>
      <c r="T167" s="406"/>
      <c r="U167" s="406"/>
      <c r="V167" s="406"/>
      <c r="W167" s="406"/>
      <c r="X167" s="406"/>
      <c r="Y167" s="406"/>
      <c r="Z167" s="406"/>
      <c r="AA167" s="406"/>
      <c r="AB167" s="406"/>
      <c r="AC167" s="406"/>
      <c r="AD167" s="406"/>
      <c r="AE167" s="406"/>
      <c r="AF167" s="406"/>
      <c r="AG167" s="406"/>
      <c r="AH167" s="406"/>
      <c r="AI167" s="406"/>
      <c r="AJ167" s="406"/>
      <c r="AK167" s="406"/>
      <c r="AL167" s="406"/>
      <c r="AM167" s="406"/>
      <c r="AN167" s="317"/>
      <c r="AO167" s="317"/>
      <c r="AP167" s="317"/>
      <c r="AQ167" s="317"/>
    </row>
    <row r="168" spans="13:43" s="430" customFormat="1" x14ac:dyDescent="0.3">
      <c r="M168" s="317"/>
      <c r="N168" s="406"/>
      <c r="O168" s="406"/>
      <c r="P168" s="406"/>
      <c r="Q168" s="406"/>
      <c r="R168" s="406"/>
      <c r="S168" s="406"/>
      <c r="T168" s="406"/>
      <c r="U168" s="406"/>
      <c r="V168" s="406"/>
      <c r="W168" s="406"/>
      <c r="X168" s="406"/>
      <c r="Y168" s="406"/>
      <c r="Z168" s="406"/>
      <c r="AA168" s="406"/>
      <c r="AB168" s="406"/>
      <c r="AC168" s="406"/>
      <c r="AD168" s="406"/>
      <c r="AE168" s="406"/>
      <c r="AF168" s="406"/>
      <c r="AG168" s="406"/>
      <c r="AH168" s="406"/>
      <c r="AI168" s="406"/>
      <c r="AJ168" s="406"/>
      <c r="AK168" s="406"/>
      <c r="AL168" s="406"/>
      <c r="AM168" s="406"/>
      <c r="AN168" s="317"/>
      <c r="AO168" s="317"/>
      <c r="AP168" s="317"/>
      <c r="AQ168" s="317"/>
    </row>
    <row r="169" spans="13:43" s="430" customFormat="1" x14ac:dyDescent="0.3">
      <c r="M169" s="317"/>
      <c r="N169" s="406"/>
      <c r="O169" s="406"/>
      <c r="P169" s="406"/>
      <c r="Q169" s="406"/>
      <c r="R169" s="406"/>
      <c r="S169" s="406"/>
      <c r="T169" s="406"/>
      <c r="U169" s="406"/>
      <c r="V169" s="406"/>
      <c r="W169" s="406"/>
      <c r="X169" s="406"/>
      <c r="Y169" s="406"/>
      <c r="Z169" s="406"/>
      <c r="AA169" s="406"/>
      <c r="AB169" s="406"/>
      <c r="AC169" s="406"/>
      <c r="AD169" s="406"/>
      <c r="AE169" s="406"/>
      <c r="AF169" s="406"/>
      <c r="AG169" s="406"/>
      <c r="AH169" s="406"/>
      <c r="AI169" s="406"/>
      <c r="AJ169" s="406"/>
      <c r="AK169" s="406"/>
      <c r="AL169" s="406"/>
      <c r="AM169" s="406"/>
      <c r="AN169" s="317"/>
      <c r="AO169" s="317"/>
      <c r="AP169" s="317"/>
      <c r="AQ169" s="317"/>
    </row>
    <row r="170" spans="13:43" s="430" customFormat="1" x14ac:dyDescent="0.3">
      <c r="M170" s="317"/>
      <c r="N170" s="406"/>
      <c r="O170" s="406"/>
      <c r="P170" s="406"/>
      <c r="Q170" s="406"/>
      <c r="R170" s="406"/>
      <c r="S170" s="406"/>
      <c r="T170" s="406"/>
      <c r="U170" s="406"/>
      <c r="V170" s="406"/>
      <c r="W170" s="406"/>
      <c r="X170" s="406"/>
      <c r="Y170" s="406"/>
      <c r="Z170" s="406"/>
      <c r="AA170" s="406"/>
      <c r="AB170" s="406"/>
      <c r="AC170" s="406"/>
      <c r="AD170" s="406"/>
      <c r="AE170" s="406"/>
      <c r="AF170" s="406"/>
      <c r="AG170" s="406"/>
      <c r="AH170" s="406"/>
      <c r="AI170" s="406"/>
      <c r="AJ170" s="406"/>
      <c r="AK170" s="406"/>
      <c r="AL170" s="406"/>
      <c r="AM170" s="406"/>
      <c r="AN170" s="317"/>
      <c r="AO170" s="317"/>
      <c r="AP170" s="317"/>
      <c r="AQ170" s="317"/>
    </row>
    <row r="171" spans="13:43" s="430" customFormat="1" x14ac:dyDescent="0.3">
      <c r="M171" s="317"/>
      <c r="N171" s="406"/>
      <c r="O171" s="406"/>
      <c r="P171" s="406"/>
      <c r="Q171" s="406"/>
      <c r="R171" s="406"/>
      <c r="S171" s="406"/>
      <c r="T171" s="406"/>
      <c r="U171" s="406"/>
      <c r="V171" s="406"/>
      <c r="W171" s="406"/>
      <c r="X171" s="406"/>
      <c r="Y171" s="406"/>
      <c r="Z171" s="406"/>
      <c r="AA171" s="406"/>
      <c r="AB171" s="406"/>
      <c r="AC171" s="406"/>
      <c r="AD171" s="406"/>
      <c r="AE171" s="406"/>
      <c r="AF171" s="406"/>
      <c r="AG171" s="406"/>
      <c r="AH171" s="406"/>
      <c r="AI171" s="406"/>
      <c r="AJ171" s="406"/>
      <c r="AK171" s="406"/>
      <c r="AL171" s="406"/>
      <c r="AM171" s="406"/>
      <c r="AN171" s="317"/>
      <c r="AO171" s="317"/>
      <c r="AP171" s="317"/>
      <c r="AQ171" s="317"/>
    </row>
    <row r="172" spans="13:43" s="430" customFormat="1" x14ac:dyDescent="0.3">
      <c r="M172" s="317"/>
      <c r="N172" s="406"/>
      <c r="O172" s="406"/>
      <c r="P172" s="406"/>
      <c r="Q172" s="406"/>
      <c r="R172" s="406"/>
      <c r="S172" s="406"/>
      <c r="T172" s="406"/>
      <c r="U172" s="406"/>
      <c r="V172" s="406"/>
      <c r="W172" s="406"/>
      <c r="X172" s="406"/>
      <c r="Y172" s="406"/>
      <c r="Z172" s="406"/>
      <c r="AA172" s="406"/>
      <c r="AB172" s="406"/>
      <c r="AC172" s="406"/>
      <c r="AD172" s="406"/>
      <c r="AE172" s="406"/>
      <c r="AF172" s="406"/>
      <c r="AG172" s="406"/>
      <c r="AH172" s="406"/>
      <c r="AI172" s="406"/>
      <c r="AJ172" s="406"/>
      <c r="AK172" s="406"/>
      <c r="AL172" s="406"/>
      <c r="AM172" s="406"/>
      <c r="AN172" s="317"/>
      <c r="AO172" s="317"/>
      <c r="AP172" s="317"/>
      <c r="AQ172" s="317"/>
    </row>
    <row r="173" spans="13:43" s="430" customFormat="1" x14ac:dyDescent="0.3">
      <c r="M173" s="317"/>
      <c r="N173" s="406"/>
      <c r="O173" s="406"/>
      <c r="P173" s="406"/>
      <c r="Q173" s="406"/>
      <c r="R173" s="406"/>
      <c r="S173" s="406"/>
      <c r="T173" s="406"/>
      <c r="U173" s="406"/>
      <c r="V173" s="406"/>
      <c r="W173" s="406"/>
      <c r="X173" s="406"/>
      <c r="Y173" s="406"/>
      <c r="Z173" s="406"/>
      <c r="AA173" s="406"/>
      <c r="AB173" s="406"/>
      <c r="AC173" s="406"/>
      <c r="AD173" s="406"/>
      <c r="AE173" s="406"/>
      <c r="AF173" s="406"/>
      <c r="AG173" s="406"/>
      <c r="AH173" s="406"/>
      <c r="AI173" s="406"/>
      <c r="AJ173" s="406"/>
      <c r="AK173" s="406"/>
      <c r="AL173" s="406"/>
      <c r="AM173" s="406"/>
      <c r="AN173" s="317"/>
      <c r="AO173" s="317"/>
      <c r="AP173" s="317"/>
      <c r="AQ173" s="317"/>
    </row>
    <row r="174" spans="13:43" s="430" customFormat="1" x14ac:dyDescent="0.3">
      <c r="M174" s="317"/>
      <c r="N174" s="406"/>
      <c r="O174" s="406"/>
      <c r="P174" s="406"/>
      <c r="Q174" s="406"/>
      <c r="R174" s="406"/>
      <c r="S174" s="406"/>
      <c r="T174" s="406"/>
      <c r="U174" s="406"/>
      <c r="V174" s="406"/>
      <c r="W174" s="406"/>
      <c r="X174" s="406"/>
      <c r="Y174" s="406"/>
      <c r="Z174" s="406"/>
      <c r="AA174" s="406"/>
      <c r="AB174" s="406"/>
      <c r="AC174" s="406"/>
      <c r="AD174" s="406"/>
      <c r="AE174" s="406"/>
      <c r="AF174" s="406"/>
      <c r="AG174" s="406"/>
      <c r="AH174" s="406"/>
      <c r="AI174" s="406"/>
      <c r="AJ174" s="406"/>
      <c r="AK174" s="406"/>
      <c r="AL174" s="406"/>
      <c r="AM174" s="406"/>
      <c r="AN174" s="317"/>
      <c r="AO174" s="317"/>
      <c r="AP174" s="317"/>
      <c r="AQ174" s="317"/>
    </row>
    <row r="175" spans="13:43" s="430" customFormat="1" x14ac:dyDescent="0.3">
      <c r="M175" s="317"/>
      <c r="N175" s="406"/>
      <c r="O175" s="406"/>
      <c r="P175" s="406"/>
      <c r="Q175" s="406"/>
      <c r="R175" s="406"/>
      <c r="S175" s="406"/>
      <c r="T175" s="406"/>
      <c r="U175" s="406"/>
      <c r="V175" s="406"/>
      <c r="W175" s="406"/>
      <c r="X175" s="406"/>
      <c r="Y175" s="406"/>
      <c r="Z175" s="406"/>
      <c r="AA175" s="406"/>
      <c r="AB175" s="406"/>
      <c r="AC175" s="406"/>
      <c r="AD175" s="406"/>
      <c r="AE175" s="406"/>
      <c r="AF175" s="406"/>
      <c r="AG175" s="406"/>
      <c r="AH175" s="406"/>
      <c r="AI175" s="406"/>
      <c r="AJ175" s="406"/>
      <c r="AK175" s="406"/>
      <c r="AL175" s="406"/>
      <c r="AM175" s="406"/>
      <c r="AN175" s="317"/>
      <c r="AO175" s="317"/>
      <c r="AP175" s="317"/>
      <c r="AQ175" s="317"/>
    </row>
    <row r="176" spans="13:43" s="430" customFormat="1" x14ac:dyDescent="0.3">
      <c r="M176" s="317"/>
      <c r="N176" s="406"/>
      <c r="O176" s="406"/>
      <c r="P176" s="406"/>
      <c r="Q176" s="406"/>
      <c r="R176" s="406"/>
      <c r="S176" s="406"/>
      <c r="T176" s="406"/>
      <c r="U176" s="406"/>
      <c r="V176" s="406"/>
      <c r="W176" s="406"/>
      <c r="X176" s="406"/>
      <c r="Y176" s="406"/>
      <c r="Z176" s="406"/>
      <c r="AA176" s="406"/>
      <c r="AB176" s="406"/>
      <c r="AC176" s="406"/>
      <c r="AD176" s="406"/>
      <c r="AE176" s="406"/>
      <c r="AF176" s="406"/>
      <c r="AG176" s="406"/>
      <c r="AH176" s="406"/>
      <c r="AI176" s="406"/>
      <c r="AJ176" s="406"/>
      <c r="AK176" s="406"/>
      <c r="AL176" s="406"/>
      <c r="AM176" s="406"/>
      <c r="AN176" s="317"/>
      <c r="AO176" s="317"/>
      <c r="AP176" s="317"/>
      <c r="AQ176" s="317"/>
    </row>
    <row r="177" spans="13:43" s="430" customFormat="1" x14ac:dyDescent="0.3">
      <c r="M177" s="317"/>
      <c r="N177" s="406"/>
      <c r="O177" s="406"/>
      <c r="P177" s="406"/>
      <c r="Q177" s="406"/>
      <c r="R177" s="406"/>
      <c r="S177" s="406"/>
      <c r="T177" s="406"/>
      <c r="U177" s="406"/>
      <c r="V177" s="406"/>
      <c r="W177" s="406"/>
      <c r="X177" s="406"/>
      <c r="Y177" s="406"/>
      <c r="Z177" s="406"/>
      <c r="AA177" s="406"/>
      <c r="AB177" s="406"/>
      <c r="AC177" s="406"/>
      <c r="AD177" s="406"/>
      <c r="AE177" s="406"/>
      <c r="AF177" s="406"/>
      <c r="AG177" s="406"/>
      <c r="AH177" s="406"/>
      <c r="AI177" s="406"/>
      <c r="AJ177" s="406"/>
      <c r="AK177" s="406"/>
      <c r="AL177" s="406"/>
      <c r="AM177" s="406"/>
      <c r="AN177" s="317"/>
      <c r="AO177" s="317"/>
      <c r="AP177" s="317"/>
      <c r="AQ177" s="317"/>
    </row>
    <row r="178" spans="13:43" s="430" customFormat="1" x14ac:dyDescent="0.3">
      <c r="M178" s="317"/>
      <c r="N178" s="406"/>
      <c r="O178" s="406"/>
      <c r="P178" s="406"/>
      <c r="Q178" s="406"/>
      <c r="R178" s="406"/>
      <c r="S178" s="406"/>
      <c r="T178" s="406"/>
      <c r="U178" s="406"/>
      <c r="V178" s="406"/>
      <c r="W178" s="406"/>
      <c r="X178" s="406"/>
      <c r="Y178" s="406"/>
      <c r="Z178" s="406"/>
      <c r="AA178" s="406"/>
      <c r="AB178" s="406"/>
      <c r="AC178" s="406"/>
      <c r="AD178" s="406"/>
      <c r="AE178" s="406"/>
      <c r="AF178" s="406"/>
      <c r="AG178" s="406"/>
      <c r="AH178" s="406"/>
      <c r="AI178" s="406"/>
      <c r="AJ178" s="406"/>
      <c r="AK178" s="406"/>
      <c r="AL178" s="406"/>
      <c r="AM178" s="406"/>
      <c r="AN178" s="317"/>
      <c r="AO178" s="317"/>
      <c r="AP178" s="317"/>
      <c r="AQ178" s="317"/>
    </row>
    <row r="179" spans="13:43" s="430" customFormat="1" x14ac:dyDescent="0.3">
      <c r="M179" s="317"/>
      <c r="N179" s="406"/>
      <c r="O179" s="406"/>
      <c r="P179" s="406"/>
      <c r="Q179" s="406"/>
      <c r="R179" s="406"/>
      <c r="S179" s="406"/>
      <c r="T179" s="406"/>
      <c r="U179" s="406"/>
      <c r="V179" s="406"/>
      <c r="W179" s="406"/>
      <c r="X179" s="406"/>
      <c r="Y179" s="406"/>
      <c r="Z179" s="406"/>
      <c r="AA179" s="406"/>
      <c r="AB179" s="406"/>
      <c r="AC179" s="406"/>
      <c r="AD179" s="406"/>
      <c r="AE179" s="406"/>
      <c r="AF179" s="406"/>
      <c r="AG179" s="406"/>
      <c r="AH179" s="406"/>
      <c r="AI179" s="406"/>
      <c r="AJ179" s="406"/>
      <c r="AK179" s="406"/>
      <c r="AL179" s="406"/>
      <c r="AM179" s="406"/>
      <c r="AN179" s="317"/>
      <c r="AO179" s="317"/>
      <c r="AP179" s="317"/>
      <c r="AQ179" s="317"/>
    </row>
    <row r="180" spans="13:43" s="430" customFormat="1" x14ac:dyDescent="0.3">
      <c r="M180" s="317"/>
      <c r="N180" s="406"/>
      <c r="O180" s="406"/>
      <c r="P180" s="406"/>
      <c r="Q180" s="406"/>
      <c r="R180" s="406"/>
      <c r="S180" s="406"/>
      <c r="T180" s="406"/>
      <c r="U180" s="406"/>
      <c r="V180" s="406"/>
      <c r="W180" s="406"/>
      <c r="X180" s="406"/>
      <c r="Y180" s="406"/>
      <c r="Z180" s="406"/>
      <c r="AA180" s="406"/>
      <c r="AB180" s="406"/>
      <c r="AC180" s="406"/>
      <c r="AD180" s="406"/>
      <c r="AE180" s="406"/>
      <c r="AF180" s="406"/>
      <c r="AG180" s="406"/>
      <c r="AH180" s="406"/>
      <c r="AI180" s="406"/>
      <c r="AJ180" s="406"/>
      <c r="AK180" s="406"/>
      <c r="AL180" s="406"/>
      <c r="AM180" s="406"/>
      <c r="AN180" s="317"/>
      <c r="AO180" s="317"/>
      <c r="AP180" s="317"/>
      <c r="AQ180" s="317"/>
    </row>
    <row r="181" spans="13:43" s="430" customFormat="1" x14ac:dyDescent="0.3">
      <c r="M181" s="317"/>
      <c r="N181" s="406"/>
      <c r="O181" s="406"/>
      <c r="P181" s="406"/>
      <c r="Q181" s="406"/>
      <c r="R181" s="406"/>
      <c r="S181" s="406"/>
      <c r="T181" s="406"/>
      <c r="U181" s="406"/>
      <c r="V181" s="406"/>
      <c r="W181" s="406"/>
      <c r="X181" s="406"/>
      <c r="Y181" s="406"/>
      <c r="Z181" s="406"/>
      <c r="AA181" s="406"/>
      <c r="AB181" s="406"/>
      <c r="AC181" s="406"/>
      <c r="AD181" s="406"/>
      <c r="AE181" s="406"/>
      <c r="AF181" s="406"/>
      <c r="AG181" s="406"/>
      <c r="AH181" s="406"/>
      <c r="AI181" s="406"/>
      <c r="AJ181" s="406"/>
      <c r="AK181" s="406"/>
      <c r="AL181" s="406"/>
      <c r="AM181" s="406"/>
      <c r="AN181" s="317"/>
      <c r="AO181" s="317"/>
      <c r="AP181" s="317"/>
      <c r="AQ181" s="317"/>
    </row>
    <row r="182" spans="13:43" s="430" customFormat="1" x14ac:dyDescent="0.3">
      <c r="M182" s="317"/>
      <c r="N182" s="406"/>
      <c r="O182" s="406"/>
      <c r="P182" s="406"/>
      <c r="Q182" s="406"/>
      <c r="R182" s="406"/>
      <c r="S182" s="406"/>
      <c r="T182" s="406"/>
      <c r="U182" s="406"/>
      <c r="V182" s="406"/>
      <c r="W182" s="406"/>
      <c r="X182" s="406"/>
      <c r="Y182" s="406"/>
      <c r="Z182" s="406"/>
      <c r="AA182" s="406"/>
      <c r="AB182" s="406"/>
      <c r="AC182" s="406"/>
      <c r="AD182" s="406"/>
      <c r="AE182" s="406"/>
      <c r="AF182" s="406"/>
      <c r="AG182" s="406"/>
      <c r="AH182" s="406"/>
      <c r="AI182" s="406"/>
      <c r="AJ182" s="406"/>
      <c r="AK182" s="406"/>
      <c r="AL182" s="406"/>
      <c r="AM182" s="406"/>
      <c r="AN182" s="317"/>
      <c r="AO182" s="317"/>
      <c r="AP182" s="317"/>
      <c r="AQ182" s="317"/>
    </row>
    <row r="183" spans="13:43" s="430" customFormat="1" x14ac:dyDescent="0.3">
      <c r="M183" s="317"/>
      <c r="N183" s="406"/>
      <c r="O183" s="406"/>
      <c r="P183" s="406"/>
      <c r="Q183" s="406"/>
      <c r="R183" s="406"/>
      <c r="S183" s="406"/>
      <c r="T183" s="406"/>
      <c r="U183" s="406"/>
      <c r="V183" s="406"/>
      <c r="W183" s="406"/>
      <c r="X183" s="406"/>
      <c r="Y183" s="406"/>
      <c r="Z183" s="406"/>
      <c r="AA183" s="406"/>
      <c r="AB183" s="406"/>
      <c r="AC183" s="406"/>
      <c r="AD183" s="406"/>
      <c r="AE183" s="406"/>
      <c r="AF183" s="406"/>
      <c r="AG183" s="406"/>
      <c r="AH183" s="406"/>
      <c r="AI183" s="406"/>
      <c r="AJ183" s="406"/>
      <c r="AK183" s="406"/>
      <c r="AL183" s="406"/>
      <c r="AM183" s="406"/>
      <c r="AN183" s="317"/>
      <c r="AO183" s="317"/>
      <c r="AP183" s="317"/>
      <c r="AQ183" s="317"/>
    </row>
    <row r="184" spans="13:43" s="430" customFormat="1" x14ac:dyDescent="0.3">
      <c r="M184" s="317"/>
      <c r="N184" s="406"/>
      <c r="O184" s="406"/>
      <c r="P184" s="406"/>
      <c r="Q184" s="406"/>
      <c r="R184" s="406"/>
      <c r="S184" s="406"/>
      <c r="T184" s="406"/>
      <c r="U184" s="406"/>
      <c r="V184" s="406"/>
      <c r="W184" s="406"/>
      <c r="X184" s="406"/>
      <c r="Y184" s="406"/>
      <c r="Z184" s="406"/>
      <c r="AA184" s="406"/>
      <c r="AB184" s="406"/>
      <c r="AC184" s="406"/>
      <c r="AD184" s="406"/>
      <c r="AE184" s="406"/>
      <c r="AF184" s="406"/>
      <c r="AG184" s="406"/>
      <c r="AH184" s="406"/>
      <c r="AI184" s="406"/>
      <c r="AJ184" s="406"/>
      <c r="AK184" s="406"/>
      <c r="AL184" s="406"/>
      <c r="AM184" s="406"/>
      <c r="AN184" s="317"/>
      <c r="AO184" s="317"/>
      <c r="AP184" s="317"/>
      <c r="AQ184" s="317"/>
    </row>
    <row r="185" spans="13:43" s="430" customFormat="1" x14ac:dyDescent="0.3">
      <c r="M185" s="317"/>
      <c r="N185" s="406"/>
      <c r="O185" s="406"/>
      <c r="P185" s="406"/>
      <c r="Q185" s="406"/>
      <c r="R185" s="406"/>
      <c r="S185" s="406"/>
      <c r="T185" s="406"/>
      <c r="U185" s="406"/>
      <c r="V185" s="406"/>
      <c r="W185" s="406"/>
      <c r="X185" s="406"/>
      <c r="Y185" s="406"/>
      <c r="Z185" s="406"/>
      <c r="AA185" s="406"/>
      <c r="AB185" s="406"/>
      <c r="AC185" s="406"/>
      <c r="AD185" s="406"/>
      <c r="AE185" s="406"/>
      <c r="AF185" s="406"/>
      <c r="AG185" s="406"/>
      <c r="AH185" s="406"/>
      <c r="AI185" s="406"/>
      <c r="AJ185" s="406"/>
      <c r="AK185" s="406"/>
      <c r="AL185" s="406"/>
      <c r="AM185" s="406"/>
      <c r="AN185" s="317"/>
      <c r="AO185" s="317"/>
      <c r="AP185" s="317"/>
      <c r="AQ185" s="317"/>
    </row>
    <row r="186" spans="13:43" s="430" customFormat="1" x14ac:dyDescent="0.3">
      <c r="M186" s="317"/>
      <c r="N186" s="406"/>
      <c r="O186" s="406"/>
      <c r="P186" s="406"/>
      <c r="Q186" s="406"/>
      <c r="R186" s="406"/>
      <c r="S186" s="406"/>
      <c r="T186" s="406"/>
      <c r="U186" s="406"/>
      <c r="V186" s="406"/>
      <c r="W186" s="406"/>
      <c r="X186" s="406"/>
      <c r="Y186" s="406"/>
      <c r="Z186" s="406"/>
      <c r="AA186" s="406"/>
      <c r="AB186" s="406"/>
      <c r="AC186" s="406"/>
      <c r="AD186" s="406"/>
      <c r="AE186" s="406"/>
      <c r="AF186" s="406"/>
      <c r="AG186" s="406"/>
      <c r="AH186" s="406"/>
      <c r="AI186" s="406"/>
      <c r="AJ186" s="406"/>
      <c r="AK186" s="406"/>
      <c r="AL186" s="406"/>
      <c r="AM186" s="406"/>
      <c r="AN186" s="317"/>
      <c r="AO186" s="317"/>
      <c r="AP186" s="317"/>
      <c r="AQ186" s="317"/>
    </row>
    <row r="187" spans="13:43" s="430" customFormat="1" x14ac:dyDescent="0.3">
      <c r="M187" s="317"/>
      <c r="N187" s="406"/>
      <c r="O187" s="406"/>
      <c r="P187" s="406"/>
      <c r="Q187" s="406"/>
      <c r="R187" s="406"/>
      <c r="S187" s="406"/>
      <c r="T187" s="406"/>
      <c r="U187" s="406"/>
      <c r="V187" s="406"/>
      <c r="W187" s="406"/>
      <c r="X187" s="406"/>
      <c r="Y187" s="406"/>
      <c r="Z187" s="406"/>
      <c r="AA187" s="406"/>
      <c r="AB187" s="406"/>
      <c r="AC187" s="406"/>
      <c r="AD187" s="406"/>
      <c r="AE187" s="406"/>
      <c r="AF187" s="406"/>
      <c r="AG187" s="406"/>
      <c r="AH187" s="406"/>
      <c r="AI187" s="406"/>
      <c r="AJ187" s="406"/>
      <c r="AK187" s="406"/>
      <c r="AL187" s="406"/>
      <c r="AM187" s="406"/>
      <c r="AN187" s="317"/>
      <c r="AO187" s="317"/>
      <c r="AP187" s="317"/>
      <c r="AQ187" s="317"/>
    </row>
    <row r="188" spans="13:43" s="430" customFormat="1" x14ac:dyDescent="0.3">
      <c r="M188" s="317"/>
      <c r="N188" s="406"/>
      <c r="O188" s="406"/>
      <c r="P188" s="406"/>
      <c r="Q188" s="406"/>
      <c r="R188" s="406"/>
      <c r="S188" s="406"/>
      <c r="T188" s="406"/>
      <c r="U188" s="406"/>
      <c r="V188" s="406"/>
      <c r="W188" s="406"/>
      <c r="X188" s="406"/>
      <c r="Y188" s="406"/>
      <c r="Z188" s="406"/>
      <c r="AA188" s="406"/>
      <c r="AB188" s="406"/>
      <c r="AC188" s="406"/>
      <c r="AD188" s="406"/>
      <c r="AE188" s="406"/>
      <c r="AF188" s="406"/>
      <c r="AG188" s="406"/>
      <c r="AH188" s="406"/>
      <c r="AI188" s="406"/>
      <c r="AJ188" s="406"/>
      <c r="AK188" s="406"/>
      <c r="AL188" s="406"/>
      <c r="AM188" s="406"/>
      <c r="AN188" s="317"/>
      <c r="AO188" s="317"/>
      <c r="AP188" s="317"/>
      <c r="AQ188" s="317"/>
    </row>
    <row r="189" spans="13:43" s="430" customFormat="1" x14ac:dyDescent="0.3">
      <c r="M189" s="317"/>
      <c r="N189" s="406"/>
      <c r="O189" s="406"/>
      <c r="P189" s="406"/>
      <c r="Q189" s="406"/>
      <c r="R189" s="406"/>
      <c r="S189" s="406"/>
      <c r="T189" s="406"/>
      <c r="U189" s="406"/>
      <c r="V189" s="406"/>
      <c r="W189" s="406"/>
      <c r="X189" s="406"/>
      <c r="Y189" s="406"/>
      <c r="Z189" s="406"/>
      <c r="AA189" s="406"/>
      <c r="AB189" s="406"/>
      <c r="AC189" s="406"/>
      <c r="AD189" s="406"/>
      <c r="AE189" s="406"/>
      <c r="AF189" s="406"/>
      <c r="AG189" s="406"/>
      <c r="AH189" s="406"/>
      <c r="AI189" s="406"/>
      <c r="AJ189" s="406"/>
      <c r="AK189" s="406"/>
      <c r="AL189" s="406"/>
      <c r="AM189" s="406"/>
      <c r="AN189" s="317"/>
      <c r="AO189" s="317"/>
      <c r="AP189" s="317"/>
      <c r="AQ189" s="317"/>
    </row>
    <row r="190" spans="13:43" s="430" customFormat="1" x14ac:dyDescent="0.3">
      <c r="M190" s="317"/>
      <c r="N190" s="406"/>
      <c r="O190" s="406"/>
      <c r="P190" s="406"/>
      <c r="Q190" s="406"/>
      <c r="R190" s="406"/>
      <c r="S190" s="406"/>
      <c r="T190" s="406"/>
      <c r="U190" s="406"/>
      <c r="V190" s="406"/>
      <c r="W190" s="406"/>
      <c r="X190" s="406"/>
      <c r="Y190" s="406"/>
      <c r="Z190" s="406"/>
      <c r="AA190" s="406"/>
      <c r="AB190" s="406"/>
      <c r="AC190" s="406"/>
      <c r="AD190" s="406"/>
      <c r="AE190" s="406"/>
      <c r="AF190" s="406"/>
      <c r="AG190" s="406"/>
      <c r="AH190" s="406"/>
      <c r="AI190" s="406"/>
      <c r="AJ190" s="406"/>
      <c r="AK190" s="406"/>
      <c r="AL190" s="406"/>
      <c r="AM190" s="406"/>
      <c r="AN190" s="317"/>
      <c r="AO190" s="317"/>
      <c r="AP190" s="317"/>
      <c r="AQ190" s="317"/>
    </row>
    <row r="191" spans="13:43" s="430" customFormat="1" x14ac:dyDescent="0.3">
      <c r="M191" s="317"/>
      <c r="N191" s="406"/>
      <c r="O191" s="406"/>
      <c r="P191" s="406"/>
      <c r="Q191" s="406"/>
      <c r="R191" s="406"/>
      <c r="S191" s="406"/>
      <c r="T191" s="406"/>
      <c r="U191" s="406"/>
      <c r="V191" s="406"/>
      <c r="W191" s="406"/>
      <c r="X191" s="406"/>
      <c r="Y191" s="406"/>
      <c r="Z191" s="406"/>
      <c r="AA191" s="406"/>
      <c r="AB191" s="406"/>
      <c r="AC191" s="406"/>
      <c r="AD191" s="406"/>
      <c r="AE191" s="406"/>
      <c r="AF191" s="406"/>
      <c r="AG191" s="406"/>
      <c r="AH191" s="406"/>
      <c r="AI191" s="406"/>
      <c r="AJ191" s="406"/>
      <c r="AK191" s="406"/>
      <c r="AL191" s="406"/>
      <c r="AM191" s="406"/>
      <c r="AN191" s="317"/>
      <c r="AO191" s="317"/>
      <c r="AP191" s="317"/>
      <c r="AQ191" s="317"/>
    </row>
    <row r="192" spans="13:43" s="430" customFormat="1" x14ac:dyDescent="0.3">
      <c r="M192" s="317"/>
      <c r="N192" s="406"/>
      <c r="O192" s="406"/>
      <c r="P192" s="406"/>
      <c r="Q192" s="406"/>
      <c r="R192" s="406"/>
      <c r="S192" s="406"/>
      <c r="T192" s="406"/>
      <c r="U192" s="406"/>
      <c r="V192" s="406"/>
      <c r="W192" s="406"/>
      <c r="X192" s="406"/>
      <c r="Y192" s="406"/>
      <c r="Z192" s="406"/>
      <c r="AA192" s="406"/>
      <c r="AB192" s="406"/>
      <c r="AC192" s="406"/>
      <c r="AD192" s="406"/>
      <c r="AE192" s="406"/>
      <c r="AF192" s="406"/>
      <c r="AG192" s="406"/>
      <c r="AH192" s="406"/>
      <c r="AI192" s="406"/>
      <c r="AJ192" s="406"/>
      <c r="AK192" s="406"/>
      <c r="AL192" s="406"/>
      <c r="AM192" s="406"/>
      <c r="AN192" s="317"/>
      <c r="AO192" s="317"/>
      <c r="AP192" s="317"/>
      <c r="AQ192" s="317"/>
    </row>
    <row r="193" spans="13:43" s="430" customFormat="1" x14ac:dyDescent="0.3">
      <c r="M193" s="317"/>
      <c r="N193" s="406"/>
      <c r="O193" s="406"/>
      <c r="P193" s="406"/>
      <c r="Q193" s="406"/>
      <c r="R193" s="406"/>
      <c r="S193" s="406"/>
      <c r="T193" s="406"/>
      <c r="U193" s="406"/>
      <c r="V193" s="406"/>
      <c r="W193" s="406"/>
      <c r="X193" s="406"/>
      <c r="Y193" s="406"/>
      <c r="Z193" s="406"/>
      <c r="AA193" s="406"/>
      <c r="AB193" s="406"/>
      <c r="AC193" s="406"/>
      <c r="AD193" s="406"/>
      <c r="AE193" s="406"/>
      <c r="AF193" s="406"/>
      <c r="AG193" s="406"/>
      <c r="AH193" s="406"/>
      <c r="AI193" s="406"/>
      <c r="AJ193" s="406"/>
      <c r="AK193" s="406"/>
      <c r="AL193" s="406"/>
      <c r="AM193" s="406"/>
      <c r="AN193" s="317"/>
      <c r="AO193" s="317"/>
      <c r="AP193" s="317"/>
      <c r="AQ193" s="317"/>
    </row>
    <row r="194" spans="13:43" s="430" customFormat="1" x14ac:dyDescent="0.3">
      <c r="M194" s="317"/>
      <c r="N194" s="406"/>
      <c r="O194" s="406"/>
      <c r="P194" s="406"/>
      <c r="Q194" s="406"/>
      <c r="R194" s="406"/>
      <c r="S194" s="406"/>
      <c r="T194" s="406"/>
      <c r="U194" s="406"/>
      <c r="V194" s="406"/>
      <c r="W194" s="406"/>
      <c r="X194" s="406"/>
      <c r="Y194" s="406"/>
      <c r="Z194" s="406"/>
      <c r="AA194" s="406"/>
      <c r="AB194" s="406"/>
      <c r="AC194" s="406"/>
      <c r="AD194" s="406"/>
      <c r="AE194" s="406"/>
      <c r="AF194" s="406"/>
      <c r="AG194" s="406"/>
      <c r="AH194" s="406"/>
      <c r="AI194" s="406"/>
      <c r="AJ194" s="406"/>
      <c r="AK194" s="406"/>
      <c r="AL194" s="406"/>
      <c r="AM194" s="406"/>
      <c r="AN194" s="317"/>
      <c r="AO194" s="317"/>
      <c r="AP194" s="317"/>
      <c r="AQ194" s="317"/>
    </row>
    <row r="195" spans="13:43" s="430" customFormat="1" x14ac:dyDescent="0.3">
      <c r="M195" s="317"/>
      <c r="N195" s="406"/>
      <c r="O195" s="406"/>
      <c r="P195" s="406"/>
      <c r="Q195" s="406"/>
      <c r="R195" s="406"/>
      <c r="S195" s="406"/>
      <c r="T195" s="406"/>
      <c r="U195" s="406"/>
      <c r="V195" s="406"/>
      <c r="W195" s="406"/>
      <c r="X195" s="406"/>
      <c r="Y195" s="406"/>
      <c r="Z195" s="406"/>
      <c r="AA195" s="406"/>
      <c r="AB195" s="406"/>
      <c r="AC195" s="406"/>
      <c r="AD195" s="406"/>
      <c r="AE195" s="406"/>
      <c r="AF195" s="406"/>
      <c r="AG195" s="406"/>
      <c r="AH195" s="406"/>
      <c r="AI195" s="406"/>
      <c r="AJ195" s="406"/>
      <c r="AK195" s="406"/>
      <c r="AL195" s="406"/>
      <c r="AM195" s="406"/>
      <c r="AN195" s="317"/>
      <c r="AO195" s="317"/>
      <c r="AP195" s="317"/>
      <c r="AQ195" s="317"/>
    </row>
    <row r="196" spans="13:43" s="430" customFormat="1" x14ac:dyDescent="0.3">
      <c r="M196" s="317"/>
      <c r="N196" s="406"/>
      <c r="O196" s="406"/>
      <c r="P196" s="406"/>
      <c r="Q196" s="406"/>
      <c r="R196" s="406"/>
      <c r="S196" s="406"/>
      <c r="T196" s="406"/>
      <c r="U196" s="406"/>
      <c r="V196" s="406"/>
      <c r="W196" s="406"/>
      <c r="X196" s="406"/>
      <c r="Y196" s="406"/>
      <c r="Z196" s="406"/>
      <c r="AA196" s="406"/>
      <c r="AB196" s="406"/>
      <c r="AC196" s="406"/>
      <c r="AD196" s="406"/>
      <c r="AE196" s="406"/>
      <c r="AF196" s="406"/>
      <c r="AG196" s="406"/>
      <c r="AH196" s="406"/>
      <c r="AI196" s="406"/>
      <c r="AJ196" s="406"/>
      <c r="AK196" s="406"/>
      <c r="AL196" s="406"/>
      <c r="AM196" s="406"/>
      <c r="AN196" s="317"/>
      <c r="AO196" s="317"/>
      <c r="AP196" s="317"/>
      <c r="AQ196" s="317"/>
    </row>
    <row r="197" spans="13:43" s="430" customFormat="1" x14ac:dyDescent="0.3">
      <c r="M197" s="317"/>
      <c r="N197" s="406"/>
      <c r="O197" s="406"/>
      <c r="P197" s="406"/>
      <c r="Q197" s="406"/>
      <c r="R197" s="406"/>
      <c r="S197" s="406"/>
      <c r="T197" s="406"/>
      <c r="U197" s="406"/>
      <c r="V197" s="406"/>
      <c r="W197" s="406"/>
      <c r="X197" s="406"/>
      <c r="Y197" s="406"/>
      <c r="Z197" s="406"/>
      <c r="AA197" s="406"/>
      <c r="AB197" s="406"/>
      <c r="AC197" s="406"/>
      <c r="AD197" s="406"/>
      <c r="AE197" s="406"/>
      <c r="AF197" s="406"/>
      <c r="AG197" s="406"/>
      <c r="AH197" s="406"/>
      <c r="AI197" s="406"/>
      <c r="AJ197" s="406"/>
      <c r="AK197" s="406"/>
      <c r="AL197" s="406"/>
      <c r="AM197" s="406"/>
      <c r="AN197" s="317"/>
      <c r="AO197" s="317"/>
      <c r="AP197" s="317"/>
      <c r="AQ197" s="317"/>
    </row>
    <row r="198" spans="13:43" s="430" customFormat="1" x14ac:dyDescent="0.3">
      <c r="M198" s="317"/>
      <c r="N198" s="406"/>
      <c r="O198" s="406"/>
      <c r="P198" s="406"/>
      <c r="Q198" s="406"/>
      <c r="R198" s="406"/>
      <c r="S198" s="406"/>
      <c r="T198" s="406"/>
      <c r="U198" s="406"/>
      <c r="V198" s="406"/>
      <c r="W198" s="406"/>
      <c r="X198" s="406"/>
      <c r="Y198" s="406"/>
      <c r="Z198" s="406"/>
      <c r="AA198" s="406"/>
      <c r="AB198" s="406"/>
      <c r="AC198" s="406"/>
      <c r="AD198" s="406"/>
      <c r="AE198" s="406"/>
      <c r="AF198" s="406"/>
      <c r="AG198" s="406"/>
      <c r="AH198" s="406"/>
      <c r="AI198" s="406"/>
      <c r="AJ198" s="406"/>
      <c r="AK198" s="406"/>
      <c r="AL198" s="406"/>
      <c r="AM198" s="406"/>
      <c r="AN198" s="317"/>
      <c r="AO198" s="317"/>
      <c r="AP198" s="317"/>
      <c r="AQ198" s="317"/>
    </row>
    <row r="199" spans="13:43" s="430" customFormat="1" x14ac:dyDescent="0.3">
      <c r="M199" s="317"/>
      <c r="N199" s="406"/>
      <c r="O199" s="406"/>
      <c r="P199" s="406"/>
      <c r="Q199" s="406"/>
      <c r="R199" s="406"/>
      <c r="S199" s="406"/>
      <c r="T199" s="406"/>
      <c r="U199" s="406"/>
      <c r="V199" s="406"/>
      <c r="W199" s="406"/>
      <c r="X199" s="406"/>
      <c r="Y199" s="406"/>
      <c r="Z199" s="406"/>
      <c r="AA199" s="406"/>
      <c r="AB199" s="406"/>
      <c r="AC199" s="406"/>
      <c r="AD199" s="406"/>
      <c r="AE199" s="406"/>
      <c r="AF199" s="406"/>
      <c r="AG199" s="406"/>
      <c r="AH199" s="406"/>
      <c r="AI199" s="406"/>
      <c r="AJ199" s="406"/>
      <c r="AK199" s="406"/>
      <c r="AL199" s="406"/>
      <c r="AM199" s="406"/>
      <c r="AN199" s="317"/>
      <c r="AO199" s="317"/>
      <c r="AP199" s="317"/>
      <c r="AQ199" s="317"/>
    </row>
    <row r="200" spans="13:43" s="430" customFormat="1" x14ac:dyDescent="0.3">
      <c r="M200" s="317"/>
      <c r="N200" s="406"/>
      <c r="O200" s="406"/>
      <c r="P200" s="406"/>
      <c r="Q200" s="406"/>
      <c r="R200" s="406"/>
      <c r="S200" s="406"/>
      <c r="T200" s="406"/>
      <c r="U200" s="406"/>
      <c r="V200" s="406"/>
      <c r="W200" s="406"/>
      <c r="X200" s="406"/>
      <c r="Y200" s="406"/>
      <c r="Z200" s="406"/>
      <c r="AA200" s="406"/>
      <c r="AB200" s="406"/>
      <c r="AC200" s="406"/>
      <c r="AD200" s="406"/>
      <c r="AE200" s="406"/>
      <c r="AF200" s="406"/>
      <c r="AG200" s="406"/>
      <c r="AH200" s="406"/>
      <c r="AI200" s="406"/>
      <c r="AJ200" s="406"/>
      <c r="AK200" s="406"/>
      <c r="AL200" s="406"/>
      <c r="AM200" s="406"/>
      <c r="AN200" s="317"/>
      <c r="AO200" s="317"/>
      <c r="AP200" s="317"/>
      <c r="AQ200" s="317"/>
    </row>
    <row r="201" spans="13:43" s="430" customFormat="1" x14ac:dyDescent="0.3">
      <c r="M201" s="317"/>
      <c r="N201" s="406"/>
      <c r="O201" s="406"/>
      <c r="P201" s="406"/>
      <c r="Q201" s="406"/>
      <c r="R201" s="406"/>
      <c r="S201" s="406"/>
      <c r="T201" s="406"/>
      <c r="U201" s="406"/>
      <c r="V201" s="406"/>
      <c r="W201" s="406"/>
      <c r="X201" s="406"/>
      <c r="Y201" s="406"/>
      <c r="Z201" s="406"/>
      <c r="AA201" s="406"/>
      <c r="AB201" s="406"/>
      <c r="AC201" s="406"/>
      <c r="AD201" s="406"/>
      <c r="AE201" s="406"/>
      <c r="AF201" s="406"/>
      <c r="AG201" s="406"/>
      <c r="AH201" s="406"/>
      <c r="AI201" s="406"/>
      <c r="AJ201" s="406"/>
      <c r="AK201" s="406"/>
      <c r="AL201" s="406"/>
      <c r="AM201" s="406"/>
      <c r="AN201" s="317"/>
      <c r="AO201" s="317"/>
      <c r="AP201" s="317"/>
      <c r="AQ201" s="317"/>
    </row>
    <row r="202" spans="13:43" s="430" customFormat="1" x14ac:dyDescent="0.3">
      <c r="M202" s="317"/>
      <c r="N202" s="406"/>
      <c r="O202" s="406"/>
      <c r="P202" s="406"/>
      <c r="Q202" s="406"/>
      <c r="R202" s="406"/>
      <c r="S202" s="406"/>
      <c r="T202" s="406"/>
      <c r="U202" s="406"/>
      <c r="V202" s="406"/>
      <c r="W202" s="406"/>
      <c r="X202" s="406"/>
      <c r="Y202" s="406"/>
      <c r="Z202" s="406"/>
      <c r="AA202" s="406"/>
      <c r="AB202" s="406"/>
      <c r="AC202" s="406"/>
      <c r="AD202" s="406"/>
      <c r="AE202" s="406"/>
      <c r="AF202" s="406"/>
      <c r="AG202" s="406"/>
      <c r="AH202" s="406"/>
      <c r="AI202" s="406"/>
      <c r="AJ202" s="406"/>
      <c r="AK202" s="406"/>
      <c r="AL202" s="406"/>
      <c r="AM202" s="406"/>
      <c r="AN202" s="317"/>
      <c r="AO202" s="317"/>
      <c r="AP202" s="317"/>
      <c r="AQ202" s="317"/>
    </row>
    <row r="203" spans="13:43" s="430" customFormat="1" x14ac:dyDescent="0.3">
      <c r="M203" s="317"/>
      <c r="N203" s="406"/>
      <c r="O203" s="406"/>
      <c r="P203" s="406"/>
      <c r="Q203" s="406"/>
      <c r="R203" s="406"/>
      <c r="S203" s="406"/>
      <c r="T203" s="406"/>
      <c r="U203" s="406"/>
      <c r="V203" s="406"/>
      <c r="W203" s="406"/>
      <c r="X203" s="406"/>
      <c r="Y203" s="406"/>
      <c r="Z203" s="406"/>
      <c r="AA203" s="406"/>
      <c r="AB203" s="406"/>
      <c r="AC203" s="406"/>
      <c r="AD203" s="406"/>
      <c r="AE203" s="406"/>
      <c r="AF203" s="406"/>
      <c r="AG203" s="406"/>
      <c r="AH203" s="406"/>
      <c r="AI203" s="406"/>
      <c r="AJ203" s="406"/>
      <c r="AK203" s="406"/>
      <c r="AL203" s="406"/>
      <c r="AM203" s="406"/>
      <c r="AN203" s="317"/>
      <c r="AO203" s="317"/>
      <c r="AP203" s="317"/>
      <c r="AQ203" s="317"/>
    </row>
    <row r="204" spans="13:43" s="430" customFormat="1" x14ac:dyDescent="0.3">
      <c r="M204" s="317"/>
      <c r="N204" s="406"/>
      <c r="O204" s="406"/>
      <c r="P204" s="406"/>
      <c r="Q204" s="406"/>
      <c r="R204" s="406"/>
      <c r="S204" s="406"/>
      <c r="T204" s="406"/>
      <c r="U204" s="406"/>
      <c r="V204" s="406"/>
      <c r="W204" s="406"/>
      <c r="X204" s="406"/>
      <c r="Y204" s="406"/>
      <c r="Z204" s="406"/>
      <c r="AA204" s="406"/>
      <c r="AB204" s="406"/>
      <c r="AC204" s="406"/>
      <c r="AD204" s="406"/>
      <c r="AE204" s="406"/>
      <c r="AF204" s="406"/>
      <c r="AG204" s="406"/>
      <c r="AH204" s="406"/>
      <c r="AI204" s="406"/>
      <c r="AJ204" s="406"/>
      <c r="AK204" s="406"/>
      <c r="AL204" s="406"/>
      <c r="AM204" s="406"/>
      <c r="AN204" s="317"/>
      <c r="AO204" s="317"/>
      <c r="AP204" s="317"/>
      <c r="AQ204" s="317"/>
    </row>
    <row r="205" spans="13:43" s="430" customFormat="1" x14ac:dyDescent="0.3">
      <c r="M205" s="317"/>
      <c r="N205" s="406"/>
      <c r="O205" s="406"/>
      <c r="P205" s="406"/>
      <c r="Q205" s="406"/>
      <c r="R205" s="406"/>
      <c r="S205" s="406"/>
      <c r="T205" s="406"/>
      <c r="U205" s="406"/>
      <c r="V205" s="406"/>
      <c r="W205" s="406"/>
      <c r="X205" s="406"/>
      <c r="Y205" s="406"/>
      <c r="Z205" s="406"/>
      <c r="AA205" s="406"/>
      <c r="AB205" s="406"/>
      <c r="AC205" s="406"/>
      <c r="AD205" s="406"/>
      <c r="AE205" s="406"/>
      <c r="AF205" s="406"/>
      <c r="AG205" s="406"/>
      <c r="AH205" s="406"/>
      <c r="AI205" s="406"/>
      <c r="AJ205" s="406"/>
      <c r="AK205" s="406"/>
      <c r="AL205" s="406"/>
      <c r="AM205" s="406"/>
      <c r="AN205" s="317"/>
      <c r="AO205" s="317"/>
      <c r="AP205" s="317"/>
      <c r="AQ205" s="317"/>
    </row>
    <row r="206" spans="13:43" s="430" customFormat="1" x14ac:dyDescent="0.3">
      <c r="M206" s="317"/>
      <c r="N206" s="406"/>
      <c r="O206" s="406"/>
      <c r="P206" s="406"/>
      <c r="Q206" s="406"/>
      <c r="R206" s="406"/>
      <c r="S206" s="406"/>
      <c r="T206" s="406"/>
      <c r="U206" s="406"/>
      <c r="V206" s="406"/>
      <c r="W206" s="406"/>
      <c r="X206" s="406"/>
      <c r="Y206" s="406"/>
      <c r="Z206" s="406"/>
      <c r="AA206" s="406"/>
      <c r="AB206" s="406"/>
      <c r="AC206" s="406"/>
      <c r="AD206" s="406"/>
      <c r="AE206" s="406"/>
      <c r="AF206" s="406"/>
      <c r="AG206" s="406"/>
      <c r="AH206" s="406"/>
      <c r="AI206" s="406"/>
      <c r="AJ206" s="406"/>
      <c r="AK206" s="406"/>
      <c r="AL206" s="406"/>
      <c r="AM206" s="406"/>
      <c r="AN206" s="317"/>
      <c r="AO206" s="317"/>
      <c r="AP206" s="317"/>
      <c r="AQ206" s="317"/>
    </row>
    <row r="207" spans="13:43" s="430" customFormat="1" x14ac:dyDescent="0.3">
      <c r="M207" s="317"/>
      <c r="N207" s="406"/>
      <c r="O207" s="406"/>
      <c r="P207" s="406"/>
      <c r="Q207" s="406"/>
      <c r="R207" s="406"/>
      <c r="S207" s="406"/>
      <c r="T207" s="406"/>
      <c r="U207" s="406"/>
      <c r="V207" s="406"/>
      <c r="W207" s="406"/>
      <c r="X207" s="406"/>
      <c r="Y207" s="406"/>
      <c r="Z207" s="406"/>
      <c r="AA207" s="406"/>
      <c r="AB207" s="406"/>
      <c r="AC207" s="406"/>
      <c r="AD207" s="406"/>
      <c r="AE207" s="406"/>
      <c r="AF207" s="406"/>
      <c r="AG207" s="406"/>
      <c r="AH207" s="406"/>
      <c r="AI207" s="406"/>
      <c r="AJ207" s="406"/>
      <c r="AK207" s="406"/>
      <c r="AL207" s="406"/>
      <c r="AM207" s="406"/>
      <c r="AN207" s="317"/>
      <c r="AO207" s="317"/>
      <c r="AP207" s="317"/>
      <c r="AQ207" s="317"/>
    </row>
    <row r="208" spans="13:43" s="430" customFormat="1" x14ac:dyDescent="0.3">
      <c r="M208" s="317"/>
      <c r="N208" s="406"/>
      <c r="O208" s="406"/>
      <c r="P208" s="406"/>
      <c r="Q208" s="406"/>
      <c r="R208" s="406"/>
      <c r="S208" s="406"/>
      <c r="T208" s="406"/>
      <c r="U208" s="406"/>
      <c r="V208" s="406"/>
      <c r="W208" s="406"/>
      <c r="X208" s="406"/>
      <c r="Y208" s="406"/>
      <c r="Z208" s="406"/>
      <c r="AA208" s="406"/>
      <c r="AB208" s="406"/>
      <c r="AC208" s="406"/>
      <c r="AD208" s="406"/>
      <c r="AE208" s="406"/>
      <c r="AF208" s="406"/>
      <c r="AG208" s="406"/>
      <c r="AH208" s="406"/>
      <c r="AI208" s="406"/>
      <c r="AJ208" s="406"/>
      <c r="AK208" s="406"/>
      <c r="AL208" s="406"/>
      <c r="AM208" s="406"/>
      <c r="AN208" s="317"/>
      <c r="AO208" s="317"/>
      <c r="AP208" s="317"/>
      <c r="AQ208" s="317"/>
    </row>
    <row r="209" spans="13:43" s="430" customFormat="1" x14ac:dyDescent="0.3">
      <c r="M209" s="317"/>
      <c r="N209" s="406"/>
      <c r="O209" s="406"/>
      <c r="P209" s="406"/>
      <c r="Q209" s="406"/>
      <c r="R209" s="406"/>
      <c r="S209" s="406"/>
      <c r="T209" s="406"/>
      <c r="U209" s="406"/>
      <c r="V209" s="406"/>
      <c r="W209" s="406"/>
      <c r="X209" s="406"/>
      <c r="Y209" s="406"/>
      <c r="Z209" s="406"/>
      <c r="AA209" s="406"/>
      <c r="AB209" s="406"/>
      <c r="AC209" s="406"/>
      <c r="AD209" s="406"/>
      <c r="AE209" s="406"/>
      <c r="AF209" s="406"/>
      <c r="AG209" s="406"/>
      <c r="AH209" s="406"/>
      <c r="AI209" s="406"/>
      <c r="AJ209" s="406"/>
      <c r="AK209" s="406"/>
      <c r="AL209" s="406"/>
      <c r="AM209" s="406"/>
      <c r="AN209" s="317"/>
      <c r="AO209" s="317"/>
      <c r="AP209" s="317"/>
      <c r="AQ209" s="317"/>
    </row>
    <row r="210" spans="13:43" s="430" customFormat="1" x14ac:dyDescent="0.3">
      <c r="M210" s="317"/>
      <c r="N210" s="406"/>
      <c r="O210" s="406"/>
      <c r="P210" s="406"/>
      <c r="Q210" s="406"/>
      <c r="R210" s="406"/>
      <c r="S210" s="406"/>
      <c r="T210" s="406"/>
      <c r="U210" s="406"/>
      <c r="V210" s="406"/>
      <c r="W210" s="406"/>
      <c r="X210" s="406"/>
      <c r="Y210" s="406"/>
      <c r="Z210" s="406"/>
      <c r="AA210" s="406"/>
      <c r="AB210" s="406"/>
      <c r="AC210" s="406"/>
      <c r="AD210" s="406"/>
      <c r="AE210" s="406"/>
      <c r="AF210" s="406"/>
      <c r="AG210" s="406"/>
      <c r="AH210" s="406"/>
      <c r="AI210" s="406"/>
      <c r="AJ210" s="406"/>
      <c r="AK210" s="406"/>
      <c r="AL210" s="406"/>
      <c r="AM210" s="406"/>
      <c r="AN210" s="317"/>
      <c r="AO210" s="317"/>
      <c r="AP210" s="317"/>
      <c r="AQ210" s="317"/>
    </row>
    <row r="211" spans="13:43" s="430" customFormat="1" x14ac:dyDescent="0.3">
      <c r="M211" s="317"/>
      <c r="N211" s="406"/>
      <c r="O211" s="406"/>
      <c r="P211" s="406"/>
      <c r="Q211" s="406"/>
      <c r="R211" s="406"/>
      <c r="S211" s="406"/>
      <c r="T211" s="406"/>
      <c r="U211" s="406"/>
      <c r="V211" s="406"/>
      <c r="W211" s="406"/>
      <c r="X211" s="406"/>
      <c r="Y211" s="406"/>
      <c r="Z211" s="406"/>
      <c r="AA211" s="406"/>
      <c r="AB211" s="406"/>
      <c r="AC211" s="406"/>
      <c r="AD211" s="406"/>
      <c r="AE211" s="406"/>
      <c r="AF211" s="406"/>
      <c r="AG211" s="406"/>
      <c r="AH211" s="406"/>
      <c r="AI211" s="406"/>
      <c r="AJ211" s="406"/>
      <c r="AK211" s="406"/>
      <c r="AL211" s="406"/>
      <c r="AM211" s="406"/>
      <c r="AN211" s="317"/>
      <c r="AO211" s="317"/>
      <c r="AP211" s="317"/>
      <c r="AQ211" s="317"/>
    </row>
    <row r="212" spans="13:43" s="430" customFormat="1" x14ac:dyDescent="0.3">
      <c r="M212" s="317"/>
      <c r="N212" s="406"/>
      <c r="O212" s="406"/>
      <c r="P212" s="406"/>
      <c r="Q212" s="406"/>
      <c r="R212" s="406"/>
      <c r="S212" s="406"/>
      <c r="T212" s="406"/>
      <c r="U212" s="406"/>
      <c r="V212" s="406"/>
      <c r="W212" s="406"/>
      <c r="X212" s="406"/>
      <c r="Y212" s="406"/>
      <c r="Z212" s="406"/>
      <c r="AA212" s="406"/>
      <c r="AB212" s="406"/>
      <c r="AC212" s="406"/>
      <c r="AD212" s="406"/>
      <c r="AE212" s="406"/>
      <c r="AF212" s="406"/>
      <c r="AG212" s="406"/>
      <c r="AH212" s="406"/>
      <c r="AI212" s="406"/>
      <c r="AJ212" s="406"/>
      <c r="AK212" s="406"/>
      <c r="AL212" s="406"/>
      <c r="AM212" s="406"/>
      <c r="AN212" s="317"/>
      <c r="AO212" s="317"/>
      <c r="AP212" s="317"/>
      <c r="AQ212" s="317"/>
    </row>
    <row r="213" spans="13:43" s="430" customFormat="1" x14ac:dyDescent="0.3">
      <c r="M213" s="317"/>
      <c r="N213" s="406"/>
      <c r="O213" s="406"/>
      <c r="P213" s="406"/>
      <c r="Q213" s="406"/>
      <c r="R213" s="406"/>
      <c r="S213" s="406"/>
      <c r="T213" s="406"/>
      <c r="U213" s="406"/>
      <c r="V213" s="406"/>
      <c r="W213" s="406"/>
      <c r="X213" s="406"/>
      <c r="Y213" s="406"/>
      <c r="Z213" s="406"/>
      <c r="AA213" s="406"/>
      <c r="AB213" s="406"/>
      <c r="AC213" s="406"/>
      <c r="AD213" s="406"/>
      <c r="AE213" s="406"/>
      <c r="AF213" s="406"/>
      <c r="AG213" s="406"/>
      <c r="AH213" s="406"/>
      <c r="AI213" s="406"/>
      <c r="AJ213" s="406"/>
      <c r="AK213" s="406"/>
      <c r="AL213" s="406"/>
      <c r="AM213" s="406"/>
      <c r="AN213" s="317"/>
      <c r="AO213" s="317"/>
      <c r="AP213" s="317"/>
      <c r="AQ213" s="317"/>
    </row>
    <row r="214" spans="13:43" s="430" customFormat="1" x14ac:dyDescent="0.3">
      <c r="M214" s="317"/>
      <c r="N214" s="406"/>
      <c r="O214" s="406"/>
      <c r="P214" s="406"/>
      <c r="Q214" s="406"/>
      <c r="R214" s="406"/>
      <c r="S214" s="406"/>
      <c r="T214" s="406"/>
      <c r="U214" s="406"/>
      <c r="V214" s="406"/>
      <c r="W214" s="406"/>
      <c r="X214" s="406"/>
      <c r="Y214" s="406"/>
      <c r="Z214" s="406"/>
      <c r="AA214" s="406"/>
      <c r="AB214" s="406"/>
      <c r="AC214" s="406"/>
      <c r="AD214" s="406"/>
      <c r="AE214" s="406"/>
      <c r="AF214" s="406"/>
      <c r="AG214" s="406"/>
      <c r="AH214" s="406"/>
      <c r="AI214" s="406"/>
      <c r="AJ214" s="406"/>
      <c r="AK214" s="406"/>
      <c r="AL214" s="406"/>
      <c r="AM214" s="406"/>
      <c r="AN214" s="317"/>
      <c r="AO214" s="317"/>
      <c r="AP214" s="317"/>
      <c r="AQ214" s="317"/>
    </row>
    <row r="215" spans="13:43" s="430" customFormat="1" x14ac:dyDescent="0.3">
      <c r="M215" s="317"/>
      <c r="N215" s="406"/>
      <c r="O215" s="406"/>
      <c r="P215" s="406"/>
      <c r="Q215" s="406"/>
      <c r="R215" s="406"/>
      <c r="S215" s="406"/>
      <c r="T215" s="406"/>
      <c r="U215" s="406"/>
      <c r="V215" s="406"/>
      <c r="W215" s="406"/>
      <c r="X215" s="406"/>
      <c r="Y215" s="406"/>
      <c r="Z215" s="406"/>
      <c r="AA215" s="406"/>
      <c r="AB215" s="406"/>
      <c r="AC215" s="406"/>
      <c r="AD215" s="406"/>
      <c r="AE215" s="406"/>
      <c r="AF215" s="406"/>
      <c r="AG215" s="406"/>
      <c r="AH215" s="406"/>
      <c r="AI215" s="406"/>
      <c r="AJ215" s="406"/>
      <c r="AK215" s="406"/>
      <c r="AL215" s="406"/>
      <c r="AM215" s="406"/>
      <c r="AN215" s="317"/>
      <c r="AO215" s="317"/>
      <c r="AP215" s="317"/>
      <c r="AQ215" s="317"/>
    </row>
    <row r="216" spans="13:43" s="430" customFormat="1" x14ac:dyDescent="0.3">
      <c r="M216" s="317"/>
      <c r="N216" s="406"/>
      <c r="O216" s="406"/>
      <c r="P216" s="406"/>
      <c r="Q216" s="406"/>
      <c r="R216" s="406"/>
      <c r="S216" s="406"/>
      <c r="T216" s="406"/>
      <c r="U216" s="406"/>
      <c r="V216" s="406"/>
      <c r="W216" s="406"/>
      <c r="X216" s="406"/>
      <c r="Y216" s="406"/>
      <c r="Z216" s="406"/>
      <c r="AA216" s="406"/>
      <c r="AB216" s="406"/>
      <c r="AC216" s="406"/>
      <c r="AD216" s="406"/>
      <c r="AE216" s="406"/>
      <c r="AF216" s="406"/>
      <c r="AG216" s="406"/>
      <c r="AH216" s="406"/>
      <c r="AI216" s="406"/>
      <c r="AJ216" s="406"/>
      <c r="AK216" s="406"/>
      <c r="AL216" s="406"/>
      <c r="AM216" s="406"/>
      <c r="AN216" s="317"/>
      <c r="AO216" s="317"/>
      <c r="AP216" s="317"/>
      <c r="AQ216" s="317"/>
    </row>
    <row r="217" spans="13:43" s="430" customFormat="1" x14ac:dyDescent="0.3">
      <c r="M217" s="317"/>
      <c r="N217" s="406"/>
      <c r="O217" s="406"/>
      <c r="P217" s="406"/>
      <c r="Q217" s="406"/>
      <c r="R217" s="406"/>
      <c r="S217" s="406"/>
      <c r="T217" s="406"/>
      <c r="U217" s="406"/>
      <c r="V217" s="406"/>
      <c r="W217" s="406"/>
      <c r="X217" s="406"/>
      <c r="Y217" s="406"/>
      <c r="Z217" s="406"/>
      <c r="AA217" s="406"/>
      <c r="AB217" s="406"/>
      <c r="AC217" s="406"/>
      <c r="AD217" s="406"/>
      <c r="AE217" s="406"/>
      <c r="AF217" s="406"/>
      <c r="AG217" s="406"/>
      <c r="AH217" s="406"/>
      <c r="AI217" s="406"/>
      <c r="AJ217" s="406"/>
      <c r="AK217" s="406"/>
      <c r="AL217" s="406"/>
      <c r="AM217" s="406"/>
      <c r="AN217" s="317"/>
      <c r="AO217" s="317"/>
      <c r="AP217" s="317"/>
      <c r="AQ217" s="317"/>
    </row>
    <row r="218" spans="13:43" s="430" customFormat="1" x14ac:dyDescent="0.3">
      <c r="M218" s="317"/>
      <c r="N218" s="406"/>
      <c r="O218" s="406"/>
      <c r="P218" s="406"/>
      <c r="Q218" s="406"/>
      <c r="R218" s="406"/>
      <c r="S218" s="406"/>
      <c r="T218" s="406"/>
      <c r="U218" s="406"/>
      <c r="V218" s="406"/>
      <c r="W218" s="406"/>
      <c r="X218" s="406"/>
      <c r="Y218" s="406"/>
      <c r="Z218" s="406"/>
      <c r="AA218" s="406"/>
      <c r="AB218" s="406"/>
      <c r="AC218" s="406"/>
      <c r="AD218" s="406"/>
      <c r="AE218" s="406"/>
      <c r="AF218" s="406"/>
      <c r="AG218" s="406"/>
      <c r="AH218" s="406"/>
      <c r="AI218" s="406"/>
      <c r="AJ218" s="406"/>
      <c r="AK218" s="406"/>
      <c r="AL218" s="406"/>
      <c r="AM218" s="406"/>
      <c r="AN218" s="317"/>
      <c r="AO218" s="317"/>
      <c r="AP218" s="317"/>
      <c r="AQ218" s="317"/>
    </row>
    <row r="219" spans="13:43" s="430" customFormat="1" x14ac:dyDescent="0.3">
      <c r="M219" s="317"/>
      <c r="N219" s="406"/>
      <c r="O219" s="406"/>
      <c r="P219" s="406"/>
      <c r="Q219" s="406"/>
      <c r="R219" s="406"/>
      <c r="S219" s="406"/>
      <c r="T219" s="406"/>
      <c r="U219" s="406"/>
      <c r="V219" s="406"/>
      <c r="W219" s="406"/>
      <c r="X219" s="406"/>
      <c r="Y219" s="406"/>
      <c r="Z219" s="406"/>
      <c r="AA219" s="406"/>
      <c r="AB219" s="406"/>
      <c r="AC219" s="406"/>
      <c r="AD219" s="406"/>
      <c r="AE219" s="406"/>
      <c r="AF219" s="406"/>
      <c r="AG219" s="406"/>
      <c r="AH219" s="406"/>
      <c r="AI219" s="406"/>
      <c r="AJ219" s="406"/>
      <c r="AK219" s="406"/>
      <c r="AL219" s="406"/>
      <c r="AM219" s="406"/>
      <c r="AN219" s="317"/>
      <c r="AO219" s="317"/>
      <c r="AP219" s="317"/>
      <c r="AQ219" s="317"/>
    </row>
    <row r="220" spans="13:43" s="430" customFormat="1" x14ac:dyDescent="0.3">
      <c r="M220" s="317"/>
      <c r="N220" s="406"/>
      <c r="O220" s="406"/>
      <c r="P220" s="406"/>
      <c r="Q220" s="406"/>
      <c r="R220" s="406"/>
      <c r="S220" s="406"/>
      <c r="T220" s="406"/>
      <c r="U220" s="406"/>
      <c r="V220" s="406"/>
      <c r="W220" s="406"/>
      <c r="X220" s="406"/>
      <c r="Y220" s="406"/>
      <c r="Z220" s="406"/>
      <c r="AA220" s="406"/>
      <c r="AB220" s="406"/>
      <c r="AC220" s="406"/>
      <c r="AD220" s="406"/>
      <c r="AE220" s="406"/>
      <c r="AF220" s="406"/>
      <c r="AG220" s="406"/>
      <c r="AH220" s="406"/>
      <c r="AI220" s="406"/>
      <c r="AJ220" s="406"/>
      <c r="AK220" s="406"/>
      <c r="AL220" s="406"/>
      <c r="AM220" s="406"/>
      <c r="AN220" s="317"/>
      <c r="AO220" s="317"/>
      <c r="AP220" s="317"/>
      <c r="AQ220" s="317"/>
    </row>
    <row r="221" spans="13:43" s="430" customFormat="1" x14ac:dyDescent="0.3">
      <c r="M221" s="317"/>
      <c r="N221" s="406"/>
      <c r="O221" s="406"/>
      <c r="P221" s="406"/>
      <c r="Q221" s="406"/>
      <c r="R221" s="406"/>
      <c r="S221" s="406"/>
      <c r="T221" s="406"/>
      <c r="U221" s="406"/>
      <c r="V221" s="406"/>
      <c r="W221" s="406"/>
      <c r="X221" s="406"/>
      <c r="Y221" s="406"/>
      <c r="Z221" s="406"/>
      <c r="AA221" s="406"/>
      <c r="AB221" s="406"/>
      <c r="AC221" s="406"/>
      <c r="AD221" s="406"/>
      <c r="AE221" s="406"/>
      <c r="AF221" s="406"/>
      <c r="AG221" s="406"/>
      <c r="AH221" s="406"/>
      <c r="AI221" s="406"/>
      <c r="AJ221" s="406"/>
      <c r="AK221" s="406"/>
      <c r="AL221" s="406"/>
      <c r="AM221" s="406"/>
      <c r="AN221" s="317"/>
      <c r="AO221" s="317"/>
      <c r="AP221" s="317"/>
      <c r="AQ221" s="317"/>
    </row>
    <row r="222" spans="13:43" s="430" customFormat="1" x14ac:dyDescent="0.3">
      <c r="M222" s="317"/>
      <c r="N222" s="406"/>
      <c r="O222" s="406"/>
      <c r="P222" s="406"/>
      <c r="Q222" s="406"/>
      <c r="R222" s="406"/>
      <c r="S222" s="406"/>
      <c r="T222" s="406"/>
      <c r="U222" s="406"/>
      <c r="V222" s="406"/>
      <c r="W222" s="406"/>
      <c r="X222" s="406"/>
      <c r="Y222" s="406"/>
      <c r="Z222" s="406"/>
      <c r="AA222" s="406"/>
      <c r="AB222" s="406"/>
      <c r="AC222" s="406"/>
      <c r="AD222" s="406"/>
      <c r="AE222" s="406"/>
      <c r="AF222" s="406"/>
      <c r="AG222" s="406"/>
      <c r="AH222" s="406"/>
      <c r="AI222" s="406"/>
      <c r="AJ222" s="406"/>
      <c r="AK222" s="406"/>
      <c r="AL222" s="406"/>
      <c r="AM222" s="406"/>
      <c r="AN222" s="317"/>
      <c r="AO222" s="317"/>
      <c r="AP222" s="317"/>
      <c r="AQ222" s="317"/>
    </row>
    <row r="223" spans="13:43" s="430" customFormat="1" x14ac:dyDescent="0.3">
      <c r="M223" s="317"/>
      <c r="N223" s="406"/>
      <c r="O223" s="406"/>
      <c r="P223" s="406"/>
      <c r="Q223" s="406"/>
      <c r="R223" s="406"/>
      <c r="S223" s="406"/>
      <c r="T223" s="406"/>
      <c r="U223" s="406"/>
      <c r="V223" s="406"/>
      <c r="W223" s="406"/>
      <c r="X223" s="406"/>
      <c r="Y223" s="406"/>
      <c r="Z223" s="406"/>
      <c r="AA223" s="406"/>
      <c r="AB223" s="406"/>
      <c r="AC223" s="406"/>
      <c r="AD223" s="406"/>
      <c r="AE223" s="406"/>
      <c r="AF223" s="406"/>
      <c r="AG223" s="406"/>
      <c r="AH223" s="406"/>
      <c r="AI223" s="406"/>
      <c r="AJ223" s="406"/>
      <c r="AK223" s="406"/>
      <c r="AL223" s="406"/>
      <c r="AM223" s="406"/>
      <c r="AN223" s="317"/>
      <c r="AO223" s="317"/>
      <c r="AP223" s="317"/>
      <c r="AQ223" s="317"/>
    </row>
    <row r="224" spans="13:43" s="430" customFormat="1" x14ac:dyDescent="0.3">
      <c r="M224" s="317"/>
      <c r="N224" s="406"/>
      <c r="O224" s="406"/>
      <c r="P224" s="406"/>
      <c r="Q224" s="406"/>
      <c r="R224" s="406"/>
      <c r="S224" s="406"/>
      <c r="T224" s="406"/>
      <c r="U224" s="406"/>
      <c r="V224" s="406"/>
      <c r="W224" s="406"/>
      <c r="X224" s="406"/>
      <c r="Y224" s="406"/>
      <c r="Z224" s="406"/>
      <c r="AA224" s="406"/>
      <c r="AB224" s="406"/>
      <c r="AC224" s="406"/>
      <c r="AD224" s="406"/>
      <c r="AE224" s="406"/>
      <c r="AF224" s="406"/>
      <c r="AG224" s="406"/>
      <c r="AH224" s="406"/>
      <c r="AI224" s="406"/>
      <c r="AJ224" s="406"/>
      <c r="AK224" s="406"/>
      <c r="AL224" s="406"/>
      <c r="AM224" s="406"/>
      <c r="AN224" s="317"/>
      <c r="AO224" s="317"/>
      <c r="AP224" s="317"/>
      <c r="AQ224" s="317"/>
    </row>
    <row r="225" spans="13:43" s="430" customFormat="1" x14ac:dyDescent="0.3">
      <c r="M225" s="317"/>
      <c r="N225" s="406"/>
      <c r="O225" s="406"/>
      <c r="P225" s="406"/>
      <c r="Q225" s="406"/>
      <c r="R225" s="406"/>
      <c r="S225" s="406"/>
      <c r="T225" s="406"/>
      <c r="U225" s="406"/>
      <c r="V225" s="406"/>
      <c r="W225" s="406"/>
      <c r="X225" s="406"/>
      <c r="Y225" s="406"/>
      <c r="Z225" s="406"/>
      <c r="AA225" s="406"/>
      <c r="AB225" s="406"/>
      <c r="AC225" s="406"/>
      <c r="AD225" s="406"/>
      <c r="AE225" s="406"/>
      <c r="AF225" s="406"/>
      <c r="AG225" s="406"/>
      <c r="AH225" s="406"/>
      <c r="AI225" s="406"/>
      <c r="AJ225" s="406"/>
      <c r="AK225" s="406"/>
      <c r="AL225" s="406"/>
      <c r="AM225" s="406"/>
      <c r="AN225" s="317"/>
      <c r="AO225" s="317"/>
      <c r="AP225" s="317"/>
      <c r="AQ225" s="317"/>
    </row>
    <row r="226" spans="13:43" s="430" customFormat="1" x14ac:dyDescent="0.3">
      <c r="M226" s="317"/>
      <c r="N226" s="406"/>
      <c r="O226" s="406"/>
      <c r="P226" s="406"/>
      <c r="Q226" s="406"/>
      <c r="R226" s="406"/>
      <c r="S226" s="406"/>
      <c r="T226" s="406"/>
      <c r="U226" s="406"/>
      <c r="V226" s="406"/>
      <c r="W226" s="406"/>
      <c r="X226" s="406"/>
      <c r="Y226" s="406"/>
      <c r="Z226" s="406"/>
      <c r="AA226" s="406"/>
      <c r="AB226" s="406"/>
      <c r="AC226" s="406"/>
      <c r="AD226" s="406"/>
      <c r="AE226" s="406"/>
      <c r="AF226" s="406"/>
      <c r="AG226" s="406"/>
      <c r="AH226" s="406"/>
      <c r="AI226" s="406"/>
      <c r="AJ226" s="406"/>
      <c r="AK226" s="406"/>
      <c r="AL226" s="406"/>
      <c r="AM226" s="406"/>
      <c r="AN226" s="317"/>
      <c r="AO226" s="317"/>
      <c r="AP226" s="317"/>
      <c r="AQ226" s="317"/>
    </row>
    <row r="227" spans="13:43" s="430" customFormat="1" x14ac:dyDescent="0.3">
      <c r="M227" s="317"/>
      <c r="N227" s="406"/>
      <c r="O227" s="406"/>
      <c r="P227" s="406"/>
      <c r="Q227" s="406"/>
      <c r="R227" s="406"/>
      <c r="S227" s="406"/>
      <c r="T227" s="406"/>
      <c r="U227" s="406"/>
      <c r="V227" s="406"/>
      <c r="W227" s="406"/>
      <c r="X227" s="406"/>
      <c r="Y227" s="406"/>
      <c r="Z227" s="406"/>
      <c r="AA227" s="406"/>
      <c r="AB227" s="406"/>
      <c r="AC227" s="406"/>
      <c r="AD227" s="406"/>
      <c r="AE227" s="406"/>
      <c r="AF227" s="406"/>
      <c r="AG227" s="406"/>
      <c r="AH227" s="406"/>
      <c r="AI227" s="406"/>
      <c r="AJ227" s="406"/>
      <c r="AK227" s="406"/>
      <c r="AL227" s="406"/>
      <c r="AM227" s="406"/>
      <c r="AN227" s="317"/>
      <c r="AO227" s="317"/>
      <c r="AP227" s="317"/>
      <c r="AQ227" s="317"/>
    </row>
    <row r="228" spans="13:43" s="430" customFormat="1" x14ac:dyDescent="0.3">
      <c r="M228" s="317"/>
      <c r="N228" s="406"/>
      <c r="O228" s="406"/>
      <c r="P228" s="406"/>
      <c r="Q228" s="406"/>
      <c r="R228" s="406"/>
      <c r="S228" s="406"/>
      <c r="T228" s="406"/>
      <c r="U228" s="406"/>
      <c r="V228" s="406"/>
      <c r="W228" s="406"/>
      <c r="X228" s="406"/>
      <c r="Y228" s="406"/>
      <c r="Z228" s="406"/>
      <c r="AA228" s="406"/>
      <c r="AB228" s="406"/>
      <c r="AC228" s="406"/>
      <c r="AD228" s="406"/>
      <c r="AE228" s="406"/>
      <c r="AF228" s="406"/>
      <c r="AG228" s="406"/>
      <c r="AH228" s="406"/>
      <c r="AI228" s="406"/>
      <c r="AJ228" s="406"/>
      <c r="AK228" s="406"/>
      <c r="AL228" s="406"/>
      <c r="AM228" s="406"/>
      <c r="AN228" s="317"/>
      <c r="AO228" s="317"/>
      <c r="AP228" s="317"/>
      <c r="AQ228" s="317"/>
    </row>
    <row r="229" spans="13:43" s="430" customFormat="1" x14ac:dyDescent="0.3">
      <c r="M229" s="317"/>
      <c r="N229" s="406"/>
      <c r="O229" s="406"/>
      <c r="P229" s="406"/>
      <c r="Q229" s="406"/>
      <c r="R229" s="406"/>
      <c r="S229" s="406"/>
      <c r="T229" s="406"/>
      <c r="U229" s="406"/>
      <c r="V229" s="406"/>
      <c r="W229" s="406"/>
      <c r="X229" s="406"/>
      <c r="Y229" s="406"/>
      <c r="Z229" s="406"/>
      <c r="AA229" s="406"/>
      <c r="AB229" s="406"/>
      <c r="AC229" s="406"/>
      <c r="AD229" s="406"/>
      <c r="AE229" s="406"/>
      <c r="AF229" s="406"/>
      <c r="AG229" s="406"/>
      <c r="AH229" s="406"/>
      <c r="AI229" s="406"/>
      <c r="AJ229" s="406"/>
      <c r="AK229" s="406"/>
      <c r="AL229" s="406"/>
      <c r="AM229" s="406"/>
      <c r="AN229" s="317"/>
      <c r="AO229" s="317"/>
      <c r="AP229" s="317"/>
      <c r="AQ229" s="317"/>
    </row>
    <row r="230" spans="13:43" s="430" customFormat="1" x14ac:dyDescent="0.3">
      <c r="M230" s="317"/>
      <c r="N230" s="406"/>
      <c r="O230" s="406"/>
      <c r="P230" s="406"/>
      <c r="Q230" s="406"/>
      <c r="R230" s="406"/>
      <c r="S230" s="406"/>
      <c r="T230" s="406"/>
      <c r="U230" s="406"/>
      <c r="V230" s="406"/>
      <c r="W230" s="406"/>
      <c r="X230" s="406"/>
      <c r="Y230" s="406"/>
      <c r="Z230" s="406"/>
      <c r="AA230" s="406"/>
      <c r="AB230" s="406"/>
      <c r="AC230" s="406"/>
      <c r="AD230" s="406"/>
      <c r="AE230" s="406"/>
      <c r="AF230" s="406"/>
      <c r="AG230" s="406"/>
      <c r="AH230" s="406"/>
      <c r="AI230" s="406"/>
      <c r="AJ230" s="406"/>
      <c r="AK230" s="406"/>
      <c r="AL230" s="406"/>
      <c r="AM230" s="406"/>
      <c r="AN230" s="317"/>
      <c r="AO230" s="317"/>
      <c r="AP230" s="317"/>
      <c r="AQ230" s="317"/>
    </row>
    <row r="231" spans="13:43" s="430" customFormat="1" x14ac:dyDescent="0.3">
      <c r="M231" s="317"/>
      <c r="N231" s="406"/>
      <c r="O231" s="406"/>
      <c r="P231" s="406"/>
      <c r="Q231" s="406"/>
      <c r="R231" s="406"/>
      <c r="S231" s="406"/>
      <c r="T231" s="406"/>
      <c r="U231" s="406"/>
      <c r="V231" s="406"/>
      <c r="W231" s="406"/>
      <c r="X231" s="406"/>
      <c r="Y231" s="406"/>
      <c r="Z231" s="406"/>
      <c r="AA231" s="406"/>
      <c r="AB231" s="406"/>
      <c r="AC231" s="406"/>
      <c r="AD231" s="406"/>
      <c r="AE231" s="406"/>
      <c r="AF231" s="406"/>
      <c r="AG231" s="406"/>
      <c r="AH231" s="406"/>
      <c r="AI231" s="406"/>
      <c r="AJ231" s="406"/>
      <c r="AK231" s="406"/>
      <c r="AL231" s="406"/>
      <c r="AM231" s="406"/>
      <c r="AN231" s="317"/>
      <c r="AO231" s="317"/>
      <c r="AP231" s="317"/>
      <c r="AQ231" s="317"/>
    </row>
    <row r="232" spans="13:43" s="430" customFormat="1" x14ac:dyDescent="0.3">
      <c r="M232" s="317"/>
      <c r="N232" s="406"/>
      <c r="O232" s="406"/>
      <c r="P232" s="406"/>
      <c r="Q232" s="406"/>
      <c r="R232" s="406"/>
      <c r="S232" s="406"/>
      <c r="T232" s="406"/>
      <c r="U232" s="406"/>
      <c r="V232" s="406"/>
      <c r="W232" s="406"/>
      <c r="X232" s="406"/>
      <c r="Y232" s="406"/>
      <c r="Z232" s="406"/>
      <c r="AA232" s="406"/>
      <c r="AB232" s="406"/>
      <c r="AC232" s="406"/>
      <c r="AD232" s="406"/>
      <c r="AE232" s="406"/>
      <c r="AF232" s="406"/>
      <c r="AG232" s="406"/>
      <c r="AH232" s="406"/>
      <c r="AI232" s="406"/>
      <c r="AJ232" s="406"/>
      <c r="AK232" s="406"/>
      <c r="AL232" s="406"/>
      <c r="AM232" s="406"/>
      <c r="AN232" s="317"/>
      <c r="AO232" s="317"/>
      <c r="AP232" s="317"/>
      <c r="AQ232" s="317"/>
    </row>
    <row r="233" spans="13:43" s="430" customFormat="1" x14ac:dyDescent="0.3">
      <c r="M233" s="317"/>
      <c r="N233" s="406"/>
      <c r="O233" s="406"/>
      <c r="P233" s="406"/>
      <c r="Q233" s="406"/>
      <c r="R233" s="406"/>
      <c r="S233" s="406"/>
      <c r="T233" s="406"/>
      <c r="U233" s="406"/>
      <c r="V233" s="406"/>
      <c r="W233" s="406"/>
      <c r="X233" s="406"/>
      <c r="Y233" s="406"/>
      <c r="Z233" s="406"/>
      <c r="AA233" s="406"/>
      <c r="AB233" s="406"/>
      <c r="AC233" s="406"/>
      <c r="AD233" s="406"/>
      <c r="AE233" s="406"/>
      <c r="AF233" s="406"/>
      <c r="AG233" s="406"/>
      <c r="AH233" s="406"/>
      <c r="AI233" s="406"/>
      <c r="AJ233" s="406"/>
      <c r="AK233" s="406"/>
      <c r="AL233" s="406"/>
      <c r="AM233" s="406"/>
      <c r="AN233" s="317"/>
      <c r="AO233" s="317"/>
      <c r="AP233" s="317"/>
      <c r="AQ233" s="317"/>
    </row>
    <row r="234" spans="13:43" s="430" customFormat="1" x14ac:dyDescent="0.3">
      <c r="M234" s="317"/>
      <c r="N234" s="406"/>
      <c r="O234" s="406"/>
      <c r="P234" s="406"/>
      <c r="Q234" s="406"/>
      <c r="R234" s="406"/>
      <c r="S234" s="406"/>
      <c r="T234" s="406"/>
      <c r="U234" s="406"/>
      <c r="V234" s="406"/>
      <c r="W234" s="406"/>
      <c r="X234" s="406"/>
      <c r="Y234" s="406"/>
      <c r="Z234" s="406"/>
      <c r="AA234" s="406"/>
      <c r="AB234" s="406"/>
      <c r="AC234" s="406"/>
      <c r="AD234" s="406"/>
      <c r="AE234" s="406"/>
      <c r="AF234" s="406"/>
      <c r="AG234" s="406"/>
      <c r="AH234" s="406"/>
      <c r="AI234" s="406"/>
      <c r="AJ234" s="406"/>
      <c r="AK234" s="406"/>
      <c r="AL234" s="406"/>
      <c r="AM234" s="406"/>
      <c r="AN234" s="317"/>
      <c r="AO234" s="317"/>
      <c r="AP234" s="317"/>
      <c r="AQ234" s="317"/>
    </row>
    <row r="235" spans="13:43" s="430" customFormat="1" x14ac:dyDescent="0.3">
      <c r="M235" s="317"/>
      <c r="N235" s="406"/>
      <c r="O235" s="406"/>
      <c r="P235" s="406"/>
      <c r="Q235" s="406"/>
      <c r="R235" s="406"/>
      <c r="S235" s="406"/>
      <c r="T235" s="406"/>
      <c r="U235" s="406"/>
      <c r="V235" s="406"/>
      <c r="W235" s="406"/>
      <c r="X235" s="406"/>
      <c r="Y235" s="406"/>
      <c r="Z235" s="406"/>
      <c r="AA235" s="406"/>
      <c r="AB235" s="406"/>
      <c r="AC235" s="406"/>
      <c r="AD235" s="406"/>
      <c r="AE235" s="406"/>
      <c r="AF235" s="406"/>
      <c r="AG235" s="406"/>
      <c r="AH235" s="406"/>
      <c r="AI235" s="406"/>
      <c r="AJ235" s="406"/>
      <c r="AK235" s="406"/>
      <c r="AL235" s="406"/>
      <c r="AM235" s="406"/>
      <c r="AN235" s="317"/>
      <c r="AO235" s="317"/>
      <c r="AP235" s="317"/>
      <c r="AQ235" s="317"/>
    </row>
    <row r="236" spans="13:43" s="430" customFormat="1" x14ac:dyDescent="0.3">
      <c r="M236" s="317"/>
      <c r="N236" s="406"/>
      <c r="O236" s="406"/>
      <c r="P236" s="406"/>
      <c r="Q236" s="406"/>
      <c r="R236" s="406"/>
      <c r="S236" s="406"/>
      <c r="T236" s="406"/>
      <c r="U236" s="406"/>
      <c r="V236" s="406"/>
      <c r="W236" s="406"/>
      <c r="X236" s="406"/>
      <c r="Y236" s="406"/>
      <c r="Z236" s="406"/>
      <c r="AA236" s="406"/>
      <c r="AB236" s="406"/>
      <c r="AC236" s="406"/>
      <c r="AD236" s="406"/>
      <c r="AE236" s="406"/>
      <c r="AF236" s="406"/>
      <c r="AG236" s="406"/>
      <c r="AH236" s="406"/>
      <c r="AI236" s="406"/>
      <c r="AJ236" s="406"/>
      <c r="AK236" s="406"/>
      <c r="AL236" s="406"/>
      <c r="AM236" s="406"/>
      <c r="AN236" s="317"/>
      <c r="AO236" s="317"/>
      <c r="AP236" s="317"/>
      <c r="AQ236" s="317"/>
    </row>
    <row r="237" spans="13:43" s="430" customFormat="1" x14ac:dyDescent="0.3">
      <c r="M237" s="317"/>
      <c r="N237" s="406"/>
      <c r="O237" s="406"/>
      <c r="P237" s="406"/>
      <c r="Q237" s="406"/>
      <c r="R237" s="406"/>
      <c r="S237" s="406"/>
      <c r="T237" s="406"/>
      <c r="U237" s="406"/>
      <c r="V237" s="406"/>
      <c r="W237" s="406"/>
      <c r="X237" s="406"/>
      <c r="Y237" s="406"/>
      <c r="Z237" s="406"/>
      <c r="AA237" s="406"/>
      <c r="AB237" s="406"/>
      <c r="AC237" s="406"/>
      <c r="AD237" s="406"/>
      <c r="AE237" s="406"/>
      <c r="AF237" s="406"/>
      <c r="AG237" s="406"/>
      <c r="AH237" s="406"/>
      <c r="AI237" s="406"/>
      <c r="AJ237" s="406"/>
      <c r="AK237" s="406"/>
      <c r="AL237" s="406"/>
      <c r="AM237" s="406"/>
      <c r="AN237" s="317"/>
      <c r="AO237" s="317"/>
      <c r="AP237" s="317"/>
      <c r="AQ237" s="317"/>
    </row>
    <row r="238" spans="13:43" s="430" customFormat="1" x14ac:dyDescent="0.3">
      <c r="M238" s="317"/>
      <c r="N238" s="406"/>
      <c r="O238" s="406"/>
      <c r="P238" s="406"/>
      <c r="Q238" s="406"/>
      <c r="R238" s="406"/>
      <c r="S238" s="406"/>
      <c r="T238" s="406"/>
      <c r="U238" s="406"/>
      <c r="V238" s="406"/>
      <c r="W238" s="406"/>
      <c r="X238" s="406"/>
      <c r="Y238" s="406"/>
      <c r="Z238" s="406"/>
      <c r="AA238" s="406"/>
      <c r="AB238" s="406"/>
      <c r="AC238" s="406"/>
      <c r="AD238" s="406"/>
      <c r="AE238" s="406"/>
      <c r="AF238" s="406"/>
      <c r="AG238" s="406"/>
      <c r="AH238" s="406"/>
      <c r="AI238" s="406"/>
      <c r="AJ238" s="406"/>
      <c r="AK238" s="406"/>
      <c r="AL238" s="406"/>
      <c r="AM238" s="406"/>
      <c r="AN238" s="317"/>
      <c r="AO238" s="317"/>
      <c r="AP238" s="317"/>
      <c r="AQ238" s="317"/>
    </row>
    <row r="239" spans="13:43" s="430" customFormat="1" x14ac:dyDescent="0.3">
      <c r="M239" s="317"/>
      <c r="N239" s="406"/>
      <c r="O239" s="406"/>
      <c r="P239" s="406"/>
      <c r="Q239" s="406"/>
      <c r="R239" s="406"/>
      <c r="S239" s="406"/>
      <c r="T239" s="406"/>
      <c r="U239" s="406"/>
      <c r="V239" s="406"/>
      <c r="W239" s="406"/>
      <c r="X239" s="406"/>
      <c r="Y239" s="406"/>
      <c r="Z239" s="406"/>
      <c r="AA239" s="406"/>
      <c r="AB239" s="406"/>
      <c r="AC239" s="406"/>
      <c r="AD239" s="406"/>
      <c r="AE239" s="406"/>
      <c r="AF239" s="406"/>
      <c r="AG239" s="406"/>
      <c r="AH239" s="406"/>
      <c r="AI239" s="406"/>
      <c r="AJ239" s="406"/>
      <c r="AK239" s="406"/>
      <c r="AL239" s="406"/>
      <c r="AM239" s="406"/>
      <c r="AN239" s="317"/>
      <c r="AO239" s="317"/>
      <c r="AP239" s="317"/>
      <c r="AQ239" s="317"/>
    </row>
    <row r="240" spans="13:43" s="430" customFormat="1" x14ac:dyDescent="0.3">
      <c r="M240" s="317"/>
      <c r="N240" s="406"/>
      <c r="O240" s="406"/>
      <c r="P240" s="406"/>
      <c r="Q240" s="406"/>
      <c r="R240" s="406"/>
      <c r="S240" s="406"/>
      <c r="T240" s="406"/>
      <c r="U240" s="406"/>
      <c r="V240" s="406"/>
      <c r="W240" s="406"/>
      <c r="X240" s="406"/>
      <c r="Y240" s="406"/>
      <c r="Z240" s="406"/>
      <c r="AA240" s="406"/>
      <c r="AB240" s="406"/>
      <c r="AC240" s="406"/>
      <c r="AD240" s="406"/>
      <c r="AE240" s="406"/>
      <c r="AF240" s="406"/>
      <c r="AG240" s="406"/>
      <c r="AH240" s="406"/>
      <c r="AI240" s="406"/>
      <c r="AJ240" s="406"/>
      <c r="AK240" s="406"/>
      <c r="AL240" s="406"/>
      <c r="AM240" s="406"/>
      <c r="AN240" s="317"/>
      <c r="AO240" s="317"/>
      <c r="AP240" s="317"/>
      <c r="AQ240" s="317"/>
    </row>
    <row r="241" spans="13:43" s="430" customFormat="1" x14ac:dyDescent="0.3">
      <c r="M241" s="317"/>
      <c r="N241" s="406"/>
      <c r="O241" s="406"/>
      <c r="P241" s="406"/>
      <c r="Q241" s="406"/>
      <c r="R241" s="406"/>
      <c r="S241" s="406"/>
      <c r="T241" s="406"/>
      <c r="U241" s="406"/>
      <c r="V241" s="406"/>
      <c r="W241" s="406"/>
      <c r="X241" s="406"/>
      <c r="Y241" s="406"/>
      <c r="Z241" s="406"/>
      <c r="AA241" s="406"/>
      <c r="AB241" s="406"/>
      <c r="AC241" s="406"/>
      <c r="AD241" s="406"/>
      <c r="AE241" s="406"/>
      <c r="AF241" s="406"/>
      <c r="AG241" s="406"/>
      <c r="AH241" s="406"/>
      <c r="AI241" s="406"/>
      <c r="AJ241" s="406"/>
      <c r="AK241" s="406"/>
      <c r="AL241" s="406"/>
      <c r="AM241" s="406"/>
      <c r="AN241" s="317"/>
      <c r="AO241" s="317"/>
      <c r="AP241" s="317"/>
      <c r="AQ241" s="317"/>
    </row>
    <row r="242" spans="13:43" s="430" customFormat="1" x14ac:dyDescent="0.3">
      <c r="M242" s="317"/>
      <c r="N242" s="406"/>
      <c r="O242" s="406"/>
      <c r="P242" s="406"/>
      <c r="Q242" s="406"/>
      <c r="R242" s="406"/>
      <c r="S242" s="406"/>
      <c r="T242" s="406"/>
      <c r="U242" s="406"/>
      <c r="V242" s="406"/>
      <c r="W242" s="406"/>
      <c r="X242" s="406"/>
      <c r="Y242" s="406"/>
      <c r="Z242" s="406"/>
      <c r="AA242" s="406"/>
      <c r="AB242" s="406"/>
      <c r="AC242" s="406"/>
      <c r="AD242" s="406"/>
      <c r="AE242" s="406"/>
      <c r="AF242" s="406"/>
      <c r="AG242" s="406"/>
      <c r="AH242" s="406"/>
      <c r="AI242" s="406"/>
      <c r="AJ242" s="406"/>
      <c r="AK242" s="406"/>
      <c r="AL242" s="406"/>
      <c r="AM242" s="406"/>
      <c r="AN242" s="317"/>
      <c r="AO242" s="317"/>
      <c r="AP242" s="317"/>
      <c r="AQ242" s="317"/>
    </row>
    <row r="243" spans="13:43" s="430" customFormat="1" x14ac:dyDescent="0.3">
      <c r="M243" s="317"/>
      <c r="N243" s="406"/>
      <c r="O243" s="406"/>
      <c r="P243" s="406"/>
      <c r="Q243" s="406"/>
      <c r="R243" s="406"/>
      <c r="S243" s="406"/>
      <c r="T243" s="406"/>
      <c r="U243" s="406"/>
      <c r="V243" s="406"/>
      <c r="W243" s="406"/>
      <c r="X243" s="406"/>
      <c r="Y243" s="406"/>
      <c r="Z243" s="406"/>
      <c r="AA243" s="406"/>
      <c r="AB243" s="406"/>
      <c r="AC243" s="406"/>
      <c r="AD243" s="406"/>
      <c r="AE243" s="406"/>
      <c r="AF243" s="406"/>
      <c r="AG243" s="406"/>
      <c r="AH243" s="406"/>
      <c r="AI243" s="406"/>
      <c r="AJ243" s="406"/>
      <c r="AK243" s="406"/>
      <c r="AL243" s="406"/>
      <c r="AM243" s="406"/>
      <c r="AN243" s="317"/>
      <c r="AO243" s="317"/>
      <c r="AP243" s="317"/>
      <c r="AQ243" s="317"/>
    </row>
    <row r="244" spans="13:43" s="430" customFormat="1" x14ac:dyDescent="0.3">
      <c r="M244" s="317"/>
      <c r="N244" s="406"/>
      <c r="O244" s="406"/>
      <c r="P244" s="406"/>
      <c r="Q244" s="406"/>
      <c r="R244" s="406"/>
      <c r="S244" s="406"/>
      <c r="T244" s="406"/>
      <c r="U244" s="406"/>
      <c r="V244" s="406"/>
      <c r="W244" s="406"/>
      <c r="X244" s="406"/>
      <c r="Y244" s="406"/>
      <c r="Z244" s="406"/>
      <c r="AA244" s="406"/>
      <c r="AB244" s="406"/>
      <c r="AC244" s="406"/>
      <c r="AD244" s="406"/>
      <c r="AE244" s="406"/>
      <c r="AF244" s="406"/>
      <c r="AG244" s="406"/>
      <c r="AH244" s="406"/>
      <c r="AI244" s="406"/>
      <c r="AJ244" s="406"/>
      <c r="AK244" s="406"/>
      <c r="AL244" s="406"/>
      <c r="AM244" s="406"/>
      <c r="AN244" s="317"/>
      <c r="AO244" s="317"/>
      <c r="AP244" s="317"/>
      <c r="AQ244" s="317"/>
    </row>
    <row r="245" spans="13:43" s="430" customFormat="1" x14ac:dyDescent="0.3">
      <c r="M245" s="317"/>
      <c r="N245" s="406"/>
      <c r="O245" s="406"/>
      <c r="P245" s="406"/>
      <c r="Q245" s="406"/>
      <c r="R245" s="406"/>
      <c r="S245" s="406"/>
      <c r="T245" s="406"/>
      <c r="U245" s="406"/>
      <c r="V245" s="406"/>
      <c r="W245" s="406"/>
      <c r="X245" s="406"/>
      <c r="Y245" s="406"/>
      <c r="Z245" s="406"/>
      <c r="AA245" s="406"/>
      <c r="AB245" s="406"/>
      <c r="AC245" s="406"/>
      <c r="AD245" s="406"/>
      <c r="AE245" s="406"/>
      <c r="AF245" s="406"/>
      <c r="AG245" s="406"/>
      <c r="AH245" s="406"/>
      <c r="AI245" s="406"/>
      <c r="AJ245" s="406"/>
      <c r="AK245" s="406"/>
      <c r="AL245" s="406"/>
      <c r="AM245" s="406"/>
      <c r="AN245" s="317"/>
      <c r="AO245" s="317"/>
      <c r="AP245" s="317"/>
      <c r="AQ245" s="317"/>
    </row>
    <row r="246" spans="13:43" s="430" customFormat="1" x14ac:dyDescent="0.3">
      <c r="M246" s="317"/>
      <c r="N246" s="406"/>
      <c r="O246" s="406"/>
      <c r="P246" s="406"/>
      <c r="Q246" s="406"/>
      <c r="R246" s="406"/>
      <c r="S246" s="406"/>
      <c r="T246" s="406"/>
      <c r="U246" s="406"/>
      <c r="V246" s="406"/>
      <c r="W246" s="406"/>
      <c r="X246" s="406"/>
      <c r="Y246" s="406"/>
      <c r="Z246" s="406"/>
      <c r="AA246" s="406"/>
      <c r="AB246" s="406"/>
      <c r="AC246" s="406"/>
      <c r="AD246" s="406"/>
      <c r="AE246" s="406"/>
      <c r="AF246" s="406"/>
      <c r="AG246" s="406"/>
      <c r="AH246" s="406"/>
      <c r="AI246" s="406"/>
      <c r="AJ246" s="406"/>
      <c r="AK246" s="406"/>
      <c r="AL246" s="406"/>
      <c r="AM246" s="406"/>
      <c r="AN246" s="317"/>
      <c r="AO246" s="317"/>
      <c r="AP246" s="317"/>
      <c r="AQ246" s="317"/>
    </row>
    <row r="247" spans="13:43" s="430" customFormat="1" x14ac:dyDescent="0.3">
      <c r="M247" s="317"/>
      <c r="N247" s="406"/>
      <c r="O247" s="406"/>
      <c r="P247" s="406"/>
      <c r="Q247" s="406"/>
      <c r="R247" s="406"/>
      <c r="S247" s="406"/>
      <c r="T247" s="406"/>
      <c r="U247" s="406"/>
      <c r="V247" s="406"/>
      <c r="W247" s="406"/>
      <c r="X247" s="406"/>
      <c r="Y247" s="406"/>
      <c r="Z247" s="406"/>
      <c r="AA247" s="406"/>
      <c r="AB247" s="406"/>
      <c r="AC247" s="406"/>
      <c r="AD247" s="406"/>
      <c r="AE247" s="406"/>
      <c r="AF247" s="406"/>
      <c r="AG247" s="406"/>
      <c r="AH247" s="406"/>
      <c r="AI247" s="406"/>
      <c r="AJ247" s="406"/>
      <c r="AK247" s="406"/>
      <c r="AL247" s="406"/>
      <c r="AM247" s="406"/>
      <c r="AN247" s="317"/>
      <c r="AO247" s="317"/>
      <c r="AP247" s="317"/>
      <c r="AQ247" s="317"/>
    </row>
    <row r="248" spans="13:43" s="430" customFormat="1" x14ac:dyDescent="0.3">
      <c r="M248" s="317"/>
      <c r="N248" s="406"/>
      <c r="O248" s="406"/>
      <c r="P248" s="406"/>
      <c r="Q248" s="406"/>
      <c r="R248" s="406"/>
      <c r="S248" s="406"/>
      <c r="T248" s="406"/>
      <c r="U248" s="406"/>
      <c r="V248" s="406"/>
      <c r="W248" s="406"/>
      <c r="X248" s="406"/>
      <c r="Y248" s="406"/>
      <c r="Z248" s="406"/>
      <c r="AA248" s="406"/>
      <c r="AB248" s="406"/>
      <c r="AC248" s="406"/>
      <c r="AD248" s="406"/>
      <c r="AE248" s="406"/>
      <c r="AF248" s="406"/>
      <c r="AG248" s="406"/>
      <c r="AH248" s="406"/>
      <c r="AI248" s="406"/>
      <c r="AJ248" s="406"/>
      <c r="AK248" s="406"/>
      <c r="AL248" s="406"/>
      <c r="AM248" s="406"/>
      <c r="AN248" s="317"/>
      <c r="AO248" s="317"/>
      <c r="AP248" s="317"/>
      <c r="AQ248" s="317"/>
    </row>
    <row r="249" spans="13:43" s="430" customFormat="1" x14ac:dyDescent="0.3">
      <c r="M249" s="317"/>
      <c r="N249" s="406"/>
      <c r="O249" s="406"/>
      <c r="P249" s="406"/>
      <c r="Q249" s="406"/>
      <c r="R249" s="406"/>
      <c r="S249" s="406"/>
      <c r="T249" s="406"/>
      <c r="U249" s="406"/>
      <c r="V249" s="406"/>
      <c r="W249" s="406"/>
      <c r="X249" s="406"/>
      <c r="Y249" s="406"/>
      <c r="Z249" s="406"/>
      <c r="AA249" s="406"/>
      <c r="AB249" s="406"/>
      <c r="AC249" s="406"/>
      <c r="AD249" s="406"/>
      <c r="AE249" s="406"/>
      <c r="AF249" s="406"/>
      <c r="AG249" s="406"/>
      <c r="AH249" s="406"/>
      <c r="AI249" s="406"/>
      <c r="AJ249" s="406"/>
      <c r="AK249" s="406"/>
      <c r="AL249" s="406"/>
      <c r="AM249" s="406"/>
      <c r="AN249" s="317"/>
      <c r="AO249" s="317"/>
      <c r="AP249" s="317"/>
      <c r="AQ249" s="317"/>
    </row>
    <row r="250" spans="13:43" s="430" customFormat="1" x14ac:dyDescent="0.3">
      <c r="M250" s="317"/>
      <c r="N250" s="406"/>
      <c r="O250" s="406"/>
      <c r="P250" s="406"/>
      <c r="Q250" s="406"/>
      <c r="R250" s="406"/>
      <c r="S250" s="406"/>
      <c r="T250" s="406"/>
      <c r="U250" s="406"/>
      <c r="V250" s="406"/>
      <c r="W250" s="406"/>
      <c r="X250" s="406"/>
      <c r="Y250" s="406"/>
      <c r="Z250" s="406"/>
      <c r="AA250" s="406"/>
      <c r="AB250" s="406"/>
      <c r="AC250" s="406"/>
      <c r="AD250" s="406"/>
      <c r="AE250" s="406"/>
      <c r="AF250" s="406"/>
      <c r="AG250" s="406"/>
      <c r="AH250" s="406"/>
      <c r="AI250" s="406"/>
      <c r="AJ250" s="406"/>
      <c r="AK250" s="406"/>
      <c r="AL250" s="406"/>
      <c r="AM250" s="406"/>
      <c r="AN250" s="317"/>
      <c r="AO250" s="317"/>
      <c r="AP250" s="317"/>
      <c r="AQ250" s="317"/>
    </row>
    <row r="251" spans="13:43" s="430" customFormat="1" x14ac:dyDescent="0.3">
      <c r="M251" s="317"/>
      <c r="N251" s="406"/>
      <c r="O251" s="406"/>
      <c r="P251" s="406"/>
      <c r="Q251" s="406"/>
      <c r="R251" s="406"/>
      <c r="S251" s="406"/>
      <c r="T251" s="406"/>
      <c r="U251" s="406"/>
      <c r="V251" s="406"/>
      <c r="W251" s="406"/>
      <c r="X251" s="406"/>
      <c r="Y251" s="406"/>
      <c r="Z251" s="406"/>
      <c r="AA251" s="406"/>
      <c r="AB251" s="406"/>
      <c r="AC251" s="406"/>
      <c r="AD251" s="406"/>
      <c r="AE251" s="406"/>
      <c r="AF251" s="406"/>
      <c r="AG251" s="406"/>
      <c r="AH251" s="406"/>
      <c r="AI251" s="406"/>
      <c r="AJ251" s="406"/>
      <c r="AK251" s="406"/>
      <c r="AL251" s="406"/>
      <c r="AM251" s="406"/>
      <c r="AN251" s="317"/>
      <c r="AO251" s="317"/>
      <c r="AP251" s="317"/>
      <c r="AQ251" s="317"/>
    </row>
    <row r="252" spans="13:43" s="430" customFormat="1" x14ac:dyDescent="0.3">
      <c r="M252" s="317"/>
      <c r="N252" s="406"/>
      <c r="O252" s="406"/>
      <c r="P252" s="406"/>
      <c r="Q252" s="406"/>
      <c r="R252" s="406"/>
      <c r="S252" s="406"/>
      <c r="T252" s="406"/>
      <c r="U252" s="406"/>
      <c r="V252" s="406"/>
      <c r="W252" s="406"/>
      <c r="X252" s="406"/>
      <c r="Y252" s="406"/>
      <c r="Z252" s="406"/>
      <c r="AA252" s="406"/>
      <c r="AB252" s="406"/>
      <c r="AC252" s="406"/>
      <c r="AD252" s="406"/>
      <c r="AE252" s="406"/>
      <c r="AF252" s="406"/>
      <c r="AG252" s="406"/>
      <c r="AH252" s="406"/>
      <c r="AI252" s="406"/>
      <c r="AJ252" s="406"/>
      <c r="AK252" s="406"/>
      <c r="AL252" s="406"/>
      <c r="AM252" s="406"/>
      <c r="AN252" s="317"/>
      <c r="AO252" s="317"/>
      <c r="AP252" s="317"/>
      <c r="AQ252" s="317"/>
    </row>
    <row r="253" spans="13:43" s="430" customFormat="1" x14ac:dyDescent="0.3">
      <c r="M253" s="317"/>
      <c r="N253" s="406"/>
      <c r="O253" s="406"/>
      <c r="P253" s="406"/>
      <c r="Q253" s="406"/>
      <c r="R253" s="406"/>
      <c r="S253" s="406"/>
      <c r="T253" s="406"/>
      <c r="U253" s="406"/>
      <c r="V253" s="406"/>
      <c r="W253" s="406"/>
      <c r="X253" s="406"/>
      <c r="Y253" s="406"/>
      <c r="Z253" s="406"/>
      <c r="AA253" s="406"/>
      <c r="AB253" s="406"/>
      <c r="AC253" s="406"/>
      <c r="AD253" s="406"/>
      <c r="AE253" s="406"/>
      <c r="AF253" s="406"/>
      <c r="AG253" s="406"/>
      <c r="AH253" s="406"/>
      <c r="AI253" s="406"/>
      <c r="AJ253" s="406"/>
      <c r="AK253" s="406"/>
      <c r="AL253" s="406"/>
      <c r="AM253" s="406"/>
      <c r="AN253" s="317"/>
      <c r="AO253" s="317"/>
      <c r="AP253" s="317"/>
      <c r="AQ253" s="317"/>
    </row>
    <row r="254" spans="13:43" s="430" customFormat="1" x14ac:dyDescent="0.3">
      <c r="M254" s="317"/>
      <c r="N254" s="406"/>
      <c r="O254" s="406"/>
      <c r="P254" s="406"/>
      <c r="Q254" s="406"/>
      <c r="R254" s="406"/>
      <c r="S254" s="406"/>
      <c r="T254" s="406"/>
      <c r="U254" s="406"/>
      <c r="V254" s="406"/>
      <c r="W254" s="406"/>
      <c r="X254" s="406"/>
      <c r="Y254" s="406"/>
      <c r="Z254" s="406"/>
      <c r="AA254" s="406"/>
      <c r="AB254" s="406"/>
      <c r="AC254" s="406"/>
      <c r="AD254" s="406"/>
      <c r="AE254" s="406"/>
      <c r="AF254" s="406"/>
      <c r="AG254" s="406"/>
      <c r="AH254" s="406"/>
      <c r="AI254" s="406"/>
      <c r="AJ254" s="406"/>
      <c r="AK254" s="406"/>
      <c r="AL254" s="406"/>
      <c r="AM254" s="406"/>
      <c r="AN254" s="317"/>
      <c r="AO254" s="317"/>
      <c r="AP254" s="317"/>
      <c r="AQ254" s="317"/>
    </row>
    <row r="255" spans="13:43" s="430" customFormat="1" x14ac:dyDescent="0.3">
      <c r="M255" s="317"/>
      <c r="N255" s="406"/>
      <c r="O255" s="406"/>
      <c r="P255" s="406"/>
      <c r="Q255" s="406"/>
      <c r="R255" s="406"/>
      <c r="S255" s="406"/>
      <c r="T255" s="406"/>
      <c r="U255" s="406"/>
      <c r="V255" s="406"/>
      <c r="W255" s="406"/>
      <c r="X255" s="406"/>
      <c r="Y255" s="406"/>
      <c r="Z255" s="406"/>
      <c r="AA255" s="406"/>
      <c r="AB255" s="406"/>
      <c r="AC255" s="406"/>
      <c r="AD255" s="406"/>
      <c r="AE255" s="406"/>
      <c r="AF255" s="406"/>
      <c r="AG255" s="406"/>
      <c r="AH255" s="406"/>
      <c r="AI255" s="406"/>
      <c r="AJ255" s="406"/>
      <c r="AK255" s="406"/>
      <c r="AL255" s="406"/>
      <c r="AM255" s="406"/>
      <c r="AN255" s="317"/>
      <c r="AO255" s="317"/>
      <c r="AP255" s="317"/>
      <c r="AQ255" s="317"/>
    </row>
    <row r="256" spans="13:43" s="430" customFormat="1" x14ac:dyDescent="0.3">
      <c r="M256" s="317"/>
      <c r="N256" s="406"/>
      <c r="O256" s="406"/>
      <c r="P256" s="406"/>
      <c r="Q256" s="406"/>
      <c r="R256" s="406"/>
      <c r="S256" s="406"/>
      <c r="T256" s="406"/>
      <c r="U256" s="406"/>
      <c r="V256" s="406"/>
      <c r="W256" s="406"/>
      <c r="X256" s="406"/>
      <c r="Y256" s="406"/>
      <c r="Z256" s="406"/>
      <c r="AA256" s="406"/>
      <c r="AB256" s="406"/>
      <c r="AC256" s="406"/>
      <c r="AD256" s="406"/>
      <c r="AE256" s="406"/>
      <c r="AF256" s="406"/>
      <c r="AG256" s="406"/>
      <c r="AH256" s="406"/>
      <c r="AI256" s="406"/>
      <c r="AJ256" s="406"/>
      <c r="AK256" s="406"/>
      <c r="AL256" s="406"/>
      <c r="AM256" s="406"/>
      <c r="AN256" s="317"/>
      <c r="AO256" s="317"/>
      <c r="AP256" s="317"/>
      <c r="AQ256" s="317"/>
    </row>
    <row r="257" spans="13:43" s="430" customFormat="1" x14ac:dyDescent="0.3">
      <c r="M257" s="317"/>
      <c r="N257" s="406"/>
      <c r="O257" s="406"/>
      <c r="P257" s="406"/>
      <c r="Q257" s="406"/>
      <c r="R257" s="406"/>
      <c r="S257" s="406"/>
      <c r="T257" s="406"/>
      <c r="U257" s="406"/>
      <c r="V257" s="406"/>
      <c r="W257" s="406"/>
      <c r="X257" s="406"/>
      <c r="Y257" s="406"/>
      <c r="Z257" s="406"/>
      <c r="AA257" s="406"/>
      <c r="AB257" s="406"/>
      <c r="AC257" s="406"/>
      <c r="AD257" s="406"/>
      <c r="AE257" s="406"/>
      <c r="AF257" s="406"/>
      <c r="AG257" s="406"/>
      <c r="AH257" s="406"/>
      <c r="AI257" s="406"/>
      <c r="AJ257" s="406"/>
      <c r="AK257" s="406"/>
      <c r="AL257" s="406"/>
      <c r="AM257" s="406"/>
      <c r="AN257" s="317"/>
      <c r="AO257" s="317"/>
      <c r="AP257" s="317"/>
      <c r="AQ257" s="317"/>
    </row>
    <row r="258" spans="13:43" s="430" customFormat="1" x14ac:dyDescent="0.3">
      <c r="M258" s="317"/>
      <c r="N258" s="406"/>
      <c r="O258" s="406"/>
      <c r="P258" s="406"/>
      <c r="Q258" s="406"/>
      <c r="R258" s="406"/>
      <c r="S258" s="406"/>
      <c r="T258" s="406"/>
      <c r="U258" s="406"/>
      <c r="V258" s="406"/>
      <c r="W258" s="406"/>
      <c r="X258" s="406"/>
      <c r="Y258" s="406"/>
      <c r="Z258" s="406"/>
      <c r="AA258" s="406"/>
      <c r="AB258" s="406"/>
      <c r="AC258" s="406"/>
      <c r="AD258" s="406"/>
      <c r="AE258" s="406"/>
      <c r="AF258" s="406"/>
      <c r="AG258" s="406"/>
      <c r="AH258" s="406"/>
      <c r="AI258" s="406"/>
      <c r="AJ258" s="406"/>
      <c r="AK258" s="406"/>
      <c r="AL258" s="406"/>
      <c r="AM258" s="406"/>
      <c r="AN258" s="317"/>
      <c r="AO258" s="317"/>
      <c r="AP258" s="317"/>
      <c r="AQ258" s="317"/>
    </row>
    <row r="259" spans="13:43" s="430" customFormat="1" x14ac:dyDescent="0.3">
      <c r="M259" s="317"/>
      <c r="N259" s="406"/>
      <c r="O259" s="406"/>
      <c r="P259" s="406"/>
      <c r="Q259" s="406"/>
      <c r="R259" s="406"/>
      <c r="S259" s="406"/>
      <c r="T259" s="406"/>
      <c r="U259" s="406"/>
      <c r="V259" s="406"/>
      <c r="W259" s="406"/>
      <c r="X259" s="406"/>
      <c r="Y259" s="406"/>
      <c r="Z259" s="406"/>
      <c r="AA259" s="406"/>
      <c r="AB259" s="406"/>
      <c r="AC259" s="406"/>
      <c r="AD259" s="406"/>
      <c r="AE259" s="406"/>
      <c r="AF259" s="406"/>
      <c r="AG259" s="406"/>
      <c r="AH259" s="406"/>
      <c r="AI259" s="406"/>
      <c r="AJ259" s="406"/>
      <c r="AK259" s="406"/>
      <c r="AL259" s="406"/>
      <c r="AM259" s="406"/>
      <c r="AN259" s="317"/>
      <c r="AO259" s="317"/>
      <c r="AP259" s="317"/>
      <c r="AQ259" s="317"/>
    </row>
    <row r="260" spans="13:43" s="430" customFormat="1" x14ac:dyDescent="0.3">
      <c r="M260" s="317"/>
      <c r="N260" s="406"/>
      <c r="O260" s="406"/>
      <c r="P260" s="406"/>
      <c r="Q260" s="406"/>
      <c r="R260" s="406"/>
      <c r="S260" s="406"/>
      <c r="T260" s="406"/>
      <c r="U260" s="406"/>
      <c r="V260" s="406"/>
      <c r="W260" s="406"/>
      <c r="X260" s="406"/>
      <c r="Y260" s="406"/>
      <c r="Z260" s="406"/>
      <c r="AA260" s="406"/>
      <c r="AB260" s="406"/>
      <c r="AC260" s="406"/>
      <c r="AD260" s="406"/>
      <c r="AE260" s="406"/>
      <c r="AF260" s="406"/>
      <c r="AG260" s="406"/>
      <c r="AH260" s="406"/>
      <c r="AI260" s="406"/>
      <c r="AJ260" s="406"/>
      <c r="AK260" s="406"/>
      <c r="AL260" s="406"/>
      <c r="AM260" s="406"/>
      <c r="AN260" s="317"/>
      <c r="AO260" s="317"/>
      <c r="AP260" s="317"/>
      <c r="AQ260" s="317"/>
    </row>
    <row r="261" spans="13:43" s="430" customFormat="1" x14ac:dyDescent="0.3">
      <c r="M261" s="317"/>
      <c r="N261" s="406"/>
      <c r="O261" s="406"/>
      <c r="P261" s="406"/>
      <c r="Q261" s="406"/>
      <c r="R261" s="406"/>
      <c r="S261" s="406"/>
      <c r="T261" s="406"/>
      <c r="U261" s="406"/>
      <c r="V261" s="406"/>
      <c r="W261" s="406"/>
      <c r="X261" s="406"/>
      <c r="Y261" s="406"/>
      <c r="Z261" s="406"/>
      <c r="AA261" s="406"/>
      <c r="AB261" s="406"/>
      <c r="AC261" s="406"/>
      <c r="AD261" s="406"/>
      <c r="AE261" s="406"/>
      <c r="AF261" s="406"/>
      <c r="AG261" s="406"/>
      <c r="AH261" s="406"/>
      <c r="AI261" s="406"/>
      <c r="AJ261" s="406"/>
      <c r="AK261" s="406"/>
      <c r="AL261" s="406"/>
      <c r="AM261" s="406"/>
      <c r="AN261" s="317"/>
      <c r="AO261" s="317"/>
      <c r="AP261" s="317"/>
      <c r="AQ261" s="317"/>
    </row>
    <row r="262" spans="13:43" s="430" customFormat="1" x14ac:dyDescent="0.3">
      <c r="M262" s="317"/>
      <c r="N262" s="406"/>
      <c r="O262" s="406"/>
      <c r="P262" s="406"/>
      <c r="Q262" s="406"/>
      <c r="R262" s="406"/>
      <c r="S262" s="406"/>
      <c r="T262" s="406"/>
      <c r="U262" s="406"/>
      <c r="V262" s="406"/>
      <c r="W262" s="406"/>
      <c r="X262" s="406"/>
      <c r="Y262" s="406"/>
      <c r="Z262" s="406"/>
      <c r="AA262" s="406"/>
      <c r="AB262" s="406"/>
      <c r="AC262" s="406"/>
      <c r="AD262" s="406"/>
      <c r="AE262" s="406"/>
      <c r="AF262" s="406"/>
      <c r="AG262" s="406"/>
      <c r="AH262" s="406"/>
      <c r="AI262" s="406"/>
      <c r="AJ262" s="406"/>
      <c r="AK262" s="406"/>
      <c r="AL262" s="406"/>
      <c r="AM262" s="406"/>
      <c r="AN262" s="317"/>
      <c r="AO262" s="317"/>
      <c r="AP262" s="317"/>
      <c r="AQ262" s="317"/>
    </row>
    <row r="263" spans="13:43" s="430" customFormat="1" x14ac:dyDescent="0.3">
      <c r="M263" s="317"/>
      <c r="N263" s="406"/>
      <c r="O263" s="406"/>
      <c r="P263" s="406"/>
      <c r="Q263" s="406"/>
      <c r="R263" s="406"/>
      <c r="S263" s="406"/>
      <c r="T263" s="406"/>
      <c r="U263" s="406"/>
      <c r="V263" s="406"/>
      <c r="W263" s="406"/>
      <c r="X263" s="406"/>
      <c r="Y263" s="406"/>
      <c r="Z263" s="406"/>
      <c r="AA263" s="406"/>
      <c r="AB263" s="406"/>
      <c r="AC263" s="406"/>
      <c r="AD263" s="406"/>
      <c r="AE263" s="406"/>
      <c r="AF263" s="406"/>
      <c r="AG263" s="406"/>
      <c r="AH263" s="406"/>
      <c r="AI263" s="406"/>
      <c r="AJ263" s="406"/>
      <c r="AK263" s="406"/>
      <c r="AL263" s="406"/>
      <c r="AM263" s="406"/>
      <c r="AN263" s="317"/>
      <c r="AO263" s="317"/>
      <c r="AP263" s="317"/>
      <c r="AQ263" s="317"/>
    </row>
    <row r="264" spans="13:43" s="430" customFormat="1" x14ac:dyDescent="0.3">
      <c r="M264" s="317"/>
      <c r="N264" s="406"/>
      <c r="O264" s="406"/>
      <c r="P264" s="406"/>
      <c r="Q264" s="406"/>
      <c r="R264" s="406"/>
      <c r="S264" s="406"/>
      <c r="T264" s="406"/>
      <c r="U264" s="406"/>
      <c r="V264" s="406"/>
      <c r="W264" s="406"/>
      <c r="X264" s="406"/>
      <c r="Y264" s="406"/>
      <c r="Z264" s="406"/>
      <c r="AA264" s="406"/>
      <c r="AB264" s="406"/>
      <c r="AC264" s="406"/>
      <c r="AD264" s="406"/>
      <c r="AE264" s="406"/>
      <c r="AF264" s="406"/>
      <c r="AG264" s="406"/>
      <c r="AH264" s="406"/>
      <c r="AI264" s="406"/>
      <c r="AJ264" s="406"/>
      <c r="AK264" s="406"/>
      <c r="AL264" s="406"/>
      <c r="AM264" s="406"/>
      <c r="AN264" s="317"/>
      <c r="AO264" s="317"/>
      <c r="AP264" s="317"/>
      <c r="AQ264" s="317"/>
    </row>
    <row r="265" spans="13:43" s="430" customFormat="1" x14ac:dyDescent="0.3">
      <c r="M265" s="317"/>
      <c r="N265" s="406"/>
      <c r="O265" s="406"/>
      <c r="P265" s="406"/>
      <c r="Q265" s="406"/>
      <c r="R265" s="406"/>
      <c r="S265" s="406"/>
      <c r="T265" s="406"/>
      <c r="U265" s="406"/>
      <c r="V265" s="406"/>
      <c r="W265" s="406"/>
      <c r="X265" s="406"/>
      <c r="Y265" s="406"/>
      <c r="Z265" s="406"/>
      <c r="AA265" s="406"/>
      <c r="AB265" s="406"/>
      <c r="AC265" s="406"/>
      <c r="AD265" s="406"/>
      <c r="AE265" s="406"/>
      <c r="AF265" s="406"/>
      <c r="AG265" s="406"/>
      <c r="AH265" s="406"/>
      <c r="AI265" s="406"/>
      <c r="AJ265" s="406"/>
      <c r="AK265" s="406"/>
      <c r="AL265" s="406"/>
      <c r="AM265" s="406"/>
      <c r="AN265" s="317"/>
      <c r="AO265" s="317"/>
      <c r="AP265" s="317"/>
      <c r="AQ265" s="317"/>
    </row>
    <row r="266" spans="13:43" s="430" customFormat="1" x14ac:dyDescent="0.3">
      <c r="M266" s="317"/>
      <c r="N266" s="406"/>
      <c r="O266" s="406"/>
      <c r="P266" s="406"/>
      <c r="Q266" s="406"/>
      <c r="R266" s="406"/>
      <c r="S266" s="406"/>
      <c r="T266" s="406"/>
      <c r="U266" s="406"/>
      <c r="V266" s="406"/>
      <c r="W266" s="406"/>
      <c r="X266" s="406"/>
      <c r="Y266" s="406"/>
      <c r="Z266" s="406"/>
      <c r="AA266" s="406"/>
      <c r="AB266" s="406"/>
      <c r="AC266" s="406"/>
      <c r="AD266" s="406"/>
      <c r="AE266" s="406"/>
      <c r="AF266" s="406"/>
      <c r="AG266" s="406"/>
      <c r="AH266" s="406"/>
      <c r="AI266" s="406"/>
      <c r="AJ266" s="406"/>
      <c r="AK266" s="406"/>
      <c r="AL266" s="406"/>
      <c r="AM266" s="406"/>
      <c r="AN266" s="317"/>
      <c r="AO266" s="317"/>
      <c r="AP266" s="317"/>
      <c r="AQ266" s="317"/>
    </row>
    <row r="267" spans="13:43" s="430" customFormat="1" x14ac:dyDescent="0.3">
      <c r="M267" s="317"/>
      <c r="N267" s="406"/>
      <c r="O267" s="406"/>
      <c r="P267" s="406"/>
      <c r="Q267" s="406"/>
      <c r="R267" s="406"/>
      <c r="S267" s="406"/>
      <c r="T267" s="406"/>
      <c r="U267" s="406"/>
      <c r="V267" s="406"/>
      <c r="W267" s="406"/>
      <c r="X267" s="406"/>
      <c r="Y267" s="406"/>
      <c r="Z267" s="406"/>
      <c r="AA267" s="406"/>
      <c r="AB267" s="406"/>
      <c r="AC267" s="406"/>
      <c r="AD267" s="406"/>
      <c r="AE267" s="406"/>
      <c r="AF267" s="406"/>
      <c r="AG267" s="406"/>
      <c r="AH267" s="406"/>
      <c r="AI267" s="406"/>
      <c r="AJ267" s="406"/>
      <c r="AK267" s="406"/>
      <c r="AL267" s="406"/>
      <c r="AM267" s="406"/>
      <c r="AN267" s="317"/>
      <c r="AO267" s="317"/>
      <c r="AP267" s="317"/>
      <c r="AQ267" s="317"/>
    </row>
  </sheetData>
  <sheetProtection algorithmName="SHA-512" hashValue="BeSD/uX2GKCEaVJdULgIeJZjWX1QMWnAMS41vyKF7ZS9un2fpbtzBeCJbWGzbh6pc0eLrUC5FqsZ4mqb6FfcDw==" saltValue="BxzO+9dcPBywl2RnUo6twg==" spinCount="100000" sheet="1" objects="1" scenarios="1" selectLockedCells="1"/>
  <mergeCells count="17">
    <mergeCell ref="I2:L2"/>
    <mergeCell ref="D5:F5"/>
    <mergeCell ref="C27:L27"/>
    <mergeCell ref="C36:M36"/>
    <mergeCell ref="C35:M35"/>
    <mergeCell ref="C28:L28"/>
    <mergeCell ref="C34:M34"/>
    <mergeCell ref="C33:M33"/>
    <mergeCell ref="C31:M31"/>
    <mergeCell ref="E25:I25"/>
    <mergeCell ref="C32:M32"/>
    <mergeCell ref="F51:I51"/>
    <mergeCell ref="C37:M37"/>
    <mergeCell ref="J42:L49"/>
    <mergeCell ref="C40:M40"/>
    <mergeCell ref="C38:M38"/>
    <mergeCell ref="C39:M39"/>
  </mergeCells>
  <phoneticPr fontId="19" type="noConversion"/>
  <dataValidations count="2">
    <dataValidation type="list" allowBlank="1" showInputMessage="1" showErrorMessage="1" sqref="F22:F24 F12:F20" xr:uid="{00000000-0002-0000-0700-000000000000}">
      <formula1>$G$42:$G$44</formula1>
    </dataValidation>
    <dataValidation type="list" allowBlank="1" showInputMessage="1" showErrorMessage="1" sqref="F21" xr:uid="{00000000-0002-0000-0700-000001000000}">
      <formula1>$G$44</formula1>
    </dataValidation>
  </dataValidations>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E2CFE1"/>
  </sheetPr>
  <dimension ref="A1:AD152"/>
  <sheetViews>
    <sheetView showGridLines="0" showRowColHeaders="0" zoomScaleNormal="100" workbookViewId="0">
      <selection activeCell="D12" sqref="D12"/>
    </sheetView>
  </sheetViews>
  <sheetFormatPr defaultColWidth="9.28515625" defaultRowHeight="16.5" x14ac:dyDescent="0.3"/>
  <cols>
    <col min="1" max="1" width="3.85546875" style="306" customWidth="1"/>
    <col min="2" max="2" width="2.7109375" style="306" customWidth="1"/>
    <col min="3" max="3" width="3.140625" style="306" customWidth="1"/>
    <col min="4" max="4" width="26.42578125" style="306" customWidth="1"/>
    <col min="5" max="5" width="36.42578125" style="306" customWidth="1"/>
    <col min="6" max="6" width="10" style="306" customWidth="1"/>
    <col min="7" max="8" width="14.42578125" style="306" customWidth="1"/>
    <col min="9" max="9" width="12.7109375" style="306" customWidth="1"/>
    <col min="10" max="11" width="11.42578125" style="306" customWidth="1"/>
    <col min="12" max="12" width="6.28515625" style="306" customWidth="1"/>
    <col min="13" max="13" width="12" style="311" customWidth="1"/>
    <col min="14" max="14" width="12" style="311" hidden="1" customWidth="1"/>
    <col min="15" max="15" width="18.42578125" style="311" hidden="1" customWidth="1"/>
    <col min="16" max="16" width="26.42578125" style="311" hidden="1" customWidth="1"/>
    <col min="17" max="17" width="22.42578125" style="311" hidden="1" customWidth="1"/>
    <col min="18" max="19" width="22.28515625" style="311" hidden="1" customWidth="1"/>
    <col min="20" max="20" width="21" style="311" hidden="1" customWidth="1"/>
    <col min="21" max="21" width="9.28515625" style="311" customWidth="1"/>
    <col min="22" max="22" width="13" style="311" bestFit="1" customWidth="1"/>
    <col min="23" max="30" width="9.28515625" style="311"/>
    <col min="31" max="16384" width="9.28515625" style="306"/>
  </cols>
  <sheetData>
    <row r="1" spans="2:30" ht="20.100000000000001" customHeight="1" thickBot="1" x14ac:dyDescent="0.35"/>
    <row r="2" spans="2:30" x14ac:dyDescent="0.3">
      <c r="B2" s="124"/>
      <c r="C2" s="126"/>
      <c r="D2" s="126"/>
      <c r="E2" s="126"/>
      <c r="F2" s="126"/>
      <c r="G2" s="126"/>
      <c r="H2" s="126"/>
      <c r="I2" s="158"/>
    </row>
    <row r="3" spans="2:30" ht="33.75" x14ac:dyDescent="0.5">
      <c r="B3" s="128"/>
      <c r="C3" s="76"/>
      <c r="D3" s="76"/>
      <c r="E3" s="76"/>
      <c r="F3" s="738" t="s">
        <v>13872</v>
      </c>
      <c r="G3" s="76"/>
      <c r="H3" s="75"/>
      <c r="I3" s="739"/>
      <c r="J3" s="735"/>
      <c r="K3" s="735"/>
      <c r="P3" s="457"/>
      <c r="Q3" s="408"/>
    </row>
    <row r="4" spans="2:30" x14ac:dyDescent="0.3">
      <c r="B4" s="128"/>
      <c r="C4" s="76"/>
      <c r="D4" s="76"/>
      <c r="E4" s="76"/>
      <c r="F4" s="76" t="s">
        <v>13873</v>
      </c>
      <c r="G4" s="76"/>
      <c r="H4" s="76"/>
      <c r="I4" s="132"/>
      <c r="P4" s="408"/>
      <c r="Q4" s="408"/>
    </row>
    <row r="5" spans="2:30" ht="18" x14ac:dyDescent="0.35">
      <c r="B5" s="128"/>
      <c r="C5" s="76"/>
      <c r="D5" s="76"/>
      <c r="E5" s="76"/>
      <c r="F5" s="1015">
        <f>SUM(H12:H19)</f>
        <v>0</v>
      </c>
      <c r="G5" s="1028"/>
      <c r="H5" s="58"/>
      <c r="I5" s="90"/>
      <c r="J5" s="317"/>
      <c r="K5" s="317"/>
      <c r="P5" s="604" t="s">
        <v>13874</v>
      </c>
      <c r="Q5" s="604"/>
    </row>
    <row r="6" spans="2:30" x14ac:dyDescent="0.3">
      <c r="B6" s="128"/>
      <c r="C6" s="76"/>
      <c r="D6" s="76"/>
      <c r="E6" s="76"/>
      <c r="F6" s="76"/>
      <c r="G6" s="76"/>
      <c r="H6" s="76"/>
      <c r="I6" s="132"/>
      <c r="P6" s="604"/>
      <c r="Q6" s="604"/>
    </row>
    <row r="7" spans="2:30" ht="30" customHeight="1" x14ac:dyDescent="0.3">
      <c r="B7" s="128"/>
      <c r="C7" s="76"/>
      <c r="D7" s="76"/>
      <c r="E7" s="76"/>
      <c r="F7" s="76"/>
      <c r="G7" s="76"/>
      <c r="H7" s="76"/>
      <c r="I7" s="132"/>
      <c r="P7" s="840" t="s">
        <v>13875</v>
      </c>
      <c r="Q7" s="841" t="s">
        <v>13876</v>
      </c>
      <c r="Z7" s="306"/>
      <c r="AA7" s="306"/>
      <c r="AB7" s="306"/>
      <c r="AC7" s="306"/>
      <c r="AD7" s="306"/>
    </row>
    <row r="8" spans="2:30" ht="18" customHeight="1" x14ac:dyDescent="0.3">
      <c r="B8" s="128"/>
      <c r="C8" s="76"/>
      <c r="D8" s="740" t="s">
        <v>13877</v>
      </c>
      <c r="E8" s="741"/>
      <c r="F8" s="76"/>
      <c r="G8" s="76"/>
      <c r="H8" s="76"/>
      <c r="I8" s="132"/>
      <c r="P8" s="619" t="s">
        <v>13878</v>
      </c>
      <c r="Q8" s="842">
        <f>H33</f>
        <v>1.2673716323459692</v>
      </c>
      <c r="Z8" s="306"/>
      <c r="AA8" s="306"/>
      <c r="AB8" s="306"/>
      <c r="AC8" s="306"/>
      <c r="AD8" s="306"/>
    </row>
    <row r="9" spans="2:30" ht="13.5" customHeight="1" x14ac:dyDescent="0.3">
      <c r="B9" s="128"/>
      <c r="C9" s="76"/>
      <c r="D9" s="76"/>
      <c r="E9" s="76"/>
      <c r="F9" s="76"/>
      <c r="G9" s="76"/>
      <c r="H9" s="76"/>
      <c r="I9" s="132"/>
      <c r="P9" s="620" t="s">
        <v>13879</v>
      </c>
      <c r="Q9" s="842">
        <f>H69</f>
        <v>0.7511372604658999</v>
      </c>
      <c r="Z9" s="306"/>
      <c r="AA9" s="306"/>
      <c r="AB9" s="306"/>
      <c r="AC9" s="306"/>
      <c r="AD9" s="306"/>
    </row>
    <row r="10" spans="2:30" ht="40.5" x14ac:dyDescent="0.3">
      <c r="B10" s="128"/>
      <c r="C10" s="76"/>
      <c r="D10" s="694" t="s">
        <v>13880</v>
      </c>
      <c r="E10" s="663" t="s">
        <v>13881</v>
      </c>
      <c r="F10" s="663" t="s">
        <v>13882</v>
      </c>
      <c r="G10" s="694" t="s">
        <v>13883</v>
      </c>
      <c r="H10" s="663" t="s">
        <v>13884</v>
      </c>
      <c r="I10" s="742"/>
      <c r="J10" s="736"/>
      <c r="K10" s="736"/>
      <c r="P10" s="620" t="s">
        <v>13885</v>
      </c>
      <c r="Q10" s="842">
        <f>H63</f>
        <v>1.5564952950949482</v>
      </c>
      <c r="Z10" s="306"/>
      <c r="AA10" s="306"/>
      <c r="AB10" s="306"/>
      <c r="AC10" s="306"/>
      <c r="AD10" s="306"/>
    </row>
    <row r="11" spans="2:30" ht="15" customHeight="1" x14ac:dyDescent="0.3">
      <c r="B11" s="128"/>
      <c r="C11" s="159"/>
      <c r="D11" s="843" t="s">
        <v>13886</v>
      </c>
      <c r="E11" s="752" t="s">
        <v>13887</v>
      </c>
      <c r="F11" s="752">
        <v>1000</v>
      </c>
      <c r="G11" s="753">
        <f>IF(E11="","",VLOOKUP(E11,$P$8:$Q$20,2,FALSE))</f>
        <v>0.3356455119577596</v>
      </c>
      <c r="H11" s="754">
        <f>IF(F11="", "",F11*G11/1000)</f>
        <v>0.3356455119577596</v>
      </c>
      <c r="I11" s="743"/>
      <c r="J11" s="733"/>
      <c r="K11" s="733"/>
      <c r="P11" s="620" t="s">
        <v>13888</v>
      </c>
      <c r="Q11" s="842">
        <f>H72</f>
        <v>1.2776289740305113</v>
      </c>
      <c r="Z11" s="306"/>
      <c r="AA11" s="306"/>
      <c r="AB11" s="306"/>
      <c r="AC11" s="306"/>
      <c r="AD11" s="306"/>
    </row>
    <row r="12" spans="2:30" ht="15" customHeight="1" x14ac:dyDescent="0.3">
      <c r="B12" s="128"/>
      <c r="C12" s="696">
        <v>1</v>
      </c>
      <c r="D12" s="844"/>
      <c r="E12" s="744"/>
      <c r="F12" s="744"/>
      <c r="G12" s="745" t="str">
        <f>IF(E12="","",VLOOKUP(E12,$P$8:$Q$20,2,FALSE))</f>
        <v/>
      </c>
      <c r="H12" s="745" t="str">
        <f>IF(F12="", "",F12*G12/1000)</f>
        <v/>
      </c>
      <c r="I12" s="746"/>
      <c r="J12" s="734"/>
      <c r="K12" s="734"/>
      <c r="P12" s="620" t="s">
        <v>13887</v>
      </c>
      <c r="Q12" s="842">
        <f>H75</f>
        <v>0.3356455119577596</v>
      </c>
      <c r="Z12" s="306"/>
      <c r="AA12" s="306"/>
      <c r="AB12" s="306"/>
      <c r="AC12" s="306"/>
      <c r="AD12" s="306"/>
    </row>
    <row r="13" spans="2:30" ht="15" customHeight="1" x14ac:dyDescent="0.3">
      <c r="B13" s="128"/>
      <c r="C13" s="696">
        <v>2</v>
      </c>
      <c r="D13" s="844"/>
      <c r="E13" s="744"/>
      <c r="F13" s="744"/>
      <c r="G13" s="745" t="str">
        <f t="shared" ref="G13:G18" si="0">IF(E13="","",VLOOKUP(E13,$P$8:$Q$20,2,FALSE))</f>
        <v/>
      </c>
      <c r="H13" s="745" t="str">
        <f t="shared" ref="H13:H19" si="1">IF(F13="", "",F13*G13/1000)</f>
        <v/>
      </c>
      <c r="I13" s="746"/>
      <c r="J13" s="734"/>
      <c r="K13" s="734"/>
      <c r="P13" s="620" t="s">
        <v>13889</v>
      </c>
      <c r="Q13" s="842">
        <f>H83</f>
        <v>0.93461002947499938</v>
      </c>
      <c r="Z13" s="306"/>
      <c r="AA13" s="306"/>
      <c r="AB13" s="306"/>
      <c r="AC13" s="306"/>
      <c r="AD13" s="306"/>
    </row>
    <row r="14" spans="2:30" ht="15" customHeight="1" x14ac:dyDescent="0.3">
      <c r="B14" s="128"/>
      <c r="C14" s="696">
        <v>3</v>
      </c>
      <c r="D14" s="844"/>
      <c r="E14" s="744"/>
      <c r="F14" s="744"/>
      <c r="G14" s="745" t="str">
        <f t="shared" si="0"/>
        <v/>
      </c>
      <c r="H14" s="745" t="str">
        <f t="shared" si="1"/>
        <v/>
      </c>
      <c r="I14" s="746"/>
      <c r="J14" s="734"/>
      <c r="K14" s="734"/>
      <c r="P14" s="620" t="s">
        <v>13890</v>
      </c>
      <c r="Q14" s="842">
        <f>H103</f>
        <v>0.58718783889122894</v>
      </c>
      <c r="Z14" s="306"/>
      <c r="AA14" s="306"/>
      <c r="AB14" s="306"/>
      <c r="AC14" s="306"/>
      <c r="AD14" s="306"/>
    </row>
    <row r="15" spans="2:30" ht="15" customHeight="1" x14ac:dyDescent="0.3">
      <c r="B15" s="128"/>
      <c r="C15" s="696">
        <v>4</v>
      </c>
      <c r="D15" s="844"/>
      <c r="E15" s="744"/>
      <c r="F15" s="744"/>
      <c r="G15" s="745" t="str">
        <f t="shared" si="0"/>
        <v/>
      </c>
      <c r="H15" s="745" t="str">
        <f t="shared" si="1"/>
        <v/>
      </c>
      <c r="I15" s="746"/>
      <c r="J15" s="734"/>
      <c r="K15" s="734"/>
      <c r="P15" s="620" t="s">
        <v>13891</v>
      </c>
      <c r="Q15" s="842">
        <f>H106</f>
        <v>1.4013392634880595</v>
      </c>
      <c r="Z15" s="306"/>
      <c r="AA15" s="306"/>
      <c r="AB15" s="306"/>
      <c r="AC15" s="306"/>
      <c r="AD15" s="306"/>
    </row>
    <row r="16" spans="2:30" ht="15" customHeight="1" x14ac:dyDescent="0.3">
      <c r="B16" s="128"/>
      <c r="C16" s="696">
        <v>5</v>
      </c>
      <c r="D16" s="844"/>
      <c r="E16" s="744"/>
      <c r="F16" s="744"/>
      <c r="G16" s="745" t="str">
        <f t="shared" si="0"/>
        <v/>
      </c>
      <c r="H16" s="745" t="str">
        <f t="shared" si="1"/>
        <v/>
      </c>
      <c r="I16" s="746"/>
      <c r="J16" s="734"/>
      <c r="K16" s="734"/>
      <c r="P16" s="620" t="s">
        <v>13892</v>
      </c>
      <c r="Q16" s="842">
        <f>H110</f>
        <v>0.70083345961509325</v>
      </c>
      <c r="R16" s="1027"/>
    </row>
    <row r="17" spans="1:30" ht="15" customHeight="1" x14ac:dyDescent="0.3">
      <c r="B17" s="128"/>
      <c r="C17" s="696">
        <v>6</v>
      </c>
      <c r="D17" s="844"/>
      <c r="E17" s="744"/>
      <c r="F17" s="744"/>
      <c r="G17" s="745" t="str">
        <f t="shared" si="0"/>
        <v/>
      </c>
      <c r="H17" s="745" t="str">
        <f t="shared" si="1"/>
        <v/>
      </c>
      <c r="I17" s="746"/>
      <c r="J17" s="734"/>
      <c r="K17" s="734"/>
      <c r="P17" s="620" t="s">
        <v>13893</v>
      </c>
      <c r="Q17" s="842">
        <f>H117</f>
        <v>0.59195770255478219</v>
      </c>
      <c r="R17" s="1027"/>
    </row>
    <row r="18" spans="1:30" ht="15" customHeight="1" x14ac:dyDescent="0.3">
      <c r="B18" s="128"/>
      <c r="C18" s="696">
        <v>7</v>
      </c>
      <c r="D18" s="844"/>
      <c r="E18" s="744"/>
      <c r="F18" s="744"/>
      <c r="G18" s="745" t="str">
        <f t="shared" si="0"/>
        <v/>
      </c>
      <c r="H18" s="745" t="str">
        <f t="shared" si="1"/>
        <v/>
      </c>
      <c r="I18" s="746"/>
      <c r="J18" s="734"/>
      <c r="K18" s="734"/>
      <c r="P18" s="620" t="s">
        <v>13894</v>
      </c>
      <c r="Q18" s="842">
        <f>H133</f>
        <v>1.5969331236934732</v>
      </c>
      <c r="R18" s="458"/>
    </row>
    <row r="19" spans="1:30" ht="15" customHeight="1" x14ac:dyDescent="0.3">
      <c r="B19" s="128"/>
      <c r="C19" s="696">
        <v>8</v>
      </c>
      <c r="D19" s="160"/>
      <c r="E19" s="744"/>
      <c r="F19" s="744"/>
      <c r="G19" s="745" t="str">
        <f>IF(E19="","",VLOOKUP(E19,$P$8:$Q$20,2,FALSE))</f>
        <v/>
      </c>
      <c r="H19" s="745" t="str">
        <f t="shared" si="1"/>
        <v/>
      </c>
      <c r="I19" s="746"/>
      <c r="J19" s="734"/>
      <c r="K19" s="734"/>
      <c r="P19" s="620" t="s">
        <v>13895</v>
      </c>
      <c r="Q19" s="842">
        <f>H136</f>
        <v>1.9773464525594606</v>
      </c>
      <c r="R19" s="459"/>
      <c r="S19" s="459"/>
    </row>
    <row r="20" spans="1:30" x14ac:dyDescent="0.3">
      <c r="B20" s="128"/>
      <c r="C20" s="76"/>
      <c r="D20" s="76"/>
      <c r="E20" s="76"/>
      <c r="F20" s="76"/>
      <c r="G20" s="747"/>
      <c r="H20" s="748"/>
      <c r="I20" s="749"/>
      <c r="J20" s="737"/>
      <c r="K20" s="737"/>
      <c r="P20" s="620" t="s">
        <v>13896</v>
      </c>
      <c r="Q20" s="842">
        <f>H149</f>
        <v>1.617577720492652</v>
      </c>
      <c r="R20" s="459"/>
      <c r="S20" s="459"/>
    </row>
    <row r="21" spans="1:30" ht="17.25" thickBot="1" x14ac:dyDescent="0.35">
      <c r="B21" s="133"/>
      <c r="C21" s="135"/>
      <c r="D21" s="135"/>
      <c r="E21" s="135"/>
      <c r="F21" s="135"/>
      <c r="G21" s="135"/>
      <c r="H21" s="135"/>
      <c r="I21" s="144"/>
      <c r="P21" s="459"/>
      <c r="Q21" s="459"/>
      <c r="R21" s="456"/>
      <c r="S21" s="456"/>
      <c r="AD21" s="306"/>
    </row>
    <row r="22" spans="1:30" x14ac:dyDescent="0.3">
      <c r="P22" s="455"/>
      <c r="Q22" s="456"/>
      <c r="R22" s="451"/>
      <c r="S22" s="452"/>
      <c r="AD22" s="306"/>
    </row>
    <row r="23" spans="1:30" s="311" customFormat="1" x14ac:dyDescent="0.3">
      <c r="C23" s="1029" t="s">
        <v>13897</v>
      </c>
      <c r="D23" s="1030"/>
      <c r="E23" s="1030"/>
      <c r="F23" s="1030"/>
      <c r="G23" s="1030"/>
      <c r="H23" s="1030"/>
      <c r="I23" s="1031"/>
      <c r="J23" s="750"/>
      <c r="K23" s="750"/>
      <c r="L23" s="750"/>
      <c r="P23" s="451"/>
      <c r="Q23" s="451"/>
      <c r="R23" s="451"/>
      <c r="S23" s="452"/>
    </row>
    <row r="24" spans="1:30" s="311" customFormat="1" ht="15" customHeight="1" x14ac:dyDescent="0.3">
      <c r="C24" s="1024"/>
      <c r="D24" s="1025"/>
      <c r="E24" s="1025"/>
      <c r="F24" s="1025"/>
      <c r="G24" s="1025"/>
      <c r="H24" s="1025"/>
      <c r="I24" s="1026"/>
      <c r="J24" s="751"/>
      <c r="K24" s="751"/>
      <c r="L24" s="751"/>
      <c r="P24" s="451"/>
      <c r="Q24" s="451"/>
      <c r="R24" s="451"/>
      <c r="S24" s="452"/>
    </row>
    <row r="25" spans="1:30" s="311" customFormat="1" x14ac:dyDescent="0.3">
      <c r="C25" s="1024"/>
      <c r="D25" s="1025"/>
      <c r="E25" s="1025"/>
      <c r="F25" s="1025"/>
      <c r="G25" s="1025"/>
      <c r="H25" s="1025"/>
      <c r="I25" s="1026"/>
      <c r="J25" s="751"/>
      <c r="K25" s="751"/>
      <c r="L25" s="751"/>
      <c r="P25" s="451"/>
      <c r="Q25" s="451"/>
      <c r="R25" s="451"/>
      <c r="S25" s="452"/>
    </row>
    <row r="26" spans="1:30" s="311" customFormat="1" x14ac:dyDescent="0.3">
      <c r="C26" s="1024"/>
      <c r="D26" s="1025"/>
      <c r="E26" s="1025"/>
      <c r="F26" s="1025"/>
      <c r="G26" s="1025"/>
      <c r="H26" s="1025"/>
      <c r="I26" s="1026"/>
      <c r="J26" s="751"/>
      <c r="K26" s="751"/>
      <c r="L26" s="751"/>
      <c r="P26" s="451"/>
      <c r="Q26" s="453"/>
      <c r="R26" s="451"/>
      <c r="S26" s="452"/>
    </row>
    <row r="27" spans="1:30" s="311" customFormat="1" x14ac:dyDescent="0.3">
      <c r="C27" s="845"/>
      <c r="D27" s="1025"/>
      <c r="E27" s="1025"/>
      <c r="F27" s="1025"/>
      <c r="G27" s="1025"/>
      <c r="H27" s="1025"/>
      <c r="I27" s="1026"/>
      <c r="J27" s="751"/>
      <c r="K27" s="751"/>
      <c r="L27" s="751"/>
      <c r="P27" s="451"/>
      <c r="Q27" s="454"/>
      <c r="R27" s="451"/>
      <c r="S27" s="452"/>
    </row>
    <row r="28" spans="1:30" s="408" customFormat="1" hidden="1" x14ac:dyDescent="0.3">
      <c r="A28" s="311"/>
      <c r="B28" s="311" t="s">
        <v>13898</v>
      </c>
      <c r="C28" s="311"/>
      <c r="D28" s="311"/>
      <c r="E28" s="311"/>
      <c r="F28" s="311"/>
      <c r="G28" s="311"/>
      <c r="H28" s="311"/>
      <c r="I28" s="311"/>
      <c r="J28" s="311"/>
      <c r="K28" s="311"/>
      <c r="L28" s="311"/>
      <c r="M28" s="311"/>
      <c r="N28" s="311"/>
      <c r="P28" s="447"/>
      <c r="Q28" s="447"/>
      <c r="R28" s="447"/>
      <c r="S28" s="448"/>
    </row>
    <row r="29" spans="1:30" hidden="1" x14ac:dyDescent="0.3">
      <c r="M29" s="306"/>
      <c r="N29" s="306"/>
      <c r="O29" s="306"/>
      <c r="P29" s="306"/>
      <c r="Q29" s="306"/>
      <c r="R29" s="306"/>
      <c r="S29" s="306"/>
      <c r="T29" s="306"/>
      <c r="U29" s="306"/>
      <c r="V29" s="306"/>
      <c r="W29" s="306"/>
      <c r="X29" s="306"/>
      <c r="Y29" s="306"/>
      <c r="Z29" s="306"/>
      <c r="AA29" s="306"/>
      <c r="AB29" s="306"/>
      <c r="AC29" s="306"/>
      <c r="AD29" s="306"/>
    </row>
    <row r="30" spans="1:30" s="310" customFormat="1" ht="82.5" hidden="1" x14ac:dyDescent="0.3">
      <c r="A30" s="620" t="s">
        <v>13899</v>
      </c>
      <c r="B30" s="620" t="s">
        <v>13900</v>
      </c>
      <c r="C30" s="621" t="s">
        <v>13901</v>
      </c>
      <c r="D30" s="620"/>
      <c r="E30" s="620"/>
      <c r="F30" s="620"/>
      <c r="G30" s="620" t="s">
        <v>13902</v>
      </c>
      <c r="H30" s="620" t="s">
        <v>13903</v>
      </c>
      <c r="I30" s="620"/>
      <c r="J30" s="620" t="s">
        <v>13904</v>
      </c>
      <c r="K30" s="620"/>
      <c r="L30" s="620"/>
      <c r="M30" s="620" t="s">
        <v>13905</v>
      </c>
      <c r="N30" s="622"/>
      <c r="O30" s="622"/>
    </row>
    <row r="31" spans="1:30" s="310" customFormat="1" hidden="1" x14ac:dyDescent="0.3">
      <c r="A31" s="620"/>
      <c r="B31" s="620"/>
      <c r="C31" s="621"/>
      <c r="D31" s="620"/>
      <c r="E31" s="620"/>
      <c r="F31" s="620"/>
      <c r="G31" s="620"/>
      <c r="H31" s="622" t="s">
        <v>13906</v>
      </c>
      <c r="I31" s="620"/>
      <c r="J31" s="622" t="s">
        <v>13906</v>
      </c>
      <c r="K31" s="622"/>
      <c r="L31" s="622"/>
      <c r="M31" s="622" t="s">
        <v>13906</v>
      </c>
      <c r="N31" s="622" t="s">
        <v>13907</v>
      </c>
      <c r="O31" s="622" t="s">
        <v>13907</v>
      </c>
    </row>
    <row r="32" spans="1:30" s="310" customFormat="1" hidden="1" x14ac:dyDescent="0.3">
      <c r="A32" s="622" t="s">
        <v>13878</v>
      </c>
      <c r="B32" s="622" t="s">
        <v>13908</v>
      </c>
      <c r="C32" s="622" t="s">
        <v>13909</v>
      </c>
      <c r="D32" s="622"/>
      <c r="E32" s="622"/>
      <c r="F32" s="622"/>
      <c r="G32" s="622"/>
      <c r="H32" s="622">
        <v>61484</v>
      </c>
      <c r="I32" s="622"/>
      <c r="J32" s="622">
        <v>63870</v>
      </c>
      <c r="K32" s="622"/>
      <c r="L32" s="622"/>
      <c r="M32" s="622">
        <v>46549</v>
      </c>
      <c r="N32" s="622">
        <v>48513</v>
      </c>
      <c r="O32" s="622">
        <v>49807</v>
      </c>
    </row>
    <row r="33" spans="1:15" s="449" customFormat="1" ht="19.5" hidden="1" x14ac:dyDescent="0.4">
      <c r="A33" s="620" t="s">
        <v>13910</v>
      </c>
      <c r="B33" s="620"/>
      <c r="C33" s="620"/>
      <c r="D33" s="620"/>
      <c r="E33" s="620"/>
      <c r="F33" s="620"/>
      <c r="G33" s="620" t="s">
        <v>13911</v>
      </c>
      <c r="H33" s="623">
        <f>H32/N32</f>
        <v>1.2673716323459692</v>
      </c>
      <c r="I33" s="620"/>
      <c r="J33" s="623">
        <f>J32/N32</f>
        <v>1.3165543256446726</v>
      </c>
      <c r="K33" s="623"/>
      <c r="L33" s="623"/>
      <c r="M33" s="620"/>
      <c r="N33" s="620"/>
      <c r="O33" s="620"/>
    </row>
    <row r="34" spans="1:15" s="310" customFormat="1" hidden="1" x14ac:dyDescent="0.3">
      <c r="A34" s="622"/>
      <c r="B34" s="622"/>
      <c r="C34" s="622"/>
      <c r="D34" s="622"/>
      <c r="E34" s="622"/>
      <c r="F34" s="622"/>
      <c r="G34" s="622"/>
      <c r="H34" s="622" t="s">
        <v>13906</v>
      </c>
      <c r="I34" s="622"/>
      <c r="J34" s="622" t="s">
        <v>13906</v>
      </c>
      <c r="K34" s="622"/>
      <c r="L34" s="622"/>
      <c r="M34" s="622" t="s">
        <v>13906</v>
      </c>
      <c r="N34" s="622" t="s">
        <v>13907</v>
      </c>
      <c r="O34" s="622" t="s">
        <v>13907</v>
      </c>
    </row>
    <row r="35" spans="1:15" s="310" customFormat="1" hidden="1" x14ac:dyDescent="0.3">
      <c r="A35" s="622" t="s">
        <v>13912</v>
      </c>
      <c r="B35" s="622" t="s">
        <v>13913</v>
      </c>
      <c r="C35" s="622" t="s">
        <v>13914</v>
      </c>
      <c r="D35" s="622"/>
      <c r="E35" s="622"/>
      <c r="F35" s="622"/>
      <c r="G35" s="622"/>
      <c r="H35" s="622">
        <v>9378</v>
      </c>
      <c r="I35" s="620"/>
      <c r="J35" s="622">
        <v>9676</v>
      </c>
      <c r="K35" s="622"/>
      <c r="L35" s="622"/>
      <c r="M35" s="622">
        <v>10581</v>
      </c>
      <c r="N35" s="622">
        <v>8645</v>
      </c>
      <c r="O35" s="622">
        <v>8063</v>
      </c>
    </row>
    <row r="36" spans="1:15" s="310" customFormat="1" hidden="1" x14ac:dyDescent="0.3">
      <c r="A36" s="622" t="s">
        <v>13912</v>
      </c>
      <c r="B36" s="622" t="s">
        <v>13915</v>
      </c>
      <c r="C36" s="622" t="s">
        <v>13916</v>
      </c>
      <c r="D36" s="622"/>
      <c r="E36" s="622"/>
      <c r="F36" s="622"/>
      <c r="G36" s="622"/>
      <c r="H36" s="622">
        <v>3312</v>
      </c>
      <c r="I36" s="622"/>
      <c r="J36" s="622">
        <v>4410</v>
      </c>
      <c r="K36" s="622"/>
      <c r="L36" s="622"/>
      <c r="M36" s="622">
        <v>4372</v>
      </c>
      <c r="N36" s="622">
        <v>4181</v>
      </c>
      <c r="O36" s="622">
        <v>3857</v>
      </c>
    </row>
    <row r="37" spans="1:15" s="310" customFormat="1" hidden="1" x14ac:dyDescent="0.3">
      <c r="A37" s="622" t="s">
        <v>13912</v>
      </c>
      <c r="B37" s="622" t="s">
        <v>13915</v>
      </c>
      <c r="C37" s="622" t="s">
        <v>13917</v>
      </c>
      <c r="D37" s="622"/>
      <c r="E37" s="622"/>
      <c r="F37" s="622"/>
      <c r="G37" s="622"/>
      <c r="H37" s="622">
        <v>7490</v>
      </c>
      <c r="I37" s="622"/>
      <c r="J37" s="622">
        <v>7334</v>
      </c>
      <c r="K37" s="622"/>
      <c r="L37" s="622"/>
      <c r="M37" s="622">
        <v>5946</v>
      </c>
      <c r="N37" s="622">
        <v>4504</v>
      </c>
      <c r="O37" s="622">
        <v>4064</v>
      </c>
    </row>
    <row r="38" spans="1:15" s="310" customFormat="1" hidden="1" x14ac:dyDescent="0.3">
      <c r="A38" s="622" t="s">
        <v>13912</v>
      </c>
      <c r="B38" s="622" t="s">
        <v>13915</v>
      </c>
      <c r="C38" s="622" t="s">
        <v>13918</v>
      </c>
      <c r="D38" s="622"/>
      <c r="E38" s="622"/>
      <c r="F38" s="622"/>
      <c r="G38" s="622"/>
      <c r="H38" s="622">
        <v>6672</v>
      </c>
      <c r="I38" s="622"/>
      <c r="J38" s="622">
        <v>7398</v>
      </c>
      <c r="K38" s="622"/>
      <c r="L38" s="622"/>
      <c r="M38" s="622">
        <v>4624</v>
      </c>
      <c r="N38" s="622">
        <v>5691</v>
      </c>
      <c r="O38" s="622">
        <v>7064</v>
      </c>
    </row>
    <row r="39" spans="1:15" s="310" customFormat="1" hidden="1" x14ac:dyDescent="0.3">
      <c r="A39" s="622" t="s">
        <v>13912</v>
      </c>
      <c r="B39" s="622" t="s">
        <v>13915</v>
      </c>
      <c r="C39" s="622" t="s">
        <v>13919</v>
      </c>
      <c r="D39" s="622"/>
      <c r="E39" s="622"/>
      <c r="F39" s="622"/>
      <c r="G39" s="622"/>
      <c r="H39" s="622">
        <v>5869</v>
      </c>
      <c r="I39" s="622"/>
      <c r="J39" s="622">
        <v>5949</v>
      </c>
      <c r="K39" s="622"/>
      <c r="L39" s="622"/>
      <c r="M39" s="622">
        <v>6005</v>
      </c>
      <c r="N39" s="622">
        <v>3835</v>
      </c>
      <c r="O39" s="622">
        <v>3924</v>
      </c>
    </row>
    <row r="40" spans="1:15" s="310" customFormat="1" hidden="1" x14ac:dyDescent="0.3">
      <c r="A40" s="622" t="s">
        <v>13912</v>
      </c>
      <c r="B40" s="622" t="s">
        <v>13915</v>
      </c>
      <c r="C40" s="622" t="s">
        <v>13920</v>
      </c>
      <c r="D40" s="622"/>
      <c r="E40" s="622"/>
      <c r="F40" s="622"/>
      <c r="G40" s="622"/>
      <c r="H40" s="622">
        <v>4236</v>
      </c>
      <c r="I40" s="622"/>
      <c r="J40" s="622">
        <v>4112</v>
      </c>
      <c r="K40" s="622"/>
      <c r="L40" s="622"/>
      <c r="M40" s="622">
        <v>4139</v>
      </c>
      <c r="N40" s="622">
        <v>3634</v>
      </c>
      <c r="O40" s="622">
        <v>3600</v>
      </c>
    </row>
    <row r="41" spans="1:15" s="310" customFormat="1" hidden="1" x14ac:dyDescent="0.3">
      <c r="A41" s="622" t="s">
        <v>13912</v>
      </c>
      <c r="B41" s="622" t="s">
        <v>13908</v>
      </c>
      <c r="C41" s="622" t="s">
        <v>13921</v>
      </c>
      <c r="D41" s="622"/>
      <c r="E41" s="622"/>
      <c r="F41" s="622"/>
      <c r="G41" s="622"/>
      <c r="H41" s="622">
        <v>65887</v>
      </c>
      <c r="I41" s="622"/>
      <c r="J41" s="622">
        <v>62206</v>
      </c>
      <c r="K41" s="622"/>
      <c r="L41" s="622"/>
      <c r="M41" s="622">
        <v>59607</v>
      </c>
      <c r="N41" s="622">
        <v>30141</v>
      </c>
      <c r="O41" s="622">
        <v>31994</v>
      </c>
    </row>
    <row r="42" spans="1:15" s="310" customFormat="1" hidden="1" x14ac:dyDescent="0.3">
      <c r="A42" s="622" t="s">
        <v>13912</v>
      </c>
      <c r="B42" s="622" t="s">
        <v>13913</v>
      </c>
      <c r="C42" s="622" t="s">
        <v>13922</v>
      </c>
      <c r="D42" s="622"/>
      <c r="E42" s="622"/>
      <c r="F42" s="622"/>
      <c r="G42" s="622"/>
      <c r="H42" s="622">
        <v>4150</v>
      </c>
      <c r="I42" s="622"/>
      <c r="J42" s="622">
        <f>M42</f>
        <v>5426</v>
      </c>
      <c r="K42" s="622"/>
      <c r="L42" s="622"/>
      <c r="M42" s="622">
        <v>5426</v>
      </c>
      <c r="N42" s="622">
        <f>O42</f>
        <v>6042</v>
      </c>
      <c r="O42" s="622">
        <v>6042</v>
      </c>
    </row>
    <row r="43" spans="1:15" s="310" customFormat="1" hidden="1" x14ac:dyDescent="0.3">
      <c r="A43" s="622" t="s">
        <v>13912</v>
      </c>
      <c r="B43" s="622" t="s">
        <v>13913</v>
      </c>
      <c r="C43" s="622" t="s">
        <v>13923</v>
      </c>
      <c r="D43" s="622"/>
      <c r="E43" s="622"/>
      <c r="F43" s="622"/>
      <c r="G43" s="622"/>
      <c r="H43" s="622">
        <v>12313</v>
      </c>
      <c r="I43" s="622"/>
      <c r="J43" s="622">
        <v>11021</v>
      </c>
      <c r="K43" s="622"/>
      <c r="L43" s="622"/>
      <c r="M43" s="622">
        <v>11820</v>
      </c>
      <c r="N43" s="622">
        <v>6204</v>
      </c>
      <c r="O43" s="622">
        <v>6664</v>
      </c>
    </row>
    <row r="44" spans="1:15" s="310" customFormat="1" hidden="1" x14ac:dyDescent="0.3">
      <c r="A44" s="622" t="s">
        <v>13912</v>
      </c>
      <c r="B44" s="622" t="s">
        <v>13913</v>
      </c>
      <c r="C44" s="622" t="s">
        <v>13924</v>
      </c>
      <c r="D44" s="622"/>
      <c r="E44" s="622"/>
      <c r="F44" s="622"/>
      <c r="G44" s="622"/>
      <c r="H44" s="622">
        <v>10001</v>
      </c>
      <c r="I44" s="622"/>
      <c r="J44" s="622">
        <v>11946</v>
      </c>
      <c r="K44" s="622"/>
      <c r="L44" s="622"/>
      <c r="M44" s="622">
        <v>10632</v>
      </c>
      <c r="N44" s="622">
        <v>11929</v>
      </c>
      <c r="O44" s="622">
        <v>11732</v>
      </c>
    </row>
    <row r="45" spans="1:15" s="310" customFormat="1" hidden="1" x14ac:dyDescent="0.3">
      <c r="A45" s="622" t="s">
        <v>13912</v>
      </c>
      <c r="B45" s="622" t="s">
        <v>13915</v>
      </c>
      <c r="C45" s="622" t="s">
        <v>13925</v>
      </c>
      <c r="D45" s="622"/>
      <c r="E45" s="622"/>
      <c r="F45" s="622"/>
      <c r="G45" s="622"/>
      <c r="H45" s="622">
        <v>3858</v>
      </c>
      <c r="I45" s="622"/>
      <c r="J45" s="622">
        <v>8760</v>
      </c>
      <c r="K45" s="622"/>
      <c r="L45" s="622"/>
      <c r="M45" s="622">
        <v>12790</v>
      </c>
      <c r="N45" s="622">
        <v>6539</v>
      </c>
      <c r="O45" s="622">
        <v>6928</v>
      </c>
    </row>
    <row r="46" spans="1:15" s="310" customFormat="1" hidden="1" x14ac:dyDescent="0.3">
      <c r="A46" s="622" t="s">
        <v>13912</v>
      </c>
      <c r="B46" s="622" t="s">
        <v>13915</v>
      </c>
      <c r="C46" s="622" t="s">
        <v>13926</v>
      </c>
      <c r="D46" s="622"/>
      <c r="E46" s="622"/>
      <c r="F46" s="622"/>
      <c r="G46" s="622"/>
      <c r="H46" s="622">
        <v>10020</v>
      </c>
      <c r="I46" s="622"/>
      <c r="J46" s="622">
        <v>10084</v>
      </c>
      <c r="K46" s="622"/>
      <c r="L46" s="622"/>
      <c r="M46" s="622">
        <v>10627</v>
      </c>
      <c r="N46" s="622">
        <v>3827</v>
      </c>
      <c r="O46" s="622">
        <v>3835</v>
      </c>
    </row>
    <row r="47" spans="1:15" s="310" customFormat="1" hidden="1" x14ac:dyDescent="0.3">
      <c r="A47" s="622" t="s">
        <v>13912</v>
      </c>
      <c r="B47" s="622" t="s">
        <v>13915</v>
      </c>
      <c r="C47" s="622" t="s">
        <v>13927</v>
      </c>
      <c r="D47" s="622"/>
      <c r="E47" s="622"/>
      <c r="F47" s="622"/>
      <c r="G47" s="622"/>
      <c r="H47" s="622">
        <f>M47</f>
        <v>11713</v>
      </c>
      <c r="I47" s="622"/>
      <c r="J47" s="622">
        <f>M47</f>
        <v>11713</v>
      </c>
      <c r="K47" s="622"/>
      <c r="L47" s="622"/>
      <c r="M47" s="622">
        <v>11713</v>
      </c>
      <c r="N47" s="622">
        <f>O47</f>
        <v>6135</v>
      </c>
      <c r="O47" s="622">
        <v>6135</v>
      </c>
    </row>
    <row r="48" spans="1:15" s="310" customFormat="1" hidden="1" x14ac:dyDescent="0.3">
      <c r="A48" s="622" t="s">
        <v>13912</v>
      </c>
      <c r="B48" s="622" t="s">
        <v>13915</v>
      </c>
      <c r="C48" s="622" t="s">
        <v>13928</v>
      </c>
      <c r="D48" s="622"/>
      <c r="E48" s="622"/>
      <c r="F48" s="622"/>
      <c r="G48" s="622"/>
      <c r="H48" s="622">
        <v>8390</v>
      </c>
      <c r="I48" s="622"/>
      <c r="J48" s="622">
        <v>8887</v>
      </c>
      <c r="K48" s="622"/>
      <c r="L48" s="622"/>
      <c r="M48" s="622">
        <v>7873</v>
      </c>
      <c r="N48" s="622">
        <v>3479</v>
      </c>
      <c r="O48" s="622">
        <v>3302</v>
      </c>
    </row>
    <row r="49" spans="1:15" s="310" customFormat="1" hidden="1" x14ac:dyDescent="0.3">
      <c r="A49" s="622" t="s">
        <v>13912</v>
      </c>
      <c r="B49" s="622" t="s">
        <v>13915</v>
      </c>
      <c r="C49" s="622" t="s">
        <v>13929</v>
      </c>
      <c r="D49" s="622"/>
      <c r="E49" s="622"/>
      <c r="F49" s="622"/>
      <c r="G49" s="622"/>
      <c r="H49" s="622">
        <v>9197</v>
      </c>
      <c r="I49" s="622"/>
      <c r="J49" s="622">
        <v>5930</v>
      </c>
      <c r="K49" s="622"/>
      <c r="L49" s="622"/>
      <c r="M49" s="622">
        <v>4175</v>
      </c>
      <c r="N49" s="622">
        <v>4179</v>
      </c>
      <c r="O49" s="622">
        <v>4329</v>
      </c>
    </row>
    <row r="50" spans="1:15" s="310" customFormat="1" hidden="1" x14ac:dyDescent="0.3">
      <c r="A50" s="622" t="s">
        <v>13912</v>
      </c>
      <c r="B50" s="622" t="s">
        <v>13915</v>
      </c>
      <c r="C50" s="622" t="s">
        <v>13930</v>
      </c>
      <c r="D50" s="622"/>
      <c r="E50" s="622"/>
      <c r="F50" s="622"/>
      <c r="G50" s="622"/>
      <c r="H50" s="622">
        <v>2827</v>
      </c>
      <c r="I50" s="622"/>
      <c r="J50" s="622">
        <v>3293</v>
      </c>
      <c r="K50" s="622"/>
      <c r="L50" s="622"/>
      <c r="M50" s="622">
        <v>928</v>
      </c>
      <c r="N50" s="622">
        <v>3848</v>
      </c>
      <c r="O50" s="622">
        <v>3197</v>
      </c>
    </row>
    <row r="51" spans="1:15" s="310" customFormat="1" hidden="1" x14ac:dyDescent="0.3">
      <c r="A51" s="622" t="s">
        <v>13912</v>
      </c>
      <c r="B51" s="622" t="s">
        <v>13913</v>
      </c>
      <c r="C51" s="622" t="s">
        <v>13931</v>
      </c>
      <c r="D51" s="622"/>
      <c r="E51" s="622"/>
      <c r="F51" s="622"/>
      <c r="G51" s="622"/>
      <c r="H51" s="622">
        <v>16403</v>
      </c>
      <c r="I51" s="622"/>
      <c r="J51" s="622">
        <v>17939</v>
      </c>
      <c r="K51" s="622"/>
      <c r="L51" s="622"/>
      <c r="M51" s="622">
        <v>17492</v>
      </c>
      <c r="N51" s="622">
        <v>9669</v>
      </c>
      <c r="O51" s="622">
        <v>9896</v>
      </c>
    </row>
    <row r="52" spans="1:15" s="310" customFormat="1" hidden="1" x14ac:dyDescent="0.3">
      <c r="A52" s="622" t="s">
        <v>13912</v>
      </c>
      <c r="B52" s="622" t="s">
        <v>13915</v>
      </c>
      <c r="C52" s="622" t="s">
        <v>13932</v>
      </c>
      <c r="D52" s="622"/>
      <c r="E52" s="622"/>
      <c r="F52" s="622"/>
      <c r="G52" s="622"/>
      <c r="H52" s="622">
        <v>12544</v>
      </c>
      <c r="I52" s="622"/>
      <c r="J52" s="622">
        <v>8801</v>
      </c>
      <c r="K52" s="622"/>
      <c r="L52" s="622"/>
      <c r="M52" s="622">
        <v>10981</v>
      </c>
      <c r="N52" s="622">
        <v>8206</v>
      </c>
      <c r="O52" s="622">
        <v>7466</v>
      </c>
    </row>
    <row r="53" spans="1:15" s="310" customFormat="1" hidden="1" x14ac:dyDescent="0.3">
      <c r="A53" s="622" t="s">
        <v>13912</v>
      </c>
      <c r="B53" s="622" t="s">
        <v>13913</v>
      </c>
      <c r="C53" s="622" t="s">
        <v>13933</v>
      </c>
      <c r="D53" s="622"/>
      <c r="E53" s="622"/>
      <c r="F53" s="622"/>
      <c r="G53" s="622"/>
      <c r="H53" s="622">
        <v>17277</v>
      </c>
      <c r="I53" s="622"/>
      <c r="J53" s="622">
        <v>14455</v>
      </c>
      <c r="K53" s="622"/>
      <c r="L53" s="622"/>
      <c r="M53" s="622">
        <v>9112</v>
      </c>
      <c r="N53" s="622">
        <v>7099</v>
      </c>
      <c r="O53" s="622">
        <v>6762</v>
      </c>
    </row>
    <row r="54" spans="1:15" s="310" customFormat="1" hidden="1" x14ac:dyDescent="0.3">
      <c r="A54" s="622" t="s">
        <v>13912</v>
      </c>
      <c r="B54" s="622" t="s">
        <v>13913</v>
      </c>
      <c r="C54" s="622" t="s">
        <v>13934</v>
      </c>
      <c r="D54" s="622"/>
      <c r="E54" s="622"/>
      <c r="F54" s="622"/>
      <c r="G54" s="622"/>
      <c r="H54" s="622">
        <v>4782</v>
      </c>
      <c r="I54" s="622"/>
      <c r="J54" s="622">
        <v>3804</v>
      </c>
      <c r="K54" s="622"/>
      <c r="L54" s="622"/>
      <c r="M54" s="622">
        <v>4407</v>
      </c>
      <c r="N54" s="622">
        <v>5989</v>
      </c>
      <c r="O54" s="622">
        <v>4726</v>
      </c>
    </row>
    <row r="55" spans="1:15" s="310" customFormat="1" hidden="1" x14ac:dyDescent="0.3">
      <c r="A55" s="622" t="s">
        <v>13912</v>
      </c>
      <c r="B55" s="622" t="s">
        <v>13913</v>
      </c>
      <c r="C55" s="622" t="s">
        <v>13935</v>
      </c>
      <c r="D55" s="622"/>
      <c r="E55" s="622"/>
      <c r="F55" s="622"/>
      <c r="G55" s="622"/>
      <c r="H55" s="622">
        <f>M55</f>
        <v>11091</v>
      </c>
      <c r="I55" s="622"/>
      <c r="J55" s="622">
        <f>M55</f>
        <v>11091</v>
      </c>
      <c r="K55" s="622"/>
      <c r="L55" s="622"/>
      <c r="M55" s="622">
        <v>11091</v>
      </c>
      <c r="N55" s="622">
        <f>O55</f>
        <v>15606</v>
      </c>
      <c r="O55" s="622">
        <v>15606</v>
      </c>
    </row>
    <row r="56" spans="1:15" s="310" customFormat="1" hidden="1" x14ac:dyDescent="0.3">
      <c r="A56" s="622" t="s">
        <v>13912</v>
      </c>
      <c r="B56" s="622" t="s">
        <v>13936</v>
      </c>
      <c r="C56" s="622" t="s">
        <v>13937</v>
      </c>
      <c r="D56" s="622"/>
      <c r="E56" s="622"/>
      <c r="F56" s="622"/>
      <c r="G56" s="622"/>
      <c r="H56" s="622">
        <f>M56</f>
        <v>4101</v>
      </c>
      <c r="I56" s="622"/>
      <c r="J56" s="622">
        <f>M56</f>
        <v>4101</v>
      </c>
      <c r="K56" s="622"/>
      <c r="L56" s="622"/>
      <c r="M56" s="622">
        <v>4101</v>
      </c>
      <c r="N56" s="622">
        <f>O56</f>
        <v>1352</v>
      </c>
      <c r="O56" s="622">
        <v>1352</v>
      </c>
    </row>
    <row r="57" spans="1:15" s="310" customFormat="1" hidden="1" x14ac:dyDescent="0.3">
      <c r="A57" s="622" t="s">
        <v>13912</v>
      </c>
      <c r="B57" s="622" t="s">
        <v>13913</v>
      </c>
      <c r="C57" s="622" t="s">
        <v>13938</v>
      </c>
      <c r="D57" s="622"/>
      <c r="E57" s="622"/>
      <c r="F57" s="622"/>
      <c r="G57" s="622"/>
      <c r="H57" s="622">
        <v>36787</v>
      </c>
      <c r="I57" s="622"/>
      <c r="J57" s="622">
        <v>37183</v>
      </c>
      <c r="K57" s="622"/>
      <c r="L57" s="622"/>
      <c r="M57" s="622">
        <v>23299</v>
      </c>
      <c r="N57" s="622">
        <v>14692</v>
      </c>
      <c r="O57" s="622">
        <v>15154</v>
      </c>
    </row>
    <row r="58" spans="1:15" s="310" customFormat="1" hidden="1" x14ac:dyDescent="0.3">
      <c r="A58" s="622" t="s">
        <v>13912</v>
      </c>
      <c r="B58" s="622" t="s">
        <v>13913</v>
      </c>
      <c r="C58" s="622" t="s">
        <v>13939</v>
      </c>
      <c r="D58" s="622"/>
      <c r="E58" s="622"/>
      <c r="F58" s="622"/>
      <c r="G58" s="622"/>
      <c r="H58" s="622">
        <v>9077</v>
      </c>
      <c r="I58" s="622"/>
      <c r="J58" s="622">
        <v>8619</v>
      </c>
      <c r="K58" s="622"/>
      <c r="L58" s="622"/>
      <c r="M58" s="622">
        <v>10679</v>
      </c>
      <c r="N58" s="622">
        <v>14141</v>
      </c>
      <c r="O58" s="622">
        <v>14787</v>
      </c>
    </row>
    <row r="59" spans="1:15" s="310" customFormat="1" hidden="1" x14ac:dyDescent="0.3">
      <c r="A59" s="622" t="s">
        <v>13912</v>
      </c>
      <c r="B59" s="622" t="s">
        <v>13913</v>
      </c>
      <c r="C59" s="622" t="s">
        <v>13940</v>
      </c>
      <c r="D59" s="622"/>
      <c r="E59" s="622"/>
      <c r="F59" s="622"/>
      <c r="G59" s="622"/>
      <c r="H59" s="622">
        <v>13854</v>
      </c>
      <c r="I59" s="622"/>
      <c r="J59" s="622">
        <v>13945</v>
      </c>
      <c r="K59" s="622"/>
      <c r="L59" s="622"/>
      <c r="M59" s="622">
        <v>23232</v>
      </c>
      <c r="N59" s="622">
        <v>10326</v>
      </c>
      <c r="O59" s="622">
        <v>9919</v>
      </c>
    </row>
    <row r="60" spans="1:15" s="310" customFormat="1" hidden="1" x14ac:dyDescent="0.3">
      <c r="A60" s="622" t="s">
        <v>13912</v>
      </c>
      <c r="B60" s="622" t="s">
        <v>13913</v>
      </c>
      <c r="C60" s="622" t="s">
        <v>13941</v>
      </c>
      <c r="D60" s="622"/>
      <c r="E60" s="622"/>
      <c r="F60" s="622"/>
      <c r="G60" s="622"/>
      <c r="H60" s="622">
        <f>M60</f>
        <v>3960</v>
      </c>
      <c r="I60" s="622"/>
      <c r="J60" s="622">
        <f>M60</f>
        <v>3960</v>
      </c>
      <c r="K60" s="622"/>
      <c r="L60" s="622"/>
      <c r="M60" s="622">
        <v>3960</v>
      </c>
      <c r="N60" s="622">
        <f>O60</f>
        <v>263</v>
      </c>
      <c r="O60" s="622">
        <v>263</v>
      </c>
    </row>
    <row r="61" spans="1:15" s="310" customFormat="1" hidden="1" x14ac:dyDescent="0.3">
      <c r="A61" s="622" t="s">
        <v>13912</v>
      </c>
      <c r="B61" s="622" t="s">
        <v>13915</v>
      </c>
      <c r="C61" s="622" t="s">
        <v>13942</v>
      </c>
      <c r="D61" s="622"/>
      <c r="E61" s="622"/>
      <c r="F61" s="622"/>
      <c r="G61" s="622"/>
      <c r="H61" s="622">
        <v>15214</v>
      </c>
      <c r="I61" s="622"/>
      <c r="J61" s="622">
        <v>8495</v>
      </c>
      <c r="K61" s="622"/>
      <c r="L61" s="622"/>
      <c r="M61" s="622">
        <v>8797</v>
      </c>
      <c r="N61" s="622">
        <v>5693</v>
      </c>
      <c r="O61" s="622">
        <v>6175</v>
      </c>
    </row>
    <row r="62" spans="1:15" s="310" customFormat="1" hidden="1" x14ac:dyDescent="0.3">
      <c r="A62" s="622"/>
      <c r="B62" s="622"/>
      <c r="C62" s="622"/>
      <c r="D62" s="622"/>
      <c r="E62" s="622"/>
      <c r="F62" s="622"/>
      <c r="G62" s="622"/>
      <c r="H62" s="622">
        <f>SUM(H35:H61)</f>
        <v>320403</v>
      </c>
      <c r="I62" s="622"/>
      <c r="J62" s="622">
        <f>SUM(J35:J61)</f>
        <v>310538</v>
      </c>
      <c r="K62" s="622"/>
      <c r="L62" s="622"/>
      <c r="M62" s="622"/>
      <c r="N62" s="622">
        <f>SUM(N35:N61)</f>
        <v>205849</v>
      </c>
      <c r="O62" s="622"/>
    </row>
    <row r="63" spans="1:15" s="449" customFormat="1" ht="19.5" hidden="1" x14ac:dyDescent="0.4">
      <c r="A63" s="620" t="s">
        <v>13912</v>
      </c>
      <c r="B63" s="620"/>
      <c r="C63" s="620"/>
      <c r="D63" s="620"/>
      <c r="E63" s="620"/>
      <c r="F63" s="620"/>
      <c r="G63" s="620" t="s">
        <v>13911</v>
      </c>
      <c r="H63" s="623">
        <f>H62/N62</f>
        <v>1.5564952950949482</v>
      </c>
      <c r="I63" s="620"/>
      <c r="J63" s="623">
        <f>J62/N62</f>
        <v>1.508571817205816</v>
      </c>
      <c r="K63" s="623"/>
      <c r="L63" s="623"/>
      <c r="M63" s="620"/>
      <c r="N63" s="620"/>
      <c r="O63" s="620"/>
    </row>
    <row r="64" spans="1:15" s="310" customFormat="1" hidden="1" x14ac:dyDescent="0.3">
      <c r="A64" s="622"/>
      <c r="B64" s="622"/>
      <c r="C64" s="622"/>
      <c r="D64" s="622"/>
      <c r="E64" s="622"/>
      <c r="F64" s="622"/>
      <c r="G64" s="622"/>
      <c r="H64" s="622"/>
      <c r="I64" s="622"/>
      <c r="J64" s="622"/>
      <c r="K64" s="622"/>
      <c r="L64" s="622"/>
      <c r="M64" s="622"/>
      <c r="N64" s="622"/>
      <c r="O64" s="622"/>
    </row>
    <row r="65" spans="1:15" s="310" customFormat="1" hidden="1" x14ac:dyDescent="0.3">
      <c r="A65" s="622" t="s">
        <v>13943</v>
      </c>
      <c r="B65" s="622" t="s">
        <v>13908</v>
      </c>
      <c r="C65" s="622" t="s">
        <v>13944</v>
      </c>
      <c r="D65" s="622"/>
      <c r="E65" s="622"/>
      <c r="F65" s="622"/>
      <c r="G65" s="622"/>
      <c r="H65" s="622">
        <v>89151</v>
      </c>
      <c r="I65" s="622"/>
      <c r="J65" s="622">
        <v>90797</v>
      </c>
      <c r="K65" s="622"/>
      <c r="L65" s="622"/>
      <c r="M65" s="622">
        <v>40737</v>
      </c>
      <c r="N65" s="622">
        <v>72291</v>
      </c>
      <c r="O65" s="622">
        <v>67034</v>
      </c>
    </row>
    <row r="66" spans="1:15" s="310" customFormat="1" hidden="1" x14ac:dyDescent="0.3">
      <c r="A66" s="622" t="s">
        <v>13943</v>
      </c>
      <c r="B66" s="622" t="s">
        <v>13908</v>
      </c>
      <c r="C66" s="622" t="s">
        <v>13945</v>
      </c>
      <c r="D66" s="622"/>
      <c r="E66" s="622"/>
      <c r="F66" s="622"/>
      <c r="G66" s="622"/>
      <c r="H66" s="622">
        <v>358538</v>
      </c>
      <c r="I66" s="622"/>
      <c r="J66" s="622">
        <v>364245</v>
      </c>
      <c r="K66" s="622"/>
      <c r="L66" s="622"/>
      <c r="M66" s="622">
        <v>342381</v>
      </c>
      <c r="N66" s="622">
        <v>604335</v>
      </c>
      <c r="O66" s="622">
        <v>565835</v>
      </c>
    </row>
    <row r="67" spans="1:15" s="310" customFormat="1" hidden="1" x14ac:dyDescent="0.3">
      <c r="A67" s="622" t="s">
        <v>13943</v>
      </c>
      <c r="B67" s="622" t="s">
        <v>13936</v>
      </c>
      <c r="C67" s="622" t="s">
        <v>13946</v>
      </c>
      <c r="D67" s="622"/>
      <c r="E67" s="622"/>
      <c r="F67" s="622"/>
      <c r="G67" s="622"/>
      <c r="H67" s="622">
        <v>60550</v>
      </c>
      <c r="I67" s="622"/>
      <c r="J67" s="622">
        <v>60267</v>
      </c>
      <c r="K67" s="622"/>
      <c r="L67" s="622"/>
      <c r="M67" s="622">
        <v>0</v>
      </c>
      <c r="N67" s="622" t="s">
        <v>13947</v>
      </c>
      <c r="O67" s="622">
        <v>0</v>
      </c>
    </row>
    <row r="68" spans="1:15" s="310" customFormat="1" hidden="1" x14ac:dyDescent="0.3">
      <c r="A68" s="622"/>
      <c r="B68" s="622"/>
      <c r="C68" s="622"/>
      <c r="D68" s="622"/>
      <c r="E68" s="622"/>
      <c r="F68" s="622"/>
      <c r="G68" s="622"/>
      <c r="H68" s="622">
        <f>SUM(H65:H67)</f>
        <v>508239</v>
      </c>
      <c r="I68" s="622"/>
      <c r="J68" s="622">
        <f>SUM(J65:J67)</f>
        <v>515309</v>
      </c>
      <c r="K68" s="622"/>
      <c r="L68" s="622"/>
      <c r="M68" s="622">
        <f>SUM(M65:M66)</f>
        <v>383118</v>
      </c>
      <c r="N68" s="622">
        <f>SUM(N65:N66)</f>
        <v>676626</v>
      </c>
      <c r="O68" s="622">
        <f>SUM(O65:O66)</f>
        <v>632869</v>
      </c>
    </row>
    <row r="69" spans="1:15" s="310" customFormat="1" ht="19.5" hidden="1" x14ac:dyDescent="0.4">
      <c r="A69" s="620" t="s">
        <v>13943</v>
      </c>
      <c r="B69" s="622"/>
      <c r="C69" s="622"/>
      <c r="D69" s="622"/>
      <c r="E69" s="622"/>
      <c r="F69" s="622"/>
      <c r="G69" s="620" t="s">
        <v>13911</v>
      </c>
      <c r="H69" s="623">
        <f>H68/N68</f>
        <v>0.7511372604658999</v>
      </c>
      <c r="I69" s="622"/>
      <c r="J69" s="623">
        <f>J68/N68</f>
        <v>0.76158616429164705</v>
      </c>
      <c r="K69" s="623"/>
      <c r="L69" s="623"/>
      <c r="M69" s="622"/>
      <c r="N69" s="622"/>
      <c r="O69" s="622"/>
    </row>
    <row r="70" spans="1:15" s="310" customFormat="1" hidden="1" x14ac:dyDescent="0.3">
      <c r="A70" s="622"/>
      <c r="B70" s="622"/>
      <c r="C70" s="622"/>
      <c r="D70" s="622"/>
      <c r="E70" s="622"/>
      <c r="F70" s="622"/>
      <c r="G70" s="622"/>
      <c r="H70" s="622"/>
      <c r="I70" s="622"/>
      <c r="J70" s="622"/>
      <c r="K70" s="622"/>
      <c r="L70" s="622"/>
      <c r="M70" s="622"/>
      <c r="N70" s="622"/>
      <c r="O70" s="622"/>
    </row>
    <row r="71" spans="1:15" s="310" customFormat="1" hidden="1" x14ac:dyDescent="0.3">
      <c r="A71" s="622" t="s">
        <v>13948</v>
      </c>
      <c r="B71" s="622" t="s">
        <v>13915</v>
      </c>
      <c r="C71" s="622" t="s">
        <v>13949</v>
      </c>
      <c r="D71" s="622"/>
      <c r="E71" s="622"/>
      <c r="F71" s="622"/>
      <c r="G71" s="622"/>
      <c r="H71" s="620">
        <v>10971</v>
      </c>
      <c r="I71" s="620"/>
      <c r="J71" s="622">
        <v>10739</v>
      </c>
      <c r="K71" s="622"/>
      <c r="L71" s="622"/>
      <c r="M71" s="622">
        <v>10269</v>
      </c>
      <c r="N71" s="622">
        <v>8587</v>
      </c>
      <c r="O71" s="622">
        <v>8237</v>
      </c>
    </row>
    <row r="72" spans="1:15" s="310" customFormat="1" ht="19.5" hidden="1" x14ac:dyDescent="0.4">
      <c r="A72" s="620" t="s">
        <v>13950</v>
      </c>
      <c r="B72" s="622"/>
      <c r="C72" s="622"/>
      <c r="D72" s="622"/>
      <c r="E72" s="622"/>
      <c r="F72" s="622"/>
      <c r="G72" s="620" t="s">
        <v>13911</v>
      </c>
      <c r="H72" s="623">
        <f>H71/N71</f>
        <v>1.2776289740305113</v>
      </c>
      <c r="I72" s="622"/>
      <c r="J72" s="623">
        <f>J71/N71</f>
        <v>1.2506113893094213</v>
      </c>
      <c r="K72" s="623"/>
      <c r="L72" s="623"/>
      <c r="M72" s="622"/>
      <c r="N72" s="622"/>
      <c r="O72" s="622"/>
    </row>
    <row r="73" spans="1:15" s="310" customFormat="1" hidden="1" x14ac:dyDescent="0.3">
      <c r="A73" s="622"/>
      <c r="B73" s="622"/>
      <c r="C73" s="622"/>
      <c r="D73" s="622"/>
      <c r="E73" s="622"/>
      <c r="F73" s="622"/>
      <c r="G73" s="622"/>
      <c r="H73" s="622"/>
      <c r="I73" s="622"/>
      <c r="J73" s="622"/>
      <c r="K73" s="622"/>
      <c r="L73" s="622"/>
      <c r="M73" s="622"/>
      <c r="N73" s="622"/>
      <c r="O73" s="622"/>
    </row>
    <row r="74" spans="1:15" s="310" customFormat="1" hidden="1" x14ac:dyDescent="0.3">
      <c r="A74" s="622" t="s">
        <v>13948</v>
      </c>
      <c r="B74" s="622" t="s">
        <v>13951</v>
      </c>
      <c r="C74" s="622" t="s">
        <v>13952</v>
      </c>
      <c r="D74" s="622"/>
      <c r="E74" s="622"/>
      <c r="F74" s="622"/>
      <c r="G74" s="622"/>
      <c r="H74" s="622">
        <v>12968</v>
      </c>
      <c r="I74" s="622"/>
      <c r="J74" s="622">
        <v>13073</v>
      </c>
      <c r="K74" s="622"/>
      <c r="L74" s="622"/>
      <c r="M74" s="622">
        <v>13931</v>
      </c>
      <c r="N74" s="622">
        <v>38636</v>
      </c>
      <c r="O74" s="622">
        <v>37293</v>
      </c>
    </row>
    <row r="75" spans="1:15" s="310" customFormat="1" ht="19.5" hidden="1" x14ac:dyDescent="0.4">
      <c r="A75" s="620" t="s">
        <v>13953</v>
      </c>
      <c r="B75" s="622"/>
      <c r="C75" s="622"/>
      <c r="D75" s="622"/>
      <c r="E75" s="622"/>
      <c r="F75" s="622"/>
      <c r="G75" s="620" t="s">
        <v>13911</v>
      </c>
      <c r="H75" s="623">
        <f>H74/N74</f>
        <v>0.3356455119577596</v>
      </c>
      <c r="I75" s="622"/>
      <c r="J75" s="623">
        <f>J74/N74</f>
        <v>0.33836318459467851</v>
      </c>
      <c r="K75" s="623"/>
      <c r="L75" s="623"/>
      <c r="M75" s="622"/>
      <c r="N75" s="622"/>
      <c r="O75" s="622"/>
    </row>
    <row r="76" spans="1:15" s="310" customFormat="1" hidden="1" x14ac:dyDescent="0.3">
      <c r="A76" s="622"/>
      <c r="B76" s="622"/>
      <c r="C76" s="622"/>
      <c r="D76" s="622"/>
      <c r="E76" s="622"/>
      <c r="F76" s="622"/>
      <c r="G76" s="622"/>
      <c r="H76" s="622"/>
      <c r="I76" s="622"/>
      <c r="J76" s="622"/>
      <c r="K76" s="622"/>
      <c r="L76" s="622"/>
      <c r="M76" s="622"/>
      <c r="N76" s="622"/>
      <c r="O76" s="622"/>
    </row>
    <row r="77" spans="1:15" s="310" customFormat="1" hidden="1" x14ac:dyDescent="0.3">
      <c r="A77" s="622" t="s">
        <v>13954</v>
      </c>
      <c r="B77" s="622" t="s">
        <v>13908</v>
      </c>
      <c r="C77" s="622" t="s">
        <v>13955</v>
      </c>
      <c r="D77" s="622"/>
      <c r="E77" s="622"/>
      <c r="F77" s="622"/>
      <c r="G77" s="622"/>
      <c r="H77" s="622">
        <v>113563</v>
      </c>
      <c r="I77" s="622"/>
      <c r="J77" s="622">
        <v>113563</v>
      </c>
      <c r="K77" s="622"/>
      <c r="L77" s="622"/>
      <c r="M77" s="622">
        <v>112211</v>
      </c>
      <c r="N77" s="622">
        <v>142471</v>
      </c>
      <c r="O77" s="622">
        <v>148844</v>
      </c>
    </row>
    <row r="78" spans="1:15" s="310" customFormat="1" hidden="1" x14ac:dyDescent="0.3">
      <c r="A78" s="622" t="s">
        <v>13954</v>
      </c>
      <c r="B78" s="622" t="s">
        <v>13951</v>
      </c>
      <c r="C78" s="622" t="s">
        <v>13956</v>
      </c>
      <c r="D78" s="622"/>
      <c r="E78" s="622"/>
      <c r="F78" s="622"/>
      <c r="G78" s="622"/>
      <c r="H78" s="622">
        <v>13077</v>
      </c>
      <c r="I78" s="622"/>
      <c r="J78" s="622">
        <v>13077</v>
      </c>
      <c r="K78" s="622"/>
      <c r="L78" s="622"/>
      <c r="M78" s="622">
        <v>2311</v>
      </c>
      <c r="N78" s="622">
        <v>13184</v>
      </c>
      <c r="O78" s="622">
        <v>13237</v>
      </c>
    </row>
    <row r="79" spans="1:15" s="310" customFormat="1" hidden="1" x14ac:dyDescent="0.3">
      <c r="A79" s="622" t="s">
        <v>13954</v>
      </c>
      <c r="B79" s="622" t="s">
        <v>13908</v>
      </c>
      <c r="C79" s="622" t="s">
        <v>13957</v>
      </c>
      <c r="D79" s="622"/>
      <c r="E79" s="622"/>
      <c r="F79" s="622"/>
      <c r="G79" s="622"/>
      <c r="H79" s="622">
        <v>19657</v>
      </c>
      <c r="I79" s="622"/>
      <c r="J79" s="622">
        <v>19657</v>
      </c>
      <c r="K79" s="622"/>
      <c r="L79" s="622"/>
      <c r="M79" s="622">
        <v>21446</v>
      </c>
      <c r="N79" s="622">
        <v>22094</v>
      </c>
      <c r="O79" s="622">
        <v>20317</v>
      </c>
    </row>
    <row r="80" spans="1:15" s="310" customFormat="1" hidden="1" x14ac:dyDescent="0.3">
      <c r="A80" s="622" t="s">
        <v>13954</v>
      </c>
      <c r="B80" s="622" t="s">
        <v>13908</v>
      </c>
      <c r="C80" s="622" t="s">
        <v>13958</v>
      </c>
      <c r="D80" s="622"/>
      <c r="E80" s="622"/>
      <c r="F80" s="622"/>
      <c r="G80" s="622"/>
      <c r="H80" s="622">
        <v>69674</v>
      </c>
      <c r="I80" s="622"/>
      <c r="J80" s="622">
        <v>69674</v>
      </c>
      <c r="K80" s="622"/>
      <c r="L80" s="622"/>
      <c r="M80" s="622">
        <v>63923</v>
      </c>
      <c r="N80" s="622">
        <v>58990</v>
      </c>
      <c r="O80" s="622">
        <v>57459</v>
      </c>
    </row>
    <row r="81" spans="1:15" s="310" customFormat="1" hidden="1" x14ac:dyDescent="0.3">
      <c r="A81" s="622" t="s">
        <v>13954</v>
      </c>
      <c r="B81" s="622" t="s">
        <v>13908</v>
      </c>
      <c r="C81" s="622" t="s">
        <v>13959</v>
      </c>
      <c r="D81" s="622"/>
      <c r="E81" s="622"/>
      <c r="F81" s="622"/>
      <c r="G81" s="622"/>
      <c r="H81" s="622">
        <v>65284</v>
      </c>
      <c r="I81" s="622"/>
      <c r="J81" s="622">
        <v>65284</v>
      </c>
      <c r="K81" s="622"/>
      <c r="L81" s="622"/>
      <c r="M81" s="622"/>
      <c r="N81" s="622">
        <v>64194</v>
      </c>
      <c r="O81" s="622">
        <v>69291</v>
      </c>
    </row>
    <row r="82" spans="1:15" s="310" customFormat="1" hidden="1" x14ac:dyDescent="0.3">
      <c r="A82" s="622"/>
      <c r="B82" s="622"/>
      <c r="C82" s="622"/>
      <c r="D82" s="622"/>
      <c r="E82" s="622"/>
      <c r="F82" s="622"/>
      <c r="G82" s="622"/>
      <c r="H82" s="622">
        <f>SUM(H77:H81)</f>
        <v>281255</v>
      </c>
      <c r="I82" s="622"/>
      <c r="J82" s="622">
        <f>SUM(J77:J81)</f>
        <v>281255</v>
      </c>
      <c r="K82" s="622"/>
      <c r="L82" s="622"/>
      <c r="M82" s="622"/>
      <c r="N82" s="622">
        <f>SUM(N77:N81)</f>
        <v>300933</v>
      </c>
      <c r="O82" s="622"/>
    </row>
    <row r="83" spans="1:15" s="310" customFormat="1" ht="19.5" hidden="1" x14ac:dyDescent="0.4">
      <c r="A83" s="620" t="s">
        <v>13960</v>
      </c>
      <c r="B83" s="622"/>
      <c r="C83" s="622"/>
      <c r="D83" s="622"/>
      <c r="E83" s="622"/>
      <c r="F83" s="622"/>
      <c r="G83" s="620" t="s">
        <v>13911</v>
      </c>
      <c r="H83" s="623">
        <f>H82/N82</f>
        <v>0.93461002947499938</v>
      </c>
      <c r="I83" s="622"/>
      <c r="J83" s="623">
        <f>J82/N82</f>
        <v>0.93461002947499938</v>
      </c>
      <c r="K83" s="623"/>
      <c r="L83" s="623"/>
      <c r="M83" s="622"/>
      <c r="N83" s="622"/>
      <c r="O83" s="622"/>
    </row>
    <row r="84" spans="1:15" s="310" customFormat="1" hidden="1" x14ac:dyDescent="0.3">
      <c r="A84" s="622"/>
      <c r="B84" s="622"/>
      <c r="C84" s="622"/>
      <c r="D84" s="622"/>
      <c r="E84" s="622"/>
      <c r="F84" s="622"/>
      <c r="G84" s="622"/>
      <c r="H84" s="622"/>
      <c r="I84" s="622"/>
      <c r="J84" s="622"/>
      <c r="K84" s="622"/>
      <c r="L84" s="622"/>
      <c r="M84" s="622"/>
      <c r="N84" s="622"/>
      <c r="O84" s="622"/>
    </row>
    <row r="85" spans="1:15" s="310" customFormat="1" hidden="1" x14ac:dyDescent="0.3">
      <c r="A85" s="622" t="s">
        <v>13954</v>
      </c>
      <c r="B85" s="622" t="s">
        <v>13913</v>
      </c>
      <c r="C85" s="622" t="s">
        <v>13961</v>
      </c>
      <c r="D85" s="622"/>
      <c r="E85" s="622"/>
      <c r="F85" s="622"/>
      <c r="G85" s="622"/>
      <c r="H85" s="622">
        <v>1212</v>
      </c>
      <c r="I85" s="622"/>
      <c r="J85" s="622">
        <v>1295</v>
      </c>
      <c r="K85" s="622"/>
      <c r="L85" s="622"/>
      <c r="M85" s="622" t="s">
        <v>13947</v>
      </c>
      <c r="N85" s="622">
        <v>9925</v>
      </c>
      <c r="O85" s="622">
        <v>10973</v>
      </c>
    </row>
    <row r="86" spans="1:15" s="310" customFormat="1" hidden="1" x14ac:dyDescent="0.3">
      <c r="A86" s="622" t="s">
        <v>13954</v>
      </c>
      <c r="B86" s="622" t="s">
        <v>13951</v>
      </c>
      <c r="C86" s="622" t="s">
        <v>13962</v>
      </c>
      <c r="D86" s="622"/>
      <c r="E86" s="622"/>
      <c r="F86" s="622"/>
      <c r="G86" s="622"/>
      <c r="H86" s="622">
        <v>17072</v>
      </c>
      <c r="I86" s="622"/>
      <c r="J86" s="622">
        <v>18626</v>
      </c>
      <c r="K86" s="622"/>
      <c r="L86" s="622"/>
      <c r="M86" s="622">
        <v>18526</v>
      </c>
      <c r="N86" s="622">
        <v>25812</v>
      </c>
      <c r="O86" s="622">
        <v>26298</v>
      </c>
    </row>
    <row r="87" spans="1:15" s="310" customFormat="1" hidden="1" x14ac:dyDescent="0.3">
      <c r="A87" s="622" t="s">
        <v>13954</v>
      </c>
      <c r="B87" s="622" t="s">
        <v>13915</v>
      </c>
      <c r="C87" s="622" t="s">
        <v>13963</v>
      </c>
      <c r="D87" s="622"/>
      <c r="E87" s="622"/>
      <c r="F87" s="622"/>
      <c r="G87" s="622"/>
      <c r="H87" s="622">
        <v>3826</v>
      </c>
      <c r="I87" s="622"/>
      <c r="J87" s="622">
        <v>5411</v>
      </c>
      <c r="K87" s="622"/>
      <c r="L87" s="622"/>
      <c r="M87" s="622" t="s">
        <v>13947</v>
      </c>
      <c r="N87" s="622">
        <v>3174</v>
      </c>
      <c r="O87" s="622">
        <v>5909</v>
      </c>
    </row>
    <row r="88" spans="1:15" s="310" customFormat="1" hidden="1" x14ac:dyDescent="0.3">
      <c r="A88" s="622" t="s">
        <v>13954</v>
      </c>
      <c r="B88" s="622" t="s">
        <v>13915</v>
      </c>
      <c r="C88" s="622" t="s">
        <v>13964</v>
      </c>
      <c r="D88" s="622"/>
      <c r="E88" s="622"/>
      <c r="F88" s="622"/>
      <c r="G88" s="622"/>
      <c r="H88" s="622"/>
      <c r="I88" s="622"/>
      <c r="J88" s="622"/>
      <c r="K88" s="622"/>
      <c r="L88" s="622"/>
      <c r="M88" s="622" t="s">
        <v>13965</v>
      </c>
      <c r="N88" s="622">
        <v>9348</v>
      </c>
      <c r="O88" s="622">
        <v>9323</v>
      </c>
    </row>
    <row r="89" spans="1:15" s="310" customFormat="1" hidden="1" x14ac:dyDescent="0.3">
      <c r="A89" s="622" t="s">
        <v>13954</v>
      </c>
      <c r="B89" s="622" t="s">
        <v>13913</v>
      </c>
      <c r="C89" s="622" t="s">
        <v>13966</v>
      </c>
      <c r="D89" s="622"/>
      <c r="E89" s="622"/>
      <c r="F89" s="622"/>
      <c r="G89" s="622"/>
      <c r="H89" s="622"/>
      <c r="I89" s="620"/>
      <c r="J89" s="622"/>
      <c r="K89" s="622"/>
      <c r="L89" s="622"/>
      <c r="M89" s="622"/>
      <c r="N89" s="622"/>
      <c r="O89" s="622"/>
    </row>
    <row r="90" spans="1:15" s="310" customFormat="1" hidden="1" x14ac:dyDescent="0.3">
      <c r="A90" s="622" t="s">
        <v>13954</v>
      </c>
      <c r="B90" s="622" t="s">
        <v>13936</v>
      </c>
      <c r="C90" s="622" t="s">
        <v>13967</v>
      </c>
      <c r="D90" s="622"/>
      <c r="E90" s="622"/>
      <c r="F90" s="622"/>
      <c r="G90" s="622"/>
      <c r="H90" s="622"/>
      <c r="I90" s="622"/>
      <c r="J90" s="622"/>
      <c r="K90" s="622"/>
      <c r="L90" s="622"/>
      <c r="M90" s="622"/>
      <c r="N90" s="622"/>
      <c r="O90" s="622"/>
    </row>
    <row r="91" spans="1:15" s="310" customFormat="1" hidden="1" x14ac:dyDescent="0.3">
      <c r="A91" s="622" t="s">
        <v>13954</v>
      </c>
      <c r="B91" s="622" t="s">
        <v>13913</v>
      </c>
      <c r="C91" s="622" t="s">
        <v>13968</v>
      </c>
      <c r="D91" s="622"/>
      <c r="E91" s="622"/>
      <c r="F91" s="622"/>
      <c r="G91" s="622"/>
      <c r="H91" s="622"/>
      <c r="I91" s="622"/>
      <c r="J91" s="622"/>
      <c r="K91" s="622"/>
      <c r="L91" s="622"/>
      <c r="M91" s="622"/>
      <c r="N91" s="622"/>
      <c r="O91" s="622"/>
    </row>
    <row r="92" spans="1:15" s="310" customFormat="1" hidden="1" x14ac:dyDescent="0.3">
      <c r="A92" s="622" t="s">
        <v>13954</v>
      </c>
      <c r="B92" s="622" t="s">
        <v>13915</v>
      </c>
      <c r="C92" s="622" t="s">
        <v>13969</v>
      </c>
      <c r="D92" s="622"/>
      <c r="E92" s="622"/>
      <c r="F92" s="622"/>
      <c r="G92" s="622"/>
      <c r="H92" s="622">
        <v>5850</v>
      </c>
      <c r="I92" s="622"/>
      <c r="J92" s="622">
        <v>5713</v>
      </c>
      <c r="K92" s="622"/>
      <c r="L92" s="622"/>
      <c r="M92" s="622" t="s">
        <v>13965</v>
      </c>
      <c r="N92" s="622">
        <v>2575</v>
      </c>
      <c r="O92" s="622">
        <v>3805</v>
      </c>
    </row>
    <row r="93" spans="1:15" s="310" customFormat="1" hidden="1" x14ac:dyDescent="0.3">
      <c r="A93" s="622" t="s">
        <v>13954</v>
      </c>
      <c r="B93" s="622" t="s">
        <v>13915</v>
      </c>
      <c r="C93" s="622" t="s">
        <v>13970</v>
      </c>
      <c r="D93" s="622"/>
      <c r="E93" s="622"/>
      <c r="F93" s="622"/>
      <c r="G93" s="622"/>
      <c r="H93" s="622">
        <v>5307</v>
      </c>
      <c r="I93" s="622"/>
      <c r="J93" s="622"/>
      <c r="K93" s="622"/>
      <c r="L93" s="622"/>
      <c r="M93" s="622"/>
      <c r="N93" s="622"/>
      <c r="O93" s="622"/>
    </row>
    <row r="94" spans="1:15" s="310" customFormat="1" hidden="1" x14ac:dyDescent="0.3">
      <c r="A94" s="622" t="s">
        <v>13954</v>
      </c>
      <c r="B94" s="622" t="s">
        <v>13913</v>
      </c>
      <c r="C94" s="622" t="s">
        <v>13971</v>
      </c>
      <c r="D94" s="622"/>
      <c r="E94" s="622"/>
      <c r="F94" s="622"/>
      <c r="G94" s="622"/>
      <c r="H94" s="622">
        <v>3</v>
      </c>
      <c r="I94" s="622"/>
      <c r="J94" s="622">
        <v>3</v>
      </c>
      <c r="K94" s="622"/>
      <c r="L94" s="622"/>
      <c r="M94" s="622" t="s">
        <v>13947</v>
      </c>
      <c r="N94" s="622">
        <v>15412</v>
      </c>
      <c r="O94" s="622">
        <v>14746</v>
      </c>
    </row>
    <row r="95" spans="1:15" s="310" customFormat="1" hidden="1" x14ac:dyDescent="0.3">
      <c r="A95" s="622" t="s">
        <v>13954</v>
      </c>
      <c r="B95" s="622" t="s">
        <v>13936</v>
      </c>
      <c r="C95" s="622" t="s">
        <v>13972</v>
      </c>
      <c r="D95" s="622"/>
      <c r="E95" s="622"/>
      <c r="F95" s="622"/>
      <c r="G95" s="622"/>
      <c r="H95" s="622">
        <v>165680</v>
      </c>
      <c r="I95" s="622"/>
      <c r="J95" s="622">
        <v>141980</v>
      </c>
      <c r="K95" s="622"/>
      <c r="L95" s="622"/>
      <c r="M95" s="622">
        <v>122353</v>
      </c>
      <c r="N95" s="622">
        <v>377470</v>
      </c>
      <c r="O95" s="622">
        <v>30324</v>
      </c>
    </row>
    <row r="96" spans="1:15" s="310" customFormat="1" hidden="1" x14ac:dyDescent="0.3">
      <c r="A96" s="622" t="s">
        <v>13954</v>
      </c>
      <c r="B96" s="622" t="s">
        <v>13913</v>
      </c>
      <c r="C96" s="622" t="s">
        <v>13973</v>
      </c>
      <c r="D96" s="622"/>
      <c r="E96" s="622"/>
      <c r="F96" s="622"/>
      <c r="G96" s="622"/>
      <c r="H96" s="622">
        <v>18349</v>
      </c>
      <c r="I96" s="622"/>
      <c r="J96" s="622">
        <v>14535</v>
      </c>
      <c r="K96" s="622"/>
      <c r="L96" s="622"/>
      <c r="M96" s="622">
        <v>15525</v>
      </c>
      <c r="N96" s="622">
        <v>17460</v>
      </c>
      <c r="O96" s="622">
        <v>19228</v>
      </c>
    </row>
    <row r="97" spans="1:15" s="310" customFormat="1" hidden="1" x14ac:dyDescent="0.3">
      <c r="A97" s="622" t="s">
        <v>13954</v>
      </c>
      <c r="B97" s="622" t="s">
        <v>13915</v>
      </c>
      <c r="C97" s="622" t="s">
        <v>13974</v>
      </c>
      <c r="D97" s="622"/>
      <c r="E97" s="622"/>
      <c r="F97" s="622"/>
      <c r="G97" s="622"/>
      <c r="H97" s="622">
        <v>2018</v>
      </c>
      <c r="I97" s="622"/>
      <c r="J97" s="622"/>
      <c r="K97" s="622"/>
      <c r="L97" s="622"/>
      <c r="M97" s="622"/>
      <c r="N97" s="622"/>
      <c r="O97" s="622"/>
    </row>
    <row r="98" spans="1:15" s="310" customFormat="1" hidden="1" x14ac:dyDescent="0.3">
      <c r="A98" s="622" t="s">
        <v>13954</v>
      </c>
      <c r="B98" s="622" t="s">
        <v>13951</v>
      </c>
      <c r="C98" s="622" t="s">
        <v>13975</v>
      </c>
      <c r="D98" s="622"/>
      <c r="E98" s="622"/>
      <c r="F98" s="622"/>
      <c r="G98" s="622"/>
      <c r="H98" s="622">
        <v>39284</v>
      </c>
      <c r="I98" s="622"/>
      <c r="J98" s="622">
        <v>40036</v>
      </c>
      <c r="K98" s="622"/>
      <c r="L98" s="622"/>
      <c r="M98" s="622">
        <v>31307</v>
      </c>
      <c r="N98" s="622">
        <v>15733</v>
      </c>
      <c r="O98" s="622">
        <v>13819</v>
      </c>
    </row>
    <row r="99" spans="1:15" s="310" customFormat="1" hidden="1" x14ac:dyDescent="0.3">
      <c r="A99" s="622" t="s">
        <v>13954</v>
      </c>
      <c r="B99" s="622" t="s">
        <v>13951</v>
      </c>
      <c r="C99" s="622" t="s">
        <v>13976</v>
      </c>
      <c r="D99" s="622"/>
      <c r="E99" s="622"/>
      <c r="F99" s="622"/>
      <c r="G99" s="622"/>
      <c r="H99" s="622">
        <v>37383</v>
      </c>
      <c r="I99" s="622"/>
      <c r="J99" s="622">
        <v>31632</v>
      </c>
      <c r="K99" s="622"/>
      <c r="L99" s="622"/>
      <c r="M99" s="622">
        <v>25137</v>
      </c>
      <c r="N99" s="622">
        <v>38032</v>
      </c>
      <c r="O99" s="622">
        <v>38834</v>
      </c>
    </row>
    <row r="100" spans="1:15" s="310" customFormat="1" hidden="1" x14ac:dyDescent="0.3">
      <c r="A100" s="622" t="s">
        <v>13954</v>
      </c>
      <c r="B100" s="622" t="s">
        <v>13915</v>
      </c>
      <c r="C100" s="622" t="s">
        <v>13977</v>
      </c>
      <c r="D100" s="622"/>
      <c r="E100" s="622"/>
      <c r="F100" s="622"/>
      <c r="G100" s="622"/>
      <c r="H100" s="622">
        <v>5595</v>
      </c>
      <c r="I100" s="622"/>
      <c r="J100" s="622">
        <v>5332</v>
      </c>
      <c r="K100" s="622"/>
      <c r="L100" s="622"/>
      <c r="M100" s="622">
        <v>3828</v>
      </c>
      <c r="N100" s="622">
        <v>3843</v>
      </c>
      <c r="O100" s="622">
        <v>4275</v>
      </c>
    </row>
    <row r="101" spans="1:15" s="310" customFormat="1" hidden="1" x14ac:dyDescent="0.3">
      <c r="A101" s="622" t="s">
        <v>13954</v>
      </c>
      <c r="B101" s="622" t="s">
        <v>13915</v>
      </c>
      <c r="C101" s="622" t="s">
        <v>13978</v>
      </c>
      <c r="D101" s="622"/>
      <c r="E101" s="622"/>
      <c r="F101" s="622"/>
      <c r="G101" s="622"/>
      <c r="H101" s="622">
        <v>6512</v>
      </c>
      <c r="I101" s="622"/>
      <c r="J101" s="622">
        <v>5954</v>
      </c>
      <c r="K101" s="622"/>
      <c r="L101" s="622"/>
      <c r="M101" s="622">
        <v>5177</v>
      </c>
      <c r="N101" s="622">
        <v>5905</v>
      </c>
      <c r="O101" s="622">
        <v>7347</v>
      </c>
    </row>
    <row r="102" spans="1:15" s="310" customFormat="1" hidden="1" x14ac:dyDescent="0.3">
      <c r="A102" s="622"/>
      <c r="B102" s="622"/>
      <c r="C102" s="622"/>
      <c r="D102" s="622"/>
      <c r="E102" s="622"/>
      <c r="F102" s="622"/>
      <c r="G102" s="622"/>
      <c r="H102" s="622">
        <f>SUM(H85:H101)</f>
        <v>308091</v>
      </c>
      <c r="I102" s="622"/>
      <c r="J102" s="622">
        <f>SUM(J85:J101)</f>
        <v>270517</v>
      </c>
      <c r="K102" s="622"/>
      <c r="L102" s="622"/>
      <c r="M102" s="622"/>
      <c r="N102" s="622">
        <f>SUM(N85:N101)</f>
        <v>524689</v>
      </c>
      <c r="O102" s="622"/>
    </row>
    <row r="103" spans="1:15" s="310" customFormat="1" ht="19.5" hidden="1" x14ac:dyDescent="0.4">
      <c r="A103" s="620" t="s">
        <v>13890</v>
      </c>
      <c r="B103" s="622"/>
      <c r="C103" s="622"/>
      <c r="D103" s="622"/>
      <c r="E103" s="622"/>
      <c r="F103" s="622"/>
      <c r="G103" s="620" t="s">
        <v>13911</v>
      </c>
      <c r="H103" s="623">
        <f>H102/N102</f>
        <v>0.58718783889122894</v>
      </c>
      <c r="I103" s="622"/>
      <c r="J103" s="623">
        <f>J102/N102</f>
        <v>0.51557589352930977</v>
      </c>
      <c r="K103" s="623"/>
      <c r="L103" s="623"/>
      <c r="M103" s="622"/>
      <c r="N103" s="622"/>
      <c r="O103" s="622"/>
    </row>
    <row r="104" spans="1:15" s="310" customFormat="1" hidden="1" x14ac:dyDescent="0.3">
      <c r="A104" s="622"/>
      <c r="B104" s="622"/>
      <c r="C104" s="622"/>
      <c r="D104" s="622"/>
      <c r="E104" s="622"/>
      <c r="F104" s="622"/>
      <c r="G104" s="622"/>
      <c r="H104" s="622"/>
      <c r="I104" s="622"/>
      <c r="J104" s="622"/>
      <c r="K104" s="622"/>
      <c r="L104" s="622"/>
      <c r="M104" s="622"/>
      <c r="N104" s="622"/>
      <c r="O104" s="622"/>
    </row>
    <row r="105" spans="1:15" s="310" customFormat="1" hidden="1" x14ac:dyDescent="0.3">
      <c r="A105" s="622" t="s">
        <v>13891</v>
      </c>
      <c r="B105" s="622" t="s">
        <v>13908</v>
      </c>
      <c r="C105" s="622" t="s">
        <v>13979</v>
      </c>
      <c r="D105" s="622"/>
      <c r="E105" s="622"/>
      <c r="F105" s="622"/>
      <c r="G105" s="622"/>
      <c r="H105" s="622">
        <v>337762</v>
      </c>
      <c r="I105" s="622"/>
      <c r="J105" s="622">
        <v>337762</v>
      </c>
      <c r="K105" s="622"/>
      <c r="L105" s="622"/>
      <c r="M105" s="622">
        <v>237230</v>
      </c>
      <c r="N105" s="622">
        <v>241028</v>
      </c>
      <c r="O105" s="622">
        <v>228842</v>
      </c>
    </row>
    <row r="106" spans="1:15" s="310" customFormat="1" ht="19.5" hidden="1" x14ac:dyDescent="0.4">
      <c r="A106" s="620" t="s">
        <v>13891</v>
      </c>
      <c r="B106" s="622"/>
      <c r="C106" s="622"/>
      <c r="D106" s="622"/>
      <c r="E106" s="622"/>
      <c r="F106" s="622"/>
      <c r="G106" s="620" t="s">
        <v>13911</v>
      </c>
      <c r="H106" s="623">
        <f>H105/N105</f>
        <v>1.4013392634880595</v>
      </c>
      <c r="I106" s="622"/>
      <c r="J106" s="623">
        <f>J105/N105</f>
        <v>1.4013392634880595</v>
      </c>
      <c r="K106" s="623"/>
      <c r="L106" s="623"/>
      <c r="M106" s="622"/>
      <c r="N106" s="622"/>
      <c r="O106" s="622"/>
    </row>
    <row r="107" spans="1:15" s="310" customFormat="1" hidden="1" x14ac:dyDescent="0.3">
      <c r="A107" s="622"/>
      <c r="B107" s="622"/>
      <c r="C107" s="622"/>
      <c r="D107" s="622"/>
      <c r="E107" s="622"/>
      <c r="F107" s="622"/>
      <c r="G107" s="622"/>
      <c r="H107" s="622"/>
      <c r="I107" s="622"/>
      <c r="J107" s="622"/>
      <c r="K107" s="622"/>
      <c r="L107" s="622"/>
      <c r="M107" s="622"/>
      <c r="N107" s="622"/>
      <c r="O107" s="622"/>
    </row>
    <row r="108" spans="1:15" s="310" customFormat="1" hidden="1" x14ac:dyDescent="0.3">
      <c r="A108" s="622"/>
      <c r="B108" s="622"/>
      <c r="C108" s="622"/>
      <c r="D108" s="622"/>
      <c r="E108" s="622"/>
      <c r="F108" s="622"/>
      <c r="G108" s="622"/>
      <c r="H108" s="622"/>
      <c r="I108" s="622"/>
      <c r="J108" s="622"/>
      <c r="K108" s="622"/>
      <c r="L108" s="622"/>
      <c r="M108" s="622"/>
      <c r="N108" s="622"/>
      <c r="O108" s="622"/>
    </row>
    <row r="109" spans="1:15" s="310" customFormat="1" hidden="1" x14ac:dyDescent="0.3">
      <c r="A109" s="622" t="s">
        <v>13892</v>
      </c>
      <c r="B109" s="622" t="s">
        <v>13908</v>
      </c>
      <c r="C109" s="622" t="s">
        <v>13980</v>
      </c>
      <c r="D109" s="622"/>
      <c r="E109" s="622"/>
      <c r="F109" s="622"/>
      <c r="G109" s="622"/>
      <c r="H109" s="622">
        <v>46248</v>
      </c>
      <c r="I109" s="622">
        <v>41067</v>
      </c>
      <c r="J109" s="622">
        <v>41067</v>
      </c>
      <c r="K109" s="622"/>
      <c r="L109" s="622"/>
      <c r="M109" s="622">
        <v>37084</v>
      </c>
      <c r="N109" s="622" t="s">
        <v>13965</v>
      </c>
      <c r="O109" s="622">
        <v>65990</v>
      </c>
    </row>
    <row r="110" spans="1:15" s="310" customFormat="1" ht="19.5" hidden="1" x14ac:dyDescent="0.4">
      <c r="A110" s="620" t="s">
        <v>13892</v>
      </c>
      <c r="B110" s="622"/>
      <c r="C110" s="622"/>
      <c r="D110" s="622"/>
      <c r="E110" s="622"/>
      <c r="F110" s="622"/>
      <c r="G110" s="620" t="s">
        <v>13911</v>
      </c>
      <c r="H110" s="623">
        <f>H109/O109</f>
        <v>0.70083345961509325</v>
      </c>
      <c r="I110" s="622"/>
      <c r="J110" s="623">
        <f>M109/O109</f>
        <v>0.56196393392938326</v>
      </c>
      <c r="K110" s="623"/>
      <c r="L110" s="623"/>
      <c r="M110" s="622"/>
      <c r="N110" s="622"/>
      <c r="O110" s="622"/>
    </row>
    <row r="111" spans="1:15" s="310" customFormat="1" hidden="1" x14ac:dyDescent="0.3">
      <c r="A111" s="622"/>
      <c r="B111" s="622"/>
      <c r="C111" s="622"/>
      <c r="D111" s="622"/>
      <c r="E111" s="622"/>
      <c r="F111" s="622"/>
      <c r="G111" s="622"/>
      <c r="H111" s="622"/>
      <c r="I111" s="622"/>
      <c r="J111" s="622"/>
      <c r="K111" s="622"/>
      <c r="L111" s="622"/>
      <c r="M111" s="622"/>
      <c r="N111" s="622"/>
      <c r="O111" s="622"/>
    </row>
    <row r="112" spans="1:15" s="310" customFormat="1" hidden="1" x14ac:dyDescent="0.3">
      <c r="A112" s="622" t="s">
        <v>13981</v>
      </c>
      <c r="B112" s="622" t="s">
        <v>13908</v>
      </c>
      <c r="C112" s="622" t="s">
        <v>13982</v>
      </c>
      <c r="D112" s="622"/>
      <c r="E112" s="622"/>
      <c r="F112" s="622"/>
      <c r="G112" s="622"/>
      <c r="H112" s="622">
        <v>13512</v>
      </c>
      <c r="I112" s="622"/>
      <c r="J112" s="622">
        <v>13512</v>
      </c>
      <c r="K112" s="622"/>
      <c r="L112" s="622"/>
      <c r="M112" s="622">
        <v>13906</v>
      </c>
      <c r="N112" s="622">
        <v>108154</v>
      </c>
      <c r="O112" s="622">
        <v>104756</v>
      </c>
    </row>
    <row r="113" spans="1:15" s="310" customFormat="1" hidden="1" x14ac:dyDescent="0.3">
      <c r="A113" s="622" t="s">
        <v>13981</v>
      </c>
      <c r="B113" s="622" t="s">
        <v>13908</v>
      </c>
      <c r="C113" s="622" t="s">
        <v>13983</v>
      </c>
      <c r="D113" s="622"/>
      <c r="E113" s="622"/>
      <c r="F113" s="622"/>
      <c r="G113" s="622"/>
      <c r="H113" s="622">
        <v>38264</v>
      </c>
      <c r="I113" s="622"/>
      <c r="J113" s="622">
        <v>38264</v>
      </c>
      <c r="K113" s="622"/>
      <c r="L113" s="622"/>
      <c r="M113" s="622">
        <v>48235</v>
      </c>
      <c r="N113" s="622">
        <v>151460</v>
      </c>
      <c r="O113" s="622">
        <v>149980</v>
      </c>
    </row>
    <row r="114" spans="1:15" s="310" customFormat="1" hidden="1" x14ac:dyDescent="0.3">
      <c r="A114" s="622" t="s">
        <v>13981</v>
      </c>
      <c r="B114" s="622" t="s">
        <v>13908</v>
      </c>
      <c r="C114" s="622" t="s">
        <v>13984</v>
      </c>
      <c r="D114" s="622"/>
      <c r="E114" s="622"/>
      <c r="F114" s="622"/>
      <c r="G114" s="622"/>
      <c r="H114" s="622">
        <v>32684</v>
      </c>
      <c r="I114" s="622"/>
      <c r="J114" s="622">
        <v>32684</v>
      </c>
      <c r="K114" s="622"/>
      <c r="L114" s="622"/>
      <c r="M114" s="622">
        <v>34171</v>
      </c>
      <c r="N114" s="622">
        <v>151043</v>
      </c>
      <c r="O114" s="622">
        <v>144180</v>
      </c>
    </row>
    <row r="115" spans="1:15" s="310" customFormat="1" hidden="1" x14ac:dyDescent="0.3">
      <c r="A115" s="622" t="s">
        <v>13981</v>
      </c>
      <c r="B115" s="622" t="s">
        <v>13936</v>
      </c>
      <c r="C115" s="622" t="s">
        <v>13985</v>
      </c>
      <c r="D115" s="622"/>
      <c r="E115" s="622"/>
      <c r="F115" s="622"/>
      <c r="G115" s="622"/>
      <c r="H115" s="622">
        <v>431456</v>
      </c>
      <c r="I115" s="622"/>
      <c r="J115" s="622">
        <v>431456</v>
      </c>
      <c r="K115" s="622"/>
      <c r="L115" s="622"/>
      <c r="M115" s="622">
        <v>453419</v>
      </c>
      <c r="N115" s="622">
        <v>460885</v>
      </c>
      <c r="O115" s="622">
        <v>25508</v>
      </c>
    </row>
    <row r="116" spans="1:15" s="310" customFormat="1" hidden="1" x14ac:dyDescent="0.3">
      <c r="A116" s="622"/>
      <c r="B116" s="622"/>
      <c r="C116" s="622"/>
      <c r="D116" s="622"/>
      <c r="E116" s="622"/>
      <c r="F116" s="622"/>
      <c r="G116" s="622"/>
      <c r="H116" s="622">
        <f>SUM(H112:H115)</f>
        <v>515916</v>
      </c>
      <c r="I116" s="622"/>
      <c r="J116" s="622">
        <f>SUM(J112:J115)</f>
        <v>515916</v>
      </c>
      <c r="K116" s="622"/>
      <c r="L116" s="622"/>
      <c r="M116" s="622">
        <f>SUM(M112:M115)</f>
        <v>549731</v>
      </c>
      <c r="N116" s="622">
        <f>SUM(N112:N115)</f>
        <v>871542</v>
      </c>
      <c r="O116" s="622">
        <f>SUM(O112:O115)</f>
        <v>424424</v>
      </c>
    </row>
    <row r="117" spans="1:15" s="310" customFormat="1" ht="19.5" hidden="1" x14ac:dyDescent="0.4">
      <c r="A117" s="620" t="s">
        <v>13893</v>
      </c>
      <c r="B117" s="622"/>
      <c r="C117" s="622"/>
      <c r="D117" s="622"/>
      <c r="E117" s="622"/>
      <c r="F117" s="622"/>
      <c r="G117" s="620" t="s">
        <v>13911</v>
      </c>
      <c r="H117" s="623">
        <f>H116/N116</f>
        <v>0.59195770255478219</v>
      </c>
      <c r="I117" s="622"/>
      <c r="J117" s="623">
        <f>J116/N116</f>
        <v>0.59195770255478219</v>
      </c>
      <c r="K117" s="623"/>
      <c r="L117" s="623"/>
      <c r="M117" s="622"/>
      <c r="N117" s="622"/>
      <c r="O117" s="622"/>
    </row>
    <row r="118" spans="1:15" s="310" customFormat="1" hidden="1" x14ac:dyDescent="0.3">
      <c r="A118" s="622"/>
      <c r="B118" s="622"/>
      <c r="C118" s="622"/>
      <c r="D118" s="622"/>
      <c r="E118" s="622"/>
      <c r="F118" s="622"/>
      <c r="G118" s="622"/>
      <c r="H118" s="622"/>
      <c r="I118" s="622"/>
      <c r="J118" s="622"/>
      <c r="K118" s="622"/>
      <c r="L118" s="622"/>
      <c r="M118" s="622"/>
      <c r="N118" s="622"/>
      <c r="O118" s="622"/>
    </row>
    <row r="119" spans="1:15" s="310" customFormat="1" hidden="1" x14ac:dyDescent="0.3">
      <c r="A119" s="622" t="s">
        <v>13981</v>
      </c>
      <c r="B119" s="622" t="s">
        <v>13908</v>
      </c>
      <c r="C119" s="622" t="s">
        <v>13986</v>
      </c>
      <c r="D119" s="622"/>
      <c r="E119" s="622"/>
      <c r="F119" s="622"/>
      <c r="G119" s="622"/>
      <c r="H119" s="622">
        <v>44260</v>
      </c>
      <c r="I119" s="622"/>
      <c r="J119" s="622">
        <v>43238</v>
      </c>
      <c r="K119" s="622"/>
      <c r="L119" s="622"/>
      <c r="M119" s="622">
        <v>40671</v>
      </c>
      <c r="N119" s="622">
        <v>42056</v>
      </c>
      <c r="O119" s="622" t="s">
        <v>13987</v>
      </c>
    </row>
    <row r="120" spans="1:15" s="310" customFormat="1" hidden="1" x14ac:dyDescent="0.3">
      <c r="A120" s="622" t="s">
        <v>13981</v>
      </c>
      <c r="B120" s="622" t="s">
        <v>13951</v>
      </c>
      <c r="C120" s="622" t="s">
        <v>13988</v>
      </c>
      <c r="D120" s="622"/>
      <c r="E120" s="622"/>
      <c r="F120" s="622"/>
      <c r="G120" s="622"/>
      <c r="H120" s="622">
        <v>34750</v>
      </c>
      <c r="I120" s="622"/>
      <c r="J120" s="622">
        <v>43725</v>
      </c>
      <c r="K120" s="622"/>
      <c r="L120" s="622"/>
      <c r="M120" s="622">
        <v>37881</v>
      </c>
      <c r="N120" s="622">
        <v>18390</v>
      </c>
      <c r="O120" s="622">
        <v>17580</v>
      </c>
    </row>
    <row r="121" spans="1:15" s="310" customFormat="1" hidden="1" x14ac:dyDescent="0.3">
      <c r="A121" s="622" t="s">
        <v>13981</v>
      </c>
      <c r="B121" s="622" t="s">
        <v>13951</v>
      </c>
      <c r="C121" s="622" t="s">
        <v>13989</v>
      </c>
      <c r="D121" s="622"/>
      <c r="E121" s="622"/>
      <c r="F121" s="622"/>
      <c r="G121" s="622"/>
      <c r="H121" s="622">
        <v>14451</v>
      </c>
      <c r="I121" s="622"/>
      <c r="J121" s="622">
        <v>16804</v>
      </c>
      <c r="K121" s="622"/>
      <c r="L121" s="622"/>
      <c r="M121" s="622">
        <v>14491</v>
      </c>
      <c r="N121" s="622">
        <v>16463</v>
      </c>
      <c r="O121" s="622">
        <v>15815</v>
      </c>
    </row>
    <row r="122" spans="1:15" s="310" customFormat="1" hidden="1" x14ac:dyDescent="0.3">
      <c r="A122" s="622" t="s">
        <v>13981</v>
      </c>
      <c r="B122" s="622" t="s">
        <v>13951</v>
      </c>
      <c r="C122" s="622" t="s">
        <v>13990</v>
      </c>
      <c r="D122" s="622"/>
      <c r="E122" s="622"/>
      <c r="F122" s="622"/>
      <c r="G122" s="622"/>
      <c r="H122" s="622">
        <v>29938</v>
      </c>
      <c r="I122" s="622"/>
      <c r="J122" s="622">
        <v>33856</v>
      </c>
      <c r="K122" s="622"/>
      <c r="L122" s="622"/>
      <c r="M122" s="622">
        <v>28898</v>
      </c>
      <c r="N122" s="622">
        <v>22811</v>
      </c>
      <c r="O122" s="622">
        <v>21956</v>
      </c>
    </row>
    <row r="123" spans="1:15" s="310" customFormat="1" hidden="1" x14ac:dyDescent="0.3">
      <c r="A123" s="622" t="s">
        <v>13981</v>
      </c>
      <c r="B123" s="622" t="s">
        <v>13913</v>
      </c>
      <c r="C123" s="622" t="s">
        <v>13991</v>
      </c>
      <c r="D123" s="622"/>
      <c r="E123" s="622"/>
      <c r="F123" s="622"/>
      <c r="G123" s="622"/>
      <c r="H123" s="622">
        <v>8335</v>
      </c>
      <c r="I123" s="622"/>
      <c r="J123" s="622">
        <v>8872</v>
      </c>
      <c r="K123" s="622"/>
      <c r="L123" s="622"/>
      <c r="M123" s="622">
        <v>8348</v>
      </c>
      <c r="N123" s="622">
        <v>5093</v>
      </c>
      <c r="O123" s="622">
        <v>6651</v>
      </c>
    </row>
    <row r="124" spans="1:15" s="310" customFormat="1" hidden="1" x14ac:dyDescent="0.3">
      <c r="A124" s="622" t="s">
        <v>13981</v>
      </c>
      <c r="B124" s="622" t="s">
        <v>13951</v>
      </c>
      <c r="C124" s="622" t="s">
        <v>13992</v>
      </c>
      <c r="D124" s="622"/>
      <c r="E124" s="622"/>
      <c r="F124" s="622"/>
      <c r="G124" s="622"/>
      <c r="H124" s="622">
        <v>77754</v>
      </c>
      <c r="I124" s="622"/>
      <c r="J124" s="622">
        <v>64229</v>
      </c>
      <c r="K124" s="622"/>
      <c r="L124" s="622"/>
      <c r="M124" s="622">
        <v>58908</v>
      </c>
      <c r="N124" s="622">
        <v>26296</v>
      </c>
      <c r="O124" s="622">
        <v>24351</v>
      </c>
    </row>
    <row r="125" spans="1:15" s="310" customFormat="1" hidden="1" x14ac:dyDescent="0.3">
      <c r="A125" s="622" t="s">
        <v>13981</v>
      </c>
      <c r="B125" s="622" t="s">
        <v>13913</v>
      </c>
      <c r="C125" s="622" t="s">
        <v>13993</v>
      </c>
      <c r="D125" s="622"/>
      <c r="E125" s="622"/>
      <c r="F125" s="622"/>
      <c r="G125" s="622"/>
      <c r="H125" s="622">
        <v>15169</v>
      </c>
      <c r="I125" s="622"/>
      <c r="J125" s="622">
        <v>17950</v>
      </c>
      <c r="K125" s="622"/>
      <c r="L125" s="622"/>
      <c r="M125" s="622">
        <v>15112</v>
      </c>
      <c r="N125" s="622">
        <v>12708</v>
      </c>
      <c r="O125" s="622">
        <v>11443</v>
      </c>
    </row>
    <row r="126" spans="1:15" s="310" customFormat="1" hidden="1" x14ac:dyDescent="0.3">
      <c r="A126" s="622" t="s">
        <v>13981</v>
      </c>
      <c r="B126" s="622" t="s">
        <v>13913</v>
      </c>
      <c r="C126" s="622" t="s">
        <v>13994</v>
      </c>
      <c r="D126" s="622"/>
      <c r="E126" s="622"/>
      <c r="F126" s="622"/>
      <c r="G126" s="622"/>
      <c r="H126" s="622">
        <v>19825</v>
      </c>
      <c r="I126" s="622"/>
      <c r="J126" s="622">
        <v>21226</v>
      </c>
      <c r="K126" s="622"/>
      <c r="L126" s="622"/>
      <c r="M126" s="622">
        <v>21868</v>
      </c>
      <c r="N126" s="622">
        <v>20991</v>
      </c>
      <c r="O126" s="622">
        <v>19610</v>
      </c>
    </row>
    <row r="127" spans="1:15" s="310" customFormat="1" hidden="1" x14ac:dyDescent="0.3">
      <c r="A127" s="622" t="s">
        <v>13981</v>
      </c>
      <c r="B127" s="622" t="s">
        <v>13913</v>
      </c>
      <c r="C127" s="622" t="s">
        <v>13995</v>
      </c>
      <c r="D127" s="622"/>
      <c r="E127" s="622"/>
      <c r="F127" s="622"/>
      <c r="G127" s="622"/>
      <c r="H127" s="622">
        <v>32614</v>
      </c>
      <c r="I127" s="622"/>
      <c r="J127" s="622">
        <v>33905</v>
      </c>
      <c r="K127" s="622"/>
      <c r="L127" s="622"/>
      <c r="M127" s="622">
        <v>35605</v>
      </c>
      <c r="N127" s="622">
        <v>18252</v>
      </c>
      <c r="O127" s="622">
        <v>17507</v>
      </c>
    </row>
    <row r="128" spans="1:15" s="310" customFormat="1" hidden="1" x14ac:dyDescent="0.3">
      <c r="A128" s="622" t="s">
        <v>13981</v>
      </c>
      <c r="B128" s="622" t="s">
        <v>13915</v>
      </c>
      <c r="C128" s="622" t="s">
        <v>13996</v>
      </c>
      <c r="D128" s="622"/>
      <c r="E128" s="622"/>
      <c r="F128" s="622"/>
      <c r="G128" s="622"/>
      <c r="H128" s="622">
        <v>8875</v>
      </c>
      <c r="I128" s="622"/>
      <c r="J128" s="622">
        <v>9224</v>
      </c>
      <c r="K128" s="622"/>
      <c r="L128" s="622"/>
      <c r="M128" s="622">
        <v>9249</v>
      </c>
      <c r="N128" s="622">
        <v>4753</v>
      </c>
      <c r="O128" s="622">
        <v>4638</v>
      </c>
    </row>
    <row r="129" spans="1:15" s="310" customFormat="1" hidden="1" x14ac:dyDescent="0.3">
      <c r="A129" s="622" t="s">
        <v>13981</v>
      </c>
      <c r="B129" s="622" t="s">
        <v>13913</v>
      </c>
      <c r="C129" s="622" t="s">
        <v>13997</v>
      </c>
      <c r="D129" s="622"/>
      <c r="E129" s="622"/>
      <c r="F129" s="622"/>
      <c r="G129" s="622"/>
      <c r="H129" s="622">
        <v>26656</v>
      </c>
      <c r="I129" s="622"/>
      <c r="J129" s="622">
        <v>30490</v>
      </c>
      <c r="K129" s="622"/>
      <c r="L129" s="622"/>
      <c r="M129" s="622">
        <v>29959</v>
      </c>
      <c r="N129" s="622">
        <v>13994</v>
      </c>
      <c r="O129" s="622">
        <v>13812</v>
      </c>
    </row>
    <row r="130" spans="1:15" s="310" customFormat="1" hidden="1" x14ac:dyDescent="0.3">
      <c r="A130" s="622" t="s">
        <v>13981</v>
      </c>
      <c r="B130" s="622" t="s">
        <v>13951</v>
      </c>
      <c r="C130" s="622" t="s">
        <v>13998</v>
      </c>
      <c r="D130" s="622"/>
      <c r="E130" s="622"/>
      <c r="F130" s="622"/>
      <c r="G130" s="622"/>
      <c r="H130" s="622">
        <v>38257</v>
      </c>
      <c r="I130" s="620"/>
      <c r="J130" s="622">
        <v>37965</v>
      </c>
      <c r="K130" s="622"/>
      <c r="L130" s="622"/>
      <c r="M130" s="622">
        <v>33281</v>
      </c>
      <c r="N130" s="622">
        <v>19728</v>
      </c>
      <c r="O130" s="622">
        <v>18379</v>
      </c>
    </row>
    <row r="131" spans="1:15" s="310" customFormat="1" hidden="1" x14ac:dyDescent="0.3">
      <c r="A131" s="622" t="s">
        <v>13981</v>
      </c>
      <c r="B131" s="622" t="s">
        <v>13915</v>
      </c>
      <c r="C131" s="622" t="s">
        <v>13999</v>
      </c>
      <c r="D131" s="622"/>
      <c r="E131" s="622"/>
      <c r="F131" s="622"/>
      <c r="G131" s="622"/>
      <c r="H131" s="622">
        <v>6631</v>
      </c>
      <c r="I131" s="622"/>
      <c r="J131" s="622">
        <v>6677</v>
      </c>
      <c r="K131" s="622"/>
      <c r="L131" s="622"/>
      <c r="M131" s="622">
        <v>6591</v>
      </c>
      <c r="N131" s="622">
        <v>2341</v>
      </c>
      <c r="O131" s="622">
        <v>2058</v>
      </c>
    </row>
    <row r="132" spans="1:15" s="310" customFormat="1" hidden="1" x14ac:dyDescent="0.3">
      <c r="A132" s="622"/>
      <c r="B132" s="622"/>
      <c r="C132" s="622"/>
      <c r="D132" s="622"/>
      <c r="E132" s="622"/>
      <c r="F132" s="622"/>
      <c r="G132" s="622"/>
      <c r="H132" s="622">
        <f>SUM(H119:H131)</f>
        <v>357515</v>
      </c>
      <c r="I132" s="622"/>
      <c r="J132" s="622">
        <f>SUM(J119:J131)</f>
        <v>368161</v>
      </c>
      <c r="K132" s="622"/>
      <c r="L132" s="622"/>
      <c r="M132" s="622">
        <f>SUM(M119:M131)</f>
        <v>340862</v>
      </c>
      <c r="N132" s="622">
        <f>SUM(N119:N131)</f>
        <v>223876</v>
      </c>
      <c r="O132" s="622">
        <f>SUM(O119:O131)</f>
        <v>173800</v>
      </c>
    </row>
    <row r="133" spans="1:15" s="310" customFormat="1" ht="19.5" hidden="1" x14ac:dyDescent="0.4">
      <c r="A133" s="620" t="s">
        <v>13894</v>
      </c>
      <c r="B133" s="622"/>
      <c r="C133" s="622"/>
      <c r="D133" s="622"/>
      <c r="E133" s="622"/>
      <c r="F133" s="622"/>
      <c r="G133" s="620" t="s">
        <v>13911</v>
      </c>
      <c r="H133" s="623">
        <f>H132/N132</f>
        <v>1.5969331236934732</v>
      </c>
      <c r="I133" s="622"/>
      <c r="J133" s="623">
        <f>J132/N132</f>
        <v>1.6444862334506603</v>
      </c>
      <c r="K133" s="623"/>
      <c r="L133" s="623"/>
      <c r="M133" s="622"/>
      <c r="N133" s="622"/>
      <c r="O133" s="622"/>
    </row>
    <row r="134" spans="1:15" s="310" customFormat="1" hidden="1" x14ac:dyDescent="0.3">
      <c r="A134" s="622"/>
      <c r="B134" s="622"/>
      <c r="C134" s="622"/>
      <c r="D134" s="622"/>
      <c r="E134" s="622"/>
      <c r="F134" s="622"/>
      <c r="G134" s="622"/>
      <c r="H134" s="622"/>
      <c r="I134" s="622"/>
      <c r="J134" s="622"/>
      <c r="K134" s="622"/>
      <c r="L134" s="622"/>
      <c r="M134" s="622"/>
      <c r="N134" s="622"/>
      <c r="O134" s="622"/>
    </row>
    <row r="135" spans="1:15" s="310" customFormat="1" hidden="1" x14ac:dyDescent="0.3">
      <c r="A135" s="622" t="s">
        <v>14000</v>
      </c>
      <c r="B135" s="622" t="s">
        <v>13908</v>
      </c>
      <c r="C135" s="622" t="s">
        <v>14001</v>
      </c>
      <c r="D135" s="622"/>
      <c r="E135" s="622"/>
      <c r="F135" s="622"/>
      <c r="G135" s="622"/>
      <c r="H135" s="622">
        <v>440709</v>
      </c>
      <c r="I135" s="622"/>
      <c r="J135" s="622">
        <v>440709</v>
      </c>
      <c r="K135" s="622"/>
      <c r="L135" s="622"/>
      <c r="M135" s="622">
        <v>644214</v>
      </c>
      <c r="N135" s="622">
        <v>222879</v>
      </c>
      <c r="O135" s="622">
        <v>220769</v>
      </c>
    </row>
    <row r="136" spans="1:15" s="310" customFormat="1" ht="19.5" hidden="1" x14ac:dyDescent="0.4">
      <c r="A136" s="620" t="s">
        <v>13895</v>
      </c>
      <c r="B136" s="622"/>
      <c r="C136" s="622"/>
      <c r="D136" s="622"/>
      <c r="E136" s="622"/>
      <c r="F136" s="622"/>
      <c r="G136" s="620" t="s">
        <v>13911</v>
      </c>
      <c r="H136" s="623">
        <f>H135/N135</f>
        <v>1.9773464525594606</v>
      </c>
      <c r="I136" s="622"/>
      <c r="J136" s="623">
        <f>J135/N135</f>
        <v>1.9773464525594606</v>
      </c>
      <c r="K136" s="623"/>
      <c r="L136" s="623"/>
      <c r="M136" s="622"/>
      <c r="N136" s="622"/>
      <c r="O136" s="622"/>
    </row>
    <row r="137" spans="1:15" s="310" customFormat="1" hidden="1" x14ac:dyDescent="0.3">
      <c r="A137" s="622"/>
      <c r="B137" s="622"/>
      <c r="C137" s="622"/>
      <c r="D137" s="622"/>
      <c r="E137" s="622"/>
      <c r="F137" s="622"/>
      <c r="G137" s="622"/>
      <c r="H137" s="622"/>
      <c r="I137" s="622"/>
      <c r="J137" s="622"/>
      <c r="K137" s="622"/>
      <c r="L137" s="622"/>
      <c r="M137" s="622"/>
      <c r="N137" s="622"/>
      <c r="O137" s="622"/>
    </row>
    <row r="138" spans="1:15" s="310" customFormat="1" hidden="1" x14ac:dyDescent="0.3">
      <c r="A138" s="622" t="s">
        <v>14000</v>
      </c>
      <c r="B138" s="622" t="s">
        <v>13915</v>
      </c>
      <c r="C138" s="622" t="s">
        <v>14002</v>
      </c>
      <c r="D138" s="622"/>
      <c r="E138" s="622"/>
      <c r="F138" s="622"/>
      <c r="G138" s="622"/>
      <c r="H138" s="622">
        <v>2128</v>
      </c>
      <c r="I138" s="620"/>
      <c r="J138" s="622">
        <v>2135</v>
      </c>
      <c r="K138" s="622"/>
      <c r="L138" s="622"/>
      <c r="M138" s="622">
        <v>2206</v>
      </c>
      <c r="N138" s="622">
        <v>5342</v>
      </c>
      <c r="O138" s="622">
        <v>5314</v>
      </c>
    </row>
    <row r="139" spans="1:15" s="310" customFormat="1" hidden="1" x14ac:dyDescent="0.3">
      <c r="A139" s="622" t="s">
        <v>14000</v>
      </c>
      <c r="B139" s="622" t="s">
        <v>13915</v>
      </c>
      <c r="C139" s="622" t="s">
        <v>14003</v>
      </c>
      <c r="D139" s="622"/>
      <c r="E139" s="622"/>
      <c r="F139" s="622"/>
      <c r="G139" s="622"/>
      <c r="H139" s="622">
        <v>2274</v>
      </c>
      <c r="I139" s="622"/>
      <c r="J139" s="622">
        <v>2282</v>
      </c>
      <c r="K139" s="622"/>
      <c r="L139" s="622"/>
      <c r="M139" s="622">
        <v>2264</v>
      </c>
      <c r="N139" s="622">
        <v>4227</v>
      </c>
      <c r="O139" s="622">
        <v>5206</v>
      </c>
    </row>
    <row r="140" spans="1:15" s="310" customFormat="1" hidden="1" x14ac:dyDescent="0.3">
      <c r="A140" s="622" t="s">
        <v>14000</v>
      </c>
      <c r="B140" s="622" t="s">
        <v>13915</v>
      </c>
      <c r="C140" s="622" t="s">
        <v>14004</v>
      </c>
      <c r="D140" s="622"/>
      <c r="E140" s="622"/>
      <c r="F140" s="622"/>
      <c r="G140" s="622"/>
      <c r="H140" s="622">
        <v>1884</v>
      </c>
      <c r="I140" s="622"/>
      <c r="J140" s="622">
        <v>1884</v>
      </c>
      <c r="K140" s="622"/>
      <c r="L140" s="622"/>
      <c r="M140" s="622">
        <v>59394</v>
      </c>
      <c r="N140" s="622">
        <v>773</v>
      </c>
      <c r="O140" s="622">
        <v>955</v>
      </c>
    </row>
    <row r="141" spans="1:15" s="310" customFormat="1" hidden="1" x14ac:dyDescent="0.3">
      <c r="A141" s="622" t="s">
        <v>14000</v>
      </c>
      <c r="B141" s="622" t="s">
        <v>13915</v>
      </c>
      <c r="C141" s="622" t="s">
        <v>14005</v>
      </c>
      <c r="D141" s="622"/>
      <c r="E141" s="622"/>
      <c r="F141" s="622"/>
      <c r="G141" s="622"/>
      <c r="H141" s="622">
        <v>6210</v>
      </c>
      <c r="I141" s="622"/>
      <c r="J141" s="622">
        <v>5989</v>
      </c>
      <c r="K141" s="622"/>
      <c r="L141" s="622"/>
      <c r="M141" s="622">
        <v>6115</v>
      </c>
      <c r="N141" s="622">
        <v>5297</v>
      </c>
      <c r="O141" s="622">
        <v>5454</v>
      </c>
    </row>
    <row r="142" spans="1:15" s="310" customFormat="1" hidden="1" x14ac:dyDescent="0.3">
      <c r="A142" s="622" t="s">
        <v>14000</v>
      </c>
      <c r="B142" s="622" t="s">
        <v>13915</v>
      </c>
      <c r="C142" s="622" t="s">
        <v>14006</v>
      </c>
      <c r="D142" s="622"/>
      <c r="E142" s="622"/>
      <c r="F142" s="622"/>
      <c r="G142" s="622"/>
      <c r="H142" s="622">
        <v>4232</v>
      </c>
      <c r="I142" s="620"/>
      <c r="J142" s="622">
        <v>4135</v>
      </c>
      <c r="K142" s="622"/>
      <c r="L142" s="622"/>
      <c r="M142" s="622">
        <v>4164</v>
      </c>
      <c r="N142" s="622">
        <v>4696</v>
      </c>
      <c r="O142" s="622">
        <v>4677</v>
      </c>
    </row>
    <row r="143" spans="1:15" s="310" customFormat="1" hidden="1" x14ac:dyDescent="0.3">
      <c r="A143" s="622" t="s">
        <v>14000</v>
      </c>
      <c r="B143" s="622" t="s">
        <v>13915</v>
      </c>
      <c r="C143" s="622" t="s">
        <v>14007</v>
      </c>
      <c r="D143" s="622"/>
      <c r="E143" s="622"/>
      <c r="F143" s="622"/>
      <c r="G143" s="622"/>
      <c r="H143" s="622">
        <v>3963</v>
      </c>
      <c r="I143" s="622"/>
      <c r="J143" s="622">
        <v>4075</v>
      </c>
      <c r="K143" s="622"/>
      <c r="L143" s="622"/>
      <c r="M143" s="622">
        <v>3530</v>
      </c>
      <c r="N143" s="622">
        <v>124</v>
      </c>
      <c r="O143" s="622">
        <v>139</v>
      </c>
    </row>
    <row r="144" spans="1:15" s="310" customFormat="1" hidden="1" x14ac:dyDescent="0.3">
      <c r="A144" s="622" t="s">
        <v>14000</v>
      </c>
      <c r="B144" s="622" t="s">
        <v>13915</v>
      </c>
      <c r="C144" s="622" t="s">
        <v>14008</v>
      </c>
      <c r="D144" s="622"/>
      <c r="E144" s="622"/>
      <c r="F144" s="622"/>
      <c r="G144" s="622"/>
      <c r="H144" s="622">
        <v>2830</v>
      </c>
      <c r="I144" s="622"/>
      <c r="J144" s="622">
        <v>2902</v>
      </c>
      <c r="K144" s="622"/>
      <c r="L144" s="622"/>
      <c r="M144" s="622">
        <v>2790</v>
      </c>
      <c r="N144" s="622">
        <v>287</v>
      </c>
      <c r="O144" s="622">
        <v>247</v>
      </c>
    </row>
    <row r="145" spans="1:15" s="310" customFormat="1" hidden="1" x14ac:dyDescent="0.3">
      <c r="A145" s="622" t="s">
        <v>14000</v>
      </c>
      <c r="B145" s="622" t="s">
        <v>13915</v>
      </c>
      <c r="C145" s="622" t="s">
        <v>14009</v>
      </c>
      <c r="D145" s="622"/>
      <c r="E145" s="622"/>
      <c r="F145" s="622"/>
      <c r="G145" s="622"/>
      <c r="H145" s="622">
        <v>6624</v>
      </c>
      <c r="I145" s="622"/>
      <c r="J145" s="622">
        <v>6436</v>
      </c>
      <c r="K145" s="622"/>
      <c r="L145" s="622"/>
      <c r="M145" s="622">
        <v>6398</v>
      </c>
      <c r="N145" s="622">
        <v>6968</v>
      </c>
      <c r="O145" s="622">
        <v>6707</v>
      </c>
    </row>
    <row r="146" spans="1:15" s="310" customFormat="1" hidden="1" x14ac:dyDescent="0.3">
      <c r="A146" s="622" t="s">
        <v>14000</v>
      </c>
      <c r="B146" s="622" t="s">
        <v>13915</v>
      </c>
      <c r="C146" s="622" t="s">
        <v>14010</v>
      </c>
      <c r="D146" s="622"/>
      <c r="E146" s="622"/>
      <c r="F146" s="622"/>
      <c r="G146" s="622"/>
      <c r="H146" s="622">
        <v>24395</v>
      </c>
      <c r="I146" s="622"/>
      <c r="J146" s="622">
        <v>21615</v>
      </c>
      <c r="K146" s="622"/>
      <c r="L146" s="622"/>
      <c r="M146" s="622">
        <v>23592</v>
      </c>
      <c r="N146" s="622">
        <v>6548</v>
      </c>
      <c r="O146" s="622">
        <v>6899</v>
      </c>
    </row>
    <row r="147" spans="1:15" s="310" customFormat="1" hidden="1" x14ac:dyDescent="0.3">
      <c r="A147" s="622" t="s">
        <v>14000</v>
      </c>
      <c r="B147" s="622" t="s">
        <v>13913</v>
      </c>
      <c r="C147" s="622" t="s">
        <v>14011</v>
      </c>
      <c r="D147" s="622"/>
      <c r="E147" s="622"/>
      <c r="F147" s="622"/>
      <c r="G147" s="622"/>
      <c r="H147" s="622">
        <v>18877</v>
      </c>
      <c r="I147" s="622"/>
      <c r="J147" s="622">
        <v>12721</v>
      </c>
      <c r="K147" s="622"/>
      <c r="L147" s="622"/>
      <c r="M147" s="622">
        <v>17162</v>
      </c>
      <c r="N147" s="622">
        <v>11125</v>
      </c>
      <c r="O147" s="622">
        <v>11208</v>
      </c>
    </row>
    <row r="148" spans="1:15" s="310" customFormat="1" hidden="1" x14ac:dyDescent="0.3">
      <c r="A148" s="622"/>
      <c r="B148" s="622"/>
      <c r="C148" s="622"/>
      <c r="D148" s="622"/>
      <c r="E148" s="622"/>
      <c r="F148" s="622"/>
      <c r="G148" s="622"/>
      <c r="H148" s="622">
        <f>SUM(H138:H147)</f>
        <v>73417</v>
      </c>
      <c r="I148" s="622"/>
      <c r="J148" s="622">
        <f>SUM(J138:J147)</f>
        <v>64174</v>
      </c>
      <c r="K148" s="622"/>
      <c r="L148" s="622"/>
      <c r="M148" s="622">
        <f t="shared" ref="M148:O148" si="2">SUM(M138:M147)</f>
        <v>127615</v>
      </c>
      <c r="N148" s="622">
        <f t="shared" si="2"/>
        <v>45387</v>
      </c>
      <c r="O148" s="622">
        <f t="shared" si="2"/>
        <v>46806</v>
      </c>
    </row>
    <row r="149" spans="1:15" s="310" customFormat="1" ht="19.5" hidden="1" x14ac:dyDescent="0.4">
      <c r="A149" s="620" t="s">
        <v>13896</v>
      </c>
      <c r="B149" s="622"/>
      <c r="C149" s="622"/>
      <c r="D149" s="622"/>
      <c r="E149" s="622"/>
      <c r="F149" s="622"/>
      <c r="G149" s="620" t="s">
        <v>13911</v>
      </c>
      <c r="H149" s="623">
        <f>H148/N148</f>
        <v>1.617577720492652</v>
      </c>
      <c r="I149" s="620"/>
      <c r="J149" s="623">
        <f>J148/N148</f>
        <v>1.4139290986405799</v>
      </c>
      <c r="K149" s="623"/>
      <c r="L149" s="623"/>
      <c r="M149" s="622"/>
      <c r="N149" s="622"/>
      <c r="O149" s="622"/>
    </row>
    <row r="150" spans="1:15" hidden="1" x14ac:dyDescent="0.3">
      <c r="B150" s="450"/>
    </row>
    <row r="151" spans="1:15" x14ac:dyDescent="0.3">
      <c r="B151" s="450"/>
    </row>
    <row r="152" spans="1:15" x14ac:dyDescent="0.3">
      <c r="B152" s="450"/>
    </row>
  </sheetData>
  <sheetProtection algorithmName="SHA-512" hashValue="2OGnwtl6dGF1q1YgHbjBmojEAv+CMJahpflAzU8TFxp8pc+/UciTj0GGFDsydsZ7J6evtjs2g57iJQwBtayJGA==" saltValue="31EuS0O4Q6+xVleph+079g==" spinCount="100000" sheet="1" objects="1" scenarios="1" selectLockedCells="1"/>
  <sortState xmlns:xlrd2="http://schemas.microsoft.com/office/spreadsheetml/2017/richdata2" ref="P8:Q15">
    <sortCondition ref="P8:P15"/>
  </sortState>
  <mergeCells count="7">
    <mergeCell ref="C26:I26"/>
    <mergeCell ref="D27:I27"/>
    <mergeCell ref="R16:R17"/>
    <mergeCell ref="F5:G5"/>
    <mergeCell ref="C23:I23"/>
    <mergeCell ref="C24:I24"/>
    <mergeCell ref="C25:I25"/>
  </mergeCells>
  <phoneticPr fontId="19" type="noConversion"/>
  <dataValidations count="1">
    <dataValidation type="list" allowBlank="1" showInputMessage="1" showErrorMessage="1" sqref="E11:E19" xr:uid="{80657631-2178-424E-A9D7-DBB20B33A471}">
      <formula1>$P$8:$P$20</formula1>
    </dataValidation>
  </dataValidation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E2CFE1"/>
  </sheetPr>
  <dimension ref="A1:AN181"/>
  <sheetViews>
    <sheetView showRowColHeaders="0" zoomScaleNormal="100" workbookViewId="0">
      <selection activeCell="E25" sqref="E25"/>
    </sheetView>
  </sheetViews>
  <sheetFormatPr defaultColWidth="9.28515625" defaultRowHeight="16.5" x14ac:dyDescent="0.3"/>
  <cols>
    <col min="1" max="1" width="3.7109375" style="306" customWidth="1"/>
    <col min="2" max="2" width="8.42578125" style="306" customWidth="1"/>
    <col min="3" max="3" width="14.28515625" style="306" customWidth="1"/>
    <col min="4" max="4" width="21.140625" style="306" customWidth="1"/>
    <col min="5" max="5" width="14" style="306" customWidth="1"/>
    <col min="6" max="6" width="14.42578125" style="306" customWidth="1"/>
    <col min="7" max="7" width="15.42578125" style="306" customWidth="1"/>
    <col min="8" max="8" width="11.42578125" style="306" customWidth="1"/>
    <col min="9" max="9" width="10.42578125" style="306" customWidth="1"/>
    <col min="10" max="10" width="12.28515625" style="306" customWidth="1"/>
    <col min="11" max="13" width="9.28515625" style="306"/>
    <col min="14" max="14" width="2.7109375" style="317" customWidth="1"/>
    <col min="15" max="19" width="9.28515625" style="406" hidden="1" customWidth="1"/>
    <col min="20" max="21" width="9.28515625" style="406" customWidth="1"/>
    <col min="22" max="27" width="9.28515625" style="406"/>
    <col min="28" max="39" width="9.28515625" style="317"/>
    <col min="40" max="16384" width="9.28515625" style="306"/>
  </cols>
  <sheetData>
    <row r="1" spans="1:17" ht="20.100000000000001" customHeight="1" thickBot="1" x14ac:dyDescent="0.35">
      <c r="A1" s="307"/>
      <c r="B1" s="445"/>
      <c r="C1" s="445"/>
      <c r="D1" s="445"/>
      <c r="E1" s="445"/>
      <c r="F1" s="445"/>
      <c r="G1" s="445"/>
      <c r="H1" s="445"/>
      <c r="I1" s="445"/>
      <c r="J1" s="445"/>
      <c r="K1" s="445"/>
      <c r="L1" s="445"/>
      <c r="M1" s="445"/>
      <c r="N1" s="446"/>
    </row>
    <row r="2" spans="1:17" ht="15" customHeight="1" x14ac:dyDescent="0.3">
      <c r="A2" s="422"/>
      <c r="B2" s="124"/>
      <c r="C2" s="126"/>
      <c r="D2" s="145"/>
      <c r="E2" s="145"/>
      <c r="F2" s="137"/>
      <c r="G2" s="145"/>
      <c r="H2" s="145"/>
      <c r="I2" s="1014"/>
      <c r="J2" s="1014"/>
      <c r="K2" s="1014"/>
      <c r="L2" s="177"/>
      <c r="M2" s="177"/>
      <c r="N2" s="87"/>
      <c r="O2" s="441"/>
      <c r="P2" s="441"/>
    </row>
    <row r="3" spans="1:17" ht="30.75" x14ac:dyDescent="0.45">
      <c r="A3" s="422"/>
      <c r="B3" s="128"/>
      <c r="C3" s="76"/>
      <c r="D3" s="20"/>
      <c r="E3" s="75" t="s">
        <v>14012</v>
      </c>
      <c r="F3" s="76"/>
      <c r="G3" s="76"/>
      <c r="H3" s="146"/>
      <c r="I3" s="146"/>
      <c r="J3" s="146"/>
      <c r="K3" s="146"/>
      <c r="L3" s="146"/>
      <c r="M3" s="146"/>
      <c r="N3" s="90"/>
      <c r="O3" s="441"/>
      <c r="P3" s="441"/>
    </row>
    <row r="4" spans="1:17" x14ac:dyDescent="0.3">
      <c r="A4" s="422"/>
      <c r="B4" s="147"/>
      <c r="C4" s="20"/>
      <c r="D4" s="20"/>
      <c r="E4" s="21" t="s">
        <v>14013</v>
      </c>
      <c r="F4" s="77"/>
      <c r="G4" s="77"/>
      <c r="H4" s="146"/>
      <c r="I4" s="146"/>
      <c r="J4" s="146"/>
      <c r="K4" s="146"/>
      <c r="L4" s="146"/>
      <c r="M4" s="146"/>
      <c r="N4" s="90"/>
      <c r="O4" s="441"/>
      <c r="P4" s="441"/>
    </row>
    <row r="5" spans="1:17" ht="19.5" customHeight="1" x14ac:dyDescent="0.3">
      <c r="A5" s="422"/>
      <c r="B5" s="147"/>
      <c r="C5" s="20"/>
      <c r="D5" s="20"/>
      <c r="E5" s="949">
        <f>SUM(J15)+SUM(J30)+SUM(J33)</f>
        <v>0</v>
      </c>
      <c r="F5" s="949"/>
      <c r="G5" s="79"/>
      <c r="H5" s="146"/>
      <c r="I5" s="146"/>
      <c r="J5" s="146"/>
      <c r="K5" s="146"/>
      <c r="L5" s="146"/>
      <c r="M5" s="146"/>
      <c r="N5" s="90"/>
      <c r="O5" s="441"/>
      <c r="P5" s="441"/>
    </row>
    <row r="6" spans="1:17" x14ac:dyDescent="0.3">
      <c r="A6" s="422"/>
      <c r="B6" s="147"/>
      <c r="C6" s="20"/>
      <c r="D6" s="20"/>
      <c r="E6" s="79"/>
      <c r="F6" s="79"/>
      <c r="G6" s="79"/>
      <c r="H6" s="146"/>
      <c r="I6" s="146"/>
      <c r="J6" s="146"/>
      <c r="K6" s="146"/>
      <c r="L6" s="146"/>
      <c r="M6" s="146"/>
      <c r="N6" s="90"/>
      <c r="O6" s="441"/>
      <c r="P6" s="441"/>
    </row>
    <row r="7" spans="1:17" ht="27" customHeight="1" x14ac:dyDescent="0.3">
      <c r="A7" s="422"/>
      <c r="B7" s="128"/>
      <c r="C7" s="71" t="s">
        <v>14014</v>
      </c>
      <c r="D7" s="76"/>
      <c r="E7" s="76"/>
      <c r="F7" s="21"/>
      <c r="G7" s="76"/>
      <c r="H7" s="76"/>
      <c r="I7" s="21"/>
      <c r="J7" s="21"/>
      <c r="K7" s="21"/>
      <c r="L7" s="21"/>
      <c r="M7" s="21"/>
      <c r="N7" s="90"/>
    </row>
    <row r="8" spans="1:17" ht="25.5" customHeight="1" x14ac:dyDescent="0.3">
      <c r="A8" s="422"/>
      <c r="B8" s="128"/>
      <c r="C8" s="161" t="s">
        <v>14015</v>
      </c>
      <c r="D8" s="663" t="s">
        <v>14016</v>
      </c>
      <c r="E8" s="663" t="s">
        <v>14017</v>
      </c>
      <c r="F8" s="663" t="s">
        <v>14018</v>
      </c>
      <c r="G8" s="663" t="s">
        <v>14019</v>
      </c>
      <c r="H8" s="71"/>
      <c r="I8" s="71"/>
      <c r="J8" s="695" t="s">
        <v>14020</v>
      </c>
      <c r="K8" s="77"/>
      <c r="L8" s="77"/>
      <c r="M8" s="77"/>
      <c r="N8" s="90"/>
    </row>
    <row r="9" spans="1:17" ht="15" customHeight="1" x14ac:dyDescent="0.35">
      <c r="A9" s="422"/>
      <c r="B9" s="128"/>
      <c r="C9" s="20"/>
      <c r="D9" s="846"/>
      <c r="E9" s="714"/>
      <c r="F9" s="714"/>
      <c r="G9" s="847">
        <f>E9*F9</f>
        <v>0</v>
      </c>
      <c r="H9" s="76"/>
      <c r="I9" s="21"/>
      <c r="J9" s="839" t="str">
        <f>IF(D9="","",VLOOKUP(D9,$C$48:$E$52,3,FALSE)*G9/1000)</f>
        <v/>
      </c>
      <c r="K9" s="162"/>
      <c r="L9" s="21"/>
      <c r="M9" s="21"/>
      <c r="N9" s="90"/>
      <c r="P9" s="466"/>
      <c r="Q9" s="467">
        <f>G9*F53+(1-G9)*E53</f>
        <v>2.9350000000000001</v>
      </c>
    </row>
    <row r="10" spans="1:17" ht="15" customHeight="1" x14ac:dyDescent="0.35">
      <c r="A10" s="422"/>
      <c r="B10" s="128"/>
      <c r="C10" s="20"/>
      <c r="D10" s="178"/>
      <c r="E10" s="179"/>
      <c r="F10" s="714"/>
      <c r="G10" s="847">
        <f>E10*F10</f>
        <v>0</v>
      </c>
      <c r="H10" s="76"/>
      <c r="I10" s="21"/>
      <c r="J10" s="839" t="str">
        <f t="shared" ref="J10:J13" si="0">IF(D10="","",VLOOKUP(D10,$C$48:$E$52,3,FALSE)*G10/1000)</f>
        <v/>
      </c>
      <c r="K10" s="21"/>
      <c r="L10" s="21"/>
      <c r="M10" s="21"/>
      <c r="N10" s="90"/>
      <c r="P10" s="466"/>
      <c r="Q10" s="467"/>
    </row>
    <row r="11" spans="1:17" ht="15" customHeight="1" x14ac:dyDescent="0.35">
      <c r="A11" s="422"/>
      <c r="B11" s="128"/>
      <c r="C11" s="20"/>
      <c r="D11" s="846"/>
      <c r="E11" s="179"/>
      <c r="F11" s="714"/>
      <c r="G11" s="847">
        <f>E11*F11</f>
        <v>0</v>
      </c>
      <c r="H11" s="76"/>
      <c r="I11" s="21"/>
      <c r="J11" s="839" t="str">
        <f t="shared" si="0"/>
        <v/>
      </c>
      <c r="K11" s="162"/>
      <c r="L11" s="21"/>
      <c r="M11" s="21"/>
      <c r="N11" s="90"/>
      <c r="P11" s="466"/>
      <c r="Q11" s="467">
        <f>G11*F55+(1-G11)*E55</f>
        <v>0</v>
      </c>
    </row>
    <row r="12" spans="1:17" ht="15" customHeight="1" x14ac:dyDescent="0.35">
      <c r="A12" s="422"/>
      <c r="B12" s="128"/>
      <c r="C12" s="20"/>
      <c r="D12" s="178"/>
      <c r="E12" s="179"/>
      <c r="F12" s="714"/>
      <c r="G12" s="847">
        <f>E12*F12</f>
        <v>0</v>
      </c>
      <c r="H12" s="76"/>
      <c r="I12" s="21"/>
      <c r="J12" s="839" t="str">
        <f t="shared" si="0"/>
        <v/>
      </c>
      <c r="K12" s="21"/>
      <c r="L12" s="21"/>
      <c r="M12" s="21"/>
      <c r="N12" s="90"/>
      <c r="P12" s="466"/>
      <c r="Q12" s="467"/>
    </row>
    <row r="13" spans="1:17" ht="15" customHeight="1" x14ac:dyDescent="0.35">
      <c r="A13" s="422"/>
      <c r="B13" s="128"/>
      <c r="C13" s="20"/>
      <c r="D13" s="178"/>
      <c r="E13" s="179"/>
      <c r="F13" s="714"/>
      <c r="G13" s="847">
        <f>E13*F13</f>
        <v>0</v>
      </c>
      <c r="H13" s="76"/>
      <c r="I13" s="21"/>
      <c r="J13" s="839" t="str">
        <f t="shared" si="0"/>
        <v/>
      </c>
      <c r="K13" s="21"/>
      <c r="L13" s="21"/>
      <c r="M13" s="21"/>
      <c r="N13" s="90"/>
      <c r="P13" s="466"/>
      <c r="Q13" s="467"/>
    </row>
    <row r="14" spans="1:17" ht="15" customHeight="1" x14ac:dyDescent="0.3">
      <c r="A14" s="422"/>
      <c r="B14" s="128"/>
      <c r="C14" s="163" t="s">
        <v>14021</v>
      </c>
      <c r="D14" s="77"/>
      <c r="E14" s="155"/>
      <c r="F14" s="20"/>
      <c r="G14" s="155"/>
      <c r="H14" s="76"/>
      <c r="I14" s="21"/>
      <c r="J14" s="81"/>
      <c r="K14" s="21"/>
      <c r="L14" s="21"/>
      <c r="M14" s="21"/>
      <c r="N14" s="90"/>
      <c r="P14" s="466"/>
      <c r="Q14" s="467"/>
    </row>
    <row r="15" spans="1:17" ht="15" customHeight="1" x14ac:dyDescent="0.3">
      <c r="A15" s="422"/>
      <c r="B15" s="128"/>
      <c r="C15" s="164" t="s">
        <v>14022</v>
      </c>
      <c r="D15" s="77"/>
      <c r="E15" s="155"/>
      <c r="F15" s="20"/>
      <c r="G15" s="1036" t="s">
        <v>14023</v>
      </c>
      <c r="H15" s="1036"/>
      <c r="I15" s="1037"/>
      <c r="J15" s="839">
        <f>SUM(J9:J13)</f>
        <v>0</v>
      </c>
      <c r="K15" s="21"/>
      <c r="L15" s="21"/>
      <c r="M15" s="21"/>
      <c r="N15" s="90"/>
      <c r="P15" s="466"/>
      <c r="Q15" s="467"/>
    </row>
    <row r="16" spans="1:17" ht="15" customHeight="1" x14ac:dyDescent="0.3">
      <c r="A16" s="422"/>
      <c r="B16" s="128"/>
      <c r="C16" s="77"/>
      <c r="D16" s="70"/>
      <c r="E16" s="70"/>
      <c r="F16" s="20"/>
      <c r="G16" s="70"/>
      <c r="H16" s="70"/>
      <c r="I16" s="70"/>
      <c r="J16" s="155"/>
      <c r="K16" s="21"/>
      <c r="L16" s="21"/>
      <c r="M16" s="21"/>
      <c r="N16" s="90"/>
      <c r="P16" s="466"/>
      <c r="Q16" s="467"/>
    </row>
    <row r="17" spans="1:17" ht="15" customHeight="1" x14ac:dyDescent="0.3">
      <c r="A17" s="422"/>
      <c r="B17" s="128"/>
      <c r="C17" s="165" t="s">
        <v>14024</v>
      </c>
      <c r="D17" s="20"/>
      <c r="E17" s="20"/>
      <c r="F17" s="20"/>
      <c r="G17" s="20"/>
      <c r="H17" s="76"/>
      <c r="I17" s="20"/>
      <c r="J17" s="21"/>
      <c r="K17" s="21"/>
      <c r="L17" s="21"/>
      <c r="M17" s="21"/>
      <c r="N17" s="90"/>
    </row>
    <row r="18" spans="1:17" ht="15" customHeight="1" x14ac:dyDescent="0.3">
      <c r="A18" s="422"/>
      <c r="B18" s="128"/>
      <c r="C18" s="166" t="s">
        <v>14025</v>
      </c>
      <c r="D18" s="20"/>
      <c r="E18" s="20"/>
      <c r="F18" s="20"/>
      <c r="G18" s="20"/>
      <c r="H18" s="76"/>
      <c r="I18" s="20"/>
      <c r="J18" s="21"/>
      <c r="K18" s="21"/>
      <c r="L18" s="21"/>
      <c r="M18" s="21"/>
      <c r="N18" s="90"/>
    </row>
    <row r="19" spans="1:17" ht="15" customHeight="1" x14ac:dyDescent="0.3">
      <c r="A19" s="422"/>
      <c r="B19" s="128"/>
      <c r="C19" s="70"/>
      <c r="D19" s="20"/>
      <c r="E19" s="20"/>
      <c r="F19" s="20"/>
      <c r="G19" s="20"/>
      <c r="H19" s="76"/>
      <c r="I19" s="20"/>
      <c r="J19" s="21"/>
      <c r="K19" s="21"/>
      <c r="L19" s="21"/>
      <c r="M19" s="21"/>
      <c r="N19" s="90"/>
    </row>
    <row r="20" spans="1:17" ht="48" customHeight="1" x14ac:dyDescent="0.35">
      <c r="A20" s="422"/>
      <c r="B20" s="148"/>
      <c r="C20" s="70"/>
      <c r="D20" s="20"/>
      <c r="E20" s="663" t="s">
        <v>14026</v>
      </c>
      <c r="F20" s="663" t="s">
        <v>14027</v>
      </c>
      <c r="G20" s="663" t="s">
        <v>14028</v>
      </c>
      <c r="H20" s="76"/>
      <c r="I20" s="20"/>
      <c r="J20" s="152"/>
      <c r="K20" s="77"/>
      <c r="L20" s="77"/>
      <c r="M20" s="77"/>
      <c r="N20" s="153"/>
    </row>
    <row r="21" spans="1:17" ht="15" customHeight="1" x14ac:dyDescent="0.35">
      <c r="A21" s="422"/>
      <c r="B21" s="148"/>
      <c r="C21" s="1040" t="s">
        <v>14029</v>
      </c>
      <c r="D21" s="1040"/>
      <c r="E21" s="848"/>
      <c r="F21" s="714"/>
      <c r="G21" s="847">
        <f>E21*F21</f>
        <v>0</v>
      </c>
      <c r="H21" s="76"/>
      <c r="I21" s="20"/>
      <c r="J21" s="167"/>
      <c r="K21" s="152"/>
      <c r="L21" s="152"/>
      <c r="M21" s="152"/>
      <c r="N21" s="153"/>
    </row>
    <row r="22" spans="1:17" ht="15" customHeight="1" x14ac:dyDescent="0.3">
      <c r="A22" s="422"/>
      <c r="B22" s="128"/>
      <c r="C22" s="20"/>
      <c r="D22" s="20"/>
      <c r="E22" s="20"/>
      <c r="F22" s="20"/>
      <c r="G22" s="20"/>
      <c r="H22" s="76"/>
      <c r="I22" s="20"/>
      <c r="J22" s="21"/>
      <c r="K22" s="21"/>
      <c r="L22" s="21"/>
      <c r="M22" s="21"/>
      <c r="N22" s="90"/>
    </row>
    <row r="23" spans="1:17" ht="15" customHeight="1" x14ac:dyDescent="0.3">
      <c r="A23" s="422"/>
      <c r="B23" s="128"/>
      <c r="C23" s="163" t="s">
        <v>14030</v>
      </c>
      <c r="D23" s="20"/>
      <c r="E23" s="20"/>
      <c r="F23" s="20"/>
      <c r="G23" s="20"/>
      <c r="H23" s="76"/>
      <c r="I23" s="20"/>
      <c r="J23" s="21"/>
      <c r="K23" s="21"/>
      <c r="L23" s="21"/>
      <c r="M23" s="21"/>
      <c r="N23" s="90"/>
    </row>
    <row r="24" spans="1:17" ht="57" customHeight="1" x14ac:dyDescent="0.3">
      <c r="A24" s="422"/>
      <c r="B24" s="128"/>
      <c r="C24" s="70"/>
      <c r="D24" s="20"/>
      <c r="E24" s="663" t="s">
        <v>14031</v>
      </c>
      <c r="F24" s="663" t="s">
        <v>14027</v>
      </c>
      <c r="G24" s="663" t="s">
        <v>14032</v>
      </c>
      <c r="H24" s="1041" t="s">
        <v>14033</v>
      </c>
      <c r="I24" s="1041"/>
      <c r="J24" s="663" t="s">
        <v>14034</v>
      </c>
      <c r="K24" s="21"/>
      <c r="L24" s="21"/>
      <c r="M24" s="21"/>
      <c r="N24" s="90"/>
    </row>
    <row r="25" spans="1:17" ht="15" customHeight="1" x14ac:dyDescent="0.35">
      <c r="A25" s="422"/>
      <c r="B25" s="128"/>
      <c r="C25" s="1040" t="s">
        <v>14035</v>
      </c>
      <c r="D25" s="1040"/>
      <c r="E25" s="848"/>
      <c r="F25" s="714"/>
      <c r="G25" s="847">
        <f>E25*F25</f>
        <v>0</v>
      </c>
      <c r="H25" s="1033"/>
      <c r="I25" s="1034"/>
      <c r="J25" s="847">
        <f>E25*F25+H25</f>
        <v>0</v>
      </c>
      <c r="K25" s="21"/>
      <c r="L25" s="21"/>
      <c r="M25" s="21"/>
      <c r="N25" s="90"/>
    </row>
    <row r="26" spans="1:17" ht="15" customHeight="1" x14ac:dyDescent="0.35">
      <c r="A26" s="422"/>
      <c r="B26" s="128"/>
      <c r="C26" s="21"/>
      <c r="D26" s="76"/>
      <c r="E26" s="76"/>
      <c r="F26" s="21"/>
      <c r="G26" s="76"/>
      <c r="H26" s="76"/>
      <c r="I26" s="156"/>
      <c r="J26" s="157"/>
      <c r="K26" s="21"/>
      <c r="L26" s="21"/>
      <c r="M26" s="21"/>
      <c r="N26" s="90"/>
    </row>
    <row r="27" spans="1:17" ht="15" customHeight="1" x14ac:dyDescent="0.35">
      <c r="A27" s="422"/>
      <c r="B27" s="19"/>
      <c r="C27" s="163" t="s">
        <v>14036</v>
      </c>
      <c r="D27" s="76"/>
      <c r="E27" s="21"/>
      <c r="F27" s="21"/>
      <c r="G27" s="21"/>
      <c r="H27" s="21"/>
      <c r="I27" s="156"/>
      <c r="J27" s="157"/>
      <c r="K27" s="21"/>
      <c r="L27" s="21"/>
      <c r="M27" s="21"/>
      <c r="N27" s="90"/>
    </row>
    <row r="28" spans="1:17" ht="15" customHeight="1" x14ac:dyDescent="0.35">
      <c r="A28" s="422"/>
      <c r="B28" s="19"/>
      <c r="C28" s="163"/>
      <c r="D28" s="76"/>
      <c r="E28" s="21"/>
      <c r="F28" s="21"/>
      <c r="G28" s="21"/>
      <c r="H28" s="21"/>
      <c r="I28" s="156"/>
      <c r="J28" s="157"/>
      <c r="K28" s="21"/>
      <c r="L28" s="21"/>
      <c r="M28" s="21"/>
      <c r="N28" s="90"/>
    </row>
    <row r="29" spans="1:17" ht="27" x14ac:dyDescent="0.3">
      <c r="A29" s="422"/>
      <c r="B29" s="128"/>
      <c r="C29" s="161" t="s">
        <v>14037</v>
      </c>
      <c r="D29" s="70"/>
      <c r="E29" s="131" t="s">
        <v>14038</v>
      </c>
      <c r="F29" s="70"/>
      <c r="G29" s="70"/>
      <c r="H29" s="70"/>
      <c r="I29" s="70"/>
      <c r="J29" s="70"/>
      <c r="K29" s="21"/>
      <c r="L29" s="21"/>
      <c r="M29" s="21"/>
      <c r="N29" s="90"/>
      <c r="P29" s="466"/>
      <c r="Q29" s="467"/>
    </row>
    <row r="30" spans="1:17" ht="15" customHeight="1" x14ac:dyDescent="0.35">
      <c r="A30" s="422"/>
      <c r="B30" s="128"/>
      <c r="C30" s="70"/>
      <c r="D30" s="70"/>
      <c r="E30" s="849"/>
      <c r="F30" s="168" t="s">
        <v>14039</v>
      </c>
      <c r="G30" s="169"/>
      <c r="H30" s="1038" t="s">
        <v>14040</v>
      </c>
      <c r="I30" s="1038"/>
      <c r="J30" s="839" t="str">
        <f>IF(E30="", "", E30*D60/1000)</f>
        <v/>
      </c>
      <c r="K30" s="21"/>
      <c r="L30" s="21"/>
      <c r="M30" s="21"/>
      <c r="N30" s="90"/>
    </row>
    <row r="31" spans="1:17" ht="15" customHeight="1" x14ac:dyDescent="0.35">
      <c r="A31" s="422"/>
      <c r="B31" s="128"/>
      <c r="C31" s="70"/>
      <c r="D31" s="70"/>
      <c r="E31" s="236"/>
      <c r="F31" s="171"/>
      <c r="G31" s="169"/>
      <c r="H31" s="172"/>
      <c r="I31" s="172"/>
      <c r="J31" s="155"/>
      <c r="K31" s="21"/>
      <c r="L31" s="21"/>
      <c r="M31" s="21"/>
      <c r="N31" s="90"/>
    </row>
    <row r="32" spans="1:17" ht="27" x14ac:dyDescent="0.35">
      <c r="A32" s="422"/>
      <c r="B32" s="128"/>
      <c r="C32" s="161" t="s">
        <v>14041</v>
      </c>
      <c r="D32" s="70"/>
      <c r="E32" s="131" t="s">
        <v>14038</v>
      </c>
      <c r="F32" s="173"/>
      <c r="G32" s="169"/>
      <c r="H32" s="172"/>
      <c r="I32" s="172"/>
      <c r="J32" s="174"/>
      <c r="K32" s="21"/>
      <c r="L32" s="21"/>
      <c r="M32" s="21"/>
      <c r="N32" s="90"/>
    </row>
    <row r="33" spans="1:40" ht="15" customHeight="1" x14ac:dyDescent="0.35">
      <c r="A33" s="422"/>
      <c r="B33" s="128"/>
      <c r="C33" s="70"/>
      <c r="D33" s="70"/>
      <c r="E33" s="849"/>
      <c r="F33" s="168" t="s">
        <v>14039</v>
      </c>
      <c r="G33" s="169"/>
      <c r="H33" s="1038" t="s">
        <v>14042</v>
      </c>
      <c r="I33" s="1039"/>
      <c r="J33" s="839" t="str">
        <f>IF(E33="", "", E33*D62/1000)</f>
        <v/>
      </c>
      <c r="K33" s="21"/>
      <c r="L33" s="21"/>
      <c r="M33" s="21"/>
      <c r="N33" s="90"/>
    </row>
    <row r="34" spans="1:40" ht="17.25" x14ac:dyDescent="0.35">
      <c r="A34" s="422"/>
      <c r="B34" s="128"/>
      <c r="C34" s="70"/>
      <c r="D34" s="70"/>
      <c r="E34" s="755"/>
      <c r="F34" s="173"/>
      <c r="G34" s="169"/>
      <c r="H34" s="70"/>
      <c r="I34" s="70"/>
      <c r="J34" s="174"/>
      <c r="K34" s="21"/>
      <c r="L34" s="21"/>
      <c r="M34" s="21"/>
      <c r="N34" s="90"/>
    </row>
    <row r="35" spans="1:40" ht="18" thickBot="1" x14ac:dyDescent="0.4">
      <c r="A35" s="422"/>
      <c r="B35" s="117"/>
      <c r="C35" s="175"/>
      <c r="D35" s="135"/>
      <c r="E35" s="135"/>
      <c r="F35" s="118"/>
      <c r="G35" s="118"/>
      <c r="H35" s="118"/>
      <c r="I35" s="176"/>
      <c r="J35" s="176"/>
      <c r="K35" s="118"/>
      <c r="L35" s="118"/>
      <c r="M35" s="118"/>
      <c r="N35" s="120"/>
    </row>
    <row r="36" spans="1:40" ht="17.25" x14ac:dyDescent="0.35">
      <c r="A36" s="422"/>
      <c r="B36" s="422"/>
      <c r="C36" s="464"/>
      <c r="F36" s="422"/>
      <c r="G36" s="422"/>
      <c r="H36" s="422"/>
      <c r="I36" s="465"/>
      <c r="J36" s="465"/>
      <c r="K36" s="422"/>
      <c r="L36" s="422"/>
      <c r="M36" s="422"/>
    </row>
    <row r="37" spans="1:40" x14ac:dyDescent="0.3">
      <c r="A37" s="422"/>
      <c r="B37" s="422"/>
      <c r="C37" s="1022" t="s">
        <v>16</v>
      </c>
      <c r="D37" s="1022"/>
      <c r="E37" s="1022"/>
      <c r="F37" s="1022"/>
      <c r="G37" s="1022"/>
      <c r="H37" s="1022"/>
      <c r="I37" s="1022"/>
      <c r="J37" s="1022"/>
      <c r="K37" s="1022"/>
      <c r="L37" s="1022"/>
      <c r="M37" s="1022"/>
      <c r="N37" s="1022"/>
      <c r="AB37" s="406"/>
      <c r="AC37" s="406"/>
      <c r="AD37" s="406"/>
      <c r="AE37" s="406"/>
      <c r="AF37" s="406"/>
      <c r="AG37" s="406"/>
      <c r="AH37" s="406"/>
      <c r="AI37" s="406"/>
      <c r="AJ37" s="406"/>
      <c r="AK37" s="406"/>
      <c r="AL37" s="406"/>
      <c r="AM37" s="406"/>
      <c r="AN37" s="311"/>
    </row>
    <row r="38" spans="1:40" x14ac:dyDescent="0.3">
      <c r="A38" s="422"/>
      <c r="B38" s="422"/>
      <c r="C38" s="1035" t="s">
        <v>14043</v>
      </c>
      <c r="D38" s="1035"/>
      <c r="E38" s="1035"/>
      <c r="F38" s="1035"/>
      <c r="G38" s="1035"/>
      <c r="H38" s="1035"/>
      <c r="I38" s="1035"/>
      <c r="J38" s="1035"/>
      <c r="K38" s="1035"/>
      <c r="L38" s="1035"/>
      <c r="M38" s="1035"/>
      <c r="N38" s="1035"/>
      <c r="AB38" s="406"/>
      <c r="AC38" s="406"/>
      <c r="AD38" s="406"/>
      <c r="AE38" s="406"/>
      <c r="AF38" s="406"/>
      <c r="AG38" s="406"/>
      <c r="AH38" s="406"/>
      <c r="AI38" s="406"/>
      <c r="AJ38" s="406"/>
      <c r="AK38" s="406"/>
      <c r="AL38" s="406"/>
      <c r="AM38" s="406"/>
      <c r="AN38" s="311"/>
    </row>
    <row r="39" spans="1:40" x14ac:dyDescent="0.3">
      <c r="A39" s="422"/>
      <c r="B39" s="422"/>
      <c r="C39" s="1035" t="s">
        <v>14044</v>
      </c>
      <c r="D39" s="1035"/>
      <c r="E39" s="1035"/>
      <c r="F39" s="1035"/>
      <c r="G39" s="1035"/>
      <c r="H39" s="1035"/>
      <c r="I39" s="1035"/>
      <c r="J39" s="1035"/>
      <c r="K39" s="1035"/>
      <c r="L39" s="1035"/>
      <c r="M39" s="1035"/>
      <c r="N39" s="1035"/>
      <c r="AB39" s="406"/>
      <c r="AC39" s="406"/>
      <c r="AD39" s="406"/>
      <c r="AE39" s="406"/>
      <c r="AF39" s="406"/>
      <c r="AG39" s="406"/>
      <c r="AH39" s="406"/>
      <c r="AI39" s="406"/>
      <c r="AJ39" s="406"/>
      <c r="AK39" s="406"/>
      <c r="AL39" s="406"/>
      <c r="AM39" s="406"/>
      <c r="AN39" s="311"/>
    </row>
    <row r="40" spans="1:40" x14ac:dyDescent="0.3">
      <c r="A40" s="422"/>
      <c r="B40" s="422"/>
      <c r="C40" s="1035" t="s">
        <v>14045</v>
      </c>
      <c r="D40" s="1035"/>
      <c r="E40" s="1035"/>
      <c r="F40" s="1035"/>
      <c r="G40" s="1035"/>
      <c r="H40" s="1035"/>
      <c r="I40" s="1035"/>
      <c r="J40" s="1035"/>
      <c r="K40" s="1035"/>
      <c r="L40" s="1035"/>
      <c r="M40" s="1035"/>
      <c r="N40" s="1035"/>
      <c r="AB40" s="406"/>
      <c r="AC40" s="406"/>
      <c r="AD40" s="406"/>
      <c r="AE40" s="406"/>
      <c r="AF40" s="406"/>
      <c r="AG40" s="406"/>
      <c r="AH40" s="406"/>
      <c r="AI40" s="406"/>
      <c r="AJ40" s="406"/>
      <c r="AK40" s="406"/>
      <c r="AL40" s="406"/>
      <c r="AM40" s="406"/>
      <c r="AN40" s="311"/>
    </row>
    <row r="41" spans="1:40" x14ac:dyDescent="0.3">
      <c r="A41" s="422"/>
      <c r="B41" s="422"/>
      <c r="C41" s="1035"/>
      <c r="D41" s="1035"/>
      <c r="E41" s="1035"/>
      <c r="F41" s="1035"/>
      <c r="G41" s="1035"/>
      <c r="H41" s="1035"/>
      <c r="I41" s="1035"/>
      <c r="J41" s="1035"/>
      <c r="K41" s="1035"/>
      <c r="L41" s="1035"/>
      <c r="M41" s="1035"/>
      <c r="N41" s="1035"/>
      <c r="AB41" s="406"/>
      <c r="AC41" s="406"/>
      <c r="AD41" s="406"/>
      <c r="AE41" s="406"/>
      <c r="AF41" s="406"/>
      <c r="AG41" s="406"/>
      <c r="AH41" s="406"/>
      <c r="AI41" s="406"/>
      <c r="AJ41" s="406"/>
      <c r="AK41" s="406"/>
      <c r="AL41" s="406"/>
      <c r="AM41" s="406"/>
      <c r="AN41" s="311"/>
    </row>
    <row r="42" spans="1:40" x14ac:dyDescent="0.3">
      <c r="A42" s="422"/>
      <c r="B42" s="422"/>
      <c r="C42" s="1035"/>
      <c r="D42" s="1035"/>
      <c r="E42" s="1035"/>
      <c r="F42" s="1035"/>
      <c r="G42" s="1035"/>
      <c r="H42" s="1035"/>
      <c r="I42" s="1035"/>
      <c r="J42" s="1035"/>
      <c r="K42" s="1035"/>
      <c r="L42" s="1035"/>
      <c r="M42" s="1035"/>
      <c r="N42" s="1035"/>
      <c r="AB42" s="406"/>
      <c r="AC42" s="406"/>
      <c r="AD42" s="406"/>
      <c r="AE42" s="406"/>
      <c r="AF42" s="406"/>
      <c r="AG42" s="406"/>
      <c r="AH42" s="406"/>
      <c r="AI42" s="406"/>
      <c r="AJ42" s="406"/>
      <c r="AK42" s="406"/>
      <c r="AL42" s="406"/>
      <c r="AM42" s="406"/>
      <c r="AN42" s="311"/>
    </row>
    <row r="43" spans="1:40" x14ac:dyDescent="0.3">
      <c r="A43" s="422"/>
      <c r="B43" s="422"/>
      <c r="C43" s="1035"/>
      <c r="D43" s="1035"/>
      <c r="E43" s="1035"/>
      <c r="F43" s="1035"/>
      <c r="G43" s="1035"/>
      <c r="H43" s="1035"/>
      <c r="I43" s="1035"/>
      <c r="J43" s="1035"/>
      <c r="K43" s="1035"/>
      <c r="L43" s="1035"/>
      <c r="M43" s="1035"/>
      <c r="N43" s="1035"/>
      <c r="AB43" s="406"/>
      <c r="AC43" s="406"/>
      <c r="AD43" s="406"/>
      <c r="AE43" s="406"/>
      <c r="AF43" s="406"/>
      <c r="AG43" s="406"/>
      <c r="AH43" s="406"/>
      <c r="AI43" s="406"/>
      <c r="AJ43" s="406"/>
      <c r="AK43" s="406"/>
      <c r="AL43" s="406"/>
      <c r="AM43" s="406"/>
      <c r="AN43" s="311"/>
    </row>
    <row r="44" spans="1:40" x14ac:dyDescent="0.3">
      <c r="A44" s="422"/>
      <c r="B44" s="422"/>
      <c r="C44" s="1035"/>
      <c r="D44" s="1035"/>
      <c r="E44" s="1035"/>
      <c r="F44" s="1035"/>
      <c r="G44" s="1035"/>
      <c r="H44" s="1035"/>
      <c r="I44" s="1035"/>
      <c r="J44" s="1035"/>
      <c r="K44" s="1035"/>
      <c r="L44" s="1035"/>
      <c r="M44" s="1035"/>
      <c r="N44" s="1035"/>
      <c r="AB44" s="406"/>
      <c r="AC44" s="406"/>
      <c r="AD44" s="406"/>
      <c r="AE44" s="406"/>
      <c r="AF44" s="406"/>
      <c r="AG44" s="406"/>
      <c r="AH44" s="406"/>
      <c r="AI44" s="406"/>
      <c r="AJ44" s="406"/>
      <c r="AK44" s="406"/>
      <c r="AL44" s="406"/>
      <c r="AM44" s="406"/>
      <c r="AN44" s="311"/>
    </row>
    <row r="45" spans="1:40" s="413" customFormat="1" ht="14.25" customHeight="1" x14ac:dyDescent="0.3">
      <c r="C45" s="1035"/>
      <c r="D45" s="1035"/>
      <c r="E45" s="1035"/>
      <c r="F45" s="1035"/>
      <c r="G45" s="1035"/>
      <c r="H45" s="1035"/>
      <c r="I45" s="1035"/>
      <c r="J45" s="1035"/>
      <c r="K45" s="1035"/>
      <c r="L45" s="1035"/>
      <c r="M45" s="1035"/>
      <c r="N45" s="1035"/>
    </row>
    <row r="46" spans="1:40" s="413" customFormat="1" ht="20.25" hidden="1" customHeight="1" x14ac:dyDescent="0.3">
      <c r="C46" s="624" t="s">
        <v>14015</v>
      </c>
    </row>
    <row r="47" spans="1:40" s="413" customFormat="1" ht="50.25" hidden="1" customHeight="1" x14ac:dyDescent="0.3">
      <c r="C47" s="631" t="s">
        <v>250</v>
      </c>
      <c r="D47" s="632"/>
      <c r="E47" s="633" t="s">
        <v>14046</v>
      </c>
      <c r="F47" s="633"/>
      <c r="G47" s="633"/>
      <c r="H47" s="632"/>
      <c r="I47" s="633"/>
      <c r="J47" s="631"/>
      <c r="K47" s="631"/>
      <c r="L47" s="631"/>
      <c r="M47" s="631"/>
    </row>
    <row r="48" spans="1:40" s="413" customFormat="1" hidden="1" x14ac:dyDescent="0.3">
      <c r="C48" s="627" t="s">
        <v>14047</v>
      </c>
      <c r="D48" s="626"/>
      <c r="E48" s="460">
        <v>2.65</v>
      </c>
      <c r="F48" s="634" t="s">
        <v>14048</v>
      </c>
      <c r="G48" s="626"/>
      <c r="H48" s="626"/>
      <c r="I48" s="626"/>
      <c r="J48" s="626"/>
      <c r="K48" s="635"/>
      <c r="L48" s="635"/>
      <c r="M48" s="635"/>
    </row>
    <row r="49" spans="3:22" s="413" customFormat="1" hidden="1" x14ac:dyDescent="0.3">
      <c r="C49" s="627" t="s">
        <v>14049</v>
      </c>
      <c r="D49" s="626"/>
      <c r="E49" s="461">
        <v>2.35</v>
      </c>
      <c r="F49" s="636"/>
      <c r="G49" s="626"/>
      <c r="H49" s="627"/>
      <c r="I49" s="626"/>
      <c r="J49" s="626"/>
      <c r="K49" s="635"/>
      <c r="L49" s="635"/>
      <c r="M49" s="635"/>
    </row>
    <row r="50" spans="3:22" s="413" customFormat="1" hidden="1" x14ac:dyDescent="0.3">
      <c r="C50" s="627" t="s">
        <v>14050</v>
      </c>
      <c r="D50" s="626"/>
      <c r="E50" s="460">
        <v>3.52</v>
      </c>
      <c r="F50" s="634"/>
      <c r="G50" s="626"/>
      <c r="H50" s="626"/>
      <c r="I50" s="626"/>
      <c r="J50" s="626"/>
      <c r="K50" s="635"/>
      <c r="L50" s="635"/>
      <c r="M50" s="635"/>
    </row>
    <row r="51" spans="3:22" s="413" customFormat="1" hidden="1" x14ac:dyDescent="0.3">
      <c r="C51" s="627" t="s">
        <v>14051</v>
      </c>
      <c r="D51" s="626"/>
      <c r="E51" s="461">
        <v>3.22</v>
      </c>
      <c r="F51" s="636"/>
      <c r="G51" s="626"/>
      <c r="H51" s="627"/>
      <c r="I51" s="626"/>
      <c r="J51" s="626"/>
      <c r="K51" s="635"/>
      <c r="L51" s="635"/>
      <c r="M51" s="635"/>
    </row>
    <row r="52" spans="3:22" s="413" customFormat="1" hidden="1" x14ac:dyDescent="0.3">
      <c r="C52" s="627" t="s">
        <v>14052</v>
      </c>
      <c r="E52" s="461">
        <v>0</v>
      </c>
      <c r="F52" s="636"/>
      <c r="G52" s="626"/>
      <c r="H52" s="627"/>
      <c r="I52" s="626"/>
      <c r="J52" s="626"/>
      <c r="K52" s="635"/>
      <c r="L52" s="635"/>
      <c r="M52" s="635"/>
    </row>
    <row r="53" spans="3:22" s="413" customFormat="1" hidden="1" x14ac:dyDescent="0.3">
      <c r="C53" s="626"/>
      <c r="D53" s="626" t="s">
        <v>189</v>
      </c>
      <c r="E53" s="637">
        <f>SUM(E48:E51)/4</f>
        <v>2.9350000000000001</v>
      </c>
      <c r="F53" s="636"/>
      <c r="G53" s="626"/>
      <c r="H53" s="627"/>
      <c r="I53" s="626"/>
      <c r="J53" s="626"/>
      <c r="K53" s="635"/>
      <c r="L53" s="635"/>
      <c r="M53" s="635"/>
    </row>
    <row r="54" spans="3:22" s="413" customFormat="1" ht="16.5" hidden="1" customHeight="1" x14ac:dyDescent="0.3">
      <c r="C54" s="624" t="s">
        <v>249</v>
      </c>
      <c r="D54" s="638"/>
      <c r="E54" s="638"/>
      <c r="F54" s="626"/>
      <c r="G54" s="626"/>
      <c r="H54" s="627"/>
      <c r="I54" s="626"/>
      <c r="J54" s="626"/>
      <c r="K54" s="626"/>
      <c r="L54" s="626"/>
      <c r="M54" s="626"/>
      <c r="V54" s="639"/>
    </row>
    <row r="55" spans="3:22" s="413" customFormat="1" ht="16.5" hidden="1" customHeight="1" x14ac:dyDescent="0.3">
      <c r="C55" s="626" t="s">
        <v>14053</v>
      </c>
      <c r="D55" s="638" t="s">
        <v>14054</v>
      </c>
      <c r="E55" s="638"/>
      <c r="F55" s="626"/>
      <c r="G55" s="626"/>
      <c r="H55" s="627"/>
      <c r="I55" s="626"/>
      <c r="J55" s="626"/>
      <c r="K55" s="626"/>
      <c r="L55" s="626"/>
      <c r="M55" s="626"/>
    </row>
    <row r="56" spans="3:22" s="413" customFormat="1" ht="16.5" hidden="1" customHeight="1" x14ac:dyDescent="0.3">
      <c r="C56" s="626"/>
      <c r="D56" s="638"/>
      <c r="E56" s="638"/>
      <c r="F56" s="626"/>
      <c r="G56" s="626"/>
      <c r="H56" s="627"/>
      <c r="I56" s="626"/>
      <c r="J56" s="626"/>
      <c r="K56" s="628"/>
      <c r="L56" s="628"/>
      <c r="M56" s="628"/>
    </row>
    <row r="57" spans="3:22" s="413" customFormat="1" ht="16.5" hidden="1" customHeight="1" x14ac:dyDescent="0.3">
      <c r="C57" s="626"/>
      <c r="D57" s="638"/>
      <c r="E57" s="638"/>
      <c r="F57" s="626"/>
      <c r="G57" s="626"/>
      <c r="H57" s="627"/>
      <c r="I57" s="626"/>
      <c r="J57" s="626"/>
      <c r="K57" s="628"/>
      <c r="L57" s="628"/>
      <c r="M57" s="628"/>
    </row>
    <row r="58" spans="3:22" s="413" customFormat="1" ht="18" hidden="1" customHeight="1" x14ac:dyDescent="0.3">
      <c r="C58" s="626"/>
      <c r="D58" s="638"/>
      <c r="E58" s="638"/>
      <c r="F58" s="626"/>
      <c r="G58" s="626"/>
      <c r="H58" s="626"/>
      <c r="I58" s="626"/>
      <c r="J58" s="626"/>
      <c r="K58" s="630"/>
      <c r="L58" s="630"/>
      <c r="M58" s="630"/>
    </row>
    <row r="59" spans="3:22" s="413" customFormat="1" ht="15.75" hidden="1" customHeight="1" x14ac:dyDescent="0.3">
      <c r="C59" s="624" t="s">
        <v>14055</v>
      </c>
      <c r="D59" s="640"/>
      <c r="E59" s="640" t="s">
        <v>14056</v>
      </c>
      <c r="F59" s="413" t="s">
        <v>14057</v>
      </c>
      <c r="H59" s="629"/>
      <c r="I59" s="629"/>
      <c r="J59" s="629"/>
      <c r="K59" s="641"/>
      <c r="L59" s="641"/>
      <c r="M59" s="641"/>
    </row>
    <row r="60" spans="3:22" s="413" customFormat="1" hidden="1" x14ac:dyDescent="0.3">
      <c r="C60" s="413" t="s">
        <v>14058</v>
      </c>
      <c r="D60" s="642">
        <f>F60/E60</f>
        <v>0.41747572815533979</v>
      </c>
      <c r="E60" s="413">
        <v>1.03</v>
      </c>
      <c r="F60" s="643">
        <v>0.43</v>
      </c>
      <c r="G60" s="413" t="s">
        <v>14059</v>
      </c>
      <c r="H60" s="629"/>
      <c r="I60" s="629"/>
      <c r="J60" s="629"/>
      <c r="K60" s="641"/>
      <c r="L60" s="641"/>
      <c r="M60" s="641"/>
    </row>
    <row r="61" spans="3:22" s="413" customFormat="1" ht="15" hidden="1" customHeight="1" x14ac:dyDescent="0.3">
      <c r="C61" s="624" t="s">
        <v>14041</v>
      </c>
      <c r="D61" s="462"/>
      <c r="E61" s="462"/>
      <c r="F61" s="625"/>
      <c r="H61" s="625"/>
      <c r="I61" s="625"/>
      <c r="J61" s="625"/>
    </row>
    <row r="62" spans="3:22" s="413" customFormat="1" hidden="1" x14ac:dyDescent="0.3">
      <c r="C62" s="462" t="s">
        <v>14060</v>
      </c>
      <c r="D62" s="642">
        <f>F62/E62</f>
        <v>0.60194174757281549</v>
      </c>
      <c r="E62" s="413">
        <v>1.03</v>
      </c>
      <c r="F62" s="643">
        <v>0.62</v>
      </c>
      <c r="G62" s="413" t="s">
        <v>14061</v>
      </c>
      <c r="H62" s="625"/>
      <c r="I62" s="625"/>
      <c r="J62" s="625"/>
    </row>
    <row r="63" spans="3:22" s="413" customFormat="1" ht="15" hidden="1" customHeight="1" x14ac:dyDescent="0.3">
      <c r="C63" s="462"/>
      <c r="D63" s="462"/>
      <c r="E63" s="462"/>
    </row>
    <row r="64" spans="3:22" s="413" customFormat="1" ht="15" hidden="1" customHeight="1" x14ac:dyDescent="0.3">
      <c r="C64" s="1032" t="s">
        <v>14062</v>
      </c>
      <c r="D64" s="1032"/>
      <c r="E64" s="1032"/>
      <c r="F64" s="1032"/>
      <c r="G64" s="1032"/>
      <c r="H64" s="1032"/>
    </row>
    <row r="65" spans="3:7" s="413" customFormat="1" ht="15.75" customHeight="1" x14ac:dyDescent="0.3">
      <c r="C65" s="462"/>
      <c r="D65" s="462"/>
      <c r="E65" s="462"/>
      <c r="F65" s="463"/>
      <c r="G65" s="463"/>
    </row>
    <row r="66" spans="3:7" s="413" customFormat="1" ht="15" customHeight="1" x14ac:dyDescent="0.3"/>
    <row r="67" spans="3:7" s="413" customFormat="1" x14ac:dyDescent="0.3"/>
    <row r="68" spans="3:7" s="406" customFormat="1" x14ac:dyDescent="0.3"/>
    <row r="69" spans="3:7" s="406" customFormat="1" x14ac:dyDescent="0.3"/>
    <row r="70" spans="3:7" s="406" customFormat="1" x14ac:dyDescent="0.3"/>
    <row r="71" spans="3:7" s="406" customFormat="1" x14ac:dyDescent="0.3"/>
    <row r="72" spans="3:7" s="406" customFormat="1" x14ac:dyDescent="0.3"/>
    <row r="73" spans="3:7" s="406" customFormat="1" x14ac:dyDescent="0.3"/>
    <row r="74" spans="3:7" s="406" customFormat="1" x14ac:dyDescent="0.3"/>
    <row r="75" spans="3:7" s="406" customFormat="1" x14ac:dyDescent="0.3"/>
    <row r="76" spans="3:7" s="406" customFormat="1" x14ac:dyDescent="0.3"/>
    <row r="77" spans="3:7" s="406" customFormat="1" x14ac:dyDescent="0.3"/>
    <row r="78" spans="3:7" s="406" customFormat="1" x14ac:dyDescent="0.3"/>
    <row r="79" spans="3:7" s="406" customFormat="1" x14ac:dyDescent="0.3"/>
    <row r="80" spans="3:7" s="406" customFormat="1" x14ac:dyDescent="0.3"/>
    <row r="81" spans="15:27" s="406" customFormat="1" x14ac:dyDescent="0.3"/>
    <row r="82" spans="15:27" s="406" customFormat="1" x14ac:dyDescent="0.3"/>
    <row r="83" spans="15:27" s="317" customFormat="1" x14ac:dyDescent="0.3">
      <c r="O83" s="406"/>
      <c r="P83" s="406"/>
      <c r="Q83" s="406"/>
      <c r="R83" s="406"/>
      <c r="S83" s="406"/>
      <c r="T83" s="406"/>
      <c r="U83" s="406"/>
      <c r="V83" s="406"/>
      <c r="W83" s="406"/>
      <c r="X83" s="406"/>
      <c r="Y83" s="406"/>
      <c r="Z83" s="406"/>
      <c r="AA83" s="406"/>
    </row>
    <row r="84" spans="15:27" s="317" customFormat="1" x14ac:dyDescent="0.3">
      <c r="O84" s="406"/>
      <c r="P84" s="406"/>
      <c r="Q84" s="406"/>
      <c r="R84" s="406"/>
      <c r="S84" s="406"/>
      <c r="T84" s="406"/>
      <c r="U84" s="406"/>
      <c r="V84" s="406"/>
      <c r="W84" s="406"/>
      <c r="X84" s="406"/>
      <c r="Y84" s="406"/>
      <c r="Z84" s="406"/>
      <c r="AA84" s="406"/>
    </row>
    <row r="85" spans="15:27" s="317" customFormat="1" x14ac:dyDescent="0.3">
      <c r="O85" s="406"/>
      <c r="P85" s="406"/>
      <c r="Q85" s="406"/>
      <c r="R85" s="406"/>
      <c r="S85" s="406"/>
      <c r="T85" s="406"/>
      <c r="U85" s="406"/>
      <c r="V85" s="406"/>
      <c r="W85" s="406"/>
      <c r="X85" s="406"/>
      <c r="Y85" s="406"/>
      <c r="Z85" s="406"/>
      <c r="AA85" s="406"/>
    </row>
    <row r="86" spans="15:27" s="317" customFormat="1" x14ac:dyDescent="0.3">
      <c r="O86" s="406"/>
      <c r="P86" s="406"/>
      <c r="Q86" s="406"/>
      <c r="R86" s="406"/>
      <c r="S86" s="406"/>
      <c r="T86" s="406"/>
      <c r="U86" s="406"/>
      <c r="V86" s="406"/>
      <c r="W86" s="406"/>
      <c r="X86" s="406"/>
      <c r="Y86" s="406"/>
      <c r="Z86" s="406"/>
      <c r="AA86" s="406"/>
    </row>
    <row r="87" spans="15:27" s="317" customFormat="1" x14ac:dyDescent="0.3">
      <c r="O87" s="406"/>
      <c r="P87" s="406"/>
      <c r="Q87" s="406"/>
      <c r="R87" s="406"/>
      <c r="S87" s="406"/>
      <c r="T87" s="406"/>
      <c r="U87" s="406"/>
      <c r="V87" s="406"/>
      <c r="W87" s="406"/>
      <c r="X87" s="406"/>
      <c r="Y87" s="406"/>
      <c r="Z87" s="406"/>
      <c r="AA87" s="406"/>
    </row>
    <row r="88" spans="15:27" s="317" customFormat="1" x14ac:dyDescent="0.3">
      <c r="O88" s="406"/>
      <c r="P88" s="406"/>
      <c r="Q88" s="406"/>
      <c r="R88" s="406"/>
      <c r="S88" s="406"/>
      <c r="T88" s="406"/>
      <c r="U88" s="406"/>
      <c r="V88" s="406"/>
      <c r="W88" s="406"/>
      <c r="X88" s="406"/>
      <c r="Y88" s="406"/>
      <c r="Z88" s="406"/>
      <c r="AA88" s="406"/>
    </row>
    <row r="89" spans="15:27" s="317" customFormat="1" x14ac:dyDescent="0.3">
      <c r="O89" s="406"/>
      <c r="P89" s="406"/>
      <c r="Q89" s="406"/>
      <c r="R89" s="406"/>
      <c r="S89" s="406"/>
      <c r="T89" s="406"/>
      <c r="U89" s="406"/>
      <c r="V89" s="406"/>
      <c r="W89" s="406"/>
      <c r="X89" s="406"/>
      <c r="Y89" s="406"/>
      <c r="Z89" s="406"/>
      <c r="AA89" s="406"/>
    </row>
    <row r="90" spans="15:27" s="317" customFormat="1" x14ac:dyDescent="0.3">
      <c r="O90" s="406"/>
      <c r="P90" s="406"/>
      <c r="Q90" s="406"/>
      <c r="R90" s="406"/>
      <c r="S90" s="406"/>
      <c r="T90" s="406"/>
      <c r="U90" s="406"/>
      <c r="V90" s="406"/>
      <c r="W90" s="406"/>
      <c r="X90" s="406"/>
      <c r="Y90" s="406"/>
      <c r="Z90" s="406"/>
      <c r="AA90" s="406"/>
    </row>
    <row r="91" spans="15:27" s="317" customFormat="1" x14ac:dyDescent="0.3">
      <c r="O91" s="406"/>
      <c r="P91" s="406"/>
      <c r="Q91" s="406"/>
      <c r="R91" s="406"/>
      <c r="S91" s="406"/>
      <c r="T91" s="406"/>
      <c r="U91" s="406"/>
      <c r="V91" s="406"/>
      <c r="W91" s="406"/>
      <c r="X91" s="406"/>
      <c r="Y91" s="406"/>
      <c r="Z91" s="406"/>
      <c r="AA91" s="406"/>
    </row>
    <row r="92" spans="15:27" s="317" customFormat="1" x14ac:dyDescent="0.3">
      <c r="O92" s="406"/>
      <c r="P92" s="406"/>
      <c r="Q92" s="406"/>
      <c r="R92" s="406"/>
      <c r="S92" s="406"/>
      <c r="T92" s="406"/>
      <c r="U92" s="406"/>
      <c r="V92" s="406"/>
      <c r="W92" s="406"/>
      <c r="X92" s="406"/>
      <c r="Y92" s="406"/>
      <c r="Z92" s="406"/>
      <c r="AA92" s="406"/>
    </row>
    <row r="93" spans="15:27" s="317" customFormat="1" x14ac:dyDescent="0.3">
      <c r="O93" s="406"/>
      <c r="P93" s="406"/>
      <c r="Q93" s="406"/>
      <c r="R93" s="406"/>
      <c r="S93" s="406"/>
      <c r="T93" s="406"/>
      <c r="U93" s="406"/>
      <c r="V93" s="406"/>
      <c r="W93" s="406"/>
      <c r="X93" s="406"/>
      <c r="Y93" s="406"/>
      <c r="Z93" s="406"/>
      <c r="AA93" s="406"/>
    </row>
    <row r="94" spans="15:27" s="317" customFormat="1" x14ac:dyDescent="0.3">
      <c r="O94" s="406"/>
      <c r="P94" s="406"/>
      <c r="Q94" s="406"/>
      <c r="R94" s="406"/>
      <c r="S94" s="406"/>
      <c r="T94" s="406"/>
      <c r="U94" s="406"/>
      <c r="V94" s="406"/>
      <c r="W94" s="406"/>
      <c r="X94" s="406"/>
      <c r="Y94" s="406"/>
      <c r="Z94" s="406"/>
      <c r="AA94" s="406"/>
    </row>
    <row r="95" spans="15:27" s="317" customFormat="1" x14ac:dyDescent="0.3">
      <c r="O95" s="406"/>
      <c r="P95" s="406"/>
      <c r="Q95" s="406"/>
      <c r="R95" s="406"/>
      <c r="S95" s="406"/>
      <c r="T95" s="406"/>
      <c r="U95" s="406"/>
      <c r="V95" s="406"/>
      <c r="W95" s="406"/>
      <c r="X95" s="406"/>
      <c r="Y95" s="406"/>
      <c r="Z95" s="406"/>
      <c r="AA95" s="406"/>
    </row>
    <row r="96" spans="15:27" s="317" customFormat="1" x14ac:dyDescent="0.3">
      <c r="O96" s="406"/>
      <c r="P96" s="406"/>
      <c r="Q96" s="406"/>
      <c r="R96" s="406"/>
      <c r="S96" s="406"/>
      <c r="T96" s="406"/>
      <c r="U96" s="406"/>
      <c r="V96" s="406"/>
      <c r="W96" s="406"/>
      <c r="X96" s="406"/>
      <c r="Y96" s="406"/>
      <c r="Z96" s="406"/>
      <c r="AA96" s="406"/>
    </row>
    <row r="97" spans="15:27" s="317" customFormat="1" x14ac:dyDescent="0.3">
      <c r="O97" s="406"/>
      <c r="P97" s="406"/>
      <c r="Q97" s="406"/>
      <c r="R97" s="406"/>
      <c r="S97" s="406"/>
      <c r="T97" s="406"/>
      <c r="U97" s="406"/>
      <c r="V97" s="406"/>
      <c r="W97" s="406"/>
      <c r="X97" s="406"/>
      <c r="Y97" s="406"/>
      <c r="Z97" s="406"/>
      <c r="AA97" s="406"/>
    </row>
    <row r="98" spans="15:27" s="317" customFormat="1" x14ac:dyDescent="0.3">
      <c r="O98" s="406"/>
      <c r="P98" s="406"/>
      <c r="Q98" s="406"/>
      <c r="R98" s="406"/>
      <c r="S98" s="406"/>
      <c r="T98" s="406"/>
      <c r="U98" s="406"/>
      <c r="V98" s="406"/>
      <c r="W98" s="406"/>
      <c r="X98" s="406"/>
      <c r="Y98" s="406"/>
      <c r="Z98" s="406"/>
      <c r="AA98" s="406"/>
    </row>
    <row r="99" spans="15:27" s="317" customFormat="1" x14ac:dyDescent="0.3">
      <c r="O99" s="406"/>
      <c r="P99" s="406"/>
      <c r="Q99" s="406"/>
      <c r="R99" s="406"/>
      <c r="S99" s="406"/>
      <c r="T99" s="406"/>
      <c r="U99" s="406"/>
      <c r="V99" s="406"/>
      <c r="W99" s="406"/>
      <c r="X99" s="406"/>
      <c r="Y99" s="406"/>
      <c r="Z99" s="406"/>
      <c r="AA99" s="406"/>
    </row>
    <row r="100" spans="15:27" s="317" customFormat="1" x14ac:dyDescent="0.3">
      <c r="O100" s="406"/>
      <c r="P100" s="406"/>
      <c r="Q100" s="406"/>
      <c r="R100" s="406"/>
      <c r="S100" s="406"/>
      <c r="T100" s="406"/>
      <c r="U100" s="406"/>
      <c r="V100" s="406"/>
      <c r="W100" s="406"/>
      <c r="X100" s="406"/>
      <c r="Y100" s="406"/>
      <c r="Z100" s="406"/>
      <c r="AA100" s="406"/>
    </row>
    <row r="101" spans="15:27" s="317" customFormat="1" x14ac:dyDescent="0.3">
      <c r="O101" s="406"/>
      <c r="P101" s="406"/>
      <c r="Q101" s="406"/>
      <c r="R101" s="406"/>
      <c r="S101" s="406"/>
      <c r="T101" s="406"/>
      <c r="U101" s="406"/>
      <c r="V101" s="406"/>
      <c r="W101" s="406"/>
      <c r="X101" s="406"/>
      <c r="Y101" s="406"/>
      <c r="Z101" s="406"/>
      <c r="AA101" s="406"/>
    </row>
    <row r="102" spans="15:27" s="317" customFormat="1" x14ac:dyDescent="0.3">
      <c r="O102" s="406"/>
      <c r="P102" s="406"/>
      <c r="Q102" s="406"/>
      <c r="R102" s="406"/>
      <c r="S102" s="406"/>
      <c r="T102" s="406"/>
      <c r="U102" s="406"/>
      <c r="V102" s="406"/>
      <c r="W102" s="406"/>
      <c r="X102" s="406"/>
      <c r="Y102" s="406"/>
      <c r="Z102" s="406"/>
      <c r="AA102" s="406"/>
    </row>
    <row r="103" spans="15:27" s="317" customFormat="1" x14ac:dyDescent="0.3">
      <c r="O103" s="406"/>
      <c r="P103" s="406"/>
      <c r="Q103" s="406"/>
      <c r="R103" s="406"/>
      <c r="S103" s="406"/>
      <c r="T103" s="406"/>
      <c r="U103" s="406"/>
      <c r="V103" s="406"/>
      <c r="W103" s="406"/>
      <c r="X103" s="406"/>
      <c r="Y103" s="406"/>
      <c r="Z103" s="406"/>
      <c r="AA103" s="406"/>
    </row>
    <row r="104" spans="15:27" s="317" customFormat="1" x14ac:dyDescent="0.3">
      <c r="O104" s="406"/>
      <c r="P104" s="406"/>
      <c r="Q104" s="406"/>
      <c r="R104" s="406"/>
      <c r="S104" s="406"/>
      <c r="T104" s="406"/>
      <c r="U104" s="406"/>
      <c r="V104" s="406"/>
      <c r="W104" s="406"/>
      <c r="X104" s="406"/>
      <c r="Y104" s="406"/>
      <c r="Z104" s="406"/>
      <c r="AA104" s="406"/>
    </row>
    <row r="105" spans="15:27" s="317" customFormat="1" x14ac:dyDescent="0.3">
      <c r="O105" s="406"/>
      <c r="P105" s="406"/>
      <c r="Q105" s="406"/>
      <c r="R105" s="406"/>
      <c r="S105" s="406"/>
      <c r="T105" s="406"/>
      <c r="U105" s="406"/>
      <c r="V105" s="406"/>
      <c r="W105" s="406"/>
      <c r="X105" s="406"/>
      <c r="Y105" s="406"/>
      <c r="Z105" s="406"/>
      <c r="AA105" s="406"/>
    </row>
    <row r="106" spans="15:27" s="317" customFormat="1" x14ac:dyDescent="0.3">
      <c r="O106" s="406"/>
      <c r="P106" s="406"/>
      <c r="Q106" s="406"/>
      <c r="R106" s="406"/>
      <c r="S106" s="406"/>
      <c r="T106" s="406"/>
      <c r="U106" s="406"/>
      <c r="V106" s="406"/>
      <c r="W106" s="406"/>
      <c r="X106" s="406"/>
      <c r="Y106" s="406"/>
      <c r="Z106" s="406"/>
      <c r="AA106" s="406"/>
    </row>
    <row r="107" spans="15:27" s="317" customFormat="1" x14ac:dyDescent="0.3">
      <c r="O107" s="406"/>
      <c r="P107" s="406"/>
      <c r="Q107" s="406"/>
      <c r="R107" s="406"/>
      <c r="S107" s="406"/>
      <c r="T107" s="406"/>
      <c r="U107" s="406"/>
      <c r="V107" s="406"/>
      <c r="W107" s="406"/>
      <c r="X107" s="406"/>
      <c r="Y107" s="406"/>
      <c r="Z107" s="406"/>
      <c r="AA107" s="406"/>
    </row>
    <row r="108" spans="15:27" s="317" customFormat="1" x14ac:dyDescent="0.3">
      <c r="O108" s="406"/>
      <c r="P108" s="406"/>
      <c r="Q108" s="406"/>
      <c r="R108" s="406"/>
      <c r="S108" s="406"/>
      <c r="T108" s="406"/>
      <c r="U108" s="406"/>
      <c r="V108" s="406"/>
      <c r="W108" s="406"/>
      <c r="X108" s="406"/>
      <c r="Y108" s="406"/>
      <c r="Z108" s="406"/>
      <c r="AA108" s="406"/>
    </row>
    <row r="109" spans="15:27" s="317" customFormat="1" x14ac:dyDescent="0.3">
      <c r="O109" s="406"/>
      <c r="P109" s="406"/>
      <c r="Q109" s="406"/>
      <c r="R109" s="406"/>
      <c r="S109" s="406"/>
      <c r="T109" s="406"/>
      <c r="U109" s="406"/>
      <c r="V109" s="406"/>
      <c r="W109" s="406"/>
      <c r="X109" s="406"/>
      <c r="Y109" s="406"/>
      <c r="Z109" s="406"/>
      <c r="AA109" s="406"/>
    </row>
    <row r="110" spans="15:27" s="317" customFormat="1" x14ac:dyDescent="0.3">
      <c r="O110" s="406"/>
      <c r="P110" s="406"/>
      <c r="Q110" s="406"/>
      <c r="R110" s="406"/>
      <c r="S110" s="406"/>
      <c r="T110" s="406"/>
      <c r="U110" s="406"/>
      <c r="V110" s="406"/>
      <c r="W110" s="406"/>
      <c r="X110" s="406"/>
      <c r="Y110" s="406"/>
      <c r="Z110" s="406"/>
      <c r="AA110" s="406"/>
    </row>
    <row r="111" spans="15:27" s="317" customFormat="1" x14ac:dyDescent="0.3">
      <c r="O111" s="406"/>
      <c r="P111" s="406"/>
      <c r="Q111" s="406"/>
      <c r="R111" s="406"/>
      <c r="S111" s="406"/>
      <c r="T111" s="406"/>
      <c r="U111" s="406"/>
      <c r="V111" s="406"/>
      <c r="W111" s="406"/>
      <c r="X111" s="406"/>
      <c r="Y111" s="406"/>
      <c r="Z111" s="406"/>
      <c r="AA111" s="406"/>
    </row>
    <row r="112" spans="15:27" s="317" customFormat="1" x14ac:dyDescent="0.3">
      <c r="O112" s="406"/>
      <c r="P112" s="406"/>
      <c r="Q112" s="406"/>
      <c r="R112" s="406"/>
      <c r="S112" s="406"/>
      <c r="T112" s="406"/>
      <c r="U112" s="406"/>
      <c r="V112" s="406"/>
      <c r="W112" s="406"/>
      <c r="X112" s="406"/>
      <c r="Y112" s="406"/>
      <c r="Z112" s="406"/>
      <c r="AA112" s="406"/>
    </row>
    <row r="113" spans="15:27" s="317" customFormat="1" x14ac:dyDescent="0.3">
      <c r="O113" s="406"/>
      <c r="P113" s="406"/>
      <c r="Q113" s="406"/>
      <c r="R113" s="406"/>
      <c r="S113" s="406"/>
      <c r="T113" s="406"/>
      <c r="U113" s="406"/>
      <c r="V113" s="406"/>
      <c r="W113" s="406"/>
      <c r="X113" s="406"/>
      <c r="Y113" s="406"/>
      <c r="Z113" s="406"/>
      <c r="AA113" s="406"/>
    </row>
    <row r="114" spans="15:27" s="317" customFormat="1" x14ac:dyDescent="0.3">
      <c r="O114" s="406"/>
      <c r="P114" s="406"/>
      <c r="Q114" s="406"/>
      <c r="R114" s="406"/>
      <c r="S114" s="406"/>
      <c r="T114" s="406"/>
      <c r="U114" s="406"/>
      <c r="V114" s="406"/>
      <c r="W114" s="406"/>
      <c r="X114" s="406"/>
      <c r="Y114" s="406"/>
      <c r="Z114" s="406"/>
      <c r="AA114" s="406"/>
    </row>
    <row r="115" spans="15:27" s="317" customFormat="1" x14ac:dyDescent="0.3">
      <c r="O115" s="406"/>
      <c r="P115" s="406"/>
      <c r="Q115" s="406"/>
      <c r="R115" s="406"/>
      <c r="S115" s="406"/>
      <c r="T115" s="406"/>
      <c r="U115" s="406"/>
      <c r="V115" s="406"/>
      <c r="W115" s="406"/>
      <c r="X115" s="406"/>
      <c r="Y115" s="406"/>
      <c r="Z115" s="406"/>
      <c r="AA115" s="406"/>
    </row>
    <row r="116" spans="15:27" s="317" customFormat="1" x14ac:dyDescent="0.3">
      <c r="O116" s="406"/>
      <c r="P116" s="406"/>
      <c r="Q116" s="406"/>
      <c r="R116" s="406"/>
      <c r="S116" s="406"/>
      <c r="T116" s="406"/>
      <c r="U116" s="406"/>
      <c r="V116" s="406"/>
      <c r="W116" s="406"/>
      <c r="X116" s="406"/>
      <c r="Y116" s="406"/>
      <c r="Z116" s="406"/>
      <c r="AA116" s="406"/>
    </row>
    <row r="117" spans="15:27" s="317" customFormat="1" x14ac:dyDescent="0.3">
      <c r="O117" s="406"/>
      <c r="P117" s="406"/>
      <c r="Q117" s="406"/>
      <c r="R117" s="406"/>
      <c r="S117" s="406"/>
      <c r="T117" s="406"/>
      <c r="U117" s="406"/>
      <c r="V117" s="406"/>
      <c r="W117" s="406"/>
      <c r="X117" s="406"/>
      <c r="Y117" s="406"/>
      <c r="Z117" s="406"/>
      <c r="AA117" s="406"/>
    </row>
    <row r="118" spans="15:27" s="317" customFormat="1" x14ac:dyDescent="0.3">
      <c r="O118" s="406"/>
      <c r="P118" s="406"/>
      <c r="Q118" s="406"/>
      <c r="R118" s="406"/>
      <c r="S118" s="406"/>
      <c r="T118" s="406"/>
      <c r="U118" s="406"/>
      <c r="V118" s="406"/>
      <c r="W118" s="406"/>
      <c r="X118" s="406"/>
      <c r="Y118" s="406"/>
      <c r="Z118" s="406"/>
      <c r="AA118" s="406"/>
    </row>
    <row r="119" spans="15:27" s="317" customFormat="1" x14ac:dyDescent="0.3">
      <c r="O119" s="406"/>
      <c r="P119" s="406"/>
      <c r="Q119" s="406"/>
      <c r="R119" s="406"/>
      <c r="S119" s="406"/>
      <c r="T119" s="406"/>
      <c r="U119" s="406"/>
      <c r="V119" s="406"/>
      <c r="W119" s="406"/>
      <c r="X119" s="406"/>
      <c r="Y119" s="406"/>
      <c r="Z119" s="406"/>
      <c r="AA119" s="406"/>
    </row>
    <row r="120" spans="15:27" s="317" customFormat="1" x14ac:dyDescent="0.3">
      <c r="O120" s="406"/>
      <c r="P120" s="406"/>
      <c r="Q120" s="406"/>
      <c r="R120" s="406"/>
      <c r="S120" s="406"/>
      <c r="T120" s="406"/>
      <c r="U120" s="406"/>
      <c r="V120" s="406"/>
      <c r="W120" s="406"/>
      <c r="X120" s="406"/>
      <c r="Y120" s="406"/>
      <c r="Z120" s="406"/>
      <c r="AA120" s="406"/>
    </row>
    <row r="121" spans="15:27" s="317" customFormat="1" x14ac:dyDescent="0.3">
      <c r="O121" s="406"/>
      <c r="P121" s="406"/>
      <c r="Q121" s="406"/>
      <c r="R121" s="406"/>
      <c r="S121" s="406"/>
      <c r="T121" s="406"/>
      <c r="U121" s="406"/>
      <c r="V121" s="406"/>
      <c r="W121" s="406"/>
      <c r="X121" s="406"/>
      <c r="Y121" s="406"/>
      <c r="Z121" s="406"/>
      <c r="AA121" s="406"/>
    </row>
    <row r="122" spans="15:27" s="317" customFormat="1" x14ac:dyDescent="0.3">
      <c r="O122" s="406"/>
      <c r="P122" s="406"/>
      <c r="Q122" s="406"/>
      <c r="R122" s="406"/>
      <c r="S122" s="406"/>
      <c r="T122" s="406"/>
      <c r="U122" s="406"/>
      <c r="V122" s="406"/>
      <c r="W122" s="406"/>
      <c r="X122" s="406"/>
      <c r="Y122" s="406"/>
      <c r="Z122" s="406"/>
      <c r="AA122" s="406"/>
    </row>
    <row r="123" spans="15:27" s="317" customFormat="1" x14ac:dyDescent="0.3">
      <c r="O123" s="406"/>
      <c r="P123" s="406"/>
      <c r="Q123" s="406"/>
      <c r="R123" s="406"/>
      <c r="S123" s="406"/>
      <c r="T123" s="406"/>
      <c r="U123" s="406"/>
      <c r="V123" s="406"/>
      <c r="W123" s="406"/>
      <c r="X123" s="406"/>
      <c r="Y123" s="406"/>
      <c r="Z123" s="406"/>
      <c r="AA123" s="406"/>
    </row>
    <row r="124" spans="15:27" s="317" customFormat="1" x14ac:dyDescent="0.3">
      <c r="O124" s="406"/>
      <c r="P124" s="406"/>
      <c r="Q124" s="406"/>
      <c r="R124" s="406"/>
      <c r="S124" s="406"/>
      <c r="T124" s="406"/>
      <c r="U124" s="406"/>
      <c r="V124" s="406"/>
      <c r="W124" s="406"/>
      <c r="X124" s="406"/>
      <c r="Y124" s="406"/>
      <c r="Z124" s="406"/>
      <c r="AA124" s="406"/>
    </row>
    <row r="125" spans="15:27" s="317" customFormat="1" x14ac:dyDescent="0.3">
      <c r="O125" s="406"/>
      <c r="P125" s="406"/>
      <c r="Q125" s="406"/>
      <c r="R125" s="406"/>
      <c r="S125" s="406"/>
      <c r="T125" s="406"/>
      <c r="U125" s="406"/>
      <c r="V125" s="406"/>
      <c r="W125" s="406"/>
      <c r="X125" s="406"/>
      <c r="Y125" s="406"/>
      <c r="Z125" s="406"/>
      <c r="AA125" s="406"/>
    </row>
    <row r="126" spans="15:27" s="317" customFormat="1" x14ac:dyDescent="0.3">
      <c r="O126" s="406"/>
      <c r="P126" s="406"/>
      <c r="Q126" s="406"/>
      <c r="R126" s="406"/>
      <c r="S126" s="406"/>
      <c r="T126" s="406"/>
      <c r="U126" s="406"/>
      <c r="V126" s="406"/>
      <c r="W126" s="406"/>
      <c r="X126" s="406"/>
      <c r="Y126" s="406"/>
      <c r="Z126" s="406"/>
      <c r="AA126" s="406"/>
    </row>
    <row r="127" spans="15:27" s="317" customFormat="1" x14ac:dyDescent="0.3">
      <c r="O127" s="406"/>
      <c r="P127" s="406"/>
      <c r="Q127" s="406"/>
      <c r="R127" s="406"/>
      <c r="S127" s="406"/>
      <c r="T127" s="406"/>
      <c r="U127" s="406"/>
      <c r="V127" s="406"/>
      <c r="W127" s="406"/>
      <c r="X127" s="406"/>
      <c r="Y127" s="406"/>
      <c r="Z127" s="406"/>
      <c r="AA127" s="406"/>
    </row>
    <row r="128" spans="15:27" s="317" customFormat="1" x14ac:dyDescent="0.3">
      <c r="O128" s="406"/>
      <c r="P128" s="406"/>
      <c r="Q128" s="406"/>
      <c r="R128" s="406"/>
      <c r="S128" s="406"/>
      <c r="T128" s="406"/>
      <c r="U128" s="406"/>
      <c r="V128" s="406"/>
      <c r="W128" s="406"/>
      <c r="X128" s="406"/>
      <c r="Y128" s="406"/>
      <c r="Z128" s="406"/>
      <c r="AA128" s="406"/>
    </row>
    <row r="129" spans="15:27" s="317" customFormat="1" x14ac:dyDescent="0.3">
      <c r="O129" s="406"/>
      <c r="P129" s="406"/>
      <c r="Q129" s="406"/>
      <c r="R129" s="406"/>
      <c r="S129" s="406"/>
      <c r="T129" s="406"/>
      <c r="U129" s="406"/>
      <c r="V129" s="406"/>
      <c r="W129" s="406"/>
      <c r="X129" s="406"/>
      <c r="Y129" s="406"/>
      <c r="Z129" s="406"/>
      <c r="AA129" s="406"/>
    </row>
    <row r="130" spans="15:27" s="317" customFormat="1" x14ac:dyDescent="0.3">
      <c r="O130" s="406"/>
      <c r="P130" s="406"/>
      <c r="Q130" s="406"/>
      <c r="R130" s="406"/>
      <c r="S130" s="406"/>
      <c r="T130" s="406"/>
      <c r="U130" s="406"/>
      <c r="V130" s="406"/>
      <c r="W130" s="406"/>
      <c r="X130" s="406"/>
      <c r="Y130" s="406"/>
      <c r="Z130" s="406"/>
      <c r="AA130" s="406"/>
    </row>
    <row r="131" spans="15:27" s="317" customFormat="1" x14ac:dyDescent="0.3">
      <c r="O131" s="406"/>
      <c r="P131" s="406"/>
      <c r="Q131" s="406"/>
      <c r="R131" s="406"/>
      <c r="S131" s="406"/>
      <c r="T131" s="406"/>
      <c r="U131" s="406"/>
      <c r="V131" s="406"/>
      <c r="W131" s="406"/>
      <c r="X131" s="406"/>
      <c r="Y131" s="406"/>
      <c r="Z131" s="406"/>
      <c r="AA131" s="406"/>
    </row>
    <row r="132" spans="15:27" s="317" customFormat="1" x14ac:dyDescent="0.3">
      <c r="O132" s="406"/>
      <c r="P132" s="406"/>
      <c r="Q132" s="406"/>
      <c r="R132" s="406"/>
      <c r="S132" s="406"/>
      <c r="T132" s="406"/>
      <c r="U132" s="406"/>
      <c r="V132" s="406"/>
      <c r="W132" s="406"/>
      <c r="X132" s="406"/>
      <c r="Y132" s="406"/>
      <c r="Z132" s="406"/>
      <c r="AA132" s="406"/>
    </row>
    <row r="133" spans="15:27" s="317" customFormat="1" x14ac:dyDescent="0.3">
      <c r="O133" s="406"/>
      <c r="P133" s="406"/>
      <c r="Q133" s="406"/>
      <c r="R133" s="406"/>
      <c r="S133" s="406"/>
      <c r="T133" s="406"/>
      <c r="U133" s="406"/>
      <c r="V133" s="406"/>
      <c r="W133" s="406"/>
      <c r="X133" s="406"/>
      <c r="Y133" s="406"/>
      <c r="Z133" s="406"/>
      <c r="AA133" s="406"/>
    </row>
    <row r="134" spans="15:27" s="317" customFormat="1" x14ac:dyDescent="0.3">
      <c r="O134" s="406"/>
      <c r="P134" s="406"/>
      <c r="Q134" s="406"/>
      <c r="R134" s="406"/>
      <c r="S134" s="406"/>
      <c r="T134" s="406"/>
      <c r="U134" s="406"/>
      <c r="V134" s="406"/>
      <c r="W134" s="406"/>
      <c r="X134" s="406"/>
      <c r="Y134" s="406"/>
      <c r="Z134" s="406"/>
      <c r="AA134" s="406"/>
    </row>
    <row r="135" spans="15:27" s="317" customFormat="1" x14ac:dyDescent="0.3">
      <c r="O135" s="406"/>
      <c r="P135" s="406"/>
      <c r="Q135" s="406"/>
      <c r="R135" s="406"/>
      <c r="S135" s="406"/>
      <c r="T135" s="406"/>
      <c r="U135" s="406"/>
      <c r="V135" s="406"/>
      <c r="W135" s="406"/>
      <c r="X135" s="406"/>
      <c r="Y135" s="406"/>
      <c r="Z135" s="406"/>
      <c r="AA135" s="406"/>
    </row>
    <row r="136" spans="15:27" s="317" customFormat="1" x14ac:dyDescent="0.3">
      <c r="O136" s="406"/>
      <c r="P136" s="406"/>
      <c r="Q136" s="406"/>
      <c r="R136" s="406"/>
      <c r="S136" s="406"/>
      <c r="T136" s="406"/>
      <c r="U136" s="406"/>
      <c r="V136" s="406"/>
      <c r="W136" s="406"/>
      <c r="X136" s="406"/>
      <c r="Y136" s="406"/>
      <c r="Z136" s="406"/>
      <c r="AA136" s="406"/>
    </row>
    <row r="137" spans="15:27" s="317" customFormat="1" x14ac:dyDescent="0.3">
      <c r="O137" s="406"/>
      <c r="P137" s="406"/>
      <c r="Q137" s="406"/>
      <c r="R137" s="406"/>
      <c r="S137" s="406"/>
      <c r="T137" s="406"/>
      <c r="U137" s="406"/>
      <c r="V137" s="406"/>
      <c r="W137" s="406"/>
      <c r="X137" s="406"/>
      <c r="Y137" s="406"/>
      <c r="Z137" s="406"/>
      <c r="AA137" s="406"/>
    </row>
    <row r="138" spans="15:27" s="317" customFormat="1" x14ac:dyDescent="0.3">
      <c r="O138" s="406"/>
      <c r="P138" s="406"/>
      <c r="Q138" s="406"/>
      <c r="R138" s="406"/>
      <c r="S138" s="406"/>
      <c r="T138" s="406"/>
      <c r="U138" s="406"/>
      <c r="V138" s="406"/>
      <c r="W138" s="406"/>
      <c r="X138" s="406"/>
      <c r="Y138" s="406"/>
      <c r="Z138" s="406"/>
      <c r="AA138" s="406"/>
    </row>
    <row r="139" spans="15:27" s="317" customFormat="1" x14ac:dyDescent="0.3">
      <c r="O139" s="406"/>
      <c r="P139" s="406"/>
      <c r="Q139" s="406"/>
      <c r="R139" s="406"/>
      <c r="S139" s="406"/>
      <c r="T139" s="406"/>
      <c r="U139" s="406"/>
      <c r="V139" s="406"/>
      <c r="W139" s="406"/>
      <c r="X139" s="406"/>
      <c r="Y139" s="406"/>
      <c r="Z139" s="406"/>
      <c r="AA139" s="406"/>
    </row>
    <row r="140" spans="15:27" s="317" customFormat="1" x14ac:dyDescent="0.3">
      <c r="O140" s="406"/>
      <c r="P140" s="406"/>
      <c r="Q140" s="406"/>
      <c r="R140" s="406"/>
      <c r="S140" s="406"/>
      <c r="T140" s="406"/>
      <c r="U140" s="406"/>
      <c r="V140" s="406"/>
      <c r="W140" s="406"/>
      <c r="X140" s="406"/>
      <c r="Y140" s="406"/>
      <c r="Z140" s="406"/>
      <c r="AA140" s="406"/>
    </row>
    <row r="141" spans="15:27" s="317" customFormat="1" x14ac:dyDescent="0.3">
      <c r="O141" s="406"/>
      <c r="P141" s="406"/>
      <c r="Q141" s="406"/>
      <c r="R141" s="406"/>
      <c r="S141" s="406"/>
      <c r="T141" s="406"/>
      <c r="U141" s="406"/>
      <c r="V141" s="406"/>
      <c r="W141" s="406"/>
      <c r="X141" s="406"/>
      <c r="Y141" s="406"/>
      <c r="Z141" s="406"/>
      <c r="AA141" s="406"/>
    </row>
    <row r="142" spans="15:27" s="317" customFormat="1" x14ac:dyDescent="0.3">
      <c r="O142" s="406"/>
      <c r="P142" s="406"/>
      <c r="Q142" s="406"/>
      <c r="R142" s="406"/>
      <c r="S142" s="406"/>
      <c r="T142" s="406"/>
      <c r="U142" s="406"/>
      <c r="V142" s="406"/>
      <c r="W142" s="406"/>
      <c r="X142" s="406"/>
      <c r="Y142" s="406"/>
      <c r="Z142" s="406"/>
      <c r="AA142" s="406"/>
    </row>
    <row r="143" spans="15:27" s="317" customFormat="1" x14ac:dyDescent="0.3">
      <c r="O143" s="406"/>
      <c r="P143" s="406"/>
      <c r="Q143" s="406"/>
      <c r="R143" s="406"/>
      <c r="S143" s="406"/>
      <c r="T143" s="406"/>
      <c r="U143" s="406"/>
      <c r="V143" s="406"/>
      <c r="W143" s="406"/>
      <c r="X143" s="406"/>
      <c r="Y143" s="406"/>
      <c r="Z143" s="406"/>
      <c r="AA143" s="406"/>
    </row>
    <row r="144" spans="15:27" s="317" customFormat="1" x14ac:dyDescent="0.3">
      <c r="O144" s="406"/>
      <c r="P144" s="406"/>
      <c r="Q144" s="406"/>
      <c r="R144" s="406"/>
      <c r="S144" s="406"/>
      <c r="T144" s="406"/>
      <c r="U144" s="406"/>
      <c r="V144" s="406"/>
      <c r="W144" s="406"/>
      <c r="X144" s="406"/>
      <c r="Y144" s="406"/>
      <c r="Z144" s="406"/>
      <c r="AA144" s="406"/>
    </row>
    <row r="145" spans="15:27" s="317" customFormat="1" x14ac:dyDescent="0.3">
      <c r="O145" s="406"/>
      <c r="P145" s="406"/>
      <c r="Q145" s="406"/>
      <c r="R145" s="406"/>
      <c r="S145" s="406"/>
      <c r="T145" s="406"/>
      <c r="U145" s="406"/>
      <c r="V145" s="406"/>
      <c r="W145" s="406"/>
      <c r="X145" s="406"/>
      <c r="Y145" s="406"/>
      <c r="Z145" s="406"/>
      <c r="AA145" s="406"/>
    </row>
    <row r="146" spans="15:27" s="317" customFormat="1" x14ac:dyDescent="0.3">
      <c r="O146" s="406"/>
      <c r="P146" s="406"/>
      <c r="Q146" s="406"/>
      <c r="R146" s="406"/>
      <c r="S146" s="406"/>
      <c r="T146" s="406"/>
      <c r="U146" s="406"/>
      <c r="V146" s="406"/>
      <c r="W146" s="406"/>
      <c r="X146" s="406"/>
      <c r="Y146" s="406"/>
      <c r="Z146" s="406"/>
      <c r="AA146" s="406"/>
    </row>
    <row r="147" spans="15:27" s="317" customFormat="1" x14ac:dyDescent="0.3">
      <c r="O147" s="406"/>
      <c r="P147" s="406"/>
      <c r="Q147" s="406"/>
      <c r="R147" s="406"/>
      <c r="S147" s="406"/>
      <c r="T147" s="406"/>
      <c r="U147" s="406"/>
      <c r="V147" s="406"/>
      <c r="W147" s="406"/>
      <c r="X147" s="406"/>
      <c r="Y147" s="406"/>
      <c r="Z147" s="406"/>
      <c r="AA147" s="406"/>
    </row>
    <row r="148" spans="15:27" s="317" customFormat="1" x14ac:dyDescent="0.3">
      <c r="O148" s="406"/>
      <c r="P148" s="406"/>
      <c r="Q148" s="406"/>
      <c r="R148" s="406"/>
      <c r="S148" s="406"/>
      <c r="T148" s="406"/>
      <c r="U148" s="406"/>
      <c r="V148" s="406"/>
      <c r="W148" s="406"/>
      <c r="X148" s="406"/>
      <c r="Y148" s="406"/>
      <c r="Z148" s="406"/>
      <c r="AA148" s="406"/>
    </row>
    <row r="149" spans="15:27" s="317" customFormat="1" x14ac:dyDescent="0.3">
      <c r="O149" s="406"/>
      <c r="P149" s="406"/>
      <c r="Q149" s="406"/>
      <c r="R149" s="406"/>
      <c r="S149" s="406"/>
      <c r="T149" s="406"/>
      <c r="U149" s="406"/>
      <c r="V149" s="406"/>
      <c r="W149" s="406"/>
      <c r="X149" s="406"/>
      <c r="Y149" s="406"/>
      <c r="Z149" s="406"/>
      <c r="AA149" s="406"/>
    </row>
    <row r="150" spans="15:27" s="317" customFormat="1" x14ac:dyDescent="0.3">
      <c r="O150" s="406"/>
      <c r="P150" s="406"/>
      <c r="Q150" s="406"/>
      <c r="R150" s="406"/>
      <c r="S150" s="406"/>
      <c r="T150" s="406"/>
      <c r="U150" s="406"/>
      <c r="V150" s="406"/>
      <c r="W150" s="406"/>
      <c r="X150" s="406"/>
      <c r="Y150" s="406"/>
      <c r="Z150" s="406"/>
      <c r="AA150" s="406"/>
    </row>
    <row r="151" spans="15:27" s="317" customFormat="1" x14ac:dyDescent="0.3">
      <c r="O151" s="406"/>
      <c r="P151" s="406"/>
      <c r="Q151" s="406"/>
      <c r="R151" s="406"/>
      <c r="S151" s="406"/>
      <c r="T151" s="406"/>
      <c r="U151" s="406"/>
      <c r="V151" s="406"/>
      <c r="W151" s="406"/>
      <c r="X151" s="406"/>
      <c r="Y151" s="406"/>
      <c r="Z151" s="406"/>
      <c r="AA151" s="406"/>
    </row>
    <row r="152" spans="15:27" s="317" customFormat="1" x14ac:dyDescent="0.3">
      <c r="O152" s="406"/>
      <c r="P152" s="406"/>
      <c r="Q152" s="406"/>
      <c r="R152" s="406"/>
      <c r="S152" s="406"/>
      <c r="T152" s="406"/>
      <c r="U152" s="406"/>
      <c r="V152" s="406"/>
      <c r="W152" s="406"/>
      <c r="X152" s="406"/>
      <c r="Y152" s="406"/>
      <c r="Z152" s="406"/>
      <c r="AA152" s="406"/>
    </row>
    <row r="153" spans="15:27" s="317" customFormat="1" x14ac:dyDescent="0.3">
      <c r="O153" s="406"/>
      <c r="P153" s="406"/>
      <c r="Q153" s="406"/>
      <c r="R153" s="406"/>
      <c r="S153" s="406"/>
      <c r="T153" s="406"/>
      <c r="U153" s="406"/>
      <c r="V153" s="406"/>
      <c r="W153" s="406"/>
      <c r="X153" s="406"/>
      <c r="Y153" s="406"/>
      <c r="Z153" s="406"/>
      <c r="AA153" s="406"/>
    </row>
    <row r="154" spans="15:27" s="317" customFormat="1" x14ac:dyDescent="0.3">
      <c r="O154" s="406"/>
      <c r="P154" s="406"/>
      <c r="Q154" s="406"/>
      <c r="R154" s="406"/>
      <c r="S154" s="406"/>
      <c r="T154" s="406"/>
      <c r="U154" s="406"/>
      <c r="V154" s="406"/>
      <c r="W154" s="406"/>
      <c r="X154" s="406"/>
      <c r="Y154" s="406"/>
      <c r="Z154" s="406"/>
      <c r="AA154" s="406"/>
    </row>
    <row r="155" spans="15:27" s="317" customFormat="1" x14ac:dyDescent="0.3">
      <c r="O155" s="406"/>
      <c r="P155" s="406"/>
      <c r="Q155" s="406"/>
      <c r="R155" s="406"/>
      <c r="S155" s="406"/>
      <c r="T155" s="406"/>
      <c r="U155" s="406"/>
      <c r="V155" s="406"/>
      <c r="W155" s="406"/>
      <c r="X155" s="406"/>
      <c r="Y155" s="406"/>
      <c r="Z155" s="406"/>
      <c r="AA155" s="406"/>
    </row>
    <row r="156" spans="15:27" s="317" customFormat="1" x14ac:dyDescent="0.3">
      <c r="O156" s="406"/>
      <c r="P156" s="406"/>
      <c r="Q156" s="406"/>
      <c r="R156" s="406"/>
      <c r="S156" s="406"/>
      <c r="T156" s="406"/>
      <c r="U156" s="406"/>
      <c r="V156" s="406"/>
      <c r="W156" s="406"/>
      <c r="X156" s="406"/>
      <c r="Y156" s="406"/>
      <c r="Z156" s="406"/>
      <c r="AA156" s="406"/>
    </row>
    <row r="157" spans="15:27" s="317" customFormat="1" x14ac:dyDescent="0.3">
      <c r="O157" s="406"/>
      <c r="P157" s="406"/>
      <c r="Q157" s="406"/>
      <c r="R157" s="406"/>
      <c r="S157" s="406"/>
      <c r="T157" s="406"/>
      <c r="U157" s="406"/>
      <c r="V157" s="406"/>
      <c r="W157" s="406"/>
      <c r="X157" s="406"/>
      <c r="Y157" s="406"/>
      <c r="Z157" s="406"/>
      <c r="AA157" s="406"/>
    </row>
    <row r="158" spans="15:27" s="317" customFormat="1" x14ac:dyDescent="0.3">
      <c r="O158" s="406"/>
      <c r="P158" s="406"/>
      <c r="Q158" s="406"/>
      <c r="R158" s="406"/>
      <c r="S158" s="406"/>
      <c r="T158" s="406"/>
      <c r="U158" s="406"/>
      <c r="V158" s="406"/>
      <c r="W158" s="406"/>
      <c r="X158" s="406"/>
      <c r="Y158" s="406"/>
      <c r="Z158" s="406"/>
      <c r="AA158" s="406"/>
    </row>
    <row r="159" spans="15:27" s="317" customFormat="1" x14ac:dyDescent="0.3">
      <c r="O159" s="406"/>
      <c r="P159" s="406"/>
      <c r="Q159" s="406"/>
      <c r="R159" s="406"/>
      <c r="S159" s="406"/>
      <c r="T159" s="406"/>
      <c r="U159" s="406"/>
      <c r="V159" s="406"/>
      <c r="W159" s="406"/>
      <c r="X159" s="406"/>
      <c r="Y159" s="406"/>
      <c r="Z159" s="406"/>
      <c r="AA159" s="406"/>
    </row>
    <row r="160" spans="15:27" s="317" customFormat="1" x14ac:dyDescent="0.3">
      <c r="O160" s="406"/>
      <c r="P160" s="406"/>
      <c r="Q160" s="406"/>
      <c r="R160" s="406"/>
      <c r="S160" s="406"/>
      <c r="T160" s="406"/>
      <c r="U160" s="406"/>
      <c r="V160" s="406"/>
      <c r="W160" s="406"/>
      <c r="X160" s="406"/>
      <c r="Y160" s="406"/>
      <c r="Z160" s="406"/>
      <c r="AA160" s="406"/>
    </row>
    <row r="161" spans="1:27" s="317" customFormat="1" x14ac:dyDescent="0.3">
      <c r="O161" s="406"/>
      <c r="P161" s="406"/>
      <c r="Q161" s="406"/>
      <c r="R161" s="406"/>
      <c r="S161" s="406"/>
      <c r="T161" s="406"/>
      <c r="U161" s="406"/>
      <c r="V161" s="406"/>
      <c r="W161" s="406"/>
      <c r="X161" s="406"/>
      <c r="Y161" s="406"/>
      <c r="Z161" s="406"/>
      <c r="AA161" s="406"/>
    </row>
    <row r="162" spans="1:27" s="317" customFormat="1" x14ac:dyDescent="0.3">
      <c r="O162" s="406"/>
      <c r="P162" s="406"/>
      <c r="Q162" s="406"/>
      <c r="R162" s="406"/>
      <c r="S162" s="406"/>
      <c r="T162" s="406"/>
      <c r="U162" s="406"/>
      <c r="V162" s="406"/>
      <c r="W162" s="406"/>
      <c r="X162" s="406"/>
      <c r="Y162" s="406"/>
      <c r="Z162" s="406"/>
      <c r="AA162" s="406"/>
    </row>
    <row r="163" spans="1:27" s="317" customFormat="1" x14ac:dyDescent="0.3">
      <c r="O163" s="406"/>
      <c r="P163" s="406"/>
      <c r="Q163" s="406"/>
      <c r="R163" s="406"/>
      <c r="S163" s="406"/>
      <c r="T163" s="406"/>
      <c r="U163" s="406"/>
      <c r="V163" s="406"/>
      <c r="W163" s="406"/>
      <c r="X163" s="406"/>
      <c r="Y163" s="406"/>
      <c r="Z163" s="406"/>
      <c r="AA163" s="406"/>
    </row>
    <row r="164" spans="1:27" s="317" customFormat="1" x14ac:dyDescent="0.3">
      <c r="O164" s="406"/>
      <c r="P164" s="406"/>
      <c r="Q164" s="406"/>
      <c r="R164" s="406"/>
      <c r="S164" s="406"/>
      <c r="T164" s="406"/>
      <c r="U164" s="406"/>
      <c r="V164" s="406"/>
      <c r="W164" s="406"/>
      <c r="X164" s="406"/>
      <c r="Y164" s="406"/>
      <c r="Z164" s="406"/>
      <c r="AA164" s="406"/>
    </row>
    <row r="165" spans="1:27" s="317" customFormat="1" x14ac:dyDescent="0.3">
      <c r="O165" s="406"/>
      <c r="P165" s="406"/>
      <c r="Q165" s="406"/>
      <c r="R165" s="406"/>
      <c r="S165" s="406"/>
      <c r="T165" s="406"/>
      <c r="U165" s="406"/>
      <c r="V165" s="406"/>
      <c r="W165" s="406"/>
      <c r="X165" s="406"/>
      <c r="Y165" s="406"/>
      <c r="Z165" s="406"/>
      <c r="AA165" s="406"/>
    </row>
    <row r="166" spans="1:27" s="317" customFormat="1" x14ac:dyDescent="0.3">
      <c r="O166" s="406"/>
      <c r="P166" s="406"/>
      <c r="Q166" s="406"/>
      <c r="R166" s="406"/>
      <c r="S166" s="406"/>
      <c r="T166" s="406"/>
      <c r="U166" s="406"/>
      <c r="V166" s="406"/>
      <c r="W166" s="406"/>
      <c r="X166" s="406"/>
      <c r="Y166" s="406"/>
      <c r="Z166" s="406"/>
      <c r="AA166" s="406"/>
    </row>
    <row r="167" spans="1:27" s="317" customFormat="1" x14ac:dyDescent="0.3">
      <c r="O167" s="406"/>
      <c r="P167" s="406"/>
      <c r="Q167" s="406"/>
      <c r="R167" s="406"/>
      <c r="S167" s="406"/>
      <c r="T167" s="406"/>
      <c r="U167" s="406"/>
      <c r="V167" s="406"/>
      <c r="W167" s="406"/>
      <c r="X167" s="406"/>
      <c r="Y167" s="406"/>
      <c r="Z167" s="406"/>
      <c r="AA167" s="406"/>
    </row>
    <row r="168" spans="1:27" s="317" customFormat="1" x14ac:dyDescent="0.3">
      <c r="O168" s="406"/>
      <c r="P168" s="406"/>
      <c r="Q168" s="406"/>
      <c r="R168" s="406"/>
      <c r="S168" s="406"/>
      <c r="T168" s="406"/>
      <c r="U168" s="406"/>
      <c r="V168" s="406"/>
      <c r="W168" s="406"/>
      <c r="X168" s="406"/>
      <c r="Y168" s="406"/>
      <c r="Z168" s="406"/>
      <c r="AA168" s="406"/>
    </row>
    <row r="169" spans="1:27" s="317" customFormat="1" x14ac:dyDescent="0.3">
      <c r="O169" s="406"/>
      <c r="P169" s="406"/>
      <c r="Q169" s="406"/>
      <c r="R169" s="406"/>
      <c r="S169" s="406"/>
      <c r="T169" s="406"/>
      <c r="U169" s="406"/>
      <c r="V169" s="406"/>
      <c r="W169" s="406"/>
      <c r="X169" s="406"/>
      <c r="Y169" s="406"/>
      <c r="Z169" s="406"/>
      <c r="AA169" s="406"/>
    </row>
    <row r="170" spans="1:27" s="317" customFormat="1" x14ac:dyDescent="0.3">
      <c r="O170" s="406"/>
      <c r="P170" s="406"/>
      <c r="Q170" s="406"/>
      <c r="R170" s="406"/>
      <c r="S170" s="406"/>
      <c r="T170" s="406"/>
      <c r="U170" s="406"/>
      <c r="V170" s="406"/>
      <c r="W170" s="406"/>
      <c r="X170" s="406"/>
      <c r="Y170" s="406"/>
      <c r="Z170" s="406"/>
      <c r="AA170" s="406"/>
    </row>
    <row r="171" spans="1:27" s="317" customFormat="1" x14ac:dyDescent="0.3">
      <c r="O171" s="406"/>
      <c r="P171" s="406"/>
      <c r="Q171" s="406"/>
      <c r="R171" s="406"/>
      <c r="S171" s="406"/>
      <c r="T171" s="406"/>
      <c r="U171" s="406"/>
      <c r="V171" s="406"/>
      <c r="W171" s="406"/>
      <c r="X171" s="406"/>
      <c r="Y171" s="406"/>
      <c r="Z171" s="406"/>
      <c r="AA171" s="406"/>
    </row>
    <row r="172" spans="1:27" s="317" customFormat="1" x14ac:dyDescent="0.3">
      <c r="O172" s="406"/>
      <c r="P172" s="406"/>
      <c r="Q172" s="406"/>
      <c r="R172" s="406"/>
      <c r="S172" s="406"/>
      <c r="T172" s="406"/>
      <c r="U172" s="406"/>
      <c r="V172" s="406"/>
      <c r="W172" s="406"/>
      <c r="X172" s="406"/>
      <c r="Y172" s="406"/>
      <c r="Z172" s="406"/>
      <c r="AA172" s="406"/>
    </row>
    <row r="173" spans="1:27" s="317" customFormat="1" x14ac:dyDescent="0.3">
      <c r="O173" s="406"/>
      <c r="P173" s="406"/>
      <c r="Q173" s="406"/>
      <c r="R173" s="406"/>
      <c r="S173" s="406"/>
      <c r="T173" s="406"/>
      <c r="U173" s="406"/>
      <c r="V173" s="406"/>
      <c r="W173" s="406"/>
      <c r="X173" s="406"/>
      <c r="Y173" s="406"/>
      <c r="Z173" s="406"/>
      <c r="AA173" s="406"/>
    </row>
    <row r="174" spans="1:27" s="317" customFormat="1" x14ac:dyDescent="0.3">
      <c r="O174" s="406"/>
      <c r="P174" s="406"/>
      <c r="Q174" s="406"/>
      <c r="R174" s="406"/>
      <c r="S174" s="406"/>
      <c r="T174" s="406"/>
      <c r="U174" s="406"/>
      <c r="V174" s="406"/>
      <c r="W174" s="406"/>
      <c r="X174" s="406"/>
      <c r="Y174" s="406"/>
      <c r="Z174" s="406"/>
      <c r="AA174" s="406"/>
    </row>
    <row r="175" spans="1:27" s="317" customFormat="1" x14ac:dyDescent="0.3">
      <c r="O175" s="406"/>
      <c r="P175" s="406"/>
      <c r="Q175" s="406"/>
      <c r="R175" s="406"/>
      <c r="S175" s="406"/>
      <c r="T175" s="406"/>
      <c r="U175" s="406"/>
      <c r="V175" s="406"/>
      <c r="W175" s="406"/>
      <c r="X175" s="406"/>
      <c r="Y175" s="406"/>
      <c r="Z175" s="406"/>
      <c r="AA175" s="406"/>
    </row>
    <row r="176" spans="1:27" x14ac:dyDescent="0.3">
      <c r="A176" s="317"/>
      <c r="B176" s="317"/>
      <c r="C176" s="317"/>
      <c r="D176" s="317"/>
      <c r="E176" s="317"/>
      <c r="F176" s="317"/>
      <c r="G176" s="317"/>
      <c r="H176" s="317"/>
      <c r="I176" s="317"/>
      <c r="J176" s="317"/>
      <c r="K176" s="317"/>
      <c r="L176" s="317"/>
      <c r="M176" s="317"/>
    </row>
    <row r="177" spans="1:13" x14ac:dyDescent="0.3">
      <c r="A177" s="317"/>
      <c r="B177" s="317"/>
      <c r="C177" s="317"/>
      <c r="D177" s="317"/>
      <c r="E177" s="317"/>
      <c r="F177" s="317"/>
      <c r="G177" s="317"/>
      <c r="H177" s="317"/>
      <c r="I177" s="317"/>
      <c r="J177" s="317"/>
      <c r="K177" s="317"/>
      <c r="L177" s="317"/>
      <c r="M177" s="317"/>
    </row>
    <row r="178" spans="1:13" x14ac:dyDescent="0.3">
      <c r="A178" s="317"/>
      <c r="B178" s="317"/>
      <c r="C178" s="317"/>
      <c r="D178" s="317"/>
      <c r="E178" s="317"/>
      <c r="F178" s="317"/>
      <c r="G178" s="317"/>
      <c r="H178" s="317"/>
      <c r="I178" s="317"/>
      <c r="J178" s="317"/>
      <c r="K178" s="317"/>
      <c r="L178" s="317"/>
      <c r="M178" s="317"/>
    </row>
    <row r="179" spans="1:13" x14ac:dyDescent="0.3">
      <c r="A179" s="317"/>
      <c r="B179" s="317"/>
      <c r="C179" s="317"/>
      <c r="D179" s="317"/>
      <c r="E179" s="317"/>
      <c r="F179" s="317"/>
      <c r="G179" s="317"/>
      <c r="H179" s="317"/>
      <c r="I179" s="317"/>
      <c r="J179" s="317"/>
      <c r="K179" s="317"/>
      <c r="L179" s="317"/>
      <c r="M179" s="317"/>
    </row>
    <row r="180" spans="1:13" x14ac:dyDescent="0.3">
      <c r="A180" s="317"/>
      <c r="B180" s="317"/>
      <c r="C180" s="317"/>
      <c r="D180" s="317"/>
      <c r="E180" s="317"/>
      <c r="F180" s="317"/>
      <c r="G180" s="317"/>
      <c r="H180" s="317"/>
      <c r="I180" s="317"/>
      <c r="J180" s="317"/>
      <c r="K180" s="317"/>
      <c r="L180" s="317"/>
      <c r="M180" s="317"/>
    </row>
    <row r="181" spans="1:13" x14ac:dyDescent="0.3">
      <c r="A181" s="317"/>
      <c r="B181" s="317"/>
      <c r="C181" s="317"/>
      <c r="D181" s="317"/>
      <c r="E181" s="317"/>
      <c r="F181" s="317"/>
      <c r="G181" s="317"/>
      <c r="H181" s="317"/>
      <c r="I181" s="317"/>
      <c r="J181" s="317"/>
      <c r="K181" s="317"/>
      <c r="L181" s="317"/>
      <c r="M181" s="317"/>
    </row>
  </sheetData>
  <sheetProtection algorithmName="SHA-512" hashValue="/TUreNORVZfZ0FtZ7cO6Q818We+C0mawuK48eBF8TaFo/oCdsQZBjBCXvzWmWArZApWGc5G33M4h6WMYfRTCWw==" saltValue="jGFednWgy6zGwQbekoxusA==" spinCount="100000" sheet="1" objects="1" scenarios="1" selectLockedCells="1"/>
  <mergeCells count="19">
    <mergeCell ref="I2:K2"/>
    <mergeCell ref="E5:F5"/>
    <mergeCell ref="G15:I15"/>
    <mergeCell ref="C45:N45"/>
    <mergeCell ref="C41:N41"/>
    <mergeCell ref="C42:N42"/>
    <mergeCell ref="C43:N43"/>
    <mergeCell ref="C44:N44"/>
    <mergeCell ref="C37:N37"/>
    <mergeCell ref="H30:I30"/>
    <mergeCell ref="H33:I33"/>
    <mergeCell ref="C21:D21"/>
    <mergeCell ref="H24:I24"/>
    <mergeCell ref="C25:D25"/>
    <mergeCell ref="C64:H64"/>
    <mergeCell ref="H25:I25"/>
    <mergeCell ref="C39:N39"/>
    <mergeCell ref="C40:N40"/>
    <mergeCell ref="C38:N38"/>
  </mergeCells>
  <phoneticPr fontId="19" type="noConversion"/>
  <dataValidations count="3">
    <dataValidation type="decimal" allowBlank="1" showInputMessage="1" showErrorMessage="1" sqref="G29 G9:G14" xr:uid="{00000000-0002-0000-0900-000001000000}">
      <formula1>0</formula1>
      <formula2>1</formula2>
    </dataValidation>
    <dataValidation type="list" allowBlank="1" showInputMessage="1" showErrorMessage="1" sqref="F29" xr:uid="{00000000-0002-0000-0900-000000000000}">
      <formula1>$C$49:$C$53</formula1>
    </dataValidation>
    <dataValidation type="list" allowBlank="1" showInputMessage="1" showErrorMessage="1" sqref="D9:D13" xr:uid="{06A6E820-7124-48F4-9F7F-C70D672E64EB}">
      <formula1>$C$48:$C$52</formula1>
    </dataValidation>
  </dataValidations>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D053F26DAA9F0439DE429E54E5FEFEB" ma:contentTypeVersion="17" ma:contentTypeDescription="Create a new document." ma:contentTypeScope="" ma:versionID="2594091e7f13a3601c83e068f999386d">
  <xsd:schema xmlns:xsd="http://www.w3.org/2001/XMLSchema" xmlns:xs="http://www.w3.org/2001/XMLSchema" xmlns:p="http://schemas.microsoft.com/office/2006/metadata/properties" xmlns:ns2="9e8e7366-d152-4967-8ccb-27f05869a0bd" xmlns:ns3="9df83048-63d9-4bb6-9383-dc48421b64f1" targetNamespace="http://schemas.microsoft.com/office/2006/metadata/properties" ma:root="true" ma:fieldsID="58c0dd4a4e9af5f891d51a25d0acf2b6" ns2:_="" ns3:_="">
    <xsd:import namespace="9e8e7366-d152-4967-8ccb-27f05869a0bd"/>
    <xsd:import namespace="9df83048-63d9-4bb6-9383-dc48421b64f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element ref="ns3:Author0"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8e7366-d152-4967-8ccb-27f05869a0b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60fa6e63-2257-4969-9d23-5de72479f165}" ma:internalName="TaxCatchAll" ma:showField="CatchAllData" ma:web="9e8e7366-d152-4967-8ccb-27f05869a0b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df83048-63d9-4bb6-9383-dc48421b64f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Author0" ma:index="20" nillable="true" ma:displayName="Author" ma:list="UserInfo" ma:SharePointGroup="0" ma:internalName="Author0" ma:showField="User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13190d0d-0101-4fae-ac59-ceaa98bec7f5"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Author0 xmlns="9df83048-63d9-4bb6-9383-dc48421b64f1">
      <UserInfo>
        <DisplayName/>
        <AccountId xsi:nil="true"/>
        <AccountType/>
      </UserInfo>
    </Author0>
    <TaxCatchAll xmlns="9e8e7366-d152-4967-8ccb-27f05869a0bd" xsi:nil="true"/>
    <lcf76f155ced4ddcb4097134ff3c332f xmlns="9df83048-63d9-4bb6-9383-dc48421b64f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AC26E77-2AE0-4280-8051-F80E401E850F}">
  <ds:schemaRefs>
    <ds:schemaRef ds:uri="http://schemas.microsoft.com/sharepoint/v3/contenttype/forms"/>
  </ds:schemaRefs>
</ds:datastoreItem>
</file>

<file path=customXml/itemProps2.xml><?xml version="1.0" encoding="utf-8"?>
<ds:datastoreItem xmlns:ds="http://schemas.openxmlformats.org/officeDocument/2006/customXml" ds:itemID="{CDAD1E0F-59EB-4752-B830-F285A29FAF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8e7366-d152-4967-8ccb-27f05869a0bd"/>
    <ds:schemaRef ds:uri="9df83048-63d9-4bb6-9383-dc48421b64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99EFD79-CF59-4F72-AE57-EE47B4FD41E1}">
  <ds:schemaRefs>
    <ds:schemaRef ds:uri="http://schemas.microsoft.com/office/2006/metadata/properties"/>
    <ds:schemaRef ds:uri="http://schemas.microsoft.com/office/infopath/2007/PartnerControls"/>
    <ds:schemaRef ds:uri="9df83048-63d9-4bb6-9383-dc48421b64f1"/>
    <ds:schemaRef ds:uri="9e8e7366-d152-4967-8ccb-27f05869a0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Start</vt:lpstr>
      <vt:lpstr>1. Fleet (L)     OR</vt:lpstr>
      <vt:lpstr>2. Fleet (km)</vt:lpstr>
      <vt:lpstr>3. Energy</vt:lpstr>
      <vt:lpstr>4. Fugitive</vt:lpstr>
      <vt:lpstr>5. Air Travel</vt:lpstr>
      <vt:lpstr>6. Waste</vt:lpstr>
      <vt:lpstr>7. Water</vt:lpstr>
      <vt:lpstr>8. Office consumables</vt:lpstr>
      <vt:lpstr>9. Staff travel</vt:lpstr>
      <vt:lpstr>10. Staff travel - other</vt:lpstr>
      <vt:lpstr>11. Freight</vt:lpstr>
      <vt:lpstr>12. Events</vt:lpstr>
      <vt:lpstr>13. Food</vt:lpstr>
      <vt:lpstr>TOTALS</vt:lpstr>
      <vt:lpstr>Notes</vt:lpstr>
      <vt:lpstr>'3. Energy'!Print_Area</vt:lpstr>
      <vt:lpstr>'5. Air Travel'!Print_Area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Carbon Neutral Pty Ltd</dc:creator>
  <cp:keywords/>
  <dc:description/>
  <cp:lastModifiedBy>Georgiana Rogers</cp:lastModifiedBy>
  <cp:revision/>
  <dcterms:created xsi:type="dcterms:W3CDTF">2012-06-14T07:02:09Z</dcterms:created>
  <dcterms:modified xsi:type="dcterms:W3CDTF">2023-02-01T05:00:00Z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0x010100ED053F26DAA9F0439DE429E54E5FEFEB</vt:lpwstr>
  </property>
  <property fmtid="{D5CDD505-2E9C-101B-9397-08002B2CF9AE}" pid="3" name="Order">
    <vt:r8>1381600</vt:r8>
  </property>
  <property fmtid="{D5CDD505-2E9C-101B-9397-08002B2CF9AE}" pid="4" name="MediaServiceImageTags">
    <vt:lpwstr/>
  </property>
</Properties>
</file>